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109"/>
  <workbookPr filterPrivacy="1" codeName="ThisWorkbook"/>
  <mc:AlternateContent xmlns:mc="http://schemas.openxmlformats.org/markup-compatibility/2006">
    <mc:Choice Requires="x15">
      <x15ac:absPath xmlns:x15ac="http://schemas.microsoft.com/office/spreadsheetml/2010/11/ac" url="/Users/whitneypope/Desktop/"/>
    </mc:Choice>
  </mc:AlternateContent>
  <bookViews>
    <workbookView xWindow="760" yWindow="980" windowWidth="28240" windowHeight="15100" tabRatio="883" firstSheet="1" activeTab="1"/>
  </bookViews>
  <sheets>
    <sheet name="Dashboard" sheetId="129" r:id="rId1"/>
    <sheet name="Summary" sheetId="144" r:id="rId2"/>
    <sheet name="Inputs" sheetId="116" r:id="rId3"/>
    <sheet name="Std Detail" sheetId="115" r:id="rId4"/>
    <sheet name="Savings by Standards" sheetId="146" r:id="rId5"/>
    <sheet name="2013-14Phase1" sheetId="221" r:id="rId6"/>
    <sheet name="InputsStatic" sheetId="193" r:id="rId7"/>
    <sheet name="InputsTimeDependentComplianceE" sheetId="194" r:id="rId8"/>
    <sheet name="InputsTimeDependentComplianceD" sheetId="195" r:id="rId9"/>
    <sheet name="InputsTimeDependentComplianceG" sheetId="196" r:id="rId10"/>
    <sheet name="InputsTimeDependentUnits" sheetId="197" r:id="rId11"/>
    <sheet name="InputsNOMAD" sheetId="198" r:id="rId12"/>
    <sheet name="InputsAttribution" sheetId="199" r:id="rId13"/>
  </sheets>
  <definedNames>
    <definedName name="CBWorkbookPriority" hidden="1">-1378701998</definedName>
    <definedName name="CBx_Sheet_Guid" localSheetId="1" hidden="1">"'54fc194a5c3146d290bbc6dab745753a"</definedName>
    <definedName name="CEP">Inputs!$FH$1</definedName>
    <definedName name="CodeIndex">Inputs!$E$2</definedName>
    <definedName name="ComplianceTable">Inputs!$BA$10</definedName>
    <definedName name="CopyResultByMeasure">'Savings by Standards'!$F$6</definedName>
    <definedName name="EffectiveDate">Inputs!$J$10</definedName>
    <definedName name="GroupIndex">Inputs!$D$10</definedName>
    <definedName name="GroupSelection">Inputs!$E$1</definedName>
    <definedName name="inputAttrib">Inputs!$EH$10</definedName>
    <definedName name="inputInstall">Inputs!$Z$10</definedName>
    <definedName name="inputNOMAD">Inputs!$EA$10</definedName>
    <definedName name="inputUnitSavings">Inputs!$R$10</definedName>
    <definedName name="Interactive_setting">Dashboard!$F$34</definedName>
    <definedName name="MaxCodeIndex">Inputs!$A$1</definedName>
    <definedName name="MeasureINC">Inputs!$Y$10</definedName>
    <definedName name="NewCon">Inputs!$L$10</definedName>
    <definedName name="NOSAD">Inputs!$O$10</definedName>
    <definedName name="PasteResultByMeasure">'Savings by Standards'!$F$7</definedName>
    <definedName name="RA_FactorTable">Dashboard!$V$35</definedName>
    <definedName name="Std_Gross_GWh">'Savings by Standards'!$F$8</definedName>
    <definedName name="Std_Gross_MMT">'Savings by Standards'!$DZ$8</definedName>
    <definedName name="Std_Gross_MW">'Savings by Standards'!$BP$8</definedName>
    <definedName name="Std_Net_GWh">'Savings by Standards'!$AK$8</definedName>
    <definedName name="Std_Net_MMT">'Savings by Standards'!$FE$8</definedName>
    <definedName name="Std_Net_MW">'Savings by Standards'!$CU$8</definedName>
    <definedName name="ToCalc">Inputs!$A$10</definedName>
  </definedNames>
  <calcPr calcId="150001" iterate="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Z83" i="199" l="1"/>
  <c r="AY83" i="199"/>
  <c r="AX83" i="199"/>
  <c r="AW83" i="199"/>
  <c r="AV83" i="199"/>
  <c r="AU83" i="199"/>
  <c r="AN83" i="199"/>
  <c r="AO83" i="199"/>
  <c r="AT83" i="199"/>
  <c r="AQ83" i="199"/>
  <c r="AR83" i="199"/>
  <c r="AP83" i="199"/>
  <c r="AZ82" i="199"/>
  <c r="AY82" i="199"/>
  <c r="AX82" i="199"/>
  <c r="AW82" i="199"/>
  <c r="AV82" i="199"/>
  <c r="AU82" i="199"/>
  <c r="AN82" i="199"/>
  <c r="AO82" i="199"/>
  <c r="AT82" i="199"/>
  <c r="AQ82" i="199"/>
  <c r="AR82" i="199"/>
  <c r="AP82" i="199"/>
  <c r="AZ81" i="199"/>
  <c r="AY81" i="199"/>
  <c r="AX81" i="199"/>
  <c r="AW81" i="199"/>
  <c r="AV81" i="199"/>
  <c r="AU81" i="199"/>
  <c r="AN81" i="199"/>
  <c r="AO81" i="199"/>
  <c r="AT81" i="199"/>
  <c r="AQ81" i="199"/>
  <c r="AR81" i="199"/>
  <c r="AP81" i="199"/>
  <c r="AZ80" i="199"/>
  <c r="AY80" i="199"/>
  <c r="AX80" i="199"/>
  <c r="AW80" i="199"/>
  <c r="AV80" i="199"/>
  <c r="AU80" i="199"/>
  <c r="AN80" i="199"/>
  <c r="AO80" i="199"/>
  <c r="AT80" i="199"/>
  <c r="AQ80" i="199"/>
  <c r="AR80" i="199"/>
  <c r="AP80" i="199"/>
  <c r="AZ79" i="199"/>
  <c r="AY79" i="199"/>
  <c r="AX79" i="199"/>
  <c r="AW79" i="199"/>
  <c r="AV79" i="199"/>
  <c r="AU79" i="199"/>
  <c r="AN79" i="199"/>
  <c r="AO79" i="199"/>
  <c r="AT79" i="199"/>
  <c r="AQ79" i="199"/>
  <c r="AR79" i="199"/>
  <c r="AP79" i="199"/>
  <c r="AZ78" i="199"/>
  <c r="AY78" i="199"/>
  <c r="AX78" i="199"/>
  <c r="AW78" i="199"/>
  <c r="AV78" i="199"/>
  <c r="AU78" i="199"/>
  <c r="AN78" i="199"/>
  <c r="AO78" i="199"/>
  <c r="AT78" i="199"/>
  <c r="AQ78" i="199"/>
  <c r="AR78" i="199"/>
  <c r="AP78" i="199"/>
  <c r="AZ77" i="199"/>
  <c r="AY77" i="199"/>
  <c r="AX77" i="199"/>
  <c r="AW77" i="199"/>
  <c r="AV77" i="199"/>
  <c r="AU77" i="199"/>
  <c r="AN77" i="199"/>
  <c r="AO77" i="199"/>
  <c r="AT77" i="199"/>
  <c r="AQ77" i="199"/>
  <c r="AR77" i="199"/>
  <c r="AP77" i="199"/>
  <c r="AZ76" i="199"/>
  <c r="AY76" i="199"/>
  <c r="AX76" i="199"/>
  <c r="AW76" i="199"/>
  <c r="AV76" i="199"/>
  <c r="AU76" i="199"/>
  <c r="AN76" i="199"/>
  <c r="AO76" i="199"/>
  <c r="AT76" i="199"/>
  <c r="AQ76" i="199"/>
  <c r="AR76" i="199"/>
  <c r="AP76" i="199"/>
  <c r="AZ75" i="199"/>
  <c r="AY75" i="199"/>
  <c r="AX75" i="199"/>
  <c r="AW75" i="199"/>
  <c r="AV75" i="199"/>
  <c r="AU75" i="199"/>
  <c r="AN75" i="199"/>
  <c r="AO75" i="199"/>
  <c r="AT75" i="199"/>
  <c r="AQ75" i="199"/>
  <c r="AR75" i="199"/>
  <c r="AP75" i="199"/>
  <c r="AZ74" i="199"/>
  <c r="AY74" i="199"/>
  <c r="AX74" i="199"/>
  <c r="AW74" i="199"/>
  <c r="AV74" i="199"/>
  <c r="AU74" i="199"/>
  <c r="AN74" i="199"/>
  <c r="AO74" i="199"/>
  <c r="AT74" i="199"/>
  <c r="AQ74" i="199"/>
  <c r="AR74" i="199"/>
  <c r="AP74" i="199"/>
  <c r="AZ73" i="199"/>
  <c r="AY73" i="199"/>
  <c r="AX73" i="199"/>
  <c r="AW73" i="199"/>
  <c r="AV73" i="199"/>
  <c r="AU73" i="199"/>
  <c r="AN73" i="199"/>
  <c r="AO73" i="199"/>
  <c r="AT73" i="199"/>
  <c r="AQ73" i="199"/>
  <c r="AR73" i="199"/>
  <c r="AP73" i="199"/>
  <c r="AZ72" i="199"/>
  <c r="AY72" i="199"/>
  <c r="AX72" i="199"/>
  <c r="AW72" i="199"/>
  <c r="AV72" i="199"/>
  <c r="AU72" i="199"/>
  <c r="AN72" i="199"/>
  <c r="AO72" i="199"/>
  <c r="AT72" i="199"/>
  <c r="AQ72" i="199"/>
  <c r="AR72" i="199"/>
  <c r="AP72" i="199"/>
  <c r="AZ71" i="199"/>
  <c r="AY71" i="199"/>
  <c r="AX71" i="199"/>
  <c r="AW71" i="199"/>
  <c r="AV71" i="199"/>
  <c r="AU71" i="199"/>
  <c r="AN71" i="199"/>
  <c r="AO71" i="199"/>
  <c r="AT71" i="199"/>
  <c r="AQ71" i="199"/>
  <c r="AR71" i="199"/>
  <c r="AP71" i="199"/>
  <c r="AZ70" i="199"/>
  <c r="AY70" i="199"/>
  <c r="AX70" i="199"/>
  <c r="AW70" i="199"/>
  <c r="AV70" i="199"/>
  <c r="AU70" i="199"/>
  <c r="AN70" i="199"/>
  <c r="AO70" i="199"/>
  <c r="AT70" i="199"/>
  <c r="AQ70" i="199"/>
  <c r="AR70" i="199"/>
  <c r="AP70" i="199"/>
  <c r="AZ69" i="199"/>
  <c r="AY69" i="199"/>
  <c r="AX69" i="199"/>
  <c r="AW69" i="199"/>
  <c r="AV69" i="199"/>
  <c r="AU69" i="199"/>
  <c r="AN69" i="199"/>
  <c r="AO69" i="199"/>
  <c r="AT69" i="199"/>
  <c r="AQ69" i="199"/>
  <c r="AR69" i="199"/>
  <c r="AP69" i="199"/>
  <c r="AZ68" i="199"/>
  <c r="AY68" i="199"/>
  <c r="AX68" i="199"/>
  <c r="AW68" i="199"/>
  <c r="AV68" i="199"/>
  <c r="AU68" i="199"/>
  <c r="AN68" i="199"/>
  <c r="AO68" i="199"/>
  <c r="AT68" i="199"/>
  <c r="AQ68" i="199"/>
  <c r="AR68" i="199"/>
  <c r="AP68" i="199"/>
  <c r="AZ67" i="199"/>
  <c r="AY67" i="199"/>
  <c r="AX67" i="199"/>
  <c r="AW67" i="199"/>
  <c r="AV67" i="199"/>
  <c r="AU67" i="199"/>
  <c r="AN67" i="199"/>
  <c r="AO67" i="199"/>
  <c r="AT67" i="199"/>
  <c r="AQ67" i="199"/>
  <c r="AR67" i="199"/>
  <c r="AP67" i="199"/>
  <c r="AZ66" i="199"/>
  <c r="AY66" i="199"/>
  <c r="AX66" i="199"/>
  <c r="AW66" i="199"/>
  <c r="AV66" i="199"/>
  <c r="AU66" i="199"/>
  <c r="AN66" i="199"/>
  <c r="AO66" i="199"/>
  <c r="AT66" i="199"/>
  <c r="AQ66" i="199"/>
  <c r="AR66" i="199"/>
  <c r="AP66" i="199"/>
  <c r="AZ65" i="199"/>
  <c r="AY65" i="199"/>
  <c r="AX65" i="199"/>
  <c r="AW65" i="199"/>
  <c r="AV65" i="199"/>
  <c r="AU65" i="199"/>
  <c r="AN65" i="199"/>
  <c r="AO65" i="199"/>
  <c r="AT65" i="199"/>
  <c r="AQ65" i="199"/>
  <c r="AR65" i="199"/>
  <c r="AP65" i="199"/>
  <c r="AZ64" i="199"/>
  <c r="AY64" i="199"/>
  <c r="AX64" i="199"/>
  <c r="AW64" i="199"/>
  <c r="AV64" i="199"/>
  <c r="AU64" i="199"/>
  <c r="AN64" i="199"/>
  <c r="AO64" i="199"/>
  <c r="AT64" i="199"/>
  <c r="AQ64" i="199"/>
  <c r="AR64" i="199"/>
  <c r="AP64" i="199"/>
  <c r="AZ63" i="199"/>
  <c r="AY63" i="199"/>
  <c r="AX63" i="199"/>
  <c r="AW63" i="199"/>
  <c r="AV63" i="199"/>
  <c r="AU63" i="199"/>
  <c r="AN63" i="199"/>
  <c r="AO63" i="199"/>
  <c r="AT63" i="199"/>
  <c r="AQ63" i="199"/>
  <c r="AR63" i="199"/>
  <c r="AP63" i="199"/>
  <c r="AZ62" i="199"/>
  <c r="AY62" i="199"/>
  <c r="AX62" i="199"/>
  <c r="AW62" i="199"/>
  <c r="AV62" i="199"/>
  <c r="AU62" i="199"/>
  <c r="AN62" i="199"/>
  <c r="AO62" i="199"/>
  <c r="AT62" i="199"/>
  <c r="AQ62" i="199"/>
  <c r="AR62" i="199"/>
  <c r="AP62" i="199"/>
  <c r="AZ61" i="199"/>
  <c r="AY61" i="199"/>
  <c r="AX61" i="199"/>
  <c r="AW61" i="199"/>
  <c r="AV61" i="199"/>
  <c r="AU61" i="199"/>
  <c r="AN61" i="199"/>
  <c r="AO61" i="199"/>
  <c r="AT61" i="199"/>
  <c r="AQ61" i="199"/>
  <c r="AR61" i="199"/>
  <c r="AP61" i="199"/>
  <c r="AZ60" i="199"/>
  <c r="AY60" i="199"/>
  <c r="AX60" i="199"/>
  <c r="AW60" i="199"/>
  <c r="AV60" i="199"/>
  <c r="AU60" i="199"/>
  <c r="AN60" i="199"/>
  <c r="AO60" i="199"/>
  <c r="AT60" i="199"/>
  <c r="AQ60" i="199"/>
  <c r="AR60" i="199"/>
  <c r="AP60" i="199"/>
  <c r="AZ59" i="199"/>
  <c r="AY59" i="199"/>
  <c r="AX59" i="199"/>
  <c r="AW59" i="199"/>
  <c r="AV59" i="199"/>
  <c r="AU59" i="199"/>
  <c r="AN59" i="199"/>
  <c r="AO59" i="199"/>
  <c r="AT59" i="199"/>
  <c r="AQ59" i="199"/>
  <c r="AR59" i="199"/>
  <c r="AP59" i="199"/>
  <c r="AZ58" i="199"/>
  <c r="AY58" i="199"/>
  <c r="AX58" i="199"/>
  <c r="AW58" i="199"/>
  <c r="AV58" i="199"/>
  <c r="AU58" i="199"/>
  <c r="AN58" i="199"/>
  <c r="AO58" i="199"/>
  <c r="AT58" i="199"/>
  <c r="AQ58" i="199"/>
  <c r="AR58" i="199"/>
  <c r="AP58" i="199"/>
  <c r="AZ57" i="199"/>
  <c r="AY57" i="199"/>
  <c r="AX57" i="199"/>
  <c r="AW57" i="199"/>
  <c r="AV57" i="199"/>
  <c r="AU57" i="199"/>
  <c r="AN57" i="199"/>
  <c r="AO57" i="199"/>
  <c r="AT57" i="199"/>
  <c r="AQ57" i="199"/>
  <c r="AR57" i="199"/>
  <c r="AP57" i="199"/>
  <c r="AZ56" i="199"/>
  <c r="AY56" i="199"/>
  <c r="AX56" i="199"/>
  <c r="AW56" i="199"/>
  <c r="AV56" i="199"/>
  <c r="AU56" i="199"/>
  <c r="AN56" i="199"/>
  <c r="AO56" i="199"/>
  <c r="AT56" i="199"/>
  <c r="AQ56" i="199"/>
  <c r="AR56" i="199"/>
  <c r="AP56" i="199"/>
  <c r="AZ55" i="199"/>
  <c r="AY55" i="199"/>
  <c r="AX55" i="199"/>
  <c r="AW55" i="199"/>
  <c r="AV55" i="199"/>
  <c r="AU55" i="199"/>
  <c r="AN55" i="199"/>
  <c r="AO55" i="199"/>
  <c r="AT55" i="199"/>
  <c r="AQ55" i="199"/>
  <c r="AR55" i="199"/>
  <c r="AP55" i="199"/>
  <c r="AZ54" i="199"/>
  <c r="AY54" i="199"/>
  <c r="AX54" i="199"/>
  <c r="AW54" i="199"/>
  <c r="AV54" i="199"/>
  <c r="AU54" i="199"/>
  <c r="AN54" i="199"/>
  <c r="AO54" i="199"/>
  <c r="AT54" i="199"/>
  <c r="AQ54" i="199"/>
  <c r="AR54" i="199"/>
  <c r="AP54" i="199"/>
  <c r="AZ53" i="199"/>
  <c r="AY53" i="199"/>
  <c r="AX53" i="199"/>
  <c r="AW53" i="199"/>
  <c r="AV53" i="199"/>
  <c r="AU53" i="199"/>
  <c r="AN53" i="199"/>
  <c r="AO53" i="199"/>
  <c r="AT53" i="199"/>
  <c r="AQ53" i="199"/>
  <c r="AR53" i="199"/>
  <c r="AP53" i="199"/>
  <c r="AZ52" i="199"/>
  <c r="AY52" i="199"/>
  <c r="AX52" i="199"/>
  <c r="AW52" i="199"/>
  <c r="AV52" i="199"/>
  <c r="AU52" i="199"/>
  <c r="AN52" i="199"/>
  <c r="AO52" i="199"/>
  <c r="AT52" i="199"/>
  <c r="AQ52" i="199"/>
  <c r="AR52" i="199"/>
  <c r="AP52" i="199"/>
  <c r="AZ51" i="199"/>
  <c r="AY51" i="199"/>
  <c r="AX51" i="199"/>
  <c r="AW51" i="199"/>
  <c r="AV51" i="199"/>
  <c r="AU51" i="199"/>
  <c r="AN51" i="199"/>
  <c r="AO51" i="199"/>
  <c r="AT51" i="199"/>
  <c r="AQ51" i="199"/>
  <c r="AR51" i="199"/>
  <c r="AP51" i="199"/>
  <c r="AZ50" i="199"/>
  <c r="AY50" i="199"/>
  <c r="AX50" i="199"/>
  <c r="AW50" i="199"/>
  <c r="AV50" i="199"/>
  <c r="AU50" i="199"/>
  <c r="AN50" i="199"/>
  <c r="AO50" i="199"/>
  <c r="AT50" i="199"/>
  <c r="AQ50" i="199"/>
  <c r="AR50" i="199"/>
  <c r="AP50" i="199"/>
  <c r="AZ49" i="199"/>
  <c r="AY49" i="199"/>
  <c r="AX49" i="199"/>
  <c r="AW49" i="199"/>
  <c r="AV49" i="199"/>
  <c r="AU49" i="199"/>
  <c r="AN49" i="199"/>
  <c r="AO49" i="199"/>
  <c r="AT49" i="199"/>
  <c r="AQ49" i="199"/>
  <c r="AR49" i="199"/>
  <c r="AP49" i="199"/>
  <c r="AZ48" i="199"/>
  <c r="AY48" i="199"/>
  <c r="AX48" i="199"/>
  <c r="AW48" i="199"/>
  <c r="AV48" i="199"/>
  <c r="AU48" i="199"/>
  <c r="AN48" i="199"/>
  <c r="AO48" i="199"/>
  <c r="AT48" i="199"/>
  <c r="AQ48" i="199"/>
  <c r="AR48" i="199"/>
  <c r="AP48" i="199"/>
  <c r="AZ47" i="199"/>
  <c r="AY47" i="199"/>
  <c r="AX47" i="199"/>
  <c r="AW47" i="199"/>
  <c r="AV47" i="199"/>
  <c r="AU47" i="199"/>
  <c r="AN47" i="199"/>
  <c r="AO47" i="199"/>
  <c r="AT47" i="199"/>
  <c r="AQ47" i="199"/>
  <c r="AR47" i="199"/>
  <c r="AP47" i="199"/>
  <c r="AZ46" i="199"/>
  <c r="AY46" i="199"/>
  <c r="AX46" i="199"/>
  <c r="AW46" i="199"/>
  <c r="AV46" i="199"/>
  <c r="AU46" i="199"/>
  <c r="AN46" i="199"/>
  <c r="AO46" i="199"/>
  <c r="AT46" i="199"/>
  <c r="AQ46" i="199"/>
  <c r="AR46" i="199"/>
  <c r="AP46" i="199"/>
  <c r="AZ45" i="199"/>
  <c r="AY45" i="199"/>
  <c r="AX45" i="199"/>
  <c r="AW45" i="199"/>
  <c r="AV45" i="199"/>
  <c r="AU45" i="199"/>
  <c r="AN45" i="199"/>
  <c r="AO45" i="199"/>
  <c r="AT45" i="199"/>
  <c r="AQ45" i="199"/>
  <c r="AR45" i="199"/>
  <c r="AP45" i="199"/>
  <c r="AZ44" i="199"/>
  <c r="AY44" i="199"/>
  <c r="AN44" i="199"/>
  <c r="AT44" i="199"/>
  <c r="AP44" i="199"/>
  <c r="AX44" i="199"/>
  <c r="AW44" i="199"/>
  <c r="AV44" i="199"/>
  <c r="AU44" i="199"/>
  <c r="AQ44" i="199"/>
  <c r="AR44" i="199"/>
  <c r="AO44" i="199"/>
  <c r="AZ43" i="199"/>
  <c r="AY43" i="199"/>
  <c r="AN43" i="199"/>
  <c r="AT43" i="199"/>
  <c r="AP43" i="199"/>
  <c r="AX43" i="199"/>
  <c r="AW43" i="199"/>
  <c r="AV43" i="199"/>
  <c r="AU43" i="199"/>
  <c r="AQ43" i="199"/>
  <c r="AR43" i="199"/>
  <c r="AO43" i="199"/>
  <c r="AZ42" i="199"/>
  <c r="AY42" i="199"/>
  <c r="AN42" i="199"/>
  <c r="AO42" i="199"/>
  <c r="AT42" i="199"/>
  <c r="AP42" i="199"/>
  <c r="AX42" i="199"/>
  <c r="AW42" i="199"/>
  <c r="AV42" i="199"/>
  <c r="AU42" i="199"/>
  <c r="AQ42" i="199"/>
  <c r="AR42" i="199"/>
  <c r="AZ41" i="199"/>
  <c r="AY41" i="199"/>
  <c r="AN41" i="199"/>
  <c r="AP41" i="199"/>
  <c r="AX41" i="199"/>
  <c r="AW41" i="199"/>
  <c r="AV41" i="199"/>
  <c r="AU41" i="199"/>
  <c r="AT41" i="199"/>
  <c r="AQ41" i="199"/>
  <c r="AR41" i="199"/>
  <c r="AO41" i="199"/>
  <c r="AZ40" i="199"/>
  <c r="AY40" i="199"/>
  <c r="AN40" i="199"/>
  <c r="AT40" i="199"/>
  <c r="AP40" i="199"/>
  <c r="AX40" i="199"/>
  <c r="AW40" i="199"/>
  <c r="AV40" i="199"/>
  <c r="AU40" i="199"/>
  <c r="AQ40" i="199"/>
  <c r="AR40" i="199"/>
  <c r="AO40" i="199"/>
  <c r="AZ39" i="199"/>
  <c r="AY39" i="199"/>
  <c r="AN39" i="199"/>
  <c r="AT39" i="199"/>
  <c r="AP39" i="199"/>
  <c r="AX39" i="199"/>
  <c r="AW39" i="199"/>
  <c r="AV39" i="199"/>
  <c r="AU39" i="199"/>
  <c r="AQ39" i="199"/>
  <c r="AR39" i="199"/>
  <c r="AO39" i="199"/>
  <c r="AZ38" i="199"/>
  <c r="AY38" i="199"/>
  <c r="AN38" i="199"/>
  <c r="AT38" i="199"/>
  <c r="AP38" i="199"/>
  <c r="AX38" i="199"/>
  <c r="AW38" i="199"/>
  <c r="AV38" i="199"/>
  <c r="AU38" i="199"/>
  <c r="AQ38" i="199"/>
  <c r="AR38" i="199"/>
  <c r="AO38" i="199"/>
  <c r="AZ37" i="199"/>
  <c r="AY37" i="199"/>
  <c r="AN37" i="199"/>
  <c r="AT37" i="199"/>
  <c r="AP37" i="199"/>
  <c r="AX37" i="199"/>
  <c r="AW37" i="199"/>
  <c r="AV37" i="199"/>
  <c r="AU37" i="199"/>
  <c r="AQ37" i="199"/>
  <c r="AR37" i="199"/>
  <c r="AO37" i="199"/>
  <c r="AZ36" i="199"/>
  <c r="AY36" i="199"/>
  <c r="AN36" i="199"/>
  <c r="AT36" i="199"/>
  <c r="AP36" i="199"/>
  <c r="AX36" i="199"/>
  <c r="AW36" i="199"/>
  <c r="AV36" i="199"/>
  <c r="AU36" i="199"/>
  <c r="AQ36" i="199"/>
  <c r="AR36" i="199"/>
  <c r="AO36" i="199"/>
  <c r="AZ35" i="199"/>
  <c r="AY35" i="199"/>
  <c r="AN35" i="199"/>
  <c r="AT35" i="199"/>
  <c r="AP35" i="199"/>
  <c r="AX35" i="199"/>
  <c r="AW35" i="199"/>
  <c r="AV35" i="199"/>
  <c r="AU35" i="199"/>
  <c r="AQ35" i="199"/>
  <c r="AR35" i="199"/>
  <c r="AO35" i="199"/>
  <c r="AZ34" i="199"/>
  <c r="AY34" i="199"/>
  <c r="AN34" i="199"/>
  <c r="AT34" i="199"/>
  <c r="AP34" i="199"/>
  <c r="AX34" i="199"/>
  <c r="AW34" i="199"/>
  <c r="AV34" i="199"/>
  <c r="AU34" i="199"/>
  <c r="AQ34" i="199"/>
  <c r="AR34" i="199"/>
  <c r="AO34" i="199"/>
  <c r="AZ33" i="199"/>
  <c r="AY33" i="199"/>
  <c r="AN33" i="199"/>
  <c r="AT33" i="199"/>
  <c r="AP33" i="199"/>
  <c r="AX33" i="199"/>
  <c r="AW33" i="199"/>
  <c r="AV33" i="199"/>
  <c r="AU33" i="199"/>
  <c r="AQ33" i="199"/>
  <c r="AR33" i="199"/>
  <c r="AO33" i="199"/>
  <c r="AZ32" i="199"/>
  <c r="AN32" i="199"/>
  <c r="AT32" i="199"/>
  <c r="AP32" i="199"/>
  <c r="AY32" i="199"/>
  <c r="AX32" i="199"/>
  <c r="AW32" i="199"/>
  <c r="AV32" i="199"/>
  <c r="AU32" i="199"/>
  <c r="AQ32" i="199"/>
  <c r="AR32" i="199"/>
  <c r="AO32" i="199"/>
  <c r="AZ31" i="199"/>
  <c r="AY31" i="199"/>
  <c r="AN31" i="199"/>
  <c r="AO31" i="199"/>
  <c r="AT31" i="199"/>
  <c r="AP31" i="199"/>
  <c r="AX31" i="199"/>
  <c r="AW31" i="199"/>
  <c r="AV31" i="199"/>
  <c r="AU31" i="199"/>
  <c r="AQ31" i="199"/>
  <c r="AR31" i="199"/>
  <c r="AZ30" i="199"/>
  <c r="AY30" i="199"/>
  <c r="AN30" i="199"/>
  <c r="AO30" i="199"/>
  <c r="AT30" i="199"/>
  <c r="AP30" i="199"/>
  <c r="AX30" i="199"/>
  <c r="AW30" i="199"/>
  <c r="AV30" i="199"/>
  <c r="AU30" i="199"/>
  <c r="AQ30" i="199"/>
  <c r="AR30" i="199"/>
  <c r="AZ29" i="199"/>
  <c r="AN29" i="199"/>
  <c r="AO29" i="199"/>
  <c r="AT29" i="199"/>
  <c r="AP29" i="199"/>
  <c r="AY29" i="199"/>
  <c r="AX29" i="199"/>
  <c r="AW29" i="199"/>
  <c r="AV29" i="199"/>
  <c r="AU29" i="199"/>
  <c r="AQ29" i="199"/>
  <c r="AR29" i="199"/>
  <c r="AN28" i="199"/>
  <c r="AO28" i="199"/>
  <c r="AT28" i="199"/>
  <c r="AP28" i="199"/>
  <c r="AZ28" i="199"/>
  <c r="AY28" i="199"/>
  <c r="AX28" i="199"/>
  <c r="AW28" i="199"/>
  <c r="AV28" i="199"/>
  <c r="AU28" i="199"/>
  <c r="AQ28" i="199"/>
  <c r="AR28" i="199"/>
  <c r="AZ27" i="199"/>
  <c r="AY27" i="199"/>
  <c r="AN27" i="199"/>
  <c r="AT27" i="199"/>
  <c r="AP27" i="199"/>
  <c r="AX27" i="199"/>
  <c r="AW27" i="199"/>
  <c r="AV27" i="199"/>
  <c r="AU27" i="199"/>
  <c r="AQ27" i="199"/>
  <c r="AR27" i="199"/>
  <c r="AO27" i="199"/>
  <c r="AZ26" i="199"/>
  <c r="AY26" i="199"/>
  <c r="AN26" i="199"/>
  <c r="AO26" i="199"/>
  <c r="AT26" i="199"/>
  <c r="AP26" i="199"/>
  <c r="AX26" i="199"/>
  <c r="AW26" i="199"/>
  <c r="AV26" i="199"/>
  <c r="AU26" i="199"/>
  <c r="AQ26" i="199"/>
  <c r="AR26" i="199"/>
  <c r="AZ25" i="199"/>
  <c r="AY25" i="199"/>
  <c r="AN25" i="199"/>
  <c r="AO25" i="199"/>
  <c r="AT25" i="199"/>
  <c r="AP25" i="199"/>
  <c r="AX25" i="199"/>
  <c r="AW25" i="199"/>
  <c r="AV25" i="199"/>
  <c r="AU25" i="199"/>
  <c r="AQ25" i="199"/>
  <c r="AR25" i="199"/>
  <c r="AZ24" i="199"/>
  <c r="AY24" i="199"/>
  <c r="AN24" i="199"/>
  <c r="AO24" i="199"/>
  <c r="AT24" i="199"/>
  <c r="AP24" i="199"/>
  <c r="AX24" i="199"/>
  <c r="AW24" i="199"/>
  <c r="AV24" i="199"/>
  <c r="AU24" i="199"/>
  <c r="AQ24" i="199"/>
  <c r="AR24" i="199"/>
  <c r="AZ23" i="199"/>
  <c r="AN23" i="199"/>
  <c r="AO23" i="199"/>
  <c r="AT23" i="199"/>
  <c r="AP23" i="199"/>
  <c r="AY23" i="199"/>
  <c r="AX23" i="199"/>
  <c r="AW23" i="199"/>
  <c r="AV23" i="199"/>
  <c r="AU23" i="199"/>
  <c r="AQ23" i="199"/>
  <c r="AR23" i="199"/>
  <c r="AZ22" i="199"/>
  <c r="AN22" i="199"/>
  <c r="AO22" i="199"/>
  <c r="AT22" i="199"/>
  <c r="AP22" i="199"/>
  <c r="AY22" i="199"/>
  <c r="AX22" i="199"/>
  <c r="AW22" i="199"/>
  <c r="AV22" i="199"/>
  <c r="AU22" i="199"/>
  <c r="AQ22" i="199"/>
  <c r="AR22" i="199"/>
  <c r="AZ21" i="199"/>
  <c r="AN21" i="199"/>
  <c r="AO21" i="199"/>
  <c r="AT21" i="199"/>
  <c r="AP21" i="199"/>
  <c r="AY21" i="199"/>
  <c r="AX21" i="199"/>
  <c r="AW21" i="199"/>
  <c r="AV21" i="199"/>
  <c r="AU21" i="199"/>
  <c r="AQ21" i="199"/>
  <c r="AR21" i="199"/>
  <c r="AZ20" i="199"/>
  <c r="AN20" i="199"/>
  <c r="AT20" i="199"/>
  <c r="AP20" i="199"/>
  <c r="AY20" i="199"/>
  <c r="AX20" i="199"/>
  <c r="AW20" i="199"/>
  <c r="AV20" i="199"/>
  <c r="AU20" i="199"/>
  <c r="AQ20" i="199"/>
  <c r="AR20" i="199"/>
  <c r="AO20" i="199"/>
  <c r="AN19" i="199"/>
  <c r="AT19" i="199"/>
  <c r="AP19" i="199"/>
  <c r="AZ19" i="199"/>
  <c r="AY19" i="199"/>
  <c r="AX19" i="199"/>
  <c r="AW19" i="199"/>
  <c r="AV19" i="199"/>
  <c r="AU19" i="199"/>
  <c r="AQ19" i="199"/>
  <c r="AR19" i="199"/>
  <c r="AO19" i="199"/>
  <c r="AN18" i="199"/>
  <c r="AT18" i="199"/>
  <c r="AP18" i="199"/>
  <c r="AZ18" i="199"/>
  <c r="AY18" i="199"/>
  <c r="AX18" i="199"/>
  <c r="AW18" i="199"/>
  <c r="AV18" i="199"/>
  <c r="AU18" i="199"/>
  <c r="AQ18" i="199"/>
  <c r="AR18" i="199"/>
  <c r="AO18" i="199"/>
  <c r="AZ17" i="199"/>
  <c r="AN17" i="199"/>
  <c r="AO17" i="199"/>
  <c r="AT17" i="199"/>
  <c r="AP17" i="199"/>
  <c r="AY17" i="199"/>
  <c r="AX17" i="199"/>
  <c r="AW17" i="199"/>
  <c r="AV17" i="199"/>
  <c r="AU17" i="199"/>
  <c r="AQ17" i="199"/>
  <c r="AR17" i="199"/>
  <c r="AZ16" i="199"/>
  <c r="AN16" i="199"/>
  <c r="AO16" i="199"/>
  <c r="AT16" i="199"/>
  <c r="AP16" i="199"/>
  <c r="AY16" i="199"/>
  <c r="AX16" i="199"/>
  <c r="AW16" i="199"/>
  <c r="AV16" i="199"/>
  <c r="AU16" i="199"/>
  <c r="AQ16" i="199"/>
  <c r="AR16" i="199"/>
  <c r="AZ15" i="199"/>
  <c r="AN15" i="199"/>
  <c r="AO15" i="199"/>
  <c r="AT15" i="199"/>
  <c r="AP15" i="199"/>
  <c r="AY15" i="199"/>
  <c r="AX15" i="199"/>
  <c r="AW15" i="199"/>
  <c r="AV15" i="199"/>
  <c r="AU15" i="199"/>
  <c r="AQ15" i="199"/>
  <c r="AR15" i="199"/>
  <c r="AZ14" i="199"/>
  <c r="AN14" i="199"/>
  <c r="AO14" i="199"/>
  <c r="AT14" i="199"/>
  <c r="AP14" i="199"/>
  <c r="AY14" i="199"/>
  <c r="AX14" i="199"/>
  <c r="AW14" i="199"/>
  <c r="AV14" i="199"/>
  <c r="AU14" i="199"/>
  <c r="AQ14" i="199"/>
  <c r="AR14" i="199"/>
  <c r="AZ13" i="199"/>
  <c r="AN13" i="199"/>
  <c r="AO13" i="199"/>
  <c r="AT13" i="199"/>
  <c r="AP13" i="199"/>
  <c r="AY13" i="199"/>
  <c r="AX13" i="199"/>
  <c r="AW13" i="199"/>
  <c r="AV13" i="199"/>
  <c r="AU13" i="199"/>
  <c r="AQ13" i="199"/>
  <c r="AR13" i="199"/>
  <c r="AZ12" i="199"/>
  <c r="AY12" i="199"/>
  <c r="AN12" i="199"/>
  <c r="AO12" i="199"/>
  <c r="AT12" i="199"/>
  <c r="AP12" i="199"/>
  <c r="AX12" i="199"/>
  <c r="AW12" i="199"/>
  <c r="AV12" i="199"/>
  <c r="AU12" i="199"/>
  <c r="AQ12" i="199"/>
  <c r="AR12" i="199"/>
  <c r="AZ11" i="199"/>
  <c r="AY11" i="199"/>
  <c r="AN11" i="199"/>
  <c r="AO11" i="199"/>
  <c r="AT11" i="199"/>
  <c r="AP11" i="199"/>
  <c r="AX11" i="199"/>
  <c r="AW11" i="199"/>
  <c r="AV11" i="199"/>
  <c r="AU11" i="199"/>
  <c r="AQ11" i="199"/>
  <c r="AR11" i="199"/>
  <c r="AZ10" i="199"/>
  <c r="AY10" i="199"/>
  <c r="AN10" i="199"/>
  <c r="AO10" i="199"/>
  <c r="AT10" i="199"/>
  <c r="AP10" i="199"/>
  <c r="AX10" i="199"/>
  <c r="AW10" i="199"/>
  <c r="AV10" i="199"/>
  <c r="AU10" i="199"/>
  <c r="AQ10" i="199"/>
  <c r="AR10" i="199"/>
  <c r="AN9" i="199"/>
  <c r="AO9" i="199"/>
  <c r="AT9" i="199"/>
  <c r="AP9" i="199"/>
  <c r="AZ9" i="199"/>
  <c r="AY9" i="199"/>
  <c r="AX9" i="199"/>
  <c r="AW9" i="199"/>
  <c r="AV9" i="199"/>
  <c r="AU9" i="199"/>
  <c r="AQ9" i="199"/>
  <c r="AR9" i="199"/>
  <c r="AZ8" i="199"/>
  <c r="AN8" i="199"/>
  <c r="AO8" i="199"/>
  <c r="AT8" i="199"/>
  <c r="AP8" i="199"/>
  <c r="AY8" i="199"/>
  <c r="AX8" i="199"/>
  <c r="AW8" i="199"/>
  <c r="AV8" i="199"/>
  <c r="AU8" i="199"/>
  <c r="AQ8" i="199"/>
  <c r="AR8" i="199"/>
  <c r="AZ7" i="199"/>
  <c r="AN7" i="199"/>
  <c r="AO7" i="199"/>
  <c r="AT7" i="199"/>
  <c r="AP7" i="199"/>
  <c r="AY7" i="199"/>
  <c r="AX7" i="199"/>
  <c r="AW7" i="199"/>
  <c r="AV7" i="199"/>
  <c r="AU7" i="199"/>
  <c r="AQ7" i="199"/>
  <c r="AR7" i="199"/>
  <c r="AN6" i="199"/>
  <c r="AO6" i="199"/>
  <c r="AT6" i="199"/>
  <c r="AP6" i="199"/>
  <c r="AZ6" i="199"/>
  <c r="AY6" i="199"/>
  <c r="AX6" i="199"/>
  <c r="AW6" i="199"/>
  <c r="AV6" i="199"/>
  <c r="AU6" i="199"/>
  <c r="AQ6" i="199"/>
  <c r="AR6" i="199"/>
  <c r="AN5" i="199"/>
  <c r="AO5" i="199"/>
  <c r="AT5" i="199"/>
  <c r="AP5" i="199"/>
  <c r="AZ5" i="199"/>
  <c r="AY5" i="199"/>
  <c r="AX5" i="199"/>
  <c r="AW5" i="199"/>
  <c r="AV5" i="199"/>
  <c r="AU5" i="199"/>
  <c r="AQ5" i="199"/>
  <c r="AR5" i="199"/>
  <c r="AN4" i="199"/>
  <c r="AO4" i="199"/>
  <c r="AT4" i="199"/>
  <c r="AP4" i="199"/>
  <c r="AZ4" i="199"/>
  <c r="AY4" i="199"/>
  <c r="AX4" i="199"/>
  <c r="AW4" i="199"/>
  <c r="AV4" i="199"/>
  <c r="AU4" i="199"/>
  <c r="AQ4" i="199"/>
  <c r="AR4" i="199"/>
  <c r="AK83" i="198"/>
  <c r="AL83" i="198"/>
  <c r="AK82" i="198"/>
  <c r="AL82" i="198"/>
  <c r="AK81" i="198"/>
  <c r="AL81" i="198"/>
  <c r="AK80" i="198"/>
  <c r="AL80" i="198"/>
  <c r="AK79" i="198"/>
  <c r="AL79" i="198"/>
  <c r="AK78" i="198"/>
  <c r="AL78" i="198"/>
  <c r="AK77" i="198"/>
  <c r="AL77" i="198"/>
  <c r="AK76" i="198"/>
  <c r="AL76" i="198"/>
  <c r="AK75" i="198"/>
  <c r="AL75" i="198"/>
  <c r="AK74" i="198"/>
  <c r="AL74" i="198"/>
  <c r="AK73" i="198"/>
  <c r="AL73" i="198"/>
  <c r="AK72" i="198"/>
  <c r="AL72" i="198"/>
  <c r="AK71" i="198"/>
  <c r="AL71" i="198"/>
  <c r="AK70" i="198"/>
  <c r="AL70" i="198"/>
  <c r="AK69" i="198"/>
  <c r="AL69" i="198"/>
  <c r="AK68" i="198"/>
  <c r="AL68" i="198"/>
  <c r="AK67" i="198"/>
  <c r="AL67" i="198"/>
  <c r="AK66" i="198"/>
  <c r="AL66" i="198"/>
  <c r="AK65" i="198"/>
  <c r="AL65" i="198"/>
  <c r="AK64" i="198"/>
  <c r="AL64" i="198"/>
  <c r="AK63" i="198"/>
  <c r="AL63" i="198"/>
  <c r="AK62" i="198"/>
  <c r="AL62" i="198"/>
  <c r="AK61" i="198"/>
  <c r="AL61" i="198"/>
  <c r="AK60" i="198"/>
  <c r="AL60" i="198"/>
  <c r="AK59" i="198"/>
  <c r="AL59" i="198"/>
  <c r="AK58" i="198"/>
  <c r="AL58" i="198"/>
  <c r="AK57" i="198"/>
  <c r="AL57" i="198"/>
  <c r="AK56" i="198"/>
  <c r="AL56" i="198"/>
  <c r="AK55" i="198"/>
  <c r="AL55" i="198"/>
  <c r="AK54" i="198"/>
  <c r="AL54" i="198"/>
  <c r="AK53" i="198"/>
  <c r="AL53" i="198"/>
  <c r="AK52" i="198"/>
  <c r="AL52" i="198"/>
  <c r="AK51" i="198"/>
  <c r="AL51" i="198"/>
  <c r="AK50" i="198"/>
  <c r="AL50" i="198"/>
  <c r="AI50" i="198"/>
  <c r="AH50" i="198"/>
  <c r="AG50" i="198"/>
  <c r="AK49" i="198"/>
  <c r="AL49" i="198"/>
  <c r="AK48" i="198"/>
  <c r="AL48" i="198"/>
  <c r="AK47" i="198"/>
  <c r="AL47" i="198"/>
  <c r="AK46" i="198"/>
  <c r="AL46" i="198"/>
  <c r="AK45" i="198"/>
  <c r="AL45" i="198"/>
  <c r="AK44" i="198"/>
  <c r="AL44" i="198"/>
  <c r="AK43" i="198"/>
  <c r="AL43" i="198"/>
  <c r="AK42" i="198"/>
  <c r="AL42" i="198"/>
  <c r="AK41" i="198"/>
  <c r="AL41" i="198"/>
  <c r="AK40" i="198"/>
  <c r="AL40" i="198"/>
  <c r="AK39" i="198"/>
  <c r="AL39" i="198"/>
  <c r="AK38" i="198"/>
  <c r="AL38" i="198"/>
  <c r="AK37" i="198"/>
  <c r="AL37" i="198"/>
  <c r="AK36" i="198"/>
  <c r="AL36" i="198"/>
  <c r="AK35" i="198"/>
  <c r="AL35" i="198"/>
  <c r="AK34" i="198"/>
  <c r="AL34" i="198"/>
  <c r="AK33" i="198"/>
  <c r="AL33" i="198"/>
  <c r="AK32" i="198"/>
  <c r="AL32" i="198"/>
  <c r="AK31" i="198"/>
  <c r="AL31" i="198"/>
  <c r="AK30" i="198"/>
  <c r="AL30" i="198"/>
  <c r="AK29" i="198"/>
  <c r="AL29" i="198"/>
  <c r="AK28" i="198"/>
  <c r="AL28" i="198"/>
  <c r="AK27" i="198"/>
  <c r="AL27" i="198"/>
  <c r="AK26" i="198"/>
  <c r="AL26" i="198"/>
  <c r="AK25" i="198"/>
  <c r="AL25" i="198"/>
  <c r="AK24" i="198"/>
  <c r="AL24" i="198"/>
  <c r="AK23" i="198"/>
  <c r="AL23" i="198"/>
  <c r="AK22" i="198"/>
  <c r="AL22" i="198"/>
  <c r="AK21" i="198"/>
  <c r="AL21" i="198"/>
  <c r="AK20" i="198"/>
  <c r="AL20" i="198"/>
  <c r="AK19" i="198"/>
  <c r="AL19" i="198"/>
  <c r="AK18" i="198"/>
  <c r="AL18" i="198"/>
  <c r="AK17" i="198"/>
  <c r="AL17" i="198"/>
  <c r="AK16" i="198"/>
  <c r="AL16" i="198"/>
  <c r="AK15" i="198"/>
  <c r="AL15" i="198"/>
  <c r="AK14" i="198"/>
  <c r="AL14" i="198"/>
  <c r="AK13" i="198"/>
  <c r="AL13" i="198"/>
  <c r="AK12" i="198"/>
  <c r="AL12" i="198"/>
  <c r="AK11" i="198"/>
  <c r="AL11" i="198"/>
  <c r="AK10" i="198"/>
  <c r="AL10" i="198"/>
  <c r="AK9" i="198"/>
  <c r="AL9" i="198"/>
  <c r="AK8" i="198"/>
  <c r="AL8" i="198"/>
  <c r="AK7" i="198"/>
  <c r="AL7" i="198"/>
  <c r="AK6" i="198"/>
  <c r="AL6" i="198"/>
  <c r="AK5" i="198"/>
  <c r="AL5" i="198"/>
  <c r="AK4" i="198"/>
  <c r="AL4" i="198"/>
  <c r="R64" i="197"/>
  <c r="Q64" i="197"/>
  <c r="P64" i="197"/>
  <c r="O64" i="197"/>
  <c r="N64" i="197"/>
  <c r="M64" i="197"/>
  <c r="L64" i="197"/>
  <c r="K64" i="197"/>
  <c r="J64" i="197"/>
  <c r="D3" i="197"/>
  <c r="E3" i="197"/>
  <c r="F3" i="197"/>
  <c r="G3" i="197"/>
  <c r="H3" i="197"/>
  <c r="I3" i="197"/>
  <c r="J3" i="197"/>
  <c r="J50" i="197"/>
  <c r="J49" i="197"/>
  <c r="I8" i="197"/>
  <c r="K3" i="197"/>
  <c r="L3" i="197"/>
  <c r="M3" i="197"/>
  <c r="N3" i="197"/>
  <c r="O3" i="197"/>
  <c r="P3" i="197"/>
  <c r="Q3" i="197"/>
  <c r="R3" i="197"/>
  <c r="D3" i="196"/>
  <c r="E3" i="196"/>
  <c r="F3" i="196"/>
  <c r="G3" i="196"/>
  <c r="H3" i="196"/>
  <c r="I3" i="196"/>
  <c r="J3" i="196"/>
  <c r="K3" i="196"/>
  <c r="L3" i="196"/>
  <c r="M3" i="196"/>
  <c r="N3" i="196"/>
  <c r="O3" i="196"/>
  <c r="P3" i="196"/>
  <c r="Q3" i="196"/>
  <c r="R3" i="196"/>
  <c r="D3" i="195"/>
  <c r="E3" i="195"/>
  <c r="F3" i="195"/>
  <c r="G3" i="195"/>
  <c r="H3" i="195"/>
  <c r="I3" i="195"/>
  <c r="J3" i="195"/>
  <c r="K3" i="195"/>
  <c r="L3" i="195"/>
  <c r="M3" i="195"/>
  <c r="N3" i="195"/>
  <c r="O3" i="195"/>
  <c r="P3" i="195"/>
  <c r="Q3" i="195"/>
  <c r="R3" i="195"/>
  <c r="D3" i="194"/>
  <c r="E3" i="194"/>
  <c r="F3" i="194"/>
  <c r="G3" i="194"/>
  <c r="H3" i="194"/>
  <c r="I3" i="194"/>
  <c r="J3" i="194"/>
  <c r="K3" i="194"/>
  <c r="L3" i="194"/>
  <c r="M3" i="194"/>
  <c r="N3" i="194"/>
  <c r="O3" i="194"/>
  <c r="P3" i="194"/>
  <c r="Q3" i="194"/>
  <c r="R3" i="194"/>
  <c r="C1" i="193"/>
  <c r="A10" i="146"/>
  <c r="A11" i="146"/>
  <c r="A12" i="146"/>
  <c r="A13" i="146"/>
  <c r="A14" i="146"/>
  <c r="A15" i="146"/>
  <c r="A16" i="146"/>
  <c r="A17" i="146"/>
  <c r="A18" i="146"/>
  <c r="A19" i="146"/>
  <c r="A20" i="146"/>
  <c r="A21" i="146"/>
  <c r="A22" i="146"/>
  <c r="A23" i="146"/>
  <c r="A24" i="146"/>
  <c r="A25" i="146"/>
  <c r="A26" i="146"/>
  <c r="A27" i="146"/>
  <c r="A28" i="146"/>
  <c r="A29" i="146"/>
  <c r="A30" i="146"/>
  <c r="A31" i="146"/>
  <c r="A32" i="146"/>
  <c r="A33" i="146"/>
  <c r="A34" i="146"/>
  <c r="A35" i="146"/>
  <c r="A36" i="146"/>
  <c r="A37" i="146"/>
  <c r="A38" i="146"/>
  <c r="A39" i="146"/>
  <c r="A40" i="146"/>
  <c r="A41" i="146"/>
  <c r="A42" i="146"/>
  <c r="A43" i="146"/>
  <c r="A44" i="146"/>
  <c r="A45" i="146"/>
  <c r="A46" i="146"/>
  <c r="A47" i="146"/>
  <c r="A48" i="146"/>
  <c r="A49" i="146"/>
  <c r="A50" i="146"/>
  <c r="A51" i="146"/>
  <c r="A52" i="146"/>
  <c r="A53" i="146"/>
  <c r="A54" i="146"/>
  <c r="A55" i="146"/>
  <c r="A56" i="146"/>
  <c r="A57" i="146"/>
  <c r="A58" i="146"/>
  <c r="A59" i="146"/>
  <c r="A60" i="146"/>
  <c r="A61" i="146"/>
  <c r="A62" i="146"/>
  <c r="A63" i="146"/>
  <c r="A64" i="146"/>
  <c r="A65" i="146"/>
  <c r="A66" i="146"/>
  <c r="A67" i="146"/>
  <c r="A68" i="146"/>
  <c r="A69" i="146"/>
  <c r="A70" i="146"/>
  <c r="A71" i="146"/>
  <c r="A72" i="146"/>
  <c r="A73" i="146"/>
  <c r="A74" i="146"/>
  <c r="A75" i="146"/>
  <c r="A76" i="146"/>
  <c r="A77" i="146"/>
  <c r="A78" i="146"/>
  <c r="A79" i="146"/>
  <c r="A80" i="146"/>
  <c r="A81" i="146"/>
  <c r="A82" i="146"/>
  <c r="A83" i="146"/>
  <c r="A84" i="146"/>
  <c r="A85" i="146"/>
  <c r="A86" i="146"/>
  <c r="A87" i="146"/>
  <c r="A88" i="146"/>
  <c r="A89" i="146"/>
  <c r="A90" i="146"/>
  <c r="A91" i="146"/>
  <c r="A92" i="146"/>
  <c r="A93" i="146"/>
  <c r="A94" i="146"/>
  <c r="A95" i="146"/>
  <c r="A96" i="146"/>
  <c r="A97" i="146"/>
  <c r="A98" i="146"/>
  <c r="A99" i="146"/>
  <c r="A100" i="146"/>
  <c r="A101" i="146"/>
  <c r="A102" i="146"/>
  <c r="A103" i="146"/>
  <c r="A104" i="146"/>
  <c r="A105" i="146"/>
  <c r="A106" i="146"/>
  <c r="A107" i="146"/>
  <c r="A108" i="146"/>
  <c r="A109" i="146"/>
  <c r="A110" i="146"/>
  <c r="A111" i="146"/>
  <c r="A112" i="146"/>
  <c r="A113" i="146"/>
  <c r="A114" i="146"/>
  <c r="A115" i="146"/>
  <c r="A116" i="146"/>
  <c r="A117" i="146"/>
  <c r="A118" i="146"/>
  <c r="A119" i="146"/>
  <c r="A120" i="146"/>
  <c r="A121" i="146"/>
  <c r="A122" i="146"/>
  <c r="A123" i="146"/>
  <c r="A124" i="146"/>
  <c r="A125" i="146"/>
  <c r="A126" i="146"/>
  <c r="A127" i="146"/>
  <c r="A128" i="146"/>
  <c r="A129" i="146"/>
  <c r="A130" i="146"/>
  <c r="A131" i="146"/>
  <c r="A132" i="146"/>
  <c r="A133" i="146"/>
  <c r="A134" i="146"/>
  <c r="A135" i="146"/>
  <c r="A136" i="146"/>
  <c r="A137" i="146"/>
  <c r="A138" i="146"/>
  <c r="A139" i="146"/>
  <c r="A140" i="146"/>
  <c r="A141" i="146"/>
  <c r="A142" i="146"/>
  <c r="A143" i="146"/>
  <c r="A144" i="146"/>
  <c r="A145" i="146"/>
  <c r="A146" i="146"/>
  <c r="A147" i="146"/>
  <c r="A148" i="146"/>
  <c r="A149" i="146"/>
  <c r="A150" i="146"/>
  <c r="A151" i="146"/>
  <c r="A152" i="146"/>
  <c r="A153" i="146"/>
  <c r="A154" i="146"/>
  <c r="A155" i="146"/>
  <c r="A156" i="146"/>
  <c r="A157" i="146"/>
  <c r="A158" i="146"/>
  <c r="A159" i="146"/>
  <c r="A160" i="146"/>
  <c r="A161" i="146"/>
  <c r="A162" i="146"/>
  <c r="A163" i="146"/>
  <c r="A164" i="146"/>
  <c r="A165" i="146"/>
  <c r="A166" i="146"/>
  <c r="A167" i="146"/>
  <c r="A168" i="146"/>
  <c r="A169" i="146"/>
  <c r="A170" i="146"/>
  <c r="A171" i="146"/>
  <c r="A172" i="146"/>
  <c r="A173" i="146"/>
  <c r="A174" i="146"/>
  <c r="A175" i="146"/>
  <c r="A176" i="146"/>
  <c r="A177" i="146"/>
  <c r="A178" i="146"/>
  <c r="A179" i="146"/>
  <c r="A180" i="146"/>
  <c r="A181" i="146"/>
  <c r="A182" i="146"/>
  <c r="A183" i="146"/>
  <c r="A184" i="146"/>
  <c r="A185" i="146"/>
  <c r="A186" i="146"/>
  <c r="A187" i="146"/>
  <c r="A188" i="146"/>
  <c r="A189" i="146"/>
  <c r="A190" i="146"/>
  <c r="A191" i="146"/>
  <c r="A192" i="146"/>
  <c r="A193" i="146"/>
  <c r="A194" i="146"/>
  <c r="A195" i="146"/>
  <c r="A196" i="146"/>
  <c r="A197" i="146"/>
  <c r="A198" i="146"/>
  <c r="A199" i="146"/>
  <c r="A200" i="146"/>
  <c r="A201" i="146"/>
  <c r="A202" i="146"/>
  <c r="A203" i="146"/>
  <c r="A204" i="146"/>
  <c r="A205" i="146"/>
  <c r="A206" i="146"/>
  <c r="A207" i="146"/>
  <c r="A208" i="146"/>
  <c r="A209" i="146"/>
  <c r="A210" i="146"/>
  <c r="A211" i="146"/>
  <c r="A212" i="146"/>
  <c r="A213" i="146"/>
  <c r="A214" i="146"/>
  <c r="A215" i="146"/>
  <c r="A216" i="146"/>
  <c r="A217" i="146"/>
  <c r="A218" i="146"/>
  <c r="A219" i="146"/>
  <c r="A220" i="146"/>
  <c r="A221" i="146"/>
  <c r="A222" i="146"/>
  <c r="A223" i="146"/>
  <c r="A224" i="146"/>
  <c r="A225" i="146"/>
  <c r="A226" i="146"/>
  <c r="A227" i="146"/>
  <c r="A228" i="146"/>
  <c r="A229" i="146"/>
  <c r="A230" i="146"/>
  <c r="A231" i="146"/>
  <c r="EL2" i="116"/>
  <c r="EM2" i="116"/>
  <c r="EN2" i="116"/>
  <c r="EO2" i="116"/>
  <c r="EP2" i="116"/>
  <c r="EQ2" i="116"/>
  <c r="ER2" i="116"/>
  <c r="ES2" i="116"/>
  <c r="ET2" i="116"/>
  <c r="EU2" i="116"/>
  <c r="EV2" i="116"/>
  <c r="EW2" i="116"/>
  <c r="EX2" i="116"/>
  <c r="EJ233" i="116"/>
  <c r="D233" i="116"/>
  <c r="D231" i="146"/>
  <c r="B12" i="116"/>
  <c r="B13" i="116"/>
  <c r="B14" i="116"/>
  <c r="B15" i="116"/>
  <c r="B16" i="116"/>
  <c r="B17" i="116"/>
  <c r="B18" i="116"/>
  <c r="B19" i="116"/>
  <c r="B20" i="116"/>
  <c r="B21" i="116"/>
  <c r="B22" i="116"/>
  <c r="B23" i="116"/>
  <c r="B24" i="116"/>
  <c r="B25" i="116"/>
  <c r="B26" i="116"/>
  <c r="B27" i="116"/>
  <c r="B28" i="116"/>
  <c r="B29" i="116"/>
  <c r="B30" i="116"/>
  <c r="B31" i="116"/>
  <c r="B32" i="116"/>
  <c r="B33" i="116"/>
  <c r="B34" i="116"/>
  <c r="B35" i="116"/>
  <c r="B36" i="116"/>
  <c r="B37" i="116"/>
  <c r="B38" i="116"/>
  <c r="B39" i="116"/>
  <c r="B40" i="116"/>
  <c r="B41" i="116"/>
  <c r="B42" i="116"/>
  <c r="B43" i="116"/>
  <c r="B44" i="116"/>
  <c r="B45" i="116"/>
  <c r="B46" i="116"/>
  <c r="B47" i="116"/>
  <c r="B48" i="116"/>
  <c r="B49" i="116"/>
  <c r="B50" i="116"/>
  <c r="B51" i="116"/>
  <c r="B52" i="116"/>
  <c r="B53" i="116"/>
  <c r="B54" i="116"/>
  <c r="B55" i="116"/>
  <c r="B56" i="116"/>
  <c r="B57" i="116"/>
  <c r="B58" i="116"/>
  <c r="B59" i="116"/>
  <c r="B60" i="116"/>
  <c r="B61" i="116"/>
  <c r="B62" i="116"/>
  <c r="B63" i="116"/>
  <c r="B64" i="116"/>
  <c r="B65" i="116"/>
  <c r="B66" i="116"/>
  <c r="B67" i="116"/>
  <c r="B68" i="116"/>
  <c r="B69" i="116"/>
  <c r="B70" i="116"/>
  <c r="B71" i="116"/>
  <c r="B72" i="116"/>
  <c r="B73" i="116"/>
  <c r="B74" i="116"/>
  <c r="B75" i="116"/>
  <c r="B76" i="116"/>
  <c r="B77" i="116"/>
  <c r="B78" i="116"/>
  <c r="B79" i="116"/>
  <c r="B80" i="116"/>
  <c r="B81" i="116"/>
  <c r="B82" i="116"/>
  <c r="B83" i="116"/>
  <c r="B84" i="116"/>
  <c r="B85" i="116"/>
  <c r="B86" i="116"/>
  <c r="B87" i="116"/>
  <c r="B88" i="116"/>
  <c r="B89" i="116"/>
  <c r="B90" i="116"/>
  <c r="B91" i="116"/>
  <c r="B92" i="116"/>
  <c r="B93" i="116"/>
  <c r="B94" i="116"/>
  <c r="B95" i="116"/>
  <c r="B96" i="116"/>
  <c r="B97" i="116"/>
  <c r="B98" i="116"/>
  <c r="B99" i="116"/>
  <c r="B100" i="116"/>
  <c r="B101" i="116"/>
  <c r="B102" i="116"/>
  <c r="B103" i="116"/>
  <c r="B104" i="116"/>
  <c r="B105" i="116"/>
  <c r="B106" i="116"/>
  <c r="B107" i="116"/>
  <c r="B108" i="116"/>
  <c r="B109" i="116"/>
  <c r="B110" i="116"/>
  <c r="B111" i="116"/>
  <c r="B112" i="116"/>
  <c r="B113" i="116"/>
  <c r="B114" i="116"/>
  <c r="B115" i="116"/>
  <c r="B116" i="116"/>
  <c r="B117" i="116"/>
  <c r="B118" i="116"/>
  <c r="B119" i="116"/>
  <c r="B120" i="116"/>
  <c r="B121" i="116"/>
  <c r="B122" i="116"/>
  <c r="B123" i="116"/>
  <c r="B124" i="116"/>
  <c r="B125" i="116"/>
  <c r="B126" i="116"/>
  <c r="B127" i="116"/>
  <c r="B128" i="116"/>
  <c r="B129" i="116"/>
  <c r="B130" i="116"/>
  <c r="B131" i="116"/>
  <c r="B132" i="116"/>
  <c r="B133" i="116"/>
  <c r="B134" i="116"/>
  <c r="B135" i="116"/>
  <c r="B136" i="116"/>
  <c r="B137" i="116"/>
  <c r="B138" i="116"/>
  <c r="B139" i="116"/>
  <c r="B140" i="116"/>
  <c r="B141" i="116"/>
  <c r="B142" i="116"/>
  <c r="B143" i="116"/>
  <c r="B144" i="116"/>
  <c r="B145" i="116"/>
  <c r="B146" i="116"/>
  <c r="B147" i="116"/>
  <c r="B148" i="116"/>
  <c r="B149" i="116"/>
  <c r="B150" i="116"/>
  <c r="B151" i="116"/>
  <c r="B152" i="116"/>
  <c r="B153" i="116"/>
  <c r="B154" i="116"/>
  <c r="B155" i="116"/>
  <c r="B156" i="116"/>
  <c r="B157" i="116"/>
  <c r="B158" i="116"/>
  <c r="B159" i="116"/>
  <c r="B160" i="116"/>
  <c r="B161" i="116"/>
  <c r="B162" i="116"/>
  <c r="B163" i="116"/>
  <c r="B164" i="116"/>
  <c r="B165" i="116"/>
  <c r="B166" i="116"/>
  <c r="B167" i="116"/>
  <c r="B168" i="116"/>
  <c r="B169" i="116"/>
  <c r="B170" i="116"/>
  <c r="B171" i="116"/>
  <c r="B172" i="116"/>
  <c r="B173" i="116"/>
  <c r="B174" i="116"/>
  <c r="B175" i="116"/>
  <c r="B176" i="116"/>
  <c r="B177" i="116"/>
  <c r="B178" i="116"/>
  <c r="B179" i="116"/>
  <c r="B180" i="116"/>
  <c r="B181" i="116"/>
  <c r="B182" i="116"/>
  <c r="B183" i="116"/>
  <c r="B184" i="116"/>
  <c r="B185" i="116"/>
  <c r="B186" i="116"/>
  <c r="B187" i="116"/>
  <c r="B188" i="116"/>
  <c r="B189" i="116"/>
  <c r="B190" i="116"/>
  <c r="B191" i="116"/>
  <c r="B192" i="116"/>
  <c r="B193" i="116"/>
  <c r="B194" i="116"/>
  <c r="B195" i="116"/>
  <c r="B196" i="116"/>
  <c r="B197" i="116"/>
  <c r="B198" i="116"/>
  <c r="B199" i="116"/>
  <c r="B200" i="116"/>
  <c r="B201" i="116"/>
  <c r="B202" i="116"/>
  <c r="B203" i="116"/>
  <c r="B204" i="116"/>
  <c r="B205" i="116"/>
  <c r="B206" i="116"/>
  <c r="B207" i="116"/>
  <c r="B208" i="116"/>
  <c r="B209" i="116"/>
  <c r="B210" i="116"/>
  <c r="B211" i="116"/>
  <c r="B212" i="116"/>
  <c r="B213" i="116"/>
  <c r="B214" i="116"/>
  <c r="B215" i="116"/>
  <c r="B216" i="116"/>
  <c r="B217" i="116"/>
  <c r="B218" i="116"/>
  <c r="B219" i="116"/>
  <c r="B220" i="116"/>
  <c r="B221" i="116"/>
  <c r="B222" i="116"/>
  <c r="B223" i="116"/>
  <c r="B224" i="116"/>
  <c r="B225" i="116"/>
  <c r="B226" i="116"/>
  <c r="B227" i="116"/>
  <c r="B228" i="116"/>
  <c r="B229" i="116"/>
  <c r="B230" i="116"/>
  <c r="B231" i="116"/>
  <c r="B232" i="116"/>
  <c r="B233" i="116"/>
  <c r="C231" i="146"/>
  <c r="B231" i="146"/>
  <c r="EJ232" i="116"/>
  <c r="D232" i="116"/>
  <c r="D230" i="146"/>
  <c r="C230" i="146"/>
  <c r="B230" i="146"/>
  <c r="EJ231" i="116"/>
  <c r="D231" i="116"/>
  <c r="D229" i="146"/>
  <c r="C229" i="146"/>
  <c r="B229" i="146"/>
  <c r="EJ230" i="116"/>
  <c r="D230" i="116"/>
  <c r="D228" i="146"/>
  <c r="C228" i="146"/>
  <c r="B228" i="146"/>
  <c r="EJ229" i="116"/>
  <c r="D229" i="116"/>
  <c r="D227" i="146"/>
  <c r="C227" i="146"/>
  <c r="B227" i="146"/>
  <c r="EJ228" i="116"/>
  <c r="D228" i="116"/>
  <c r="D226" i="146"/>
  <c r="C226" i="146"/>
  <c r="B226" i="146"/>
  <c r="EJ227" i="116"/>
  <c r="D227" i="116"/>
  <c r="D225" i="146"/>
  <c r="C225" i="146"/>
  <c r="B225" i="146"/>
  <c r="EJ226" i="116"/>
  <c r="D226" i="116"/>
  <c r="D224" i="146"/>
  <c r="C224" i="146"/>
  <c r="B224" i="146"/>
  <c r="EJ225" i="116"/>
  <c r="D225" i="116"/>
  <c r="D223" i="146"/>
  <c r="C223" i="146"/>
  <c r="B223" i="146"/>
  <c r="EJ224" i="116"/>
  <c r="D224" i="116"/>
  <c r="D222" i="146"/>
  <c r="C222" i="146"/>
  <c r="B222" i="146"/>
  <c r="EJ223" i="116"/>
  <c r="D223" i="116"/>
  <c r="D221" i="146"/>
  <c r="C221" i="146"/>
  <c r="B221" i="146"/>
  <c r="EJ222" i="116"/>
  <c r="D222" i="116"/>
  <c r="D220" i="146"/>
  <c r="C220" i="146"/>
  <c r="B220" i="146"/>
  <c r="EJ221" i="116"/>
  <c r="D221" i="116"/>
  <c r="D219" i="146"/>
  <c r="C219" i="146"/>
  <c r="B219" i="146"/>
  <c r="EJ220" i="116"/>
  <c r="D220" i="116"/>
  <c r="D218" i="146"/>
  <c r="C218" i="146"/>
  <c r="B218" i="146"/>
  <c r="EJ219" i="116"/>
  <c r="D219" i="116"/>
  <c r="D217" i="146"/>
  <c r="C217" i="146"/>
  <c r="B217" i="146"/>
  <c r="EJ218" i="116"/>
  <c r="D218" i="116"/>
  <c r="D216" i="146"/>
  <c r="C216" i="146"/>
  <c r="B216" i="146"/>
  <c r="EJ217" i="116"/>
  <c r="D217" i="116"/>
  <c r="D215" i="146"/>
  <c r="C215" i="146"/>
  <c r="B215" i="146"/>
  <c r="EJ216" i="116"/>
  <c r="D216" i="116"/>
  <c r="D214" i="146"/>
  <c r="C214" i="146"/>
  <c r="B214" i="146"/>
  <c r="EJ215" i="116"/>
  <c r="D215" i="116"/>
  <c r="D213" i="146"/>
  <c r="C213" i="146"/>
  <c r="B213" i="146"/>
  <c r="EJ214" i="116"/>
  <c r="D214" i="116"/>
  <c r="D212" i="146"/>
  <c r="C212" i="146"/>
  <c r="B212" i="146"/>
  <c r="EJ213" i="116"/>
  <c r="D213" i="116"/>
  <c r="D211" i="146"/>
  <c r="C211" i="146"/>
  <c r="B211" i="146"/>
  <c r="EJ212" i="116"/>
  <c r="D212" i="116"/>
  <c r="D210" i="146"/>
  <c r="C210" i="146"/>
  <c r="B210" i="146"/>
  <c r="EJ211" i="116"/>
  <c r="D211" i="116"/>
  <c r="D209" i="146"/>
  <c r="C209" i="146"/>
  <c r="B209" i="146"/>
  <c r="EJ210" i="116"/>
  <c r="D210" i="116"/>
  <c r="D208" i="146"/>
  <c r="C208" i="146"/>
  <c r="B208" i="146"/>
  <c r="EJ209" i="116"/>
  <c r="D209" i="116"/>
  <c r="D207" i="146"/>
  <c r="C207" i="146"/>
  <c r="B207" i="146"/>
  <c r="EJ208" i="116"/>
  <c r="D208" i="116"/>
  <c r="D206" i="146"/>
  <c r="C206" i="146"/>
  <c r="B206" i="146"/>
  <c r="EJ207" i="116"/>
  <c r="D207" i="116"/>
  <c r="D205" i="146"/>
  <c r="C205" i="146"/>
  <c r="B205" i="146"/>
  <c r="EJ206" i="116"/>
  <c r="D206" i="116"/>
  <c r="D204" i="146"/>
  <c r="C204" i="146"/>
  <c r="B204" i="146"/>
  <c r="EJ205" i="116"/>
  <c r="D205" i="116"/>
  <c r="D203" i="146"/>
  <c r="C203" i="146"/>
  <c r="B203" i="146"/>
  <c r="EJ204" i="116"/>
  <c r="D204" i="116"/>
  <c r="D202" i="146"/>
  <c r="C202" i="146"/>
  <c r="B202" i="146"/>
  <c r="EJ203" i="116"/>
  <c r="D203" i="116"/>
  <c r="D201" i="146"/>
  <c r="C201" i="146"/>
  <c r="B201" i="146"/>
  <c r="EJ202" i="116"/>
  <c r="D202" i="116"/>
  <c r="D200" i="146"/>
  <c r="C200" i="146"/>
  <c r="B200" i="146"/>
  <c r="EJ201" i="116"/>
  <c r="D201" i="116"/>
  <c r="D199" i="146"/>
  <c r="C199" i="146"/>
  <c r="B199" i="146"/>
  <c r="EJ200" i="116"/>
  <c r="D200" i="116"/>
  <c r="D198" i="146"/>
  <c r="C198" i="146"/>
  <c r="B198" i="146"/>
  <c r="EJ199" i="116"/>
  <c r="D199" i="116"/>
  <c r="D197" i="146"/>
  <c r="C197" i="146"/>
  <c r="B197" i="146"/>
  <c r="EJ198" i="116"/>
  <c r="D198" i="116"/>
  <c r="D196" i="146"/>
  <c r="C196" i="146"/>
  <c r="B196" i="146"/>
  <c r="EJ197" i="116"/>
  <c r="D197" i="116"/>
  <c r="D195" i="146"/>
  <c r="C195" i="146"/>
  <c r="B195" i="146"/>
  <c r="EJ196" i="116"/>
  <c r="D196" i="116"/>
  <c r="D194" i="146"/>
  <c r="C194" i="146"/>
  <c r="B194" i="146"/>
  <c r="EJ195" i="116"/>
  <c r="D195" i="116"/>
  <c r="D193" i="146"/>
  <c r="C193" i="146"/>
  <c r="B193" i="146"/>
  <c r="EJ194" i="116"/>
  <c r="D194" i="116"/>
  <c r="D192" i="146"/>
  <c r="C192" i="146"/>
  <c r="B192" i="146"/>
  <c r="EJ193" i="116"/>
  <c r="D193" i="116"/>
  <c r="D191" i="146"/>
  <c r="C191" i="146"/>
  <c r="B191" i="146"/>
  <c r="EJ192" i="116"/>
  <c r="D192" i="116"/>
  <c r="D190" i="146"/>
  <c r="C190" i="146"/>
  <c r="B190" i="146"/>
  <c r="EJ191" i="116"/>
  <c r="D191" i="116"/>
  <c r="D189" i="146"/>
  <c r="C189" i="146"/>
  <c r="B189" i="146"/>
  <c r="EJ190" i="116"/>
  <c r="D190" i="116"/>
  <c r="D188" i="146"/>
  <c r="C188" i="146"/>
  <c r="B188" i="146"/>
  <c r="EJ189" i="116"/>
  <c r="D189" i="116"/>
  <c r="D187" i="146"/>
  <c r="C187" i="146"/>
  <c r="B187" i="146"/>
  <c r="EJ188" i="116"/>
  <c r="D188" i="116"/>
  <c r="D186" i="146"/>
  <c r="C186" i="146"/>
  <c r="B186" i="146"/>
  <c r="EJ187" i="116"/>
  <c r="D187" i="116"/>
  <c r="D185" i="146"/>
  <c r="C185" i="146"/>
  <c r="B185" i="146"/>
  <c r="EJ186" i="116"/>
  <c r="D186" i="116"/>
  <c r="D184" i="146"/>
  <c r="C184" i="146"/>
  <c r="B184" i="146"/>
  <c r="EJ185" i="116"/>
  <c r="D185" i="116"/>
  <c r="D183" i="146"/>
  <c r="C183" i="146"/>
  <c r="B183" i="146"/>
  <c r="EJ184" i="116"/>
  <c r="D184" i="116"/>
  <c r="D182" i="146"/>
  <c r="C182" i="146"/>
  <c r="B182" i="146"/>
  <c r="EJ183" i="116"/>
  <c r="D183" i="116"/>
  <c r="D181" i="146"/>
  <c r="C181" i="146"/>
  <c r="B181" i="146"/>
  <c r="EJ182" i="116"/>
  <c r="D182" i="116"/>
  <c r="D180" i="146"/>
  <c r="C180" i="146"/>
  <c r="B180" i="146"/>
  <c r="EJ181" i="116"/>
  <c r="D181" i="116"/>
  <c r="D179" i="146"/>
  <c r="C179" i="146"/>
  <c r="B179" i="146"/>
  <c r="EJ180" i="116"/>
  <c r="D180" i="116"/>
  <c r="D178" i="146"/>
  <c r="C178" i="146"/>
  <c r="B178" i="146"/>
  <c r="EJ179" i="116"/>
  <c r="D179" i="116"/>
  <c r="D177" i="146"/>
  <c r="C177" i="146"/>
  <c r="B177" i="146"/>
  <c r="EJ178" i="116"/>
  <c r="D178" i="116"/>
  <c r="D176" i="146"/>
  <c r="C176" i="146"/>
  <c r="B176" i="146"/>
  <c r="EJ177" i="116"/>
  <c r="D177" i="116"/>
  <c r="D175" i="146"/>
  <c r="C175" i="146"/>
  <c r="B175" i="146"/>
  <c r="EJ176" i="116"/>
  <c r="D176" i="116"/>
  <c r="D174" i="146"/>
  <c r="C174" i="146"/>
  <c r="B174" i="146"/>
  <c r="EJ175" i="116"/>
  <c r="D175" i="116"/>
  <c r="D173" i="146"/>
  <c r="C173" i="146"/>
  <c r="B173" i="146"/>
  <c r="EJ174" i="116"/>
  <c r="D174" i="116"/>
  <c r="D172" i="146"/>
  <c r="C172" i="146"/>
  <c r="B172" i="146"/>
  <c r="EJ173" i="116"/>
  <c r="D173" i="116"/>
  <c r="D171" i="146"/>
  <c r="C171" i="146"/>
  <c r="B171" i="146"/>
  <c r="EJ172" i="116"/>
  <c r="D172" i="116"/>
  <c r="D170" i="146"/>
  <c r="C170" i="146"/>
  <c r="B170" i="146"/>
  <c r="EJ171" i="116"/>
  <c r="D171" i="116"/>
  <c r="D169" i="146"/>
  <c r="C169" i="146"/>
  <c r="B169" i="146"/>
  <c r="EJ170" i="116"/>
  <c r="D170" i="116"/>
  <c r="D168" i="146"/>
  <c r="C168" i="146"/>
  <c r="B168" i="146"/>
  <c r="EJ169" i="116"/>
  <c r="D169" i="116"/>
  <c r="D167" i="146"/>
  <c r="C167" i="146"/>
  <c r="B167" i="146"/>
  <c r="EJ168" i="116"/>
  <c r="D168" i="116"/>
  <c r="D166" i="146"/>
  <c r="C166" i="146"/>
  <c r="B166" i="146"/>
  <c r="EJ167" i="116"/>
  <c r="D167" i="116"/>
  <c r="D165" i="146"/>
  <c r="C165" i="146"/>
  <c r="B165" i="146"/>
  <c r="EJ166" i="116"/>
  <c r="D166" i="116"/>
  <c r="D164" i="146"/>
  <c r="C164" i="146"/>
  <c r="B164" i="146"/>
  <c r="EJ165" i="116"/>
  <c r="D165" i="116"/>
  <c r="D163" i="146"/>
  <c r="C163" i="146"/>
  <c r="B163" i="146"/>
  <c r="EJ164" i="116"/>
  <c r="D164" i="116"/>
  <c r="D162" i="146"/>
  <c r="C162" i="146"/>
  <c r="B162" i="146"/>
  <c r="EJ163" i="116"/>
  <c r="D163" i="116"/>
  <c r="D161" i="146"/>
  <c r="C161" i="146"/>
  <c r="B161" i="146"/>
  <c r="EJ162" i="116"/>
  <c r="D162" i="116"/>
  <c r="D160" i="146"/>
  <c r="C160" i="146"/>
  <c r="B160" i="146"/>
  <c r="EJ161" i="116"/>
  <c r="D161" i="116"/>
  <c r="D159" i="146"/>
  <c r="C159" i="146"/>
  <c r="B159" i="146"/>
  <c r="EJ160" i="116"/>
  <c r="D160" i="116"/>
  <c r="D158" i="146"/>
  <c r="C158" i="146"/>
  <c r="B158" i="146"/>
  <c r="EJ159" i="116"/>
  <c r="D159" i="116"/>
  <c r="D157" i="146"/>
  <c r="C157" i="146"/>
  <c r="B157" i="146"/>
  <c r="EJ158" i="116"/>
  <c r="D158" i="116"/>
  <c r="D156" i="146"/>
  <c r="C156" i="146"/>
  <c r="B156" i="146"/>
  <c r="EJ157" i="116"/>
  <c r="D157" i="116"/>
  <c r="D155" i="146"/>
  <c r="C155" i="146"/>
  <c r="B155" i="146"/>
  <c r="EJ156" i="116"/>
  <c r="D156" i="116"/>
  <c r="D154" i="146"/>
  <c r="C154" i="146"/>
  <c r="B154" i="146"/>
  <c r="EJ155" i="116"/>
  <c r="D155" i="116"/>
  <c r="D153" i="146"/>
  <c r="C153" i="146"/>
  <c r="B153" i="146"/>
  <c r="EJ154" i="116"/>
  <c r="D154" i="116"/>
  <c r="D152" i="146"/>
  <c r="C152" i="146"/>
  <c r="B152" i="146"/>
  <c r="EJ153" i="116"/>
  <c r="D153" i="116"/>
  <c r="D151" i="146"/>
  <c r="C151" i="146"/>
  <c r="B151" i="146"/>
  <c r="EJ152" i="116"/>
  <c r="D152" i="116"/>
  <c r="D150" i="146"/>
  <c r="C150" i="146"/>
  <c r="B150" i="146"/>
  <c r="EJ151" i="116"/>
  <c r="D151" i="116"/>
  <c r="D149" i="146"/>
  <c r="C149" i="146"/>
  <c r="B149" i="146"/>
  <c r="EJ150" i="116"/>
  <c r="D150" i="116"/>
  <c r="D148" i="146"/>
  <c r="C148" i="146"/>
  <c r="B148" i="146"/>
  <c r="EJ149" i="116"/>
  <c r="D149" i="116"/>
  <c r="D147" i="146"/>
  <c r="C147" i="146"/>
  <c r="B147" i="146"/>
  <c r="EJ148" i="116"/>
  <c r="D148" i="116"/>
  <c r="D146" i="146"/>
  <c r="C146" i="146"/>
  <c r="B146" i="146"/>
  <c r="EJ147" i="116"/>
  <c r="D147" i="116"/>
  <c r="D145" i="146"/>
  <c r="C145" i="146"/>
  <c r="B145" i="146"/>
  <c r="EJ146" i="116"/>
  <c r="D146" i="116"/>
  <c r="D144" i="146"/>
  <c r="C144" i="146"/>
  <c r="B144" i="146"/>
  <c r="EJ145" i="116"/>
  <c r="D145" i="116"/>
  <c r="D143" i="146"/>
  <c r="C143" i="146"/>
  <c r="B143" i="146"/>
  <c r="EJ144" i="116"/>
  <c r="D144" i="116"/>
  <c r="D142" i="146"/>
  <c r="C142" i="146"/>
  <c r="B142" i="146"/>
  <c r="EJ143" i="116"/>
  <c r="D143" i="116"/>
  <c r="D141" i="146"/>
  <c r="C141" i="146"/>
  <c r="B141" i="146"/>
  <c r="EJ142" i="116"/>
  <c r="D142" i="116"/>
  <c r="D140" i="146"/>
  <c r="C140" i="146"/>
  <c r="B140" i="146"/>
  <c r="EJ141" i="116"/>
  <c r="D141" i="116"/>
  <c r="D139" i="146"/>
  <c r="C139" i="146"/>
  <c r="B139" i="146"/>
  <c r="EJ140" i="116"/>
  <c r="D140" i="116"/>
  <c r="D138" i="146"/>
  <c r="C138" i="146"/>
  <c r="B138" i="146"/>
  <c r="EJ139" i="116"/>
  <c r="D139" i="116"/>
  <c r="D137" i="146"/>
  <c r="C137" i="146"/>
  <c r="B137" i="146"/>
  <c r="EJ138" i="116"/>
  <c r="D138" i="116"/>
  <c r="D136" i="146"/>
  <c r="C136" i="146"/>
  <c r="B136" i="146"/>
  <c r="EJ137" i="116"/>
  <c r="D137" i="116"/>
  <c r="D135" i="146"/>
  <c r="C135" i="146"/>
  <c r="B135" i="146"/>
  <c r="EJ136" i="116"/>
  <c r="D136" i="116"/>
  <c r="D134" i="146"/>
  <c r="C134" i="146"/>
  <c r="B134" i="146"/>
  <c r="EJ135" i="116"/>
  <c r="D135" i="116"/>
  <c r="D133" i="146"/>
  <c r="C133" i="146"/>
  <c r="B133" i="146"/>
  <c r="EJ134" i="116"/>
  <c r="D134" i="116"/>
  <c r="D132" i="146"/>
  <c r="C132" i="146"/>
  <c r="B132" i="146"/>
  <c r="EJ133" i="116"/>
  <c r="D133" i="116"/>
  <c r="D131" i="146"/>
  <c r="C131" i="146"/>
  <c r="B131" i="146"/>
  <c r="EJ132" i="116"/>
  <c r="D132" i="116"/>
  <c r="D130" i="146"/>
  <c r="C130" i="146"/>
  <c r="B130" i="146"/>
  <c r="EJ131" i="116"/>
  <c r="D131" i="116"/>
  <c r="D129" i="146"/>
  <c r="C129" i="146"/>
  <c r="B129" i="146"/>
  <c r="EJ130" i="116"/>
  <c r="D130" i="116"/>
  <c r="D128" i="146"/>
  <c r="C128" i="146"/>
  <c r="B128" i="146"/>
  <c r="EJ129" i="116"/>
  <c r="D129" i="116"/>
  <c r="D127" i="146"/>
  <c r="C127" i="146"/>
  <c r="B127" i="146"/>
  <c r="EJ128" i="116"/>
  <c r="D128" i="116"/>
  <c r="D126" i="146"/>
  <c r="C126" i="146"/>
  <c r="B126" i="146"/>
  <c r="EJ127" i="116"/>
  <c r="D127" i="116"/>
  <c r="D125" i="146"/>
  <c r="C125" i="146"/>
  <c r="B125" i="146"/>
  <c r="EJ126" i="116"/>
  <c r="D126" i="116"/>
  <c r="D124" i="146"/>
  <c r="C124" i="146"/>
  <c r="B124" i="146"/>
  <c r="EJ125" i="116"/>
  <c r="D125" i="116"/>
  <c r="D123" i="146"/>
  <c r="C123" i="146"/>
  <c r="B123" i="146"/>
  <c r="EJ124" i="116"/>
  <c r="D124" i="116"/>
  <c r="D122" i="146"/>
  <c r="C122" i="146"/>
  <c r="B122" i="146"/>
  <c r="EJ123" i="116"/>
  <c r="D123" i="116"/>
  <c r="D121" i="146"/>
  <c r="C121" i="146"/>
  <c r="B121" i="146"/>
  <c r="EJ122" i="116"/>
  <c r="D122" i="116"/>
  <c r="D120" i="146"/>
  <c r="C120" i="146"/>
  <c r="B120" i="146"/>
  <c r="EJ121" i="116"/>
  <c r="D121" i="116"/>
  <c r="D119" i="146"/>
  <c r="C119" i="146"/>
  <c r="B119" i="146"/>
  <c r="EJ120" i="116"/>
  <c r="D120" i="116"/>
  <c r="D118" i="146"/>
  <c r="C118" i="146"/>
  <c r="B118" i="146"/>
  <c r="EJ119" i="116"/>
  <c r="D119" i="116"/>
  <c r="D117" i="146"/>
  <c r="C117" i="146"/>
  <c r="B117" i="146"/>
  <c r="EJ118" i="116"/>
  <c r="D118" i="116"/>
  <c r="D116" i="146"/>
  <c r="C116" i="146"/>
  <c r="B116" i="146"/>
  <c r="EJ117" i="116"/>
  <c r="D117" i="116"/>
  <c r="D115" i="146"/>
  <c r="C115" i="146"/>
  <c r="B115" i="146"/>
  <c r="EJ116" i="116"/>
  <c r="D116" i="116"/>
  <c r="D114" i="146"/>
  <c r="C114" i="146"/>
  <c r="B114" i="146"/>
  <c r="EJ115" i="116"/>
  <c r="D115" i="116"/>
  <c r="D113" i="146"/>
  <c r="C113" i="146"/>
  <c r="B113" i="146"/>
  <c r="EJ114" i="116"/>
  <c r="D114" i="116"/>
  <c r="D112" i="146"/>
  <c r="C112" i="146"/>
  <c r="B112" i="146"/>
  <c r="EJ113" i="116"/>
  <c r="D113" i="116"/>
  <c r="D111" i="146"/>
  <c r="C111" i="146"/>
  <c r="B111" i="146"/>
  <c r="EJ112" i="116"/>
  <c r="D112" i="116"/>
  <c r="D110" i="146"/>
  <c r="C110" i="146"/>
  <c r="B110" i="146"/>
  <c r="EJ111" i="116"/>
  <c r="D111" i="116"/>
  <c r="D109" i="146"/>
  <c r="C109" i="146"/>
  <c r="B109" i="146"/>
  <c r="EJ110" i="116"/>
  <c r="D110" i="116"/>
  <c r="D108" i="146"/>
  <c r="C108" i="146"/>
  <c r="B108" i="146"/>
  <c r="EJ109" i="116"/>
  <c r="D109" i="116"/>
  <c r="D107" i="146"/>
  <c r="C107" i="146"/>
  <c r="B107" i="146"/>
  <c r="EJ108" i="116"/>
  <c r="D108" i="116"/>
  <c r="D106" i="146"/>
  <c r="C106" i="146"/>
  <c r="B106" i="146"/>
  <c r="EJ107" i="116"/>
  <c r="D107" i="116"/>
  <c r="D105" i="146"/>
  <c r="C105" i="146"/>
  <c r="B105" i="146"/>
  <c r="EJ106" i="116"/>
  <c r="D106" i="116"/>
  <c r="D104" i="146"/>
  <c r="C104" i="146"/>
  <c r="B104" i="146"/>
  <c r="EJ105" i="116"/>
  <c r="D105" i="116"/>
  <c r="D103" i="146"/>
  <c r="C103" i="146"/>
  <c r="B103" i="146"/>
  <c r="EJ104" i="116"/>
  <c r="D104" i="116"/>
  <c r="D102" i="146"/>
  <c r="C102" i="146"/>
  <c r="B102" i="146"/>
  <c r="EJ103" i="116"/>
  <c r="D103" i="116"/>
  <c r="D101" i="146"/>
  <c r="C101" i="146"/>
  <c r="B101" i="146"/>
  <c r="EJ102" i="116"/>
  <c r="D102" i="116"/>
  <c r="D100" i="146"/>
  <c r="C100" i="146"/>
  <c r="B100" i="146"/>
  <c r="EJ101" i="116"/>
  <c r="D101" i="116"/>
  <c r="D99" i="146"/>
  <c r="C99" i="146"/>
  <c r="B99" i="146"/>
  <c r="EJ100" i="116"/>
  <c r="D100" i="116"/>
  <c r="D98" i="146"/>
  <c r="C98" i="146"/>
  <c r="B98" i="146"/>
  <c r="EJ99" i="116"/>
  <c r="D99" i="116"/>
  <c r="D97" i="146"/>
  <c r="C97" i="146"/>
  <c r="B97" i="146"/>
  <c r="EJ98" i="116"/>
  <c r="D98" i="116"/>
  <c r="D96" i="146"/>
  <c r="C96" i="146"/>
  <c r="B96" i="146"/>
  <c r="EJ97" i="116"/>
  <c r="D97" i="116"/>
  <c r="D95" i="146"/>
  <c r="C95" i="146"/>
  <c r="B95" i="146"/>
  <c r="EJ96" i="116"/>
  <c r="D96" i="116"/>
  <c r="D94" i="146"/>
  <c r="C94" i="146"/>
  <c r="B94" i="146"/>
  <c r="EJ95" i="116"/>
  <c r="D95" i="116"/>
  <c r="D93" i="146"/>
  <c r="C93" i="146"/>
  <c r="B93" i="146"/>
  <c r="EJ94" i="116"/>
  <c r="D94" i="116"/>
  <c r="D92" i="146"/>
  <c r="C92" i="146"/>
  <c r="B92" i="146"/>
  <c r="EJ93" i="116"/>
  <c r="D93" i="116"/>
  <c r="D91" i="146"/>
  <c r="C91" i="146"/>
  <c r="B91" i="146"/>
  <c r="EJ92" i="116"/>
  <c r="D92" i="116"/>
  <c r="D90" i="146"/>
  <c r="C90" i="146"/>
  <c r="B90" i="146"/>
  <c r="EJ91" i="116"/>
  <c r="D91" i="116"/>
  <c r="D89" i="146"/>
  <c r="C89" i="146"/>
  <c r="B89" i="146"/>
  <c r="EJ90" i="116"/>
  <c r="D90" i="116"/>
  <c r="D88" i="146"/>
  <c r="C88" i="146"/>
  <c r="B88" i="146"/>
  <c r="EJ89" i="116"/>
  <c r="D89" i="116"/>
  <c r="D87" i="146"/>
  <c r="C87" i="146"/>
  <c r="B87" i="146"/>
  <c r="EJ88" i="116"/>
  <c r="D88" i="116"/>
  <c r="D86" i="146"/>
  <c r="C86" i="146"/>
  <c r="B86" i="146"/>
  <c r="EJ87" i="116"/>
  <c r="D87" i="116"/>
  <c r="D85" i="146"/>
  <c r="C85" i="146"/>
  <c r="B85" i="146"/>
  <c r="EJ86" i="116"/>
  <c r="D86" i="116"/>
  <c r="D84" i="146"/>
  <c r="C84" i="146"/>
  <c r="B84" i="146"/>
  <c r="EJ85" i="116"/>
  <c r="D85" i="116"/>
  <c r="D83" i="146"/>
  <c r="C83" i="146"/>
  <c r="B83" i="146"/>
  <c r="EJ84" i="116"/>
  <c r="D84" i="116"/>
  <c r="D82" i="146"/>
  <c r="C82" i="146"/>
  <c r="B82" i="146"/>
  <c r="EJ83" i="116"/>
  <c r="D83" i="116"/>
  <c r="D81" i="146"/>
  <c r="C81" i="146"/>
  <c r="B81" i="146"/>
  <c r="EJ82" i="116"/>
  <c r="D82" i="116"/>
  <c r="D80" i="146"/>
  <c r="C80" i="146"/>
  <c r="B80" i="146"/>
  <c r="EJ81" i="116"/>
  <c r="D81" i="116"/>
  <c r="D79" i="146"/>
  <c r="C79" i="146"/>
  <c r="B79" i="146"/>
  <c r="EJ80" i="116"/>
  <c r="D80" i="116"/>
  <c r="D78" i="146"/>
  <c r="C78" i="146"/>
  <c r="B78" i="146"/>
  <c r="EJ79" i="116"/>
  <c r="D79" i="116"/>
  <c r="D77" i="146"/>
  <c r="C77" i="146"/>
  <c r="B77" i="146"/>
  <c r="EJ78" i="116"/>
  <c r="D78" i="116"/>
  <c r="D76" i="146"/>
  <c r="C76" i="146"/>
  <c r="B76" i="146"/>
  <c r="EJ77" i="116"/>
  <c r="D77" i="116"/>
  <c r="D75" i="146"/>
  <c r="C75" i="146"/>
  <c r="B75" i="146"/>
  <c r="EJ76" i="116"/>
  <c r="D76" i="116"/>
  <c r="D74" i="146"/>
  <c r="C74" i="146"/>
  <c r="B74" i="146"/>
  <c r="EJ75" i="116"/>
  <c r="D75" i="116"/>
  <c r="D73" i="146"/>
  <c r="C73" i="146"/>
  <c r="B73" i="146"/>
  <c r="EJ74" i="116"/>
  <c r="D74" i="116"/>
  <c r="D72" i="146"/>
  <c r="C72" i="146"/>
  <c r="B72" i="146"/>
  <c r="EJ73" i="116"/>
  <c r="D73" i="116"/>
  <c r="D71" i="146"/>
  <c r="C71" i="146"/>
  <c r="B71" i="146"/>
  <c r="EJ72" i="116"/>
  <c r="D72" i="116"/>
  <c r="D70" i="146"/>
  <c r="C70" i="146"/>
  <c r="B70" i="146"/>
  <c r="EJ71" i="116"/>
  <c r="D71" i="116"/>
  <c r="D69" i="146"/>
  <c r="C69" i="146"/>
  <c r="B69" i="146"/>
  <c r="EJ70" i="116"/>
  <c r="D70" i="116"/>
  <c r="D68" i="146"/>
  <c r="C68" i="146"/>
  <c r="B68" i="146"/>
  <c r="EJ69" i="116"/>
  <c r="D69" i="116"/>
  <c r="D67" i="146"/>
  <c r="C67" i="146"/>
  <c r="B67" i="146"/>
  <c r="EJ68" i="116"/>
  <c r="D68" i="116"/>
  <c r="D66" i="146"/>
  <c r="C66" i="146"/>
  <c r="B66" i="146"/>
  <c r="EJ67" i="116"/>
  <c r="D67" i="116"/>
  <c r="D65" i="146"/>
  <c r="C65" i="146"/>
  <c r="B65" i="146"/>
  <c r="EJ66" i="116"/>
  <c r="D66" i="116"/>
  <c r="D64" i="146"/>
  <c r="C64" i="146"/>
  <c r="B64" i="146"/>
  <c r="EJ65" i="116"/>
  <c r="D65" i="116"/>
  <c r="D63" i="146"/>
  <c r="C63" i="146"/>
  <c r="B63" i="146"/>
  <c r="EJ64" i="116"/>
  <c r="D64" i="116"/>
  <c r="D62" i="146"/>
  <c r="C62" i="146"/>
  <c r="B62" i="146"/>
  <c r="EJ63" i="116"/>
  <c r="D63" i="116"/>
  <c r="D61" i="146"/>
  <c r="C61" i="146"/>
  <c r="B61" i="146"/>
  <c r="EJ62" i="116"/>
  <c r="D62" i="116"/>
  <c r="D60" i="146"/>
  <c r="C60" i="146"/>
  <c r="B60" i="146"/>
  <c r="EJ61" i="116"/>
  <c r="D61" i="116"/>
  <c r="D59" i="146"/>
  <c r="C59" i="146"/>
  <c r="B59" i="146"/>
  <c r="EJ60" i="116"/>
  <c r="D60" i="116"/>
  <c r="D58" i="146"/>
  <c r="C58" i="146"/>
  <c r="B58" i="146"/>
  <c r="EJ59" i="116"/>
  <c r="D59" i="116"/>
  <c r="D57" i="146"/>
  <c r="C57" i="146"/>
  <c r="B57" i="146"/>
  <c r="EJ58" i="116"/>
  <c r="D58" i="116"/>
  <c r="D56" i="146"/>
  <c r="C56" i="146"/>
  <c r="B56" i="146"/>
  <c r="EJ57" i="116"/>
  <c r="D57" i="116"/>
  <c r="D55" i="146"/>
  <c r="C55" i="146"/>
  <c r="B55" i="146"/>
  <c r="EJ56" i="116"/>
  <c r="D56" i="116"/>
  <c r="D54" i="146"/>
  <c r="C54" i="146"/>
  <c r="B54" i="146"/>
  <c r="EJ55" i="116"/>
  <c r="D55" i="116"/>
  <c r="D53" i="146"/>
  <c r="C53" i="146"/>
  <c r="B53" i="146"/>
  <c r="EJ54" i="116"/>
  <c r="D54" i="116"/>
  <c r="D52" i="146"/>
  <c r="C52" i="146"/>
  <c r="B52" i="146"/>
  <c r="EJ53" i="116"/>
  <c r="D53" i="116"/>
  <c r="D51" i="146"/>
  <c r="C51" i="146"/>
  <c r="B51" i="146"/>
  <c r="EJ52" i="116"/>
  <c r="D52" i="116"/>
  <c r="D50" i="146"/>
  <c r="C50" i="146"/>
  <c r="B50" i="146"/>
  <c r="EJ51" i="116"/>
  <c r="D51" i="116"/>
  <c r="D49" i="146"/>
  <c r="C49" i="146"/>
  <c r="B49" i="146"/>
  <c r="EJ50" i="116"/>
  <c r="D50" i="116"/>
  <c r="D48" i="146"/>
  <c r="C48" i="146"/>
  <c r="B48" i="146"/>
  <c r="EJ49" i="116"/>
  <c r="D49" i="116"/>
  <c r="D47" i="146"/>
  <c r="C47" i="146"/>
  <c r="B47" i="146"/>
  <c r="EJ48" i="116"/>
  <c r="D48" i="116"/>
  <c r="D46" i="146"/>
  <c r="C46" i="146"/>
  <c r="B46" i="146"/>
  <c r="EJ47" i="116"/>
  <c r="D47" i="116"/>
  <c r="D45" i="146"/>
  <c r="C45" i="146"/>
  <c r="B45" i="146"/>
  <c r="EJ46" i="116"/>
  <c r="D46" i="116"/>
  <c r="D44" i="146"/>
  <c r="C44" i="146"/>
  <c r="B44" i="146"/>
  <c r="EJ45" i="116"/>
  <c r="D45" i="116"/>
  <c r="D43" i="146"/>
  <c r="C43" i="146"/>
  <c r="B43" i="146"/>
  <c r="EJ44" i="116"/>
  <c r="D44" i="116"/>
  <c r="D42" i="146"/>
  <c r="C42" i="146"/>
  <c r="B42" i="146"/>
  <c r="EJ43" i="116"/>
  <c r="D43" i="116"/>
  <c r="D41" i="146"/>
  <c r="C41" i="146"/>
  <c r="B41" i="146"/>
  <c r="EJ42" i="116"/>
  <c r="D42" i="116"/>
  <c r="D40" i="146"/>
  <c r="C40" i="146"/>
  <c r="B40" i="146"/>
  <c r="EJ41" i="116"/>
  <c r="D41" i="116"/>
  <c r="D39" i="146"/>
  <c r="C39" i="146"/>
  <c r="B39" i="146"/>
  <c r="EJ40" i="116"/>
  <c r="D40" i="116"/>
  <c r="D38" i="146"/>
  <c r="C38" i="146"/>
  <c r="B38" i="146"/>
  <c r="EJ39" i="116"/>
  <c r="D39" i="116"/>
  <c r="D37" i="146"/>
  <c r="C37" i="146"/>
  <c r="B37" i="146"/>
  <c r="EJ38" i="116"/>
  <c r="D38" i="116"/>
  <c r="D36" i="146"/>
  <c r="C36" i="146"/>
  <c r="B36" i="146"/>
  <c r="EJ37" i="116"/>
  <c r="D37" i="116"/>
  <c r="D35" i="146"/>
  <c r="C35" i="146"/>
  <c r="B35" i="146"/>
  <c r="EJ36" i="116"/>
  <c r="D36" i="116"/>
  <c r="D34" i="146"/>
  <c r="C34" i="146"/>
  <c r="B34" i="146"/>
  <c r="EJ35" i="116"/>
  <c r="D35" i="116"/>
  <c r="D33" i="146"/>
  <c r="C33" i="146"/>
  <c r="B33" i="146"/>
  <c r="EJ34" i="116"/>
  <c r="D34" i="116"/>
  <c r="D32" i="146"/>
  <c r="C32" i="146"/>
  <c r="B32" i="146"/>
  <c r="EJ33" i="116"/>
  <c r="D33" i="116"/>
  <c r="D31" i="146"/>
  <c r="C31" i="146"/>
  <c r="B31" i="146"/>
  <c r="EJ32" i="116"/>
  <c r="D32" i="116"/>
  <c r="D30" i="146"/>
  <c r="C30" i="146"/>
  <c r="B30" i="146"/>
  <c r="EJ31" i="116"/>
  <c r="D31" i="116"/>
  <c r="D29" i="146"/>
  <c r="C29" i="146"/>
  <c r="B29" i="146"/>
  <c r="EJ30" i="116"/>
  <c r="D30" i="116"/>
  <c r="D28" i="146"/>
  <c r="C28" i="146"/>
  <c r="B28" i="146"/>
  <c r="EJ29" i="116"/>
  <c r="D29" i="116"/>
  <c r="D27" i="146"/>
  <c r="C27" i="146"/>
  <c r="B27" i="146"/>
  <c r="EJ28" i="116"/>
  <c r="D28" i="116"/>
  <c r="D26" i="146"/>
  <c r="C26" i="146"/>
  <c r="B26" i="146"/>
  <c r="EJ27" i="116"/>
  <c r="D27" i="116"/>
  <c r="D25" i="146"/>
  <c r="C25" i="146"/>
  <c r="B25" i="146"/>
  <c r="EJ26" i="116"/>
  <c r="D26" i="116"/>
  <c r="D24" i="146"/>
  <c r="C24" i="146"/>
  <c r="B24" i="146"/>
  <c r="EJ25" i="116"/>
  <c r="D25" i="116"/>
  <c r="D23" i="146"/>
  <c r="C23" i="146"/>
  <c r="B23" i="146"/>
  <c r="EJ24" i="116"/>
  <c r="D24" i="116"/>
  <c r="D22" i="146"/>
  <c r="C22" i="146"/>
  <c r="B22" i="146"/>
  <c r="EJ23" i="116"/>
  <c r="D23" i="116"/>
  <c r="D21" i="146"/>
  <c r="C21" i="146"/>
  <c r="B21" i="146"/>
  <c r="EJ22" i="116"/>
  <c r="D22" i="116"/>
  <c r="D20" i="146"/>
  <c r="C20" i="146"/>
  <c r="B20" i="146"/>
  <c r="EJ21" i="116"/>
  <c r="D21" i="116"/>
  <c r="D19" i="146"/>
  <c r="C19" i="146"/>
  <c r="B19" i="146"/>
  <c r="EJ20" i="116"/>
  <c r="D20" i="116"/>
  <c r="D18" i="146"/>
  <c r="C18" i="146"/>
  <c r="B18" i="146"/>
  <c r="EJ19" i="116"/>
  <c r="D19" i="116"/>
  <c r="D17" i="146"/>
  <c r="C17" i="146"/>
  <c r="B17" i="146"/>
  <c r="EJ18" i="116"/>
  <c r="D18" i="116"/>
  <c r="D16" i="146"/>
  <c r="C16" i="146"/>
  <c r="B16" i="146"/>
  <c r="EJ17" i="116"/>
  <c r="D17" i="116"/>
  <c r="D15" i="146"/>
  <c r="C15" i="146"/>
  <c r="B15" i="146"/>
  <c r="EJ16" i="116"/>
  <c r="D16" i="116"/>
  <c r="D14" i="146"/>
  <c r="C14" i="146"/>
  <c r="B14" i="146"/>
  <c r="EJ15" i="116"/>
  <c r="D15" i="116"/>
  <c r="D13" i="146"/>
  <c r="C13" i="146"/>
  <c r="B13" i="146"/>
  <c r="EJ14" i="116"/>
  <c r="D14" i="116"/>
  <c r="D12" i="146"/>
  <c r="C12" i="146"/>
  <c r="B12" i="146"/>
  <c r="EJ13" i="116"/>
  <c r="D13" i="116"/>
  <c r="D11" i="146"/>
  <c r="C11" i="146"/>
  <c r="B11" i="146"/>
  <c r="EJ12" i="116"/>
  <c r="D12" i="116"/>
  <c r="D10" i="146"/>
  <c r="C10" i="146"/>
  <c r="B10" i="146"/>
  <c r="EJ11" i="116"/>
  <c r="D11" i="116"/>
  <c r="D9" i="146"/>
  <c r="C9" i="146"/>
  <c r="B9" i="146"/>
  <c r="A2" i="115"/>
  <c r="B2" i="115"/>
  <c r="L2" i="115"/>
  <c r="J2" i="115"/>
  <c r="O2" i="115"/>
  <c r="FW233" i="116"/>
  <c r="FX233" i="116"/>
  <c r="FY233" i="116"/>
  <c r="FZ233" i="116"/>
  <c r="GA233" i="116"/>
  <c r="GB233" i="116"/>
  <c r="GC233" i="116"/>
  <c r="GD233" i="116"/>
  <c r="GE233" i="116"/>
  <c r="GF233" i="116"/>
  <c r="GG233" i="116"/>
  <c r="GH233" i="116"/>
  <c r="GI233" i="116"/>
  <c r="AX233" i="116"/>
  <c r="D35" i="115"/>
  <c r="D36" i="115"/>
  <c r="D37" i="115"/>
  <c r="D38" i="115"/>
  <c r="D39" i="115"/>
  <c r="D40" i="115"/>
  <c r="AX40" i="115"/>
  <c r="DY233" i="116"/>
  <c r="AW35" i="115"/>
  <c r="AW36" i="115"/>
  <c r="AW37" i="115"/>
  <c r="AW38" i="115"/>
  <c r="AW39" i="115"/>
  <c r="AW40" i="115"/>
  <c r="AY40" i="115"/>
  <c r="G2" i="115"/>
  <c r="F8" i="115"/>
  <c r="F40" i="115"/>
  <c r="BB40" i="115"/>
  <c r="R2" i="115"/>
  <c r="T2" i="115"/>
  <c r="U2" i="115"/>
  <c r="S2" i="115"/>
  <c r="C40" i="115"/>
  <c r="AZ40" i="115"/>
  <c r="H2" i="115"/>
  <c r="E40" i="115"/>
  <c r="BA40" i="115"/>
  <c r="BC40" i="115"/>
  <c r="EH233" i="116"/>
  <c r="V2" i="115"/>
  <c r="E2" i="115"/>
  <c r="F2" i="115"/>
  <c r="BE40" i="115"/>
  <c r="GH5" i="146"/>
  <c r="G3" i="129"/>
  <c r="H3" i="146"/>
  <c r="GH6" i="146"/>
  <c r="AX39" i="115"/>
  <c r="AY39" i="115"/>
  <c r="F39" i="115"/>
  <c r="BB39" i="115"/>
  <c r="C39" i="115"/>
  <c r="AZ39" i="115"/>
  <c r="E39" i="115"/>
  <c r="BA39" i="115"/>
  <c r="BC39" i="115"/>
  <c r="BE39" i="115"/>
  <c r="GG5" i="146"/>
  <c r="GG6" i="146"/>
  <c r="AX38" i="115"/>
  <c r="AY38" i="115"/>
  <c r="F38" i="115"/>
  <c r="BB38" i="115"/>
  <c r="C38" i="115"/>
  <c r="AZ38" i="115"/>
  <c r="E38" i="115"/>
  <c r="BA38" i="115"/>
  <c r="BC38" i="115"/>
  <c r="BE38" i="115"/>
  <c r="GF5" i="146"/>
  <c r="GF6" i="146"/>
  <c r="AX37" i="115"/>
  <c r="AY37" i="115"/>
  <c r="F37" i="115"/>
  <c r="BB37" i="115"/>
  <c r="C37" i="115"/>
  <c r="AZ37" i="115"/>
  <c r="E37" i="115"/>
  <c r="BA37" i="115"/>
  <c r="BC37" i="115"/>
  <c r="BE37" i="115"/>
  <c r="GE5" i="146"/>
  <c r="GE6" i="146"/>
  <c r="AX36" i="115"/>
  <c r="AY36" i="115"/>
  <c r="F36" i="115"/>
  <c r="BB36" i="115"/>
  <c r="C36" i="115"/>
  <c r="AZ36" i="115"/>
  <c r="E36" i="115"/>
  <c r="BA36" i="115"/>
  <c r="BC36" i="115"/>
  <c r="BE36" i="115"/>
  <c r="GD5" i="146"/>
  <c r="GD6" i="146"/>
  <c r="AX35" i="115"/>
  <c r="AY35" i="115"/>
  <c r="F35" i="115"/>
  <c r="BB35" i="115"/>
  <c r="C35" i="115"/>
  <c r="AZ35" i="115"/>
  <c r="E35" i="115"/>
  <c r="BA35" i="115"/>
  <c r="BC35" i="115"/>
  <c r="BE35" i="115"/>
  <c r="GC5" i="146"/>
  <c r="GC6" i="146"/>
  <c r="AW233" i="116"/>
  <c r="D34" i="115"/>
  <c r="AX34" i="115"/>
  <c r="DX233" i="116"/>
  <c r="AW34" i="115"/>
  <c r="AY34" i="115"/>
  <c r="F34" i="115"/>
  <c r="BB34" i="115"/>
  <c r="C34" i="115"/>
  <c r="AZ34" i="115"/>
  <c r="E34" i="115"/>
  <c r="BA34" i="115"/>
  <c r="BC34" i="115"/>
  <c r="BE34" i="115"/>
  <c r="GB5" i="146"/>
  <c r="GB6" i="146"/>
  <c r="AV233" i="116"/>
  <c r="D33" i="115"/>
  <c r="AX33" i="115"/>
  <c r="DW233" i="116"/>
  <c r="AW33" i="115"/>
  <c r="AY33" i="115"/>
  <c r="F33" i="115"/>
  <c r="BB33" i="115"/>
  <c r="C33" i="115"/>
  <c r="AZ33" i="115"/>
  <c r="E33" i="115"/>
  <c r="BA33" i="115"/>
  <c r="BC33" i="115"/>
  <c r="BE33" i="115"/>
  <c r="GA5" i="146"/>
  <c r="GA6" i="146"/>
  <c r="AU233" i="116"/>
  <c r="D32" i="115"/>
  <c r="AX32" i="115"/>
  <c r="DV233" i="116"/>
  <c r="AW32" i="115"/>
  <c r="AY32" i="115"/>
  <c r="F32" i="115"/>
  <c r="BB32" i="115"/>
  <c r="C32" i="115"/>
  <c r="AZ32" i="115"/>
  <c r="E32" i="115"/>
  <c r="BA32" i="115"/>
  <c r="BC32" i="115"/>
  <c r="BE32" i="115"/>
  <c r="FZ5" i="146"/>
  <c r="FZ6" i="146"/>
  <c r="AT233" i="116"/>
  <c r="D31" i="115"/>
  <c r="AX31" i="115"/>
  <c r="DU233" i="116"/>
  <c r="AW31" i="115"/>
  <c r="AY31" i="115"/>
  <c r="F31" i="115"/>
  <c r="BB31" i="115"/>
  <c r="C31" i="115"/>
  <c r="AZ31" i="115"/>
  <c r="E31" i="115"/>
  <c r="BA31" i="115"/>
  <c r="BC31" i="115"/>
  <c r="BE31" i="115"/>
  <c r="FY5" i="146"/>
  <c r="FY6" i="146"/>
  <c r="AS233" i="116"/>
  <c r="D30" i="115"/>
  <c r="AX30" i="115"/>
  <c r="DT233" i="116"/>
  <c r="AW30" i="115"/>
  <c r="AY30" i="115"/>
  <c r="F30" i="115"/>
  <c r="BB30" i="115"/>
  <c r="C30" i="115"/>
  <c r="AZ30" i="115"/>
  <c r="E30" i="115"/>
  <c r="BA30" i="115"/>
  <c r="BC30" i="115"/>
  <c r="BE30" i="115"/>
  <c r="FX5" i="146"/>
  <c r="FX6" i="146"/>
  <c r="AR233" i="116"/>
  <c r="D29" i="115"/>
  <c r="AX29" i="115"/>
  <c r="DS233" i="116"/>
  <c r="AW29" i="115"/>
  <c r="AY29" i="115"/>
  <c r="F29" i="115"/>
  <c r="BB29" i="115"/>
  <c r="C29" i="115"/>
  <c r="AZ29" i="115"/>
  <c r="E29" i="115"/>
  <c r="BA29" i="115"/>
  <c r="BC29" i="115"/>
  <c r="BE29" i="115"/>
  <c r="FW5" i="146"/>
  <c r="FW6" i="146"/>
  <c r="AQ233" i="116"/>
  <c r="D28" i="115"/>
  <c r="AX28" i="115"/>
  <c r="DR233" i="116"/>
  <c r="AW28" i="115"/>
  <c r="AY28" i="115"/>
  <c r="F28" i="115"/>
  <c r="BB28" i="115"/>
  <c r="C28" i="115"/>
  <c r="AZ28" i="115"/>
  <c r="E28" i="115"/>
  <c r="BA28" i="115"/>
  <c r="BC28" i="115"/>
  <c r="BE28" i="115"/>
  <c r="FV5" i="146"/>
  <c r="FV6" i="146"/>
  <c r="AP233" i="116"/>
  <c r="D27" i="115"/>
  <c r="AX27" i="115"/>
  <c r="DQ233" i="116"/>
  <c r="AW27" i="115"/>
  <c r="AY27" i="115"/>
  <c r="F27" i="115"/>
  <c r="BB27" i="115"/>
  <c r="C27" i="115"/>
  <c r="AZ27" i="115"/>
  <c r="E27" i="115"/>
  <c r="BA27" i="115"/>
  <c r="BC27" i="115"/>
  <c r="BE27" i="115"/>
  <c r="FU5" i="146"/>
  <c r="FU6" i="146"/>
  <c r="AO233" i="116"/>
  <c r="D26" i="115"/>
  <c r="AX26" i="115"/>
  <c r="DP233" i="116"/>
  <c r="AW26" i="115"/>
  <c r="AY26" i="115"/>
  <c r="F26" i="115"/>
  <c r="BB26" i="115"/>
  <c r="C26" i="115"/>
  <c r="AZ26" i="115"/>
  <c r="E26" i="115"/>
  <c r="BA26" i="115"/>
  <c r="BC26" i="115"/>
  <c r="BE26" i="115"/>
  <c r="FT5" i="146"/>
  <c r="FT6" i="146"/>
  <c r="AN233" i="116"/>
  <c r="D25" i="115"/>
  <c r="AX25" i="115"/>
  <c r="DO233" i="116"/>
  <c r="AW25" i="115"/>
  <c r="AY25" i="115"/>
  <c r="F25" i="115"/>
  <c r="BB25" i="115"/>
  <c r="C25" i="115"/>
  <c r="AZ25" i="115"/>
  <c r="E25" i="115"/>
  <c r="BA25" i="115"/>
  <c r="BC25" i="115"/>
  <c r="BE25" i="115"/>
  <c r="FS5" i="146"/>
  <c r="FS6" i="146"/>
  <c r="AM233" i="116"/>
  <c r="D24" i="115"/>
  <c r="AX24" i="115"/>
  <c r="DN233" i="116"/>
  <c r="AW24" i="115"/>
  <c r="AY24" i="115"/>
  <c r="F24" i="115"/>
  <c r="BB24" i="115"/>
  <c r="C24" i="115"/>
  <c r="AZ24" i="115"/>
  <c r="E24" i="115"/>
  <c r="BA24" i="115"/>
  <c r="BC24" i="115"/>
  <c r="BE24" i="115"/>
  <c r="FR5" i="146"/>
  <c r="FR6" i="146"/>
  <c r="AL233" i="116"/>
  <c r="D23" i="115"/>
  <c r="AX23" i="115"/>
  <c r="DM233" i="116"/>
  <c r="AW23" i="115"/>
  <c r="AY23" i="115"/>
  <c r="F23" i="115"/>
  <c r="BB23" i="115"/>
  <c r="C23" i="115"/>
  <c r="AZ23" i="115"/>
  <c r="E23" i="115"/>
  <c r="BA23" i="115"/>
  <c r="BC23" i="115"/>
  <c r="BE23" i="115"/>
  <c r="FQ5" i="146"/>
  <c r="FQ6" i="146"/>
  <c r="B3" i="115"/>
  <c r="AK233" i="116"/>
  <c r="D22" i="115"/>
  <c r="AX22" i="115"/>
  <c r="DL233" i="116"/>
  <c r="AW22" i="115"/>
  <c r="AY22" i="115"/>
  <c r="F22" i="115"/>
  <c r="BB22" i="115"/>
  <c r="C22" i="115"/>
  <c r="AZ22" i="115"/>
  <c r="E22" i="115"/>
  <c r="BA22" i="115"/>
  <c r="BC22" i="115"/>
  <c r="BE22" i="115"/>
  <c r="FP5" i="146"/>
  <c r="FP6" i="146"/>
  <c r="D21" i="115"/>
  <c r="AX21" i="115"/>
  <c r="AW21" i="115"/>
  <c r="AY21" i="115"/>
  <c r="F21" i="115"/>
  <c r="BB21" i="115"/>
  <c r="C21" i="115"/>
  <c r="AZ21" i="115"/>
  <c r="E21" i="115"/>
  <c r="BA21" i="115"/>
  <c r="BC21" i="115"/>
  <c r="BE21" i="115"/>
  <c r="FO5" i="146"/>
  <c r="FO6" i="146"/>
  <c r="D20" i="115"/>
  <c r="AX20" i="115"/>
  <c r="AW20" i="115"/>
  <c r="AY20" i="115"/>
  <c r="F20" i="115"/>
  <c r="BB20" i="115"/>
  <c r="C20" i="115"/>
  <c r="AZ20" i="115"/>
  <c r="E20" i="115"/>
  <c r="BA20" i="115"/>
  <c r="BC20" i="115"/>
  <c r="BE20" i="115"/>
  <c r="FN5" i="146"/>
  <c r="FN6" i="146"/>
  <c r="D19" i="115"/>
  <c r="AX19" i="115"/>
  <c r="AW19" i="115"/>
  <c r="AY19" i="115"/>
  <c r="F19" i="115"/>
  <c r="BB19" i="115"/>
  <c r="C19" i="115"/>
  <c r="AZ19" i="115"/>
  <c r="E19" i="115"/>
  <c r="BA19" i="115"/>
  <c r="BC19" i="115"/>
  <c r="BE19" i="115"/>
  <c r="FM5" i="146"/>
  <c r="FM6" i="146"/>
  <c r="D18" i="115"/>
  <c r="AX18" i="115"/>
  <c r="AW18" i="115"/>
  <c r="AY18" i="115"/>
  <c r="F18" i="115"/>
  <c r="BB18" i="115"/>
  <c r="C18" i="115"/>
  <c r="AZ18" i="115"/>
  <c r="E18" i="115"/>
  <c r="BA18" i="115"/>
  <c r="BC18" i="115"/>
  <c r="BE18" i="115"/>
  <c r="FL5" i="146"/>
  <c r="FL6" i="146"/>
  <c r="D17" i="115"/>
  <c r="AX17" i="115"/>
  <c r="AW17" i="115"/>
  <c r="AY17" i="115"/>
  <c r="F17" i="115"/>
  <c r="BB17" i="115"/>
  <c r="C17" i="115"/>
  <c r="AZ17" i="115"/>
  <c r="E17" i="115"/>
  <c r="BA17" i="115"/>
  <c r="BC17" i="115"/>
  <c r="BE17" i="115"/>
  <c r="FK5" i="146"/>
  <c r="FK6" i="146"/>
  <c r="D16" i="115"/>
  <c r="AX16" i="115"/>
  <c r="AW16" i="115"/>
  <c r="AY16" i="115"/>
  <c r="F16" i="115"/>
  <c r="BB16" i="115"/>
  <c r="C16" i="115"/>
  <c r="AZ16" i="115"/>
  <c r="E16" i="115"/>
  <c r="BA16" i="115"/>
  <c r="BC16" i="115"/>
  <c r="BE16" i="115"/>
  <c r="FJ5" i="146"/>
  <c r="FJ6" i="146"/>
  <c r="D15" i="115"/>
  <c r="AX15" i="115"/>
  <c r="AW15" i="115"/>
  <c r="AY15" i="115"/>
  <c r="F15" i="115"/>
  <c r="BB15" i="115"/>
  <c r="C15" i="115"/>
  <c r="AZ15" i="115"/>
  <c r="E15" i="115"/>
  <c r="BA15" i="115"/>
  <c r="BC15" i="115"/>
  <c r="BE15" i="115"/>
  <c r="FI5" i="146"/>
  <c r="FI6" i="146"/>
  <c r="D14" i="115"/>
  <c r="AX14" i="115"/>
  <c r="AW14" i="115"/>
  <c r="AY14" i="115"/>
  <c r="F14" i="115"/>
  <c r="BB14" i="115"/>
  <c r="C14" i="115"/>
  <c r="AZ14" i="115"/>
  <c r="E14" i="115"/>
  <c r="BA14" i="115"/>
  <c r="BC14" i="115"/>
  <c r="BE14" i="115"/>
  <c r="FH5" i="146"/>
  <c r="FH6" i="146"/>
  <c r="D13" i="115"/>
  <c r="AX13" i="115"/>
  <c r="AW13" i="115"/>
  <c r="AY13" i="115"/>
  <c r="F13" i="115"/>
  <c r="BB13" i="115"/>
  <c r="C13" i="115"/>
  <c r="AZ13" i="115"/>
  <c r="E13" i="115"/>
  <c r="BA13" i="115"/>
  <c r="BC13" i="115"/>
  <c r="BE13" i="115"/>
  <c r="FG5" i="146"/>
  <c r="FG6" i="146"/>
  <c r="D12" i="115"/>
  <c r="AX12" i="115"/>
  <c r="AW12" i="115"/>
  <c r="AY12" i="115"/>
  <c r="F12" i="115"/>
  <c r="BB12" i="115"/>
  <c r="C12" i="115"/>
  <c r="AZ12" i="115"/>
  <c r="E12" i="115"/>
  <c r="BA12" i="115"/>
  <c r="BC12" i="115"/>
  <c r="BE12" i="115"/>
  <c r="FF5" i="146"/>
  <c r="FF6" i="146"/>
  <c r="D11" i="115"/>
  <c r="AX11" i="115"/>
  <c r="AW11" i="115"/>
  <c r="AY11" i="115"/>
  <c r="F11" i="115"/>
  <c r="BB11" i="115"/>
  <c r="C11" i="115"/>
  <c r="AZ11" i="115"/>
  <c r="E11" i="115"/>
  <c r="BA11" i="115"/>
  <c r="BC11" i="115"/>
  <c r="BE11" i="115"/>
  <c r="FE5" i="146"/>
  <c r="FE6" i="146"/>
  <c r="BD40" i="115"/>
  <c r="FC5" i="146"/>
  <c r="FC6" i="146"/>
  <c r="BD39" i="115"/>
  <c r="FB5" i="146"/>
  <c r="FB6" i="146"/>
  <c r="BD38" i="115"/>
  <c r="FA5" i="146"/>
  <c r="FA6" i="146"/>
  <c r="BD37" i="115"/>
  <c r="EZ5" i="146"/>
  <c r="EZ6" i="146"/>
  <c r="BD36" i="115"/>
  <c r="EY5" i="146"/>
  <c r="EY6" i="146"/>
  <c r="BD35" i="115"/>
  <c r="EX5" i="146"/>
  <c r="EX6" i="146"/>
  <c r="BD34" i="115"/>
  <c r="EW5" i="146"/>
  <c r="EW6" i="146"/>
  <c r="BD33" i="115"/>
  <c r="EV5" i="146"/>
  <c r="EV6" i="146"/>
  <c r="BD32" i="115"/>
  <c r="EU5" i="146"/>
  <c r="EU6" i="146"/>
  <c r="BD31" i="115"/>
  <c r="ET5" i="146"/>
  <c r="ET6" i="146"/>
  <c r="BD30" i="115"/>
  <c r="ES5" i="146"/>
  <c r="ES6" i="146"/>
  <c r="BD29" i="115"/>
  <c r="ER5" i="146"/>
  <c r="ER6" i="146"/>
  <c r="BD28" i="115"/>
  <c r="EQ5" i="146"/>
  <c r="EQ6" i="146"/>
  <c r="BD27" i="115"/>
  <c r="EP5" i="146"/>
  <c r="EP6" i="146"/>
  <c r="BD26" i="115"/>
  <c r="EO5" i="146"/>
  <c r="EO6" i="146"/>
  <c r="BD25" i="115"/>
  <c r="EN5" i="146"/>
  <c r="EN6" i="146"/>
  <c r="BD24" i="115"/>
  <c r="EM5" i="146"/>
  <c r="EM6" i="146"/>
  <c r="BD23" i="115"/>
  <c r="EL5" i="146"/>
  <c r="EL6" i="146"/>
  <c r="BD22" i="115"/>
  <c r="EK5" i="146"/>
  <c r="EK6" i="146"/>
  <c r="BD21" i="115"/>
  <c r="EJ5" i="146"/>
  <c r="EJ6" i="146"/>
  <c r="BD20" i="115"/>
  <c r="EI5" i="146"/>
  <c r="EI6" i="146"/>
  <c r="BD19" i="115"/>
  <c r="EH5" i="146"/>
  <c r="EH6" i="146"/>
  <c r="BD18" i="115"/>
  <c r="EG5" i="146"/>
  <c r="EG6" i="146"/>
  <c r="BD17" i="115"/>
  <c r="EF5" i="146"/>
  <c r="EF6" i="146"/>
  <c r="BD16" i="115"/>
  <c r="EE5" i="146"/>
  <c r="EE6" i="146"/>
  <c r="BD15" i="115"/>
  <c r="ED5" i="146"/>
  <c r="ED6" i="146"/>
  <c r="BD14" i="115"/>
  <c r="EC5" i="146"/>
  <c r="EC6" i="146"/>
  <c r="BD13" i="115"/>
  <c r="EB5" i="146"/>
  <c r="EB6" i="146"/>
  <c r="BD12" i="115"/>
  <c r="EA5" i="146"/>
  <c r="EA6" i="146"/>
  <c r="BD11" i="115"/>
  <c r="DZ5" i="146"/>
  <c r="DZ6" i="146"/>
  <c r="K2" i="115"/>
  <c r="N2" i="115"/>
  <c r="AE40" i="115"/>
  <c r="CY233" i="116"/>
  <c r="AD35" i="115"/>
  <c r="AD36" i="115"/>
  <c r="AD37" i="115"/>
  <c r="AD38" i="115"/>
  <c r="AD39" i="115"/>
  <c r="AD40" i="115"/>
  <c r="AF40" i="115"/>
  <c r="AI40" i="115"/>
  <c r="AG40" i="115"/>
  <c r="AH40" i="115"/>
  <c r="AJ40" i="115"/>
  <c r="AL40" i="115"/>
  <c r="DX5" i="146"/>
  <c r="F3" i="129"/>
  <c r="H2" i="146"/>
  <c r="DX6" i="146"/>
  <c r="AE39" i="115"/>
  <c r="AF39" i="115"/>
  <c r="AI39" i="115"/>
  <c r="AG39" i="115"/>
  <c r="AH39" i="115"/>
  <c r="AJ39" i="115"/>
  <c r="AL39" i="115"/>
  <c r="DW5" i="146"/>
  <c r="DW6" i="146"/>
  <c r="AE38" i="115"/>
  <c r="AF38" i="115"/>
  <c r="AI38" i="115"/>
  <c r="AG38" i="115"/>
  <c r="AH38" i="115"/>
  <c r="AJ38" i="115"/>
  <c r="AL38" i="115"/>
  <c r="DV5" i="146"/>
  <c r="DV6" i="146"/>
  <c r="AE37" i="115"/>
  <c r="AF37" i="115"/>
  <c r="AI37" i="115"/>
  <c r="AG37" i="115"/>
  <c r="AH37" i="115"/>
  <c r="AJ37" i="115"/>
  <c r="AL37" i="115"/>
  <c r="DU5" i="146"/>
  <c r="DU6" i="146"/>
  <c r="AE36" i="115"/>
  <c r="AF36" i="115"/>
  <c r="AI36" i="115"/>
  <c r="AG36" i="115"/>
  <c r="AH36" i="115"/>
  <c r="AJ36" i="115"/>
  <c r="AL36" i="115"/>
  <c r="DT5" i="146"/>
  <c r="DT6" i="146"/>
  <c r="AE35" i="115"/>
  <c r="AF35" i="115"/>
  <c r="AI35" i="115"/>
  <c r="AG35" i="115"/>
  <c r="AH35" i="115"/>
  <c r="AJ35" i="115"/>
  <c r="AL35" i="115"/>
  <c r="DS5" i="146"/>
  <c r="DS6" i="146"/>
  <c r="AE34" i="115"/>
  <c r="CX233" i="116"/>
  <c r="AD34" i="115"/>
  <c r="AF34" i="115"/>
  <c r="AI34" i="115"/>
  <c r="AG34" i="115"/>
  <c r="AH34" i="115"/>
  <c r="AJ34" i="115"/>
  <c r="AL34" i="115"/>
  <c r="DR5" i="146"/>
  <c r="DR6" i="146"/>
  <c r="AE33" i="115"/>
  <c r="CW233" i="116"/>
  <c r="AD33" i="115"/>
  <c r="AF33" i="115"/>
  <c r="AI33" i="115"/>
  <c r="AG33" i="115"/>
  <c r="AH33" i="115"/>
  <c r="AJ33" i="115"/>
  <c r="AL33" i="115"/>
  <c r="DQ5" i="146"/>
  <c r="DQ6" i="146"/>
  <c r="AE32" i="115"/>
  <c r="CV233" i="116"/>
  <c r="AD32" i="115"/>
  <c r="AF32" i="115"/>
  <c r="AI32" i="115"/>
  <c r="AG32" i="115"/>
  <c r="AH32" i="115"/>
  <c r="AJ32" i="115"/>
  <c r="AL32" i="115"/>
  <c r="DP5" i="146"/>
  <c r="DP6" i="146"/>
  <c r="AE31" i="115"/>
  <c r="CU233" i="116"/>
  <c r="AD31" i="115"/>
  <c r="AF31" i="115"/>
  <c r="AI31" i="115"/>
  <c r="AG31" i="115"/>
  <c r="AH31" i="115"/>
  <c r="AJ31" i="115"/>
  <c r="AL31" i="115"/>
  <c r="DO5" i="146"/>
  <c r="DO6" i="146"/>
  <c r="AE30" i="115"/>
  <c r="CT233" i="116"/>
  <c r="AD30" i="115"/>
  <c r="AF30" i="115"/>
  <c r="AI30" i="115"/>
  <c r="AG30" i="115"/>
  <c r="AH30" i="115"/>
  <c r="AJ30" i="115"/>
  <c r="AL30" i="115"/>
  <c r="DN5" i="146"/>
  <c r="DN6" i="146"/>
  <c r="AE29" i="115"/>
  <c r="CS233" i="116"/>
  <c r="AD29" i="115"/>
  <c r="AF29" i="115"/>
  <c r="AI29" i="115"/>
  <c r="AG29" i="115"/>
  <c r="AH29" i="115"/>
  <c r="AJ29" i="115"/>
  <c r="AL29" i="115"/>
  <c r="DM5" i="146"/>
  <c r="DM6" i="146"/>
  <c r="AE28" i="115"/>
  <c r="CR233" i="116"/>
  <c r="AD28" i="115"/>
  <c r="AF28" i="115"/>
  <c r="AI28" i="115"/>
  <c r="AG28" i="115"/>
  <c r="AH28" i="115"/>
  <c r="AJ28" i="115"/>
  <c r="AL28" i="115"/>
  <c r="DL5" i="146"/>
  <c r="DL6" i="146"/>
  <c r="AE27" i="115"/>
  <c r="CQ233" i="116"/>
  <c r="AD27" i="115"/>
  <c r="AF27" i="115"/>
  <c r="AI27" i="115"/>
  <c r="AG27" i="115"/>
  <c r="AH27" i="115"/>
  <c r="AJ27" i="115"/>
  <c r="AL27" i="115"/>
  <c r="DK5" i="146"/>
  <c r="DK6" i="146"/>
  <c r="AE26" i="115"/>
  <c r="CP233" i="116"/>
  <c r="AD26" i="115"/>
  <c r="AF26" i="115"/>
  <c r="AI26" i="115"/>
  <c r="AG26" i="115"/>
  <c r="AH26" i="115"/>
  <c r="AJ26" i="115"/>
  <c r="AL26" i="115"/>
  <c r="DJ5" i="146"/>
  <c r="DJ6" i="146"/>
  <c r="AE25" i="115"/>
  <c r="CO233" i="116"/>
  <c r="AD25" i="115"/>
  <c r="AF25" i="115"/>
  <c r="AI25" i="115"/>
  <c r="AG25" i="115"/>
  <c r="AH25" i="115"/>
  <c r="AJ25" i="115"/>
  <c r="AL25" i="115"/>
  <c r="DI5" i="146"/>
  <c r="DI6" i="146"/>
  <c r="AE24" i="115"/>
  <c r="CN233" i="116"/>
  <c r="AD24" i="115"/>
  <c r="AF24" i="115"/>
  <c r="AI24" i="115"/>
  <c r="AG24" i="115"/>
  <c r="AH24" i="115"/>
  <c r="AJ24" i="115"/>
  <c r="AL24" i="115"/>
  <c r="DH5" i="146"/>
  <c r="DH6" i="146"/>
  <c r="AE23" i="115"/>
  <c r="CM233" i="116"/>
  <c r="AD23" i="115"/>
  <c r="AF23" i="115"/>
  <c r="AI23" i="115"/>
  <c r="AG23" i="115"/>
  <c r="AH23" i="115"/>
  <c r="AJ23" i="115"/>
  <c r="AL23" i="115"/>
  <c r="DG5" i="146"/>
  <c r="DG6" i="146"/>
  <c r="AE22" i="115"/>
  <c r="CL233" i="116"/>
  <c r="AD22" i="115"/>
  <c r="AF22" i="115"/>
  <c r="AI22" i="115"/>
  <c r="AG22" i="115"/>
  <c r="AH22" i="115"/>
  <c r="AJ22" i="115"/>
  <c r="AL22" i="115"/>
  <c r="DF5" i="146"/>
  <c r="DF6" i="146"/>
  <c r="AE21" i="115"/>
  <c r="AD21" i="115"/>
  <c r="AF21" i="115"/>
  <c r="AI21" i="115"/>
  <c r="AG21" i="115"/>
  <c r="AH21" i="115"/>
  <c r="AJ21" i="115"/>
  <c r="AL21" i="115"/>
  <c r="DE5" i="146"/>
  <c r="DE6" i="146"/>
  <c r="AE20" i="115"/>
  <c r="AD20" i="115"/>
  <c r="AF20" i="115"/>
  <c r="AI20" i="115"/>
  <c r="AG20" i="115"/>
  <c r="AH20" i="115"/>
  <c r="AJ20" i="115"/>
  <c r="AL20" i="115"/>
  <c r="DD5" i="146"/>
  <c r="DD6" i="146"/>
  <c r="AE19" i="115"/>
  <c r="AD19" i="115"/>
  <c r="AF19" i="115"/>
  <c r="AI19" i="115"/>
  <c r="AG19" i="115"/>
  <c r="AH19" i="115"/>
  <c r="AJ19" i="115"/>
  <c r="AL19" i="115"/>
  <c r="DC5" i="146"/>
  <c r="DC6" i="146"/>
  <c r="AE18" i="115"/>
  <c r="AD18" i="115"/>
  <c r="AF18" i="115"/>
  <c r="AI18" i="115"/>
  <c r="AG18" i="115"/>
  <c r="AH18" i="115"/>
  <c r="AJ18" i="115"/>
  <c r="AL18" i="115"/>
  <c r="DB5" i="146"/>
  <c r="DB6" i="146"/>
  <c r="AE17" i="115"/>
  <c r="AD17" i="115"/>
  <c r="AF17" i="115"/>
  <c r="AI17" i="115"/>
  <c r="AG17" i="115"/>
  <c r="AH17" i="115"/>
  <c r="AJ17" i="115"/>
  <c r="AL17" i="115"/>
  <c r="DA5" i="146"/>
  <c r="DA6" i="146"/>
  <c r="AE16" i="115"/>
  <c r="AD16" i="115"/>
  <c r="AF16" i="115"/>
  <c r="AI16" i="115"/>
  <c r="AG16" i="115"/>
  <c r="AH16" i="115"/>
  <c r="AJ16" i="115"/>
  <c r="AL16" i="115"/>
  <c r="CZ5" i="146"/>
  <c r="CZ6" i="146"/>
  <c r="AE15" i="115"/>
  <c r="AD15" i="115"/>
  <c r="AF15" i="115"/>
  <c r="AI15" i="115"/>
  <c r="AG15" i="115"/>
  <c r="AH15" i="115"/>
  <c r="AJ15" i="115"/>
  <c r="AL15" i="115"/>
  <c r="CY5" i="146"/>
  <c r="CY6" i="146"/>
  <c r="AE14" i="115"/>
  <c r="AD14" i="115"/>
  <c r="AF14" i="115"/>
  <c r="AI14" i="115"/>
  <c r="AG14" i="115"/>
  <c r="AH14" i="115"/>
  <c r="AJ14" i="115"/>
  <c r="AL14" i="115"/>
  <c r="CX5" i="146"/>
  <c r="CX6" i="146"/>
  <c r="AE13" i="115"/>
  <c r="AD13" i="115"/>
  <c r="AF13" i="115"/>
  <c r="AI13" i="115"/>
  <c r="AG13" i="115"/>
  <c r="AH13" i="115"/>
  <c r="AJ13" i="115"/>
  <c r="AL13" i="115"/>
  <c r="CW5" i="146"/>
  <c r="CW6" i="146"/>
  <c r="AE12" i="115"/>
  <c r="AD12" i="115"/>
  <c r="AF12" i="115"/>
  <c r="AI12" i="115"/>
  <c r="AG12" i="115"/>
  <c r="AH12" i="115"/>
  <c r="AJ12" i="115"/>
  <c r="AL12" i="115"/>
  <c r="CV5" i="146"/>
  <c r="CV6" i="146"/>
  <c r="AE11" i="115"/>
  <c r="AD11" i="115"/>
  <c r="AF11" i="115"/>
  <c r="AI11" i="115"/>
  <c r="AG11" i="115"/>
  <c r="AH11" i="115"/>
  <c r="AJ11" i="115"/>
  <c r="AL11" i="115"/>
  <c r="CU5" i="146"/>
  <c r="CU6" i="146"/>
  <c r="AK40" i="115"/>
  <c r="CS5" i="146"/>
  <c r="CS6" i="146"/>
  <c r="AK39" i="115"/>
  <c r="CR5" i="146"/>
  <c r="CR6" i="146"/>
  <c r="AK38" i="115"/>
  <c r="CQ5" i="146"/>
  <c r="CQ6" i="146"/>
  <c r="AK37" i="115"/>
  <c r="CP5" i="146"/>
  <c r="CP6" i="146"/>
  <c r="AK36" i="115"/>
  <c r="CO5" i="146"/>
  <c r="CO6" i="146"/>
  <c r="AK35" i="115"/>
  <c r="CN5" i="146"/>
  <c r="CN6" i="146"/>
  <c r="AK34" i="115"/>
  <c r="CM5" i="146"/>
  <c r="CM6" i="146"/>
  <c r="AK33" i="115"/>
  <c r="CL5" i="146"/>
  <c r="CL6" i="146"/>
  <c r="AK32" i="115"/>
  <c r="CK5" i="146"/>
  <c r="CK6" i="146"/>
  <c r="AK31" i="115"/>
  <c r="CJ5" i="146"/>
  <c r="CJ6" i="146"/>
  <c r="AK30" i="115"/>
  <c r="CI5" i="146"/>
  <c r="CI6" i="146"/>
  <c r="AK29" i="115"/>
  <c r="CH5" i="146"/>
  <c r="CH6" i="146"/>
  <c r="AK28" i="115"/>
  <c r="CG5" i="146"/>
  <c r="CG6" i="146"/>
  <c r="AK27" i="115"/>
  <c r="CF5" i="146"/>
  <c r="CF6" i="146"/>
  <c r="AK26" i="115"/>
  <c r="CE5" i="146"/>
  <c r="CE6" i="146"/>
  <c r="AK25" i="115"/>
  <c r="CD5" i="146"/>
  <c r="CD6" i="146"/>
  <c r="AK24" i="115"/>
  <c r="CC5" i="146"/>
  <c r="CC6" i="146"/>
  <c r="AK23" i="115"/>
  <c r="CB5" i="146"/>
  <c r="CB6" i="146"/>
  <c r="AK22" i="115"/>
  <c r="CA5" i="146"/>
  <c r="CA6" i="146"/>
  <c r="AK21" i="115"/>
  <c r="BZ5" i="146"/>
  <c r="BZ6" i="146"/>
  <c r="AK20" i="115"/>
  <c r="BY5" i="146"/>
  <c r="BY6" i="146"/>
  <c r="AK19" i="115"/>
  <c r="BX5" i="146"/>
  <c r="BX6" i="146"/>
  <c r="AK18" i="115"/>
  <c r="BW5" i="146"/>
  <c r="BW6" i="146"/>
  <c r="AK17" i="115"/>
  <c r="BV5" i="146"/>
  <c r="BV6" i="146"/>
  <c r="AK16" i="115"/>
  <c r="BU5" i="146"/>
  <c r="BU6" i="146"/>
  <c r="AK15" i="115"/>
  <c r="BT5" i="146"/>
  <c r="BT6" i="146"/>
  <c r="AK14" i="115"/>
  <c r="BS5" i="146"/>
  <c r="BS6" i="146"/>
  <c r="AK13" i="115"/>
  <c r="BR5" i="146"/>
  <c r="BR6" i="146"/>
  <c r="AK12" i="115"/>
  <c r="BQ5" i="146"/>
  <c r="BQ6" i="146"/>
  <c r="AK11" i="115"/>
  <c r="BP5" i="146"/>
  <c r="BP6" i="146"/>
  <c r="M2" i="115"/>
  <c r="L40" i="115"/>
  <c r="BY233" i="116"/>
  <c r="K35" i="115"/>
  <c r="K36" i="115"/>
  <c r="K37" i="115"/>
  <c r="K38" i="115"/>
  <c r="K39" i="115"/>
  <c r="K40" i="115"/>
  <c r="M40" i="115"/>
  <c r="P40" i="115"/>
  <c r="N40" i="115"/>
  <c r="O40" i="115"/>
  <c r="Q40" i="115"/>
  <c r="S40" i="115"/>
  <c r="BN5" i="146"/>
  <c r="BN6" i="146"/>
  <c r="L39" i="115"/>
  <c r="M39" i="115"/>
  <c r="P39" i="115"/>
  <c r="N39" i="115"/>
  <c r="O39" i="115"/>
  <c r="Q39" i="115"/>
  <c r="S39" i="115"/>
  <c r="BM5" i="146"/>
  <c r="BM6" i="146"/>
  <c r="L38" i="115"/>
  <c r="M38" i="115"/>
  <c r="P38" i="115"/>
  <c r="N38" i="115"/>
  <c r="O38" i="115"/>
  <c r="Q38" i="115"/>
  <c r="S38" i="115"/>
  <c r="BL5" i="146"/>
  <c r="BL6" i="146"/>
  <c r="L37" i="115"/>
  <c r="M37" i="115"/>
  <c r="P37" i="115"/>
  <c r="N37" i="115"/>
  <c r="O37" i="115"/>
  <c r="Q37" i="115"/>
  <c r="S37" i="115"/>
  <c r="BK5" i="146"/>
  <c r="BK6" i="146"/>
  <c r="L36" i="115"/>
  <c r="M36" i="115"/>
  <c r="P36" i="115"/>
  <c r="N36" i="115"/>
  <c r="O36" i="115"/>
  <c r="Q36" i="115"/>
  <c r="S36" i="115"/>
  <c r="BJ5" i="146"/>
  <c r="BJ6" i="146"/>
  <c r="L35" i="115"/>
  <c r="M35" i="115"/>
  <c r="P35" i="115"/>
  <c r="N35" i="115"/>
  <c r="O35" i="115"/>
  <c r="Q35" i="115"/>
  <c r="S35" i="115"/>
  <c r="BI5" i="146"/>
  <c r="BI6" i="146"/>
  <c r="L34" i="115"/>
  <c r="BX233" i="116"/>
  <c r="K34" i="115"/>
  <c r="M34" i="115"/>
  <c r="P34" i="115"/>
  <c r="N34" i="115"/>
  <c r="O34" i="115"/>
  <c r="Q34" i="115"/>
  <c r="S34" i="115"/>
  <c r="BH5" i="146"/>
  <c r="BH6" i="146"/>
  <c r="L33" i="115"/>
  <c r="BW233" i="116"/>
  <c r="K33" i="115"/>
  <c r="M33" i="115"/>
  <c r="P33" i="115"/>
  <c r="N33" i="115"/>
  <c r="O33" i="115"/>
  <c r="Q33" i="115"/>
  <c r="S33" i="115"/>
  <c r="BG5" i="146"/>
  <c r="BG6" i="146"/>
  <c r="L32" i="115"/>
  <c r="BV233" i="116"/>
  <c r="K32" i="115"/>
  <c r="M32" i="115"/>
  <c r="P32" i="115"/>
  <c r="N32" i="115"/>
  <c r="O32" i="115"/>
  <c r="Q32" i="115"/>
  <c r="S32" i="115"/>
  <c r="BF5" i="146"/>
  <c r="BF6" i="146"/>
  <c r="L31" i="115"/>
  <c r="BU233" i="116"/>
  <c r="K31" i="115"/>
  <c r="M31" i="115"/>
  <c r="P31" i="115"/>
  <c r="N31" i="115"/>
  <c r="O31" i="115"/>
  <c r="Q31" i="115"/>
  <c r="S31" i="115"/>
  <c r="BE5" i="146"/>
  <c r="BE6" i="146"/>
  <c r="L30" i="115"/>
  <c r="BT233" i="116"/>
  <c r="K30" i="115"/>
  <c r="M30" i="115"/>
  <c r="P30" i="115"/>
  <c r="N30" i="115"/>
  <c r="O30" i="115"/>
  <c r="Q30" i="115"/>
  <c r="S30" i="115"/>
  <c r="BD5" i="146"/>
  <c r="BD6" i="146"/>
  <c r="L29" i="115"/>
  <c r="BS233" i="116"/>
  <c r="K29" i="115"/>
  <c r="M29" i="115"/>
  <c r="P29" i="115"/>
  <c r="N29" i="115"/>
  <c r="O29" i="115"/>
  <c r="Q29" i="115"/>
  <c r="S29" i="115"/>
  <c r="BC5" i="146"/>
  <c r="BC6" i="146"/>
  <c r="L28" i="115"/>
  <c r="BR233" i="116"/>
  <c r="K28" i="115"/>
  <c r="M28" i="115"/>
  <c r="P28" i="115"/>
  <c r="N28" i="115"/>
  <c r="O28" i="115"/>
  <c r="Q28" i="115"/>
  <c r="S28" i="115"/>
  <c r="BB5" i="146"/>
  <c r="BB6" i="146"/>
  <c r="L27" i="115"/>
  <c r="BQ233" i="116"/>
  <c r="K27" i="115"/>
  <c r="M27" i="115"/>
  <c r="P27" i="115"/>
  <c r="N27" i="115"/>
  <c r="O27" i="115"/>
  <c r="Q27" i="115"/>
  <c r="S27" i="115"/>
  <c r="BA5" i="146"/>
  <c r="BA6" i="146"/>
  <c r="L26" i="115"/>
  <c r="BP233" i="116"/>
  <c r="K26" i="115"/>
  <c r="M26" i="115"/>
  <c r="P26" i="115"/>
  <c r="N26" i="115"/>
  <c r="O26" i="115"/>
  <c r="Q26" i="115"/>
  <c r="S26" i="115"/>
  <c r="AZ5" i="146"/>
  <c r="AZ6" i="146"/>
  <c r="L25" i="115"/>
  <c r="BO233" i="116"/>
  <c r="K25" i="115"/>
  <c r="M25" i="115"/>
  <c r="P25" i="115"/>
  <c r="N25" i="115"/>
  <c r="O25" i="115"/>
  <c r="Q25" i="115"/>
  <c r="S25" i="115"/>
  <c r="AY5" i="146"/>
  <c r="AY6" i="146"/>
  <c r="L24" i="115"/>
  <c r="BN233" i="116"/>
  <c r="K24" i="115"/>
  <c r="M24" i="115"/>
  <c r="P24" i="115"/>
  <c r="N24" i="115"/>
  <c r="O24" i="115"/>
  <c r="Q24" i="115"/>
  <c r="S24" i="115"/>
  <c r="AX5" i="146"/>
  <c r="AX6" i="146"/>
  <c r="L23" i="115"/>
  <c r="BM233" i="116"/>
  <c r="K23" i="115"/>
  <c r="M23" i="115"/>
  <c r="P23" i="115"/>
  <c r="N23" i="115"/>
  <c r="O23" i="115"/>
  <c r="Q23" i="115"/>
  <c r="S23" i="115"/>
  <c r="AW5" i="146"/>
  <c r="AW6" i="146"/>
  <c r="L22" i="115"/>
  <c r="BL233" i="116"/>
  <c r="K22" i="115"/>
  <c r="M22" i="115"/>
  <c r="P22" i="115"/>
  <c r="N22" i="115"/>
  <c r="O22" i="115"/>
  <c r="Q22" i="115"/>
  <c r="S22" i="115"/>
  <c r="AV5" i="146"/>
  <c r="AV6" i="146"/>
  <c r="L21" i="115"/>
  <c r="K21" i="115"/>
  <c r="M21" i="115"/>
  <c r="P21" i="115"/>
  <c r="N21" i="115"/>
  <c r="O21" i="115"/>
  <c r="Q21" i="115"/>
  <c r="S21" i="115"/>
  <c r="AU5" i="146"/>
  <c r="AU6" i="146"/>
  <c r="L20" i="115"/>
  <c r="K20" i="115"/>
  <c r="M20" i="115"/>
  <c r="P20" i="115"/>
  <c r="N20" i="115"/>
  <c r="O20" i="115"/>
  <c r="Q20" i="115"/>
  <c r="S20" i="115"/>
  <c r="AT5" i="146"/>
  <c r="AT6" i="146"/>
  <c r="L19" i="115"/>
  <c r="K19" i="115"/>
  <c r="M19" i="115"/>
  <c r="P19" i="115"/>
  <c r="N19" i="115"/>
  <c r="O19" i="115"/>
  <c r="Q19" i="115"/>
  <c r="S19" i="115"/>
  <c r="AS5" i="146"/>
  <c r="AS6" i="146"/>
  <c r="L18" i="115"/>
  <c r="K18" i="115"/>
  <c r="M18" i="115"/>
  <c r="P18" i="115"/>
  <c r="N18" i="115"/>
  <c r="O18" i="115"/>
  <c r="Q18" i="115"/>
  <c r="S18" i="115"/>
  <c r="AR5" i="146"/>
  <c r="AR6" i="146"/>
  <c r="L17" i="115"/>
  <c r="K17" i="115"/>
  <c r="M17" i="115"/>
  <c r="P17" i="115"/>
  <c r="N17" i="115"/>
  <c r="O17" i="115"/>
  <c r="Q17" i="115"/>
  <c r="S17" i="115"/>
  <c r="AQ5" i="146"/>
  <c r="AQ6" i="146"/>
  <c r="L16" i="115"/>
  <c r="K16" i="115"/>
  <c r="M16" i="115"/>
  <c r="P16" i="115"/>
  <c r="N16" i="115"/>
  <c r="O16" i="115"/>
  <c r="Q16" i="115"/>
  <c r="S16" i="115"/>
  <c r="AP5" i="146"/>
  <c r="AP6" i="146"/>
  <c r="L15" i="115"/>
  <c r="K15" i="115"/>
  <c r="M15" i="115"/>
  <c r="P15" i="115"/>
  <c r="N15" i="115"/>
  <c r="O15" i="115"/>
  <c r="Q15" i="115"/>
  <c r="S15" i="115"/>
  <c r="AO5" i="146"/>
  <c r="AO6" i="146"/>
  <c r="L14" i="115"/>
  <c r="K14" i="115"/>
  <c r="M14" i="115"/>
  <c r="P14" i="115"/>
  <c r="N14" i="115"/>
  <c r="O14" i="115"/>
  <c r="Q14" i="115"/>
  <c r="S14" i="115"/>
  <c r="AN5" i="146"/>
  <c r="AN6" i="146"/>
  <c r="L13" i="115"/>
  <c r="K13" i="115"/>
  <c r="M13" i="115"/>
  <c r="P13" i="115"/>
  <c r="N13" i="115"/>
  <c r="O13" i="115"/>
  <c r="Q13" i="115"/>
  <c r="S13" i="115"/>
  <c r="AM5" i="146"/>
  <c r="AM6" i="146"/>
  <c r="L12" i="115"/>
  <c r="K12" i="115"/>
  <c r="M12" i="115"/>
  <c r="P12" i="115"/>
  <c r="N12" i="115"/>
  <c r="O12" i="115"/>
  <c r="Q12" i="115"/>
  <c r="S12" i="115"/>
  <c r="AL5" i="146"/>
  <c r="AL6" i="146"/>
  <c r="L11" i="115"/>
  <c r="K11" i="115"/>
  <c r="M11" i="115"/>
  <c r="P11" i="115"/>
  <c r="N11" i="115"/>
  <c r="O11" i="115"/>
  <c r="Q11" i="115"/>
  <c r="S11" i="115"/>
  <c r="AK5" i="146"/>
  <c r="AK6" i="146"/>
  <c r="R40" i="115"/>
  <c r="AI5" i="146"/>
  <c r="AI6" i="146"/>
  <c r="R39" i="115"/>
  <c r="AH5" i="146"/>
  <c r="AH6" i="146"/>
  <c r="R38" i="115"/>
  <c r="AG5" i="146"/>
  <c r="AG6" i="146"/>
  <c r="R37" i="115"/>
  <c r="AF5" i="146"/>
  <c r="AF6" i="146"/>
  <c r="R36" i="115"/>
  <c r="AE5" i="146"/>
  <c r="AE6" i="146"/>
  <c r="R35" i="115"/>
  <c r="AD5" i="146"/>
  <c r="AD6" i="146"/>
  <c r="R34" i="115"/>
  <c r="AC5" i="146"/>
  <c r="AC6" i="146"/>
  <c r="R33" i="115"/>
  <c r="AB5" i="146"/>
  <c r="AB6" i="146"/>
  <c r="R32" i="115"/>
  <c r="AA5" i="146"/>
  <c r="AA6" i="146"/>
  <c r="R31" i="115"/>
  <c r="Z5" i="146"/>
  <c r="Z6" i="146"/>
  <c r="R30" i="115"/>
  <c r="Y5" i="146"/>
  <c r="Y6" i="146"/>
  <c r="R29" i="115"/>
  <c r="X5" i="146"/>
  <c r="X6" i="146"/>
  <c r="R28" i="115"/>
  <c r="W5" i="146"/>
  <c r="W6" i="146"/>
  <c r="R27" i="115"/>
  <c r="V5" i="146"/>
  <c r="V6" i="146"/>
  <c r="R26" i="115"/>
  <c r="U5" i="146"/>
  <c r="U6" i="146"/>
  <c r="R25" i="115"/>
  <c r="T5" i="146"/>
  <c r="T6" i="146"/>
  <c r="R24" i="115"/>
  <c r="S5" i="146"/>
  <c r="S6" i="146"/>
  <c r="R23" i="115"/>
  <c r="R5" i="146"/>
  <c r="R6" i="146"/>
  <c r="R22" i="115"/>
  <c r="Q5" i="146"/>
  <c r="Q6" i="146"/>
  <c r="R21" i="115"/>
  <c r="P5" i="146"/>
  <c r="P6" i="146"/>
  <c r="R20" i="115"/>
  <c r="O5" i="146"/>
  <c r="O6" i="146"/>
  <c r="R19" i="115"/>
  <c r="N5" i="146"/>
  <c r="N6" i="146"/>
  <c r="R18" i="115"/>
  <c r="M5" i="146"/>
  <c r="M6" i="146"/>
  <c r="R17" i="115"/>
  <c r="L5" i="146"/>
  <c r="L6" i="146"/>
  <c r="R16" i="115"/>
  <c r="K5" i="146"/>
  <c r="K6" i="146"/>
  <c r="R15" i="115"/>
  <c r="J5" i="146"/>
  <c r="J6" i="146"/>
  <c r="R14" i="115"/>
  <c r="I5" i="146"/>
  <c r="I6" i="146"/>
  <c r="R13" i="115"/>
  <c r="H5" i="146"/>
  <c r="H6" i="146"/>
  <c r="R12" i="115"/>
  <c r="G5" i="146"/>
  <c r="G6" i="146"/>
  <c r="R11" i="115"/>
  <c r="F5" i="146"/>
  <c r="F6" i="146"/>
  <c r="FP3" i="146"/>
  <c r="FP4" i="146"/>
  <c r="FO3" i="146"/>
  <c r="FO4" i="146"/>
  <c r="AU4" i="146"/>
  <c r="A5" i="115"/>
  <c r="D4" i="146"/>
  <c r="AV3" i="146"/>
  <c r="D1" i="146"/>
  <c r="BM11" i="115"/>
  <c r="A11" i="115"/>
  <c r="A12" i="115"/>
  <c r="BM12" i="115"/>
  <c r="A13" i="115"/>
  <c r="BM13" i="115"/>
  <c r="A14" i="115"/>
  <c r="BM14" i="115"/>
  <c r="A15" i="115"/>
  <c r="BM15" i="115"/>
  <c r="A16" i="115"/>
  <c r="BM16" i="115"/>
  <c r="A17" i="115"/>
  <c r="BM17" i="115"/>
  <c r="A18" i="115"/>
  <c r="BM18" i="115"/>
  <c r="A19" i="115"/>
  <c r="BM19" i="115"/>
  <c r="A20" i="115"/>
  <c r="BM20" i="115"/>
  <c r="A21" i="115"/>
  <c r="BM21" i="115"/>
  <c r="A22" i="115"/>
  <c r="BM22" i="115"/>
  <c r="A23" i="115"/>
  <c r="H22" i="115"/>
  <c r="H23" i="115"/>
  <c r="C2" i="115"/>
  <c r="AB23" i="115"/>
  <c r="BM23" i="115"/>
  <c r="A24" i="115"/>
  <c r="H24" i="115"/>
  <c r="AB24" i="115"/>
  <c r="BM24" i="115"/>
  <c r="A25" i="115"/>
  <c r="H25" i="115"/>
  <c r="AB25" i="115"/>
  <c r="BM25" i="115"/>
  <c r="A26" i="115"/>
  <c r="H26" i="115"/>
  <c r="AB26" i="115"/>
  <c r="BM26" i="115"/>
  <c r="A27" i="115"/>
  <c r="H27" i="115"/>
  <c r="AB27" i="115"/>
  <c r="BM27" i="115"/>
  <c r="A28" i="115"/>
  <c r="H28" i="115"/>
  <c r="AB28" i="115"/>
  <c r="BM28" i="115"/>
  <c r="A29" i="115"/>
  <c r="H29" i="115"/>
  <c r="AB29" i="115"/>
  <c r="BM29" i="115"/>
  <c r="A30" i="115"/>
  <c r="H30" i="115"/>
  <c r="AB30" i="115"/>
  <c r="BM30" i="115"/>
  <c r="A31" i="115"/>
  <c r="H31" i="115"/>
  <c r="AB31" i="115"/>
  <c r="BM31" i="115"/>
  <c r="A32" i="115"/>
  <c r="H32" i="115"/>
  <c r="AB32" i="115"/>
  <c r="BM32" i="115"/>
  <c r="A33" i="115"/>
  <c r="H33" i="115"/>
  <c r="AB33" i="115"/>
  <c r="BM33" i="115"/>
  <c r="A34" i="115"/>
  <c r="H34" i="115"/>
  <c r="AB34" i="115"/>
  <c r="BM34" i="115"/>
  <c r="A35" i="115"/>
  <c r="H35" i="115"/>
  <c r="AB35" i="115"/>
  <c r="BM35" i="115"/>
  <c r="A36" i="115"/>
  <c r="H36" i="115"/>
  <c r="AB36" i="115"/>
  <c r="BM36" i="115"/>
  <c r="A37" i="115"/>
  <c r="H37" i="115"/>
  <c r="AB37" i="115"/>
  <c r="BM37" i="115"/>
  <c r="A38" i="115"/>
  <c r="H38" i="115"/>
  <c r="AB38" i="115"/>
  <c r="BM38" i="115"/>
  <c r="A39" i="115"/>
  <c r="H39" i="115"/>
  <c r="AB39" i="115"/>
  <c r="BM39" i="115"/>
  <c r="A40" i="115"/>
  <c r="H40" i="115"/>
  <c r="AB40" i="115"/>
  <c r="BM40" i="115"/>
  <c r="D41" i="115"/>
  <c r="AX41" i="115"/>
  <c r="AW41" i="115"/>
  <c r="AY41" i="115"/>
  <c r="F41" i="115"/>
  <c r="BB41" i="115"/>
  <c r="C41" i="115"/>
  <c r="AZ41" i="115"/>
  <c r="E41" i="115"/>
  <c r="BA41" i="115"/>
  <c r="BC41" i="115"/>
  <c r="BE41" i="115"/>
  <c r="A41" i="115"/>
  <c r="H41" i="115"/>
  <c r="AB41" i="115"/>
  <c r="BM41" i="115"/>
  <c r="D42" i="115"/>
  <c r="AX42" i="115"/>
  <c r="AW42" i="115"/>
  <c r="AY42" i="115"/>
  <c r="F42" i="115"/>
  <c r="BB42" i="115"/>
  <c r="C42" i="115"/>
  <c r="AZ42" i="115"/>
  <c r="E42" i="115"/>
  <c r="BA42" i="115"/>
  <c r="BC42" i="115"/>
  <c r="BE42" i="115"/>
  <c r="A42" i="115"/>
  <c r="H42" i="115"/>
  <c r="AB42" i="115"/>
  <c r="BM42" i="115"/>
  <c r="D43" i="115"/>
  <c r="AX43" i="115"/>
  <c r="AW43" i="115"/>
  <c r="AY43" i="115"/>
  <c r="F43" i="115"/>
  <c r="BB43" i="115"/>
  <c r="C43" i="115"/>
  <c r="AZ43" i="115"/>
  <c r="E43" i="115"/>
  <c r="BA43" i="115"/>
  <c r="BC43" i="115"/>
  <c r="BE43" i="115"/>
  <c r="A43" i="115"/>
  <c r="H43" i="115"/>
  <c r="AB43" i="115"/>
  <c r="BM43" i="115"/>
  <c r="D44" i="115"/>
  <c r="AX44" i="115"/>
  <c r="AW44" i="115"/>
  <c r="AY44" i="115"/>
  <c r="F44" i="115"/>
  <c r="BB44" i="115"/>
  <c r="C44" i="115"/>
  <c r="AZ44" i="115"/>
  <c r="E44" i="115"/>
  <c r="BA44" i="115"/>
  <c r="BC44" i="115"/>
  <c r="BE44" i="115"/>
  <c r="A44" i="115"/>
  <c r="H44" i="115"/>
  <c r="AB44" i="115"/>
  <c r="BM44" i="115"/>
  <c r="D45" i="115"/>
  <c r="AX45" i="115"/>
  <c r="AW45" i="115"/>
  <c r="AY45" i="115"/>
  <c r="F45" i="115"/>
  <c r="BB45" i="115"/>
  <c r="C45" i="115"/>
  <c r="AZ45" i="115"/>
  <c r="E45" i="115"/>
  <c r="BA45" i="115"/>
  <c r="BC45" i="115"/>
  <c r="BE45" i="115"/>
  <c r="A45" i="115"/>
  <c r="H45" i="115"/>
  <c r="AB45" i="115"/>
  <c r="BM45" i="115"/>
  <c r="D46" i="115"/>
  <c r="AX46" i="115"/>
  <c r="AW46" i="115"/>
  <c r="AY46" i="115"/>
  <c r="F46" i="115"/>
  <c r="BB46" i="115"/>
  <c r="C46" i="115"/>
  <c r="AZ46" i="115"/>
  <c r="E46" i="115"/>
  <c r="BA46" i="115"/>
  <c r="BC46" i="115"/>
  <c r="BE46" i="115"/>
  <c r="A46" i="115"/>
  <c r="H46" i="115"/>
  <c r="AB46" i="115"/>
  <c r="BM46" i="115"/>
  <c r="D47" i="115"/>
  <c r="AX47" i="115"/>
  <c r="AW47" i="115"/>
  <c r="AY47" i="115"/>
  <c r="F47" i="115"/>
  <c r="BB47" i="115"/>
  <c r="C47" i="115"/>
  <c r="AZ47" i="115"/>
  <c r="E47" i="115"/>
  <c r="BA47" i="115"/>
  <c r="BC47" i="115"/>
  <c r="BE47" i="115"/>
  <c r="A47" i="115"/>
  <c r="H47" i="115"/>
  <c r="AB47" i="115"/>
  <c r="BM47" i="115"/>
  <c r="D48" i="115"/>
  <c r="AX48" i="115"/>
  <c r="AW48" i="115"/>
  <c r="AY48" i="115"/>
  <c r="F48" i="115"/>
  <c r="BB48" i="115"/>
  <c r="C48" i="115"/>
  <c r="AZ48" i="115"/>
  <c r="E48" i="115"/>
  <c r="BA48" i="115"/>
  <c r="BC48" i="115"/>
  <c r="BE48" i="115"/>
  <c r="A48" i="115"/>
  <c r="H48" i="115"/>
  <c r="AB48" i="115"/>
  <c r="BM48" i="115"/>
  <c r="D49" i="115"/>
  <c r="AX49" i="115"/>
  <c r="AW49" i="115"/>
  <c r="AY49" i="115"/>
  <c r="F49" i="115"/>
  <c r="BB49" i="115"/>
  <c r="C49" i="115"/>
  <c r="AZ49" i="115"/>
  <c r="E49" i="115"/>
  <c r="BA49" i="115"/>
  <c r="BC49" i="115"/>
  <c r="BE49" i="115"/>
  <c r="A49" i="115"/>
  <c r="H49" i="115"/>
  <c r="AB49" i="115"/>
  <c r="BM49" i="115"/>
  <c r="D50" i="115"/>
  <c r="AX50" i="115"/>
  <c r="AW50" i="115"/>
  <c r="AY50" i="115"/>
  <c r="F50" i="115"/>
  <c r="BB50" i="115"/>
  <c r="C50" i="115"/>
  <c r="AZ50" i="115"/>
  <c r="E50" i="115"/>
  <c r="BA50" i="115"/>
  <c r="BC50" i="115"/>
  <c r="BE50" i="115"/>
  <c r="A50" i="115"/>
  <c r="H50" i="115"/>
  <c r="AB50" i="115"/>
  <c r="BM50" i="115"/>
  <c r="D51" i="115"/>
  <c r="AX51" i="115"/>
  <c r="AW51" i="115"/>
  <c r="AY51" i="115"/>
  <c r="F51" i="115"/>
  <c r="BB51" i="115"/>
  <c r="C51" i="115"/>
  <c r="AZ51" i="115"/>
  <c r="E51" i="115"/>
  <c r="BA51" i="115"/>
  <c r="BC51" i="115"/>
  <c r="BE51" i="115"/>
  <c r="A51" i="115"/>
  <c r="H51" i="115"/>
  <c r="AB51" i="115"/>
  <c r="BM51" i="115"/>
  <c r="D52" i="115"/>
  <c r="AX52" i="115"/>
  <c r="AW52" i="115"/>
  <c r="AY52" i="115"/>
  <c r="F52" i="115"/>
  <c r="BB52" i="115"/>
  <c r="C52" i="115"/>
  <c r="AZ52" i="115"/>
  <c r="E52" i="115"/>
  <c r="BA52" i="115"/>
  <c r="BC52" i="115"/>
  <c r="BE52" i="115"/>
  <c r="A52" i="115"/>
  <c r="H52" i="115"/>
  <c r="AB52" i="115"/>
  <c r="BM52" i="115"/>
  <c r="D53" i="115"/>
  <c r="AX53" i="115"/>
  <c r="AW53" i="115"/>
  <c r="AY53" i="115"/>
  <c r="F53" i="115"/>
  <c r="BB53" i="115"/>
  <c r="C53" i="115"/>
  <c r="AZ53" i="115"/>
  <c r="E53" i="115"/>
  <c r="BA53" i="115"/>
  <c r="BC53" i="115"/>
  <c r="BE53" i="115"/>
  <c r="A53" i="115"/>
  <c r="H53" i="115"/>
  <c r="AB53" i="115"/>
  <c r="BM53" i="115"/>
  <c r="D54" i="115"/>
  <c r="AX54" i="115"/>
  <c r="AW54" i="115"/>
  <c r="AY54" i="115"/>
  <c r="F54" i="115"/>
  <c r="BB54" i="115"/>
  <c r="C54" i="115"/>
  <c r="AZ54" i="115"/>
  <c r="E54" i="115"/>
  <c r="BA54" i="115"/>
  <c r="BC54" i="115"/>
  <c r="BE54" i="115"/>
  <c r="A54" i="115"/>
  <c r="H54" i="115"/>
  <c r="AB54" i="115"/>
  <c r="BM54" i="115"/>
  <c r="D55" i="115"/>
  <c r="AX55" i="115"/>
  <c r="AW55" i="115"/>
  <c r="AY55" i="115"/>
  <c r="F55" i="115"/>
  <c r="BB55" i="115"/>
  <c r="C55" i="115"/>
  <c r="AZ55" i="115"/>
  <c r="E55" i="115"/>
  <c r="BA55" i="115"/>
  <c r="BC55" i="115"/>
  <c r="BE55" i="115"/>
  <c r="A55" i="115"/>
  <c r="H55" i="115"/>
  <c r="AB55" i="115"/>
  <c r="BM55" i="115"/>
  <c r="BL11" i="115"/>
  <c r="BL12" i="115"/>
  <c r="BL13" i="115"/>
  <c r="BL14" i="115"/>
  <c r="BL15" i="115"/>
  <c r="BL16" i="115"/>
  <c r="BL17" i="115"/>
  <c r="BL18" i="115"/>
  <c r="BL19" i="115"/>
  <c r="BL20" i="115"/>
  <c r="BL21" i="115"/>
  <c r="BL22" i="115"/>
  <c r="BL23" i="115"/>
  <c r="BL24" i="115"/>
  <c r="BL25" i="115"/>
  <c r="BL26" i="115"/>
  <c r="BL27" i="115"/>
  <c r="BL28" i="115"/>
  <c r="BL29" i="115"/>
  <c r="BL30" i="115"/>
  <c r="BL31" i="115"/>
  <c r="BL32" i="115"/>
  <c r="BL33" i="115"/>
  <c r="BL34" i="115"/>
  <c r="BL35" i="115"/>
  <c r="BL36" i="115"/>
  <c r="BL37" i="115"/>
  <c r="BL38" i="115"/>
  <c r="BL39" i="115"/>
  <c r="BL40" i="115"/>
  <c r="BD41" i="115"/>
  <c r="BL41" i="115"/>
  <c r="BD42" i="115"/>
  <c r="BL42" i="115"/>
  <c r="BD43" i="115"/>
  <c r="BL43" i="115"/>
  <c r="BD44" i="115"/>
  <c r="BL44" i="115"/>
  <c r="BD45" i="115"/>
  <c r="BL45" i="115"/>
  <c r="BD46" i="115"/>
  <c r="BL46" i="115"/>
  <c r="BD47" i="115"/>
  <c r="BL47" i="115"/>
  <c r="BD48" i="115"/>
  <c r="BL48" i="115"/>
  <c r="BD49" i="115"/>
  <c r="BL49" i="115"/>
  <c r="BD50" i="115"/>
  <c r="BL50" i="115"/>
  <c r="BD51" i="115"/>
  <c r="BL51" i="115"/>
  <c r="BD52" i="115"/>
  <c r="BL52" i="115"/>
  <c r="BD53" i="115"/>
  <c r="BL53" i="115"/>
  <c r="BD54" i="115"/>
  <c r="BL54" i="115"/>
  <c r="BD55" i="115"/>
  <c r="BL55" i="115"/>
  <c r="BJ11" i="115"/>
  <c r="BJ12" i="115"/>
  <c r="BJ13" i="115"/>
  <c r="BJ14" i="115"/>
  <c r="BJ15" i="115"/>
  <c r="BJ16" i="115"/>
  <c r="BJ17" i="115"/>
  <c r="BJ18" i="115"/>
  <c r="BJ19" i="115"/>
  <c r="BJ20" i="115"/>
  <c r="BJ21" i="115"/>
  <c r="BJ22" i="115"/>
  <c r="BJ23" i="115"/>
  <c r="BJ24" i="115"/>
  <c r="BJ25" i="115"/>
  <c r="BJ26" i="115"/>
  <c r="BJ27" i="115"/>
  <c r="BJ28" i="115"/>
  <c r="BJ29" i="115"/>
  <c r="BJ30" i="115"/>
  <c r="BJ31" i="115"/>
  <c r="BJ32" i="115"/>
  <c r="BJ33" i="115"/>
  <c r="BJ34" i="115"/>
  <c r="BJ35" i="115"/>
  <c r="BJ36" i="115"/>
  <c r="BJ37" i="115"/>
  <c r="BJ38" i="115"/>
  <c r="BJ39" i="115"/>
  <c r="BJ40" i="115"/>
  <c r="BJ41" i="115"/>
  <c r="BJ42" i="115"/>
  <c r="BJ43" i="115"/>
  <c r="BJ44" i="115"/>
  <c r="BJ45" i="115"/>
  <c r="BJ46" i="115"/>
  <c r="BJ47" i="115"/>
  <c r="BJ48" i="115"/>
  <c r="BJ49" i="115"/>
  <c r="BJ50" i="115"/>
  <c r="BJ51" i="115"/>
  <c r="BJ52" i="115"/>
  <c r="BJ53" i="115"/>
  <c r="BJ54" i="115"/>
  <c r="BJ55" i="115"/>
  <c r="BG55" i="115"/>
  <c r="BF55" i="115"/>
  <c r="AT11" i="115"/>
  <c r="AT12" i="115"/>
  <c r="AT13" i="115"/>
  <c r="AT14" i="115"/>
  <c r="AT15" i="115"/>
  <c r="AT16" i="115"/>
  <c r="AT17" i="115"/>
  <c r="AT18" i="115"/>
  <c r="AT19" i="115"/>
  <c r="AT20" i="115"/>
  <c r="AT21" i="115"/>
  <c r="AT22" i="115"/>
  <c r="AT23" i="115"/>
  <c r="AT24" i="115"/>
  <c r="AT25" i="115"/>
  <c r="AT26" i="115"/>
  <c r="AT27" i="115"/>
  <c r="AT28" i="115"/>
  <c r="AT29" i="115"/>
  <c r="AT30" i="115"/>
  <c r="AT31" i="115"/>
  <c r="AT32" i="115"/>
  <c r="AT33" i="115"/>
  <c r="AT34" i="115"/>
  <c r="AT35" i="115"/>
  <c r="AT36" i="115"/>
  <c r="AT37" i="115"/>
  <c r="AT38" i="115"/>
  <c r="AT39" i="115"/>
  <c r="AT40" i="115"/>
  <c r="AE41" i="115"/>
  <c r="AD41" i="115"/>
  <c r="AF41" i="115"/>
  <c r="AI41" i="115"/>
  <c r="AG41" i="115"/>
  <c r="AH41" i="115"/>
  <c r="AJ41" i="115"/>
  <c r="AL41" i="115"/>
  <c r="AT41" i="115"/>
  <c r="AE42" i="115"/>
  <c r="AD42" i="115"/>
  <c r="AF42" i="115"/>
  <c r="AI42" i="115"/>
  <c r="AG42" i="115"/>
  <c r="AH42" i="115"/>
  <c r="AJ42" i="115"/>
  <c r="AL42" i="115"/>
  <c r="AT42" i="115"/>
  <c r="AE43" i="115"/>
  <c r="AD43" i="115"/>
  <c r="AF43" i="115"/>
  <c r="AI43" i="115"/>
  <c r="AG43" i="115"/>
  <c r="AH43" i="115"/>
  <c r="AJ43" i="115"/>
  <c r="AL43" i="115"/>
  <c r="AT43" i="115"/>
  <c r="AE44" i="115"/>
  <c r="AD44" i="115"/>
  <c r="AF44" i="115"/>
  <c r="AI44" i="115"/>
  <c r="AG44" i="115"/>
  <c r="AH44" i="115"/>
  <c r="AJ44" i="115"/>
  <c r="AL44" i="115"/>
  <c r="AT44" i="115"/>
  <c r="AE45" i="115"/>
  <c r="AD45" i="115"/>
  <c r="AF45" i="115"/>
  <c r="AI45" i="115"/>
  <c r="AG45" i="115"/>
  <c r="AH45" i="115"/>
  <c r="AJ45" i="115"/>
  <c r="AL45" i="115"/>
  <c r="AT45" i="115"/>
  <c r="AE46" i="115"/>
  <c r="AD46" i="115"/>
  <c r="AF46" i="115"/>
  <c r="AI46" i="115"/>
  <c r="AG46" i="115"/>
  <c r="AH46" i="115"/>
  <c r="AJ46" i="115"/>
  <c r="AL46" i="115"/>
  <c r="AT46" i="115"/>
  <c r="AE47" i="115"/>
  <c r="AD47" i="115"/>
  <c r="AF47" i="115"/>
  <c r="AI47" i="115"/>
  <c r="AG47" i="115"/>
  <c r="AH47" i="115"/>
  <c r="AJ47" i="115"/>
  <c r="AL47" i="115"/>
  <c r="AT47" i="115"/>
  <c r="AE48" i="115"/>
  <c r="AD48" i="115"/>
  <c r="AF48" i="115"/>
  <c r="AI48" i="115"/>
  <c r="AG48" i="115"/>
  <c r="AH48" i="115"/>
  <c r="AJ48" i="115"/>
  <c r="AL48" i="115"/>
  <c r="AT48" i="115"/>
  <c r="AE49" i="115"/>
  <c r="AD49" i="115"/>
  <c r="AF49" i="115"/>
  <c r="AI49" i="115"/>
  <c r="AG49" i="115"/>
  <c r="AH49" i="115"/>
  <c r="AJ49" i="115"/>
  <c r="AL49" i="115"/>
  <c r="AT49" i="115"/>
  <c r="AE50" i="115"/>
  <c r="AD50" i="115"/>
  <c r="AF50" i="115"/>
  <c r="AI50" i="115"/>
  <c r="AG50" i="115"/>
  <c r="AH50" i="115"/>
  <c r="AJ50" i="115"/>
  <c r="AL50" i="115"/>
  <c r="AT50" i="115"/>
  <c r="AE51" i="115"/>
  <c r="AD51" i="115"/>
  <c r="AF51" i="115"/>
  <c r="AI51" i="115"/>
  <c r="AG51" i="115"/>
  <c r="AH51" i="115"/>
  <c r="AJ51" i="115"/>
  <c r="AL51" i="115"/>
  <c r="AT51" i="115"/>
  <c r="AE52" i="115"/>
  <c r="AD52" i="115"/>
  <c r="AF52" i="115"/>
  <c r="AI52" i="115"/>
  <c r="AG52" i="115"/>
  <c r="AH52" i="115"/>
  <c r="AJ52" i="115"/>
  <c r="AL52" i="115"/>
  <c r="AT52" i="115"/>
  <c r="AE53" i="115"/>
  <c r="AD53" i="115"/>
  <c r="AF53" i="115"/>
  <c r="AI53" i="115"/>
  <c r="AG53" i="115"/>
  <c r="AH53" i="115"/>
  <c r="AJ53" i="115"/>
  <c r="AL53" i="115"/>
  <c r="AT53" i="115"/>
  <c r="AE54" i="115"/>
  <c r="AD54" i="115"/>
  <c r="AF54" i="115"/>
  <c r="AI54" i="115"/>
  <c r="AG54" i="115"/>
  <c r="AH54" i="115"/>
  <c r="AJ54" i="115"/>
  <c r="AL54" i="115"/>
  <c r="AT54" i="115"/>
  <c r="AE55" i="115"/>
  <c r="AD55" i="115"/>
  <c r="AF55" i="115"/>
  <c r="AI55" i="115"/>
  <c r="AG55" i="115"/>
  <c r="AH55" i="115"/>
  <c r="AJ55" i="115"/>
  <c r="AL55" i="115"/>
  <c r="AT55" i="115"/>
  <c r="AS11" i="115"/>
  <c r="AS12" i="115"/>
  <c r="AS13" i="115"/>
  <c r="AS14" i="115"/>
  <c r="AS15" i="115"/>
  <c r="AS16" i="115"/>
  <c r="AS17" i="115"/>
  <c r="AS18" i="115"/>
  <c r="AS19" i="115"/>
  <c r="AS20" i="115"/>
  <c r="AS21" i="115"/>
  <c r="AS22" i="115"/>
  <c r="AS23" i="115"/>
  <c r="AS24" i="115"/>
  <c r="AS25" i="115"/>
  <c r="AS26" i="115"/>
  <c r="AS27" i="115"/>
  <c r="AS28" i="115"/>
  <c r="AS29" i="115"/>
  <c r="AS30" i="115"/>
  <c r="AS31" i="115"/>
  <c r="AS32" i="115"/>
  <c r="AS33" i="115"/>
  <c r="AS34" i="115"/>
  <c r="AS35" i="115"/>
  <c r="AS36" i="115"/>
  <c r="AS37" i="115"/>
  <c r="AS38" i="115"/>
  <c r="AS39" i="115"/>
  <c r="AS40" i="115"/>
  <c r="AK41" i="115"/>
  <c r="AS41" i="115"/>
  <c r="AK42" i="115"/>
  <c r="AS42" i="115"/>
  <c r="AK43" i="115"/>
  <c r="AS43" i="115"/>
  <c r="AK44" i="115"/>
  <c r="AS44" i="115"/>
  <c r="AK45" i="115"/>
  <c r="AS45" i="115"/>
  <c r="AK46" i="115"/>
  <c r="AS46" i="115"/>
  <c r="AK47" i="115"/>
  <c r="AS47" i="115"/>
  <c r="AK48" i="115"/>
  <c r="AS48" i="115"/>
  <c r="AK49" i="115"/>
  <c r="AS49" i="115"/>
  <c r="AK50" i="115"/>
  <c r="AS50" i="115"/>
  <c r="AK51" i="115"/>
  <c r="AS51" i="115"/>
  <c r="AK52" i="115"/>
  <c r="AS52" i="115"/>
  <c r="AK53" i="115"/>
  <c r="AS53" i="115"/>
  <c r="AK54" i="115"/>
  <c r="AS54" i="115"/>
  <c r="AK55" i="115"/>
  <c r="AS55" i="115"/>
  <c r="AQ11" i="115"/>
  <c r="AQ12" i="115"/>
  <c r="AQ13" i="115"/>
  <c r="AQ14" i="115"/>
  <c r="AQ15" i="115"/>
  <c r="AQ16" i="115"/>
  <c r="AQ17" i="115"/>
  <c r="AQ18" i="115"/>
  <c r="AQ19" i="115"/>
  <c r="AQ20" i="115"/>
  <c r="AQ21" i="115"/>
  <c r="AQ22" i="115"/>
  <c r="AQ23" i="115"/>
  <c r="AQ24" i="115"/>
  <c r="AQ25" i="115"/>
  <c r="AQ26" i="115"/>
  <c r="AQ27" i="115"/>
  <c r="AQ28" i="115"/>
  <c r="AQ29" i="115"/>
  <c r="AQ30" i="115"/>
  <c r="AQ31" i="115"/>
  <c r="AQ32" i="115"/>
  <c r="AQ33" i="115"/>
  <c r="AQ34" i="115"/>
  <c r="AQ35" i="115"/>
  <c r="AQ36" i="115"/>
  <c r="AQ37" i="115"/>
  <c r="AQ38" i="115"/>
  <c r="AQ39" i="115"/>
  <c r="AQ40" i="115"/>
  <c r="AQ41" i="115"/>
  <c r="AQ42" i="115"/>
  <c r="AQ43" i="115"/>
  <c r="AQ44" i="115"/>
  <c r="AQ45" i="115"/>
  <c r="AQ46" i="115"/>
  <c r="AQ47" i="115"/>
  <c r="AQ48" i="115"/>
  <c r="AQ49" i="115"/>
  <c r="AQ50" i="115"/>
  <c r="AQ51" i="115"/>
  <c r="AQ52" i="115"/>
  <c r="AQ53" i="115"/>
  <c r="AQ54" i="115"/>
  <c r="AQ55" i="115"/>
  <c r="AN55" i="115"/>
  <c r="AM55" i="115"/>
  <c r="AA11" i="115"/>
  <c r="AA12" i="115"/>
  <c r="AA13" i="115"/>
  <c r="AA14" i="115"/>
  <c r="AA15" i="115"/>
  <c r="AA16" i="115"/>
  <c r="AA17" i="115"/>
  <c r="AA18" i="115"/>
  <c r="AA19" i="115"/>
  <c r="AA20" i="115"/>
  <c r="AA21" i="115"/>
  <c r="AA22" i="115"/>
  <c r="AA23" i="115"/>
  <c r="AA24" i="115"/>
  <c r="AA25" i="115"/>
  <c r="AA26" i="115"/>
  <c r="AA27" i="115"/>
  <c r="AA28" i="115"/>
  <c r="AA29" i="115"/>
  <c r="AA30" i="115"/>
  <c r="AA31" i="115"/>
  <c r="AA32" i="115"/>
  <c r="AA33" i="115"/>
  <c r="AA34" i="115"/>
  <c r="AA35" i="115"/>
  <c r="AA36" i="115"/>
  <c r="AA37" i="115"/>
  <c r="AA38" i="115"/>
  <c r="AA39" i="115"/>
  <c r="AA40" i="115"/>
  <c r="L41" i="115"/>
  <c r="K41" i="115"/>
  <c r="M41" i="115"/>
  <c r="P41" i="115"/>
  <c r="N41" i="115"/>
  <c r="O41" i="115"/>
  <c r="Q41" i="115"/>
  <c r="S41" i="115"/>
  <c r="AA41" i="115"/>
  <c r="L42" i="115"/>
  <c r="K42" i="115"/>
  <c r="M42" i="115"/>
  <c r="P42" i="115"/>
  <c r="N42" i="115"/>
  <c r="O42" i="115"/>
  <c r="Q42" i="115"/>
  <c r="S42" i="115"/>
  <c r="AA42" i="115"/>
  <c r="L43" i="115"/>
  <c r="K43" i="115"/>
  <c r="M43" i="115"/>
  <c r="P43" i="115"/>
  <c r="N43" i="115"/>
  <c r="O43" i="115"/>
  <c r="Q43" i="115"/>
  <c r="S43" i="115"/>
  <c r="AA43" i="115"/>
  <c r="L44" i="115"/>
  <c r="K44" i="115"/>
  <c r="M44" i="115"/>
  <c r="P44" i="115"/>
  <c r="N44" i="115"/>
  <c r="O44" i="115"/>
  <c r="Q44" i="115"/>
  <c r="S44" i="115"/>
  <c r="AA44" i="115"/>
  <c r="L45" i="115"/>
  <c r="K45" i="115"/>
  <c r="M45" i="115"/>
  <c r="P45" i="115"/>
  <c r="N45" i="115"/>
  <c r="O45" i="115"/>
  <c r="Q45" i="115"/>
  <c r="S45" i="115"/>
  <c r="AA45" i="115"/>
  <c r="L46" i="115"/>
  <c r="K46" i="115"/>
  <c r="M46" i="115"/>
  <c r="P46" i="115"/>
  <c r="N46" i="115"/>
  <c r="O46" i="115"/>
  <c r="Q46" i="115"/>
  <c r="S46" i="115"/>
  <c r="AA46" i="115"/>
  <c r="L47" i="115"/>
  <c r="K47" i="115"/>
  <c r="M47" i="115"/>
  <c r="P47" i="115"/>
  <c r="N47" i="115"/>
  <c r="O47" i="115"/>
  <c r="Q47" i="115"/>
  <c r="S47" i="115"/>
  <c r="AA47" i="115"/>
  <c r="L48" i="115"/>
  <c r="K48" i="115"/>
  <c r="M48" i="115"/>
  <c r="P48" i="115"/>
  <c r="N48" i="115"/>
  <c r="O48" i="115"/>
  <c r="Q48" i="115"/>
  <c r="S48" i="115"/>
  <c r="AA48" i="115"/>
  <c r="L49" i="115"/>
  <c r="K49" i="115"/>
  <c r="M49" i="115"/>
  <c r="P49" i="115"/>
  <c r="N49" i="115"/>
  <c r="O49" i="115"/>
  <c r="Q49" i="115"/>
  <c r="S49" i="115"/>
  <c r="AA49" i="115"/>
  <c r="L50" i="115"/>
  <c r="K50" i="115"/>
  <c r="M50" i="115"/>
  <c r="P50" i="115"/>
  <c r="N50" i="115"/>
  <c r="O50" i="115"/>
  <c r="Q50" i="115"/>
  <c r="S50" i="115"/>
  <c r="AA50" i="115"/>
  <c r="L51" i="115"/>
  <c r="K51" i="115"/>
  <c r="M51" i="115"/>
  <c r="P51" i="115"/>
  <c r="N51" i="115"/>
  <c r="O51" i="115"/>
  <c r="Q51" i="115"/>
  <c r="S51" i="115"/>
  <c r="AA51" i="115"/>
  <c r="L52" i="115"/>
  <c r="K52" i="115"/>
  <c r="M52" i="115"/>
  <c r="P52" i="115"/>
  <c r="N52" i="115"/>
  <c r="O52" i="115"/>
  <c r="Q52" i="115"/>
  <c r="S52" i="115"/>
  <c r="AA52" i="115"/>
  <c r="L53" i="115"/>
  <c r="K53" i="115"/>
  <c r="M53" i="115"/>
  <c r="P53" i="115"/>
  <c r="N53" i="115"/>
  <c r="O53" i="115"/>
  <c r="Q53" i="115"/>
  <c r="S53" i="115"/>
  <c r="AA53" i="115"/>
  <c r="L54" i="115"/>
  <c r="K54" i="115"/>
  <c r="M54" i="115"/>
  <c r="P54" i="115"/>
  <c r="N54" i="115"/>
  <c r="O54" i="115"/>
  <c r="Q54" i="115"/>
  <c r="S54" i="115"/>
  <c r="AA54" i="115"/>
  <c r="L55" i="115"/>
  <c r="K55" i="115"/>
  <c r="M55" i="115"/>
  <c r="P55" i="115"/>
  <c r="N55" i="115"/>
  <c r="O55" i="115"/>
  <c r="Q55" i="115"/>
  <c r="S55" i="115"/>
  <c r="AA55" i="115"/>
  <c r="Z11" i="115"/>
  <c r="Z12" i="115"/>
  <c r="Z13" i="115"/>
  <c r="Z14" i="115"/>
  <c r="Z15" i="115"/>
  <c r="Z16" i="115"/>
  <c r="Z17" i="115"/>
  <c r="Z18" i="115"/>
  <c r="Z19" i="115"/>
  <c r="Z20" i="115"/>
  <c r="Z21" i="115"/>
  <c r="Z22" i="115"/>
  <c r="Z23" i="115"/>
  <c r="Z24" i="115"/>
  <c r="Z25" i="115"/>
  <c r="Z26" i="115"/>
  <c r="Z27" i="115"/>
  <c r="Z28" i="115"/>
  <c r="Z29" i="115"/>
  <c r="Z30" i="115"/>
  <c r="Z31" i="115"/>
  <c r="Z32" i="115"/>
  <c r="Z33" i="115"/>
  <c r="Z34" i="115"/>
  <c r="Z35" i="115"/>
  <c r="Z36" i="115"/>
  <c r="Z37" i="115"/>
  <c r="Z38" i="115"/>
  <c r="Z39" i="115"/>
  <c r="Z40" i="115"/>
  <c r="R41" i="115"/>
  <c r="Z41" i="115"/>
  <c r="R42" i="115"/>
  <c r="Z42" i="115"/>
  <c r="R43" i="115"/>
  <c r="Z43" i="115"/>
  <c r="R44" i="115"/>
  <c r="Z44" i="115"/>
  <c r="R45" i="115"/>
  <c r="Z45" i="115"/>
  <c r="R46" i="115"/>
  <c r="Z46" i="115"/>
  <c r="R47" i="115"/>
  <c r="Z47" i="115"/>
  <c r="R48" i="115"/>
  <c r="Z48" i="115"/>
  <c r="R49" i="115"/>
  <c r="Z49" i="115"/>
  <c r="R50" i="115"/>
  <c r="Z50" i="115"/>
  <c r="R51" i="115"/>
  <c r="Z51" i="115"/>
  <c r="R52" i="115"/>
  <c r="Z52" i="115"/>
  <c r="R53" i="115"/>
  <c r="Z53" i="115"/>
  <c r="R54" i="115"/>
  <c r="Z54" i="115"/>
  <c r="R55" i="115"/>
  <c r="Z55" i="115"/>
  <c r="X11" i="115"/>
  <c r="X12" i="115"/>
  <c r="X13" i="115"/>
  <c r="X14" i="115"/>
  <c r="X15" i="115"/>
  <c r="X16" i="115"/>
  <c r="X17" i="115"/>
  <c r="X18" i="115"/>
  <c r="X19" i="115"/>
  <c r="X20" i="115"/>
  <c r="X21" i="115"/>
  <c r="X22" i="115"/>
  <c r="X23" i="115"/>
  <c r="X24" i="115"/>
  <c r="X25" i="115"/>
  <c r="X26" i="115"/>
  <c r="X27" i="115"/>
  <c r="X28" i="115"/>
  <c r="X29" i="115"/>
  <c r="X30" i="115"/>
  <c r="X31" i="115"/>
  <c r="X32" i="115"/>
  <c r="X33" i="115"/>
  <c r="X34" i="115"/>
  <c r="X35" i="115"/>
  <c r="X36" i="115"/>
  <c r="X37" i="115"/>
  <c r="X38" i="115"/>
  <c r="X39" i="115"/>
  <c r="X40" i="115"/>
  <c r="X41" i="115"/>
  <c r="X42" i="115"/>
  <c r="X43" i="115"/>
  <c r="X44" i="115"/>
  <c r="X45" i="115"/>
  <c r="X46" i="115"/>
  <c r="X47" i="115"/>
  <c r="X48" i="115"/>
  <c r="X49" i="115"/>
  <c r="X50" i="115"/>
  <c r="X51" i="115"/>
  <c r="X52" i="115"/>
  <c r="X53" i="115"/>
  <c r="X54" i="115"/>
  <c r="X55" i="115"/>
  <c r="U55" i="115"/>
  <c r="T55" i="115"/>
  <c r="I55" i="115"/>
  <c r="FC233" i="116"/>
  <c r="X2" i="115"/>
  <c r="FB233" i="116"/>
  <c r="W2" i="115"/>
  <c r="Y2" i="115"/>
  <c r="G55" i="115"/>
  <c r="BG54" i="115"/>
  <c r="BF54" i="115"/>
  <c r="AN54" i="115"/>
  <c r="AM54" i="115"/>
  <c r="U54" i="115"/>
  <c r="T54" i="115"/>
  <c r="I54" i="115"/>
  <c r="G54" i="115"/>
  <c r="BG53" i="115"/>
  <c r="BF53" i="115"/>
  <c r="AN53" i="115"/>
  <c r="AM53" i="115"/>
  <c r="U53" i="115"/>
  <c r="T53" i="115"/>
  <c r="I53" i="115"/>
  <c r="G53" i="115"/>
  <c r="BG52" i="115"/>
  <c r="BF52" i="115"/>
  <c r="AN52" i="115"/>
  <c r="AM52" i="115"/>
  <c r="U52" i="115"/>
  <c r="T52" i="115"/>
  <c r="I52" i="115"/>
  <c r="G52" i="115"/>
  <c r="BG51" i="115"/>
  <c r="BF51" i="115"/>
  <c r="AN51" i="115"/>
  <c r="AM51" i="115"/>
  <c r="U51" i="115"/>
  <c r="T51" i="115"/>
  <c r="I51" i="115"/>
  <c r="G51" i="115"/>
  <c r="BG50" i="115"/>
  <c r="BF50" i="115"/>
  <c r="AN50" i="115"/>
  <c r="AM50" i="115"/>
  <c r="U50" i="115"/>
  <c r="T50" i="115"/>
  <c r="I50" i="115"/>
  <c r="G50" i="115"/>
  <c r="BG49" i="115"/>
  <c r="BF49" i="115"/>
  <c r="AN49" i="115"/>
  <c r="AM49" i="115"/>
  <c r="U49" i="115"/>
  <c r="T49" i="115"/>
  <c r="I49" i="115"/>
  <c r="G49" i="115"/>
  <c r="BG48" i="115"/>
  <c r="BF48" i="115"/>
  <c r="AN48" i="115"/>
  <c r="AM48" i="115"/>
  <c r="U48" i="115"/>
  <c r="T48" i="115"/>
  <c r="I48" i="115"/>
  <c r="G48" i="115"/>
  <c r="BG47" i="115"/>
  <c r="BF47" i="115"/>
  <c r="AN47" i="115"/>
  <c r="AM47" i="115"/>
  <c r="U47" i="115"/>
  <c r="T47" i="115"/>
  <c r="I47" i="115"/>
  <c r="G47" i="115"/>
  <c r="BG46" i="115"/>
  <c r="BF46" i="115"/>
  <c r="AN46" i="115"/>
  <c r="AM46" i="115"/>
  <c r="U46" i="115"/>
  <c r="T46" i="115"/>
  <c r="I46" i="115"/>
  <c r="G46" i="115"/>
  <c r="BG45" i="115"/>
  <c r="BF45" i="115"/>
  <c r="AN45" i="115"/>
  <c r="AM45" i="115"/>
  <c r="U45" i="115"/>
  <c r="T45" i="115"/>
  <c r="I45" i="115"/>
  <c r="G45" i="115"/>
  <c r="BG44" i="115"/>
  <c r="BF44" i="115"/>
  <c r="AN44" i="115"/>
  <c r="AM44" i="115"/>
  <c r="U44" i="115"/>
  <c r="T44" i="115"/>
  <c r="I44" i="115"/>
  <c r="G44" i="115"/>
  <c r="BG43" i="115"/>
  <c r="BF43" i="115"/>
  <c r="AN43" i="115"/>
  <c r="AM43" i="115"/>
  <c r="U43" i="115"/>
  <c r="T43" i="115"/>
  <c r="I43" i="115"/>
  <c r="G43" i="115"/>
  <c r="BG42" i="115"/>
  <c r="BF42" i="115"/>
  <c r="AN42" i="115"/>
  <c r="AM42" i="115"/>
  <c r="U42" i="115"/>
  <c r="T42" i="115"/>
  <c r="I42" i="115"/>
  <c r="G42" i="115"/>
  <c r="BG41" i="115"/>
  <c r="BF41" i="115"/>
  <c r="AN41" i="115"/>
  <c r="AM41" i="115"/>
  <c r="U41" i="115"/>
  <c r="T41" i="115"/>
  <c r="I41" i="115"/>
  <c r="G41" i="115"/>
  <c r="BG40" i="115"/>
  <c r="BF40" i="115"/>
  <c r="AN40" i="115"/>
  <c r="AM40" i="115"/>
  <c r="U40" i="115"/>
  <c r="T40" i="115"/>
  <c r="I40" i="115"/>
  <c r="G40" i="115"/>
  <c r="BG39" i="115"/>
  <c r="BF39" i="115"/>
  <c r="AN39" i="115"/>
  <c r="AM39" i="115"/>
  <c r="U39" i="115"/>
  <c r="T39" i="115"/>
  <c r="I39" i="115"/>
  <c r="G39" i="115"/>
  <c r="BG38" i="115"/>
  <c r="BF38" i="115"/>
  <c r="AN38" i="115"/>
  <c r="AM38" i="115"/>
  <c r="U38" i="115"/>
  <c r="T38" i="115"/>
  <c r="I38" i="115"/>
  <c r="G38" i="115"/>
  <c r="BG37" i="115"/>
  <c r="BF37" i="115"/>
  <c r="AN37" i="115"/>
  <c r="AM37" i="115"/>
  <c r="U37" i="115"/>
  <c r="T37" i="115"/>
  <c r="I37" i="115"/>
  <c r="G37" i="115"/>
  <c r="BG36" i="115"/>
  <c r="BF36" i="115"/>
  <c r="AN36" i="115"/>
  <c r="AM36" i="115"/>
  <c r="U36" i="115"/>
  <c r="T36" i="115"/>
  <c r="I36" i="115"/>
  <c r="G36" i="115"/>
  <c r="BG35" i="115"/>
  <c r="BF35" i="115"/>
  <c r="AN35" i="115"/>
  <c r="AM35" i="115"/>
  <c r="U35" i="115"/>
  <c r="T35" i="115"/>
  <c r="I35" i="115"/>
  <c r="G35" i="115"/>
  <c r="BG34" i="115"/>
  <c r="BF34" i="115"/>
  <c r="AN34" i="115"/>
  <c r="AM34" i="115"/>
  <c r="U34" i="115"/>
  <c r="T34" i="115"/>
  <c r="I34" i="115"/>
  <c r="G34" i="115"/>
  <c r="BG33" i="115"/>
  <c r="BF33" i="115"/>
  <c r="AN33" i="115"/>
  <c r="AM33" i="115"/>
  <c r="U33" i="115"/>
  <c r="T33" i="115"/>
  <c r="I33" i="115"/>
  <c r="G33" i="115"/>
  <c r="BG32" i="115"/>
  <c r="BF32" i="115"/>
  <c r="AN32" i="115"/>
  <c r="AM32" i="115"/>
  <c r="U32" i="115"/>
  <c r="T32" i="115"/>
  <c r="I32" i="115"/>
  <c r="G32" i="115"/>
  <c r="BG31" i="115"/>
  <c r="BF31" i="115"/>
  <c r="AN31" i="115"/>
  <c r="AM31" i="115"/>
  <c r="U31" i="115"/>
  <c r="T31" i="115"/>
  <c r="I31" i="115"/>
  <c r="G31" i="115"/>
  <c r="BG30" i="115"/>
  <c r="BF30" i="115"/>
  <c r="AN30" i="115"/>
  <c r="AM30" i="115"/>
  <c r="U30" i="115"/>
  <c r="T30" i="115"/>
  <c r="I30" i="115"/>
  <c r="G30" i="115"/>
  <c r="BG29" i="115"/>
  <c r="BF29" i="115"/>
  <c r="AN29" i="115"/>
  <c r="AM29" i="115"/>
  <c r="U29" i="115"/>
  <c r="T29" i="115"/>
  <c r="I29" i="115"/>
  <c r="G29" i="115"/>
  <c r="BG28" i="115"/>
  <c r="BF28" i="115"/>
  <c r="AN28" i="115"/>
  <c r="AM28" i="115"/>
  <c r="U28" i="115"/>
  <c r="T28" i="115"/>
  <c r="I28" i="115"/>
  <c r="G28" i="115"/>
  <c r="BG27" i="115"/>
  <c r="BF27" i="115"/>
  <c r="AN27" i="115"/>
  <c r="AM27" i="115"/>
  <c r="U27" i="115"/>
  <c r="T27" i="115"/>
  <c r="I27" i="115"/>
  <c r="G27" i="115"/>
  <c r="BG26" i="115"/>
  <c r="BF26" i="115"/>
  <c r="AN26" i="115"/>
  <c r="AM26" i="115"/>
  <c r="AC26" i="115"/>
  <c r="U26" i="115"/>
  <c r="T26" i="115"/>
  <c r="I26" i="115"/>
  <c r="G26" i="115"/>
  <c r="BG25" i="115"/>
  <c r="BF25" i="115"/>
  <c r="AN25" i="115"/>
  <c r="AM25" i="115"/>
  <c r="AC25" i="115"/>
  <c r="U25" i="115"/>
  <c r="T25" i="115"/>
  <c r="I25" i="115"/>
  <c r="G25" i="115"/>
  <c r="BG24" i="115"/>
  <c r="BF24" i="115"/>
  <c r="AN24" i="115"/>
  <c r="AM24" i="115"/>
  <c r="AC24" i="115"/>
  <c r="U24" i="115"/>
  <c r="T24" i="115"/>
  <c r="I24" i="115"/>
  <c r="G24" i="115"/>
  <c r="BG23" i="115"/>
  <c r="BF23" i="115"/>
  <c r="AN23" i="115"/>
  <c r="AM23" i="115"/>
  <c r="AC23" i="115"/>
  <c r="U23" i="115"/>
  <c r="T23" i="115"/>
  <c r="I23" i="115"/>
  <c r="G23" i="115"/>
  <c r="BG22" i="115"/>
  <c r="BF22" i="115"/>
  <c r="AN22" i="115"/>
  <c r="AM22" i="115"/>
  <c r="AC22" i="115"/>
  <c r="AB22" i="115"/>
  <c r="U22" i="115"/>
  <c r="T22" i="115"/>
  <c r="I22" i="115"/>
  <c r="G22" i="115"/>
  <c r="BG21" i="115"/>
  <c r="BF21" i="115"/>
  <c r="AN21" i="115"/>
  <c r="AM21" i="115"/>
  <c r="AC21" i="115"/>
  <c r="H21" i="115"/>
  <c r="AB21" i="115"/>
  <c r="U21" i="115"/>
  <c r="T21" i="115"/>
  <c r="I21" i="115"/>
  <c r="G21" i="115"/>
  <c r="BG20" i="115"/>
  <c r="BF20" i="115"/>
  <c r="AN20" i="115"/>
  <c r="AM20" i="115"/>
  <c r="AC20" i="115"/>
  <c r="H20" i="115"/>
  <c r="AB20" i="115"/>
  <c r="U20" i="115"/>
  <c r="T20" i="115"/>
  <c r="I20" i="115"/>
  <c r="G20" i="115"/>
  <c r="BG19" i="115"/>
  <c r="BF19" i="115"/>
  <c r="AN19" i="115"/>
  <c r="AM19" i="115"/>
  <c r="AC19" i="115"/>
  <c r="H19" i="115"/>
  <c r="AB19" i="115"/>
  <c r="U19" i="115"/>
  <c r="T19" i="115"/>
  <c r="I19" i="115"/>
  <c r="G19" i="115"/>
  <c r="BG18" i="115"/>
  <c r="BF18" i="115"/>
  <c r="AN18" i="115"/>
  <c r="AM18" i="115"/>
  <c r="AC18" i="115"/>
  <c r="H18" i="115"/>
  <c r="AB18" i="115"/>
  <c r="U18" i="115"/>
  <c r="T18" i="115"/>
  <c r="I18" i="115"/>
  <c r="G18" i="115"/>
  <c r="BG17" i="115"/>
  <c r="BF17" i="115"/>
  <c r="AN17" i="115"/>
  <c r="AM17" i="115"/>
  <c r="H17" i="115"/>
  <c r="AB17" i="115"/>
  <c r="U17" i="115"/>
  <c r="T17" i="115"/>
  <c r="I17" i="115"/>
  <c r="G17" i="115"/>
  <c r="BG16" i="115"/>
  <c r="BF16" i="115"/>
  <c r="AN16" i="115"/>
  <c r="AM16" i="115"/>
  <c r="H16" i="115"/>
  <c r="AB16" i="115"/>
  <c r="U16" i="115"/>
  <c r="T16" i="115"/>
  <c r="I16" i="115"/>
  <c r="G16" i="115"/>
  <c r="BG15" i="115"/>
  <c r="BF15" i="115"/>
  <c r="AN15" i="115"/>
  <c r="AM15" i="115"/>
  <c r="H15" i="115"/>
  <c r="AB15" i="115"/>
  <c r="U15" i="115"/>
  <c r="T15" i="115"/>
  <c r="I15" i="115"/>
  <c r="G15" i="115"/>
  <c r="BG14" i="115"/>
  <c r="BF14" i="115"/>
  <c r="AN14" i="115"/>
  <c r="AM14" i="115"/>
  <c r="H14" i="115"/>
  <c r="AB14" i="115"/>
  <c r="U14" i="115"/>
  <c r="T14" i="115"/>
  <c r="I14" i="115"/>
  <c r="G14" i="115"/>
  <c r="BG13" i="115"/>
  <c r="BF13" i="115"/>
  <c r="AN13" i="115"/>
  <c r="AM13" i="115"/>
  <c r="H13" i="115"/>
  <c r="AB13" i="115"/>
  <c r="U13" i="115"/>
  <c r="T13" i="115"/>
  <c r="I13" i="115"/>
  <c r="G13" i="115"/>
  <c r="BG12" i="115"/>
  <c r="BF12" i="115"/>
  <c r="AN12" i="115"/>
  <c r="AM12" i="115"/>
  <c r="H12" i="115"/>
  <c r="AB12" i="115"/>
  <c r="U12" i="115"/>
  <c r="T12" i="115"/>
  <c r="I12" i="115"/>
  <c r="G12" i="115"/>
  <c r="BG11" i="115"/>
  <c r="BF11" i="115"/>
  <c r="AN11" i="115"/>
  <c r="AM11" i="115"/>
  <c r="H11" i="115"/>
  <c r="AB11" i="115"/>
  <c r="U11" i="115"/>
  <c r="T11" i="115"/>
  <c r="I11" i="115"/>
  <c r="G11" i="115"/>
  <c r="F9" i="115"/>
  <c r="L3" i="115"/>
  <c r="K3" i="115"/>
  <c r="J3" i="115"/>
  <c r="Q2" i="115"/>
  <c r="P2" i="115"/>
  <c r="W1" i="115"/>
  <c r="HN233" i="116"/>
  <c r="HM233" i="116"/>
  <c r="HL233" i="116"/>
  <c r="HK233" i="116"/>
  <c r="EY233" i="116"/>
  <c r="I233" i="116"/>
  <c r="H233" i="116"/>
  <c r="G233" i="116"/>
  <c r="A233" i="116"/>
  <c r="HN232" i="116"/>
  <c r="HM232" i="116"/>
  <c r="HL232" i="116"/>
  <c r="HK232" i="116"/>
  <c r="FW232" i="116"/>
  <c r="FX232" i="116"/>
  <c r="FY232" i="116"/>
  <c r="FZ232" i="116"/>
  <c r="GA232" i="116"/>
  <c r="GB232" i="116"/>
  <c r="GC232" i="116"/>
  <c r="GD232" i="116"/>
  <c r="GE232" i="116"/>
  <c r="GF232" i="116"/>
  <c r="GG232" i="116"/>
  <c r="GH232" i="116"/>
  <c r="GI232" i="116"/>
  <c r="FC232" i="116"/>
  <c r="FB232" i="116"/>
  <c r="EY232" i="116"/>
  <c r="EH232" i="116"/>
  <c r="DY232" i="116"/>
  <c r="DX232" i="116"/>
  <c r="DW232" i="116"/>
  <c r="DV232" i="116"/>
  <c r="DU232" i="116"/>
  <c r="DT232" i="116"/>
  <c r="DS232" i="116"/>
  <c r="DR232" i="116"/>
  <c r="DQ232" i="116"/>
  <c r="DP232" i="116"/>
  <c r="DO232" i="116"/>
  <c r="DN232" i="116"/>
  <c r="DM232" i="116"/>
  <c r="DL232" i="116"/>
  <c r="CY232" i="116"/>
  <c r="CX232" i="116"/>
  <c r="CW232" i="116"/>
  <c r="CV232" i="116"/>
  <c r="CU232" i="116"/>
  <c r="CT232" i="116"/>
  <c r="CS232" i="116"/>
  <c r="CR232" i="116"/>
  <c r="CQ232" i="116"/>
  <c r="CP232" i="116"/>
  <c r="CO232" i="116"/>
  <c r="CN232" i="116"/>
  <c r="CM232" i="116"/>
  <c r="CL232" i="116"/>
  <c r="BY232" i="116"/>
  <c r="BX232" i="116"/>
  <c r="BW232" i="116"/>
  <c r="BV232" i="116"/>
  <c r="BU232" i="116"/>
  <c r="BT232" i="116"/>
  <c r="BS232" i="116"/>
  <c r="BR232" i="116"/>
  <c r="BQ232" i="116"/>
  <c r="BP232" i="116"/>
  <c r="BO232" i="116"/>
  <c r="BN232" i="116"/>
  <c r="BM232" i="116"/>
  <c r="BL232" i="116"/>
  <c r="AX232" i="116"/>
  <c r="AW232" i="116"/>
  <c r="AV232" i="116"/>
  <c r="AU232" i="116"/>
  <c r="AT232" i="116"/>
  <c r="AS232" i="116"/>
  <c r="AR232" i="116"/>
  <c r="AQ232" i="116"/>
  <c r="AP232" i="116"/>
  <c r="AO232" i="116"/>
  <c r="AN232" i="116"/>
  <c r="AM232" i="116"/>
  <c r="AL232" i="116"/>
  <c r="AK232" i="116"/>
  <c r="I232" i="116"/>
  <c r="H232" i="116"/>
  <c r="G232" i="116"/>
  <c r="A232" i="116"/>
  <c r="HN231" i="116"/>
  <c r="HM231" i="116"/>
  <c r="HL231" i="116"/>
  <c r="HK231" i="116"/>
  <c r="FW231" i="116"/>
  <c r="FX231" i="116"/>
  <c r="FY231" i="116"/>
  <c r="FZ231" i="116"/>
  <c r="GA231" i="116"/>
  <c r="GB231" i="116"/>
  <c r="GC231" i="116"/>
  <c r="GD231" i="116"/>
  <c r="GE231" i="116"/>
  <c r="GF231" i="116"/>
  <c r="GG231" i="116"/>
  <c r="GH231" i="116"/>
  <c r="GI231" i="116"/>
  <c r="FC231" i="116"/>
  <c r="FB231" i="116"/>
  <c r="EY231" i="116"/>
  <c r="EH231" i="116"/>
  <c r="DY231" i="116"/>
  <c r="DX231" i="116"/>
  <c r="DW231" i="116"/>
  <c r="DV231" i="116"/>
  <c r="DU231" i="116"/>
  <c r="DT231" i="116"/>
  <c r="DS231" i="116"/>
  <c r="DR231" i="116"/>
  <c r="DQ231" i="116"/>
  <c r="DP231" i="116"/>
  <c r="DO231" i="116"/>
  <c r="DN231" i="116"/>
  <c r="DM231" i="116"/>
  <c r="DL231" i="116"/>
  <c r="CY231" i="116"/>
  <c r="CX231" i="116"/>
  <c r="CW231" i="116"/>
  <c r="CV231" i="116"/>
  <c r="CU231" i="116"/>
  <c r="CT231" i="116"/>
  <c r="CS231" i="116"/>
  <c r="CR231" i="116"/>
  <c r="CQ231" i="116"/>
  <c r="CP231" i="116"/>
  <c r="CO231" i="116"/>
  <c r="CN231" i="116"/>
  <c r="CM231" i="116"/>
  <c r="CL231" i="116"/>
  <c r="BY231" i="116"/>
  <c r="BX231" i="116"/>
  <c r="BW231" i="116"/>
  <c r="BV231" i="116"/>
  <c r="BU231" i="116"/>
  <c r="BT231" i="116"/>
  <c r="BS231" i="116"/>
  <c r="BR231" i="116"/>
  <c r="BQ231" i="116"/>
  <c r="BP231" i="116"/>
  <c r="BO231" i="116"/>
  <c r="BN231" i="116"/>
  <c r="BM231" i="116"/>
  <c r="BL231" i="116"/>
  <c r="AX231" i="116"/>
  <c r="AW231" i="116"/>
  <c r="AV231" i="116"/>
  <c r="AU231" i="116"/>
  <c r="AT231" i="116"/>
  <c r="AS231" i="116"/>
  <c r="AR231" i="116"/>
  <c r="AQ231" i="116"/>
  <c r="AP231" i="116"/>
  <c r="AO231" i="116"/>
  <c r="AN231" i="116"/>
  <c r="AM231" i="116"/>
  <c r="AL231" i="116"/>
  <c r="AK231" i="116"/>
  <c r="I231" i="116"/>
  <c r="H231" i="116"/>
  <c r="G231" i="116"/>
  <c r="A231" i="116"/>
  <c r="HN230" i="116"/>
  <c r="HM230" i="116"/>
  <c r="HL230" i="116"/>
  <c r="HK230" i="116"/>
  <c r="FW230" i="116"/>
  <c r="FX230" i="116"/>
  <c r="FY230" i="116"/>
  <c r="FZ230" i="116"/>
  <c r="GA230" i="116"/>
  <c r="GB230" i="116"/>
  <c r="GC230" i="116"/>
  <c r="GD230" i="116"/>
  <c r="GE230" i="116"/>
  <c r="GF230" i="116"/>
  <c r="GG230" i="116"/>
  <c r="GH230" i="116"/>
  <c r="GI230" i="116"/>
  <c r="FC230" i="116"/>
  <c r="FB230" i="116"/>
  <c r="EY230" i="116"/>
  <c r="EH230" i="116"/>
  <c r="DY230" i="116"/>
  <c r="DX230" i="116"/>
  <c r="DW230" i="116"/>
  <c r="DV230" i="116"/>
  <c r="DU230" i="116"/>
  <c r="DT230" i="116"/>
  <c r="DS230" i="116"/>
  <c r="DR230" i="116"/>
  <c r="DQ230" i="116"/>
  <c r="DP230" i="116"/>
  <c r="DO230" i="116"/>
  <c r="DN230" i="116"/>
  <c r="DM230" i="116"/>
  <c r="DL230" i="116"/>
  <c r="CY230" i="116"/>
  <c r="CX230" i="116"/>
  <c r="CW230" i="116"/>
  <c r="CV230" i="116"/>
  <c r="CU230" i="116"/>
  <c r="CT230" i="116"/>
  <c r="CS230" i="116"/>
  <c r="CR230" i="116"/>
  <c r="CQ230" i="116"/>
  <c r="CP230" i="116"/>
  <c r="CO230" i="116"/>
  <c r="CN230" i="116"/>
  <c r="CM230" i="116"/>
  <c r="CL230" i="116"/>
  <c r="BY230" i="116"/>
  <c r="BX230" i="116"/>
  <c r="BW230" i="116"/>
  <c r="BV230" i="116"/>
  <c r="BU230" i="116"/>
  <c r="BT230" i="116"/>
  <c r="BS230" i="116"/>
  <c r="BR230" i="116"/>
  <c r="BQ230" i="116"/>
  <c r="BP230" i="116"/>
  <c r="BO230" i="116"/>
  <c r="BN230" i="116"/>
  <c r="BM230" i="116"/>
  <c r="BL230" i="116"/>
  <c r="AX230" i="116"/>
  <c r="AW230" i="116"/>
  <c r="AV230" i="116"/>
  <c r="AU230" i="116"/>
  <c r="AT230" i="116"/>
  <c r="AS230" i="116"/>
  <c r="AR230" i="116"/>
  <c r="AQ230" i="116"/>
  <c r="AP230" i="116"/>
  <c r="AO230" i="116"/>
  <c r="AN230" i="116"/>
  <c r="AM230" i="116"/>
  <c r="AL230" i="116"/>
  <c r="AK230" i="116"/>
  <c r="I230" i="116"/>
  <c r="H230" i="116"/>
  <c r="G230" i="116"/>
  <c r="A230" i="116"/>
  <c r="HN229" i="116"/>
  <c r="HM229" i="116"/>
  <c r="HL229" i="116"/>
  <c r="EY229" i="116"/>
  <c r="EZ229" i="116"/>
  <c r="HK229" i="116"/>
  <c r="FZ229" i="116"/>
  <c r="GA229" i="116"/>
  <c r="GB229" i="116"/>
  <c r="GC229" i="116"/>
  <c r="GD229" i="116"/>
  <c r="GE229" i="116"/>
  <c r="GF229" i="116"/>
  <c r="GG229" i="116"/>
  <c r="GH229" i="116"/>
  <c r="GI229" i="116"/>
  <c r="FC229" i="116"/>
  <c r="FB229" i="116"/>
  <c r="EH229" i="116"/>
  <c r="DY229" i="116"/>
  <c r="DX229" i="116"/>
  <c r="DW229" i="116"/>
  <c r="DV229" i="116"/>
  <c r="DU229" i="116"/>
  <c r="DT229" i="116"/>
  <c r="DS229" i="116"/>
  <c r="DR229" i="116"/>
  <c r="DQ229" i="116"/>
  <c r="DP229" i="116"/>
  <c r="DO229" i="116"/>
  <c r="DN229" i="116"/>
  <c r="DM229" i="116"/>
  <c r="DL229" i="116"/>
  <c r="CY229" i="116"/>
  <c r="CX229" i="116"/>
  <c r="CW229" i="116"/>
  <c r="CV229" i="116"/>
  <c r="CU229" i="116"/>
  <c r="CT229" i="116"/>
  <c r="CS229" i="116"/>
  <c r="CR229" i="116"/>
  <c r="CQ229" i="116"/>
  <c r="CP229" i="116"/>
  <c r="CO229" i="116"/>
  <c r="CN229" i="116"/>
  <c r="CM229" i="116"/>
  <c r="CL229" i="116"/>
  <c r="BY229" i="116"/>
  <c r="BX229" i="116"/>
  <c r="BW229" i="116"/>
  <c r="BV229" i="116"/>
  <c r="BU229" i="116"/>
  <c r="BT229" i="116"/>
  <c r="BS229" i="116"/>
  <c r="BR229" i="116"/>
  <c r="BQ229" i="116"/>
  <c r="BP229" i="116"/>
  <c r="BO229" i="116"/>
  <c r="BN229" i="116"/>
  <c r="BM229" i="116"/>
  <c r="BL229" i="116"/>
  <c r="AX229" i="116"/>
  <c r="AW229" i="116"/>
  <c r="AV229" i="116"/>
  <c r="AU229" i="116"/>
  <c r="AT229" i="116"/>
  <c r="AS229" i="116"/>
  <c r="AR229" i="116"/>
  <c r="AQ229" i="116"/>
  <c r="AP229" i="116"/>
  <c r="AO229" i="116"/>
  <c r="AN229" i="116"/>
  <c r="AM229" i="116"/>
  <c r="AL229" i="116"/>
  <c r="AK229" i="116"/>
  <c r="I229" i="116"/>
  <c r="H229" i="116"/>
  <c r="G229" i="116"/>
  <c r="A229" i="116"/>
  <c r="HN228" i="116"/>
  <c r="HM228" i="116"/>
  <c r="HL228" i="116"/>
  <c r="HK228" i="116"/>
  <c r="FW228" i="116"/>
  <c r="FX228" i="116"/>
  <c r="FY228" i="116"/>
  <c r="FZ228" i="116"/>
  <c r="GA228" i="116"/>
  <c r="GB228" i="116"/>
  <c r="GC228" i="116"/>
  <c r="GD228" i="116"/>
  <c r="GE228" i="116"/>
  <c r="GF228" i="116"/>
  <c r="GG228" i="116"/>
  <c r="GH228" i="116"/>
  <c r="GI228" i="116"/>
  <c r="FC228" i="116"/>
  <c r="FB228" i="116"/>
  <c r="EY228" i="116"/>
  <c r="EH228" i="116"/>
  <c r="DY228" i="116"/>
  <c r="DX228" i="116"/>
  <c r="DW228" i="116"/>
  <c r="DV228" i="116"/>
  <c r="DU228" i="116"/>
  <c r="DT228" i="116"/>
  <c r="DS228" i="116"/>
  <c r="DR228" i="116"/>
  <c r="DQ228" i="116"/>
  <c r="DP228" i="116"/>
  <c r="DO228" i="116"/>
  <c r="DN228" i="116"/>
  <c r="DM228" i="116"/>
  <c r="DL228" i="116"/>
  <c r="CY228" i="116"/>
  <c r="CX228" i="116"/>
  <c r="CW228" i="116"/>
  <c r="CV228" i="116"/>
  <c r="CU228" i="116"/>
  <c r="CT228" i="116"/>
  <c r="CS228" i="116"/>
  <c r="CR228" i="116"/>
  <c r="CQ228" i="116"/>
  <c r="CP228" i="116"/>
  <c r="CO228" i="116"/>
  <c r="CN228" i="116"/>
  <c r="CM228" i="116"/>
  <c r="CL228" i="116"/>
  <c r="BY228" i="116"/>
  <c r="BX228" i="116"/>
  <c r="BW228" i="116"/>
  <c r="BV228" i="116"/>
  <c r="BU228" i="116"/>
  <c r="BT228" i="116"/>
  <c r="BS228" i="116"/>
  <c r="BR228" i="116"/>
  <c r="BQ228" i="116"/>
  <c r="BP228" i="116"/>
  <c r="BO228" i="116"/>
  <c r="BN228" i="116"/>
  <c r="BM228" i="116"/>
  <c r="BL228" i="116"/>
  <c r="AX228" i="116"/>
  <c r="AW228" i="116"/>
  <c r="AV228" i="116"/>
  <c r="AU228" i="116"/>
  <c r="AT228" i="116"/>
  <c r="AS228" i="116"/>
  <c r="AR228" i="116"/>
  <c r="AQ228" i="116"/>
  <c r="AP228" i="116"/>
  <c r="AO228" i="116"/>
  <c r="AN228" i="116"/>
  <c r="AM228" i="116"/>
  <c r="AL228" i="116"/>
  <c r="AK228" i="116"/>
  <c r="I228" i="116"/>
  <c r="H228" i="116"/>
  <c r="G228" i="116"/>
  <c r="A228" i="116"/>
  <c r="HN227" i="116"/>
  <c r="HM227" i="116"/>
  <c r="HL227" i="116"/>
  <c r="HK227" i="116"/>
  <c r="FW227" i="116"/>
  <c r="FX227" i="116"/>
  <c r="FY227" i="116"/>
  <c r="FZ227" i="116"/>
  <c r="GA227" i="116"/>
  <c r="GB227" i="116"/>
  <c r="GC227" i="116"/>
  <c r="GD227" i="116"/>
  <c r="GE227" i="116"/>
  <c r="GF227" i="116"/>
  <c r="GG227" i="116"/>
  <c r="GH227" i="116"/>
  <c r="GI227" i="116"/>
  <c r="FC227" i="116"/>
  <c r="FB227" i="116"/>
  <c r="EY227" i="116"/>
  <c r="EH227" i="116"/>
  <c r="DY227" i="116"/>
  <c r="DX227" i="116"/>
  <c r="DW227" i="116"/>
  <c r="DV227" i="116"/>
  <c r="DU227" i="116"/>
  <c r="DT227" i="116"/>
  <c r="DS227" i="116"/>
  <c r="DR227" i="116"/>
  <c r="DQ227" i="116"/>
  <c r="DP227" i="116"/>
  <c r="DO227" i="116"/>
  <c r="DN227" i="116"/>
  <c r="DM227" i="116"/>
  <c r="DL227" i="116"/>
  <c r="CY227" i="116"/>
  <c r="CX227" i="116"/>
  <c r="CW227" i="116"/>
  <c r="CV227" i="116"/>
  <c r="CU227" i="116"/>
  <c r="CT227" i="116"/>
  <c r="CS227" i="116"/>
  <c r="CR227" i="116"/>
  <c r="CQ227" i="116"/>
  <c r="CP227" i="116"/>
  <c r="CO227" i="116"/>
  <c r="CN227" i="116"/>
  <c r="CM227" i="116"/>
  <c r="CL227" i="116"/>
  <c r="BY227" i="116"/>
  <c r="BX227" i="116"/>
  <c r="BW227" i="116"/>
  <c r="BV227" i="116"/>
  <c r="BU227" i="116"/>
  <c r="BT227" i="116"/>
  <c r="BS227" i="116"/>
  <c r="BR227" i="116"/>
  <c r="BQ227" i="116"/>
  <c r="BP227" i="116"/>
  <c r="BO227" i="116"/>
  <c r="BN227" i="116"/>
  <c r="BM227" i="116"/>
  <c r="BL227" i="116"/>
  <c r="AX227" i="116"/>
  <c r="AW227" i="116"/>
  <c r="AV227" i="116"/>
  <c r="AU227" i="116"/>
  <c r="AT227" i="116"/>
  <c r="AS227" i="116"/>
  <c r="AR227" i="116"/>
  <c r="AQ227" i="116"/>
  <c r="AP227" i="116"/>
  <c r="AO227" i="116"/>
  <c r="AN227" i="116"/>
  <c r="AM227" i="116"/>
  <c r="AL227" i="116"/>
  <c r="AK227" i="116"/>
  <c r="I227" i="116"/>
  <c r="H227" i="116"/>
  <c r="G227" i="116"/>
  <c r="A227" i="116"/>
  <c r="HN226" i="116"/>
  <c r="HM226" i="116"/>
  <c r="HL226" i="116"/>
  <c r="HK226" i="116"/>
  <c r="FW226" i="116"/>
  <c r="FX226" i="116"/>
  <c r="FY226" i="116"/>
  <c r="FZ226" i="116"/>
  <c r="GA226" i="116"/>
  <c r="GB226" i="116"/>
  <c r="GC226" i="116"/>
  <c r="GD226" i="116"/>
  <c r="GE226" i="116"/>
  <c r="GF226" i="116"/>
  <c r="GG226" i="116"/>
  <c r="GH226" i="116"/>
  <c r="GI226" i="116"/>
  <c r="FC226" i="116"/>
  <c r="FB226" i="116"/>
  <c r="EY226" i="116"/>
  <c r="EH226" i="116"/>
  <c r="DY226" i="116"/>
  <c r="DX226" i="116"/>
  <c r="DW226" i="116"/>
  <c r="DV226" i="116"/>
  <c r="DU226" i="116"/>
  <c r="DT226" i="116"/>
  <c r="DS226" i="116"/>
  <c r="DR226" i="116"/>
  <c r="DQ226" i="116"/>
  <c r="DP226" i="116"/>
  <c r="DO226" i="116"/>
  <c r="DN226" i="116"/>
  <c r="DM226" i="116"/>
  <c r="DL226" i="116"/>
  <c r="CY226" i="116"/>
  <c r="CX226" i="116"/>
  <c r="CW226" i="116"/>
  <c r="CV226" i="116"/>
  <c r="CU226" i="116"/>
  <c r="CT226" i="116"/>
  <c r="CS226" i="116"/>
  <c r="CR226" i="116"/>
  <c r="CQ226" i="116"/>
  <c r="CP226" i="116"/>
  <c r="CO226" i="116"/>
  <c r="CN226" i="116"/>
  <c r="CM226" i="116"/>
  <c r="CL226" i="116"/>
  <c r="BY226" i="116"/>
  <c r="BX226" i="116"/>
  <c r="BW226" i="116"/>
  <c r="BV226" i="116"/>
  <c r="BU226" i="116"/>
  <c r="BT226" i="116"/>
  <c r="BS226" i="116"/>
  <c r="BR226" i="116"/>
  <c r="BQ226" i="116"/>
  <c r="BP226" i="116"/>
  <c r="BO226" i="116"/>
  <c r="BN226" i="116"/>
  <c r="BM226" i="116"/>
  <c r="BL226" i="116"/>
  <c r="AX226" i="116"/>
  <c r="AW226" i="116"/>
  <c r="AV226" i="116"/>
  <c r="AU226" i="116"/>
  <c r="AT226" i="116"/>
  <c r="AS226" i="116"/>
  <c r="AR226" i="116"/>
  <c r="AQ226" i="116"/>
  <c r="AP226" i="116"/>
  <c r="AO226" i="116"/>
  <c r="AN226" i="116"/>
  <c r="AM226" i="116"/>
  <c r="AL226" i="116"/>
  <c r="AK226" i="116"/>
  <c r="I226" i="116"/>
  <c r="H226" i="116"/>
  <c r="G226" i="116"/>
  <c r="A226" i="116"/>
  <c r="HN225" i="116"/>
  <c r="HM225" i="116"/>
  <c r="HL225" i="116"/>
  <c r="HK225" i="116"/>
  <c r="FW225" i="116"/>
  <c r="FX225" i="116"/>
  <c r="FY225" i="116"/>
  <c r="FZ225" i="116"/>
  <c r="GA225" i="116"/>
  <c r="GB225" i="116"/>
  <c r="GC225" i="116"/>
  <c r="GD225" i="116"/>
  <c r="GE225" i="116"/>
  <c r="GF225" i="116"/>
  <c r="GG225" i="116"/>
  <c r="GH225" i="116"/>
  <c r="GI225" i="116"/>
  <c r="FC225" i="116"/>
  <c r="FB225" i="116"/>
  <c r="EY225" i="116"/>
  <c r="EH225" i="116"/>
  <c r="DY225" i="116"/>
  <c r="DX225" i="116"/>
  <c r="DW225" i="116"/>
  <c r="DV225" i="116"/>
  <c r="DU225" i="116"/>
  <c r="DT225" i="116"/>
  <c r="DS225" i="116"/>
  <c r="DR225" i="116"/>
  <c r="DQ225" i="116"/>
  <c r="DP225" i="116"/>
  <c r="DO225" i="116"/>
  <c r="DN225" i="116"/>
  <c r="DM225" i="116"/>
  <c r="DL225" i="116"/>
  <c r="CY225" i="116"/>
  <c r="CX225" i="116"/>
  <c r="CW225" i="116"/>
  <c r="CV225" i="116"/>
  <c r="CU225" i="116"/>
  <c r="CT225" i="116"/>
  <c r="CS225" i="116"/>
  <c r="CR225" i="116"/>
  <c r="CQ225" i="116"/>
  <c r="CP225" i="116"/>
  <c r="CO225" i="116"/>
  <c r="CN225" i="116"/>
  <c r="CM225" i="116"/>
  <c r="CL225" i="116"/>
  <c r="BY225" i="116"/>
  <c r="BX225" i="116"/>
  <c r="BW225" i="116"/>
  <c r="BV225" i="116"/>
  <c r="BU225" i="116"/>
  <c r="BT225" i="116"/>
  <c r="BS225" i="116"/>
  <c r="BR225" i="116"/>
  <c r="BQ225" i="116"/>
  <c r="BP225" i="116"/>
  <c r="BO225" i="116"/>
  <c r="BN225" i="116"/>
  <c r="BM225" i="116"/>
  <c r="BL225" i="116"/>
  <c r="AX225" i="116"/>
  <c r="AW225" i="116"/>
  <c r="AV225" i="116"/>
  <c r="AU225" i="116"/>
  <c r="AT225" i="116"/>
  <c r="AS225" i="116"/>
  <c r="AR225" i="116"/>
  <c r="AQ225" i="116"/>
  <c r="AP225" i="116"/>
  <c r="AO225" i="116"/>
  <c r="AN225" i="116"/>
  <c r="AM225" i="116"/>
  <c r="AL225" i="116"/>
  <c r="AK225" i="116"/>
  <c r="I225" i="116"/>
  <c r="H225" i="116"/>
  <c r="G225" i="116"/>
  <c r="A225" i="116"/>
  <c r="HN224" i="116"/>
  <c r="HM224" i="116"/>
  <c r="HL224" i="116"/>
  <c r="HK224" i="116"/>
  <c r="FW224" i="116"/>
  <c r="FX224" i="116"/>
  <c r="FY224" i="116"/>
  <c r="FZ224" i="116"/>
  <c r="GA224" i="116"/>
  <c r="GB224" i="116"/>
  <c r="GC224" i="116"/>
  <c r="GD224" i="116"/>
  <c r="GE224" i="116"/>
  <c r="GF224" i="116"/>
  <c r="GG224" i="116"/>
  <c r="GH224" i="116"/>
  <c r="GI224" i="116"/>
  <c r="FC224" i="116"/>
  <c r="FB224" i="116"/>
  <c r="EY224" i="116"/>
  <c r="EH224" i="116"/>
  <c r="DY224" i="116"/>
  <c r="DX224" i="116"/>
  <c r="DW224" i="116"/>
  <c r="DV224" i="116"/>
  <c r="DU224" i="116"/>
  <c r="DT224" i="116"/>
  <c r="DS224" i="116"/>
  <c r="DR224" i="116"/>
  <c r="DQ224" i="116"/>
  <c r="DP224" i="116"/>
  <c r="DO224" i="116"/>
  <c r="DN224" i="116"/>
  <c r="DM224" i="116"/>
  <c r="DL224" i="116"/>
  <c r="CY224" i="116"/>
  <c r="CX224" i="116"/>
  <c r="CW224" i="116"/>
  <c r="CV224" i="116"/>
  <c r="CU224" i="116"/>
  <c r="CT224" i="116"/>
  <c r="CS224" i="116"/>
  <c r="CR224" i="116"/>
  <c r="CQ224" i="116"/>
  <c r="CP224" i="116"/>
  <c r="CO224" i="116"/>
  <c r="CN224" i="116"/>
  <c r="CM224" i="116"/>
  <c r="CL224" i="116"/>
  <c r="BY224" i="116"/>
  <c r="BX224" i="116"/>
  <c r="BW224" i="116"/>
  <c r="BV224" i="116"/>
  <c r="BU224" i="116"/>
  <c r="BT224" i="116"/>
  <c r="BS224" i="116"/>
  <c r="BR224" i="116"/>
  <c r="BQ224" i="116"/>
  <c r="BP224" i="116"/>
  <c r="BO224" i="116"/>
  <c r="BN224" i="116"/>
  <c r="BM224" i="116"/>
  <c r="BL224" i="116"/>
  <c r="AX224" i="116"/>
  <c r="AW224" i="116"/>
  <c r="AV224" i="116"/>
  <c r="AU224" i="116"/>
  <c r="AT224" i="116"/>
  <c r="AS224" i="116"/>
  <c r="AR224" i="116"/>
  <c r="AQ224" i="116"/>
  <c r="AP224" i="116"/>
  <c r="AO224" i="116"/>
  <c r="AN224" i="116"/>
  <c r="AM224" i="116"/>
  <c r="AL224" i="116"/>
  <c r="AK224" i="116"/>
  <c r="I224" i="116"/>
  <c r="H224" i="116"/>
  <c r="G224" i="116"/>
  <c r="A224" i="116"/>
  <c r="HN223" i="116"/>
  <c r="HM223" i="116"/>
  <c r="HL223" i="116"/>
  <c r="HK223" i="116"/>
  <c r="FW223" i="116"/>
  <c r="FX223" i="116"/>
  <c r="FY223" i="116"/>
  <c r="FZ223" i="116"/>
  <c r="GA223" i="116"/>
  <c r="GB223" i="116"/>
  <c r="GC223" i="116"/>
  <c r="GD223" i="116"/>
  <c r="GE223" i="116"/>
  <c r="GF223" i="116"/>
  <c r="GG223" i="116"/>
  <c r="GH223" i="116"/>
  <c r="GI223" i="116"/>
  <c r="FC223" i="116"/>
  <c r="FB223" i="116"/>
  <c r="EY223" i="116"/>
  <c r="EH223" i="116"/>
  <c r="DY223" i="116"/>
  <c r="DX223" i="116"/>
  <c r="DW223" i="116"/>
  <c r="DV223" i="116"/>
  <c r="DU223" i="116"/>
  <c r="DT223" i="116"/>
  <c r="DS223" i="116"/>
  <c r="DR223" i="116"/>
  <c r="DQ223" i="116"/>
  <c r="DP223" i="116"/>
  <c r="DO223" i="116"/>
  <c r="DN223" i="116"/>
  <c r="DM223" i="116"/>
  <c r="DL223" i="116"/>
  <c r="CY223" i="116"/>
  <c r="CX223" i="116"/>
  <c r="CW223" i="116"/>
  <c r="CV223" i="116"/>
  <c r="CU223" i="116"/>
  <c r="CT223" i="116"/>
  <c r="CS223" i="116"/>
  <c r="CR223" i="116"/>
  <c r="CQ223" i="116"/>
  <c r="CP223" i="116"/>
  <c r="CO223" i="116"/>
  <c r="CN223" i="116"/>
  <c r="CM223" i="116"/>
  <c r="CL223" i="116"/>
  <c r="BY223" i="116"/>
  <c r="BX223" i="116"/>
  <c r="BW223" i="116"/>
  <c r="BV223" i="116"/>
  <c r="BU223" i="116"/>
  <c r="BT223" i="116"/>
  <c r="BS223" i="116"/>
  <c r="BR223" i="116"/>
  <c r="BQ223" i="116"/>
  <c r="BP223" i="116"/>
  <c r="BO223" i="116"/>
  <c r="BN223" i="116"/>
  <c r="BM223" i="116"/>
  <c r="BL223" i="116"/>
  <c r="AX223" i="116"/>
  <c r="AW223" i="116"/>
  <c r="AV223" i="116"/>
  <c r="AU223" i="116"/>
  <c r="AT223" i="116"/>
  <c r="AS223" i="116"/>
  <c r="AR223" i="116"/>
  <c r="AQ223" i="116"/>
  <c r="AP223" i="116"/>
  <c r="AO223" i="116"/>
  <c r="AN223" i="116"/>
  <c r="AM223" i="116"/>
  <c r="AL223" i="116"/>
  <c r="AK223" i="116"/>
  <c r="R223" i="116"/>
  <c r="I223" i="116"/>
  <c r="H223" i="116"/>
  <c r="G223" i="116"/>
  <c r="A223" i="116"/>
  <c r="HN222" i="116"/>
  <c r="HM222" i="116"/>
  <c r="HL222" i="116"/>
  <c r="EY222" i="116"/>
  <c r="EZ222" i="116"/>
  <c r="HK222" i="116"/>
  <c r="FZ222" i="116"/>
  <c r="GA222" i="116"/>
  <c r="GB222" i="116"/>
  <c r="GC222" i="116"/>
  <c r="GD222" i="116"/>
  <c r="GE222" i="116"/>
  <c r="GF222" i="116"/>
  <c r="GG222" i="116"/>
  <c r="GH222" i="116"/>
  <c r="GI222" i="116"/>
  <c r="FC222" i="116"/>
  <c r="FB222" i="116"/>
  <c r="EH222" i="116"/>
  <c r="DY222" i="116"/>
  <c r="DX222" i="116"/>
  <c r="DW222" i="116"/>
  <c r="DV222" i="116"/>
  <c r="DU222" i="116"/>
  <c r="DT222" i="116"/>
  <c r="DS222" i="116"/>
  <c r="DR222" i="116"/>
  <c r="DQ222" i="116"/>
  <c r="DP222" i="116"/>
  <c r="DO222" i="116"/>
  <c r="DN222" i="116"/>
  <c r="DM222" i="116"/>
  <c r="DL222" i="116"/>
  <c r="DK222" i="116"/>
  <c r="DJ222" i="116"/>
  <c r="CY222" i="116"/>
  <c r="CX222" i="116"/>
  <c r="CW222" i="116"/>
  <c r="CV222" i="116"/>
  <c r="CU222" i="116"/>
  <c r="CT222" i="116"/>
  <c r="CS222" i="116"/>
  <c r="CR222" i="116"/>
  <c r="CQ222" i="116"/>
  <c r="CP222" i="116"/>
  <c r="CO222" i="116"/>
  <c r="CN222" i="116"/>
  <c r="CM222" i="116"/>
  <c r="CL222" i="116"/>
  <c r="CK222" i="116"/>
  <c r="CJ222" i="116"/>
  <c r="BY222" i="116"/>
  <c r="BX222" i="116"/>
  <c r="BW222" i="116"/>
  <c r="BV222" i="116"/>
  <c r="BU222" i="116"/>
  <c r="BT222" i="116"/>
  <c r="BS222" i="116"/>
  <c r="BR222" i="116"/>
  <c r="BQ222" i="116"/>
  <c r="BP222" i="116"/>
  <c r="BO222" i="116"/>
  <c r="BN222" i="116"/>
  <c r="BM222" i="116"/>
  <c r="BL222" i="116"/>
  <c r="BK222" i="116"/>
  <c r="BJ222" i="116"/>
  <c r="AX222" i="116"/>
  <c r="AW222" i="116"/>
  <c r="AV222" i="116"/>
  <c r="AU222" i="116"/>
  <c r="AT222" i="116"/>
  <c r="AS222" i="116"/>
  <c r="AR222" i="116"/>
  <c r="AQ222" i="116"/>
  <c r="AP222" i="116"/>
  <c r="AO222" i="116"/>
  <c r="AN222" i="116"/>
  <c r="AM222" i="116"/>
  <c r="AL222" i="116"/>
  <c r="AK222" i="116"/>
  <c r="AJ222" i="116"/>
  <c r="AI222" i="116"/>
  <c r="AH222" i="116"/>
  <c r="I222" i="116"/>
  <c r="H222" i="116"/>
  <c r="G222" i="116"/>
  <c r="A222" i="116"/>
  <c r="HN221" i="116"/>
  <c r="HM221" i="116"/>
  <c r="HL221" i="116"/>
  <c r="EY221" i="116"/>
  <c r="EZ221" i="116"/>
  <c r="HK221" i="116"/>
  <c r="FZ221" i="116"/>
  <c r="GA221" i="116"/>
  <c r="GB221" i="116"/>
  <c r="GC221" i="116"/>
  <c r="GD221" i="116"/>
  <c r="GE221" i="116"/>
  <c r="GF221" i="116"/>
  <c r="GG221" i="116"/>
  <c r="GH221" i="116"/>
  <c r="GI221" i="116"/>
  <c r="FC221" i="116"/>
  <c r="FB221" i="116"/>
  <c r="EH221" i="116"/>
  <c r="DY221" i="116"/>
  <c r="DX221" i="116"/>
  <c r="DW221" i="116"/>
  <c r="DV221" i="116"/>
  <c r="DU221" i="116"/>
  <c r="DT221" i="116"/>
  <c r="DS221" i="116"/>
  <c r="DR221" i="116"/>
  <c r="DQ221" i="116"/>
  <c r="DP221" i="116"/>
  <c r="DO221" i="116"/>
  <c r="DN221" i="116"/>
  <c r="DM221" i="116"/>
  <c r="DL221" i="116"/>
  <c r="DK221" i="116"/>
  <c r="DJ221" i="116"/>
  <c r="CY221" i="116"/>
  <c r="CX221" i="116"/>
  <c r="CW221" i="116"/>
  <c r="CV221" i="116"/>
  <c r="CU221" i="116"/>
  <c r="CT221" i="116"/>
  <c r="CS221" i="116"/>
  <c r="CR221" i="116"/>
  <c r="CQ221" i="116"/>
  <c r="CP221" i="116"/>
  <c r="CO221" i="116"/>
  <c r="CN221" i="116"/>
  <c r="CM221" i="116"/>
  <c r="CL221" i="116"/>
  <c r="CK221" i="116"/>
  <c r="CJ221" i="116"/>
  <c r="BY221" i="116"/>
  <c r="BX221" i="116"/>
  <c r="BW221" i="116"/>
  <c r="BV221" i="116"/>
  <c r="BU221" i="116"/>
  <c r="BT221" i="116"/>
  <c r="BS221" i="116"/>
  <c r="BR221" i="116"/>
  <c r="BQ221" i="116"/>
  <c r="BP221" i="116"/>
  <c r="BO221" i="116"/>
  <c r="BN221" i="116"/>
  <c r="BM221" i="116"/>
  <c r="BL221" i="116"/>
  <c r="BK221" i="116"/>
  <c r="BJ221" i="116"/>
  <c r="AX221" i="116"/>
  <c r="AW221" i="116"/>
  <c r="AV221" i="116"/>
  <c r="AU221" i="116"/>
  <c r="AT221" i="116"/>
  <c r="AS221" i="116"/>
  <c r="AR221" i="116"/>
  <c r="AQ221" i="116"/>
  <c r="AP221" i="116"/>
  <c r="AO221" i="116"/>
  <c r="AN221" i="116"/>
  <c r="AM221" i="116"/>
  <c r="AL221" i="116"/>
  <c r="AK221" i="116"/>
  <c r="AJ221" i="116"/>
  <c r="AI221" i="116"/>
  <c r="AH221" i="116"/>
  <c r="I221" i="116"/>
  <c r="H221" i="116"/>
  <c r="G221" i="116"/>
  <c r="A221" i="116"/>
  <c r="HN220" i="116"/>
  <c r="HM220" i="116"/>
  <c r="HL220" i="116"/>
  <c r="EY220" i="116"/>
  <c r="EZ220" i="116"/>
  <c r="HK220" i="116"/>
  <c r="FZ220" i="116"/>
  <c r="GA220" i="116"/>
  <c r="GB220" i="116"/>
  <c r="GC220" i="116"/>
  <c r="GD220" i="116"/>
  <c r="GE220" i="116"/>
  <c r="GF220" i="116"/>
  <c r="GG220" i="116"/>
  <c r="GH220" i="116"/>
  <c r="GI220" i="116"/>
  <c r="FC220" i="116"/>
  <c r="FB220" i="116"/>
  <c r="EH220" i="116"/>
  <c r="DY220" i="116"/>
  <c r="DX220" i="116"/>
  <c r="DW220" i="116"/>
  <c r="DV220" i="116"/>
  <c r="DU220" i="116"/>
  <c r="DT220" i="116"/>
  <c r="DS220" i="116"/>
  <c r="DR220" i="116"/>
  <c r="DQ220" i="116"/>
  <c r="DP220" i="116"/>
  <c r="DO220" i="116"/>
  <c r="DN220" i="116"/>
  <c r="DM220" i="116"/>
  <c r="DL220" i="116"/>
  <c r="DK220" i="116"/>
  <c r="DJ220" i="116"/>
  <c r="CY220" i="116"/>
  <c r="CX220" i="116"/>
  <c r="CW220" i="116"/>
  <c r="CV220" i="116"/>
  <c r="CU220" i="116"/>
  <c r="CT220" i="116"/>
  <c r="CS220" i="116"/>
  <c r="CR220" i="116"/>
  <c r="CQ220" i="116"/>
  <c r="CP220" i="116"/>
  <c r="CO220" i="116"/>
  <c r="CN220" i="116"/>
  <c r="CM220" i="116"/>
  <c r="CL220" i="116"/>
  <c r="CK220" i="116"/>
  <c r="CJ220" i="116"/>
  <c r="BY220" i="116"/>
  <c r="BX220" i="116"/>
  <c r="BW220" i="116"/>
  <c r="BV220" i="116"/>
  <c r="BU220" i="116"/>
  <c r="BT220" i="116"/>
  <c r="BS220" i="116"/>
  <c r="BR220" i="116"/>
  <c r="BQ220" i="116"/>
  <c r="BP220" i="116"/>
  <c r="BO220" i="116"/>
  <c r="BN220" i="116"/>
  <c r="BM220" i="116"/>
  <c r="BL220" i="116"/>
  <c r="BK220" i="116"/>
  <c r="BJ220" i="116"/>
  <c r="AX220" i="116"/>
  <c r="AW220" i="116"/>
  <c r="AV220" i="116"/>
  <c r="AU220" i="116"/>
  <c r="AT220" i="116"/>
  <c r="AS220" i="116"/>
  <c r="AR220" i="116"/>
  <c r="AQ220" i="116"/>
  <c r="AP220" i="116"/>
  <c r="AO220" i="116"/>
  <c r="AN220" i="116"/>
  <c r="AM220" i="116"/>
  <c r="AL220" i="116"/>
  <c r="AK220" i="116"/>
  <c r="AJ220" i="116"/>
  <c r="AI220" i="116"/>
  <c r="AH220" i="116"/>
  <c r="I220" i="116"/>
  <c r="H220" i="116"/>
  <c r="G220" i="116"/>
  <c r="A220" i="116"/>
  <c r="HN219" i="116"/>
  <c r="HM219" i="116"/>
  <c r="HL219" i="116"/>
  <c r="EY219" i="116"/>
  <c r="EZ219" i="116"/>
  <c r="HK219" i="116"/>
  <c r="FZ219" i="116"/>
  <c r="GA219" i="116"/>
  <c r="GB219" i="116"/>
  <c r="GC219" i="116"/>
  <c r="GD219" i="116"/>
  <c r="GE219" i="116"/>
  <c r="GF219" i="116"/>
  <c r="GG219" i="116"/>
  <c r="GH219" i="116"/>
  <c r="GI219" i="116"/>
  <c r="FC219" i="116"/>
  <c r="FB219" i="116"/>
  <c r="EH219" i="116"/>
  <c r="DY219" i="116"/>
  <c r="DX219" i="116"/>
  <c r="DW219" i="116"/>
  <c r="DV219" i="116"/>
  <c r="DU219" i="116"/>
  <c r="DT219" i="116"/>
  <c r="DS219" i="116"/>
  <c r="DR219" i="116"/>
  <c r="DQ219" i="116"/>
  <c r="DP219" i="116"/>
  <c r="DO219" i="116"/>
  <c r="DN219" i="116"/>
  <c r="DM219" i="116"/>
  <c r="DL219" i="116"/>
  <c r="DK219" i="116"/>
  <c r="DJ219" i="116"/>
  <c r="CY219" i="116"/>
  <c r="CX219" i="116"/>
  <c r="CW219" i="116"/>
  <c r="CV219" i="116"/>
  <c r="CU219" i="116"/>
  <c r="CT219" i="116"/>
  <c r="CS219" i="116"/>
  <c r="CR219" i="116"/>
  <c r="CQ219" i="116"/>
  <c r="CP219" i="116"/>
  <c r="CO219" i="116"/>
  <c r="CN219" i="116"/>
  <c r="CM219" i="116"/>
  <c r="CL219" i="116"/>
  <c r="CK219" i="116"/>
  <c r="CJ219" i="116"/>
  <c r="BY219" i="116"/>
  <c r="BX219" i="116"/>
  <c r="BW219" i="116"/>
  <c r="BV219" i="116"/>
  <c r="BU219" i="116"/>
  <c r="BT219" i="116"/>
  <c r="BS219" i="116"/>
  <c r="BR219" i="116"/>
  <c r="BQ219" i="116"/>
  <c r="BP219" i="116"/>
  <c r="BO219" i="116"/>
  <c r="BN219" i="116"/>
  <c r="BM219" i="116"/>
  <c r="BL219" i="116"/>
  <c r="BK219" i="116"/>
  <c r="BJ219" i="116"/>
  <c r="AX219" i="116"/>
  <c r="AW219" i="116"/>
  <c r="AV219" i="116"/>
  <c r="AU219" i="116"/>
  <c r="AT219" i="116"/>
  <c r="AS219" i="116"/>
  <c r="AR219" i="116"/>
  <c r="AQ219" i="116"/>
  <c r="AP219" i="116"/>
  <c r="AO219" i="116"/>
  <c r="AN219" i="116"/>
  <c r="AM219" i="116"/>
  <c r="AL219" i="116"/>
  <c r="AK219" i="116"/>
  <c r="AJ219" i="116"/>
  <c r="AI219" i="116"/>
  <c r="AH219" i="116"/>
  <c r="I219" i="116"/>
  <c r="H219" i="116"/>
  <c r="G219" i="116"/>
  <c r="A219" i="116"/>
  <c r="HN218" i="116"/>
  <c r="HM218" i="116"/>
  <c r="HL218" i="116"/>
  <c r="EY218" i="116"/>
  <c r="EZ218" i="116"/>
  <c r="HK218" i="116"/>
  <c r="FZ218" i="116"/>
  <c r="GA218" i="116"/>
  <c r="GB218" i="116"/>
  <c r="GC218" i="116"/>
  <c r="GD218" i="116"/>
  <c r="GE218" i="116"/>
  <c r="GF218" i="116"/>
  <c r="GG218" i="116"/>
  <c r="GH218" i="116"/>
  <c r="GI218" i="116"/>
  <c r="FC218" i="116"/>
  <c r="FB218" i="116"/>
  <c r="EH218" i="116"/>
  <c r="DY218" i="116"/>
  <c r="DX218" i="116"/>
  <c r="DW218" i="116"/>
  <c r="DV218" i="116"/>
  <c r="DU218" i="116"/>
  <c r="DT218" i="116"/>
  <c r="DS218" i="116"/>
  <c r="DR218" i="116"/>
  <c r="DQ218" i="116"/>
  <c r="DP218" i="116"/>
  <c r="DO218" i="116"/>
  <c r="DN218" i="116"/>
  <c r="DM218" i="116"/>
  <c r="DL218" i="116"/>
  <c r="DK218" i="116"/>
  <c r="DJ218" i="116"/>
  <c r="CY218" i="116"/>
  <c r="CX218" i="116"/>
  <c r="CW218" i="116"/>
  <c r="CV218" i="116"/>
  <c r="CU218" i="116"/>
  <c r="CT218" i="116"/>
  <c r="CS218" i="116"/>
  <c r="CR218" i="116"/>
  <c r="CQ218" i="116"/>
  <c r="CP218" i="116"/>
  <c r="CO218" i="116"/>
  <c r="CN218" i="116"/>
  <c r="CM218" i="116"/>
  <c r="CL218" i="116"/>
  <c r="CK218" i="116"/>
  <c r="CJ218" i="116"/>
  <c r="BY218" i="116"/>
  <c r="BX218" i="116"/>
  <c r="BW218" i="116"/>
  <c r="BV218" i="116"/>
  <c r="BU218" i="116"/>
  <c r="BT218" i="116"/>
  <c r="BS218" i="116"/>
  <c r="BR218" i="116"/>
  <c r="BQ218" i="116"/>
  <c r="BP218" i="116"/>
  <c r="BO218" i="116"/>
  <c r="BN218" i="116"/>
  <c r="BM218" i="116"/>
  <c r="BL218" i="116"/>
  <c r="BK218" i="116"/>
  <c r="BJ218" i="116"/>
  <c r="AX218" i="116"/>
  <c r="AW218" i="116"/>
  <c r="AV218" i="116"/>
  <c r="AU218" i="116"/>
  <c r="AT218" i="116"/>
  <c r="AS218" i="116"/>
  <c r="AR218" i="116"/>
  <c r="AQ218" i="116"/>
  <c r="AP218" i="116"/>
  <c r="AO218" i="116"/>
  <c r="AN218" i="116"/>
  <c r="AM218" i="116"/>
  <c r="AL218" i="116"/>
  <c r="AK218" i="116"/>
  <c r="AJ218" i="116"/>
  <c r="AI218" i="116"/>
  <c r="AH218" i="116"/>
  <c r="I218" i="116"/>
  <c r="H218" i="116"/>
  <c r="G218" i="116"/>
  <c r="A218" i="116"/>
  <c r="HN217" i="116"/>
  <c r="HM217" i="116"/>
  <c r="HL217" i="116"/>
  <c r="EY217" i="116"/>
  <c r="EZ217" i="116"/>
  <c r="HK217" i="116"/>
  <c r="FZ217" i="116"/>
  <c r="GA217" i="116"/>
  <c r="GB217" i="116"/>
  <c r="GC217" i="116"/>
  <c r="GD217" i="116"/>
  <c r="GE217" i="116"/>
  <c r="GF217" i="116"/>
  <c r="GG217" i="116"/>
  <c r="GH217" i="116"/>
  <c r="GI217" i="116"/>
  <c r="FC217" i="116"/>
  <c r="FB217" i="116"/>
  <c r="EH217" i="116"/>
  <c r="DY217" i="116"/>
  <c r="DX217" i="116"/>
  <c r="DW217" i="116"/>
  <c r="DV217" i="116"/>
  <c r="DU217" i="116"/>
  <c r="DT217" i="116"/>
  <c r="DS217" i="116"/>
  <c r="DR217" i="116"/>
  <c r="DQ217" i="116"/>
  <c r="DP217" i="116"/>
  <c r="DO217" i="116"/>
  <c r="DN217" i="116"/>
  <c r="DM217" i="116"/>
  <c r="DL217" i="116"/>
  <c r="DK217" i="116"/>
  <c r="DJ217" i="116"/>
  <c r="CY217" i="116"/>
  <c r="CX217" i="116"/>
  <c r="CW217" i="116"/>
  <c r="CV217" i="116"/>
  <c r="CU217" i="116"/>
  <c r="CT217" i="116"/>
  <c r="CS217" i="116"/>
  <c r="CR217" i="116"/>
  <c r="CQ217" i="116"/>
  <c r="CP217" i="116"/>
  <c r="CO217" i="116"/>
  <c r="CN217" i="116"/>
  <c r="CM217" i="116"/>
  <c r="CL217" i="116"/>
  <c r="CK217" i="116"/>
  <c r="CJ217" i="116"/>
  <c r="BY217" i="116"/>
  <c r="BX217" i="116"/>
  <c r="BW217" i="116"/>
  <c r="BV217" i="116"/>
  <c r="BU217" i="116"/>
  <c r="BT217" i="116"/>
  <c r="BS217" i="116"/>
  <c r="BR217" i="116"/>
  <c r="BQ217" i="116"/>
  <c r="BP217" i="116"/>
  <c r="BO217" i="116"/>
  <c r="BN217" i="116"/>
  <c r="BM217" i="116"/>
  <c r="BL217" i="116"/>
  <c r="BK217" i="116"/>
  <c r="BJ217" i="116"/>
  <c r="AX217" i="116"/>
  <c r="AW217" i="116"/>
  <c r="AV217" i="116"/>
  <c r="AU217" i="116"/>
  <c r="AT217" i="116"/>
  <c r="AS217" i="116"/>
  <c r="AR217" i="116"/>
  <c r="AQ217" i="116"/>
  <c r="AP217" i="116"/>
  <c r="AO217" i="116"/>
  <c r="AN217" i="116"/>
  <c r="AM217" i="116"/>
  <c r="AL217" i="116"/>
  <c r="AK217" i="116"/>
  <c r="AJ217" i="116"/>
  <c r="AI217" i="116"/>
  <c r="AH217" i="116"/>
  <c r="I217" i="116"/>
  <c r="H217" i="116"/>
  <c r="G217" i="116"/>
  <c r="A217" i="116"/>
  <c r="HN216" i="116"/>
  <c r="HM216" i="116"/>
  <c r="HL216" i="116"/>
  <c r="EY216" i="116"/>
  <c r="EZ216" i="116"/>
  <c r="HK216" i="116"/>
  <c r="FZ216" i="116"/>
  <c r="GA216" i="116"/>
  <c r="GB216" i="116"/>
  <c r="GC216" i="116"/>
  <c r="GD216" i="116"/>
  <c r="GE216" i="116"/>
  <c r="GF216" i="116"/>
  <c r="GG216" i="116"/>
  <c r="GH216" i="116"/>
  <c r="GI216" i="116"/>
  <c r="FC216" i="116"/>
  <c r="FB216" i="116"/>
  <c r="EH216" i="116"/>
  <c r="DY216" i="116"/>
  <c r="DX216" i="116"/>
  <c r="DW216" i="116"/>
  <c r="DV216" i="116"/>
  <c r="DU216" i="116"/>
  <c r="DT216" i="116"/>
  <c r="DS216" i="116"/>
  <c r="DR216" i="116"/>
  <c r="DQ216" i="116"/>
  <c r="DP216" i="116"/>
  <c r="DO216" i="116"/>
  <c r="DN216" i="116"/>
  <c r="DM216" i="116"/>
  <c r="DL216" i="116"/>
  <c r="DK216" i="116"/>
  <c r="DJ216" i="116"/>
  <c r="CY216" i="116"/>
  <c r="CX216" i="116"/>
  <c r="CW216" i="116"/>
  <c r="CV216" i="116"/>
  <c r="CU216" i="116"/>
  <c r="CT216" i="116"/>
  <c r="CS216" i="116"/>
  <c r="CR216" i="116"/>
  <c r="CQ216" i="116"/>
  <c r="CP216" i="116"/>
  <c r="CO216" i="116"/>
  <c r="CN216" i="116"/>
  <c r="CM216" i="116"/>
  <c r="CL216" i="116"/>
  <c r="CK216" i="116"/>
  <c r="CJ216" i="116"/>
  <c r="BY216" i="116"/>
  <c r="BX216" i="116"/>
  <c r="BW216" i="116"/>
  <c r="BV216" i="116"/>
  <c r="BU216" i="116"/>
  <c r="BT216" i="116"/>
  <c r="BS216" i="116"/>
  <c r="BR216" i="116"/>
  <c r="BQ216" i="116"/>
  <c r="BP216" i="116"/>
  <c r="BO216" i="116"/>
  <c r="BN216" i="116"/>
  <c r="BM216" i="116"/>
  <c r="BL216" i="116"/>
  <c r="BK216" i="116"/>
  <c r="BJ216" i="116"/>
  <c r="AX216" i="116"/>
  <c r="AW216" i="116"/>
  <c r="AV216" i="116"/>
  <c r="AU216" i="116"/>
  <c r="AT216" i="116"/>
  <c r="AS216" i="116"/>
  <c r="AR216" i="116"/>
  <c r="AQ216" i="116"/>
  <c r="AP216" i="116"/>
  <c r="AO216" i="116"/>
  <c r="AN216" i="116"/>
  <c r="AM216" i="116"/>
  <c r="AL216" i="116"/>
  <c r="AK216" i="116"/>
  <c r="AJ216" i="116"/>
  <c r="AI216" i="116"/>
  <c r="AH216" i="116"/>
  <c r="I216" i="116"/>
  <c r="H216" i="116"/>
  <c r="G216" i="116"/>
  <c r="A216" i="116"/>
  <c r="HN215" i="116"/>
  <c r="HM215" i="116"/>
  <c r="HL215" i="116"/>
  <c r="EY215" i="116"/>
  <c r="EZ215" i="116"/>
  <c r="HK215" i="116"/>
  <c r="FZ215" i="116"/>
  <c r="GA215" i="116"/>
  <c r="GB215" i="116"/>
  <c r="GC215" i="116"/>
  <c r="GD215" i="116"/>
  <c r="GE215" i="116"/>
  <c r="GF215" i="116"/>
  <c r="GG215" i="116"/>
  <c r="GH215" i="116"/>
  <c r="GI215" i="116"/>
  <c r="FC215" i="116"/>
  <c r="FB215" i="116"/>
  <c r="EH215" i="116"/>
  <c r="DY215" i="116"/>
  <c r="DX215" i="116"/>
  <c r="DW215" i="116"/>
  <c r="DV215" i="116"/>
  <c r="DU215" i="116"/>
  <c r="DT215" i="116"/>
  <c r="DS215" i="116"/>
  <c r="DR215" i="116"/>
  <c r="DQ215" i="116"/>
  <c r="DP215" i="116"/>
  <c r="DO215" i="116"/>
  <c r="DN215" i="116"/>
  <c r="DM215" i="116"/>
  <c r="DL215" i="116"/>
  <c r="DK215" i="116"/>
  <c r="DJ215" i="116"/>
  <c r="CY215" i="116"/>
  <c r="CX215" i="116"/>
  <c r="CW215" i="116"/>
  <c r="CV215" i="116"/>
  <c r="CU215" i="116"/>
  <c r="CT215" i="116"/>
  <c r="CS215" i="116"/>
  <c r="CR215" i="116"/>
  <c r="CQ215" i="116"/>
  <c r="CP215" i="116"/>
  <c r="CO215" i="116"/>
  <c r="CN215" i="116"/>
  <c r="CM215" i="116"/>
  <c r="CL215" i="116"/>
  <c r="CK215" i="116"/>
  <c r="CJ215" i="116"/>
  <c r="BY215" i="116"/>
  <c r="BX215" i="116"/>
  <c r="BW215" i="116"/>
  <c r="BV215" i="116"/>
  <c r="BU215" i="116"/>
  <c r="BT215" i="116"/>
  <c r="BS215" i="116"/>
  <c r="BR215" i="116"/>
  <c r="BQ215" i="116"/>
  <c r="BP215" i="116"/>
  <c r="BO215" i="116"/>
  <c r="BN215" i="116"/>
  <c r="BM215" i="116"/>
  <c r="BL215" i="116"/>
  <c r="BK215" i="116"/>
  <c r="BJ215" i="116"/>
  <c r="AX215" i="116"/>
  <c r="AW215" i="116"/>
  <c r="AV215" i="116"/>
  <c r="AU215" i="116"/>
  <c r="AT215" i="116"/>
  <c r="AS215" i="116"/>
  <c r="AR215" i="116"/>
  <c r="AQ215" i="116"/>
  <c r="AP215" i="116"/>
  <c r="AO215" i="116"/>
  <c r="AN215" i="116"/>
  <c r="AM215" i="116"/>
  <c r="AL215" i="116"/>
  <c r="AK215" i="116"/>
  <c r="AJ215" i="116"/>
  <c r="AI215" i="116"/>
  <c r="AH215" i="116"/>
  <c r="I215" i="116"/>
  <c r="H215" i="116"/>
  <c r="G215" i="116"/>
  <c r="A215" i="116"/>
  <c r="HN214" i="116"/>
  <c r="HM214" i="116"/>
  <c r="HL214" i="116"/>
  <c r="EY214" i="116"/>
  <c r="EZ214" i="116"/>
  <c r="HK214" i="116"/>
  <c r="FZ214" i="116"/>
  <c r="GA214" i="116"/>
  <c r="GB214" i="116"/>
  <c r="GC214" i="116"/>
  <c r="GD214" i="116"/>
  <c r="GE214" i="116"/>
  <c r="GF214" i="116"/>
  <c r="GG214" i="116"/>
  <c r="GH214" i="116"/>
  <c r="GI214" i="116"/>
  <c r="FC214" i="116"/>
  <c r="FB214" i="116"/>
  <c r="EH214" i="116"/>
  <c r="DY214" i="116"/>
  <c r="DX214" i="116"/>
  <c r="DW214" i="116"/>
  <c r="DV214" i="116"/>
  <c r="DU214" i="116"/>
  <c r="DT214" i="116"/>
  <c r="DS214" i="116"/>
  <c r="DR214" i="116"/>
  <c r="DQ214" i="116"/>
  <c r="DP214" i="116"/>
  <c r="DO214" i="116"/>
  <c r="DN214" i="116"/>
  <c r="DM214" i="116"/>
  <c r="DL214" i="116"/>
  <c r="DK214" i="116"/>
  <c r="DJ214" i="116"/>
  <c r="CY214" i="116"/>
  <c r="CX214" i="116"/>
  <c r="CW214" i="116"/>
  <c r="CV214" i="116"/>
  <c r="CU214" i="116"/>
  <c r="CT214" i="116"/>
  <c r="CS214" i="116"/>
  <c r="CR214" i="116"/>
  <c r="CQ214" i="116"/>
  <c r="CP214" i="116"/>
  <c r="CO214" i="116"/>
  <c r="CN214" i="116"/>
  <c r="CM214" i="116"/>
  <c r="CL214" i="116"/>
  <c r="CK214" i="116"/>
  <c r="CJ214" i="116"/>
  <c r="BY214" i="116"/>
  <c r="BX214" i="116"/>
  <c r="BW214" i="116"/>
  <c r="BV214" i="116"/>
  <c r="BU214" i="116"/>
  <c r="BT214" i="116"/>
  <c r="BS214" i="116"/>
  <c r="BR214" i="116"/>
  <c r="BQ214" i="116"/>
  <c r="BP214" i="116"/>
  <c r="BO214" i="116"/>
  <c r="BN214" i="116"/>
  <c r="BM214" i="116"/>
  <c r="BL214" i="116"/>
  <c r="BK214" i="116"/>
  <c r="BJ214" i="116"/>
  <c r="AX214" i="116"/>
  <c r="AW214" i="116"/>
  <c r="AV214" i="116"/>
  <c r="AU214" i="116"/>
  <c r="AT214" i="116"/>
  <c r="AS214" i="116"/>
  <c r="AR214" i="116"/>
  <c r="AQ214" i="116"/>
  <c r="AP214" i="116"/>
  <c r="AO214" i="116"/>
  <c r="AN214" i="116"/>
  <c r="AM214" i="116"/>
  <c r="AL214" i="116"/>
  <c r="AK214" i="116"/>
  <c r="AJ214" i="116"/>
  <c r="AI214" i="116"/>
  <c r="AH214" i="116"/>
  <c r="I214" i="116"/>
  <c r="H214" i="116"/>
  <c r="G214" i="116"/>
  <c r="A214" i="116"/>
  <c r="HN213" i="116"/>
  <c r="HM213" i="116"/>
  <c r="HL213" i="116"/>
  <c r="EY213" i="116"/>
  <c r="EZ213" i="116"/>
  <c r="HK213" i="116"/>
  <c r="FZ213" i="116"/>
  <c r="GA213" i="116"/>
  <c r="GB213" i="116"/>
  <c r="GC213" i="116"/>
  <c r="GD213" i="116"/>
  <c r="GE213" i="116"/>
  <c r="GF213" i="116"/>
  <c r="GG213" i="116"/>
  <c r="GH213" i="116"/>
  <c r="GI213" i="116"/>
  <c r="FC213" i="116"/>
  <c r="FB213" i="116"/>
  <c r="EH213" i="116"/>
  <c r="DY213" i="116"/>
  <c r="DX213" i="116"/>
  <c r="DW213" i="116"/>
  <c r="DV213" i="116"/>
  <c r="DU213" i="116"/>
  <c r="DT213" i="116"/>
  <c r="DS213" i="116"/>
  <c r="DR213" i="116"/>
  <c r="DQ213" i="116"/>
  <c r="DP213" i="116"/>
  <c r="DO213" i="116"/>
  <c r="DN213" i="116"/>
  <c r="DM213" i="116"/>
  <c r="DL213" i="116"/>
  <c r="DK213" i="116"/>
  <c r="DJ213" i="116"/>
  <c r="CY213" i="116"/>
  <c r="CX213" i="116"/>
  <c r="CW213" i="116"/>
  <c r="CV213" i="116"/>
  <c r="CU213" i="116"/>
  <c r="CT213" i="116"/>
  <c r="CS213" i="116"/>
  <c r="CR213" i="116"/>
  <c r="CQ213" i="116"/>
  <c r="CP213" i="116"/>
  <c r="CO213" i="116"/>
  <c r="CN213" i="116"/>
  <c r="CM213" i="116"/>
  <c r="CL213" i="116"/>
  <c r="CK213" i="116"/>
  <c r="CJ213" i="116"/>
  <c r="BY213" i="116"/>
  <c r="BX213" i="116"/>
  <c r="BW213" i="116"/>
  <c r="BV213" i="116"/>
  <c r="BU213" i="116"/>
  <c r="BT213" i="116"/>
  <c r="BS213" i="116"/>
  <c r="BR213" i="116"/>
  <c r="BQ213" i="116"/>
  <c r="BP213" i="116"/>
  <c r="BO213" i="116"/>
  <c r="BN213" i="116"/>
  <c r="BM213" i="116"/>
  <c r="BL213" i="116"/>
  <c r="BK213" i="116"/>
  <c r="BJ213" i="116"/>
  <c r="AX213" i="116"/>
  <c r="AW213" i="116"/>
  <c r="AV213" i="116"/>
  <c r="AU213" i="116"/>
  <c r="AT213" i="116"/>
  <c r="AS213" i="116"/>
  <c r="AR213" i="116"/>
  <c r="AQ213" i="116"/>
  <c r="AP213" i="116"/>
  <c r="AO213" i="116"/>
  <c r="AN213" i="116"/>
  <c r="AM213" i="116"/>
  <c r="AL213" i="116"/>
  <c r="AK213" i="116"/>
  <c r="AJ213" i="116"/>
  <c r="AI213" i="116"/>
  <c r="AH213" i="116"/>
  <c r="I213" i="116"/>
  <c r="H213" i="116"/>
  <c r="G213" i="116"/>
  <c r="A213" i="116"/>
  <c r="HN212" i="116"/>
  <c r="HM212" i="116"/>
  <c r="HL212" i="116"/>
  <c r="EY212" i="116"/>
  <c r="EZ212" i="116"/>
  <c r="HK212" i="116"/>
  <c r="FZ212" i="116"/>
  <c r="GA212" i="116"/>
  <c r="GB212" i="116"/>
  <c r="GC212" i="116"/>
  <c r="GD212" i="116"/>
  <c r="GE212" i="116"/>
  <c r="GF212" i="116"/>
  <c r="GG212" i="116"/>
  <c r="GH212" i="116"/>
  <c r="GI212" i="116"/>
  <c r="FC212" i="116"/>
  <c r="FB212" i="116"/>
  <c r="EH212" i="116"/>
  <c r="DY212" i="116"/>
  <c r="DX212" i="116"/>
  <c r="DW212" i="116"/>
  <c r="DV212" i="116"/>
  <c r="DU212" i="116"/>
  <c r="DT212" i="116"/>
  <c r="DS212" i="116"/>
  <c r="DR212" i="116"/>
  <c r="DQ212" i="116"/>
  <c r="DP212" i="116"/>
  <c r="DO212" i="116"/>
  <c r="DN212" i="116"/>
  <c r="DM212" i="116"/>
  <c r="DL212" i="116"/>
  <c r="DK212" i="116"/>
  <c r="DJ212" i="116"/>
  <c r="CY212" i="116"/>
  <c r="CX212" i="116"/>
  <c r="CW212" i="116"/>
  <c r="CV212" i="116"/>
  <c r="CU212" i="116"/>
  <c r="CT212" i="116"/>
  <c r="CS212" i="116"/>
  <c r="CR212" i="116"/>
  <c r="CQ212" i="116"/>
  <c r="CP212" i="116"/>
  <c r="CO212" i="116"/>
  <c r="CN212" i="116"/>
  <c r="CM212" i="116"/>
  <c r="CL212" i="116"/>
  <c r="CK212" i="116"/>
  <c r="CJ212" i="116"/>
  <c r="BY212" i="116"/>
  <c r="BX212" i="116"/>
  <c r="BW212" i="116"/>
  <c r="BV212" i="116"/>
  <c r="BU212" i="116"/>
  <c r="BT212" i="116"/>
  <c r="BS212" i="116"/>
  <c r="BR212" i="116"/>
  <c r="BQ212" i="116"/>
  <c r="BP212" i="116"/>
  <c r="BO212" i="116"/>
  <c r="BN212" i="116"/>
  <c r="BM212" i="116"/>
  <c r="BL212" i="116"/>
  <c r="BK212" i="116"/>
  <c r="BJ212" i="116"/>
  <c r="AX212" i="116"/>
  <c r="AW212" i="116"/>
  <c r="AV212" i="116"/>
  <c r="AU212" i="116"/>
  <c r="AT212" i="116"/>
  <c r="AS212" i="116"/>
  <c r="AR212" i="116"/>
  <c r="AQ212" i="116"/>
  <c r="AP212" i="116"/>
  <c r="AO212" i="116"/>
  <c r="AN212" i="116"/>
  <c r="AM212" i="116"/>
  <c r="AL212" i="116"/>
  <c r="AK212" i="116"/>
  <c r="AJ212" i="116"/>
  <c r="AI212" i="116"/>
  <c r="AH212" i="116"/>
  <c r="I212" i="116"/>
  <c r="H212" i="116"/>
  <c r="G212" i="116"/>
  <c r="A212" i="116"/>
  <c r="HN211" i="116"/>
  <c r="HM211" i="116"/>
  <c r="HL211" i="116"/>
  <c r="EY211" i="116"/>
  <c r="EZ211" i="116"/>
  <c r="HK211" i="116"/>
  <c r="FZ211" i="116"/>
  <c r="GA211" i="116"/>
  <c r="GB211" i="116"/>
  <c r="GC211" i="116"/>
  <c r="GD211" i="116"/>
  <c r="GE211" i="116"/>
  <c r="GF211" i="116"/>
  <c r="GG211" i="116"/>
  <c r="GH211" i="116"/>
  <c r="GI211" i="116"/>
  <c r="FC211" i="116"/>
  <c r="FB211" i="116"/>
  <c r="EH211" i="116"/>
  <c r="DY211" i="116"/>
  <c r="DX211" i="116"/>
  <c r="DW211" i="116"/>
  <c r="DV211" i="116"/>
  <c r="DU211" i="116"/>
  <c r="DT211" i="116"/>
  <c r="DS211" i="116"/>
  <c r="DR211" i="116"/>
  <c r="DQ211" i="116"/>
  <c r="DP211" i="116"/>
  <c r="DO211" i="116"/>
  <c r="DN211" i="116"/>
  <c r="DM211" i="116"/>
  <c r="DL211" i="116"/>
  <c r="DK211" i="116"/>
  <c r="DJ211" i="116"/>
  <c r="CY211" i="116"/>
  <c r="CX211" i="116"/>
  <c r="CW211" i="116"/>
  <c r="CV211" i="116"/>
  <c r="CU211" i="116"/>
  <c r="CT211" i="116"/>
  <c r="CS211" i="116"/>
  <c r="CR211" i="116"/>
  <c r="CQ211" i="116"/>
  <c r="CP211" i="116"/>
  <c r="CO211" i="116"/>
  <c r="CN211" i="116"/>
  <c r="CM211" i="116"/>
  <c r="CL211" i="116"/>
  <c r="CK211" i="116"/>
  <c r="CJ211" i="116"/>
  <c r="BY211" i="116"/>
  <c r="BX211" i="116"/>
  <c r="BW211" i="116"/>
  <c r="BV211" i="116"/>
  <c r="BU211" i="116"/>
  <c r="BT211" i="116"/>
  <c r="BS211" i="116"/>
  <c r="BR211" i="116"/>
  <c r="BQ211" i="116"/>
  <c r="BP211" i="116"/>
  <c r="BO211" i="116"/>
  <c r="BN211" i="116"/>
  <c r="BM211" i="116"/>
  <c r="BL211" i="116"/>
  <c r="BK211" i="116"/>
  <c r="BJ211" i="116"/>
  <c r="AX211" i="116"/>
  <c r="AW211" i="116"/>
  <c r="AV211" i="116"/>
  <c r="AU211" i="116"/>
  <c r="AT211" i="116"/>
  <c r="AS211" i="116"/>
  <c r="AR211" i="116"/>
  <c r="AQ211" i="116"/>
  <c r="AP211" i="116"/>
  <c r="AO211" i="116"/>
  <c r="AN211" i="116"/>
  <c r="AM211" i="116"/>
  <c r="AL211" i="116"/>
  <c r="AK211" i="116"/>
  <c r="AJ211" i="116"/>
  <c r="AI211" i="116"/>
  <c r="AH211" i="116"/>
  <c r="I211" i="116"/>
  <c r="H211" i="116"/>
  <c r="G211" i="116"/>
  <c r="A211" i="116"/>
  <c r="HN210" i="116"/>
  <c r="HM210" i="116"/>
  <c r="HL210" i="116"/>
  <c r="EY210" i="116"/>
  <c r="EZ210" i="116"/>
  <c r="HK210" i="116"/>
  <c r="FZ210" i="116"/>
  <c r="GA210" i="116"/>
  <c r="GB210" i="116"/>
  <c r="GC210" i="116"/>
  <c r="GD210" i="116"/>
  <c r="GE210" i="116"/>
  <c r="GF210" i="116"/>
  <c r="GG210" i="116"/>
  <c r="GH210" i="116"/>
  <c r="GI210" i="116"/>
  <c r="FC210" i="116"/>
  <c r="FB210" i="116"/>
  <c r="EH210" i="116"/>
  <c r="DY210" i="116"/>
  <c r="DX210" i="116"/>
  <c r="DW210" i="116"/>
  <c r="DV210" i="116"/>
  <c r="DU210" i="116"/>
  <c r="DT210" i="116"/>
  <c r="DS210" i="116"/>
  <c r="DR210" i="116"/>
  <c r="DQ210" i="116"/>
  <c r="DP210" i="116"/>
  <c r="DO210" i="116"/>
  <c r="DN210" i="116"/>
  <c r="DM210" i="116"/>
  <c r="DL210" i="116"/>
  <c r="DK210" i="116"/>
  <c r="DJ210" i="116"/>
  <c r="CY210" i="116"/>
  <c r="CX210" i="116"/>
  <c r="CW210" i="116"/>
  <c r="CV210" i="116"/>
  <c r="CU210" i="116"/>
  <c r="CT210" i="116"/>
  <c r="CS210" i="116"/>
  <c r="CR210" i="116"/>
  <c r="CQ210" i="116"/>
  <c r="CP210" i="116"/>
  <c r="CO210" i="116"/>
  <c r="CN210" i="116"/>
  <c r="CM210" i="116"/>
  <c r="CL210" i="116"/>
  <c r="CK210" i="116"/>
  <c r="CJ210" i="116"/>
  <c r="BY210" i="116"/>
  <c r="BX210" i="116"/>
  <c r="BW210" i="116"/>
  <c r="BV210" i="116"/>
  <c r="BU210" i="116"/>
  <c r="BT210" i="116"/>
  <c r="BS210" i="116"/>
  <c r="BR210" i="116"/>
  <c r="BQ210" i="116"/>
  <c r="BP210" i="116"/>
  <c r="BO210" i="116"/>
  <c r="BN210" i="116"/>
  <c r="BM210" i="116"/>
  <c r="BL210" i="116"/>
  <c r="BK210" i="116"/>
  <c r="BJ210" i="116"/>
  <c r="AX210" i="116"/>
  <c r="AW210" i="116"/>
  <c r="AV210" i="116"/>
  <c r="AU210" i="116"/>
  <c r="AT210" i="116"/>
  <c r="AS210" i="116"/>
  <c r="AR210" i="116"/>
  <c r="AQ210" i="116"/>
  <c r="AP210" i="116"/>
  <c r="AO210" i="116"/>
  <c r="AN210" i="116"/>
  <c r="AM210" i="116"/>
  <c r="AL210" i="116"/>
  <c r="AK210" i="116"/>
  <c r="AJ210" i="116"/>
  <c r="AI210" i="116"/>
  <c r="AH210" i="116"/>
  <c r="I210" i="116"/>
  <c r="H210" i="116"/>
  <c r="G210" i="116"/>
  <c r="A210" i="116"/>
  <c r="HN209" i="116"/>
  <c r="HM209" i="116"/>
  <c r="HL209" i="116"/>
  <c r="EY209" i="116"/>
  <c r="EZ209" i="116"/>
  <c r="HK209" i="116"/>
  <c r="FZ209" i="116"/>
  <c r="GA209" i="116"/>
  <c r="GB209" i="116"/>
  <c r="GC209" i="116"/>
  <c r="GD209" i="116"/>
  <c r="GE209" i="116"/>
  <c r="GF209" i="116"/>
  <c r="GG209" i="116"/>
  <c r="GH209" i="116"/>
  <c r="GI209" i="116"/>
  <c r="FC209" i="116"/>
  <c r="FB209" i="116"/>
  <c r="EH209" i="116"/>
  <c r="DY209" i="116"/>
  <c r="DX209" i="116"/>
  <c r="DW209" i="116"/>
  <c r="DV209" i="116"/>
  <c r="DU209" i="116"/>
  <c r="DT209" i="116"/>
  <c r="DS209" i="116"/>
  <c r="DR209" i="116"/>
  <c r="DQ209" i="116"/>
  <c r="DP209" i="116"/>
  <c r="DO209" i="116"/>
  <c r="DN209" i="116"/>
  <c r="DM209" i="116"/>
  <c r="DL209" i="116"/>
  <c r="DK209" i="116"/>
  <c r="DJ209" i="116"/>
  <c r="CY209" i="116"/>
  <c r="CX209" i="116"/>
  <c r="CW209" i="116"/>
  <c r="CV209" i="116"/>
  <c r="CU209" i="116"/>
  <c r="CT209" i="116"/>
  <c r="CS209" i="116"/>
  <c r="CR209" i="116"/>
  <c r="CQ209" i="116"/>
  <c r="CP209" i="116"/>
  <c r="CO209" i="116"/>
  <c r="CN209" i="116"/>
  <c r="CM209" i="116"/>
  <c r="CL209" i="116"/>
  <c r="CK209" i="116"/>
  <c r="CJ209" i="116"/>
  <c r="BY209" i="116"/>
  <c r="BX209" i="116"/>
  <c r="BW209" i="116"/>
  <c r="BV209" i="116"/>
  <c r="BU209" i="116"/>
  <c r="BT209" i="116"/>
  <c r="BS209" i="116"/>
  <c r="BR209" i="116"/>
  <c r="BQ209" i="116"/>
  <c r="BP209" i="116"/>
  <c r="BO209" i="116"/>
  <c r="BN209" i="116"/>
  <c r="BM209" i="116"/>
  <c r="BL209" i="116"/>
  <c r="BK209" i="116"/>
  <c r="BJ209" i="116"/>
  <c r="AX209" i="116"/>
  <c r="AW209" i="116"/>
  <c r="AV209" i="116"/>
  <c r="AU209" i="116"/>
  <c r="AT209" i="116"/>
  <c r="AS209" i="116"/>
  <c r="AR209" i="116"/>
  <c r="AQ209" i="116"/>
  <c r="AP209" i="116"/>
  <c r="AO209" i="116"/>
  <c r="AN209" i="116"/>
  <c r="AM209" i="116"/>
  <c r="AL209" i="116"/>
  <c r="AK209" i="116"/>
  <c r="AJ209" i="116"/>
  <c r="AI209" i="116"/>
  <c r="AH209" i="116"/>
  <c r="I209" i="116"/>
  <c r="H209" i="116"/>
  <c r="G209" i="116"/>
  <c r="A209" i="116"/>
  <c r="HN208" i="116"/>
  <c r="HM208" i="116"/>
  <c r="HL208" i="116"/>
  <c r="EY208" i="116"/>
  <c r="EZ208" i="116"/>
  <c r="HK208" i="116"/>
  <c r="FZ208" i="116"/>
  <c r="GA208" i="116"/>
  <c r="GB208" i="116"/>
  <c r="GC208" i="116"/>
  <c r="GD208" i="116"/>
  <c r="GE208" i="116"/>
  <c r="GF208" i="116"/>
  <c r="GG208" i="116"/>
  <c r="GH208" i="116"/>
  <c r="GI208" i="116"/>
  <c r="FC208" i="116"/>
  <c r="FB208" i="116"/>
  <c r="EH208" i="116"/>
  <c r="DY208" i="116"/>
  <c r="DX208" i="116"/>
  <c r="DW208" i="116"/>
  <c r="DV208" i="116"/>
  <c r="DU208" i="116"/>
  <c r="DT208" i="116"/>
  <c r="DS208" i="116"/>
  <c r="DR208" i="116"/>
  <c r="DQ208" i="116"/>
  <c r="DP208" i="116"/>
  <c r="DO208" i="116"/>
  <c r="DN208" i="116"/>
  <c r="DM208" i="116"/>
  <c r="DL208" i="116"/>
  <c r="DK208" i="116"/>
  <c r="DJ208" i="116"/>
  <c r="CY208" i="116"/>
  <c r="CX208" i="116"/>
  <c r="CW208" i="116"/>
  <c r="CV208" i="116"/>
  <c r="CU208" i="116"/>
  <c r="CT208" i="116"/>
  <c r="CS208" i="116"/>
  <c r="CR208" i="116"/>
  <c r="CQ208" i="116"/>
  <c r="CP208" i="116"/>
  <c r="CO208" i="116"/>
  <c r="CN208" i="116"/>
  <c r="CM208" i="116"/>
  <c r="CL208" i="116"/>
  <c r="CK208" i="116"/>
  <c r="CJ208" i="116"/>
  <c r="BY208" i="116"/>
  <c r="BX208" i="116"/>
  <c r="BW208" i="116"/>
  <c r="BV208" i="116"/>
  <c r="BU208" i="116"/>
  <c r="BT208" i="116"/>
  <c r="BS208" i="116"/>
  <c r="BR208" i="116"/>
  <c r="BQ208" i="116"/>
  <c r="BP208" i="116"/>
  <c r="BO208" i="116"/>
  <c r="BN208" i="116"/>
  <c r="BM208" i="116"/>
  <c r="BL208" i="116"/>
  <c r="BK208" i="116"/>
  <c r="BJ208" i="116"/>
  <c r="AX208" i="116"/>
  <c r="AW208" i="116"/>
  <c r="AV208" i="116"/>
  <c r="AU208" i="116"/>
  <c r="AT208" i="116"/>
  <c r="AS208" i="116"/>
  <c r="AR208" i="116"/>
  <c r="AQ208" i="116"/>
  <c r="AP208" i="116"/>
  <c r="AO208" i="116"/>
  <c r="AN208" i="116"/>
  <c r="AM208" i="116"/>
  <c r="AL208" i="116"/>
  <c r="AK208" i="116"/>
  <c r="AJ208" i="116"/>
  <c r="AI208" i="116"/>
  <c r="AH208" i="116"/>
  <c r="I208" i="116"/>
  <c r="H208" i="116"/>
  <c r="G208" i="116"/>
  <c r="A208" i="116"/>
  <c r="HN207" i="116"/>
  <c r="HM207" i="116"/>
  <c r="HL207" i="116"/>
  <c r="EY207" i="116"/>
  <c r="EZ207" i="116"/>
  <c r="HK207" i="116"/>
  <c r="FZ207" i="116"/>
  <c r="GA207" i="116"/>
  <c r="GB207" i="116"/>
  <c r="GC207" i="116"/>
  <c r="GD207" i="116"/>
  <c r="GE207" i="116"/>
  <c r="GF207" i="116"/>
  <c r="GG207" i="116"/>
  <c r="GH207" i="116"/>
  <c r="GI207" i="116"/>
  <c r="FC207" i="116"/>
  <c r="FB207" i="116"/>
  <c r="EH207" i="116"/>
  <c r="DY207" i="116"/>
  <c r="DX207" i="116"/>
  <c r="DW207" i="116"/>
  <c r="DV207" i="116"/>
  <c r="DU207" i="116"/>
  <c r="DT207" i="116"/>
  <c r="DS207" i="116"/>
  <c r="DR207" i="116"/>
  <c r="DQ207" i="116"/>
  <c r="DP207" i="116"/>
  <c r="DO207" i="116"/>
  <c r="DN207" i="116"/>
  <c r="DM207" i="116"/>
  <c r="DL207" i="116"/>
  <c r="DK207" i="116"/>
  <c r="DJ207" i="116"/>
  <c r="CY207" i="116"/>
  <c r="CX207" i="116"/>
  <c r="CW207" i="116"/>
  <c r="CV207" i="116"/>
  <c r="CU207" i="116"/>
  <c r="CT207" i="116"/>
  <c r="CS207" i="116"/>
  <c r="CR207" i="116"/>
  <c r="CQ207" i="116"/>
  <c r="CP207" i="116"/>
  <c r="CO207" i="116"/>
  <c r="CN207" i="116"/>
  <c r="CM207" i="116"/>
  <c r="CL207" i="116"/>
  <c r="CK207" i="116"/>
  <c r="CJ207" i="116"/>
  <c r="BY207" i="116"/>
  <c r="BX207" i="116"/>
  <c r="BW207" i="116"/>
  <c r="BV207" i="116"/>
  <c r="BU207" i="116"/>
  <c r="BT207" i="116"/>
  <c r="BS207" i="116"/>
  <c r="BR207" i="116"/>
  <c r="BQ207" i="116"/>
  <c r="BP207" i="116"/>
  <c r="BO207" i="116"/>
  <c r="BN207" i="116"/>
  <c r="BM207" i="116"/>
  <c r="BL207" i="116"/>
  <c r="BK207" i="116"/>
  <c r="BJ207" i="116"/>
  <c r="AX207" i="116"/>
  <c r="AW207" i="116"/>
  <c r="AV207" i="116"/>
  <c r="AU207" i="116"/>
  <c r="AT207" i="116"/>
  <c r="AS207" i="116"/>
  <c r="AR207" i="116"/>
  <c r="AQ207" i="116"/>
  <c r="AP207" i="116"/>
  <c r="AO207" i="116"/>
  <c r="AN207" i="116"/>
  <c r="AM207" i="116"/>
  <c r="AL207" i="116"/>
  <c r="AK207" i="116"/>
  <c r="AJ207" i="116"/>
  <c r="AI207" i="116"/>
  <c r="AH207" i="116"/>
  <c r="I207" i="116"/>
  <c r="H207" i="116"/>
  <c r="G207" i="116"/>
  <c r="A207" i="116"/>
  <c r="HN206" i="116"/>
  <c r="HM206" i="116"/>
  <c r="HL206" i="116"/>
  <c r="EY206" i="116"/>
  <c r="EZ206" i="116"/>
  <c r="HK206" i="116"/>
  <c r="FZ206" i="116"/>
  <c r="GA206" i="116"/>
  <c r="GB206" i="116"/>
  <c r="GC206" i="116"/>
  <c r="GD206" i="116"/>
  <c r="GE206" i="116"/>
  <c r="GF206" i="116"/>
  <c r="GG206" i="116"/>
  <c r="GH206" i="116"/>
  <c r="GI206" i="116"/>
  <c r="FC206" i="116"/>
  <c r="FB206" i="116"/>
  <c r="EH206" i="116"/>
  <c r="DY206" i="116"/>
  <c r="DX206" i="116"/>
  <c r="DW206" i="116"/>
  <c r="DV206" i="116"/>
  <c r="DU206" i="116"/>
  <c r="DT206" i="116"/>
  <c r="DS206" i="116"/>
  <c r="DR206" i="116"/>
  <c r="DQ206" i="116"/>
  <c r="DP206" i="116"/>
  <c r="DO206" i="116"/>
  <c r="DN206" i="116"/>
  <c r="DM206" i="116"/>
  <c r="DL206" i="116"/>
  <c r="DK206" i="116"/>
  <c r="DJ206" i="116"/>
  <c r="CY206" i="116"/>
  <c r="CX206" i="116"/>
  <c r="CW206" i="116"/>
  <c r="CV206" i="116"/>
  <c r="CU206" i="116"/>
  <c r="CT206" i="116"/>
  <c r="CS206" i="116"/>
  <c r="CR206" i="116"/>
  <c r="CQ206" i="116"/>
  <c r="CP206" i="116"/>
  <c r="CO206" i="116"/>
  <c r="CN206" i="116"/>
  <c r="CM206" i="116"/>
  <c r="CL206" i="116"/>
  <c r="CK206" i="116"/>
  <c r="CJ206" i="116"/>
  <c r="BY206" i="116"/>
  <c r="BX206" i="116"/>
  <c r="BW206" i="116"/>
  <c r="BV206" i="116"/>
  <c r="BU206" i="116"/>
  <c r="BT206" i="116"/>
  <c r="BS206" i="116"/>
  <c r="BR206" i="116"/>
  <c r="BQ206" i="116"/>
  <c r="BP206" i="116"/>
  <c r="BO206" i="116"/>
  <c r="BN206" i="116"/>
  <c r="BM206" i="116"/>
  <c r="BL206" i="116"/>
  <c r="BK206" i="116"/>
  <c r="BJ206" i="116"/>
  <c r="AX206" i="116"/>
  <c r="AW206" i="116"/>
  <c r="AV206" i="116"/>
  <c r="AU206" i="116"/>
  <c r="AT206" i="116"/>
  <c r="AS206" i="116"/>
  <c r="AR206" i="116"/>
  <c r="AQ206" i="116"/>
  <c r="AP206" i="116"/>
  <c r="AO206" i="116"/>
  <c r="AN206" i="116"/>
  <c r="AM206" i="116"/>
  <c r="AL206" i="116"/>
  <c r="AK206" i="116"/>
  <c r="AJ206" i="116"/>
  <c r="AI206" i="116"/>
  <c r="AH206" i="116"/>
  <c r="I206" i="116"/>
  <c r="H206" i="116"/>
  <c r="G206" i="116"/>
  <c r="A206" i="116"/>
  <c r="HN205" i="116"/>
  <c r="HM205" i="116"/>
  <c r="HL205" i="116"/>
  <c r="EY205" i="116"/>
  <c r="EZ205" i="116"/>
  <c r="HK205" i="116"/>
  <c r="FZ205" i="116"/>
  <c r="GA205" i="116"/>
  <c r="GB205" i="116"/>
  <c r="GC205" i="116"/>
  <c r="GD205" i="116"/>
  <c r="GE205" i="116"/>
  <c r="GF205" i="116"/>
  <c r="GG205" i="116"/>
  <c r="GH205" i="116"/>
  <c r="GI205" i="116"/>
  <c r="FC205" i="116"/>
  <c r="FB205" i="116"/>
  <c r="EH205" i="116"/>
  <c r="DY205" i="116"/>
  <c r="DX205" i="116"/>
  <c r="DW205" i="116"/>
  <c r="DV205" i="116"/>
  <c r="DU205" i="116"/>
  <c r="DT205" i="116"/>
  <c r="DS205" i="116"/>
  <c r="DR205" i="116"/>
  <c r="DQ205" i="116"/>
  <c r="DP205" i="116"/>
  <c r="DO205" i="116"/>
  <c r="DN205" i="116"/>
  <c r="DM205" i="116"/>
  <c r="DL205" i="116"/>
  <c r="DK205" i="116"/>
  <c r="DJ205" i="116"/>
  <c r="CY205" i="116"/>
  <c r="CX205" i="116"/>
  <c r="CW205" i="116"/>
  <c r="CV205" i="116"/>
  <c r="CU205" i="116"/>
  <c r="CT205" i="116"/>
  <c r="CS205" i="116"/>
  <c r="CR205" i="116"/>
  <c r="CQ205" i="116"/>
  <c r="CP205" i="116"/>
  <c r="CO205" i="116"/>
  <c r="CN205" i="116"/>
  <c r="CM205" i="116"/>
  <c r="CL205" i="116"/>
  <c r="CK205" i="116"/>
  <c r="CJ205" i="116"/>
  <c r="BY205" i="116"/>
  <c r="BX205" i="116"/>
  <c r="BW205" i="116"/>
  <c r="BV205" i="116"/>
  <c r="BU205" i="116"/>
  <c r="BT205" i="116"/>
  <c r="BS205" i="116"/>
  <c r="BR205" i="116"/>
  <c r="BQ205" i="116"/>
  <c r="BP205" i="116"/>
  <c r="BO205" i="116"/>
  <c r="BN205" i="116"/>
  <c r="BM205" i="116"/>
  <c r="BL205" i="116"/>
  <c r="BK205" i="116"/>
  <c r="BJ205" i="116"/>
  <c r="AX205" i="116"/>
  <c r="AW205" i="116"/>
  <c r="AV205" i="116"/>
  <c r="AU205" i="116"/>
  <c r="AT205" i="116"/>
  <c r="AS205" i="116"/>
  <c r="AR205" i="116"/>
  <c r="AQ205" i="116"/>
  <c r="AP205" i="116"/>
  <c r="AO205" i="116"/>
  <c r="AN205" i="116"/>
  <c r="AM205" i="116"/>
  <c r="AL205" i="116"/>
  <c r="AK205" i="116"/>
  <c r="AJ205" i="116"/>
  <c r="AI205" i="116"/>
  <c r="AH205" i="116"/>
  <c r="I205" i="116"/>
  <c r="H205" i="116"/>
  <c r="G205" i="116"/>
  <c r="A205" i="116"/>
  <c r="HN204" i="116"/>
  <c r="HM204" i="116"/>
  <c r="HL204" i="116"/>
  <c r="EY204" i="116"/>
  <c r="EZ204" i="116"/>
  <c r="HK204" i="116"/>
  <c r="FZ204" i="116"/>
  <c r="GA204" i="116"/>
  <c r="GB204" i="116"/>
  <c r="GC204" i="116"/>
  <c r="GD204" i="116"/>
  <c r="GE204" i="116"/>
  <c r="GF204" i="116"/>
  <c r="GG204" i="116"/>
  <c r="GH204" i="116"/>
  <c r="GI204" i="116"/>
  <c r="FC204" i="116"/>
  <c r="FB204" i="116"/>
  <c r="EH204" i="116"/>
  <c r="DY204" i="116"/>
  <c r="DX204" i="116"/>
  <c r="DW204" i="116"/>
  <c r="DV204" i="116"/>
  <c r="DU204" i="116"/>
  <c r="DT204" i="116"/>
  <c r="DS204" i="116"/>
  <c r="DR204" i="116"/>
  <c r="DQ204" i="116"/>
  <c r="DP204" i="116"/>
  <c r="DO204" i="116"/>
  <c r="DN204" i="116"/>
  <c r="DM204" i="116"/>
  <c r="DL204" i="116"/>
  <c r="DK204" i="116"/>
  <c r="DJ204" i="116"/>
  <c r="CY204" i="116"/>
  <c r="CX204" i="116"/>
  <c r="CW204" i="116"/>
  <c r="CV204" i="116"/>
  <c r="CU204" i="116"/>
  <c r="CT204" i="116"/>
  <c r="CS204" i="116"/>
  <c r="CR204" i="116"/>
  <c r="CQ204" i="116"/>
  <c r="CP204" i="116"/>
  <c r="CO204" i="116"/>
  <c r="CN204" i="116"/>
  <c r="CM204" i="116"/>
  <c r="CL204" i="116"/>
  <c r="CK204" i="116"/>
  <c r="CJ204" i="116"/>
  <c r="BY204" i="116"/>
  <c r="BX204" i="116"/>
  <c r="BW204" i="116"/>
  <c r="BV204" i="116"/>
  <c r="BU204" i="116"/>
  <c r="BT204" i="116"/>
  <c r="BS204" i="116"/>
  <c r="BR204" i="116"/>
  <c r="BQ204" i="116"/>
  <c r="BP204" i="116"/>
  <c r="BO204" i="116"/>
  <c r="BN204" i="116"/>
  <c r="BM204" i="116"/>
  <c r="BL204" i="116"/>
  <c r="BK204" i="116"/>
  <c r="BJ204" i="116"/>
  <c r="AX204" i="116"/>
  <c r="AW204" i="116"/>
  <c r="AV204" i="116"/>
  <c r="AU204" i="116"/>
  <c r="AT204" i="116"/>
  <c r="AS204" i="116"/>
  <c r="AR204" i="116"/>
  <c r="AQ204" i="116"/>
  <c r="AP204" i="116"/>
  <c r="AO204" i="116"/>
  <c r="AN204" i="116"/>
  <c r="AM204" i="116"/>
  <c r="AL204" i="116"/>
  <c r="AK204" i="116"/>
  <c r="AJ204" i="116"/>
  <c r="AI204" i="116"/>
  <c r="AH204" i="116"/>
  <c r="I204" i="116"/>
  <c r="H204" i="116"/>
  <c r="G204" i="116"/>
  <c r="A204" i="116"/>
  <c r="HN203" i="116"/>
  <c r="HM203" i="116"/>
  <c r="HL203" i="116"/>
  <c r="EY203" i="116"/>
  <c r="EZ203" i="116"/>
  <c r="HK203" i="116"/>
  <c r="FZ203" i="116"/>
  <c r="GA203" i="116"/>
  <c r="GB203" i="116"/>
  <c r="GC203" i="116"/>
  <c r="GD203" i="116"/>
  <c r="GE203" i="116"/>
  <c r="GF203" i="116"/>
  <c r="GG203" i="116"/>
  <c r="GH203" i="116"/>
  <c r="GI203" i="116"/>
  <c r="FC203" i="116"/>
  <c r="FB203" i="116"/>
  <c r="EH203" i="116"/>
  <c r="DY203" i="116"/>
  <c r="DX203" i="116"/>
  <c r="DW203" i="116"/>
  <c r="DV203" i="116"/>
  <c r="DU203" i="116"/>
  <c r="DT203" i="116"/>
  <c r="DS203" i="116"/>
  <c r="DR203" i="116"/>
  <c r="DQ203" i="116"/>
  <c r="DP203" i="116"/>
  <c r="DO203" i="116"/>
  <c r="DN203" i="116"/>
  <c r="DM203" i="116"/>
  <c r="DL203" i="116"/>
  <c r="DK203" i="116"/>
  <c r="DJ203" i="116"/>
  <c r="CY203" i="116"/>
  <c r="CX203" i="116"/>
  <c r="CW203" i="116"/>
  <c r="CV203" i="116"/>
  <c r="CU203" i="116"/>
  <c r="CT203" i="116"/>
  <c r="CS203" i="116"/>
  <c r="CR203" i="116"/>
  <c r="CQ203" i="116"/>
  <c r="CP203" i="116"/>
  <c r="CO203" i="116"/>
  <c r="CN203" i="116"/>
  <c r="CM203" i="116"/>
  <c r="CL203" i="116"/>
  <c r="CK203" i="116"/>
  <c r="CJ203" i="116"/>
  <c r="BY203" i="116"/>
  <c r="BX203" i="116"/>
  <c r="BW203" i="116"/>
  <c r="BV203" i="116"/>
  <c r="BU203" i="116"/>
  <c r="BT203" i="116"/>
  <c r="BS203" i="116"/>
  <c r="BR203" i="116"/>
  <c r="BQ203" i="116"/>
  <c r="BP203" i="116"/>
  <c r="BO203" i="116"/>
  <c r="BN203" i="116"/>
  <c r="BM203" i="116"/>
  <c r="BL203" i="116"/>
  <c r="BK203" i="116"/>
  <c r="BJ203" i="116"/>
  <c r="AX203" i="116"/>
  <c r="AW203" i="116"/>
  <c r="AV203" i="116"/>
  <c r="AU203" i="116"/>
  <c r="AT203" i="116"/>
  <c r="AS203" i="116"/>
  <c r="AR203" i="116"/>
  <c r="AQ203" i="116"/>
  <c r="AP203" i="116"/>
  <c r="AO203" i="116"/>
  <c r="AN203" i="116"/>
  <c r="AM203" i="116"/>
  <c r="AL203" i="116"/>
  <c r="AK203" i="116"/>
  <c r="AJ203" i="116"/>
  <c r="AI203" i="116"/>
  <c r="AH203" i="116"/>
  <c r="I203" i="116"/>
  <c r="H203" i="116"/>
  <c r="G203" i="116"/>
  <c r="A203" i="116"/>
  <c r="HN202" i="116"/>
  <c r="HM202" i="116"/>
  <c r="HL202" i="116"/>
  <c r="EY202" i="116"/>
  <c r="EZ202" i="116"/>
  <c r="HK202" i="116"/>
  <c r="FZ202" i="116"/>
  <c r="GA202" i="116"/>
  <c r="GB202" i="116"/>
  <c r="GC202" i="116"/>
  <c r="GD202" i="116"/>
  <c r="GE202" i="116"/>
  <c r="GF202" i="116"/>
  <c r="GG202" i="116"/>
  <c r="GH202" i="116"/>
  <c r="GI202" i="116"/>
  <c r="FC202" i="116"/>
  <c r="FB202" i="116"/>
  <c r="EH202" i="116"/>
  <c r="DY202" i="116"/>
  <c r="DX202" i="116"/>
  <c r="DW202" i="116"/>
  <c r="DV202" i="116"/>
  <c r="DU202" i="116"/>
  <c r="DT202" i="116"/>
  <c r="DS202" i="116"/>
  <c r="DR202" i="116"/>
  <c r="DQ202" i="116"/>
  <c r="DP202" i="116"/>
  <c r="DO202" i="116"/>
  <c r="DN202" i="116"/>
  <c r="DM202" i="116"/>
  <c r="DL202" i="116"/>
  <c r="DK202" i="116"/>
  <c r="DJ202" i="116"/>
  <c r="CY202" i="116"/>
  <c r="CX202" i="116"/>
  <c r="CW202" i="116"/>
  <c r="CV202" i="116"/>
  <c r="CU202" i="116"/>
  <c r="CT202" i="116"/>
  <c r="CS202" i="116"/>
  <c r="CR202" i="116"/>
  <c r="CQ202" i="116"/>
  <c r="CP202" i="116"/>
  <c r="CO202" i="116"/>
  <c r="CN202" i="116"/>
  <c r="CM202" i="116"/>
  <c r="CL202" i="116"/>
  <c r="CK202" i="116"/>
  <c r="CJ202" i="116"/>
  <c r="BY202" i="116"/>
  <c r="BX202" i="116"/>
  <c r="BW202" i="116"/>
  <c r="BV202" i="116"/>
  <c r="BU202" i="116"/>
  <c r="BT202" i="116"/>
  <c r="BS202" i="116"/>
  <c r="BR202" i="116"/>
  <c r="BQ202" i="116"/>
  <c r="BP202" i="116"/>
  <c r="BO202" i="116"/>
  <c r="BN202" i="116"/>
  <c r="BM202" i="116"/>
  <c r="BL202" i="116"/>
  <c r="BK202" i="116"/>
  <c r="BJ202" i="116"/>
  <c r="AX202" i="116"/>
  <c r="AW202" i="116"/>
  <c r="AV202" i="116"/>
  <c r="AU202" i="116"/>
  <c r="AT202" i="116"/>
  <c r="AS202" i="116"/>
  <c r="AR202" i="116"/>
  <c r="AQ202" i="116"/>
  <c r="AP202" i="116"/>
  <c r="AO202" i="116"/>
  <c r="AN202" i="116"/>
  <c r="AM202" i="116"/>
  <c r="AL202" i="116"/>
  <c r="AK202" i="116"/>
  <c r="AJ202" i="116"/>
  <c r="AI202" i="116"/>
  <c r="AH202" i="116"/>
  <c r="I202" i="116"/>
  <c r="H202" i="116"/>
  <c r="G202" i="116"/>
  <c r="A202" i="116"/>
  <c r="HN201" i="116"/>
  <c r="HM201" i="116"/>
  <c r="HL201" i="116"/>
  <c r="EY201" i="116"/>
  <c r="EZ201" i="116"/>
  <c r="HK201" i="116"/>
  <c r="FU201" i="116"/>
  <c r="FV201" i="116"/>
  <c r="FW201" i="116"/>
  <c r="FX201" i="116"/>
  <c r="FY201" i="116"/>
  <c r="FZ201" i="116"/>
  <c r="GA201" i="116"/>
  <c r="GB201" i="116"/>
  <c r="GC201" i="116"/>
  <c r="GD201" i="116"/>
  <c r="GE201" i="116"/>
  <c r="GF201" i="116"/>
  <c r="GG201" i="116"/>
  <c r="GH201" i="116"/>
  <c r="GI201" i="116"/>
  <c r="FC201" i="116"/>
  <c r="FB201" i="116"/>
  <c r="EH201" i="116"/>
  <c r="DY201" i="116"/>
  <c r="DX201" i="116"/>
  <c r="DW201" i="116"/>
  <c r="DV201" i="116"/>
  <c r="DU201" i="116"/>
  <c r="DT201" i="116"/>
  <c r="DS201" i="116"/>
  <c r="DR201" i="116"/>
  <c r="DQ201" i="116"/>
  <c r="DP201" i="116"/>
  <c r="DO201" i="116"/>
  <c r="DN201" i="116"/>
  <c r="DM201" i="116"/>
  <c r="DL201" i="116"/>
  <c r="DK201" i="116"/>
  <c r="DJ201" i="116"/>
  <c r="CY201" i="116"/>
  <c r="CX201" i="116"/>
  <c r="CW201" i="116"/>
  <c r="CV201" i="116"/>
  <c r="CU201" i="116"/>
  <c r="CT201" i="116"/>
  <c r="CS201" i="116"/>
  <c r="CR201" i="116"/>
  <c r="CQ201" i="116"/>
  <c r="CP201" i="116"/>
  <c r="CO201" i="116"/>
  <c r="CN201" i="116"/>
  <c r="CM201" i="116"/>
  <c r="CL201" i="116"/>
  <c r="CK201" i="116"/>
  <c r="CJ201" i="116"/>
  <c r="BY201" i="116"/>
  <c r="BX201" i="116"/>
  <c r="BW201" i="116"/>
  <c r="BV201" i="116"/>
  <c r="BU201" i="116"/>
  <c r="BT201" i="116"/>
  <c r="BS201" i="116"/>
  <c r="BR201" i="116"/>
  <c r="BQ201" i="116"/>
  <c r="BP201" i="116"/>
  <c r="BO201" i="116"/>
  <c r="BN201" i="116"/>
  <c r="BM201" i="116"/>
  <c r="BL201" i="116"/>
  <c r="BK201" i="116"/>
  <c r="BJ201" i="116"/>
  <c r="AX201" i="116"/>
  <c r="AW201" i="116"/>
  <c r="AV201" i="116"/>
  <c r="AU201" i="116"/>
  <c r="AT201" i="116"/>
  <c r="AS201" i="116"/>
  <c r="AR201" i="116"/>
  <c r="AQ201" i="116"/>
  <c r="AP201" i="116"/>
  <c r="AO201" i="116"/>
  <c r="AN201" i="116"/>
  <c r="AM201" i="116"/>
  <c r="AL201" i="116"/>
  <c r="AK201" i="116"/>
  <c r="AJ201" i="116"/>
  <c r="AI201" i="116"/>
  <c r="AH201" i="116"/>
  <c r="I201" i="116"/>
  <c r="H201" i="116"/>
  <c r="G201" i="116"/>
  <c r="A201" i="116"/>
  <c r="HN200" i="116"/>
  <c r="HM200" i="116"/>
  <c r="HL200" i="116"/>
  <c r="EY200" i="116"/>
  <c r="EZ200" i="116"/>
  <c r="HK200" i="116"/>
  <c r="FZ200" i="116"/>
  <c r="GA200" i="116"/>
  <c r="GB200" i="116"/>
  <c r="GC200" i="116"/>
  <c r="GD200" i="116"/>
  <c r="GE200" i="116"/>
  <c r="GF200" i="116"/>
  <c r="GG200" i="116"/>
  <c r="GH200" i="116"/>
  <c r="GI200" i="116"/>
  <c r="FC200" i="116"/>
  <c r="FB200" i="116"/>
  <c r="EH200" i="116"/>
  <c r="DY200" i="116"/>
  <c r="DX200" i="116"/>
  <c r="DW200" i="116"/>
  <c r="DV200" i="116"/>
  <c r="DU200" i="116"/>
  <c r="DT200" i="116"/>
  <c r="DS200" i="116"/>
  <c r="DR200" i="116"/>
  <c r="DQ200" i="116"/>
  <c r="DP200" i="116"/>
  <c r="DO200" i="116"/>
  <c r="DN200" i="116"/>
  <c r="DM200" i="116"/>
  <c r="DL200" i="116"/>
  <c r="DK200" i="116"/>
  <c r="DJ200" i="116"/>
  <c r="CY200" i="116"/>
  <c r="CX200" i="116"/>
  <c r="CW200" i="116"/>
  <c r="CV200" i="116"/>
  <c r="CU200" i="116"/>
  <c r="CT200" i="116"/>
  <c r="CS200" i="116"/>
  <c r="CR200" i="116"/>
  <c r="CQ200" i="116"/>
  <c r="CP200" i="116"/>
  <c r="CO200" i="116"/>
  <c r="CN200" i="116"/>
  <c r="CM200" i="116"/>
  <c r="CL200" i="116"/>
  <c r="CK200" i="116"/>
  <c r="CJ200" i="116"/>
  <c r="BY200" i="116"/>
  <c r="BX200" i="116"/>
  <c r="BW200" i="116"/>
  <c r="BV200" i="116"/>
  <c r="BU200" i="116"/>
  <c r="BT200" i="116"/>
  <c r="BS200" i="116"/>
  <c r="BR200" i="116"/>
  <c r="BQ200" i="116"/>
  <c r="BP200" i="116"/>
  <c r="BO200" i="116"/>
  <c r="BN200" i="116"/>
  <c r="BM200" i="116"/>
  <c r="BL200" i="116"/>
  <c r="BK200" i="116"/>
  <c r="BJ200" i="116"/>
  <c r="AX200" i="116"/>
  <c r="AW200" i="116"/>
  <c r="AV200" i="116"/>
  <c r="AU200" i="116"/>
  <c r="AT200" i="116"/>
  <c r="AS200" i="116"/>
  <c r="AR200" i="116"/>
  <c r="AQ200" i="116"/>
  <c r="AP200" i="116"/>
  <c r="AO200" i="116"/>
  <c r="AN200" i="116"/>
  <c r="AM200" i="116"/>
  <c r="AL200" i="116"/>
  <c r="AK200" i="116"/>
  <c r="AJ200" i="116"/>
  <c r="AI200" i="116"/>
  <c r="AH200" i="116"/>
  <c r="I200" i="116"/>
  <c r="H200" i="116"/>
  <c r="G200" i="116"/>
  <c r="A200" i="116"/>
  <c r="HN199" i="116"/>
  <c r="HM199" i="116"/>
  <c r="HL199" i="116"/>
  <c r="EY199" i="116"/>
  <c r="EZ199" i="116"/>
  <c r="HK199" i="116"/>
  <c r="FZ199" i="116"/>
  <c r="GA199" i="116"/>
  <c r="GB199" i="116"/>
  <c r="GC199" i="116"/>
  <c r="GD199" i="116"/>
  <c r="GE199" i="116"/>
  <c r="GF199" i="116"/>
  <c r="GG199" i="116"/>
  <c r="GH199" i="116"/>
  <c r="GI199" i="116"/>
  <c r="FC199" i="116"/>
  <c r="FB199" i="116"/>
  <c r="EH199" i="116"/>
  <c r="DY199" i="116"/>
  <c r="DX199" i="116"/>
  <c r="DW199" i="116"/>
  <c r="DV199" i="116"/>
  <c r="DU199" i="116"/>
  <c r="DT199" i="116"/>
  <c r="DS199" i="116"/>
  <c r="DR199" i="116"/>
  <c r="DQ199" i="116"/>
  <c r="DP199" i="116"/>
  <c r="DO199" i="116"/>
  <c r="DN199" i="116"/>
  <c r="DM199" i="116"/>
  <c r="DL199" i="116"/>
  <c r="DK199" i="116"/>
  <c r="DJ199" i="116"/>
  <c r="CY199" i="116"/>
  <c r="CX199" i="116"/>
  <c r="CW199" i="116"/>
  <c r="CV199" i="116"/>
  <c r="CU199" i="116"/>
  <c r="CT199" i="116"/>
  <c r="CS199" i="116"/>
  <c r="CR199" i="116"/>
  <c r="CQ199" i="116"/>
  <c r="CP199" i="116"/>
  <c r="CO199" i="116"/>
  <c r="CN199" i="116"/>
  <c r="CM199" i="116"/>
  <c r="CL199" i="116"/>
  <c r="CK199" i="116"/>
  <c r="CJ199" i="116"/>
  <c r="BY199" i="116"/>
  <c r="BX199" i="116"/>
  <c r="BW199" i="116"/>
  <c r="BV199" i="116"/>
  <c r="BU199" i="116"/>
  <c r="BT199" i="116"/>
  <c r="BS199" i="116"/>
  <c r="BR199" i="116"/>
  <c r="BQ199" i="116"/>
  <c r="BP199" i="116"/>
  <c r="BO199" i="116"/>
  <c r="BN199" i="116"/>
  <c r="BM199" i="116"/>
  <c r="BL199" i="116"/>
  <c r="BK199" i="116"/>
  <c r="BJ199" i="116"/>
  <c r="AX199" i="116"/>
  <c r="AW199" i="116"/>
  <c r="AV199" i="116"/>
  <c r="AU199" i="116"/>
  <c r="AT199" i="116"/>
  <c r="AS199" i="116"/>
  <c r="AR199" i="116"/>
  <c r="AQ199" i="116"/>
  <c r="AP199" i="116"/>
  <c r="AO199" i="116"/>
  <c r="AN199" i="116"/>
  <c r="AM199" i="116"/>
  <c r="AL199" i="116"/>
  <c r="AK199" i="116"/>
  <c r="AJ199" i="116"/>
  <c r="AI199" i="116"/>
  <c r="AH199" i="116"/>
  <c r="I199" i="116"/>
  <c r="H199" i="116"/>
  <c r="G199" i="116"/>
  <c r="A199" i="116"/>
  <c r="HN198" i="116"/>
  <c r="HM198" i="116"/>
  <c r="HL198" i="116"/>
  <c r="EY198" i="116"/>
  <c r="EZ198" i="116"/>
  <c r="HK198" i="116"/>
  <c r="FZ198" i="116"/>
  <c r="GA198" i="116"/>
  <c r="GB198" i="116"/>
  <c r="GC198" i="116"/>
  <c r="GD198" i="116"/>
  <c r="GE198" i="116"/>
  <c r="GF198" i="116"/>
  <c r="GG198" i="116"/>
  <c r="GH198" i="116"/>
  <c r="GI198" i="116"/>
  <c r="FC198" i="116"/>
  <c r="FB198" i="116"/>
  <c r="EH198" i="116"/>
  <c r="DY198" i="116"/>
  <c r="DX198" i="116"/>
  <c r="DW198" i="116"/>
  <c r="DV198" i="116"/>
  <c r="DU198" i="116"/>
  <c r="DT198" i="116"/>
  <c r="DS198" i="116"/>
  <c r="DR198" i="116"/>
  <c r="DQ198" i="116"/>
  <c r="DP198" i="116"/>
  <c r="DO198" i="116"/>
  <c r="DN198" i="116"/>
  <c r="DM198" i="116"/>
  <c r="DL198" i="116"/>
  <c r="DK198" i="116"/>
  <c r="DJ198" i="116"/>
  <c r="CY198" i="116"/>
  <c r="CX198" i="116"/>
  <c r="CW198" i="116"/>
  <c r="CV198" i="116"/>
  <c r="CU198" i="116"/>
  <c r="CT198" i="116"/>
  <c r="CS198" i="116"/>
  <c r="CR198" i="116"/>
  <c r="CQ198" i="116"/>
  <c r="CP198" i="116"/>
  <c r="CO198" i="116"/>
  <c r="CN198" i="116"/>
  <c r="CM198" i="116"/>
  <c r="CL198" i="116"/>
  <c r="CK198" i="116"/>
  <c r="CJ198" i="116"/>
  <c r="BY198" i="116"/>
  <c r="BX198" i="116"/>
  <c r="BW198" i="116"/>
  <c r="BV198" i="116"/>
  <c r="BU198" i="116"/>
  <c r="BT198" i="116"/>
  <c r="BS198" i="116"/>
  <c r="BR198" i="116"/>
  <c r="BQ198" i="116"/>
  <c r="BP198" i="116"/>
  <c r="BO198" i="116"/>
  <c r="BN198" i="116"/>
  <c r="BM198" i="116"/>
  <c r="BL198" i="116"/>
  <c r="BK198" i="116"/>
  <c r="BJ198" i="116"/>
  <c r="AX198" i="116"/>
  <c r="AW198" i="116"/>
  <c r="AV198" i="116"/>
  <c r="AU198" i="116"/>
  <c r="AT198" i="116"/>
  <c r="AS198" i="116"/>
  <c r="AR198" i="116"/>
  <c r="AQ198" i="116"/>
  <c r="AP198" i="116"/>
  <c r="AO198" i="116"/>
  <c r="AN198" i="116"/>
  <c r="AM198" i="116"/>
  <c r="AL198" i="116"/>
  <c r="AK198" i="116"/>
  <c r="AJ198" i="116"/>
  <c r="AI198" i="116"/>
  <c r="AH198" i="116"/>
  <c r="I198" i="116"/>
  <c r="H198" i="116"/>
  <c r="G198" i="116"/>
  <c r="A198" i="116"/>
  <c r="HN197" i="116"/>
  <c r="HM197" i="116"/>
  <c r="HL197" i="116"/>
  <c r="EY197" i="116"/>
  <c r="EZ197" i="116"/>
  <c r="HK197" i="116"/>
  <c r="FZ197" i="116"/>
  <c r="GA197" i="116"/>
  <c r="GB197" i="116"/>
  <c r="GC197" i="116"/>
  <c r="GD197" i="116"/>
  <c r="GE197" i="116"/>
  <c r="GF197" i="116"/>
  <c r="GG197" i="116"/>
  <c r="GH197" i="116"/>
  <c r="GI197" i="116"/>
  <c r="FC197" i="116"/>
  <c r="FB197" i="116"/>
  <c r="EH197" i="116"/>
  <c r="DY197" i="116"/>
  <c r="DX197" i="116"/>
  <c r="DW197" i="116"/>
  <c r="DV197" i="116"/>
  <c r="DU197" i="116"/>
  <c r="DT197" i="116"/>
  <c r="DS197" i="116"/>
  <c r="DR197" i="116"/>
  <c r="DQ197" i="116"/>
  <c r="DP197" i="116"/>
  <c r="DO197" i="116"/>
  <c r="DN197" i="116"/>
  <c r="DM197" i="116"/>
  <c r="DL197" i="116"/>
  <c r="DK197" i="116"/>
  <c r="DJ197" i="116"/>
  <c r="CY197" i="116"/>
  <c r="CX197" i="116"/>
  <c r="CW197" i="116"/>
  <c r="CV197" i="116"/>
  <c r="CU197" i="116"/>
  <c r="CT197" i="116"/>
  <c r="CS197" i="116"/>
  <c r="CR197" i="116"/>
  <c r="CQ197" i="116"/>
  <c r="CP197" i="116"/>
  <c r="CO197" i="116"/>
  <c r="CN197" i="116"/>
  <c r="CM197" i="116"/>
  <c r="CL197" i="116"/>
  <c r="CK197" i="116"/>
  <c r="CJ197" i="116"/>
  <c r="BY197" i="116"/>
  <c r="BX197" i="116"/>
  <c r="BW197" i="116"/>
  <c r="BV197" i="116"/>
  <c r="BU197" i="116"/>
  <c r="BT197" i="116"/>
  <c r="BS197" i="116"/>
  <c r="BR197" i="116"/>
  <c r="BQ197" i="116"/>
  <c r="BP197" i="116"/>
  <c r="BO197" i="116"/>
  <c r="BN197" i="116"/>
  <c r="BM197" i="116"/>
  <c r="BL197" i="116"/>
  <c r="BK197" i="116"/>
  <c r="BJ197" i="116"/>
  <c r="AX197" i="116"/>
  <c r="AW197" i="116"/>
  <c r="AV197" i="116"/>
  <c r="AU197" i="116"/>
  <c r="AT197" i="116"/>
  <c r="AS197" i="116"/>
  <c r="AR197" i="116"/>
  <c r="AQ197" i="116"/>
  <c r="AP197" i="116"/>
  <c r="AO197" i="116"/>
  <c r="AN197" i="116"/>
  <c r="AM197" i="116"/>
  <c r="AL197" i="116"/>
  <c r="AK197" i="116"/>
  <c r="AJ197" i="116"/>
  <c r="AI197" i="116"/>
  <c r="AH197" i="116"/>
  <c r="I197" i="116"/>
  <c r="H197" i="116"/>
  <c r="G197" i="116"/>
  <c r="A197" i="116"/>
  <c r="HN196" i="116"/>
  <c r="HM196" i="116"/>
  <c r="HL196" i="116"/>
  <c r="EY196" i="116"/>
  <c r="EZ196" i="116"/>
  <c r="HK196" i="116"/>
  <c r="FZ196" i="116"/>
  <c r="GA196" i="116"/>
  <c r="GB196" i="116"/>
  <c r="GC196" i="116"/>
  <c r="GD196" i="116"/>
  <c r="GE196" i="116"/>
  <c r="GF196" i="116"/>
  <c r="GG196" i="116"/>
  <c r="GH196" i="116"/>
  <c r="GI196" i="116"/>
  <c r="FC196" i="116"/>
  <c r="FB196" i="116"/>
  <c r="EH196" i="116"/>
  <c r="DY196" i="116"/>
  <c r="DX196" i="116"/>
  <c r="DW196" i="116"/>
  <c r="DV196" i="116"/>
  <c r="DU196" i="116"/>
  <c r="DT196" i="116"/>
  <c r="DS196" i="116"/>
  <c r="DR196" i="116"/>
  <c r="DQ196" i="116"/>
  <c r="DP196" i="116"/>
  <c r="DO196" i="116"/>
  <c r="DN196" i="116"/>
  <c r="DM196" i="116"/>
  <c r="DL196" i="116"/>
  <c r="DK196" i="116"/>
  <c r="DJ196" i="116"/>
  <c r="CY196" i="116"/>
  <c r="CX196" i="116"/>
  <c r="CW196" i="116"/>
  <c r="CV196" i="116"/>
  <c r="CU196" i="116"/>
  <c r="CT196" i="116"/>
  <c r="CS196" i="116"/>
  <c r="CR196" i="116"/>
  <c r="CQ196" i="116"/>
  <c r="CP196" i="116"/>
  <c r="CO196" i="116"/>
  <c r="CN196" i="116"/>
  <c r="CM196" i="116"/>
  <c r="CL196" i="116"/>
  <c r="CK196" i="116"/>
  <c r="CJ196" i="116"/>
  <c r="BY196" i="116"/>
  <c r="BX196" i="116"/>
  <c r="BW196" i="116"/>
  <c r="BV196" i="116"/>
  <c r="BU196" i="116"/>
  <c r="BT196" i="116"/>
  <c r="BS196" i="116"/>
  <c r="BR196" i="116"/>
  <c r="BQ196" i="116"/>
  <c r="BP196" i="116"/>
  <c r="BO196" i="116"/>
  <c r="BN196" i="116"/>
  <c r="BM196" i="116"/>
  <c r="BL196" i="116"/>
  <c r="BK196" i="116"/>
  <c r="BJ196" i="116"/>
  <c r="AX196" i="116"/>
  <c r="AW196" i="116"/>
  <c r="AV196" i="116"/>
  <c r="AU196" i="116"/>
  <c r="AT196" i="116"/>
  <c r="AS196" i="116"/>
  <c r="AR196" i="116"/>
  <c r="AQ196" i="116"/>
  <c r="AP196" i="116"/>
  <c r="AO196" i="116"/>
  <c r="AN196" i="116"/>
  <c r="AM196" i="116"/>
  <c r="AL196" i="116"/>
  <c r="AK196" i="116"/>
  <c r="AJ196" i="116"/>
  <c r="AI196" i="116"/>
  <c r="AH196" i="116"/>
  <c r="I196" i="116"/>
  <c r="H196" i="116"/>
  <c r="G196" i="116"/>
  <c r="A196" i="116"/>
  <c r="HN195" i="116"/>
  <c r="HM195" i="116"/>
  <c r="HL195" i="116"/>
  <c r="EY195" i="116"/>
  <c r="EZ195" i="116"/>
  <c r="HK195" i="116"/>
  <c r="FZ195" i="116"/>
  <c r="GA195" i="116"/>
  <c r="GB195" i="116"/>
  <c r="GC195" i="116"/>
  <c r="GD195" i="116"/>
  <c r="GE195" i="116"/>
  <c r="GF195" i="116"/>
  <c r="GG195" i="116"/>
  <c r="GH195" i="116"/>
  <c r="GI195" i="116"/>
  <c r="FC195" i="116"/>
  <c r="FB195" i="116"/>
  <c r="EH195" i="116"/>
  <c r="DY195" i="116"/>
  <c r="DX195" i="116"/>
  <c r="DW195" i="116"/>
  <c r="DV195" i="116"/>
  <c r="DU195" i="116"/>
  <c r="DT195" i="116"/>
  <c r="DS195" i="116"/>
  <c r="DR195" i="116"/>
  <c r="DQ195" i="116"/>
  <c r="DP195" i="116"/>
  <c r="DO195" i="116"/>
  <c r="DN195" i="116"/>
  <c r="DM195" i="116"/>
  <c r="DL195" i="116"/>
  <c r="DK195" i="116"/>
  <c r="DJ195" i="116"/>
  <c r="CY195" i="116"/>
  <c r="CX195" i="116"/>
  <c r="CW195" i="116"/>
  <c r="CV195" i="116"/>
  <c r="CU195" i="116"/>
  <c r="CT195" i="116"/>
  <c r="CS195" i="116"/>
  <c r="CR195" i="116"/>
  <c r="CQ195" i="116"/>
  <c r="CP195" i="116"/>
  <c r="CO195" i="116"/>
  <c r="CN195" i="116"/>
  <c r="CM195" i="116"/>
  <c r="CL195" i="116"/>
  <c r="CK195" i="116"/>
  <c r="CJ195" i="116"/>
  <c r="BY195" i="116"/>
  <c r="BX195" i="116"/>
  <c r="BW195" i="116"/>
  <c r="BV195" i="116"/>
  <c r="BU195" i="116"/>
  <c r="BT195" i="116"/>
  <c r="BS195" i="116"/>
  <c r="BR195" i="116"/>
  <c r="BQ195" i="116"/>
  <c r="BP195" i="116"/>
  <c r="BO195" i="116"/>
  <c r="BN195" i="116"/>
  <c r="BM195" i="116"/>
  <c r="BL195" i="116"/>
  <c r="BK195" i="116"/>
  <c r="BJ195" i="116"/>
  <c r="AX195" i="116"/>
  <c r="AW195" i="116"/>
  <c r="AV195" i="116"/>
  <c r="AU195" i="116"/>
  <c r="AT195" i="116"/>
  <c r="AS195" i="116"/>
  <c r="AR195" i="116"/>
  <c r="AQ195" i="116"/>
  <c r="AP195" i="116"/>
  <c r="AO195" i="116"/>
  <c r="AN195" i="116"/>
  <c r="AM195" i="116"/>
  <c r="AL195" i="116"/>
  <c r="AK195" i="116"/>
  <c r="AJ195" i="116"/>
  <c r="AI195" i="116"/>
  <c r="AH195" i="116"/>
  <c r="I195" i="116"/>
  <c r="H195" i="116"/>
  <c r="G195" i="116"/>
  <c r="A195" i="116"/>
  <c r="HN194" i="116"/>
  <c r="HM194" i="116"/>
  <c r="HL194" i="116"/>
  <c r="EY194" i="116"/>
  <c r="EZ194" i="116"/>
  <c r="HK194" i="116"/>
  <c r="FZ194" i="116"/>
  <c r="GA194" i="116"/>
  <c r="GB194" i="116"/>
  <c r="GC194" i="116"/>
  <c r="GD194" i="116"/>
  <c r="GE194" i="116"/>
  <c r="GF194" i="116"/>
  <c r="GG194" i="116"/>
  <c r="GH194" i="116"/>
  <c r="GI194" i="116"/>
  <c r="FC194" i="116"/>
  <c r="FB194" i="116"/>
  <c r="EH194" i="116"/>
  <c r="DY194" i="116"/>
  <c r="DX194" i="116"/>
  <c r="DW194" i="116"/>
  <c r="DV194" i="116"/>
  <c r="DU194" i="116"/>
  <c r="DT194" i="116"/>
  <c r="DS194" i="116"/>
  <c r="DR194" i="116"/>
  <c r="DQ194" i="116"/>
  <c r="DP194" i="116"/>
  <c r="DO194" i="116"/>
  <c r="DN194" i="116"/>
  <c r="DM194" i="116"/>
  <c r="DL194" i="116"/>
  <c r="DK194" i="116"/>
  <c r="DJ194" i="116"/>
  <c r="CY194" i="116"/>
  <c r="CX194" i="116"/>
  <c r="CW194" i="116"/>
  <c r="CV194" i="116"/>
  <c r="CU194" i="116"/>
  <c r="CT194" i="116"/>
  <c r="CS194" i="116"/>
  <c r="CR194" i="116"/>
  <c r="CQ194" i="116"/>
  <c r="CP194" i="116"/>
  <c r="CO194" i="116"/>
  <c r="CN194" i="116"/>
  <c r="CM194" i="116"/>
  <c r="CL194" i="116"/>
  <c r="CK194" i="116"/>
  <c r="CJ194" i="116"/>
  <c r="BY194" i="116"/>
  <c r="BX194" i="116"/>
  <c r="BW194" i="116"/>
  <c r="BV194" i="116"/>
  <c r="BU194" i="116"/>
  <c r="BT194" i="116"/>
  <c r="BS194" i="116"/>
  <c r="BR194" i="116"/>
  <c r="BQ194" i="116"/>
  <c r="BP194" i="116"/>
  <c r="BO194" i="116"/>
  <c r="BN194" i="116"/>
  <c r="BM194" i="116"/>
  <c r="BL194" i="116"/>
  <c r="BK194" i="116"/>
  <c r="BJ194" i="116"/>
  <c r="AX194" i="116"/>
  <c r="AW194" i="116"/>
  <c r="AV194" i="116"/>
  <c r="AU194" i="116"/>
  <c r="AT194" i="116"/>
  <c r="AS194" i="116"/>
  <c r="AR194" i="116"/>
  <c r="AQ194" i="116"/>
  <c r="AP194" i="116"/>
  <c r="AO194" i="116"/>
  <c r="AN194" i="116"/>
  <c r="AM194" i="116"/>
  <c r="AL194" i="116"/>
  <c r="AK194" i="116"/>
  <c r="AJ194" i="116"/>
  <c r="AI194" i="116"/>
  <c r="AH194" i="116"/>
  <c r="M169" i="116"/>
  <c r="M172" i="116"/>
  <c r="M173" i="116"/>
  <c r="M174" i="116"/>
  <c r="M176" i="116"/>
  <c r="M187" i="116"/>
  <c r="M189" i="116"/>
  <c r="M190" i="116"/>
  <c r="M191" i="116"/>
  <c r="M192" i="116"/>
  <c r="M193" i="116"/>
  <c r="M194" i="116"/>
  <c r="I194" i="116"/>
  <c r="H194" i="116"/>
  <c r="G194" i="116"/>
  <c r="A194" i="116"/>
  <c r="HN193" i="116"/>
  <c r="HM193" i="116"/>
  <c r="HL193" i="116"/>
  <c r="EY193" i="116"/>
  <c r="EZ193" i="116"/>
  <c r="HK193" i="116"/>
  <c r="FZ193" i="116"/>
  <c r="GA193" i="116"/>
  <c r="GB193" i="116"/>
  <c r="GC193" i="116"/>
  <c r="GD193" i="116"/>
  <c r="GE193" i="116"/>
  <c r="GF193" i="116"/>
  <c r="GG193" i="116"/>
  <c r="GH193" i="116"/>
  <c r="GI193" i="116"/>
  <c r="FC193" i="116"/>
  <c r="FB193" i="116"/>
  <c r="EH193" i="116"/>
  <c r="DY193" i="116"/>
  <c r="DX193" i="116"/>
  <c r="DW193" i="116"/>
  <c r="DV193" i="116"/>
  <c r="DU193" i="116"/>
  <c r="DT193" i="116"/>
  <c r="DS193" i="116"/>
  <c r="DR193" i="116"/>
  <c r="DQ193" i="116"/>
  <c r="DP193" i="116"/>
  <c r="DO193" i="116"/>
  <c r="DN193" i="116"/>
  <c r="DM193" i="116"/>
  <c r="DL193" i="116"/>
  <c r="DK193" i="116"/>
  <c r="DJ193" i="116"/>
  <c r="CY193" i="116"/>
  <c r="CX193" i="116"/>
  <c r="CW193" i="116"/>
  <c r="CV193" i="116"/>
  <c r="CU193" i="116"/>
  <c r="CT193" i="116"/>
  <c r="CS193" i="116"/>
  <c r="CR193" i="116"/>
  <c r="CQ193" i="116"/>
  <c r="CP193" i="116"/>
  <c r="CO193" i="116"/>
  <c r="CN193" i="116"/>
  <c r="CM193" i="116"/>
  <c r="CL193" i="116"/>
  <c r="CK193" i="116"/>
  <c r="CJ193" i="116"/>
  <c r="BY193" i="116"/>
  <c r="BX193" i="116"/>
  <c r="BW193" i="116"/>
  <c r="BV193" i="116"/>
  <c r="BU193" i="116"/>
  <c r="BT193" i="116"/>
  <c r="BS193" i="116"/>
  <c r="BR193" i="116"/>
  <c r="BQ193" i="116"/>
  <c r="BP193" i="116"/>
  <c r="BO193" i="116"/>
  <c r="BN193" i="116"/>
  <c r="BM193" i="116"/>
  <c r="BL193" i="116"/>
  <c r="BK193" i="116"/>
  <c r="BJ193" i="116"/>
  <c r="AX193" i="116"/>
  <c r="AW193" i="116"/>
  <c r="AV193" i="116"/>
  <c r="AU193" i="116"/>
  <c r="AT193" i="116"/>
  <c r="AS193" i="116"/>
  <c r="AR193" i="116"/>
  <c r="AQ193" i="116"/>
  <c r="AP193" i="116"/>
  <c r="AO193" i="116"/>
  <c r="AN193" i="116"/>
  <c r="AM193" i="116"/>
  <c r="AL193" i="116"/>
  <c r="AK193" i="116"/>
  <c r="AJ193" i="116"/>
  <c r="AI193" i="116"/>
  <c r="AH193" i="116"/>
  <c r="I193" i="116"/>
  <c r="H193" i="116"/>
  <c r="G193" i="116"/>
  <c r="A193" i="116"/>
  <c r="HN192" i="116"/>
  <c r="HM192" i="116"/>
  <c r="HL192" i="116"/>
  <c r="EY192" i="116"/>
  <c r="EZ192" i="116"/>
  <c r="HK192" i="116"/>
  <c r="FZ192" i="116"/>
  <c r="GA192" i="116"/>
  <c r="GB192" i="116"/>
  <c r="GC192" i="116"/>
  <c r="GD192" i="116"/>
  <c r="GE192" i="116"/>
  <c r="GF192" i="116"/>
  <c r="GG192" i="116"/>
  <c r="GH192" i="116"/>
  <c r="GI192" i="116"/>
  <c r="FC192" i="116"/>
  <c r="FB192" i="116"/>
  <c r="EH192" i="116"/>
  <c r="DY192" i="116"/>
  <c r="DX192" i="116"/>
  <c r="DW192" i="116"/>
  <c r="DV192" i="116"/>
  <c r="DU192" i="116"/>
  <c r="DT192" i="116"/>
  <c r="DS192" i="116"/>
  <c r="DR192" i="116"/>
  <c r="DQ192" i="116"/>
  <c r="DP192" i="116"/>
  <c r="DO192" i="116"/>
  <c r="DN192" i="116"/>
  <c r="DM192" i="116"/>
  <c r="DL192" i="116"/>
  <c r="DK192" i="116"/>
  <c r="DJ192" i="116"/>
  <c r="CY192" i="116"/>
  <c r="CX192" i="116"/>
  <c r="CW192" i="116"/>
  <c r="CV192" i="116"/>
  <c r="CU192" i="116"/>
  <c r="CT192" i="116"/>
  <c r="CS192" i="116"/>
  <c r="CR192" i="116"/>
  <c r="CQ192" i="116"/>
  <c r="CP192" i="116"/>
  <c r="CO192" i="116"/>
  <c r="CN192" i="116"/>
  <c r="CM192" i="116"/>
  <c r="CL192" i="116"/>
  <c r="CK192" i="116"/>
  <c r="CJ192" i="116"/>
  <c r="BY192" i="116"/>
  <c r="BX192" i="116"/>
  <c r="BW192" i="116"/>
  <c r="BV192" i="116"/>
  <c r="BU192" i="116"/>
  <c r="BT192" i="116"/>
  <c r="BS192" i="116"/>
  <c r="BR192" i="116"/>
  <c r="BQ192" i="116"/>
  <c r="BP192" i="116"/>
  <c r="BO192" i="116"/>
  <c r="BN192" i="116"/>
  <c r="BM192" i="116"/>
  <c r="BL192" i="116"/>
  <c r="BK192" i="116"/>
  <c r="BJ192" i="116"/>
  <c r="AX192" i="116"/>
  <c r="AW192" i="116"/>
  <c r="AV192" i="116"/>
  <c r="AU192" i="116"/>
  <c r="AT192" i="116"/>
  <c r="AS192" i="116"/>
  <c r="AR192" i="116"/>
  <c r="AQ192" i="116"/>
  <c r="AP192" i="116"/>
  <c r="AO192" i="116"/>
  <c r="AN192" i="116"/>
  <c r="AM192" i="116"/>
  <c r="AL192" i="116"/>
  <c r="AK192" i="116"/>
  <c r="AJ192" i="116"/>
  <c r="AI192" i="116"/>
  <c r="AH192" i="116"/>
  <c r="I192" i="116"/>
  <c r="H192" i="116"/>
  <c r="G192" i="116"/>
  <c r="A192" i="116"/>
  <c r="HN191" i="116"/>
  <c r="HM191" i="116"/>
  <c r="HL191" i="116"/>
  <c r="EY191" i="116"/>
  <c r="EZ191" i="116"/>
  <c r="HK191" i="116"/>
  <c r="FZ191" i="116"/>
  <c r="GA191" i="116"/>
  <c r="GB191" i="116"/>
  <c r="GC191" i="116"/>
  <c r="GD191" i="116"/>
  <c r="GE191" i="116"/>
  <c r="GF191" i="116"/>
  <c r="GG191" i="116"/>
  <c r="GH191" i="116"/>
  <c r="GI191" i="116"/>
  <c r="FC191" i="116"/>
  <c r="FB191" i="116"/>
  <c r="EH191" i="116"/>
  <c r="DY191" i="116"/>
  <c r="DX191" i="116"/>
  <c r="DW191" i="116"/>
  <c r="DV191" i="116"/>
  <c r="DU191" i="116"/>
  <c r="DT191" i="116"/>
  <c r="DS191" i="116"/>
  <c r="DR191" i="116"/>
  <c r="DQ191" i="116"/>
  <c r="DP191" i="116"/>
  <c r="DO191" i="116"/>
  <c r="DN191" i="116"/>
  <c r="DM191" i="116"/>
  <c r="DL191" i="116"/>
  <c r="DK191" i="116"/>
  <c r="DJ191" i="116"/>
  <c r="CY191" i="116"/>
  <c r="CX191" i="116"/>
  <c r="CW191" i="116"/>
  <c r="CV191" i="116"/>
  <c r="CU191" i="116"/>
  <c r="CT191" i="116"/>
  <c r="CS191" i="116"/>
  <c r="CR191" i="116"/>
  <c r="CQ191" i="116"/>
  <c r="CP191" i="116"/>
  <c r="CO191" i="116"/>
  <c r="CN191" i="116"/>
  <c r="CM191" i="116"/>
  <c r="CL191" i="116"/>
  <c r="CK191" i="116"/>
  <c r="CJ191" i="116"/>
  <c r="BY191" i="116"/>
  <c r="BX191" i="116"/>
  <c r="BW191" i="116"/>
  <c r="BV191" i="116"/>
  <c r="BU191" i="116"/>
  <c r="BT191" i="116"/>
  <c r="BS191" i="116"/>
  <c r="BR191" i="116"/>
  <c r="BQ191" i="116"/>
  <c r="BP191" i="116"/>
  <c r="BO191" i="116"/>
  <c r="BN191" i="116"/>
  <c r="BM191" i="116"/>
  <c r="BL191" i="116"/>
  <c r="BK191" i="116"/>
  <c r="BJ191" i="116"/>
  <c r="AX191" i="116"/>
  <c r="AW191" i="116"/>
  <c r="AV191" i="116"/>
  <c r="AU191" i="116"/>
  <c r="AT191" i="116"/>
  <c r="AS191" i="116"/>
  <c r="AR191" i="116"/>
  <c r="AQ191" i="116"/>
  <c r="AP191" i="116"/>
  <c r="AO191" i="116"/>
  <c r="AN191" i="116"/>
  <c r="AM191" i="116"/>
  <c r="AL191" i="116"/>
  <c r="AK191" i="116"/>
  <c r="AJ191" i="116"/>
  <c r="AI191" i="116"/>
  <c r="AH191" i="116"/>
  <c r="I191" i="116"/>
  <c r="H191" i="116"/>
  <c r="G191" i="116"/>
  <c r="A191" i="116"/>
  <c r="HN190" i="116"/>
  <c r="HM190" i="116"/>
  <c r="HL190" i="116"/>
  <c r="EY190" i="116"/>
  <c r="EZ190" i="116"/>
  <c r="HK190" i="116"/>
  <c r="FZ190" i="116"/>
  <c r="GA190" i="116"/>
  <c r="GB190" i="116"/>
  <c r="GC190" i="116"/>
  <c r="GD190" i="116"/>
  <c r="GE190" i="116"/>
  <c r="GF190" i="116"/>
  <c r="GG190" i="116"/>
  <c r="GH190" i="116"/>
  <c r="GI190" i="116"/>
  <c r="FC190" i="116"/>
  <c r="FB190" i="116"/>
  <c r="EH190" i="116"/>
  <c r="DY190" i="116"/>
  <c r="DX190" i="116"/>
  <c r="DW190" i="116"/>
  <c r="DV190" i="116"/>
  <c r="DU190" i="116"/>
  <c r="DT190" i="116"/>
  <c r="DS190" i="116"/>
  <c r="DR190" i="116"/>
  <c r="DQ190" i="116"/>
  <c r="DP190" i="116"/>
  <c r="DO190" i="116"/>
  <c r="DN190" i="116"/>
  <c r="DM190" i="116"/>
  <c r="DL190" i="116"/>
  <c r="DK190" i="116"/>
  <c r="DJ190" i="116"/>
  <c r="CY190" i="116"/>
  <c r="CX190" i="116"/>
  <c r="CW190" i="116"/>
  <c r="CV190" i="116"/>
  <c r="CU190" i="116"/>
  <c r="CT190" i="116"/>
  <c r="CS190" i="116"/>
  <c r="CR190" i="116"/>
  <c r="CQ190" i="116"/>
  <c r="CP190" i="116"/>
  <c r="CO190" i="116"/>
  <c r="CN190" i="116"/>
  <c r="CM190" i="116"/>
  <c r="CL190" i="116"/>
  <c r="CK190" i="116"/>
  <c r="CJ190" i="116"/>
  <c r="BY190" i="116"/>
  <c r="BX190" i="116"/>
  <c r="BW190" i="116"/>
  <c r="BV190" i="116"/>
  <c r="BU190" i="116"/>
  <c r="BT190" i="116"/>
  <c r="BS190" i="116"/>
  <c r="BR190" i="116"/>
  <c r="BQ190" i="116"/>
  <c r="BP190" i="116"/>
  <c r="BO190" i="116"/>
  <c r="BN190" i="116"/>
  <c r="BM190" i="116"/>
  <c r="BL190" i="116"/>
  <c r="BK190" i="116"/>
  <c r="BJ190" i="116"/>
  <c r="AX190" i="116"/>
  <c r="AW190" i="116"/>
  <c r="AV190" i="116"/>
  <c r="AU190" i="116"/>
  <c r="AT190" i="116"/>
  <c r="AS190" i="116"/>
  <c r="AR190" i="116"/>
  <c r="AQ190" i="116"/>
  <c r="AP190" i="116"/>
  <c r="AO190" i="116"/>
  <c r="AN190" i="116"/>
  <c r="AM190" i="116"/>
  <c r="AL190" i="116"/>
  <c r="AK190" i="116"/>
  <c r="AJ190" i="116"/>
  <c r="AI190" i="116"/>
  <c r="AH190" i="116"/>
  <c r="I190" i="116"/>
  <c r="H190" i="116"/>
  <c r="G190" i="116"/>
  <c r="A190" i="116"/>
  <c r="HN189" i="116"/>
  <c r="HM189" i="116"/>
  <c r="HL189" i="116"/>
  <c r="EY189" i="116"/>
  <c r="EZ189" i="116"/>
  <c r="HK189" i="116"/>
  <c r="FZ189" i="116"/>
  <c r="GA189" i="116"/>
  <c r="GB189" i="116"/>
  <c r="GC189" i="116"/>
  <c r="GD189" i="116"/>
  <c r="GE189" i="116"/>
  <c r="GF189" i="116"/>
  <c r="GG189" i="116"/>
  <c r="GH189" i="116"/>
  <c r="GI189" i="116"/>
  <c r="FC189" i="116"/>
  <c r="FB189" i="116"/>
  <c r="EH189" i="116"/>
  <c r="DY189" i="116"/>
  <c r="DX189" i="116"/>
  <c r="DW189" i="116"/>
  <c r="DV189" i="116"/>
  <c r="DU189" i="116"/>
  <c r="DT189" i="116"/>
  <c r="DS189" i="116"/>
  <c r="DR189" i="116"/>
  <c r="DQ189" i="116"/>
  <c r="DP189" i="116"/>
  <c r="DO189" i="116"/>
  <c r="DN189" i="116"/>
  <c r="DM189" i="116"/>
  <c r="DL189" i="116"/>
  <c r="DK189" i="116"/>
  <c r="DJ189" i="116"/>
  <c r="CY189" i="116"/>
  <c r="CX189" i="116"/>
  <c r="CW189" i="116"/>
  <c r="CV189" i="116"/>
  <c r="CU189" i="116"/>
  <c r="CT189" i="116"/>
  <c r="CS189" i="116"/>
  <c r="CR189" i="116"/>
  <c r="CQ189" i="116"/>
  <c r="CP189" i="116"/>
  <c r="CO189" i="116"/>
  <c r="CN189" i="116"/>
  <c r="CM189" i="116"/>
  <c r="CL189" i="116"/>
  <c r="CK189" i="116"/>
  <c r="CJ189" i="116"/>
  <c r="BY189" i="116"/>
  <c r="BX189" i="116"/>
  <c r="BW189" i="116"/>
  <c r="BV189" i="116"/>
  <c r="BU189" i="116"/>
  <c r="BT189" i="116"/>
  <c r="BS189" i="116"/>
  <c r="BR189" i="116"/>
  <c r="BQ189" i="116"/>
  <c r="BP189" i="116"/>
  <c r="BO189" i="116"/>
  <c r="BN189" i="116"/>
  <c r="BM189" i="116"/>
  <c r="BL189" i="116"/>
  <c r="BK189" i="116"/>
  <c r="BJ189" i="116"/>
  <c r="AX189" i="116"/>
  <c r="AW189" i="116"/>
  <c r="AV189" i="116"/>
  <c r="AU189" i="116"/>
  <c r="AT189" i="116"/>
  <c r="AS189" i="116"/>
  <c r="AR189" i="116"/>
  <c r="AQ189" i="116"/>
  <c r="AP189" i="116"/>
  <c r="AO189" i="116"/>
  <c r="AN189" i="116"/>
  <c r="AM189" i="116"/>
  <c r="AL189" i="116"/>
  <c r="AK189" i="116"/>
  <c r="AJ189" i="116"/>
  <c r="AI189" i="116"/>
  <c r="AH189" i="116"/>
  <c r="I189" i="116"/>
  <c r="H189" i="116"/>
  <c r="G189" i="116"/>
  <c r="A189" i="116"/>
  <c r="HN188" i="116"/>
  <c r="HM188" i="116"/>
  <c r="HL188" i="116"/>
  <c r="EY188" i="116"/>
  <c r="EZ188" i="116"/>
  <c r="HK188" i="116"/>
  <c r="FZ188" i="116"/>
  <c r="GA188" i="116"/>
  <c r="GB188" i="116"/>
  <c r="GC188" i="116"/>
  <c r="GD188" i="116"/>
  <c r="GE188" i="116"/>
  <c r="GF188" i="116"/>
  <c r="GG188" i="116"/>
  <c r="GH188" i="116"/>
  <c r="GI188" i="116"/>
  <c r="FC188" i="116"/>
  <c r="FB188" i="116"/>
  <c r="EH188" i="116"/>
  <c r="DY188" i="116"/>
  <c r="DX188" i="116"/>
  <c r="DW188" i="116"/>
  <c r="DV188" i="116"/>
  <c r="DU188" i="116"/>
  <c r="DT188" i="116"/>
  <c r="DS188" i="116"/>
  <c r="DR188" i="116"/>
  <c r="DQ188" i="116"/>
  <c r="DP188" i="116"/>
  <c r="DO188" i="116"/>
  <c r="DN188" i="116"/>
  <c r="DM188" i="116"/>
  <c r="DL188" i="116"/>
  <c r="DK188" i="116"/>
  <c r="DJ188" i="116"/>
  <c r="CY188" i="116"/>
  <c r="CX188" i="116"/>
  <c r="CW188" i="116"/>
  <c r="CV188" i="116"/>
  <c r="CU188" i="116"/>
  <c r="CT188" i="116"/>
  <c r="CS188" i="116"/>
  <c r="CR188" i="116"/>
  <c r="CQ188" i="116"/>
  <c r="CP188" i="116"/>
  <c r="CO188" i="116"/>
  <c r="CN188" i="116"/>
  <c r="CM188" i="116"/>
  <c r="CL188" i="116"/>
  <c r="CK188" i="116"/>
  <c r="CJ188" i="116"/>
  <c r="BY188" i="116"/>
  <c r="BX188" i="116"/>
  <c r="BW188" i="116"/>
  <c r="BV188" i="116"/>
  <c r="BU188" i="116"/>
  <c r="BT188" i="116"/>
  <c r="BS188" i="116"/>
  <c r="BR188" i="116"/>
  <c r="BQ188" i="116"/>
  <c r="BP188" i="116"/>
  <c r="BO188" i="116"/>
  <c r="BN188" i="116"/>
  <c r="BM188" i="116"/>
  <c r="BL188" i="116"/>
  <c r="BK188" i="116"/>
  <c r="BJ188" i="116"/>
  <c r="AX188" i="116"/>
  <c r="AW188" i="116"/>
  <c r="AV188" i="116"/>
  <c r="AU188" i="116"/>
  <c r="AT188" i="116"/>
  <c r="AS188" i="116"/>
  <c r="AR188" i="116"/>
  <c r="AQ188" i="116"/>
  <c r="AP188" i="116"/>
  <c r="AO188" i="116"/>
  <c r="AN188" i="116"/>
  <c r="AM188" i="116"/>
  <c r="AL188" i="116"/>
  <c r="AK188" i="116"/>
  <c r="AJ188" i="116"/>
  <c r="AI188" i="116"/>
  <c r="AH188" i="116"/>
  <c r="I188" i="116"/>
  <c r="H188" i="116"/>
  <c r="G188" i="116"/>
  <c r="A188" i="116"/>
  <c r="HN187" i="116"/>
  <c r="HM187" i="116"/>
  <c r="HL187" i="116"/>
  <c r="EY187" i="116"/>
  <c r="EZ187" i="116"/>
  <c r="HK187" i="116"/>
  <c r="FZ187" i="116"/>
  <c r="GA187" i="116"/>
  <c r="GB187" i="116"/>
  <c r="GC187" i="116"/>
  <c r="GD187" i="116"/>
  <c r="GE187" i="116"/>
  <c r="GF187" i="116"/>
  <c r="GG187" i="116"/>
  <c r="GH187" i="116"/>
  <c r="GI187" i="116"/>
  <c r="FC187" i="116"/>
  <c r="FB187" i="116"/>
  <c r="EH187" i="116"/>
  <c r="DY187" i="116"/>
  <c r="DX187" i="116"/>
  <c r="DW187" i="116"/>
  <c r="DV187" i="116"/>
  <c r="DU187" i="116"/>
  <c r="DT187" i="116"/>
  <c r="DS187" i="116"/>
  <c r="DR187" i="116"/>
  <c r="DQ187" i="116"/>
  <c r="DP187" i="116"/>
  <c r="DO187" i="116"/>
  <c r="DN187" i="116"/>
  <c r="DM187" i="116"/>
  <c r="DL187" i="116"/>
  <c r="DK187" i="116"/>
  <c r="DJ187" i="116"/>
  <c r="CY187" i="116"/>
  <c r="CX187" i="116"/>
  <c r="CW187" i="116"/>
  <c r="CV187" i="116"/>
  <c r="CU187" i="116"/>
  <c r="CT187" i="116"/>
  <c r="CS187" i="116"/>
  <c r="CR187" i="116"/>
  <c r="CQ187" i="116"/>
  <c r="CP187" i="116"/>
  <c r="CO187" i="116"/>
  <c r="CN187" i="116"/>
  <c r="CM187" i="116"/>
  <c r="CL187" i="116"/>
  <c r="CK187" i="116"/>
  <c r="CJ187" i="116"/>
  <c r="BY187" i="116"/>
  <c r="BX187" i="116"/>
  <c r="BW187" i="116"/>
  <c r="BV187" i="116"/>
  <c r="BU187" i="116"/>
  <c r="BT187" i="116"/>
  <c r="BS187" i="116"/>
  <c r="BR187" i="116"/>
  <c r="BQ187" i="116"/>
  <c r="BP187" i="116"/>
  <c r="BO187" i="116"/>
  <c r="BN187" i="116"/>
  <c r="BM187" i="116"/>
  <c r="BL187" i="116"/>
  <c r="BK187" i="116"/>
  <c r="BJ187" i="116"/>
  <c r="AX187" i="116"/>
  <c r="AW187" i="116"/>
  <c r="AV187" i="116"/>
  <c r="AU187" i="116"/>
  <c r="AT187" i="116"/>
  <c r="AS187" i="116"/>
  <c r="AR187" i="116"/>
  <c r="AQ187" i="116"/>
  <c r="AP187" i="116"/>
  <c r="AO187" i="116"/>
  <c r="AN187" i="116"/>
  <c r="AM187" i="116"/>
  <c r="AL187" i="116"/>
  <c r="AK187" i="116"/>
  <c r="AJ187" i="116"/>
  <c r="AI187" i="116"/>
  <c r="AH187" i="116"/>
  <c r="I187" i="116"/>
  <c r="H187" i="116"/>
  <c r="G187" i="116"/>
  <c r="A187" i="116"/>
  <c r="HN186" i="116"/>
  <c r="HM186" i="116"/>
  <c r="HL186" i="116"/>
  <c r="EY186" i="116"/>
  <c r="EZ186" i="116"/>
  <c r="HK186" i="116"/>
  <c r="FZ186" i="116"/>
  <c r="GA186" i="116"/>
  <c r="GB186" i="116"/>
  <c r="GC186" i="116"/>
  <c r="GD186" i="116"/>
  <c r="GE186" i="116"/>
  <c r="GF186" i="116"/>
  <c r="GG186" i="116"/>
  <c r="GH186" i="116"/>
  <c r="GI186" i="116"/>
  <c r="FC186" i="116"/>
  <c r="FB186" i="116"/>
  <c r="EH186" i="116"/>
  <c r="DY186" i="116"/>
  <c r="DX186" i="116"/>
  <c r="DW186" i="116"/>
  <c r="DV186" i="116"/>
  <c r="DU186" i="116"/>
  <c r="DT186" i="116"/>
  <c r="DS186" i="116"/>
  <c r="DR186" i="116"/>
  <c r="DQ186" i="116"/>
  <c r="DP186" i="116"/>
  <c r="DO186" i="116"/>
  <c r="DN186" i="116"/>
  <c r="DM186" i="116"/>
  <c r="DL186" i="116"/>
  <c r="DK186" i="116"/>
  <c r="DJ186" i="116"/>
  <c r="CY186" i="116"/>
  <c r="CX186" i="116"/>
  <c r="CW186" i="116"/>
  <c r="CV186" i="116"/>
  <c r="CU186" i="116"/>
  <c r="CT186" i="116"/>
  <c r="CS186" i="116"/>
  <c r="CR186" i="116"/>
  <c r="CQ186" i="116"/>
  <c r="CP186" i="116"/>
  <c r="CO186" i="116"/>
  <c r="CN186" i="116"/>
  <c r="CM186" i="116"/>
  <c r="CL186" i="116"/>
  <c r="CK186" i="116"/>
  <c r="CJ186" i="116"/>
  <c r="BY186" i="116"/>
  <c r="BX186" i="116"/>
  <c r="BW186" i="116"/>
  <c r="BV186" i="116"/>
  <c r="BU186" i="116"/>
  <c r="BT186" i="116"/>
  <c r="BS186" i="116"/>
  <c r="BR186" i="116"/>
  <c r="BQ186" i="116"/>
  <c r="BP186" i="116"/>
  <c r="BO186" i="116"/>
  <c r="BN186" i="116"/>
  <c r="BM186" i="116"/>
  <c r="BL186" i="116"/>
  <c r="BK186" i="116"/>
  <c r="BJ186" i="116"/>
  <c r="AX186" i="116"/>
  <c r="AW186" i="116"/>
  <c r="AV186" i="116"/>
  <c r="AU186" i="116"/>
  <c r="AT186" i="116"/>
  <c r="AS186" i="116"/>
  <c r="AR186" i="116"/>
  <c r="AQ186" i="116"/>
  <c r="AP186" i="116"/>
  <c r="AO186" i="116"/>
  <c r="AN186" i="116"/>
  <c r="AM186" i="116"/>
  <c r="AL186" i="116"/>
  <c r="AK186" i="116"/>
  <c r="AJ186" i="116"/>
  <c r="AI186" i="116"/>
  <c r="AH186" i="116"/>
  <c r="I186" i="116"/>
  <c r="H186" i="116"/>
  <c r="G186" i="116"/>
  <c r="A186" i="116"/>
  <c r="HN185" i="116"/>
  <c r="HM185" i="116"/>
  <c r="HL185" i="116"/>
  <c r="EY185" i="116"/>
  <c r="EZ185" i="116"/>
  <c r="HK185" i="116"/>
  <c r="FZ185" i="116"/>
  <c r="GA185" i="116"/>
  <c r="GB185" i="116"/>
  <c r="GC185" i="116"/>
  <c r="GD185" i="116"/>
  <c r="GE185" i="116"/>
  <c r="GF185" i="116"/>
  <c r="GG185" i="116"/>
  <c r="GH185" i="116"/>
  <c r="GI185" i="116"/>
  <c r="FC185" i="116"/>
  <c r="FB185" i="116"/>
  <c r="EH185" i="116"/>
  <c r="DY185" i="116"/>
  <c r="DX185" i="116"/>
  <c r="DW185" i="116"/>
  <c r="DV185" i="116"/>
  <c r="DU185" i="116"/>
  <c r="DT185" i="116"/>
  <c r="DS185" i="116"/>
  <c r="DR185" i="116"/>
  <c r="DQ185" i="116"/>
  <c r="DP185" i="116"/>
  <c r="DO185" i="116"/>
  <c r="DN185" i="116"/>
  <c r="DM185" i="116"/>
  <c r="DL185" i="116"/>
  <c r="DK185" i="116"/>
  <c r="DJ185" i="116"/>
  <c r="CY185" i="116"/>
  <c r="CX185" i="116"/>
  <c r="CW185" i="116"/>
  <c r="CV185" i="116"/>
  <c r="CU185" i="116"/>
  <c r="CT185" i="116"/>
  <c r="CS185" i="116"/>
  <c r="CR185" i="116"/>
  <c r="CQ185" i="116"/>
  <c r="CP185" i="116"/>
  <c r="CO185" i="116"/>
  <c r="CN185" i="116"/>
  <c r="CM185" i="116"/>
  <c r="CL185" i="116"/>
  <c r="CK185" i="116"/>
  <c r="CJ185" i="116"/>
  <c r="BY185" i="116"/>
  <c r="BX185" i="116"/>
  <c r="BW185" i="116"/>
  <c r="BV185" i="116"/>
  <c r="BU185" i="116"/>
  <c r="BT185" i="116"/>
  <c r="BS185" i="116"/>
  <c r="BR185" i="116"/>
  <c r="BQ185" i="116"/>
  <c r="BP185" i="116"/>
  <c r="BO185" i="116"/>
  <c r="BN185" i="116"/>
  <c r="BM185" i="116"/>
  <c r="BL185" i="116"/>
  <c r="BK185" i="116"/>
  <c r="BJ185" i="116"/>
  <c r="AX185" i="116"/>
  <c r="AW185" i="116"/>
  <c r="AV185" i="116"/>
  <c r="AU185" i="116"/>
  <c r="AT185" i="116"/>
  <c r="AS185" i="116"/>
  <c r="AR185" i="116"/>
  <c r="AQ185" i="116"/>
  <c r="AP185" i="116"/>
  <c r="AO185" i="116"/>
  <c r="AN185" i="116"/>
  <c r="AM185" i="116"/>
  <c r="AL185" i="116"/>
  <c r="AK185" i="116"/>
  <c r="AJ185" i="116"/>
  <c r="AI185" i="116"/>
  <c r="AH185" i="116"/>
  <c r="I185" i="116"/>
  <c r="H185" i="116"/>
  <c r="G185" i="116"/>
  <c r="A185" i="116"/>
  <c r="HN184" i="116"/>
  <c r="HM184" i="116"/>
  <c r="HL184" i="116"/>
  <c r="EY184" i="116"/>
  <c r="EZ184" i="116"/>
  <c r="HK184" i="116"/>
  <c r="FZ184" i="116"/>
  <c r="GA184" i="116"/>
  <c r="GB184" i="116"/>
  <c r="GC184" i="116"/>
  <c r="GD184" i="116"/>
  <c r="GE184" i="116"/>
  <c r="GF184" i="116"/>
  <c r="GG184" i="116"/>
  <c r="GH184" i="116"/>
  <c r="GI184" i="116"/>
  <c r="FC184" i="116"/>
  <c r="FB184" i="116"/>
  <c r="EH184" i="116"/>
  <c r="DY184" i="116"/>
  <c r="DX184" i="116"/>
  <c r="DW184" i="116"/>
  <c r="DV184" i="116"/>
  <c r="DU184" i="116"/>
  <c r="DT184" i="116"/>
  <c r="DS184" i="116"/>
  <c r="DR184" i="116"/>
  <c r="DQ184" i="116"/>
  <c r="DP184" i="116"/>
  <c r="DO184" i="116"/>
  <c r="DN184" i="116"/>
  <c r="DM184" i="116"/>
  <c r="DL184" i="116"/>
  <c r="DK184" i="116"/>
  <c r="DJ184" i="116"/>
  <c r="CY184" i="116"/>
  <c r="CX184" i="116"/>
  <c r="CW184" i="116"/>
  <c r="CV184" i="116"/>
  <c r="CU184" i="116"/>
  <c r="CT184" i="116"/>
  <c r="CS184" i="116"/>
  <c r="CR184" i="116"/>
  <c r="CQ184" i="116"/>
  <c r="CP184" i="116"/>
  <c r="CO184" i="116"/>
  <c r="CN184" i="116"/>
  <c r="CM184" i="116"/>
  <c r="CL184" i="116"/>
  <c r="CK184" i="116"/>
  <c r="CJ184" i="116"/>
  <c r="BY184" i="116"/>
  <c r="BX184" i="116"/>
  <c r="BW184" i="116"/>
  <c r="BV184" i="116"/>
  <c r="BU184" i="116"/>
  <c r="BT184" i="116"/>
  <c r="BS184" i="116"/>
  <c r="BR184" i="116"/>
  <c r="BQ184" i="116"/>
  <c r="BP184" i="116"/>
  <c r="BO184" i="116"/>
  <c r="BN184" i="116"/>
  <c r="BM184" i="116"/>
  <c r="BL184" i="116"/>
  <c r="BK184" i="116"/>
  <c r="BJ184" i="116"/>
  <c r="AX184" i="116"/>
  <c r="AW184" i="116"/>
  <c r="AV184" i="116"/>
  <c r="AU184" i="116"/>
  <c r="AT184" i="116"/>
  <c r="AS184" i="116"/>
  <c r="AR184" i="116"/>
  <c r="AQ184" i="116"/>
  <c r="AP184" i="116"/>
  <c r="AO184" i="116"/>
  <c r="AN184" i="116"/>
  <c r="AM184" i="116"/>
  <c r="AL184" i="116"/>
  <c r="AK184" i="116"/>
  <c r="AJ184" i="116"/>
  <c r="AI184" i="116"/>
  <c r="AH184" i="116"/>
  <c r="I184" i="116"/>
  <c r="H184" i="116"/>
  <c r="G184" i="116"/>
  <c r="A184" i="116"/>
  <c r="HN183" i="116"/>
  <c r="HM183" i="116"/>
  <c r="HL183" i="116"/>
  <c r="EY183" i="116"/>
  <c r="EZ183" i="116"/>
  <c r="HK183" i="116"/>
  <c r="FZ183" i="116"/>
  <c r="GA183" i="116"/>
  <c r="GB183" i="116"/>
  <c r="GC183" i="116"/>
  <c r="GD183" i="116"/>
  <c r="GE183" i="116"/>
  <c r="GF183" i="116"/>
  <c r="GG183" i="116"/>
  <c r="GH183" i="116"/>
  <c r="GI183" i="116"/>
  <c r="FC183" i="116"/>
  <c r="FB183" i="116"/>
  <c r="EH183" i="116"/>
  <c r="DY183" i="116"/>
  <c r="DX183" i="116"/>
  <c r="DW183" i="116"/>
  <c r="DV183" i="116"/>
  <c r="DU183" i="116"/>
  <c r="DT183" i="116"/>
  <c r="DS183" i="116"/>
  <c r="DR183" i="116"/>
  <c r="DQ183" i="116"/>
  <c r="DP183" i="116"/>
  <c r="DO183" i="116"/>
  <c r="DN183" i="116"/>
  <c r="DM183" i="116"/>
  <c r="DL183" i="116"/>
  <c r="DK183" i="116"/>
  <c r="DJ183" i="116"/>
  <c r="CY183" i="116"/>
  <c r="CX183" i="116"/>
  <c r="CW183" i="116"/>
  <c r="CV183" i="116"/>
  <c r="CU183" i="116"/>
  <c r="CT183" i="116"/>
  <c r="CS183" i="116"/>
  <c r="CR183" i="116"/>
  <c r="CQ183" i="116"/>
  <c r="CP183" i="116"/>
  <c r="CO183" i="116"/>
  <c r="CN183" i="116"/>
  <c r="CM183" i="116"/>
  <c r="CL183" i="116"/>
  <c r="CK183" i="116"/>
  <c r="CJ183" i="116"/>
  <c r="BY183" i="116"/>
  <c r="BX183" i="116"/>
  <c r="BW183" i="116"/>
  <c r="BV183" i="116"/>
  <c r="BU183" i="116"/>
  <c r="BT183" i="116"/>
  <c r="BS183" i="116"/>
  <c r="BR183" i="116"/>
  <c r="BQ183" i="116"/>
  <c r="BP183" i="116"/>
  <c r="BO183" i="116"/>
  <c r="BN183" i="116"/>
  <c r="BM183" i="116"/>
  <c r="BL183" i="116"/>
  <c r="BK183" i="116"/>
  <c r="BJ183" i="116"/>
  <c r="AX183" i="116"/>
  <c r="AW183" i="116"/>
  <c r="AV183" i="116"/>
  <c r="AU183" i="116"/>
  <c r="AT183" i="116"/>
  <c r="AS183" i="116"/>
  <c r="AR183" i="116"/>
  <c r="AQ183" i="116"/>
  <c r="AP183" i="116"/>
  <c r="AO183" i="116"/>
  <c r="AN183" i="116"/>
  <c r="AM183" i="116"/>
  <c r="AL183" i="116"/>
  <c r="AK183" i="116"/>
  <c r="AJ183" i="116"/>
  <c r="AI183" i="116"/>
  <c r="AH183" i="116"/>
  <c r="I183" i="116"/>
  <c r="H183" i="116"/>
  <c r="G183" i="116"/>
  <c r="A183" i="116"/>
  <c r="HN182" i="116"/>
  <c r="HM182" i="116"/>
  <c r="HL182" i="116"/>
  <c r="EY182" i="116"/>
  <c r="EZ182" i="116"/>
  <c r="HK182" i="116"/>
  <c r="FZ182" i="116"/>
  <c r="GA182" i="116"/>
  <c r="GB182" i="116"/>
  <c r="GC182" i="116"/>
  <c r="GD182" i="116"/>
  <c r="GE182" i="116"/>
  <c r="GF182" i="116"/>
  <c r="GG182" i="116"/>
  <c r="GH182" i="116"/>
  <c r="GI182" i="116"/>
  <c r="FC182" i="116"/>
  <c r="FB182" i="116"/>
  <c r="EH182" i="116"/>
  <c r="DY182" i="116"/>
  <c r="DX182" i="116"/>
  <c r="DW182" i="116"/>
  <c r="DV182" i="116"/>
  <c r="DU182" i="116"/>
  <c r="DT182" i="116"/>
  <c r="DS182" i="116"/>
  <c r="DR182" i="116"/>
  <c r="DQ182" i="116"/>
  <c r="DP182" i="116"/>
  <c r="DO182" i="116"/>
  <c r="DN182" i="116"/>
  <c r="DM182" i="116"/>
  <c r="DL182" i="116"/>
  <c r="DK182" i="116"/>
  <c r="DJ182" i="116"/>
  <c r="CY182" i="116"/>
  <c r="CX182" i="116"/>
  <c r="CW182" i="116"/>
  <c r="CV182" i="116"/>
  <c r="CU182" i="116"/>
  <c r="CT182" i="116"/>
  <c r="CS182" i="116"/>
  <c r="CR182" i="116"/>
  <c r="CQ182" i="116"/>
  <c r="CP182" i="116"/>
  <c r="CO182" i="116"/>
  <c r="CN182" i="116"/>
  <c r="CM182" i="116"/>
  <c r="CL182" i="116"/>
  <c r="CK182" i="116"/>
  <c r="CJ182" i="116"/>
  <c r="BY182" i="116"/>
  <c r="BX182" i="116"/>
  <c r="BW182" i="116"/>
  <c r="BV182" i="116"/>
  <c r="BU182" i="116"/>
  <c r="BT182" i="116"/>
  <c r="BS182" i="116"/>
  <c r="BR182" i="116"/>
  <c r="BQ182" i="116"/>
  <c r="BP182" i="116"/>
  <c r="BO182" i="116"/>
  <c r="BN182" i="116"/>
  <c r="BM182" i="116"/>
  <c r="BL182" i="116"/>
  <c r="BK182" i="116"/>
  <c r="BJ182" i="116"/>
  <c r="AX182" i="116"/>
  <c r="AW182" i="116"/>
  <c r="AV182" i="116"/>
  <c r="AU182" i="116"/>
  <c r="AT182" i="116"/>
  <c r="AS182" i="116"/>
  <c r="AR182" i="116"/>
  <c r="AQ182" i="116"/>
  <c r="AP182" i="116"/>
  <c r="AO182" i="116"/>
  <c r="AN182" i="116"/>
  <c r="AM182" i="116"/>
  <c r="AL182" i="116"/>
  <c r="AK182" i="116"/>
  <c r="AJ182" i="116"/>
  <c r="AI182" i="116"/>
  <c r="AH182" i="116"/>
  <c r="I182" i="116"/>
  <c r="H182" i="116"/>
  <c r="G182" i="116"/>
  <c r="A182" i="116"/>
  <c r="HN181" i="116"/>
  <c r="HM181" i="116"/>
  <c r="HL181" i="116"/>
  <c r="EY181" i="116"/>
  <c r="EZ181" i="116"/>
  <c r="HK181" i="116"/>
  <c r="FZ181" i="116"/>
  <c r="GA181" i="116"/>
  <c r="GB181" i="116"/>
  <c r="GC181" i="116"/>
  <c r="GD181" i="116"/>
  <c r="GE181" i="116"/>
  <c r="GF181" i="116"/>
  <c r="GG181" i="116"/>
  <c r="GH181" i="116"/>
  <c r="GI181" i="116"/>
  <c r="FC181" i="116"/>
  <c r="FB181" i="116"/>
  <c r="EH181" i="116"/>
  <c r="DY181" i="116"/>
  <c r="DX181" i="116"/>
  <c r="DW181" i="116"/>
  <c r="DV181" i="116"/>
  <c r="DU181" i="116"/>
  <c r="DT181" i="116"/>
  <c r="DS181" i="116"/>
  <c r="DR181" i="116"/>
  <c r="DQ181" i="116"/>
  <c r="DP181" i="116"/>
  <c r="DO181" i="116"/>
  <c r="DN181" i="116"/>
  <c r="DM181" i="116"/>
  <c r="DL181" i="116"/>
  <c r="DK181" i="116"/>
  <c r="DJ181" i="116"/>
  <c r="CY181" i="116"/>
  <c r="CX181" i="116"/>
  <c r="CW181" i="116"/>
  <c r="CV181" i="116"/>
  <c r="CU181" i="116"/>
  <c r="CT181" i="116"/>
  <c r="CS181" i="116"/>
  <c r="CR181" i="116"/>
  <c r="CQ181" i="116"/>
  <c r="CP181" i="116"/>
  <c r="CO181" i="116"/>
  <c r="CN181" i="116"/>
  <c r="CM181" i="116"/>
  <c r="CL181" i="116"/>
  <c r="CK181" i="116"/>
  <c r="CJ181" i="116"/>
  <c r="BY181" i="116"/>
  <c r="BX181" i="116"/>
  <c r="BW181" i="116"/>
  <c r="BV181" i="116"/>
  <c r="BU181" i="116"/>
  <c r="BT181" i="116"/>
  <c r="BS181" i="116"/>
  <c r="BR181" i="116"/>
  <c r="BQ181" i="116"/>
  <c r="BP181" i="116"/>
  <c r="BO181" i="116"/>
  <c r="BN181" i="116"/>
  <c r="BM181" i="116"/>
  <c r="BL181" i="116"/>
  <c r="BK181" i="116"/>
  <c r="BJ181" i="116"/>
  <c r="AX181" i="116"/>
  <c r="AW181" i="116"/>
  <c r="AV181" i="116"/>
  <c r="AU181" i="116"/>
  <c r="AT181" i="116"/>
  <c r="AS181" i="116"/>
  <c r="AR181" i="116"/>
  <c r="AQ181" i="116"/>
  <c r="AP181" i="116"/>
  <c r="AO181" i="116"/>
  <c r="AN181" i="116"/>
  <c r="AM181" i="116"/>
  <c r="AL181" i="116"/>
  <c r="AK181" i="116"/>
  <c r="AJ181" i="116"/>
  <c r="AI181" i="116"/>
  <c r="AH181" i="116"/>
  <c r="I181" i="116"/>
  <c r="H181" i="116"/>
  <c r="G181" i="116"/>
  <c r="A181" i="116"/>
  <c r="HN180" i="116"/>
  <c r="HM180" i="116"/>
  <c r="HL180" i="116"/>
  <c r="EY180" i="116"/>
  <c r="EZ180" i="116"/>
  <c r="HK180" i="116"/>
  <c r="FZ180" i="116"/>
  <c r="GA180" i="116"/>
  <c r="GB180" i="116"/>
  <c r="GC180" i="116"/>
  <c r="GD180" i="116"/>
  <c r="GE180" i="116"/>
  <c r="GF180" i="116"/>
  <c r="GG180" i="116"/>
  <c r="GH180" i="116"/>
  <c r="GI180" i="116"/>
  <c r="FC180" i="116"/>
  <c r="FB180" i="116"/>
  <c r="EH180" i="116"/>
  <c r="DY180" i="116"/>
  <c r="DX180" i="116"/>
  <c r="DW180" i="116"/>
  <c r="DV180" i="116"/>
  <c r="DU180" i="116"/>
  <c r="DT180" i="116"/>
  <c r="DS180" i="116"/>
  <c r="DR180" i="116"/>
  <c r="DQ180" i="116"/>
  <c r="DP180" i="116"/>
  <c r="DO180" i="116"/>
  <c r="DN180" i="116"/>
  <c r="DM180" i="116"/>
  <c r="DL180" i="116"/>
  <c r="DK180" i="116"/>
  <c r="DJ180" i="116"/>
  <c r="CY180" i="116"/>
  <c r="CX180" i="116"/>
  <c r="CW180" i="116"/>
  <c r="CV180" i="116"/>
  <c r="CU180" i="116"/>
  <c r="CT180" i="116"/>
  <c r="CS180" i="116"/>
  <c r="CR180" i="116"/>
  <c r="CQ180" i="116"/>
  <c r="CP180" i="116"/>
  <c r="CO180" i="116"/>
  <c r="CN180" i="116"/>
  <c r="CM180" i="116"/>
  <c r="CL180" i="116"/>
  <c r="CK180" i="116"/>
  <c r="CJ180" i="116"/>
  <c r="BY180" i="116"/>
  <c r="BX180" i="116"/>
  <c r="BW180" i="116"/>
  <c r="BV180" i="116"/>
  <c r="BU180" i="116"/>
  <c r="BT180" i="116"/>
  <c r="BS180" i="116"/>
  <c r="BR180" i="116"/>
  <c r="BQ180" i="116"/>
  <c r="BP180" i="116"/>
  <c r="BO180" i="116"/>
  <c r="BN180" i="116"/>
  <c r="BM180" i="116"/>
  <c r="BL180" i="116"/>
  <c r="BK180" i="116"/>
  <c r="BJ180" i="116"/>
  <c r="AX180" i="116"/>
  <c r="AW180" i="116"/>
  <c r="AV180" i="116"/>
  <c r="AU180" i="116"/>
  <c r="AT180" i="116"/>
  <c r="AS180" i="116"/>
  <c r="AR180" i="116"/>
  <c r="AQ180" i="116"/>
  <c r="AP180" i="116"/>
  <c r="AO180" i="116"/>
  <c r="AN180" i="116"/>
  <c r="AM180" i="116"/>
  <c r="AL180" i="116"/>
  <c r="AK180" i="116"/>
  <c r="AJ180" i="116"/>
  <c r="AI180" i="116"/>
  <c r="AH180" i="116"/>
  <c r="I180" i="116"/>
  <c r="H180" i="116"/>
  <c r="G180" i="116"/>
  <c r="A180" i="116"/>
  <c r="HN179" i="116"/>
  <c r="HM179" i="116"/>
  <c r="HL179" i="116"/>
  <c r="EY179" i="116"/>
  <c r="EZ179" i="116"/>
  <c r="HK179" i="116"/>
  <c r="FZ179" i="116"/>
  <c r="GA179" i="116"/>
  <c r="GB179" i="116"/>
  <c r="GC179" i="116"/>
  <c r="GD179" i="116"/>
  <c r="GE179" i="116"/>
  <c r="GF179" i="116"/>
  <c r="GG179" i="116"/>
  <c r="GH179" i="116"/>
  <c r="GI179" i="116"/>
  <c r="FC179" i="116"/>
  <c r="FB179" i="116"/>
  <c r="EH179" i="116"/>
  <c r="DY179" i="116"/>
  <c r="DX179" i="116"/>
  <c r="DW179" i="116"/>
  <c r="DV179" i="116"/>
  <c r="DU179" i="116"/>
  <c r="DT179" i="116"/>
  <c r="DS179" i="116"/>
  <c r="DR179" i="116"/>
  <c r="DQ179" i="116"/>
  <c r="DP179" i="116"/>
  <c r="DO179" i="116"/>
  <c r="DN179" i="116"/>
  <c r="DM179" i="116"/>
  <c r="DL179" i="116"/>
  <c r="DK179" i="116"/>
  <c r="DJ179" i="116"/>
  <c r="CY179" i="116"/>
  <c r="CX179" i="116"/>
  <c r="CW179" i="116"/>
  <c r="CV179" i="116"/>
  <c r="CU179" i="116"/>
  <c r="CT179" i="116"/>
  <c r="CS179" i="116"/>
  <c r="CR179" i="116"/>
  <c r="CQ179" i="116"/>
  <c r="CP179" i="116"/>
  <c r="CO179" i="116"/>
  <c r="CN179" i="116"/>
  <c r="CM179" i="116"/>
  <c r="CL179" i="116"/>
  <c r="CK179" i="116"/>
  <c r="CJ179" i="116"/>
  <c r="BY179" i="116"/>
  <c r="BX179" i="116"/>
  <c r="BW179" i="116"/>
  <c r="BV179" i="116"/>
  <c r="BU179" i="116"/>
  <c r="BT179" i="116"/>
  <c r="BS179" i="116"/>
  <c r="BR179" i="116"/>
  <c r="BQ179" i="116"/>
  <c r="BP179" i="116"/>
  <c r="BO179" i="116"/>
  <c r="BN179" i="116"/>
  <c r="BM179" i="116"/>
  <c r="BL179" i="116"/>
  <c r="BK179" i="116"/>
  <c r="BJ179" i="116"/>
  <c r="AX179" i="116"/>
  <c r="AW179" i="116"/>
  <c r="AV179" i="116"/>
  <c r="AU179" i="116"/>
  <c r="AT179" i="116"/>
  <c r="AS179" i="116"/>
  <c r="AR179" i="116"/>
  <c r="AQ179" i="116"/>
  <c r="AP179" i="116"/>
  <c r="AO179" i="116"/>
  <c r="AN179" i="116"/>
  <c r="AM179" i="116"/>
  <c r="AL179" i="116"/>
  <c r="AK179" i="116"/>
  <c r="AJ179" i="116"/>
  <c r="AI179" i="116"/>
  <c r="AH179" i="116"/>
  <c r="I179" i="116"/>
  <c r="H179" i="116"/>
  <c r="G179" i="116"/>
  <c r="A179" i="116"/>
  <c r="HN178" i="116"/>
  <c r="HM178" i="116"/>
  <c r="HL178" i="116"/>
  <c r="EY178" i="116"/>
  <c r="EZ178" i="116"/>
  <c r="HK178" i="116"/>
  <c r="FZ178" i="116"/>
  <c r="GA178" i="116"/>
  <c r="GB178" i="116"/>
  <c r="GC178" i="116"/>
  <c r="GD178" i="116"/>
  <c r="GE178" i="116"/>
  <c r="GF178" i="116"/>
  <c r="GG178" i="116"/>
  <c r="GH178" i="116"/>
  <c r="GI178" i="116"/>
  <c r="FC178" i="116"/>
  <c r="FB178" i="116"/>
  <c r="EH178" i="116"/>
  <c r="DY178" i="116"/>
  <c r="DX178" i="116"/>
  <c r="DW178" i="116"/>
  <c r="DV178" i="116"/>
  <c r="DU178" i="116"/>
  <c r="DT178" i="116"/>
  <c r="DS178" i="116"/>
  <c r="DR178" i="116"/>
  <c r="DQ178" i="116"/>
  <c r="DP178" i="116"/>
  <c r="DO178" i="116"/>
  <c r="DN178" i="116"/>
  <c r="DM178" i="116"/>
  <c r="DL178" i="116"/>
  <c r="DK178" i="116"/>
  <c r="DJ178" i="116"/>
  <c r="CY178" i="116"/>
  <c r="CX178" i="116"/>
  <c r="CW178" i="116"/>
  <c r="CV178" i="116"/>
  <c r="CU178" i="116"/>
  <c r="CT178" i="116"/>
  <c r="CS178" i="116"/>
  <c r="CR178" i="116"/>
  <c r="CQ178" i="116"/>
  <c r="CP178" i="116"/>
  <c r="CO178" i="116"/>
  <c r="CN178" i="116"/>
  <c r="CM178" i="116"/>
  <c r="CL178" i="116"/>
  <c r="CK178" i="116"/>
  <c r="CJ178" i="116"/>
  <c r="BY178" i="116"/>
  <c r="BX178" i="116"/>
  <c r="BW178" i="116"/>
  <c r="BV178" i="116"/>
  <c r="BU178" i="116"/>
  <c r="BT178" i="116"/>
  <c r="BS178" i="116"/>
  <c r="BR178" i="116"/>
  <c r="BQ178" i="116"/>
  <c r="BP178" i="116"/>
  <c r="BO178" i="116"/>
  <c r="BN178" i="116"/>
  <c r="BM178" i="116"/>
  <c r="BL178" i="116"/>
  <c r="BK178" i="116"/>
  <c r="BJ178" i="116"/>
  <c r="AX178" i="116"/>
  <c r="AW178" i="116"/>
  <c r="AV178" i="116"/>
  <c r="AU178" i="116"/>
  <c r="AT178" i="116"/>
  <c r="AS178" i="116"/>
  <c r="AR178" i="116"/>
  <c r="AQ178" i="116"/>
  <c r="AP178" i="116"/>
  <c r="AO178" i="116"/>
  <c r="AN178" i="116"/>
  <c r="AM178" i="116"/>
  <c r="AL178" i="116"/>
  <c r="AK178" i="116"/>
  <c r="AJ178" i="116"/>
  <c r="AI178" i="116"/>
  <c r="AH178" i="116"/>
  <c r="I178" i="116"/>
  <c r="H178" i="116"/>
  <c r="G178" i="116"/>
  <c r="A178" i="116"/>
  <c r="HN177" i="116"/>
  <c r="HM177" i="116"/>
  <c r="HL177" i="116"/>
  <c r="EY177" i="116"/>
  <c r="EZ177" i="116"/>
  <c r="HK177" i="116"/>
  <c r="FZ177" i="116"/>
  <c r="GA177" i="116"/>
  <c r="GB177" i="116"/>
  <c r="GC177" i="116"/>
  <c r="GD177" i="116"/>
  <c r="GE177" i="116"/>
  <c r="GF177" i="116"/>
  <c r="GG177" i="116"/>
  <c r="GH177" i="116"/>
  <c r="GI177" i="116"/>
  <c r="FC177" i="116"/>
  <c r="FB177" i="116"/>
  <c r="EH177" i="116"/>
  <c r="DY177" i="116"/>
  <c r="DX177" i="116"/>
  <c r="DW177" i="116"/>
  <c r="DV177" i="116"/>
  <c r="DU177" i="116"/>
  <c r="DT177" i="116"/>
  <c r="DS177" i="116"/>
  <c r="DR177" i="116"/>
  <c r="DQ177" i="116"/>
  <c r="DP177" i="116"/>
  <c r="DO177" i="116"/>
  <c r="DN177" i="116"/>
  <c r="DM177" i="116"/>
  <c r="DL177" i="116"/>
  <c r="DK177" i="116"/>
  <c r="DJ177" i="116"/>
  <c r="CY177" i="116"/>
  <c r="CX177" i="116"/>
  <c r="CW177" i="116"/>
  <c r="CV177" i="116"/>
  <c r="CU177" i="116"/>
  <c r="CT177" i="116"/>
  <c r="CS177" i="116"/>
  <c r="CR177" i="116"/>
  <c r="CQ177" i="116"/>
  <c r="CP177" i="116"/>
  <c r="CO177" i="116"/>
  <c r="CN177" i="116"/>
  <c r="CM177" i="116"/>
  <c r="CL177" i="116"/>
  <c r="CK177" i="116"/>
  <c r="CJ177" i="116"/>
  <c r="BY177" i="116"/>
  <c r="BX177" i="116"/>
  <c r="BW177" i="116"/>
  <c r="BV177" i="116"/>
  <c r="BU177" i="116"/>
  <c r="BT177" i="116"/>
  <c r="BS177" i="116"/>
  <c r="BR177" i="116"/>
  <c r="BQ177" i="116"/>
  <c r="BP177" i="116"/>
  <c r="BO177" i="116"/>
  <c r="BN177" i="116"/>
  <c r="BM177" i="116"/>
  <c r="BL177" i="116"/>
  <c r="BK177" i="116"/>
  <c r="BJ177" i="116"/>
  <c r="AX177" i="116"/>
  <c r="AW177" i="116"/>
  <c r="AV177" i="116"/>
  <c r="AU177" i="116"/>
  <c r="AT177" i="116"/>
  <c r="AS177" i="116"/>
  <c r="AR177" i="116"/>
  <c r="AQ177" i="116"/>
  <c r="AP177" i="116"/>
  <c r="AO177" i="116"/>
  <c r="AN177" i="116"/>
  <c r="AM177" i="116"/>
  <c r="AL177" i="116"/>
  <c r="AK177" i="116"/>
  <c r="AJ177" i="116"/>
  <c r="AI177" i="116"/>
  <c r="AH177" i="116"/>
  <c r="I177" i="116"/>
  <c r="H177" i="116"/>
  <c r="G177" i="116"/>
  <c r="A177" i="116"/>
  <c r="HN176" i="116"/>
  <c r="HM176" i="116"/>
  <c r="HL176" i="116"/>
  <c r="EY176" i="116"/>
  <c r="EZ176" i="116"/>
  <c r="HK176" i="116"/>
  <c r="FZ176" i="116"/>
  <c r="GA176" i="116"/>
  <c r="GB176" i="116"/>
  <c r="GC176" i="116"/>
  <c r="GD176" i="116"/>
  <c r="GE176" i="116"/>
  <c r="GF176" i="116"/>
  <c r="GG176" i="116"/>
  <c r="GH176" i="116"/>
  <c r="GI176" i="116"/>
  <c r="FC176" i="116"/>
  <c r="FB176" i="116"/>
  <c r="EH176" i="116"/>
  <c r="DY176" i="116"/>
  <c r="DX176" i="116"/>
  <c r="DW176" i="116"/>
  <c r="DV176" i="116"/>
  <c r="DU176" i="116"/>
  <c r="DT176" i="116"/>
  <c r="DS176" i="116"/>
  <c r="DR176" i="116"/>
  <c r="DQ176" i="116"/>
  <c r="DP176" i="116"/>
  <c r="DO176" i="116"/>
  <c r="DN176" i="116"/>
  <c r="DM176" i="116"/>
  <c r="DL176" i="116"/>
  <c r="DK176" i="116"/>
  <c r="DJ176" i="116"/>
  <c r="CY176" i="116"/>
  <c r="CX176" i="116"/>
  <c r="CW176" i="116"/>
  <c r="CV176" i="116"/>
  <c r="CU176" i="116"/>
  <c r="CT176" i="116"/>
  <c r="CS176" i="116"/>
  <c r="CR176" i="116"/>
  <c r="CQ176" i="116"/>
  <c r="CP176" i="116"/>
  <c r="CO176" i="116"/>
  <c r="CN176" i="116"/>
  <c r="CM176" i="116"/>
  <c r="CL176" i="116"/>
  <c r="CK176" i="116"/>
  <c r="CJ176" i="116"/>
  <c r="BY176" i="116"/>
  <c r="BX176" i="116"/>
  <c r="BW176" i="116"/>
  <c r="BV176" i="116"/>
  <c r="BU176" i="116"/>
  <c r="BT176" i="116"/>
  <c r="BS176" i="116"/>
  <c r="BR176" i="116"/>
  <c r="BQ176" i="116"/>
  <c r="BP176" i="116"/>
  <c r="BO176" i="116"/>
  <c r="BN176" i="116"/>
  <c r="BM176" i="116"/>
  <c r="BL176" i="116"/>
  <c r="BK176" i="116"/>
  <c r="BJ176" i="116"/>
  <c r="AX176" i="116"/>
  <c r="AW176" i="116"/>
  <c r="AV176" i="116"/>
  <c r="AU176" i="116"/>
  <c r="AT176" i="116"/>
  <c r="AS176" i="116"/>
  <c r="AR176" i="116"/>
  <c r="AQ176" i="116"/>
  <c r="AP176" i="116"/>
  <c r="AO176" i="116"/>
  <c r="AN176" i="116"/>
  <c r="AM176" i="116"/>
  <c r="AL176" i="116"/>
  <c r="AK176" i="116"/>
  <c r="AJ176" i="116"/>
  <c r="AI176" i="116"/>
  <c r="AH176" i="116"/>
  <c r="I176" i="116"/>
  <c r="H176" i="116"/>
  <c r="G176" i="116"/>
  <c r="A176" i="116"/>
  <c r="HN175" i="116"/>
  <c r="HM175" i="116"/>
  <c r="HL175" i="116"/>
  <c r="EY175" i="116"/>
  <c r="EZ175" i="116"/>
  <c r="HK175" i="116"/>
  <c r="FZ175" i="116"/>
  <c r="GA175" i="116"/>
  <c r="GB175" i="116"/>
  <c r="GC175" i="116"/>
  <c r="GD175" i="116"/>
  <c r="GE175" i="116"/>
  <c r="GF175" i="116"/>
  <c r="GG175" i="116"/>
  <c r="GH175" i="116"/>
  <c r="GI175" i="116"/>
  <c r="FC175" i="116"/>
  <c r="FB175" i="116"/>
  <c r="EH175" i="116"/>
  <c r="DY175" i="116"/>
  <c r="DX175" i="116"/>
  <c r="DW175" i="116"/>
  <c r="DV175" i="116"/>
  <c r="DU175" i="116"/>
  <c r="DT175" i="116"/>
  <c r="DS175" i="116"/>
  <c r="DR175" i="116"/>
  <c r="DQ175" i="116"/>
  <c r="DP175" i="116"/>
  <c r="DO175" i="116"/>
  <c r="DN175" i="116"/>
  <c r="DM175" i="116"/>
  <c r="DL175" i="116"/>
  <c r="DK175" i="116"/>
  <c r="DJ175" i="116"/>
  <c r="CY175" i="116"/>
  <c r="CX175" i="116"/>
  <c r="CW175" i="116"/>
  <c r="CV175" i="116"/>
  <c r="CU175" i="116"/>
  <c r="CT175" i="116"/>
  <c r="CS175" i="116"/>
  <c r="CR175" i="116"/>
  <c r="CQ175" i="116"/>
  <c r="CP175" i="116"/>
  <c r="CO175" i="116"/>
  <c r="CN175" i="116"/>
  <c r="CM175" i="116"/>
  <c r="CL175" i="116"/>
  <c r="CK175" i="116"/>
  <c r="CJ175" i="116"/>
  <c r="BY175" i="116"/>
  <c r="BX175" i="116"/>
  <c r="BW175" i="116"/>
  <c r="BV175" i="116"/>
  <c r="BU175" i="116"/>
  <c r="BT175" i="116"/>
  <c r="BS175" i="116"/>
  <c r="BR175" i="116"/>
  <c r="BQ175" i="116"/>
  <c r="BP175" i="116"/>
  <c r="BO175" i="116"/>
  <c r="BN175" i="116"/>
  <c r="BM175" i="116"/>
  <c r="BL175" i="116"/>
  <c r="BK175" i="116"/>
  <c r="BJ175" i="116"/>
  <c r="AX175" i="116"/>
  <c r="AW175" i="116"/>
  <c r="AV175" i="116"/>
  <c r="AU175" i="116"/>
  <c r="AT175" i="116"/>
  <c r="AS175" i="116"/>
  <c r="AR175" i="116"/>
  <c r="AQ175" i="116"/>
  <c r="AP175" i="116"/>
  <c r="AO175" i="116"/>
  <c r="AN175" i="116"/>
  <c r="AM175" i="116"/>
  <c r="AL175" i="116"/>
  <c r="AK175" i="116"/>
  <c r="AJ175" i="116"/>
  <c r="AI175" i="116"/>
  <c r="AH175" i="116"/>
  <c r="I175" i="116"/>
  <c r="H175" i="116"/>
  <c r="G175" i="116"/>
  <c r="A175" i="116"/>
  <c r="HN174" i="116"/>
  <c r="HM174" i="116"/>
  <c r="HL174" i="116"/>
  <c r="EY174" i="116"/>
  <c r="EZ174" i="116"/>
  <c r="HK174" i="116"/>
  <c r="FZ174" i="116"/>
  <c r="GA174" i="116"/>
  <c r="GB174" i="116"/>
  <c r="GC174" i="116"/>
  <c r="GD174" i="116"/>
  <c r="GE174" i="116"/>
  <c r="GF174" i="116"/>
  <c r="GG174" i="116"/>
  <c r="GH174" i="116"/>
  <c r="GI174" i="116"/>
  <c r="FC174" i="116"/>
  <c r="FB174" i="116"/>
  <c r="EH174" i="116"/>
  <c r="DY174" i="116"/>
  <c r="DX174" i="116"/>
  <c r="DW174" i="116"/>
  <c r="DV174" i="116"/>
  <c r="DU174" i="116"/>
  <c r="DT174" i="116"/>
  <c r="DS174" i="116"/>
  <c r="DR174" i="116"/>
  <c r="DQ174" i="116"/>
  <c r="DP174" i="116"/>
  <c r="DO174" i="116"/>
  <c r="DN174" i="116"/>
  <c r="DM174" i="116"/>
  <c r="DL174" i="116"/>
  <c r="DK174" i="116"/>
  <c r="DJ174" i="116"/>
  <c r="CY174" i="116"/>
  <c r="CX174" i="116"/>
  <c r="CW174" i="116"/>
  <c r="CV174" i="116"/>
  <c r="CU174" i="116"/>
  <c r="CT174" i="116"/>
  <c r="CS174" i="116"/>
  <c r="CR174" i="116"/>
  <c r="CQ174" i="116"/>
  <c r="CP174" i="116"/>
  <c r="CO174" i="116"/>
  <c r="CN174" i="116"/>
  <c r="CM174" i="116"/>
  <c r="CL174" i="116"/>
  <c r="CK174" i="116"/>
  <c r="CJ174" i="116"/>
  <c r="BY174" i="116"/>
  <c r="BX174" i="116"/>
  <c r="BW174" i="116"/>
  <c r="BV174" i="116"/>
  <c r="BU174" i="116"/>
  <c r="BT174" i="116"/>
  <c r="BS174" i="116"/>
  <c r="BR174" i="116"/>
  <c r="BQ174" i="116"/>
  <c r="BP174" i="116"/>
  <c r="BO174" i="116"/>
  <c r="BN174" i="116"/>
  <c r="BM174" i="116"/>
  <c r="BL174" i="116"/>
  <c r="BK174" i="116"/>
  <c r="BJ174" i="116"/>
  <c r="AX174" i="116"/>
  <c r="AW174" i="116"/>
  <c r="AV174" i="116"/>
  <c r="AU174" i="116"/>
  <c r="AT174" i="116"/>
  <c r="AS174" i="116"/>
  <c r="AR174" i="116"/>
  <c r="AQ174" i="116"/>
  <c r="AP174" i="116"/>
  <c r="AO174" i="116"/>
  <c r="AN174" i="116"/>
  <c r="AM174" i="116"/>
  <c r="AL174" i="116"/>
  <c r="AK174" i="116"/>
  <c r="AJ174" i="116"/>
  <c r="AI174" i="116"/>
  <c r="AH174" i="116"/>
  <c r="I174" i="116"/>
  <c r="H174" i="116"/>
  <c r="G174" i="116"/>
  <c r="A174" i="116"/>
  <c r="HN173" i="116"/>
  <c r="HM173" i="116"/>
  <c r="HL173" i="116"/>
  <c r="EY173" i="116"/>
  <c r="EZ173" i="116"/>
  <c r="HK173" i="116"/>
  <c r="FZ173" i="116"/>
  <c r="GA173" i="116"/>
  <c r="GB173" i="116"/>
  <c r="GC173" i="116"/>
  <c r="GD173" i="116"/>
  <c r="GE173" i="116"/>
  <c r="GF173" i="116"/>
  <c r="GG173" i="116"/>
  <c r="GH173" i="116"/>
  <c r="GI173" i="116"/>
  <c r="FC173" i="116"/>
  <c r="FB173" i="116"/>
  <c r="EH173" i="116"/>
  <c r="DY173" i="116"/>
  <c r="DX173" i="116"/>
  <c r="DW173" i="116"/>
  <c r="DV173" i="116"/>
  <c r="DU173" i="116"/>
  <c r="DT173" i="116"/>
  <c r="DS173" i="116"/>
  <c r="DR173" i="116"/>
  <c r="DQ173" i="116"/>
  <c r="DP173" i="116"/>
  <c r="DO173" i="116"/>
  <c r="DN173" i="116"/>
  <c r="DM173" i="116"/>
  <c r="DL173" i="116"/>
  <c r="DK173" i="116"/>
  <c r="DJ173" i="116"/>
  <c r="CY173" i="116"/>
  <c r="CX173" i="116"/>
  <c r="CW173" i="116"/>
  <c r="CV173" i="116"/>
  <c r="CU173" i="116"/>
  <c r="CT173" i="116"/>
  <c r="CS173" i="116"/>
  <c r="CR173" i="116"/>
  <c r="CQ173" i="116"/>
  <c r="CP173" i="116"/>
  <c r="CO173" i="116"/>
  <c r="CN173" i="116"/>
  <c r="CM173" i="116"/>
  <c r="CL173" i="116"/>
  <c r="CK173" i="116"/>
  <c r="CJ173" i="116"/>
  <c r="BY173" i="116"/>
  <c r="BX173" i="116"/>
  <c r="BW173" i="116"/>
  <c r="BV173" i="116"/>
  <c r="BU173" i="116"/>
  <c r="BT173" i="116"/>
  <c r="BS173" i="116"/>
  <c r="BR173" i="116"/>
  <c r="BQ173" i="116"/>
  <c r="BP173" i="116"/>
  <c r="BO173" i="116"/>
  <c r="BN173" i="116"/>
  <c r="BM173" i="116"/>
  <c r="BL173" i="116"/>
  <c r="BK173" i="116"/>
  <c r="BJ173" i="116"/>
  <c r="AX173" i="116"/>
  <c r="AW173" i="116"/>
  <c r="AV173" i="116"/>
  <c r="AU173" i="116"/>
  <c r="AT173" i="116"/>
  <c r="AS173" i="116"/>
  <c r="AR173" i="116"/>
  <c r="AQ173" i="116"/>
  <c r="AP173" i="116"/>
  <c r="AO173" i="116"/>
  <c r="AN173" i="116"/>
  <c r="AM173" i="116"/>
  <c r="AL173" i="116"/>
  <c r="AK173" i="116"/>
  <c r="AJ173" i="116"/>
  <c r="AI173" i="116"/>
  <c r="AH173" i="116"/>
  <c r="I173" i="116"/>
  <c r="H173" i="116"/>
  <c r="G173" i="116"/>
  <c r="A173" i="116"/>
  <c r="HN172" i="116"/>
  <c r="HM172" i="116"/>
  <c r="HL172" i="116"/>
  <c r="EY172" i="116"/>
  <c r="EZ172" i="116"/>
  <c r="HK172" i="116"/>
  <c r="FZ172" i="116"/>
  <c r="GA172" i="116"/>
  <c r="GB172" i="116"/>
  <c r="GC172" i="116"/>
  <c r="GD172" i="116"/>
  <c r="GE172" i="116"/>
  <c r="GF172" i="116"/>
  <c r="GG172" i="116"/>
  <c r="GH172" i="116"/>
  <c r="GI172" i="116"/>
  <c r="FC172" i="116"/>
  <c r="FB172" i="116"/>
  <c r="EH172" i="116"/>
  <c r="DY172" i="116"/>
  <c r="DX172" i="116"/>
  <c r="DW172" i="116"/>
  <c r="DV172" i="116"/>
  <c r="DU172" i="116"/>
  <c r="DT172" i="116"/>
  <c r="DS172" i="116"/>
  <c r="DR172" i="116"/>
  <c r="DQ172" i="116"/>
  <c r="DP172" i="116"/>
  <c r="DO172" i="116"/>
  <c r="DN172" i="116"/>
  <c r="DM172" i="116"/>
  <c r="DL172" i="116"/>
  <c r="DK172" i="116"/>
  <c r="DJ172" i="116"/>
  <c r="CY172" i="116"/>
  <c r="CX172" i="116"/>
  <c r="CW172" i="116"/>
  <c r="CV172" i="116"/>
  <c r="CU172" i="116"/>
  <c r="CT172" i="116"/>
  <c r="CS172" i="116"/>
  <c r="CR172" i="116"/>
  <c r="CQ172" i="116"/>
  <c r="CP172" i="116"/>
  <c r="CO172" i="116"/>
  <c r="CN172" i="116"/>
  <c r="CM172" i="116"/>
  <c r="CL172" i="116"/>
  <c r="CK172" i="116"/>
  <c r="CJ172" i="116"/>
  <c r="BY172" i="116"/>
  <c r="BX172" i="116"/>
  <c r="BW172" i="116"/>
  <c r="BV172" i="116"/>
  <c r="BU172" i="116"/>
  <c r="BT172" i="116"/>
  <c r="BS172" i="116"/>
  <c r="BR172" i="116"/>
  <c r="BQ172" i="116"/>
  <c r="BP172" i="116"/>
  <c r="BO172" i="116"/>
  <c r="BN172" i="116"/>
  <c r="BM172" i="116"/>
  <c r="BL172" i="116"/>
  <c r="BK172" i="116"/>
  <c r="BJ172" i="116"/>
  <c r="AX172" i="116"/>
  <c r="AW172" i="116"/>
  <c r="AV172" i="116"/>
  <c r="AU172" i="116"/>
  <c r="AT172" i="116"/>
  <c r="AS172" i="116"/>
  <c r="AR172" i="116"/>
  <c r="AQ172" i="116"/>
  <c r="AP172" i="116"/>
  <c r="AO172" i="116"/>
  <c r="AN172" i="116"/>
  <c r="AM172" i="116"/>
  <c r="AL172" i="116"/>
  <c r="AK172" i="116"/>
  <c r="AJ172" i="116"/>
  <c r="AI172" i="116"/>
  <c r="AH172" i="116"/>
  <c r="I172" i="116"/>
  <c r="H172" i="116"/>
  <c r="G172" i="116"/>
  <c r="A172" i="116"/>
  <c r="HN171" i="116"/>
  <c r="HM171" i="116"/>
  <c r="HL171" i="116"/>
  <c r="EY171" i="116"/>
  <c r="EZ171" i="116"/>
  <c r="HK171" i="116"/>
  <c r="FZ171" i="116"/>
  <c r="GA171" i="116"/>
  <c r="GB171" i="116"/>
  <c r="GC171" i="116"/>
  <c r="GD171" i="116"/>
  <c r="GE171" i="116"/>
  <c r="GF171" i="116"/>
  <c r="GG171" i="116"/>
  <c r="GH171" i="116"/>
  <c r="GI171" i="116"/>
  <c r="FC171" i="116"/>
  <c r="FB171" i="116"/>
  <c r="EH171" i="116"/>
  <c r="DY171" i="116"/>
  <c r="DX171" i="116"/>
  <c r="DW171" i="116"/>
  <c r="DV171" i="116"/>
  <c r="DU171" i="116"/>
  <c r="DT171" i="116"/>
  <c r="DS171" i="116"/>
  <c r="DR171" i="116"/>
  <c r="DQ171" i="116"/>
  <c r="DP171" i="116"/>
  <c r="DO171" i="116"/>
  <c r="DN171" i="116"/>
  <c r="DM171" i="116"/>
  <c r="DL171" i="116"/>
  <c r="DK171" i="116"/>
  <c r="DJ171" i="116"/>
  <c r="CY171" i="116"/>
  <c r="CX171" i="116"/>
  <c r="CW171" i="116"/>
  <c r="CV171" i="116"/>
  <c r="CU171" i="116"/>
  <c r="CT171" i="116"/>
  <c r="CS171" i="116"/>
  <c r="CR171" i="116"/>
  <c r="CQ171" i="116"/>
  <c r="CP171" i="116"/>
  <c r="CO171" i="116"/>
  <c r="CN171" i="116"/>
  <c r="CM171" i="116"/>
  <c r="CL171" i="116"/>
  <c r="CK171" i="116"/>
  <c r="CJ171" i="116"/>
  <c r="BY171" i="116"/>
  <c r="BX171" i="116"/>
  <c r="BW171" i="116"/>
  <c r="BV171" i="116"/>
  <c r="BU171" i="116"/>
  <c r="BT171" i="116"/>
  <c r="BS171" i="116"/>
  <c r="BR171" i="116"/>
  <c r="BQ171" i="116"/>
  <c r="BP171" i="116"/>
  <c r="BO171" i="116"/>
  <c r="BN171" i="116"/>
  <c r="BM171" i="116"/>
  <c r="BL171" i="116"/>
  <c r="BK171" i="116"/>
  <c r="BJ171" i="116"/>
  <c r="AX171" i="116"/>
  <c r="AW171" i="116"/>
  <c r="AV171" i="116"/>
  <c r="AU171" i="116"/>
  <c r="AT171" i="116"/>
  <c r="AS171" i="116"/>
  <c r="AR171" i="116"/>
  <c r="AQ171" i="116"/>
  <c r="AP171" i="116"/>
  <c r="AO171" i="116"/>
  <c r="AN171" i="116"/>
  <c r="AM171" i="116"/>
  <c r="AL171" i="116"/>
  <c r="AK171" i="116"/>
  <c r="AJ171" i="116"/>
  <c r="AI171" i="116"/>
  <c r="AH171" i="116"/>
  <c r="I171" i="116"/>
  <c r="H171" i="116"/>
  <c r="G171" i="116"/>
  <c r="A171" i="116"/>
  <c r="HN170" i="116"/>
  <c r="HM170" i="116"/>
  <c r="HL170" i="116"/>
  <c r="EY170" i="116"/>
  <c r="EZ170" i="116"/>
  <c r="HK170" i="116"/>
  <c r="FZ170" i="116"/>
  <c r="GA170" i="116"/>
  <c r="GB170" i="116"/>
  <c r="GC170" i="116"/>
  <c r="GD170" i="116"/>
  <c r="GE170" i="116"/>
  <c r="GF170" i="116"/>
  <c r="GG170" i="116"/>
  <c r="GH170" i="116"/>
  <c r="GI170" i="116"/>
  <c r="FC170" i="116"/>
  <c r="FB170" i="116"/>
  <c r="EH170" i="116"/>
  <c r="DY170" i="116"/>
  <c r="DX170" i="116"/>
  <c r="DW170" i="116"/>
  <c r="DV170" i="116"/>
  <c r="DU170" i="116"/>
  <c r="DT170" i="116"/>
  <c r="DS170" i="116"/>
  <c r="DR170" i="116"/>
  <c r="DQ170" i="116"/>
  <c r="DP170" i="116"/>
  <c r="DO170" i="116"/>
  <c r="DN170" i="116"/>
  <c r="DM170" i="116"/>
  <c r="DL170" i="116"/>
  <c r="DK170" i="116"/>
  <c r="DJ170" i="116"/>
  <c r="CY170" i="116"/>
  <c r="CX170" i="116"/>
  <c r="CW170" i="116"/>
  <c r="CV170" i="116"/>
  <c r="CU170" i="116"/>
  <c r="CT170" i="116"/>
  <c r="CS170" i="116"/>
  <c r="CR170" i="116"/>
  <c r="CQ170" i="116"/>
  <c r="CP170" i="116"/>
  <c r="CO170" i="116"/>
  <c r="CN170" i="116"/>
  <c r="CM170" i="116"/>
  <c r="CL170" i="116"/>
  <c r="CK170" i="116"/>
  <c r="CJ170" i="116"/>
  <c r="BY170" i="116"/>
  <c r="BX170" i="116"/>
  <c r="BW170" i="116"/>
  <c r="BV170" i="116"/>
  <c r="BU170" i="116"/>
  <c r="BT170" i="116"/>
  <c r="BS170" i="116"/>
  <c r="BR170" i="116"/>
  <c r="BQ170" i="116"/>
  <c r="BP170" i="116"/>
  <c r="BO170" i="116"/>
  <c r="BN170" i="116"/>
  <c r="BM170" i="116"/>
  <c r="BL170" i="116"/>
  <c r="BK170" i="116"/>
  <c r="BJ170" i="116"/>
  <c r="AX170" i="116"/>
  <c r="AW170" i="116"/>
  <c r="AV170" i="116"/>
  <c r="AU170" i="116"/>
  <c r="AT170" i="116"/>
  <c r="AS170" i="116"/>
  <c r="AR170" i="116"/>
  <c r="AQ170" i="116"/>
  <c r="AP170" i="116"/>
  <c r="AO170" i="116"/>
  <c r="AN170" i="116"/>
  <c r="AM170" i="116"/>
  <c r="AL170" i="116"/>
  <c r="AK170" i="116"/>
  <c r="AJ170" i="116"/>
  <c r="AI170" i="116"/>
  <c r="AH170" i="116"/>
  <c r="I170" i="116"/>
  <c r="H170" i="116"/>
  <c r="G170" i="116"/>
  <c r="A170" i="116"/>
  <c r="HN169" i="116"/>
  <c r="HM169" i="116"/>
  <c r="HL169" i="116"/>
  <c r="EY169" i="116"/>
  <c r="EZ169" i="116"/>
  <c r="HK169" i="116"/>
  <c r="FZ169" i="116"/>
  <c r="GA169" i="116"/>
  <c r="GB169" i="116"/>
  <c r="GC169" i="116"/>
  <c r="GD169" i="116"/>
  <c r="GE169" i="116"/>
  <c r="GF169" i="116"/>
  <c r="GG169" i="116"/>
  <c r="GH169" i="116"/>
  <c r="GI169" i="116"/>
  <c r="FC169" i="116"/>
  <c r="FB169" i="116"/>
  <c r="EH169" i="116"/>
  <c r="DY169" i="116"/>
  <c r="DX169" i="116"/>
  <c r="DW169" i="116"/>
  <c r="DV169" i="116"/>
  <c r="DU169" i="116"/>
  <c r="DT169" i="116"/>
  <c r="DS169" i="116"/>
  <c r="DR169" i="116"/>
  <c r="DQ169" i="116"/>
  <c r="DP169" i="116"/>
  <c r="DO169" i="116"/>
  <c r="DN169" i="116"/>
  <c r="DM169" i="116"/>
  <c r="DL169" i="116"/>
  <c r="DK169" i="116"/>
  <c r="DJ169" i="116"/>
  <c r="CY169" i="116"/>
  <c r="CX169" i="116"/>
  <c r="CW169" i="116"/>
  <c r="CV169" i="116"/>
  <c r="CU169" i="116"/>
  <c r="CT169" i="116"/>
  <c r="CS169" i="116"/>
  <c r="CR169" i="116"/>
  <c r="CQ169" i="116"/>
  <c r="CP169" i="116"/>
  <c r="CO169" i="116"/>
  <c r="CN169" i="116"/>
  <c r="CM169" i="116"/>
  <c r="CL169" i="116"/>
  <c r="CK169" i="116"/>
  <c r="CJ169" i="116"/>
  <c r="BY169" i="116"/>
  <c r="BX169" i="116"/>
  <c r="BW169" i="116"/>
  <c r="BV169" i="116"/>
  <c r="BU169" i="116"/>
  <c r="BT169" i="116"/>
  <c r="BS169" i="116"/>
  <c r="BR169" i="116"/>
  <c r="BQ169" i="116"/>
  <c r="BP169" i="116"/>
  <c r="BO169" i="116"/>
  <c r="BN169" i="116"/>
  <c r="BM169" i="116"/>
  <c r="BL169" i="116"/>
  <c r="BK169" i="116"/>
  <c r="BJ169" i="116"/>
  <c r="AX169" i="116"/>
  <c r="AW169" i="116"/>
  <c r="AV169" i="116"/>
  <c r="AU169" i="116"/>
  <c r="AT169" i="116"/>
  <c r="AS169" i="116"/>
  <c r="AR169" i="116"/>
  <c r="AQ169" i="116"/>
  <c r="AP169" i="116"/>
  <c r="AO169" i="116"/>
  <c r="AN169" i="116"/>
  <c r="AM169" i="116"/>
  <c r="AL169" i="116"/>
  <c r="AK169" i="116"/>
  <c r="AJ169" i="116"/>
  <c r="AI169" i="116"/>
  <c r="AH169" i="116"/>
  <c r="I169" i="116"/>
  <c r="H169" i="116"/>
  <c r="G169" i="116"/>
  <c r="A169" i="116"/>
  <c r="HN168" i="116"/>
  <c r="HM168" i="116"/>
  <c r="HL168" i="116"/>
  <c r="EY168" i="116"/>
  <c r="EZ168" i="116"/>
  <c r="HK168" i="116"/>
  <c r="FZ168" i="116"/>
  <c r="GA168" i="116"/>
  <c r="GB168" i="116"/>
  <c r="GC168" i="116"/>
  <c r="GD168" i="116"/>
  <c r="GE168" i="116"/>
  <c r="GF168" i="116"/>
  <c r="GG168" i="116"/>
  <c r="GH168" i="116"/>
  <c r="GI168" i="116"/>
  <c r="FC168" i="116"/>
  <c r="FB168" i="116"/>
  <c r="EH168" i="116"/>
  <c r="DY168" i="116"/>
  <c r="DX168" i="116"/>
  <c r="DW168" i="116"/>
  <c r="DV168" i="116"/>
  <c r="DU168" i="116"/>
  <c r="DT168" i="116"/>
  <c r="DS168" i="116"/>
  <c r="DR168" i="116"/>
  <c r="DQ168" i="116"/>
  <c r="DP168" i="116"/>
  <c r="DO168" i="116"/>
  <c r="DN168" i="116"/>
  <c r="DM168" i="116"/>
  <c r="DL168" i="116"/>
  <c r="DK168" i="116"/>
  <c r="DJ168" i="116"/>
  <c r="CY168" i="116"/>
  <c r="CX168" i="116"/>
  <c r="CW168" i="116"/>
  <c r="CV168" i="116"/>
  <c r="CU168" i="116"/>
  <c r="CT168" i="116"/>
  <c r="CS168" i="116"/>
  <c r="CR168" i="116"/>
  <c r="CQ168" i="116"/>
  <c r="CP168" i="116"/>
  <c r="CO168" i="116"/>
  <c r="CN168" i="116"/>
  <c r="CM168" i="116"/>
  <c r="CL168" i="116"/>
  <c r="CK168" i="116"/>
  <c r="CJ168" i="116"/>
  <c r="BY168" i="116"/>
  <c r="BX168" i="116"/>
  <c r="BW168" i="116"/>
  <c r="BV168" i="116"/>
  <c r="BU168" i="116"/>
  <c r="BT168" i="116"/>
  <c r="BS168" i="116"/>
  <c r="BR168" i="116"/>
  <c r="BQ168" i="116"/>
  <c r="BP168" i="116"/>
  <c r="BO168" i="116"/>
  <c r="BN168" i="116"/>
  <c r="BM168" i="116"/>
  <c r="BL168" i="116"/>
  <c r="BK168" i="116"/>
  <c r="BJ168" i="116"/>
  <c r="AX168" i="116"/>
  <c r="AW168" i="116"/>
  <c r="AV168" i="116"/>
  <c r="AU168" i="116"/>
  <c r="AT168" i="116"/>
  <c r="AS168" i="116"/>
  <c r="AR168" i="116"/>
  <c r="AQ168" i="116"/>
  <c r="AP168" i="116"/>
  <c r="AO168" i="116"/>
  <c r="AN168" i="116"/>
  <c r="AM168" i="116"/>
  <c r="AL168" i="116"/>
  <c r="AK168" i="116"/>
  <c r="AJ168" i="116"/>
  <c r="AI168" i="116"/>
  <c r="AH168" i="116"/>
  <c r="I168" i="116"/>
  <c r="H168" i="116"/>
  <c r="G168" i="116"/>
  <c r="A168" i="116"/>
  <c r="HN167" i="116"/>
  <c r="HM167" i="116"/>
  <c r="HL167" i="116"/>
  <c r="EY167" i="116"/>
  <c r="EZ167" i="116"/>
  <c r="HK167" i="116"/>
  <c r="FZ167" i="116"/>
  <c r="GA167" i="116"/>
  <c r="GB167" i="116"/>
  <c r="GC167" i="116"/>
  <c r="GD167" i="116"/>
  <c r="GE167" i="116"/>
  <c r="GF167" i="116"/>
  <c r="GG167" i="116"/>
  <c r="GH167" i="116"/>
  <c r="GI167" i="116"/>
  <c r="FC167" i="116"/>
  <c r="FB167" i="116"/>
  <c r="EH167" i="116"/>
  <c r="DY167" i="116"/>
  <c r="DX167" i="116"/>
  <c r="DW167" i="116"/>
  <c r="DV167" i="116"/>
  <c r="DU167" i="116"/>
  <c r="DT167" i="116"/>
  <c r="DS167" i="116"/>
  <c r="DR167" i="116"/>
  <c r="DQ167" i="116"/>
  <c r="DP167" i="116"/>
  <c r="DO167" i="116"/>
  <c r="DN167" i="116"/>
  <c r="DM167" i="116"/>
  <c r="DL167" i="116"/>
  <c r="DK167" i="116"/>
  <c r="DJ167" i="116"/>
  <c r="CY167" i="116"/>
  <c r="CX167" i="116"/>
  <c r="CW167" i="116"/>
  <c r="CV167" i="116"/>
  <c r="CU167" i="116"/>
  <c r="CT167" i="116"/>
  <c r="CS167" i="116"/>
  <c r="CR167" i="116"/>
  <c r="CQ167" i="116"/>
  <c r="CP167" i="116"/>
  <c r="CO167" i="116"/>
  <c r="CN167" i="116"/>
  <c r="CM167" i="116"/>
  <c r="CL167" i="116"/>
  <c r="CK167" i="116"/>
  <c r="CJ167" i="116"/>
  <c r="BY167" i="116"/>
  <c r="BX167" i="116"/>
  <c r="BW167" i="116"/>
  <c r="BV167" i="116"/>
  <c r="BU167" i="116"/>
  <c r="BT167" i="116"/>
  <c r="BS167" i="116"/>
  <c r="BR167" i="116"/>
  <c r="BQ167" i="116"/>
  <c r="BP167" i="116"/>
  <c r="BO167" i="116"/>
  <c r="BN167" i="116"/>
  <c r="BM167" i="116"/>
  <c r="BL167" i="116"/>
  <c r="BK167" i="116"/>
  <c r="BJ167" i="116"/>
  <c r="AX167" i="116"/>
  <c r="AW167" i="116"/>
  <c r="AV167" i="116"/>
  <c r="AU167" i="116"/>
  <c r="AT167" i="116"/>
  <c r="AS167" i="116"/>
  <c r="AR167" i="116"/>
  <c r="AQ167" i="116"/>
  <c r="AP167" i="116"/>
  <c r="AO167" i="116"/>
  <c r="AN167" i="116"/>
  <c r="AM167" i="116"/>
  <c r="AL167" i="116"/>
  <c r="AK167" i="116"/>
  <c r="AJ167" i="116"/>
  <c r="AI167" i="116"/>
  <c r="AH167" i="116"/>
  <c r="I167" i="116"/>
  <c r="H167" i="116"/>
  <c r="G167" i="116"/>
  <c r="A167" i="116"/>
  <c r="HN166" i="116"/>
  <c r="HM166" i="116"/>
  <c r="HL166" i="116"/>
  <c r="EY166" i="116"/>
  <c r="EZ166" i="116"/>
  <c r="HK166" i="116"/>
  <c r="FZ166" i="116"/>
  <c r="GA166" i="116"/>
  <c r="GB166" i="116"/>
  <c r="GC166" i="116"/>
  <c r="GD166" i="116"/>
  <c r="GE166" i="116"/>
  <c r="GF166" i="116"/>
  <c r="GG166" i="116"/>
  <c r="GH166" i="116"/>
  <c r="GI166" i="116"/>
  <c r="FC166" i="116"/>
  <c r="FB166" i="116"/>
  <c r="EH166" i="116"/>
  <c r="DY166" i="116"/>
  <c r="DX166" i="116"/>
  <c r="DW166" i="116"/>
  <c r="DV166" i="116"/>
  <c r="DU166" i="116"/>
  <c r="DT166" i="116"/>
  <c r="DS166" i="116"/>
  <c r="DR166" i="116"/>
  <c r="DQ166" i="116"/>
  <c r="DP166" i="116"/>
  <c r="DO166" i="116"/>
  <c r="DN166" i="116"/>
  <c r="DM166" i="116"/>
  <c r="DL166" i="116"/>
  <c r="DK166" i="116"/>
  <c r="DJ166" i="116"/>
  <c r="CY166" i="116"/>
  <c r="CX166" i="116"/>
  <c r="CW166" i="116"/>
  <c r="CV166" i="116"/>
  <c r="CU166" i="116"/>
  <c r="CT166" i="116"/>
  <c r="CS166" i="116"/>
  <c r="CR166" i="116"/>
  <c r="CQ166" i="116"/>
  <c r="CP166" i="116"/>
  <c r="CO166" i="116"/>
  <c r="CN166" i="116"/>
  <c r="CM166" i="116"/>
  <c r="CL166" i="116"/>
  <c r="CK166" i="116"/>
  <c r="CJ166" i="116"/>
  <c r="BY166" i="116"/>
  <c r="BX166" i="116"/>
  <c r="BW166" i="116"/>
  <c r="BV166" i="116"/>
  <c r="BU166" i="116"/>
  <c r="BT166" i="116"/>
  <c r="BS166" i="116"/>
  <c r="BR166" i="116"/>
  <c r="BQ166" i="116"/>
  <c r="BP166" i="116"/>
  <c r="BO166" i="116"/>
  <c r="BN166" i="116"/>
  <c r="BM166" i="116"/>
  <c r="BL166" i="116"/>
  <c r="BK166" i="116"/>
  <c r="BJ166" i="116"/>
  <c r="AX166" i="116"/>
  <c r="AW166" i="116"/>
  <c r="AV166" i="116"/>
  <c r="AU166" i="116"/>
  <c r="AT166" i="116"/>
  <c r="AS166" i="116"/>
  <c r="AR166" i="116"/>
  <c r="AQ166" i="116"/>
  <c r="AP166" i="116"/>
  <c r="AO166" i="116"/>
  <c r="AN166" i="116"/>
  <c r="AM166" i="116"/>
  <c r="AL166" i="116"/>
  <c r="AK166" i="116"/>
  <c r="AJ166" i="116"/>
  <c r="AI166" i="116"/>
  <c r="AH166" i="116"/>
  <c r="I166" i="116"/>
  <c r="H166" i="116"/>
  <c r="G166" i="116"/>
  <c r="A166" i="116"/>
  <c r="HN165" i="116"/>
  <c r="HM165" i="116"/>
  <c r="HL165" i="116"/>
  <c r="EY165" i="116"/>
  <c r="EZ165" i="116"/>
  <c r="HK165" i="116"/>
  <c r="FZ165" i="116"/>
  <c r="GA165" i="116"/>
  <c r="GB165" i="116"/>
  <c r="GC165" i="116"/>
  <c r="GD165" i="116"/>
  <c r="GE165" i="116"/>
  <c r="GF165" i="116"/>
  <c r="GG165" i="116"/>
  <c r="GH165" i="116"/>
  <c r="GI165" i="116"/>
  <c r="FC165" i="116"/>
  <c r="FB165" i="116"/>
  <c r="EH165" i="116"/>
  <c r="DY165" i="116"/>
  <c r="DX165" i="116"/>
  <c r="DW165" i="116"/>
  <c r="DV165" i="116"/>
  <c r="DU165" i="116"/>
  <c r="DT165" i="116"/>
  <c r="DS165" i="116"/>
  <c r="DR165" i="116"/>
  <c r="DQ165" i="116"/>
  <c r="DP165" i="116"/>
  <c r="DO165" i="116"/>
  <c r="DN165" i="116"/>
  <c r="DM165" i="116"/>
  <c r="DL165" i="116"/>
  <c r="DK165" i="116"/>
  <c r="DJ165" i="116"/>
  <c r="CY165" i="116"/>
  <c r="CX165" i="116"/>
  <c r="CW165" i="116"/>
  <c r="CV165" i="116"/>
  <c r="CU165" i="116"/>
  <c r="CT165" i="116"/>
  <c r="CS165" i="116"/>
  <c r="CR165" i="116"/>
  <c r="CQ165" i="116"/>
  <c r="CP165" i="116"/>
  <c r="CO165" i="116"/>
  <c r="CN165" i="116"/>
  <c r="CM165" i="116"/>
  <c r="CL165" i="116"/>
  <c r="CK165" i="116"/>
  <c r="CJ165" i="116"/>
  <c r="BY165" i="116"/>
  <c r="BX165" i="116"/>
  <c r="BW165" i="116"/>
  <c r="BV165" i="116"/>
  <c r="BU165" i="116"/>
  <c r="BT165" i="116"/>
  <c r="BS165" i="116"/>
  <c r="BR165" i="116"/>
  <c r="BQ165" i="116"/>
  <c r="BP165" i="116"/>
  <c r="BO165" i="116"/>
  <c r="BN165" i="116"/>
  <c r="BM165" i="116"/>
  <c r="BL165" i="116"/>
  <c r="BK165" i="116"/>
  <c r="BJ165" i="116"/>
  <c r="AX165" i="116"/>
  <c r="AW165" i="116"/>
  <c r="AV165" i="116"/>
  <c r="AU165" i="116"/>
  <c r="AT165" i="116"/>
  <c r="AS165" i="116"/>
  <c r="AR165" i="116"/>
  <c r="AQ165" i="116"/>
  <c r="AP165" i="116"/>
  <c r="AO165" i="116"/>
  <c r="AN165" i="116"/>
  <c r="AM165" i="116"/>
  <c r="AL165" i="116"/>
  <c r="AK165" i="116"/>
  <c r="AJ165" i="116"/>
  <c r="AI165" i="116"/>
  <c r="AH165" i="116"/>
  <c r="I165" i="116"/>
  <c r="H165" i="116"/>
  <c r="G165" i="116"/>
  <c r="A165" i="116"/>
  <c r="HN164" i="116"/>
  <c r="HM164" i="116"/>
  <c r="HL164" i="116"/>
  <c r="EY164" i="116"/>
  <c r="EZ164" i="116"/>
  <c r="HK164" i="116"/>
  <c r="FZ164" i="116"/>
  <c r="GA164" i="116"/>
  <c r="GB164" i="116"/>
  <c r="GC164" i="116"/>
  <c r="GD164" i="116"/>
  <c r="GE164" i="116"/>
  <c r="GF164" i="116"/>
  <c r="GG164" i="116"/>
  <c r="GH164" i="116"/>
  <c r="GI164" i="116"/>
  <c r="FC164" i="116"/>
  <c r="FB164" i="116"/>
  <c r="EH164" i="116"/>
  <c r="DY164" i="116"/>
  <c r="DX164" i="116"/>
  <c r="DW164" i="116"/>
  <c r="DV164" i="116"/>
  <c r="DU164" i="116"/>
  <c r="DT164" i="116"/>
  <c r="DS164" i="116"/>
  <c r="DR164" i="116"/>
  <c r="DQ164" i="116"/>
  <c r="DP164" i="116"/>
  <c r="DO164" i="116"/>
  <c r="DN164" i="116"/>
  <c r="DM164" i="116"/>
  <c r="DL164" i="116"/>
  <c r="DK164" i="116"/>
  <c r="DJ164" i="116"/>
  <c r="DI164" i="116"/>
  <c r="CY164" i="116"/>
  <c r="CX164" i="116"/>
  <c r="CW164" i="116"/>
  <c r="CV164" i="116"/>
  <c r="CU164" i="116"/>
  <c r="CT164" i="116"/>
  <c r="CS164" i="116"/>
  <c r="CR164" i="116"/>
  <c r="CQ164" i="116"/>
  <c r="CP164" i="116"/>
  <c r="CO164" i="116"/>
  <c r="CN164" i="116"/>
  <c r="CM164" i="116"/>
  <c r="CL164" i="116"/>
  <c r="CK164" i="116"/>
  <c r="CJ164" i="116"/>
  <c r="CI164" i="116"/>
  <c r="BY164" i="116"/>
  <c r="BX164" i="116"/>
  <c r="BW164" i="116"/>
  <c r="BV164" i="116"/>
  <c r="BU164" i="116"/>
  <c r="BT164" i="116"/>
  <c r="BS164" i="116"/>
  <c r="BR164" i="116"/>
  <c r="BQ164" i="116"/>
  <c r="BP164" i="116"/>
  <c r="BO164" i="116"/>
  <c r="BN164" i="116"/>
  <c r="BM164" i="116"/>
  <c r="BL164" i="116"/>
  <c r="BK164" i="116"/>
  <c r="BJ164" i="116"/>
  <c r="BI164" i="116"/>
  <c r="AX164" i="116"/>
  <c r="AW164" i="116"/>
  <c r="AV164" i="116"/>
  <c r="AU164" i="116"/>
  <c r="AT164" i="116"/>
  <c r="AS164" i="116"/>
  <c r="AR164" i="116"/>
  <c r="AQ164" i="116"/>
  <c r="AP164" i="116"/>
  <c r="AO164" i="116"/>
  <c r="AN164" i="116"/>
  <c r="AM164" i="116"/>
  <c r="AL164" i="116"/>
  <c r="AK164" i="116"/>
  <c r="AJ164" i="116"/>
  <c r="AI164" i="116"/>
  <c r="AH164" i="116"/>
  <c r="I164" i="116"/>
  <c r="H164" i="116"/>
  <c r="G164" i="116"/>
  <c r="A164" i="116"/>
  <c r="HN163" i="116"/>
  <c r="HM163" i="116"/>
  <c r="HL163" i="116"/>
  <c r="EY163" i="116"/>
  <c r="EZ163" i="116"/>
  <c r="HK163" i="116"/>
  <c r="FZ163" i="116"/>
  <c r="GA163" i="116"/>
  <c r="GB163" i="116"/>
  <c r="GC163" i="116"/>
  <c r="GD163" i="116"/>
  <c r="GE163" i="116"/>
  <c r="GF163" i="116"/>
  <c r="GG163" i="116"/>
  <c r="GH163" i="116"/>
  <c r="GI163" i="116"/>
  <c r="FC163" i="116"/>
  <c r="FB163" i="116"/>
  <c r="EH131" i="116"/>
  <c r="EH163" i="116"/>
  <c r="DY163" i="116"/>
  <c r="DX163" i="116"/>
  <c r="DW163" i="116"/>
  <c r="DV163" i="116"/>
  <c r="DU163" i="116"/>
  <c r="DT163" i="116"/>
  <c r="DS163" i="116"/>
  <c r="DR163" i="116"/>
  <c r="DQ163" i="116"/>
  <c r="DP163" i="116"/>
  <c r="DO163" i="116"/>
  <c r="DN163" i="116"/>
  <c r="DM163" i="116"/>
  <c r="DL163" i="116"/>
  <c r="DK163" i="116"/>
  <c r="DJ163" i="116"/>
  <c r="DI163" i="116"/>
  <c r="CY163" i="116"/>
  <c r="CX163" i="116"/>
  <c r="CW163" i="116"/>
  <c r="CV163" i="116"/>
  <c r="CU163" i="116"/>
  <c r="CT163" i="116"/>
  <c r="CS163" i="116"/>
  <c r="CR163" i="116"/>
  <c r="CQ163" i="116"/>
  <c r="CP163" i="116"/>
  <c r="CO163" i="116"/>
  <c r="CN163" i="116"/>
  <c r="CM163" i="116"/>
  <c r="CL163" i="116"/>
  <c r="CK163" i="116"/>
  <c r="CJ163" i="116"/>
  <c r="CI163" i="116"/>
  <c r="BY163" i="116"/>
  <c r="BX163" i="116"/>
  <c r="BW163" i="116"/>
  <c r="BV163" i="116"/>
  <c r="BU163" i="116"/>
  <c r="BT163" i="116"/>
  <c r="BS163" i="116"/>
  <c r="BR163" i="116"/>
  <c r="BQ163" i="116"/>
  <c r="BP163" i="116"/>
  <c r="BO163" i="116"/>
  <c r="BN163" i="116"/>
  <c r="BM163" i="116"/>
  <c r="BL163" i="116"/>
  <c r="BK163" i="116"/>
  <c r="BJ163" i="116"/>
  <c r="BI163" i="116"/>
  <c r="AX163" i="116"/>
  <c r="AW163" i="116"/>
  <c r="AV163" i="116"/>
  <c r="AU163" i="116"/>
  <c r="AT163" i="116"/>
  <c r="AS163" i="116"/>
  <c r="AR163" i="116"/>
  <c r="AQ163" i="116"/>
  <c r="AP163" i="116"/>
  <c r="AO163" i="116"/>
  <c r="AN163" i="116"/>
  <c r="AM163" i="116"/>
  <c r="AL163" i="116"/>
  <c r="AK163" i="116"/>
  <c r="AJ163" i="116"/>
  <c r="AI163" i="116"/>
  <c r="AH163" i="116"/>
  <c r="I163" i="116"/>
  <c r="H163" i="116"/>
  <c r="G163" i="116"/>
  <c r="A163" i="116"/>
  <c r="HN162" i="116"/>
  <c r="HM162" i="116"/>
  <c r="HL162" i="116"/>
  <c r="EY162" i="116"/>
  <c r="EZ162" i="116"/>
  <c r="HK162" i="116"/>
  <c r="FZ162" i="116"/>
  <c r="GA162" i="116"/>
  <c r="GB162" i="116"/>
  <c r="GC162" i="116"/>
  <c r="GD162" i="116"/>
  <c r="GE162" i="116"/>
  <c r="GF162" i="116"/>
  <c r="GG162" i="116"/>
  <c r="GH162" i="116"/>
  <c r="GI162" i="116"/>
  <c r="FC162" i="116"/>
  <c r="FB162" i="116"/>
  <c r="EH162" i="116"/>
  <c r="DY162" i="116"/>
  <c r="DX162" i="116"/>
  <c r="DW162" i="116"/>
  <c r="DV162" i="116"/>
  <c r="DU162" i="116"/>
  <c r="DT162" i="116"/>
  <c r="DS162" i="116"/>
  <c r="DR162" i="116"/>
  <c r="DQ162" i="116"/>
  <c r="DP162" i="116"/>
  <c r="DO162" i="116"/>
  <c r="DN162" i="116"/>
  <c r="DM162" i="116"/>
  <c r="DL162" i="116"/>
  <c r="DK162" i="116"/>
  <c r="DJ162" i="116"/>
  <c r="DI162" i="116"/>
  <c r="CY162" i="116"/>
  <c r="CX162" i="116"/>
  <c r="CW162" i="116"/>
  <c r="CV162" i="116"/>
  <c r="CU162" i="116"/>
  <c r="CT162" i="116"/>
  <c r="CS162" i="116"/>
  <c r="CR162" i="116"/>
  <c r="CQ162" i="116"/>
  <c r="CP162" i="116"/>
  <c r="CO162" i="116"/>
  <c r="CN162" i="116"/>
  <c r="CM162" i="116"/>
  <c r="CL162" i="116"/>
  <c r="CK162" i="116"/>
  <c r="CJ162" i="116"/>
  <c r="CI162" i="116"/>
  <c r="BY162" i="116"/>
  <c r="BX162" i="116"/>
  <c r="BW162" i="116"/>
  <c r="BV162" i="116"/>
  <c r="BU162" i="116"/>
  <c r="BT162" i="116"/>
  <c r="BS162" i="116"/>
  <c r="BR162" i="116"/>
  <c r="BQ162" i="116"/>
  <c r="BP162" i="116"/>
  <c r="BO162" i="116"/>
  <c r="BN162" i="116"/>
  <c r="BM162" i="116"/>
  <c r="BL162" i="116"/>
  <c r="BK162" i="116"/>
  <c r="BJ162" i="116"/>
  <c r="BI162" i="116"/>
  <c r="AX162" i="116"/>
  <c r="AW162" i="116"/>
  <c r="AV162" i="116"/>
  <c r="AU162" i="116"/>
  <c r="AT162" i="116"/>
  <c r="AS162" i="116"/>
  <c r="AR162" i="116"/>
  <c r="AQ162" i="116"/>
  <c r="AP162" i="116"/>
  <c r="AO162" i="116"/>
  <c r="AN162" i="116"/>
  <c r="AM162" i="116"/>
  <c r="AL162" i="116"/>
  <c r="AK162" i="116"/>
  <c r="AJ162" i="116"/>
  <c r="AI162" i="116"/>
  <c r="AH162" i="116"/>
  <c r="I162" i="116"/>
  <c r="H162" i="116"/>
  <c r="G162" i="116"/>
  <c r="A162" i="116"/>
  <c r="HN161" i="116"/>
  <c r="HM161" i="116"/>
  <c r="HL161" i="116"/>
  <c r="EY161" i="116"/>
  <c r="EZ161" i="116"/>
  <c r="HK161" i="116"/>
  <c r="FZ161" i="116"/>
  <c r="GA161" i="116"/>
  <c r="GB161" i="116"/>
  <c r="GC161" i="116"/>
  <c r="GD161" i="116"/>
  <c r="GE161" i="116"/>
  <c r="GF161" i="116"/>
  <c r="GG161" i="116"/>
  <c r="GH161" i="116"/>
  <c r="GI161" i="116"/>
  <c r="FC161" i="116"/>
  <c r="FB161" i="116"/>
  <c r="EH161" i="116"/>
  <c r="DY161" i="116"/>
  <c r="DX161" i="116"/>
  <c r="DW161" i="116"/>
  <c r="DV161" i="116"/>
  <c r="DU161" i="116"/>
  <c r="DT161" i="116"/>
  <c r="DS161" i="116"/>
  <c r="DR161" i="116"/>
  <c r="DQ161" i="116"/>
  <c r="DP161" i="116"/>
  <c r="DO161" i="116"/>
  <c r="DN161" i="116"/>
  <c r="DM161" i="116"/>
  <c r="DL161" i="116"/>
  <c r="DK161" i="116"/>
  <c r="DJ161" i="116"/>
  <c r="DI161" i="116"/>
  <c r="CY161" i="116"/>
  <c r="CX161" i="116"/>
  <c r="CW161" i="116"/>
  <c r="CV161" i="116"/>
  <c r="CU161" i="116"/>
  <c r="CT161" i="116"/>
  <c r="CS161" i="116"/>
  <c r="CR161" i="116"/>
  <c r="CQ161" i="116"/>
  <c r="CP161" i="116"/>
  <c r="CO161" i="116"/>
  <c r="CN161" i="116"/>
  <c r="CM161" i="116"/>
  <c r="CL161" i="116"/>
  <c r="CK161" i="116"/>
  <c r="CJ161" i="116"/>
  <c r="CI161" i="116"/>
  <c r="BY161" i="116"/>
  <c r="BX161" i="116"/>
  <c r="BW161" i="116"/>
  <c r="BV161" i="116"/>
  <c r="BU161" i="116"/>
  <c r="BT161" i="116"/>
  <c r="BS161" i="116"/>
  <c r="BR161" i="116"/>
  <c r="BQ161" i="116"/>
  <c r="BP161" i="116"/>
  <c r="BO161" i="116"/>
  <c r="BN161" i="116"/>
  <c r="BM161" i="116"/>
  <c r="BL161" i="116"/>
  <c r="BK161" i="116"/>
  <c r="BJ161" i="116"/>
  <c r="BI161" i="116"/>
  <c r="AX161" i="116"/>
  <c r="AW161" i="116"/>
  <c r="AV161" i="116"/>
  <c r="AU161" i="116"/>
  <c r="AT161" i="116"/>
  <c r="AS161" i="116"/>
  <c r="AR161" i="116"/>
  <c r="AQ161" i="116"/>
  <c r="AP161" i="116"/>
  <c r="AO161" i="116"/>
  <c r="AN161" i="116"/>
  <c r="AM161" i="116"/>
  <c r="AL161" i="116"/>
  <c r="AK161" i="116"/>
  <c r="AJ161" i="116"/>
  <c r="AI161" i="116"/>
  <c r="AH161" i="116"/>
  <c r="I161" i="116"/>
  <c r="H161" i="116"/>
  <c r="G161" i="116"/>
  <c r="A161" i="116"/>
  <c r="HN160" i="116"/>
  <c r="HM160" i="116"/>
  <c r="HL160" i="116"/>
  <c r="EY160" i="116"/>
  <c r="EZ160" i="116"/>
  <c r="HK160" i="116"/>
  <c r="FZ160" i="116"/>
  <c r="GA160" i="116"/>
  <c r="GB160" i="116"/>
  <c r="GC160" i="116"/>
  <c r="GD160" i="116"/>
  <c r="GE160" i="116"/>
  <c r="GF160" i="116"/>
  <c r="GG160" i="116"/>
  <c r="GH160" i="116"/>
  <c r="GI160" i="116"/>
  <c r="FC160" i="116"/>
  <c r="FB160" i="116"/>
  <c r="EH160" i="116"/>
  <c r="DY160" i="116"/>
  <c r="DX160" i="116"/>
  <c r="DW160" i="116"/>
  <c r="DV160" i="116"/>
  <c r="DU160" i="116"/>
  <c r="DT160" i="116"/>
  <c r="DS160" i="116"/>
  <c r="DR160" i="116"/>
  <c r="DQ160" i="116"/>
  <c r="DP160" i="116"/>
  <c r="DO160" i="116"/>
  <c r="DN160" i="116"/>
  <c r="DM160" i="116"/>
  <c r="DL160" i="116"/>
  <c r="DK160" i="116"/>
  <c r="DJ160" i="116"/>
  <c r="DI160" i="116"/>
  <c r="CY160" i="116"/>
  <c r="CX160" i="116"/>
  <c r="CW160" i="116"/>
  <c r="CV160" i="116"/>
  <c r="CU160" i="116"/>
  <c r="CT160" i="116"/>
  <c r="CS160" i="116"/>
  <c r="CR160" i="116"/>
  <c r="CQ160" i="116"/>
  <c r="CP160" i="116"/>
  <c r="CO160" i="116"/>
  <c r="CN160" i="116"/>
  <c r="CM160" i="116"/>
  <c r="CL160" i="116"/>
  <c r="CK160" i="116"/>
  <c r="CJ160" i="116"/>
  <c r="CI160" i="116"/>
  <c r="BY160" i="116"/>
  <c r="BX160" i="116"/>
  <c r="BW160" i="116"/>
  <c r="BV160" i="116"/>
  <c r="BU160" i="116"/>
  <c r="BT160" i="116"/>
  <c r="BS160" i="116"/>
  <c r="BR160" i="116"/>
  <c r="BQ160" i="116"/>
  <c r="BP160" i="116"/>
  <c r="BO160" i="116"/>
  <c r="BN160" i="116"/>
  <c r="BM160" i="116"/>
  <c r="BL160" i="116"/>
  <c r="BK160" i="116"/>
  <c r="BJ160" i="116"/>
  <c r="BI160" i="116"/>
  <c r="AX160" i="116"/>
  <c r="AW160" i="116"/>
  <c r="AV160" i="116"/>
  <c r="AU160" i="116"/>
  <c r="AT160" i="116"/>
  <c r="AS160" i="116"/>
  <c r="AR160" i="116"/>
  <c r="AQ160" i="116"/>
  <c r="AP160" i="116"/>
  <c r="AO160" i="116"/>
  <c r="AN160" i="116"/>
  <c r="AM160" i="116"/>
  <c r="AL160" i="116"/>
  <c r="AK160" i="116"/>
  <c r="AJ160" i="116"/>
  <c r="AI160" i="116"/>
  <c r="AH160" i="116"/>
  <c r="I160" i="116"/>
  <c r="H160" i="116"/>
  <c r="G160" i="116"/>
  <c r="A160" i="116"/>
  <c r="HN159" i="116"/>
  <c r="HM159" i="116"/>
  <c r="HL159" i="116"/>
  <c r="EY159" i="116"/>
  <c r="EZ159" i="116"/>
  <c r="HK159" i="116"/>
  <c r="FZ159" i="116"/>
  <c r="GA159" i="116"/>
  <c r="GB159" i="116"/>
  <c r="GC159" i="116"/>
  <c r="GD159" i="116"/>
  <c r="GE159" i="116"/>
  <c r="GF159" i="116"/>
  <c r="GG159" i="116"/>
  <c r="GH159" i="116"/>
  <c r="GI159" i="116"/>
  <c r="FC159" i="116"/>
  <c r="FB159" i="116"/>
  <c r="EH159" i="116"/>
  <c r="DY159" i="116"/>
  <c r="DX159" i="116"/>
  <c r="DW159" i="116"/>
  <c r="DV159" i="116"/>
  <c r="DU159" i="116"/>
  <c r="DT159" i="116"/>
  <c r="DS159" i="116"/>
  <c r="DR159" i="116"/>
  <c r="DQ159" i="116"/>
  <c r="DP159" i="116"/>
  <c r="DO159" i="116"/>
  <c r="DN159" i="116"/>
  <c r="DM159" i="116"/>
  <c r="DL159" i="116"/>
  <c r="DK159" i="116"/>
  <c r="DJ159" i="116"/>
  <c r="DI159" i="116"/>
  <c r="CY159" i="116"/>
  <c r="CX159" i="116"/>
  <c r="CW159" i="116"/>
  <c r="CV159" i="116"/>
  <c r="CU159" i="116"/>
  <c r="CT159" i="116"/>
  <c r="CS159" i="116"/>
  <c r="CR159" i="116"/>
  <c r="CQ159" i="116"/>
  <c r="CP159" i="116"/>
  <c r="CO159" i="116"/>
  <c r="CN159" i="116"/>
  <c r="CM159" i="116"/>
  <c r="CL159" i="116"/>
  <c r="CK159" i="116"/>
  <c r="CJ159" i="116"/>
  <c r="CI159" i="116"/>
  <c r="BY159" i="116"/>
  <c r="BX159" i="116"/>
  <c r="BW159" i="116"/>
  <c r="BV159" i="116"/>
  <c r="BU159" i="116"/>
  <c r="BT159" i="116"/>
  <c r="BS159" i="116"/>
  <c r="BR159" i="116"/>
  <c r="BQ159" i="116"/>
  <c r="BP159" i="116"/>
  <c r="BO159" i="116"/>
  <c r="BN159" i="116"/>
  <c r="BM159" i="116"/>
  <c r="BL159" i="116"/>
  <c r="BK159" i="116"/>
  <c r="BJ159" i="116"/>
  <c r="BI159" i="116"/>
  <c r="AX159" i="116"/>
  <c r="AW159" i="116"/>
  <c r="AV159" i="116"/>
  <c r="AU159" i="116"/>
  <c r="AT159" i="116"/>
  <c r="AS159" i="116"/>
  <c r="AR159" i="116"/>
  <c r="AQ159" i="116"/>
  <c r="AP159" i="116"/>
  <c r="AO159" i="116"/>
  <c r="AN159" i="116"/>
  <c r="AM159" i="116"/>
  <c r="AL159" i="116"/>
  <c r="AK159" i="116"/>
  <c r="AJ159" i="116"/>
  <c r="AI159" i="116"/>
  <c r="AH159" i="116"/>
  <c r="M157" i="116"/>
  <c r="M158" i="116"/>
  <c r="M159" i="116"/>
  <c r="I159" i="116"/>
  <c r="H159" i="116"/>
  <c r="G159" i="116"/>
  <c r="A159" i="116"/>
  <c r="HN158" i="116"/>
  <c r="HM158" i="116"/>
  <c r="HL158" i="116"/>
  <c r="EY158" i="116"/>
  <c r="EZ158" i="116"/>
  <c r="HK158" i="116"/>
  <c r="FZ158" i="116"/>
  <c r="GA158" i="116"/>
  <c r="GB158" i="116"/>
  <c r="GC158" i="116"/>
  <c r="GD158" i="116"/>
  <c r="GE158" i="116"/>
  <c r="GF158" i="116"/>
  <c r="GG158" i="116"/>
  <c r="GH158" i="116"/>
  <c r="GI158" i="116"/>
  <c r="FC158" i="116"/>
  <c r="FB158" i="116"/>
  <c r="EH158" i="116"/>
  <c r="DY158" i="116"/>
  <c r="DX158" i="116"/>
  <c r="DW158" i="116"/>
  <c r="DV158" i="116"/>
  <c r="DU158" i="116"/>
  <c r="DT158" i="116"/>
  <c r="DS158" i="116"/>
  <c r="DR158" i="116"/>
  <c r="DQ158" i="116"/>
  <c r="DP158" i="116"/>
  <c r="DO158" i="116"/>
  <c r="DN158" i="116"/>
  <c r="DM158" i="116"/>
  <c r="DL158" i="116"/>
  <c r="DK158" i="116"/>
  <c r="DJ158" i="116"/>
  <c r="DI158" i="116"/>
  <c r="CY158" i="116"/>
  <c r="CX158" i="116"/>
  <c r="CW158" i="116"/>
  <c r="CV158" i="116"/>
  <c r="CU158" i="116"/>
  <c r="CT158" i="116"/>
  <c r="CS158" i="116"/>
  <c r="CR158" i="116"/>
  <c r="CQ158" i="116"/>
  <c r="CP158" i="116"/>
  <c r="CO158" i="116"/>
  <c r="CN158" i="116"/>
  <c r="CM158" i="116"/>
  <c r="CL158" i="116"/>
  <c r="CK158" i="116"/>
  <c r="CJ158" i="116"/>
  <c r="CI158" i="116"/>
  <c r="BY158" i="116"/>
  <c r="BX158" i="116"/>
  <c r="BW158" i="116"/>
  <c r="BV158" i="116"/>
  <c r="BU158" i="116"/>
  <c r="BT158" i="116"/>
  <c r="BS158" i="116"/>
  <c r="BR158" i="116"/>
  <c r="BQ158" i="116"/>
  <c r="BP158" i="116"/>
  <c r="BO158" i="116"/>
  <c r="BN158" i="116"/>
  <c r="BM158" i="116"/>
  <c r="BL158" i="116"/>
  <c r="BK158" i="116"/>
  <c r="BJ158" i="116"/>
  <c r="BI158" i="116"/>
  <c r="AX158" i="116"/>
  <c r="AW158" i="116"/>
  <c r="AV158" i="116"/>
  <c r="AU158" i="116"/>
  <c r="AT158" i="116"/>
  <c r="AS158" i="116"/>
  <c r="AR158" i="116"/>
  <c r="AQ158" i="116"/>
  <c r="AP158" i="116"/>
  <c r="AO158" i="116"/>
  <c r="AN158" i="116"/>
  <c r="AM158" i="116"/>
  <c r="AL158" i="116"/>
  <c r="AK158" i="116"/>
  <c r="AJ158" i="116"/>
  <c r="AI158" i="116"/>
  <c r="AH158" i="116"/>
  <c r="I158" i="116"/>
  <c r="H158" i="116"/>
  <c r="G158" i="116"/>
  <c r="A158" i="116"/>
  <c r="HN157" i="116"/>
  <c r="HM157" i="116"/>
  <c r="HL157" i="116"/>
  <c r="EY157" i="116"/>
  <c r="EZ157" i="116"/>
  <c r="HK157" i="116"/>
  <c r="FZ157" i="116"/>
  <c r="GA157" i="116"/>
  <c r="GB157" i="116"/>
  <c r="GC157" i="116"/>
  <c r="GD157" i="116"/>
  <c r="GE157" i="116"/>
  <c r="GF157" i="116"/>
  <c r="GG157" i="116"/>
  <c r="GH157" i="116"/>
  <c r="GI157" i="116"/>
  <c r="FC157" i="116"/>
  <c r="FB157" i="116"/>
  <c r="EH157" i="116"/>
  <c r="DY157" i="116"/>
  <c r="DX157" i="116"/>
  <c r="DW157" i="116"/>
  <c r="DV157" i="116"/>
  <c r="DU157" i="116"/>
  <c r="DT157" i="116"/>
  <c r="DS157" i="116"/>
  <c r="DR157" i="116"/>
  <c r="DQ157" i="116"/>
  <c r="DP157" i="116"/>
  <c r="DO157" i="116"/>
  <c r="DN157" i="116"/>
  <c r="DM157" i="116"/>
  <c r="DL157" i="116"/>
  <c r="DK157" i="116"/>
  <c r="DJ157" i="116"/>
  <c r="DI157" i="116"/>
  <c r="CY157" i="116"/>
  <c r="CX157" i="116"/>
  <c r="CW157" i="116"/>
  <c r="CV157" i="116"/>
  <c r="CU157" i="116"/>
  <c r="CT157" i="116"/>
  <c r="CS157" i="116"/>
  <c r="CR157" i="116"/>
  <c r="CQ157" i="116"/>
  <c r="CP157" i="116"/>
  <c r="CO157" i="116"/>
  <c r="CN157" i="116"/>
  <c r="CM157" i="116"/>
  <c r="CL157" i="116"/>
  <c r="CK157" i="116"/>
  <c r="CJ157" i="116"/>
  <c r="CI157" i="116"/>
  <c r="BY157" i="116"/>
  <c r="BX157" i="116"/>
  <c r="BW157" i="116"/>
  <c r="BV157" i="116"/>
  <c r="BU157" i="116"/>
  <c r="BT157" i="116"/>
  <c r="BS157" i="116"/>
  <c r="BR157" i="116"/>
  <c r="BQ157" i="116"/>
  <c r="BP157" i="116"/>
  <c r="BO157" i="116"/>
  <c r="BN157" i="116"/>
  <c r="BM157" i="116"/>
  <c r="BL157" i="116"/>
  <c r="BK157" i="116"/>
  <c r="BJ157" i="116"/>
  <c r="BI157" i="116"/>
  <c r="AX157" i="116"/>
  <c r="AW157" i="116"/>
  <c r="AV157" i="116"/>
  <c r="AU157" i="116"/>
  <c r="AT157" i="116"/>
  <c r="AS157" i="116"/>
  <c r="AR157" i="116"/>
  <c r="AQ157" i="116"/>
  <c r="AP157" i="116"/>
  <c r="AO157" i="116"/>
  <c r="AN157" i="116"/>
  <c r="AM157" i="116"/>
  <c r="AL157" i="116"/>
  <c r="AK157" i="116"/>
  <c r="AJ157" i="116"/>
  <c r="AI157" i="116"/>
  <c r="AH157" i="116"/>
  <c r="I157" i="116"/>
  <c r="H157" i="116"/>
  <c r="G157" i="116"/>
  <c r="A157" i="116"/>
  <c r="HN156" i="116"/>
  <c r="HM156" i="116"/>
  <c r="HL156" i="116"/>
  <c r="EY156" i="116"/>
  <c r="EZ156" i="116"/>
  <c r="HK156" i="116"/>
  <c r="FZ156" i="116"/>
  <c r="GA156" i="116"/>
  <c r="GB156" i="116"/>
  <c r="GC156" i="116"/>
  <c r="GD156" i="116"/>
  <c r="GE156" i="116"/>
  <c r="GF156" i="116"/>
  <c r="GG156" i="116"/>
  <c r="GH156" i="116"/>
  <c r="GI156" i="116"/>
  <c r="FC156" i="116"/>
  <c r="FB156" i="116"/>
  <c r="EH156" i="116"/>
  <c r="DY156" i="116"/>
  <c r="DX156" i="116"/>
  <c r="DW156" i="116"/>
  <c r="DV156" i="116"/>
  <c r="DU156" i="116"/>
  <c r="DT156" i="116"/>
  <c r="DS156" i="116"/>
  <c r="DR156" i="116"/>
  <c r="DQ156" i="116"/>
  <c r="DP156" i="116"/>
  <c r="DO156" i="116"/>
  <c r="DN156" i="116"/>
  <c r="DM156" i="116"/>
  <c r="DL156" i="116"/>
  <c r="DK156" i="116"/>
  <c r="DJ156" i="116"/>
  <c r="DI156" i="116"/>
  <c r="CY156" i="116"/>
  <c r="CX156" i="116"/>
  <c r="CW156" i="116"/>
  <c r="CV156" i="116"/>
  <c r="CU156" i="116"/>
  <c r="CT156" i="116"/>
  <c r="CS156" i="116"/>
  <c r="CR156" i="116"/>
  <c r="CQ156" i="116"/>
  <c r="CP156" i="116"/>
  <c r="CO156" i="116"/>
  <c r="CN156" i="116"/>
  <c r="CM156" i="116"/>
  <c r="CL156" i="116"/>
  <c r="CK156" i="116"/>
  <c r="CJ156" i="116"/>
  <c r="CI156" i="116"/>
  <c r="BY156" i="116"/>
  <c r="BX156" i="116"/>
  <c r="BW156" i="116"/>
  <c r="BV156" i="116"/>
  <c r="BU156" i="116"/>
  <c r="BT156" i="116"/>
  <c r="BS156" i="116"/>
  <c r="BR156" i="116"/>
  <c r="BQ156" i="116"/>
  <c r="BP156" i="116"/>
  <c r="BO156" i="116"/>
  <c r="BN156" i="116"/>
  <c r="BM156" i="116"/>
  <c r="BL156" i="116"/>
  <c r="BK156" i="116"/>
  <c r="BJ156" i="116"/>
  <c r="BI156" i="116"/>
  <c r="AX156" i="116"/>
  <c r="AW156" i="116"/>
  <c r="AV156" i="116"/>
  <c r="AU156" i="116"/>
  <c r="AT156" i="116"/>
  <c r="AS156" i="116"/>
  <c r="AR156" i="116"/>
  <c r="AQ156" i="116"/>
  <c r="AP156" i="116"/>
  <c r="AO156" i="116"/>
  <c r="AN156" i="116"/>
  <c r="AM156" i="116"/>
  <c r="AL156" i="116"/>
  <c r="AK156" i="116"/>
  <c r="AJ156" i="116"/>
  <c r="AI156" i="116"/>
  <c r="AH156" i="116"/>
  <c r="I156" i="116"/>
  <c r="H156" i="116"/>
  <c r="G156" i="116"/>
  <c r="A156" i="116"/>
  <c r="HN155" i="116"/>
  <c r="HM155" i="116"/>
  <c r="HL155" i="116"/>
  <c r="J155" i="116"/>
  <c r="EY155" i="116"/>
  <c r="EZ155" i="116"/>
  <c r="HK155" i="116"/>
  <c r="FY155" i="116"/>
  <c r="FZ155" i="116"/>
  <c r="GA155" i="116"/>
  <c r="GB155" i="116"/>
  <c r="GC155" i="116"/>
  <c r="GD155" i="116"/>
  <c r="GE155" i="116"/>
  <c r="GF155" i="116"/>
  <c r="GG155" i="116"/>
  <c r="GH155" i="116"/>
  <c r="GI155" i="116"/>
  <c r="FX155" i="116"/>
  <c r="FW155" i="116"/>
  <c r="FV155" i="116"/>
  <c r="FU155" i="116"/>
  <c r="FT155" i="116"/>
  <c r="FS155" i="116"/>
  <c r="FR155" i="116"/>
  <c r="FQ155" i="116"/>
  <c r="FP155" i="116"/>
  <c r="FO155" i="116"/>
  <c r="FC155" i="116"/>
  <c r="FB155" i="116"/>
  <c r="EH155" i="116"/>
  <c r="EF155" i="116"/>
  <c r="EE155" i="116"/>
  <c r="ED155" i="116"/>
  <c r="EC155" i="116"/>
  <c r="EA155" i="116"/>
  <c r="DO155" i="116"/>
  <c r="DP155" i="116"/>
  <c r="DQ155" i="116"/>
  <c r="DR155" i="116"/>
  <c r="DS155" i="116"/>
  <c r="DT155" i="116"/>
  <c r="DU155" i="116"/>
  <c r="DV155" i="116"/>
  <c r="DW155" i="116"/>
  <c r="DX155" i="116"/>
  <c r="DY155" i="116"/>
  <c r="DN155" i="116"/>
  <c r="DM155" i="116"/>
  <c r="DL155" i="116"/>
  <c r="DK155" i="116"/>
  <c r="DJ155" i="116"/>
  <c r="DI155" i="116"/>
  <c r="DH155" i="116"/>
  <c r="DG155" i="116"/>
  <c r="DF155" i="116"/>
  <c r="DE155" i="116"/>
  <c r="CO155" i="116"/>
  <c r="CP155" i="116"/>
  <c r="CQ155" i="116"/>
  <c r="CR155" i="116"/>
  <c r="CS155" i="116"/>
  <c r="CT155" i="116"/>
  <c r="CU155" i="116"/>
  <c r="CV155" i="116"/>
  <c r="CW155" i="116"/>
  <c r="CX155" i="116"/>
  <c r="CY155" i="116"/>
  <c r="CN155" i="116"/>
  <c r="CM155" i="116"/>
  <c r="CL155" i="116"/>
  <c r="CK155" i="116"/>
  <c r="CJ155" i="116"/>
  <c r="CI155" i="116"/>
  <c r="CH155" i="116"/>
  <c r="CG155" i="116"/>
  <c r="CF155" i="116"/>
  <c r="CE155" i="116"/>
  <c r="BO155" i="116"/>
  <c r="BP155" i="116"/>
  <c r="BQ155" i="116"/>
  <c r="BR155" i="116"/>
  <c r="BS155" i="116"/>
  <c r="BT155" i="116"/>
  <c r="BU155" i="116"/>
  <c r="BV155" i="116"/>
  <c r="BW155" i="116"/>
  <c r="BX155" i="116"/>
  <c r="BY155" i="116"/>
  <c r="BN155" i="116"/>
  <c r="BM155" i="116"/>
  <c r="BL155" i="116"/>
  <c r="BK155" i="116"/>
  <c r="BJ155" i="116"/>
  <c r="BI155" i="116"/>
  <c r="BH155" i="116"/>
  <c r="BG155" i="116"/>
  <c r="BF155" i="116"/>
  <c r="BE155" i="116"/>
  <c r="AX155" i="116"/>
  <c r="AW155" i="116"/>
  <c r="AV155" i="116"/>
  <c r="AU155" i="116"/>
  <c r="AT155" i="116"/>
  <c r="AS155" i="116"/>
  <c r="AR155" i="116"/>
  <c r="AQ155" i="116"/>
  <c r="AP155" i="116"/>
  <c r="AO155" i="116"/>
  <c r="AN155" i="116"/>
  <c r="AM155" i="116"/>
  <c r="AL155" i="116"/>
  <c r="AK155" i="116"/>
  <c r="AJ155" i="116"/>
  <c r="AI155" i="116"/>
  <c r="AH155" i="116"/>
  <c r="AG155" i="116"/>
  <c r="AF155" i="116"/>
  <c r="AE155" i="116"/>
  <c r="AD155" i="116"/>
  <c r="W155" i="116"/>
  <c r="V155" i="116"/>
  <c r="U155" i="116"/>
  <c r="T155" i="116"/>
  <c r="S155" i="116"/>
  <c r="R155" i="116"/>
  <c r="K155" i="116"/>
  <c r="I155" i="116"/>
  <c r="H155" i="116"/>
  <c r="G155" i="116"/>
  <c r="A155" i="116"/>
  <c r="HN154" i="116"/>
  <c r="HM154" i="116"/>
  <c r="HL154" i="116"/>
  <c r="J154" i="116"/>
  <c r="EY154" i="116"/>
  <c r="EZ154" i="116"/>
  <c r="HK154" i="116"/>
  <c r="FY154" i="116"/>
  <c r="FZ154" i="116"/>
  <c r="GA154" i="116"/>
  <c r="GB154" i="116"/>
  <c r="GC154" i="116"/>
  <c r="GD154" i="116"/>
  <c r="GE154" i="116"/>
  <c r="GF154" i="116"/>
  <c r="GG154" i="116"/>
  <c r="GH154" i="116"/>
  <c r="GI154" i="116"/>
  <c r="FX154" i="116"/>
  <c r="FW154" i="116"/>
  <c r="FV154" i="116"/>
  <c r="FU154" i="116"/>
  <c r="FT154" i="116"/>
  <c r="FS154" i="116"/>
  <c r="FR154" i="116"/>
  <c r="FQ154" i="116"/>
  <c r="FP154" i="116"/>
  <c r="FO154" i="116"/>
  <c r="FC154" i="116"/>
  <c r="FB154" i="116"/>
  <c r="EH154" i="116"/>
  <c r="EF154" i="116"/>
  <c r="EE154" i="116"/>
  <c r="ED154" i="116"/>
  <c r="EC154" i="116"/>
  <c r="EA154" i="116"/>
  <c r="DO154" i="116"/>
  <c r="DP154" i="116"/>
  <c r="DQ154" i="116"/>
  <c r="DR154" i="116"/>
  <c r="DS154" i="116"/>
  <c r="DT154" i="116"/>
  <c r="DU154" i="116"/>
  <c r="DV154" i="116"/>
  <c r="DW154" i="116"/>
  <c r="DX154" i="116"/>
  <c r="DY154" i="116"/>
  <c r="DN154" i="116"/>
  <c r="DM154" i="116"/>
  <c r="DL154" i="116"/>
  <c r="DK154" i="116"/>
  <c r="DJ154" i="116"/>
  <c r="DI154" i="116"/>
  <c r="DH154" i="116"/>
  <c r="DG154" i="116"/>
  <c r="DF154" i="116"/>
  <c r="DE154" i="116"/>
  <c r="CO154" i="116"/>
  <c r="CP154" i="116"/>
  <c r="CQ154" i="116"/>
  <c r="CR154" i="116"/>
  <c r="CS154" i="116"/>
  <c r="CT154" i="116"/>
  <c r="CU154" i="116"/>
  <c r="CV154" i="116"/>
  <c r="CW154" i="116"/>
  <c r="CX154" i="116"/>
  <c r="CY154" i="116"/>
  <c r="CN154" i="116"/>
  <c r="CM154" i="116"/>
  <c r="CL154" i="116"/>
  <c r="CK154" i="116"/>
  <c r="CJ154" i="116"/>
  <c r="CI154" i="116"/>
  <c r="CH154" i="116"/>
  <c r="CG154" i="116"/>
  <c r="CF154" i="116"/>
  <c r="CE154" i="116"/>
  <c r="BO154" i="116"/>
  <c r="BP154" i="116"/>
  <c r="BQ154" i="116"/>
  <c r="BR154" i="116"/>
  <c r="BS154" i="116"/>
  <c r="BT154" i="116"/>
  <c r="BU154" i="116"/>
  <c r="BV154" i="116"/>
  <c r="BW154" i="116"/>
  <c r="BX154" i="116"/>
  <c r="BY154" i="116"/>
  <c r="BN154" i="116"/>
  <c r="BM154" i="116"/>
  <c r="BL154" i="116"/>
  <c r="BK154" i="116"/>
  <c r="BJ154" i="116"/>
  <c r="BI154" i="116"/>
  <c r="BH154" i="116"/>
  <c r="BG154" i="116"/>
  <c r="BF154" i="116"/>
  <c r="BE154" i="116"/>
  <c r="AX154" i="116"/>
  <c r="AW154" i="116"/>
  <c r="AV154" i="116"/>
  <c r="AU154" i="116"/>
  <c r="AT154" i="116"/>
  <c r="AS154" i="116"/>
  <c r="AR154" i="116"/>
  <c r="AQ154" i="116"/>
  <c r="AP154" i="116"/>
  <c r="AO154" i="116"/>
  <c r="AN154" i="116"/>
  <c r="AM154" i="116"/>
  <c r="AL154" i="116"/>
  <c r="AK154" i="116"/>
  <c r="AJ154" i="116"/>
  <c r="AI154" i="116"/>
  <c r="AH154" i="116"/>
  <c r="AG154" i="116"/>
  <c r="AF154" i="116"/>
  <c r="AE154" i="116"/>
  <c r="AD154" i="116"/>
  <c r="W154" i="116"/>
  <c r="V154" i="116"/>
  <c r="U154" i="116"/>
  <c r="T154" i="116"/>
  <c r="S154" i="116"/>
  <c r="R154" i="116"/>
  <c r="K154" i="116"/>
  <c r="I154" i="116"/>
  <c r="H154" i="116"/>
  <c r="G154" i="116"/>
  <c r="A154" i="116"/>
  <c r="HN153" i="116"/>
  <c r="HM153" i="116"/>
  <c r="HL153" i="116"/>
  <c r="J153" i="116"/>
  <c r="EY153" i="116"/>
  <c r="EZ153" i="116"/>
  <c r="HK153" i="116"/>
  <c r="FY153" i="116"/>
  <c r="FZ153" i="116"/>
  <c r="GA153" i="116"/>
  <c r="GB153" i="116"/>
  <c r="GC153" i="116"/>
  <c r="GD153" i="116"/>
  <c r="GE153" i="116"/>
  <c r="GF153" i="116"/>
  <c r="GG153" i="116"/>
  <c r="GH153" i="116"/>
  <c r="GI153" i="116"/>
  <c r="FX153" i="116"/>
  <c r="FW153" i="116"/>
  <c r="FV153" i="116"/>
  <c r="FU153" i="116"/>
  <c r="FT153" i="116"/>
  <c r="FS153" i="116"/>
  <c r="FR153" i="116"/>
  <c r="FQ153" i="116"/>
  <c r="FP153" i="116"/>
  <c r="FO153" i="116"/>
  <c r="FC153" i="116"/>
  <c r="FB153" i="116"/>
  <c r="EH153" i="116"/>
  <c r="EF153" i="116"/>
  <c r="EE153" i="116"/>
  <c r="ED153" i="116"/>
  <c r="EC153" i="116"/>
  <c r="EA153" i="116"/>
  <c r="DO153" i="116"/>
  <c r="DP153" i="116"/>
  <c r="DQ153" i="116"/>
  <c r="DR153" i="116"/>
  <c r="DS153" i="116"/>
  <c r="DT153" i="116"/>
  <c r="DU153" i="116"/>
  <c r="DV153" i="116"/>
  <c r="DW153" i="116"/>
  <c r="DX153" i="116"/>
  <c r="DY153" i="116"/>
  <c r="DN153" i="116"/>
  <c r="DM153" i="116"/>
  <c r="DL153" i="116"/>
  <c r="DK153" i="116"/>
  <c r="DJ153" i="116"/>
  <c r="DI153" i="116"/>
  <c r="DH153" i="116"/>
  <c r="DG153" i="116"/>
  <c r="DF153" i="116"/>
  <c r="DE153" i="116"/>
  <c r="CO153" i="116"/>
  <c r="CP153" i="116"/>
  <c r="CQ153" i="116"/>
  <c r="CR153" i="116"/>
  <c r="CS153" i="116"/>
  <c r="CT153" i="116"/>
  <c r="CU153" i="116"/>
  <c r="CV153" i="116"/>
  <c r="CW153" i="116"/>
  <c r="CX153" i="116"/>
  <c r="CY153" i="116"/>
  <c r="CN153" i="116"/>
  <c r="CM153" i="116"/>
  <c r="CL153" i="116"/>
  <c r="CK153" i="116"/>
  <c r="CJ153" i="116"/>
  <c r="CI153" i="116"/>
  <c r="CH153" i="116"/>
  <c r="CG153" i="116"/>
  <c r="CF153" i="116"/>
  <c r="CE153" i="116"/>
  <c r="BO153" i="116"/>
  <c r="BP153" i="116"/>
  <c r="BQ153" i="116"/>
  <c r="BR153" i="116"/>
  <c r="BS153" i="116"/>
  <c r="BT153" i="116"/>
  <c r="BU153" i="116"/>
  <c r="BV153" i="116"/>
  <c r="BW153" i="116"/>
  <c r="BX153" i="116"/>
  <c r="BY153" i="116"/>
  <c r="BN153" i="116"/>
  <c r="BM153" i="116"/>
  <c r="BL153" i="116"/>
  <c r="BK153" i="116"/>
  <c r="BJ153" i="116"/>
  <c r="BI153" i="116"/>
  <c r="BH153" i="116"/>
  <c r="BG153" i="116"/>
  <c r="BF153" i="116"/>
  <c r="BE153" i="116"/>
  <c r="AX153" i="116"/>
  <c r="AW153" i="116"/>
  <c r="AV153" i="116"/>
  <c r="AU153" i="116"/>
  <c r="AT153" i="116"/>
  <c r="AS153" i="116"/>
  <c r="AR153" i="116"/>
  <c r="AQ153" i="116"/>
  <c r="AP153" i="116"/>
  <c r="AO153" i="116"/>
  <c r="AN153" i="116"/>
  <c r="AM153" i="116"/>
  <c r="AL153" i="116"/>
  <c r="AK153" i="116"/>
  <c r="AJ153" i="116"/>
  <c r="AI153" i="116"/>
  <c r="AH153" i="116"/>
  <c r="AG153" i="116"/>
  <c r="AF153" i="116"/>
  <c r="AE153" i="116"/>
  <c r="AD153" i="116"/>
  <c r="W153" i="116"/>
  <c r="V153" i="116"/>
  <c r="U153" i="116"/>
  <c r="T153" i="116"/>
  <c r="S153" i="116"/>
  <c r="R153" i="116"/>
  <c r="K153" i="116"/>
  <c r="I153" i="116"/>
  <c r="H153" i="116"/>
  <c r="G153" i="116"/>
  <c r="A153" i="116"/>
  <c r="HN152" i="116"/>
  <c r="HM152" i="116"/>
  <c r="HL152" i="116"/>
  <c r="J152" i="116"/>
  <c r="EY152" i="116"/>
  <c r="EZ152" i="116"/>
  <c r="HK152" i="116"/>
  <c r="FY152" i="116"/>
  <c r="FZ152" i="116"/>
  <c r="GA152" i="116"/>
  <c r="GB152" i="116"/>
  <c r="GC152" i="116"/>
  <c r="GD152" i="116"/>
  <c r="GE152" i="116"/>
  <c r="GF152" i="116"/>
  <c r="GG152" i="116"/>
  <c r="GH152" i="116"/>
  <c r="GI152" i="116"/>
  <c r="FX152" i="116"/>
  <c r="FW152" i="116"/>
  <c r="FV152" i="116"/>
  <c r="FU152" i="116"/>
  <c r="FT152" i="116"/>
  <c r="FS152" i="116"/>
  <c r="FR152" i="116"/>
  <c r="FQ152" i="116"/>
  <c r="FP152" i="116"/>
  <c r="FO152" i="116"/>
  <c r="FC152" i="116"/>
  <c r="FB152" i="116"/>
  <c r="EH152" i="116"/>
  <c r="EF152" i="116"/>
  <c r="EE152" i="116"/>
  <c r="ED152" i="116"/>
  <c r="EC152" i="116"/>
  <c r="EA152" i="116"/>
  <c r="DO152" i="116"/>
  <c r="DP152" i="116"/>
  <c r="DQ152" i="116"/>
  <c r="DR152" i="116"/>
  <c r="DS152" i="116"/>
  <c r="DT152" i="116"/>
  <c r="DU152" i="116"/>
  <c r="DV152" i="116"/>
  <c r="DW152" i="116"/>
  <c r="DX152" i="116"/>
  <c r="DY152" i="116"/>
  <c r="DN152" i="116"/>
  <c r="DM152" i="116"/>
  <c r="DL152" i="116"/>
  <c r="DK152" i="116"/>
  <c r="DJ152" i="116"/>
  <c r="DI152" i="116"/>
  <c r="DH152" i="116"/>
  <c r="DG152" i="116"/>
  <c r="DF152" i="116"/>
  <c r="DE152" i="116"/>
  <c r="CO152" i="116"/>
  <c r="CP152" i="116"/>
  <c r="CQ152" i="116"/>
  <c r="CR152" i="116"/>
  <c r="CS152" i="116"/>
  <c r="CT152" i="116"/>
  <c r="CU152" i="116"/>
  <c r="CV152" i="116"/>
  <c r="CW152" i="116"/>
  <c r="CX152" i="116"/>
  <c r="CY152" i="116"/>
  <c r="CN152" i="116"/>
  <c r="CM152" i="116"/>
  <c r="CL152" i="116"/>
  <c r="CK152" i="116"/>
  <c r="CJ152" i="116"/>
  <c r="CI152" i="116"/>
  <c r="CH152" i="116"/>
  <c r="CG152" i="116"/>
  <c r="CF152" i="116"/>
  <c r="CE152" i="116"/>
  <c r="BO152" i="116"/>
  <c r="BP152" i="116"/>
  <c r="BQ152" i="116"/>
  <c r="BR152" i="116"/>
  <c r="BS152" i="116"/>
  <c r="BT152" i="116"/>
  <c r="BU152" i="116"/>
  <c r="BV152" i="116"/>
  <c r="BW152" i="116"/>
  <c r="BX152" i="116"/>
  <c r="BY152" i="116"/>
  <c r="BN152" i="116"/>
  <c r="BM152" i="116"/>
  <c r="BL152" i="116"/>
  <c r="BK152" i="116"/>
  <c r="BJ152" i="116"/>
  <c r="BI152" i="116"/>
  <c r="BH152" i="116"/>
  <c r="BG152" i="116"/>
  <c r="BF152" i="116"/>
  <c r="BE152" i="116"/>
  <c r="AX152" i="116"/>
  <c r="AW152" i="116"/>
  <c r="AV152" i="116"/>
  <c r="AU152" i="116"/>
  <c r="AT152" i="116"/>
  <c r="AS152" i="116"/>
  <c r="AR152" i="116"/>
  <c r="AQ152" i="116"/>
  <c r="AP152" i="116"/>
  <c r="AO152" i="116"/>
  <c r="AN152" i="116"/>
  <c r="AM152" i="116"/>
  <c r="AL152" i="116"/>
  <c r="AK152" i="116"/>
  <c r="AJ152" i="116"/>
  <c r="AI152" i="116"/>
  <c r="AH152" i="116"/>
  <c r="AG152" i="116"/>
  <c r="AF152" i="116"/>
  <c r="AE152" i="116"/>
  <c r="AD152" i="116"/>
  <c r="W152" i="116"/>
  <c r="V152" i="116"/>
  <c r="U152" i="116"/>
  <c r="T152" i="116"/>
  <c r="S152" i="116"/>
  <c r="R152" i="116"/>
  <c r="K152" i="116"/>
  <c r="I152" i="116"/>
  <c r="H152" i="116"/>
  <c r="G152" i="116"/>
  <c r="A152" i="116"/>
  <c r="HN151" i="116"/>
  <c r="HM151" i="116"/>
  <c r="HL151" i="116"/>
  <c r="J151" i="116"/>
  <c r="EY151" i="116"/>
  <c r="EZ151" i="116"/>
  <c r="HK151" i="116"/>
  <c r="FY151" i="116"/>
  <c r="FZ151" i="116"/>
  <c r="GA151" i="116"/>
  <c r="GB151" i="116"/>
  <c r="GC151" i="116"/>
  <c r="GD151" i="116"/>
  <c r="GE151" i="116"/>
  <c r="GF151" i="116"/>
  <c r="GG151" i="116"/>
  <c r="GH151" i="116"/>
  <c r="GI151" i="116"/>
  <c r="FX151" i="116"/>
  <c r="FW151" i="116"/>
  <c r="FV151" i="116"/>
  <c r="FU151" i="116"/>
  <c r="FT151" i="116"/>
  <c r="FS151" i="116"/>
  <c r="FR151" i="116"/>
  <c r="FQ151" i="116"/>
  <c r="FP151" i="116"/>
  <c r="FO151" i="116"/>
  <c r="FC151" i="116"/>
  <c r="FB151" i="116"/>
  <c r="EH151" i="116"/>
  <c r="EF151" i="116"/>
  <c r="EE151" i="116"/>
  <c r="ED151" i="116"/>
  <c r="EC151" i="116"/>
  <c r="EA151" i="116"/>
  <c r="DO151" i="116"/>
  <c r="DP151" i="116"/>
  <c r="DQ151" i="116"/>
  <c r="DR151" i="116"/>
  <c r="DS151" i="116"/>
  <c r="DT151" i="116"/>
  <c r="DU151" i="116"/>
  <c r="DV151" i="116"/>
  <c r="DW151" i="116"/>
  <c r="DX151" i="116"/>
  <c r="DY151" i="116"/>
  <c r="DN151" i="116"/>
  <c r="DM151" i="116"/>
  <c r="DL151" i="116"/>
  <c r="DK151" i="116"/>
  <c r="DJ151" i="116"/>
  <c r="DI151" i="116"/>
  <c r="DH151" i="116"/>
  <c r="DG151" i="116"/>
  <c r="DF151" i="116"/>
  <c r="DE151" i="116"/>
  <c r="CO151" i="116"/>
  <c r="CP151" i="116"/>
  <c r="CQ151" i="116"/>
  <c r="CR151" i="116"/>
  <c r="CS151" i="116"/>
  <c r="CT151" i="116"/>
  <c r="CU151" i="116"/>
  <c r="CV151" i="116"/>
  <c r="CW151" i="116"/>
  <c r="CX151" i="116"/>
  <c r="CY151" i="116"/>
  <c r="CN151" i="116"/>
  <c r="CM151" i="116"/>
  <c r="CL151" i="116"/>
  <c r="CK151" i="116"/>
  <c r="CJ151" i="116"/>
  <c r="CI151" i="116"/>
  <c r="CH151" i="116"/>
  <c r="CG151" i="116"/>
  <c r="CF151" i="116"/>
  <c r="CE151" i="116"/>
  <c r="BO151" i="116"/>
  <c r="BP151" i="116"/>
  <c r="BQ151" i="116"/>
  <c r="BR151" i="116"/>
  <c r="BS151" i="116"/>
  <c r="BT151" i="116"/>
  <c r="BU151" i="116"/>
  <c r="BV151" i="116"/>
  <c r="BW151" i="116"/>
  <c r="BX151" i="116"/>
  <c r="BY151" i="116"/>
  <c r="BN151" i="116"/>
  <c r="BM151" i="116"/>
  <c r="BL151" i="116"/>
  <c r="BK151" i="116"/>
  <c r="BJ151" i="116"/>
  <c r="BI151" i="116"/>
  <c r="BH151" i="116"/>
  <c r="BG151" i="116"/>
  <c r="BF151" i="116"/>
  <c r="BE151" i="116"/>
  <c r="AX151" i="116"/>
  <c r="AW151" i="116"/>
  <c r="AV151" i="116"/>
  <c r="AU151" i="116"/>
  <c r="AT151" i="116"/>
  <c r="AS151" i="116"/>
  <c r="AR151" i="116"/>
  <c r="AQ151" i="116"/>
  <c r="AP151" i="116"/>
  <c r="AO151" i="116"/>
  <c r="AN151" i="116"/>
  <c r="AM151" i="116"/>
  <c r="AL151" i="116"/>
  <c r="AK151" i="116"/>
  <c r="AJ151" i="116"/>
  <c r="AI151" i="116"/>
  <c r="AH151" i="116"/>
  <c r="AG151" i="116"/>
  <c r="AF151" i="116"/>
  <c r="AE151" i="116"/>
  <c r="AD151" i="116"/>
  <c r="W151" i="116"/>
  <c r="V151" i="116"/>
  <c r="U151" i="116"/>
  <c r="T151" i="116"/>
  <c r="S151" i="116"/>
  <c r="R151" i="116"/>
  <c r="K151" i="116"/>
  <c r="I151" i="116"/>
  <c r="H151" i="116"/>
  <c r="G151" i="116"/>
  <c r="A151" i="116"/>
  <c r="HN150" i="116"/>
  <c r="HM150" i="116"/>
  <c r="HL150" i="116"/>
  <c r="J150" i="116"/>
  <c r="EY150" i="116"/>
  <c r="EZ150" i="116"/>
  <c r="HK150" i="116"/>
  <c r="FY150" i="116"/>
  <c r="FZ150" i="116"/>
  <c r="GA150" i="116"/>
  <c r="GB150" i="116"/>
  <c r="GC150" i="116"/>
  <c r="GD150" i="116"/>
  <c r="GE150" i="116"/>
  <c r="GF150" i="116"/>
  <c r="GG150" i="116"/>
  <c r="GH150" i="116"/>
  <c r="GI150" i="116"/>
  <c r="FX150" i="116"/>
  <c r="FW150" i="116"/>
  <c r="FV150" i="116"/>
  <c r="FU150" i="116"/>
  <c r="FT150" i="116"/>
  <c r="FS150" i="116"/>
  <c r="FR150" i="116"/>
  <c r="FQ150" i="116"/>
  <c r="FP150" i="116"/>
  <c r="FO150" i="116"/>
  <c r="FC150" i="116"/>
  <c r="FB150" i="116"/>
  <c r="EH150" i="116"/>
  <c r="EF150" i="116"/>
  <c r="EE150" i="116"/>
  <c r="ED150" i="116"/>
  <c r="EC150" i="116"/>
  <c r="EA150" i="116"/>
  <c r="DO150" i="116"/>
  <c r="DP150" i="116"/>
  <c r="DQ150" i="116"/>
  <c r="DR150" i="116"/>
  <c r="DS150" i="116"/>
  <c r="DT150" i="116"/>
  <c r="DU150" i="116"/>
  <c r="DV150" i="116"/>
  <c r="DW150" i="116"/>
  <c r="DX150" i="116"/>
  <c r="DY150" i="116"/>
  <c r="DN150" i="116"/>
  <c r="DM150" i="116"/>
  <c r="DL150" i="116"/>
  <c r="DK150" i="116"/>
  <c r="DJ150" i="116"/>
  <c r="DI150" i="116"/>
  <c r="DH150" i="116"/>
  <c r="DG150" i="116"/>
  <c r="DF150" i="116"/>
  <c r="DE150" i="116"/>
  <c r="CO150" i="116"/>
  <c r="CP150" i="116"/>
  <c r="CQ150" i="116"/>
  <c r="CR150" i="116"/>
  <c r="CS150" i="116"/>
  <c r="CT150" i="116"/>
  <c r="CU150" i="116"/>
  <c r="CV150" i="116"/>
  <c r="CW150" i="116"/>
  <c r="CX150" i="116"/>
  <c r="CY150" i="116"/>
  <c r="CN150" i="116"/>
  <c r="CM150" i="116"/>
  <c r="CL150" i="116"/>
  <c r="CK150" i="116"/>
  <c r="CJ150" i="116"/>
  <c r="CI150" i="116"/>
  <c r="CH150" i="116"/>
  <c r="CG150" i="116"/>
  <c r="CF150" i="116"/>
  <c r="CE150" i="116"/>
  <c r="BO150" i="116"/>
  <c r="BP150" i="116"/>
  <c r="BQ150" i="116"/>
  <c r="BR150" i="116"/>
  <c r="BS150" i="116"/>
  <c r="BT150" i="116"/>
  <c r="BU150" i="116"/>
  <c r="BV150" i="116"/>
  <c r="BW150" i="116"/>
  <c r="BX150" i="116"/>
  <c r="BY150" i="116"/>
  <c r="BN150" i="116"/>
  <c r="BM150" i="116"/>
  <c r="BL150" i="116"/>
  <c r="BK150" i="116"/>
  <c r="BJ150" i="116"/>
  <c r="BI150" i="116"/>
  <c r="BH150" i="116"/>
  <c r="BG150" i="116"/>
  <c r="BF150" i="116"/>
  <c r="BE150" i="116"/>
  <c r="AX150" i="116"/>
  <c r="AW150" i="116"/>
  <c r="AV150" i="116"/>
  <c r="AU150" i="116"/>
  <c r="AT150" i="116"/>
  <c r="AS150" i="116"/>
  <c r="AR150" i="116"/>
  <c r="AQ150" i="116"/>
  <c r="AP150" i="116"/>
  <c r="AO150" i="116"/>
  <c r="AN150" i="116"/>
  <c r="AM150" i="116"/>
  <c r="AL150" i="116"/>
  <c r="AK150" i="116"/>
  <c r="AJ150" i="116"/>
  <c r="AI150" i="116"/>
  <c r="AH150" i="116"/>
  <c r="AG150" i="116"/>
  <c r="AF150" i="116"/>
  <c r="AE150" i="116"/>
  <c r="AD150" i="116"/>
  <c r="W150" i="116"/>
  <c r="V150" i="116"/>
  <c r="U150" i="116"/>
  <c r="T150" i="116"/>
  <c r="S150" i="116"/>
  <c r="R150" i="116"/>
  <c r="K150" i="116"/>
  <c r="I150" i="116"/>
  <c r="H150" i="116"/>
  <c r="G150" i="116"/>
  <c r="A150" i="116"/>
  <c r="HN149" i="116"/>
  <c r="HM149" i="116"/>
  <c r="HL149" i="116"/>
  <c r="J149" i="116"/>
  <c r="EY149" i="116"/>
  <c r="EZ149" i="116"/>
  <c r="HK149" i="116"/>
  <c r="FQ149" i="116"/>
  <c r="FR149" i="116"/>
  <c r="FS149" i="116"/>
  <c r="FT149" i="116"/>
  <c r="FU149" i="116"/>
  <c r="FV149" i="116"/>
  <c r="FW149" i="116"/>
  <c r="FX149" i="116"/>
  <c r="FY149" i="116"/>
  <c r="FZ149" i="116"/>
  <c r="GA149" i="116"/>
  <c r="GB149" i="116"/>
  <c r="GC149" i="116"/>
  <c r="GD149" i="116"/>
  <c r="GE149" i="116"/>
  <c r="GF149" i="116"/>
  <c r="GG149" i="116"/>
  <c r="GH149" i="116"/>
  <c r="GI149" i="116"/>
  <c r="FP149" i="116"/>
  <c r="FO149" i="116"/>
  <c r="FC149" i="116"/>
  <c r="FB149" i="116"/>
  <c r="EH149" i="116"/>
  <c r="EF149" i="116"/>
  <c r="EE149" i="116"/>
  <c r="ED149" i="116"/>
  <c r="EC149" i="116"/>
  <c r="EA149" i="116"/>
  <c r="DO149" i="116"/>
  <c r="DP149" i="116"/>
  <c r="DQ149" i="116"/>
  <c r="DR149" i="116"/>
  <c r="DS149" i="116"/>
  <c r="DT149" i="116"/>
  <c r="DU149" i="116"/>
  <c r="DV149" i="116"/>
  <c r="DW149" i="116"/>
  <c r="DX149" i="116"/>
  <c r="DY149" i="116"/>
  <c r="DN149" i="116"/>
  <c r="DM149" i="116"/>
  <c r="DL149" i="116"/>
  <c r="DK149" i="116"/>
  <c r="DJ149" i="116"/>
  <c r="DI149" i="116"/>
  <c r="DH149" i="116"/>
  <c r="DG149" i="116"/>
  <c r="DF149" i="116"/>
  <c r="DE149" i="116"/>
  <c r="CO149" i="116"/>
  <c r="CP149" i="116"/>
  <c r="CQ149" i="116"/>
  <c r="CR149" i="116"/>
  <c r="CS149" i="116"/>
  <c r="CT149" i="116"/>
  <c r="CU149" i="116"/>
  <c r="CV149" i="116"/>
  <c r="CW149" i="116"/>
  <c r="CX149" i="116"/>
  <c r="CY149" i="116"/>
  <c r="CN149" i="116"/>
  <c r="CM149" i="116"/>
  <c r="CL149" i="116"/>
  <c r="CK149" i="116"/>
  <c r="CJ149" i="116"/>
  <c r="CI149" i="116"/>
  <c r="CH149" i="116"/>
  <c r="CG149" i="116"/>
  <c r="CF149" i="116"/>
  <c r="CE149" i="116"/>
  <c r="BO149" i="116"/>
  <c r="BP149" i="116"/>
  <c r="BQ149" i="116"/>
  <c r="BR149" i="116"/>
  <c r="BS149" i="116"/>
  <c r="BT149" i="116"/>
  <c r="BU149" i="116"/>
  <c r="BV149" i="116"/>
  <c r="BW149" i="116"/>
  <c r="BX149" i="116"/>
  <c r="BY149" i="116"/>
  <c r="BN149" i="116"/>
  <c r="BM149" i="116"/>
  <c r="BL149" i="116"/>
  <c r="BK149" i="116"/>
  <c r="BJ149" i="116"/>
  <c r="BI149" i="116"/>
  <c r="BH149" i="116"/>
  <c r="BG149" i="116"/>
  <c r="BF149" i="116"/>
  <c r="BE149" i="116"/>
  <c r="AX149" i="116"/>
  <c r="AW149" i="116"/>
  <c r="AV149" i="116"/>
  <c r="AU149" i="116"/>
  <c r="AT149" i="116"/>
  <c r="AS149" i="116"/>
  <c r="AR149" i="116"/>
  <c r="AQ149" i="116"/>
  <c r="AP149" i="116"/>
  <c r="AO149" i="116"/>
  <c r="AN149" i="116"/>
  <c r="AM149" i="116"/>
  <c r="AL149" i="116"/>
  <c r="AK149" i="116"/>
  <c r="AJ149" i="116"/>
  <c r="AI149" i="116"/>
  <c r="AH149" i="116"/>
  <c r="AG149" i="116"/>
  <c r="AF149" i="116"/>
  <c r="AE149" i="116"/>
  <c r="AD149" i="116"/>
  <c r="W149" i="116"/>
  <c r="V149" i="116"/>
  <c r="U149" i="116"/>
  <c r="T149" i="116"/>
  <c r="S149" i="116"/>
  <c r="R149" i="116"/>
  <c r="K149" i="116"/>
  <c r="I149" i="116"/>
  <c r="H149" i="116"/>
  <c r="G149" i="116"/>
  <c r="A149" i="116"/>
  <c r="HN148" i="116"/>
  <c r="HM148" i="116"/>
  <c r="HL148" i="116"/>
  <c r="J148" i="116"/>
  <c r="EY148" i="116"/>
  <c r="EZ148" i="116"/>
  <c r="HK148" i="116"/>
  <c r="FY148" i="116"/>
  <c r="FZ148" i="116"/>
  <c r="GA148" i="116"/>
  <c r="GB148" i="116"/>
  <c r="GC148" i="116"/>
  <c r="GD148" i="116"/>
  <c r="GE148" i="116"/>
  <c r="GF148" i="116"/>
  <c r="GG148" i="116"/>
  <c r="GH148" i="116"/>
  <c r="GI148" i="116"/>
  <c r="FX148" i="116"/>
  <c r="FW148" i="116"/>
  <c r="FV148" i="116"/>
  <c r="FU148" i="116"/>
  <c r="FT148" i="116"/>
  <c r="FS148" i="116"/>
  <c r="FR148" i="116"/>
  <c r="FQ148" i="116"/>
  <c r="FP148" i="116"/>
  <c r="FO148" i="116"/>
  <c r="FC148" i="116"/>
  <c r="FB148" i="116"/>
  <c r="EH148" i="116"/>
  <c r="EF148" i="116"/>
  <c r="EE148" i="116"/>
  <c r="ED148" i="116"/>
  <c r="EC148" i="116"/>
  <c r="EA148" i="116"/>
  <c r="DO148" i="116"/>
  <c r="DP148" i="116"/>
  <c r="DQ148" i="116"/>
  <c r="DR148" i="116"/>
  <c r="DS148" i="116"/>
  <c r="DT148" i="116"/>
  <c r="DU148" i="116"/>
  <c r="DV148" i="116"/>
  <c r="DW148" i="116"/>
  <c r="DX148" i="116"/>
  <c r="DY148" i="116"/>
  <c r="DN148" i="116"/>
  <c r="DM148" i="116"/>
  <c r="DL148" i="116"/>
  <c r="DK148" i="116"/>
  <c r="DJ148" i="116"/>
  <c r="DI148" i="116"/>
  <c r="DH148" i="116"/>
  <c r="DG148" i="116"/>
  <c r="DF148" i="116"/>
  <c r="DE148" i="116"/>
  <c r="CO148" i="116"/>
  <c r="CP148" i="116"/>
  <c r="CQ148" i="116"/>
  <c r="CR148" i="116"/>
  <c r="CS148" i="116"/>
  <c r="CT148" i="116"/>
  <c r="CU148" i="116"/>
  <c r="CV148" i="116"/>
  <c r="CW148" i="116"/>
  <c r="CX148" i="116"/>
  <c r="CY148" i="116"/>
  <c r="CN148" i="116"/>
  <c r="CM148" i="116"/>
  <c r="CL148" i="116"/>
  <c r="CK148" i="116"/>
  <c r="CJ148" i="116"/>
  <c r="CI148" i="116"/>
  <c r="CH148" i="116"/>
  <c r="CG148" i="116"/>
  <c r="CF148" i="116"/>
  <c r="CE148" i="116"/>
  <c r="BO148" i="116"/>
  <c r="BP148" i="116"/>
  <c r="BQ148" i="116"/>
  <c r="BR148" i="116"/>
  <c r="BS148" i="116"/>
  <c r="BT148" i="116"/>
  <c r="BU148" i="116"/>
  <c r="BV148" i="116"/>
  <c r="BW148" i="116"/>
  <c r="BX148" i="116"/>
  <c r="BY148" i="116"/>
  <c r="BN148" i="116"/>
  <c r="BM148" i="116"/>
  <c r="BL148" i="116"/>
  <c r="BK148" i="116"/>
  <c r="BJ148" i="116"/>
  <c r="BI148" i="116"/>
  <c r="BH148" i="116"/>
  <c r="BG148" i="116"/>
  <c r="BF148" i="116"/>
  <c r="BE148" i="116"/>
  <c r="AX148" i="116"/>
  <c r="AW148" i="116"/>
  <c r="AV148" i="116"/>
  <c r="AU148" i="116"/>
  <c r="AT148" i="116"/>
  <c r="AS148" i="116"/>
  <c r="AR148" i="116"/>
  <c r="AQ148" i="116"/>
  <c r="AP148" i="116"/>
  <c r="AO148" i="116"/>
  <c r="AN148" i="116"/>
  <c r="AM148" i="116"/>
  <c r="AL148" i="116"/>
  <c r="AK148" i="116"/>
  <c r="AJ148" i="116"/>
  <c r="AI148" i="116"/>
  <c r="AH148" i="116"/>
  <c r="AG148" i="116"/>
  <c r="AF148" i="116"/>
  <c r="AE148" i="116"/>
  <c r="AD148" i="116"/>
  <c r="W148" i="116"/>
  <c r="V148" i="116"/>
  <c r="U148" i="116"/>
  <c r="T148" i="116"/>
  <c r="S148" i="116"/>
  <c r="R148" i="116"/>
  <c r="K148" i="116"/>
  <c r="I148" i="116"/>
  <c r="H148" i="116"/>
  <c r="G148" i="116"/>
  <c r="A148" i="116"/>
  <c r="HN147" i="116"/>
  <c r="HM147" i="116"/>
  <c r="HL147" i="116"/>
  <c r="J147" i="116"/>
  <c r="EY147" i="116"/>
  <c r="EZ147" i="116"/>
  <c r="HK147" i="116"/>
  <c r="FY147" i="116"/>
  <c r="FZ147" i="116"/>
  <c r="GA147" i="116"/>
  <c r="GB147" i="116"/>
  <c r="GC147" i="116"/>
  <c r="GD147" i="116"/>
  <c r="GE147" i="116"/>
  <c r="GF147" i="116"/>
  <c r="GG147" i="116"/>
  <c r="GH147" i="116"/>
  <c r="GI147" i="116"/>
  <c r="FX147" i="116"/>
  <c r="FW147" i="116"/>
  <c r="FV147" i="116"/>
  <c r="FU147" i="116"/>
  <c r="FT147" i="116"/>
  <c r="FS147" i="116"/>
  <c r="FR147" i="116"/>
  <c r="FQ147" i="116"/>
  <c r="FP147" i="116"/>
  <c r="FO147" i="116"/>
  <c r="FC147" i="116"/>
  <c r="FB147" i="116"/>
  <c r="EH147" i="116"/>
  <c r="EF147" i="116"/>
  <c r="EE147" i="116"/>
  <c r="ED147" i="116"/>
  <c r="EC147" i="116"/>
  <c r="EA147" i="116"/>
  <c r="DO147" i="116"/>
  <c r="DP147" i="116"/>
  <c r="DQ147" i="116"/>
  <c r="DR147" i="116"/>
  <c r="DS147" i="116"/>
  <c r="DT147" i="116"/>
  <c r="DU147" i="116"/>
  <c r="DV147" i="116"/>
  <c r="DW147" i="116"/>
  <c r="DX147" i="116"/>
  <c r="DY147" i="116"/>
  <c r="DN147" i="116"/>
  <c r="DM147" i="116"/>
  <c r="DL147" i="116"/>
  <c r="DK147" i="116"/>
  <c r="DJ147" i="116"/>
  <c r="DI147" i="116"/>
  <c r="DH147" i="116"/>
  <c r="DG147" i="116"/>
  <c r="DF147" i="116"/>
  <c r="DE147" i="116"/>
  <c r="CO147" i="116"/>
  <c r="CP147" i="116"/>
  <c r="CQ147" i="116"/>
  <c r="CR147" i="116"/>
  <c r="CS147" i="116"/>
  <c r="CT147" i="116"/>
  <c r="CU147" i="116"/>
  <c r="CV147" i="116"/>
  <c r="CW147" i="116"/>
  <c r="CX147" i="116"/>
  <c r="CY147" i="116"/>
  <c r="CN147" i="116"/>
  <c r="CM147" i="116"/>
  <c r="CL147" i="116"/>
  <c r="CK147" i="116"/>
  <c r="CJ147" i="116"/>
  <c r="CI147" i="116"/>
  <c r="CH147" i="116"/>
  <c r="CG147" i="116"/>
  <c r="CF147" i="116"/>
  <c r="CE147" i="116"/>
  <c r="BO147" i="116"/>
  <c r="BP147" i="116"/>
  <c r="BQ147" i="116"/>
  <c r="BR147" i="116"/>
  <c r="BS147" i="116"/>
  <c r="BT147" i="116"/>
  <c r="BU147" i="116"/>
  <c r="BV147" i="116"/>
  <c r="BW147" i="116"/>
  <c r="BX147" i="116"/>
  <c r="BY147" i="116"/>
  <c r="BN147" i="116"/>
  <c r="BM147" i="116"/>
  <c r="BL147" i="116"/>
  <c r="BK147" i="116"/>
  <c r="BJ147" i="116"/>
  <c r="BI147" i="116"/>
  <c r="BH147" i="116"/>
  <c r="BG147" i="116"/>
  <c r="BF147" i="116"/>
  <c r="BE147" i="116"/>
  <c r="AX147" i="116"/>
  <c r="AW147" i="116"/>
  <c r="AV147" i="116"/>
  <c r="AU147" i="116"/>
  <c r="AT147" i="116"/>
  <c r="AS147" i="116"/>
  <c r="AR147" i="116"/>
  <c r="AQ147" i="116"/>
  <c r="AP147" i="116"/>
  <c r="AO147" i="116"/>
  <c r="AN147" i="116"/>
  <c r="AM147" i="116"/>
  <c r="AL147" i="116"/>
  <c r="AK147" i="116"/>
  <c r="AJ147" i="116"/>
  <c r="AI147" i="116"/>
  <c r="AH147" i="116"/>
  <c r="AG147" i="116"/>
  <c r="AF147" i="116"/>
  <c r="AE147" i="116"/>
  <c r="AD147" i="116"/>
  <c r="W147" i="116"/>
  <c r="V147" i="116"/>
  <c r="U147" i="116"/>
  <c r="T147" i="116"/>
  <c r="S147" i="116"/>
  <c r="R147" i="116"/>
  <c r="K147" i="116"/>
  <c r="I147" i="116"/>
  <c r="H147" i="116"/>
  <c r="G147" i="116"/>
  <c r="A147" i="116"/>
  <c r="HN146" i="116"/>
  <c r="HM146" i="116"/>
  <c r="HL146" i="116"/>
  <c r="J146" i="116"/>
  <c r="EY146" i="116"/>
  <c r="EZ146" i="116"/>
  <c r="HK146" i="116"/>
  <c r="FY146" i="116"/>
  <c r="FZ146" i="116"/>
  <c r="GA146" i="116"/>
  <c r="GB146" i="116"/>
  <c r="GC146" i="116"/>
  <c r="GD146" i="116"/>
  <c r="GE146" i="116"/>
  <c r="GF146" i="116"/>
  <c r="GG146" i="116"/>
  <c r="GH146" i="116"/>
  <c r="GI146" i="116"/>
  <c r="FX146" i="116"/>
  <c r="FW146" i="116"/>
  <c r="FV146" i="116"/>
  <c r="FU146" i="116"/>
  <c r="FT146" i="116"/>
  <c r="FS146" i="116"/>
  <c r="FR146" i="116"/>
  <c r="FQ146" i="116"/>
  <c r="FP146" i="116"/>
  <c r="FO146" i="116"/>
  <c r="FC146" i="116"/>
  <c r="FB146" i="116"/>
  <c r="EH146" i="116"/>
  <c r="EF146" i="116"/>
  <c r="EE146" i="116"/>
  <c r="ED146" i="116"/>
  <c r="EC146" i="116"/>
  <c r="EA146" i="116"/>
  <c r="DO146" i="116"/>
  <c r="DP146" i="116"/>
  <c r="DQ146" i="116"/>
  <c r="DR146" i="116"/>
  <c r="DS146" i="116"/>
  <c r="DT146" i="116"/>
  <c r="DU146" i="116"/>
  <c r="DV146" i="116"/>
  <c r="DW146" i="116"/>
  <c r="DX146" i="116"/>
  <c r="DY146" i="116"/>
  <c r="DN146" i="116"/>
  <c r="DM146" i="116"/>
  <c r="DL146" i="116"/>
  <c r="DK146" i="116"/>
  <c r="DJ146" i="116"/>
  <c r="DI146" i="116"/>
  <c r="DH146" i="116"/>
  <c r="DG146" i="116"/>
  <c r="DF146" i="116"/>
  <c r="DE146" i="116"/>
  <c r="CO146" i="116"/>
  <c r="CP146" i="116"/>
  <c r="CQ146" i="116"/>
  <c r="CR146" i="116"/>
  <c r="CS146" i="116"/>
  <c r="CT146" i="116"/>
  <c r="CU146" i="116"/>
  <c r="CV146" i="116"/>
  <c r="CW146" i="116"/>
  <c r="CX146" i="116"/>
  <c r="CY146" i="116"/>
  <c r="CN146" i="116"/>
  <c r="CM146" i="116"/>
  <c r="CL146" i="116"/>
  <c r="CK146" i="116"/>
  <c r="CJ146" i="116"/>
  <c r="CI146" i="116"/>
  <c r="CH146" i="116"/>
  <c r="CG146" i="116"/>
  <c r="CF146" i="116"/>
  <c r="CE146" i="116"/>
  <c r="BO146" i="116"/>
  <c r="BP146" i="116"/>
  <c r="BQ146" i="116"/>
  <c r="BR146" i="116"/>
  <c r="BS146" i="116"/>
  <c r="BT146" i="116"/>
  <c r="BU146" i="116"/>
  <c r="BV146" i="116"/>
  <c r="BW146" i="116"/>
  <c r="BX146" i="116"/>
  <c r="BY146" i="116"/>
  <c r="BN146" i="116"/>
  <c r="BM146" i="116"/>
  <c r="BL146" i="116"/>
  <c r="BK146" i="116"/>
  <c r="BJ146" i="116"/>
  <c r="BI146" i="116"/>
  <c r="BH146" i="116"/>
  <c r="BG146" i="116"/>
  <c r="BF146" i="116"/>
  <c r="BE146" i="116"/>
  <c r="AX146" i="116"/>
  <c r="AW146" i="116"/>
  <c r="AV146" i="116"/>
  <c r="AU146" i="116"/>
  <c r="AT146" i="116"/>
  <c r="AS146" i="116"/>
  <c r="AR146" i="116"/>
  <c r="AQ146" i="116"/>
  <c r="AP146" i="116"/>
  <c r="AO146" i="116"/>
  <c r="AN146" i="116"/>
  <c r="AM146" i="116"/>
  <c r="AL146" i="116"/>
  <c r="AK146" i="116"/>
  <c r="AJ146" i="116"/>
  <c r="AI146" i="116"/>
  <c r="AH146" i="116"/>
  <c r="AG146" i="116"/>
  <c r="AF146" i="116"/>
  <c r="AE146" i="116"/>
  <c r="AD146" i="116"/>
  <c r="W146" i="116"/>
  <c r="V146" i="116"/>
  <c r="U146" i="116"/>
  <c r="T146" i="116"/>
  <c r="S146" i="116"/>
  <c r="R146" i="116"/>
  <c r="K146" i="116"/>
  <c r="I146" i="116"/>
  <c r="H146" i="116"/>
  <c r="G146" i="116"/>
  <c r="A146" i="116"/>
  <c r="HN145" i="116"/>
  <c r="HM145" i="116"/>
  <c r="HL145" i="116"/>
  <c r="J145" i="116"/>
  <c r="EY145" i="116"/>
  <c r="EZ145" i="116"/>
  <c r="HK145" i="116"/>
  <c r="FY145" i="116"/>
  <c r="FZ145" i="116"/>
  <c r="GA145" i="116"/>
  <c r="GB145" i="116"/>
  <c r="GC145" i="116"/>
  <c r="GD145" i="116"/>
  <c r="GE145" i="116"/>
  <c r="GF145" i="116"/>
  <c r="GG145" i="116"/>
  <c r="GH145" i="116"/>
  <c r="GI145" i="116"/>
  <c r="FX145" i="116"/>
  <c r="FW145" i="116"/>
  <c r="FV145" i="116"/>
  <c r="FU145" i="116"/>
  <c r="FT145" i="116"/>
  <c r="FS145" i="116"/>
  <c r="FR145" i="116"/>
  <c r="FQ145" i="116"/>
  <c r="FP145" i="116"/>
  <c r="FO145" i="116"/>
  <c r="FC145" i="116"/>
  <c r="FB145" i="116"/>
  <c r="EH145" i="116"/>
  <c r="EF145" i="116"/>
  <c r="EE145" i="116"/>
  <c r="ED145" i="116"/>
  <c r="EC145" i="116"/>
  <c r="EA145" i="116"/>
  <c r="DO145" i="116"/>
  <c r="DP145" i="116"/>
  <c r="DQ145" i="116"/>
  <c r="DR145" i="116"/>
  <c r="DS145" i="116"/>
  <c r="DT145" i="116"/>
  <c r="DU145" i="116"/>
  <c r="DV145" i="116"/>
  <c r="DW145" i="116"/>
  <c r="DX145" i="116"/>
  <c r="DY145" i="116"/>
  <c r="DN145" i="116"/>
  <c r="DM145" i="116"/>
  <c r="DL145" i="116"/>
  <c r="DK145" i="116"/>
  <c r="DJ145" i="116"/>
  <c r="DI145" i="116"/>
  <c r="DH145" i="116"/>
  <c r="DG145" i="116"/>
  <c r="DF145" i="116"/>
  <c r="DE145" i="116"/>
  <c r="CO145" i="116"/>
  <c r="CP145" i="116"/>
  <c r="CQ145" i="116"/>
  <c r="CR145" i="116"/>
  <c r="CS145" i="116"/>
  <c r="CT145" i="116"/>
  <c r="CU145" i="116"/>
  <c r="CV145" i="116"/>
  <c r="CW145" i="116"/>
  <c r="CX145" i="116"/>
  <c r="CY145" i="116"/>
  <c r="CN145" i="116"/>
  <c r="CM145" i="116"/>
  <c r="CL145" i="116"/>
  <c r="CK145" i="116"/>
  <c r="CJ145" i="116"/>
  <c r="CI145" i="116"/>
  <c r="CH145" i="116"/>
  <c r="CG145" i="116"/>
  <c r="CF145" i="116"/>
  <c r="CE145" i="116"/>
  <c r="BO145" i="116"/>
  <c r="BP145" i="116"/>
  <c r="BQ145" i="116"/>
  <c r="BR145" i="116"/>
  <c r="BS145" i="116"/>
  <c r="BT145" i="116"/>
  <c r="BU145" i="116"/>
  <c r="BV145" i="116"/>
  <c r="BW145" i="116"/>
  <c r="BX145" i="116"/>
  <c r="BY145" i="116"/>
  <c r="BN145" i="116"/>
  <c r="BM145" i="116"/>
  <c r="BL145" i="116"/>
  <c r="BK145" i="116"/>
  <c r="BJ145" i="116"/>
  <c r="BI145" i="116"/>
  <c r="BH145" i="116"/>
  <c r="BG145" i="116"/>
  <c r="BF145" i="116"/>
  <c r="BE145" i="116"/>
  <c r="AX145" i="116"/>
  <c r="AW145" i="116"/>
  <c r="AV145" i="116"/>
  <c r="AU145" i="116"/>
  <c r="AT145" i="116"/>
  <c r="AS145" i="116"/>
  <c r="AR145" i="116"/>
  <c r="AQ145" i="116"/>
  <c r="AP145" i="116"/>
  <c r="AO145" i="116"/>
  <c r="AN145" i="116"/>
  <c r="AM145" i="116"/>
  <c r="AL145" i="116"/>
  <c r="AK145" i="116"/>
  <c r="AJ145" i="116"/>
  <c r="AI145" i="116"/>
  <c r="AH145" i="116"/>
  <c r="AG145" i="116"/>
  <c r="AF145" i="116"/>
  <c r="AE145" i="116"/>
  <c r="AD145" i="116"/>
  <c r="W145" i="116"/>
  <c r="V145" i="116"/>
  <c r="U145" i="116"/>
  <c r="T145" i="116"/>
  <c r="S145" i="116"/>
  <c r="R145" i="116"/>
  <c r="K145" i="116"/>
  <c r="I145" i="116"/>
  <c r="H145" i="116"/>
  <c r="G145" i="116"/>
  <c r="A145" i="116"/>
  <c r="HN144" i="116"/>
  <c r="HM144" i="116"/>
  <c r="HL144" i="116"/>
  <c r="J144" i="116"/>
  <c r="EY144" i="116"/>
  <c r="EZ144" i="116"/>
  <c r="HK144" i="116"/>
  <c r="FY144" i="116"/>
  <c r="FZ144" i="116"/>
  <c r="GA144" i="116"/>
  <c r="GB144" i="116"/>
  <c r="GC144" i="116"/>
  <c r="GD144" i="116"/>
  <c r="GE144" i="116"/>
  <c r="GF144" i="116"/>
  <c r="GG144" i="116"/>
  <c r="GH144" i="116"/>
  <c r="GI144" i="116"/>
  <c r="FX144" i="116"/>
  <c r="FW144" i="116"/>
  <c r="FV144" i="116"/>
  <c r="FU144" i="116"/>
  <c r="FT144" i="116"/>
  <c r="FS144" i="116"/>
  <c r="FR144" i="116"/>
  <c r="FQ144" i="116"/>
  <c r="FP144" i="116"/>
  <c r="FO144" i="116"/>
  <c r="FC144" i="116"/>
  <c r="FB144" i="116"/>
  <c r="EH144" i="116"/>
  <c r="EF144" i="116"/>
  <c r="EE144" i="116"/>
  <c r="ED144" i="116"/>
  <c r="EC144" i="116"/>
  <c r="EA144" i="116"/>
  <c r="DO144" i="116"/>
  <c r="DP144" i="116"/>
  <c r="DQ144" i="116"/>
  <c r="DR144" i="116"/>
  <c r="DS144" i="116"/>
  <c r="DT144" i="116"/>
  <c r="DU144" i="116"/>
  <c r="DV144" i="116"/>
  <c r="DW144" i="116"/>
  <c r="DX144" i="116"/>
  <c r="DY144" i="116"/>
  <c r="DN144" i="116"/>
  <c r="DM144" i="116"/>
  <c r="DL144" i="116"/>
  <c r="DK144" i="116"/>
  <c r="DJ144" i="116"/>
  <c r="DI144" i="116"/>
  <c r="DH144" i="116"/>
  <c r="DG144" i="116"/>
  <c r="DF144" i="116"/>
  <c r="DE144" i="116"/>
  <c r="CO144" i="116"/>
  <c r="CP144" i="116"/>
  <c r="CQ144" i="116"/>
  <c r="CR144" i="116"/>
  <c r="CS144" i="116"/>
  <c r="CT144" i="116"/>
  <c r="CU144" i="116"/>
  <c r="CV144" i="116"/>
  <c r="CW144" i="116"/>
  <c r="CX144" i="116"/>
  <c r="CY144" i="116"/>
  <c r="CN144" i="116"/>
  <c r="CM144" i="116"/>
  <c r="CL144" i="116"/>
  <c r="CK144" i="116"/>
  <c r="CJ144" i="116"/>
  <c r="CI144" i="116"/>
  <c r="CH144" i="116"/>
  <c r="CG144" i="116"/>
  <c r="CF144" i="116"/>
  <c r="CE144" i="116"/>
  <c r="BO144" i="116"/>
  <c r="BP144" i="116"/>
  <c r="BQ144" i="116"/>
  <c r="BR144" i="116"/>
  <c r="BS144" i="116"/>
  <c r="BT144" i="116"/>
  <c r="BU144" i="116"/>
  <c r="BV144" i="116"/>
  <c r="BW144" i="116"/>
  <c r="BX144" i="116"/>
  <c r="BY144" i="116"/>
  <c r="BN144" i="116"/>
  <c r="BM144" i="116"/>
  <c r="BL144" i="116"/>
  <c r="BK144" i="116"/>
  <c r="BJ144" i="116"/>
  <c r="BI144" i="116"/>
  <c r="BH144" i="116"/>
  <c r="BG144" i="116"/>
  <c r="BF144" i="116"/>
  <c r="BE144" i="116"/>
  <c r="AX144" i="116"/>
  <c r="AW144" i="116"/>
  <c r="AV144" i="116"/>
  <c r="AU144" i="116"/>
  <c r="AT144" i="116"/>
  <c r="AS144" i="116"/>
  <c r="AR144" i="116"/>
  <c r="AQ144" i="116"/>
  <c r="AP144" i="116"/>
  <c r="AO144" i="116"/>
  <c r="AN144" i="116"/>
  <c r="AM144" i="116"/>
  <c r="AL144" i="116"/>
  <c r="AK144" i="116"/>
  <c r="AJ144" i="116"/>
  <c r="AI144" i="116"/>
  <c r="AH144" i="116"/>
  <c r="AG144" i="116"/>
  <c r="AF144" i="116"/>
  <c r="AE144" i="116"/>
  <c r="AD144" i="116"/>
  <c r="W144" i="116"/>
  <c r="V144" i="116"/>
  <c r="U144" i="116"/>
  <c r="T144" i="116"/>
  <c r="S144" i="116"/>
  <c r="R144" i="116"/>
  <c r="K144" i="116"/>
  <c r="I144" i="116"/>
  <c r="H144" i="116"/>
  <c r="G144" i="116"/>
  <c r="A144" i="116"/>
  <c r="HN143" i="116"/>
  <c r="HM143" i="116"/>
  <c r="HL143" i="116"/>
  <c r="J143" i="116"/>
  <c r="EY143" i="116"/>
  <c r="EZ143" i="116"/>
  <c r="HK143" i="116"/>
  <c r="FY143" i="116"/>
  <c r="FZ143" i="116"/>
  <c r="GA143" i="116"/>
  <c r="GB143" i="116"/>
  <c r="GC143" i="116"/>
  <c r="GD143" i="116"/>
  <c r="GE143" i="116"/>
  <c r="GF143" i="116"/>
  <c r="GG143" i="116"/>
  <c r="GH143" i="116"/>
  <c r="GI143" i="116"/>
  <c r="FX143" i="116"/>
  <c r="FW143" i="116"/>
  <c r="FV143" i="116"/>
  <c r="FU143" i="116"/>
  <c r="FT143" i="116"/>
  <c r="FS143" i="116"/>
  <c r="FR143" i="116"/>
  <c r="FQ143" i="116"/>
  <c r="FP143" i="116"/>
  <c r="FO143" i="116"/>
  <c r="FC143" i="116"/>
  <c r="FB143" i="116"/>
  <c r="EH143" i="116"/>
  <c r="EF143" i="116"/>
  <c r="EE143" i="116"/>
  <c r="ED143" i="116"/>
  <c r="EC143" i="116"/>
  <c r="EA143" i="116"/>
  <c r="DO143" i="116"/>
  <c r="DP143" i="116"/>
  <c r="DQ143" i="116"/>
  <c r="DR143" i="116"/>
  <c r="DS143" i="116"/>
  <c r="DT143" i="116"/>
  <c r="DU143" i="116"/>
  <c r="DV143" i="116"/>
  <c r="DW143" i="116"/>
  <c r="DX143" i="116"/>
  <c r="DY143" i="116"/>
  <c r="DN143" i="116"/>
  <c r="DM143" i="116"/>
  <c r="DL143" i="116"/>
  <c r="DK143" i="116"/>
  <c r="DJ143" i="116"/>
  <c r="DI143" i="116"/>
  <c r="DH143" i="116"/>
  <c r="DG143" i="116"/>
  <c r="DF143" i="116"/>
  <c r="DE143" i="116"/>
  <c r="CO143" i="116"/>
  <c r="CP143" i="116"/>
  <c r="CQ143" i="116"/>
  <c r="CR143" i="116"/>
  <c r="CS143" i="116"/>
  <c r="CT143" i="116"/>
  <c r="CU143" i="116"/>
  <c r="CV143" i="116"/>
  <c r="CW143" i="116"/>
  <c r="CX143" i="116"/>
  <c r="CY143" i="116"/>
  <c r="CN143" i="116"/>
  <c r="CM143" i="116"/>
  <c r="CL143" i="116"/>
  <c r="CK143" i="116"/>
  <c r="CJ143" i="116"/>
  <c r="CI143" i="116"/>
  <c r="CH143" i="116"/>
  <c r="CG143" i="116"/>
  <c r="CF143" i="116"/>
  <c r="CE143" i="116"/>
  <c r="BO143" i="116"/>
  <c r="BP143" i="116"/>
  <c r="BQ143" i="116"/>
  <c r="BR143" i="116"/>
  <c r="BS143" i="116"/>
  <c r="BT143" i="116"/>
  <c r="BU143" i="116"/>
  <c r="BV143" i="116"/>
  <c r="BW143" i="116"/>
  <c r="BX143" i="116"/>
  <c r="BY143" i="116"/>
  <c r="BN143" i="116"/>
  <c r="BM143" i="116"/>
  <c r="BL143" i="116"/>
  <c r="BK143" i="116"/>
  <c r="BJ143" i="116"/>
  <c r="BI143" i="116"/>
  <c r="BH143" i="116"/>
  <c r="BG143" i="116"/>
  <c r="BF143" i="116"/>
  <c r="BE143" i="116"/>
  <c r="AX143" i="116"/>
  <c r="AW143" i="116"/>
  <c r="AV143" i="116"/>
  <c r="AU143" i="116"/>
  <c r="AT143" i="116"/>
  <c r="AS143" i="116"/>
  <c r="AR143" i="116"/>
  <c r="AQ143" i="116"/>
  <c r="AP143" i="116"/>
  <c r="AO143" i="116"/>
  <c r="AN143" i="116"/>
  <c r="AM143" i="116"/>
  <c r="AL143" i="116"/>
  <c r="AK143" i="116"/>
  <c r="AJ143" i="116"/>
  <c r="AI143" i="116"/>
  <c r="AH143" i="116"/>
  <c r="AG143" i="116"/>
  <c r="AF143" i="116"/>
  <c r="AE143" i="116"/>
  <c r="AD143" i="116"/>
  <c r="W143" i="116"/>
  <c r="V143" i="116"/>
  <c r="U143" i="116"/>
  <c r="T143" i="116"/>
  <c r="S143" i="116"/>
  <c r="R143" i="116"/>
  <c r="K143" i="116"/>
  <c r="I143" i="116"/>
  <c r="H143" i="116"/>
  <c r="G143" i="116"/>
  <c r="A143" i="116"/>
  <c r="HN142" i="116"/>
  <c r="HM142" i="116"/>
  <c r="HL142" i="116"/>
  <c r="J142" i="116"/>
  <c r="EY142" i="116"/>
  <c r="EZ142" i="116"/>
  <c r="HK142" i="116"/>
  <c r="FQ142" i="116"/>
  <c r="FR142" i="116"/>
  <c r="FS142" i="116"/>
  <c r="FT142" i="116"/>
  <c r="FU142" i="116"/>
  <c r="FV142" i="116"/>
  <c r="FW142" i="116"/>
  <c r="FX142" i="116"/>
  <c r="FY142" i="116"/>
  <c r="FZ142" i="116"/>
  <c r="GA142" i="116"/>
  <c r="GB142" i="116"/>
  <c r="GC142" i="116"/>
  <c r="GD142" i="116"/>
  <c r="GE142" i="116"/>
  <c r="GF142" i="116"/>
  <c r="GG142" i="116"/>
  <c r="GH142" i="116"/>
  <c r="GI142" i="116"/>
  <c r="FP142" i="116"/>
  <c r="FO142" i="116"/>
  <c r="FC142" i="116"/>
  <c r="FB142" i="116"/>
  <c r="EH142" i="116"/>
  <c r="EF142" i="116"/>
  <c r="EE142" i="116"/>
  <c r="ED142" i="116"/>
  <c r="EC142" i="116"/>
  <c r="EA142" i="116"/>
  <c r="DO142" i="116"/>
  <c r="DP142" i="116"/>
  <c r="DQ142" i="116"/>
  <c r="DR142" i="116"/>
  <c r="DS142" i="116"/>
  <c r="DT142" i="116"/>
  <c r="DU142" i="116"/>
  <c r="DV142" i="116"/>
  <c r="DW142" i="116"/>
  <c r="DX142" i="116"/>
  <c r="DY142" i="116"/>
  <c r="DN142" i="116"/>
  <c r="DM142" i="116"/>
  <c r="DL142" i="116"/>
  <c r="DK142" i="116"/>
  <c r="DJ142" i="116"/>
  <c r="DI142" i="116"/>
  <c r="DH142" i="116"/>
  <c r="DG142" i="116"/>
  <c r="DF142" i="116"/>
  <c r="DE142" i="116"/>
  <c r="CO142" i="116"/>
  <c r="CP142" i="116"/>
  <c r="CQ142" i="116"/>
  <c r="CR142" i="116"/>
  <c r="CS142" i="116"/>
  <c r="CT142" i="116"/>
  <c r="CU142" i="116"/>
  <c r="CV142" i="116"/>
  <c r="CW142" i="116"/>
  <c r="CX142" i="116"/>
  <c r="CY142" i="116"/>
  <c r="CN142" i="116"/>
  <c r="CM142" i="116"/>
  <c r="CL142" i="116"/>
  <c r="CK142" i="116"/>
  <c r="CJ142" i="116"/>
  <c r="CI142" i="116"/>
  <c r="CH142" i="116"/>
  <c r="CG142" i="116"/>
  <c r="CF142" i="116"/>
  <c r="CE142" i="116"/>
  <c r="BO142" i="116"/>
  <c r="BP142" i="116"/>
  <c r="BQ142" i="116"/>
  <c r="BR142" i="116"/>
  <c r="BS142" i="116"/>
  <c r="BT142" i="116"/>
  <c r="BU142" i="116"/>
  <c r="BV142" i="116"/>
  <c r="BW142" i="116"/>
  <c r="BX142" i="116"/>
  <c r="BY142" i="116"/>
  <c r="BN142" i="116"/>
  <c r="BM142" i="116"/>
  <c r="BL142" i="116"/>
  <c r="BK142" i="116"/>
  <c r="BJ142" i="116"/>
  <c r="BI142" i="116"/>
  <c r="BH142" i="116"/>
  <c r="BG142" i="116"/>
  <c r="BF142" i="116"/>
  <c r="BE142" i="116"/>
  <c r="AX142" i="116"/>
  <c r="AW142" i="116"/>
  <c r="AV142" i="116"/>
  <c r="AU142" i="116"/>
  <c r="AT142" i="116"/>
  <c r="AS142" i="116"/>
  <c r="AR142" i="116"/>
  <c r="AQ142" i="116"/>
  <c r="AP142" i="116"/>
  <c r="AO142" i="116"/>
  <c r="AN142" i="116"/>
  <c r="AM142" i="116"/>
  <c r="AL142" i="116"/>
  <c r="AK142" i="116"/>
  <c r="AJ142" i="116"/>
  <c r="AI142" i="116"/>
  <c r="AH142" i="116"/>
  <c r="AG142" i="116"/>
  <c r="AF142" i="116"/>
  <c r="AE142" i="116"/>
  <c r="AD142" i="116"/>
  <c r="W142" i="116"/>
  <c r="V142" i="116"/>
  <c r="U142" i="116"/>
  <c r="T142" i="116"/>
  <c r="S142" i="116"/>
  <c r="R142" i="116"/>
  <c r="K142" i="116"/>
  <c r="I142" i="116"/>
  <c r="H142" i="116"/>
  <c r="G142" i="116"/>
  <c r="A142" i="116"/>
  <c r="HN141" i="116"/>
  <c r="HM141" i="116"/>
  <c r="HL141" i="116"/>
  <c r="J141" i="116"/>
  <c r="EY141" i="116"/>
  <c r="EZ141" i="116"/>
  <c r="HK141" i="116"/>
  <c r="FY141" i="116"/>
  <c r="FZ141" i="116"/>
  <c r="GA141" i="116"/>
  <c r="GB141" i="116"/>
  <c r="GC141" i="116"/>
  <c r="GD141" i="116"/>
  <c r="GE141" i="116"/>
  <c r="GF141" i="116"/>
  <c r="GG141" i="116"/>
  <c r="GH141" i="116"/>
  <c r="GI141" i="116"/>
  <c r="FX141" i="116"/>
  <c r="FW141" i="116"/>
  <c r="FV141" i="116"/>
  <c r="FU141" i="116"/>
  <c r="FT141" i="116"/>
  <c r="FS141" i="116"/>
  <c r="FR141" i="116"/>
  <c r="FQ141" i="116"/>
  <c r="FP141" i="116"/>
  <c r="FO141" i="116"/>
  <c r="FC141" i="116"/>
  <c r="FB141" i="116"/>
  <c r="EH141" i="116"/>
  <c r="EF141" i="116"/>
  <c r="EE141" i="116"/>
  <c r="ED141" i="116"/>
  <c r="EC141" i="116"/>
  <c r="EA141" i="116"/>
  <c r="DO141" i="116"/>
  <c r="DP141" i="116"/>
  <c r="DQ141" i="116"/>
  <c r="DR141" i="116"/>
  <c r="DS141" i="116"/>
  <c r="DT141" i="116"/>
  <c r="DU141" i="116"/>
  <c r="DV141" i="116"/>
  <c r="DW141" i="116"/>
  <c r="DX141" i="116"/>
  <c r="DY141" i="116"/>
  <c r="DN141" i="116"/>
  <c r="DM141" i="116"/>
  <c r="DL141" i="116"/>
  <c r="DK141" i="116"/>
  <c r="DJ141" i="116"/>
  <c r="DI141" i="116"/>
  <c r="DH141" i="116"/>
  <c r="DG141" i="116"/>
  <c r="DF141" i="116"/>
  <c r="DE141" i="116"/>
  <c r="CO141" i="116"/>
  <c r="CP141" i="116"/>
  <c r="CQ141" i="116"/>
  <c r="CR141" i="116"/>
  <c r="CS141" i="116"/>
  <c r="CT141" i="116"/>
  <c r="CU141" i="116"/>
  <c r="CV141" i="116"/>
  <c r="CW141" i="116"/>
  <c r="CX141" i="116"/>
  <c r="CY141" i="116"/>
  <c r="CN141" i="116"/>
  <c r="CM141" i="116"/>
  <c r="CL141" i="116"/>
  <c r="CK141" i="116"/>
  <c r="CJ141" i="116"/>
  <c r="CI141" i="116"/>
  <c r="CH141" i="116"/>
  <c r="CG141" i="116"/>
  <c r="CF141" i="116"/>
  <c r="CE141" i="116"/>
  <c r="BO141" i="116"/>
  <c r="BP141" i="116"/>
  <c r="BQ141" i="116"/>
  <c r="BR141" i="116"/>
  <c r="BS141" i="116"/>
  <c r="BT141" i="116"/>
  <c r="BU141" i="116"/>
  <c r="BV141" i="116"/>
  <c r="BW141" i="116"/>
  <c r="BX141" i="116"/>
  <c r="BY141" i="116"/>
  <c r="BN141" i="116"/>
  <c r="BM141" i="116"/>
  <c r="BL141" i="116"/>
  <c r="BK141" i="116"/>
  <c r="BJ141" i="116"/>
  <c r="BI141" i="116"/>
  <c r="BH141" i="116"/>
  <c r="BG141" i="116"/>
  <c r="BF141" i="116"/>
  <c r="BE141" i="116"/>
  <c r="AX141" i="116"/>
  <c r="AW141" i="116"/>
  <c r="AV141" i="116"/>
  <c r="AU141" i="116"/>
  <c r="AT141" i="116"/>
  <c r="AS141" i="116"/>
  <c r="AR141" i="116"/>
  <c r="AQ141" i="116"/>
  <c r="AP141" i="116"/>
  <c r="AO141" i="116"/>
  <c r="AN141" i="116"/>
  <c r="AM141" i="116"/>
  <c r="AL141" i="116"/>
  <c r="AK141" i="116"/>
  <c r="AJ141" i="116"/>
  <c r="AI141" i="116"/>
  <c r="AH141" i="116"/>
  <c r="AG141" i="116"/>
  <c r="AF141" i="116"/>
  <c r="AE141" i="116"/>
  <c r="AD141" i="116"/>
  <c r="W141" i="116"/>
  <c r="V141" i="116"/>
  <c r="U141" i="116"/>
  <c r="T141" i="116"/>
  <c r="S141" i="116"/>
  <c r="R141" i="116"/>
  <c r="K141" i="116"/>
  <c r="I141" i="116"/>
  <c r="H141" i="116"/>
  <c r="G141" i="116"/>
  <c r="A141" i="116"/>
  <c r="HN140" i="116"/>
  <c r="HM140" i="116"/>
  <c r="HL140" i="116"/>
  <c r="J140" i="116"/>
  <c r="EY140" i="116"/>
  <c r="EZ140" i="116"/>
  <c r="HK140" i="116"/>
  <c r="FY140" i="116"/>
  <c r="FZ140" i="116"/>
  <c r="GA140" i="116"/>
  <c r="GB140" i="116"/>
  <c r="GC140" i="116"/>
  <c r="GD140" i="116"/>
  <c r="GE140" i="116"/>
  <c r="GF140" i="116"/>
  <c r="GG140" i="116"/>
  <c r="GH140" i="116"/>
  <c r="GI140" i="116"/>
  <c r="FX140" i="116"/>
  <c r="FW140" i="116"/>
  <c r="FV140" i="116"/>
  <c r="FU140" i="116"/>
  <c r="FT140" i="116"/>
  <c r="FS140" i="116"/>
  <c r="FR140" i="116"/>
  <c r="FQ140" i="116"/>
  <c r="FP140" i="116"/>
  <c r="FO140" i="116"/>
  <c r="FC140" i="116"/>
  <c r="FB140" i="116"/>
  <c r="EH140" i="116"/>
  <c r="EF140" i="116"/>
  <c r="EE140" i="116"/>
  <c r="ED140" i="116"/>
  <c r="EC140" i="116"/>
  <c r="EA140" i="116"/>
  <c r="DO140" i="116"/>
  <c r="DP140" i="116"/>
  <c r="DQ140" i="116"/>
  <c r="DR140" i="116"/>
  <c r="DS140" i="116"/>
  <c r="DT140" i="116"/>
  <c r="DU140" i="116"/>
  <c r="DV140" i="116"/>
  <c r="DW140" i="116"/>
  <c r="DX140" i="116"/>
  <c r="DY140" i="116"/>
  <c r="DN140" i="116"/>
  <c r="DM140" i="116"/>
  <c r="DL140" i="116"/>
  <c r="DK140" i="116"/>
  <c r="DJ140" i="116"/>
  <c r="DI140" i="116"/>
  <c r="DH140" i="116"/>
  <c r="DG140" i="116"/>
  <c r="DF140" i="116"/>
  <c r="DE140" i="116"/>
  <c r="CO140" i="116"/>
  <c r="CP140" i="116"/>
  <c r="CQ140" i="116"/>
  <c r="CR140" i="116"/>
  <c r="CS140" i="116"/>
  <c r="CT140" i="116"/>
  <c r="CU140" i="116"/>
  <c r="CV140" i="116"/>
  <c r="CW140" i="116"/>
  <c r="CX140" i="116"/>
  <c r="CY140" i="116"/>
  <c r="CN140" i="116"/>
  <c r="CM140" i="116"/>
  <c r="CL140" i="116"/>
  <c r="CK140" i="116"/>
  <c r="CJ140" i="116"/>
  <c r="CI140" i="116"/>
  <c r="CH140" i="116"/>
  <c r="CG140" i="116"/>
  <c r="CF140" i="116"/>
  <c r="CE140" i="116"/>
  <c r="BO140" i="116"/>
  <c r="BP140" i="116"/>
  <c r="BQ140" i="116"/>
  <c r="BR140" i="116"/>
  <c r="BS140" i="116"/>
  <c r="BT140" i="116"/>
  <c r="BU140" i="116"/>
  <c r="BV140" i="116"/>
  <c r="BW140" i="116"/>
  <c r="BX140" i="116"/>
  <c r="BY140" i="116"/>
  <c r="BN140" i="116"/>
  <c r="BM140" i="116"/>
  <c r="BL140" i="116"/>
  <c r="BK140" i="116"/>
  <c r="BJ140" i="116"/>
  <c r="BI140" i="116"/>
  <c r="BH140" i="116"/>
  <c r="BG140" i="116"/>
  <c r="BF140" i="116"/>
  <c r="BE140" i="116"/>
  <c r="AX140" i="116"/>
  <c r="AW140" i="116"/>
  <c r="AV140" i="116"/>
  <c r="AU140" i="116"/>
  <c r="AT140" i="116"/>
  <c r="AS140" i="116"/>
  <c r="AR140" i="116"/>
  <c r="AQ140" i="116"/>
  <c r="AP140" i="116"/>
  <c r="AO140" i="116"/>
  <c r="AN140" i="116"/>
  <c r="AM140" i="116"/>
  <c r="AL140" i="116"/>
  <c r="AK140" i="116"/>
  <c r="AJ140" i="116"/>
  <c r="AI140" i="116"/>
  <c r="AH140" i="116"/>
  <c r="AG140" i="116"/>
  <c r="AF140" i="116"/>
  <c r="AE140" i="116"/>
  <c r="AD140" i="116"/>
  <c r="W140" i="116"/>
  <c r="V140" i="116"/>
  <c r="U140" i="116"/>
  <c r="T140" i="116"/>
  <c r="S140" i="116"/>
  <c r="R140" i="116"/>
  <c r="K140" i="116"/>
  <c r="I140" i="116"/>
  <c r="H140" i="116"/>
  <c r="G140" i="116"/>
  <c r="A140" i="116"/>
  <c r="HN139" i="116"/>
  <c r="HM139" i="116"/>
  <c r="HL139" i="116"/>
  <c r="J139" i="116"/>
  <c r="EY139" i="116"/>
  <c r="EZ139" i="116"/>
  <c r="HK139" i="116"/>
  <c r="FY139" i="116"/>
  <c r="FZ139" i="116"/>
  <c r="GA139" i="116"/>
  <c r="GB139" i="116"/>
  <c r="GC139" i="116"/>
  <c r="GD139" i="116"/>
  <c r="GE139" i="116"/>
  <c r="GF139" i="116"/>
  <c r="GG139" i="116"/>
  <c r="GH139" i="116"/>
  <c r="GI139" i="116"/>
  <c r="FX139" i="116"/>
  <c r="FW139" i="116"/>
  <c r="FV139" i="116"/>
  <c r="FU139" i="116"/>
  <c r="FT139" i="116"/>
  <c r="FS139" i="116"/>
  <c r="FR139" i="116"/>
  <c r="FQ139" i="116"/>
  <c r="FP139" i="116"/>
  <c r="FO139" i="116"/>
  <c r="FC139" i="116"/>
  <c r="FB139" i="116"/>
  <c r="EH139" i="116"/>
  <c r="EF139" i="116"/>
  <c r="EE139" i="116"/>
  <c r="ED139" i="116"/>
  <c r="EC139" i="116"/>
  <c r="EA139" i="116"/>
  <c r="DO139" i="116"/>
  <c r="DP139" i="116"/>
  <c r="DQ139" i="116"/>
  <c r="DR139" i="116"/>
  <c r="DS139" i="116"/>
  <c r="DT139" i="116"/>
  <c r="DU139" i="116"/>
  <c r="DV139" i="116"/>
  <c r="DW139" i="116"/>
  <c r="DX139" i="116"/>
  <c r="DY139" i="116"/>
  <c r="DN139" i="116"/>
  <c r="DM139" i="116"/>
  <c r="DL139" i="116"/>
  <c r="DK139" i="116"/>
  <c r="DJ139" i="116"/>
  <c r="DI139" i="116"/>
  <c r="DH139" i="116"/>
  <c r="DG139" i="116"/>
  <c r="DF139" i="116"/>
  <c r="DE139" i="116"/>
  <c r="CO139" i="116"/>
  <c r="CP139" i="116"/>
  <c r="CQ139" i="116"/>
  <c r="CR139" i="116"/>
  <c r="CS139" i="116"/>
  <c r="CT139" i="116"/>
  <c r="CU139" i="116"/>
  <c r="CV139" i="116"/>
  <c r="CW139" i="116"/>
  <c r="CX139" i="116"/>
  <c r="CY139" i="116"/>
  <c r="CN139" i="116"/>
  <c r="CM139" i="116"/>
  <c r="CL139" i="116"/>
  <c r="CK139" i="116"/>
  <c r="CJ139" i="116"/>
  <c r="CI139" i="116"/>
  <c r="CH139" i="116"/>
  <c r="CG139" i="116"/>
  <c r="CF139" i="116"/>
  <c r="CE139" i="116"/>
  <c r="BO139" i="116"/>
  <c r="BP139" i="116"/>
  <c r="BQ139" i="116"/>
  <c r="BR139" i="116"/>
  <c r="BS139" i="116"/>
  <c r="BT139" i="116"/>
  <c r="BU139" i="116"/>
  <c r="BV139" i="116"/>
  <c r="BW139" i="116"/>
  <c r="BX139" i="116"/>
  <c r="BY139" i="116"/>
  <c r="BN139" i="116"/>
  <c r="BM139" i="116"/>
  <c r="BL139" i="116"/>
  <c r="BK139" i="116"/>
  <c r="BJ139" i="116"/>
  <c r="BI139" i="116"/>
  <c r="BH139" i="116"/>
  <c r="BG139" i="116"/>
  <c r="BF139" i="116"/>
  <c r="BE139" i="116"/>
  <c r="AX139" i="116"/>
  <c r="AW139" i="116"/>
  <c r="AV139" i="116"/>
  <c r="AU139" i="116"/>
  <c r="AT139" i="116"/>
  <c r="AS139" i="116"/>
  <c r="AR139" i="116"/>
  <c r="AQ139" i="116"/>
  <c r="AP139" i="116"/>
  <c r="AO139" i="116"/>
  <c r="AN139" i="116"/>
  <c r="AM139" i="116"/>
  <c r="AL139" i="116"/>
  <c r="AK139" i="116"/>
  <c r="AJ139" i="116"/>
  <c r="AI139" i="116"/>
  <c r="AH139" i="116"/>
  <c r="AG139" i="116"/>
  <c r="AF139" i="116"/>
  <c r="AE139" i="116"/>
  <c r="AD139" i="116"/>
  <c r="W139" i="116"/>
  <c r="V139" i="116"/>
  <c r="U139" i="116"/>
  <c r="T139" i="116"/>
  <c r="S139" i="116"/>
  <c r="R139" i="116"/>
  <c r="K139" i="116"/>
  <c r="I139" i="116"/>
  <c r="H139" i="116"/>
  <c r="G139" i="116"/>
  <c r="A139" i="116"/>
  <c r="HN138" i="116"/>
  <c r="HM138" i="116"/>
  <c r="HL138" i="116"/>
  <c r="J138" i="116"/>
  <c r="EY138" i="116"/>
  <c r="EZ138" i="116"/>
  <c r="HK138" i="116"/>
  <c r="FY138" i="116"/>
  <c r="FZ138" i="116"/>
  <c r="GA138" i="116"/>
  <c r="GB138" i="116"/>
  <c r="GC138" i="116"/>
  <c r="GD138" i="116"/>
  <c r="GE138" i="116"/>
  <c r="GF138" i="116"/>
  <c r="GG138" i="116"/>
  <c r="GH138" i="116"/>
  <c r="GI138" i="116"/>
  <c r="FX138" i="116"/>
  <c r="FW138" i="116"/>
  <c r="FV138" i="116"/>
  <c r="FU138" i="116"/>
  <c r="FT138" i="116"/>
  <c r="FS138" i="116"/>
  <c r="FR138" i="116"/>
  <c r="FQ138" i="116"/>
  <c r="FP138" i="116"/>
  <c r="FO138" i="116"/>
  <c r="FC138" i="116"/>
  <c r="FB138" i="116"/>
  <c r="EH138" i="116"/>
  <c r="EF138" i="116"/>
  <c r="EE138" i="116"/>
  <c r="ED138" i="116"/>
  <c r="EC138" i="116"/>
  <c r="EA138" i="116"/>
  <c r="DO138" i="116"/>
  <c r="DP138" i="116"/>
  <c r="DQ138" i="116"/>
  <c r="DR138" i="116"/>
  <c r="DS138" i="116"/>
  <c r="DT138" i="116"/>
  <c r="DU138" i="116"/>
  <c r="DV138" i="116"/>
  <c r="DW138" i="116"/>
  <c r="DX138" i="116"/>
  <c r="DY138" i="116"/>
  <c r="DN138" i="116"/>
  <c r="DM138" i="116"/>
  <c r="DL138" i="116"/>
  <c r="DK138" i="116"/>
  <c r="DJ138" i="116"/>
  <c r="DI138" i="116"/>
  <c r="DH138" i="116"/>
  <c r="DG138" i="116"/>
  <c r="DF138" i="116"/>
  <c r="DE138" i="116"/>
  <c r="CO138" i="116"/>
  <c r="CP138" i="116"/>
  <c r="CQ138" i="116"/>
  <c r="CR138" i="116"/>
  <c r="CS138" i="116"/>
  <c r="CT138" i="116"/>
  <c r="CU138" i="116"/>
  <c r="CV138" i="116"/>
  <c r="CW138" i="116"/>
  <c r="CX138" i="116"/>
  <c r="CY138" i="116"/>
  <c r="CN138" i="116"/>
  <c r="CM138" i="116"/>
  <c r="CL138" i="116"/>
  <c r="CK138" i="116"/>
  <c r="CJ138" i="116"/>
  <c r="CI138" i="116"/>
  <c r="CH138" i="116"/>
  <c r="CG138" i="116"/>
  <c r="CF138" i="116"/>
  <c r="CE138" i="116"/>
  <c r="BO138" i="116"/>
  <c r="BP138" i="116"/>
  <c r="BQ138" i="116"/>
  <c r="BR138" i="116"/>
  <c r="BS138" i="116"/>
  <c r="BT138" i="116"/>
  <c r="BU138" i="116"/>
  <c r="BV138" i="116"/>
  <c r="BW138" i="116"/>
  <c r="BX138" i="116"/>
  <c r="BY138" i="116"/>
  <c r="BN138" i="116"/>
  <c r="BM138" i="116"/>
  <c r="BL138" i="116"/>
  <c r="BK138" i="116"/>
  <c r="BJ138" i="116"/>
  <c r="BI138" i="116"/>
  <c r="BH138" i="116"/>
  <c r="BG138" i="116"/>
  <c r="BF138" i="116"/>
  <c r="BE138" i="116"/>
  <c r="AX138" i="116"/>
  <c r="AW138" i="116"/>
  <c r="AV138" i="116"/>
  <c r="AU138" i="116"/>
  <c r="AT138" i="116"/>
  <c r="AS138" i="116"/>
  <c r="AR138" i="116"/>
  <c r="AQ138" i="116"/>
  <c r="AP138" i="116"/>
  <c r="AO138" i="116"/>
  <c r="AN138" i="116"/>
  <c r="AM138" i="116"/>
  <c r="AL138" i="116"/>
  <c r="AK138" i="116"/>
  <c r="AJ138" i="116"/>
  <c r="AI138" i="116"/>
  <c r="AH138" i="116"/>
  <c r="AG138" i="116"/>
  <c r="AF138" i="116"/>
  <c r="AE138" i="116"/>
  <c r="AD138" i="116"/>
  <c r="W138" i="116"/>
  <c r="V138" i="116"/>
  <c r="U138" i="116"/>
  <c r="T138" i="116"/>
  <c r="S138" i="116"/>
  <c r="R138" i="116"/>
  <c r="K138" i="116"/>
  <c r="I138" i="116"/>
  <c r="H138" i="116"/>
  <c r="G138" i="116"/>
  <c r="A138" i="116"/>
  <c r="HN137" i="116"/>
  <c r="HM137" i="116"/>
  <c r="HL137" i="116"/>
  <c r="J137" i="116"/>
  <c r="EY137" i="116"/>
  <c r="EZ137" i="116"/>
  <c r="HK137" i="116"/>
  <c r="FY137" i="116"/>
  <c r="FZ137" i="116"/>
  <c r="GA137" i="116"/>
  <c r="GB137" i="116"/>
  <c r="GC137" i="116"/>
  <c r="GD137" i="116"/>
  <c r="GE137" i="116"/>
  <c r="GF137" i="116"/>
  <c r="GG137" i="116"/>
  <c r="GH137" i="116"/>
  <c r="GI137" i="116"/>
  <c r="FX137" i="116"/>
  <c r="FW137" i="116"/>
  <c r="FV137" i="116"/>
  <c r="FU137" i="116"/>
  <c r="FT137" i="116"/>
  <c r="FS137" i="116"/>
  <c r="FR137" i="116"/>
  <c r="FQ137" i="116"/>
  <c r="FP137" i="116"/>
  <c r="FO137" i="116"/>
  <c r="FC137" i="116"/>
  <c r="FB137" i="116"/>
  <c r="EH137" i="116"/>
  <c r="EF137" i="116"/>
  <c r="EE137" i="116"/>
  <c r="ED137" i="116"/>
  <c r="EC137" i="116"/>
  <c r="EA137" i="116"/>
  <c r="DO137" i="116"/>
  <c r="DP137" i="116"/>
  <c r="DQ137" i="116"/>
  <c r="DR137" i="116"/>
  <c r="DS137" i="116"/>
  <c r="DT137" i="116"/>
  <c r="DU137" i="116"/>
  <c r="DV137" i="116"/>
  <c r="DW137" i="116"/>
  <c r="DX137" i="116"/>
  <c r="DY137" i="116"/>
  <c r="DN137" i="116"/>
  <c r="DM137" i="116"/>
  <c r="DL137" i="116"/>
  <c r="DK137" i="116"/>
  <c r="DJ137" i="116"/>
  <c r="DI137" i="116"/>
  <c r="DH137" i="116"/>
  <c r="DG137" i="116"/>
  <c r="DF137" i="116"/>
  <c r="DE137" i="116"/>
  <c r="CO137" i="116"/>
  <c r="CP137" i="116"/>
  <c r="CQ137" i="116"/>
  <c r="CR137" i="116"/>
  <c r="CS137" i="116"/>
  <c r="CT137" i="116"/>
  <c r="CU137" i="116"/>
  <c r="CV137" i="116"/>
  <c r="CW137" i="116"/>
  <c r="CX137" i="116"/>
  <c r="CY137" i="116"/>
  <c r="CN137" i="116"/>
  <c r="CM137" i="116"/>
  <c r="CL137" i="116"/>
  <c r="CK137" i="116"/>
  <c r="CJ137" i="116"/>
  <c r="CI137" i="116"/>
  <c r="CH137" i="116"/>
  <c r="CG137" i="116"/>
  <c r="CF137" i="116"/>
  <c r="CE137" i="116"/>
  <c r="BO137" i="116"/>
  <c r="BP137" i="116"/>
  <c r="BQ137" i="116"/>
  <c r="BR137" i="116"/>
  <c r="BS137" i="116"/>
  <c r="BT137" i="116"/>
  <c r="BU137" i="116"/>
  <c r="BV137" i="116"/>
  <c r="BW137" i="116"/>
  <c r="BX137" i="116"/>
  <c r="BY137" i="116"/>
  <c r="BN137" i="116"/>
  <c r="BM137" i="116"/>
  <c r="BL137" i="116"/>
  <c r="BK137" i="116"/>
  <c r="BJ137" i="116"/>
  <c r="BI137" i="116"/>
  <c r="BH137" i="116"/>
  <c r="BG137" i="116"/>
  <c r="BF137" i="116"/>
  <c r="BE137" i="116"/>
  <c r="AX137" i="116"/>
  <c r="AW137" i="116"/>
  <c r="AV137" i="116"/>
  <c r="AU137" i="116"/>
  <c r="AT137" i="116"/>
  <c r="AS137" i="116"/>
  <c r="AR137" i="116"/>
  <c r="AQ137" i="116"/>
  <c r="AP137" i="116"/>
  <c r="AO137" i="116"/>
  <c r="AN137" i="116"/>
  <c r="AM137" i="116"/>
  <c r="AL137" i="116"/>
  <c r="AK137" i="116"/>
  <c r="AJ137" i="116"/>
  <c r="AI137" i="116"/>
  <c r="AH137" i="116"/>
  <c r="AG137" i="116"/>
  <c r="AF137" i="116"/>
  <c r="AE137" i="116"/>
  <c r="AD137" i="116"/>
  <c r="W137" i="116"/>
  <c r="V137" i="116"/>
  <c r="U137" i="116"/>
  <c r="T137" i="116"/>
  <c r="S137" i="116"/>
  <c r="R137" i="116"/>
  <c r="K137" i="116"/>
  <c r="I137" i="116"/>
  <c r="H137" i="116"/>
  <c r="G137" i="116"/>
  <c r="A137" i="116"/>
  <c r="HN136" i="116"/>
  <c r="HM136" i="116"/>
  <c r="HL136" i="116"/>
  <c r="J136" i="116"/>
  <c r="EY136" i="116"/>
  <c r="EZ136" i="116"/>
  <c r="HK136" i="116"/>
  <c r="FY136" i="116"/>
  <c r="FZ136" i="116"/>
  <c r="GA136" i="116"/>
  <c r="GB136" i="116"/>
  <c r="GC136" i="116"/>
  <c r="GD136" i="116"/>
  <c r="GE136" i="116"/>
  <c r="GF136" i="116"/>
  <c r="GG136" i="116"/>
  <c r="GH136" i="116"/>
  <c r="GI136" i="116"/>
  <c r="FX136" i="116"/>
  <c r="FW136" i="116"/>
  <c r="FV136" i="116"/>
  <c r="FU136" i="116"/>
  <c r="FT136" i="116"/>
  <c r="FS136" i="116"/>
  <c r="FR136" i="116"/>
  <c r="FQ136" i="116"/>
  <c r="FP136" i="116"/>
  <c r="FO136" i="116"/>
  <c r="FC136" i="116"/>
  <c r="FB136" i="116"/>
  <c r="EH136" i="116"/>
  <c r="EF136" i="116"/>
  <c r="EE136" i="116"/>
  <c r="ED136" i="116"/>
  <c r="EC136" i="116"/>
  <c r="EA136" i="116"/>
  <c r="DO136" i="116"/>
  <c r="DP136" i="116"/>
  <c r="DQ136" i="116"/>
  <c r="DR136" i="116"/>
  <c r="DS136" i="116"/>
  <c r="DT136" i="116"/>
  <c r="DU136" i="116"/>
  <c r="DV136" i="116"/>
  <c r="DW136" i="116"/>
  <c r="DX136" i="116"/>
  <c r="DY136" i="116"/>
  <c r="DN136" i="116"/>
  <c r="DM136" i="116"/>
  <c r="DL136" i="116"/>
  <c r="DK136" i="116"/>
  <c r="DJ136" i="116"/>
  <c r="DI136" i="116"/>
  <c r="DH136" i="116"/>
  <c r="DG136" i="116"/>
  <c r="DF136" i="116"/>
  <c r="DE136" i="116"/>
  <c r="CO136" i="116"/>
  <c r="CP136" i="116"/>
  <c r="CQ136" i="116"/>
  <c r="CR136" i="116"/>
  <c r="CS136" i="116"/>
  <c r="CT136" i="116"/>
  <c r="CU136" i="116"/>
  <c r="CV136" i="116"/>
  <c r="CW136" i="116"/>
  <c r="CX136" i="116"/>
  <c r="CY136" i="116"/>
  <c r="CN136" i="116"/>
  <c r="CM136" i="116"/>
  <c r="CL136" i="116"/>
  <c r="CK136" i="116"/>
  <c r="CJ136" i="116"/>
  <c r="CI136" i="116"/>
  <c r="CH136" i="116"/>
  <c r="CG136" i="116"/>
  <c r="CF136" i="116"/>
  <c r="CE136" i="116"/>
  <c r="BO136" i="116"/>
  <c r="BP136" i="116"/>
  <c r="BQ136" i="116"/>
  <c r="BR136" i="116"/>
  <c r="BS136" i="116"/>
  <c r="BT136" i="116"/>
  <c r="BU136" i="116"/>
  <c r="BV136" i="116"/>
  <c r="BW136" i="116"/>
  <c r="BX136" i="116"/>
  <c r="BY136" i="116"/>
  <c r="BN136" i="116"/>
  <c r="BM136" i="116"/>
  <c r="BL136" i="116"/>
  <c r="BK136" i="116"/>
  <c r="BJ136" i="116"/>
  <c r="BI136" i="116"/>
  <c r="BH136" i="116"/>
  <c r="BG136" i="116"/>
  <c r="BF136" i="116"/>
  <c r="BE136" i="116"/>
  <c r="AX136" i="116"/>
  <c r="AW136" i="116"/>
  <c r="AV136" i="116"/>
  <c r="AU136" i="116"/>
  <c r="AT136" i="116"/>
  <c r="AS136" i="116"/>
  <c r="AR136" i="116"/>
  <c r="AQ136" i="116"/>
  <c r="AP136" i="116"/>
  <c r="AO136" i="116"/>
  <c r="AN136" i="116"/>
  <c r="AM136" i="116"/>
  <c r="AL136" i="116"/>
  <c r="AK136" i="116"/>
  <c r="AJ136" i="116"/>
  <c r="AI136" i="116"/>
  <c r="AH136" i="116"/>
  <c r="AG136" i="116"/>
  <c r="AF136" i="116"/>
  <c r="AE136" i="116"/>
  <c r="AD136" i="116"/>
  <c r="W136" i="116"/>
  <c r="V136" i="116"/>
  <c r="U136" i="116"/>
  <c r="T136" i="116"/>
  <c r="S136" i="116"/>
  <c r="R136" i="116"/>
  <c r="K136" i="116"/>
  <c r="I136" i="116"/>
  <c r="H136" i="116"/>
  <c r="G136" i="116"/>
  <c r="A136" i="116"/>
  <c r="HN135" i="116"/>
  <c r="HM135" i="116"/>
  <c r="HL135" i="116"/>
  <c r="J135" i="116"/>
  <c r="EY135" i="116"/>
  <c r="EZ135" i="116"/>
  <c r="HK135" i="116"/>
  <c r="FY135" i="116"/>
  <c r="FZ135" i="116"/>
  <c r="GA135" i="116"/>
  <c r="GB135" i="116"/>
  <c r="GC135" i="116"/>
  <c r="GD135" i="116"/>
  <c r="GE135" i="116"/>
  <c r="GF135" i="116"/>
  <c r="GG135" i="116"/>
  <c r="GH135" i="116"/>
  <c r="GI135" i="116"/>
  <c r="FX135" i="116"/>
  <c r="FW135" i="116"/>
  <c r="FV135" i="116"/>
  <c r="FU135" i="116"/>
  <c r="FT135" i="116"/>
  <c r="FS135" i="116"/>
  <c r="FR135" i="116"/>
  <c r="FQ135" i="116"/>
  <c r="FP135" i="116"/>
  <c r="FO135" i="116"/>
  <c r="FC135" i="116"/>
  <c r="FB135" i="116"/>
  <c r="EH135" i="116"/>
  <c r="EF135" i="116"/>
  <c r="EE135" i="116"/>
  <c r="ED135" i="116"/>
  <c r="EC135" i="116"/>
  <c r="EA135" i="116"/>
  <c r="DO135" i="116"/>
  <c r="DP135" i="116"/>
  <c r="DQ135" i="116"/>
  <c r="DR135" i="116"/>
  <c r="DS135" i="116"/>
  <c r="DT135" i="116"/>
  <c r="DU135" i="116"/>
  <c r="DV135" i="116"/>
  <c r="DW135" i="116"/>
  <c r="DX135" i="116"/>
  <c r="DY135" i="116"/>
  <c r="DN135" i="116"/>
  <c r="DM135" i="116"/>
  <c r="DL135" i="116"/>
  <c r="DK135" i="116"/>
  <c r="DJ135" i="116"/>
  <c r="DI135" i="116"/>
  <c r="DH135" i="116"/>
  <c r="DG135" i="116"/>
  <c r="DF135" i="116"/>
  <c r="DE135" i="116"/>
  <c r="CO135" i="116"/>
  <c r="CP135" i="116"/>
  <c r="CQ135" i="116"/>
  <c r="CR135" i="116"/>
  <c r="CS135" i="116"/>
  <c r="CT135" i="116"/>
  <c r="CU135" i="116"/>
  <c r="CV135" i="116"/>
  <c r="CW135" i="116"/>
  <c r="CX135" i="116"/>
  <c r="CY135" i="116"/>
  <c r="CN135" i="116"/>
  <c r="CM135" i="116"/>
  <c r="CL135" i="116"/>
  <c r="CK135" i="116"/>
  <c r="CJ135" i="116"/>
  <c r="CI135" i="116"/>
  <c r="CH135" i="116"/>
  <c r="CG135" i="116"/>
  <c r="CF135" i="116"/>
  <c r="CE135" i="116"/>
  <c r="BO135" i="116"/>
  <c r="BP135" i="116"/>
  <c r="BQ135" i="116"/>
  <c r="BR135" i="116"/>
  <c r="BS135" i="116"/>
  <c r="BT135" i="116"/>
  <c r="BU135" i="116"/>
  <c r="BV135" i="116"/>
  <c r="BW135" i="116"/>
  <c r="BX135" i="116"/>
  <c r="BY135" i="116"/>
  <c r="BN135" i="116"/>
  <c r="BM135" i="116"/>
  <c r="BL135" i="116"/>
  <c r="BK135" i="116"/>
  <c r="BJ135" i="116"/>
  <c r="BI135" i="116"/>
  <c r="BH135" i="116"/>
  <c r="BG135" i="116"/>
  <c r="BF135" i="116"/>
  <c r="BE135" i="116"/>
  <c r="AX135" i="116"/>
  <c r="AW135" i="116"/>
  <c r="AV135" i="116"/>
  <c r="AU135" i="116"/>
  <c r="AT135" i="116"/>
  <c r="AS135" i="116"/>
  <c r="AR135" i="116"/>
  <c r="AQ135" i="116"/>
  <c r="AP135" i="116"/>
  <c r="AO135" i="116"/>
  <c r="AN135" i="116"/>
  <c r="AM135" i="116"/>
  <c r="AL135" i="116"/>
  <c r="AK135" i="116"/>
  <c r="AJ135" i="116"/>
  <c r="AI135" i="116"/>
  <c r="AH135" i="116"/>
  <c r="AG135" i="116"/>
  <c r="AF135" i="116"/>
  <c r="AE135" i="116"/>
  <c r="AD135" i="116"/>
  <c r="W135" i="116"/>
  <c r="V135" i="116"/>
  <c r="U135" i="116"/>
  <c r="T135" i="116"/>
  <c r="S135" i="116"/>
  <c r="R135" i="116"/>
  <c r="K135" i="116"/>
  <c r="I135" i="116"/>
  <c r="H135" i="116"/>
  <c r="G135" i="116"/>
  <c r="A135" i="116"/>
  <c r="HN134" i="116"/>
  <c r="HM134" i="116"/>
  <c r="HL134" i="116"/>
  <c r="J134" i="116"/>
  <c r="EY134" i="116"/>
  <c r="EZ134" i="116"/>
  <c r="HK134" i="116"/>
  <c r="FY134" i="116"/>
  <c r="FZ134" i="116"/>
  <c r="GA134" i="116"/>
  <c r="GB134" i="116"/>
  <c r="GC134" i="116"/>
  <c r="GD134" i="116"/>
  <c r="GE134" i="116"/>
  <c r="GF134" i="116"/>
  <c r="GG134" i="116"/>
  <c r="GH134" i="116"/>
  <c r="GI134" i="116"/>
  <c r="FX134" i="116"/>
  <c r="FW134" i="116"/>
  <c r="FV134" i="116"/>
  <c r="FU134" i="116"/>
  <c r="FT134" i="116"/>
  <c r="FS134" i="116"/>
  <c r="FR134" i="116"/>
  <c r="FQ134" i="116"/>
  <c r="FP134" i="116"/>
  <c r="FO134" i="116"/>
  <c r="FC134" i="116"/>
  <c r="FB134" i="116"/>
  <c r="EH134" i="116"/>
  <c r="EF134" i="116"/>
  <c r="EE134" i="116"/>
  <c r="ED134" i="116"/>
  <c r="EC134" i="116"/>
  <c r="EA134" i="116"/>
  <c r="DO134" i="116"/>
  <c r="DP134" i="116"/>
  <c r="DQ134" i="116"/>
  <c r="DR134" i="116"/>
  <c r="DS134" i="116"/>
  <c r="DT134" i="116"/>
  <c r="DU134" i="116"/>
  <c r="DV134" i="116"/>
  <c r="DW134" i="116"/>
  <c r="DX134" i="116"/>
  <c r="DY134" i="116"/>
  <c r="DN134" i="116"/>
  <c r="DM134" i="116"/>
  <c r="DL134" i="116"/>
  <c r="DK134" i="116"/>
  <c r="DJ134" i="116"/>
  <c r="DI134" i="116"/>
  <c r="DH134" i="116"/>
  <c r="DG134" i="116"/>
  <c r="DF134" i="116"/>
  <c r="DE134" i="116"/>
  <c r="CO134" i="116"/>
  <c r="CP134" i="116"/>
  <c r="CQ134" i="116"/>
  <c r="CR134" i="116"/>
  <c r="CS134" i="116"/>
  <c r="CT134" i="116"/>
  <c r="CU134" i="116"/>
  <c r="CV134" i="116"/>
  <c r="CW134" i="116"/>
  <c r="CX134" i="116"/>
  <c r="CY134" i="116"/>
  <c r="CN134" i="116"/>
  <c r="CM134" i="116"/>
  <c r="CL134" i="116"/>
  <c r="CK134" i="116"/>
  <c r="CJ134" i="116"/>
  <c r="CI134" i="116"/>
  <c r="CH134" i="116"/>
  <c r="CG134" i="116"/>
  <c r="CF134" i="116"/>
  <c r="CE134" i="116"/>
  <c r="BO134" i="116"/>
  <c r="BP134" i="116"/>
  <c r="BQ134" i="116"/>
  <c r="BR134" i="116"/>
  <c r="BS134" i="116"/>
  <c r="BT134" i="116"/>
  <c r="BU134" i="116"/>
  <c r="BV134" i="116"/>
  <c r="BW134" i="116"/>
  <c r="BX134" i="116"/>
  <c r="BY134" i="116"/>
  <c r="BN134" i="116"/>
  <c r="BM134" i="116"/>
  <c r="BL134" i="116"/>
  <c r="BK134" i="116"/>
  <c r="BJ134" i="116"/>
  <c r="BI134" i="116"/>
  <c r="BH134" i="116"/>
  <c r="BG134" i="116"/>
  <c r="BF134" i="116"/>
  <c r="BE134" i="116"/>
  <c r="AX134" i="116"/>
  <c r="AW134" i="116"/>
  <c r="AV134" i="116"/>
  <c r="AU134" i="116"/>
  <c r="AT134" i="116"/>
  <c r="AS134" i="116"/>
  <c r="AR134" i="116"/>
  <c r="AQ134" i="116"/>
  <c r="AP134" i="116"/>
  <c r="AO134" i="116"/>
  <c r="AN134" i="116"/>
  <c r="AM134" i="116"/>
  <c r="AL134" i="116"/>
  <c r="AK134" i="116"/>
  <c r="AJ134" i="116"/>
  <c r="AI134" i="116"/>
  <c r="AH134" i="116"/>
  <c r="AG134" i="116"/>
  <c r="AF134" i="116"/>
  <c r="AE134" i="116"/>
  <c r="AD134" i="116"/>
  <c r="W134" i="116"/>
  <c r="V134" i="116"/>
  <c r="U134" i="116"/>
  <c r="T134" i="116"/>
  <c r="S134" i="116"/>
  <c r="R134" i="116"/>
  <c r="K134" i="116"/>
  <c r="I134" i="116"/>
  <c r="H134" i="116"/>
  <c r="G134" i="116"/>
  <c r="A134" i="116"/>
  <c r="HN133" i="116"/>
  <c r="HM133" i="116"/>
  <c r="HL133" i="116"/>
  <c r="J133" i="116"/>
  <c r="EY133" i="116"/>
  <c r="EZ133" i="116"/>
  <c r="HK133" i="116"/>
  <c r="FP133" i="116"/>
  <c r="FQ133" i="116"/>
  <c r="FR133" i="116"/>
  <c r="FS133" i="116"/>
  <c r="FT133" i="116"/>
  <c r="FU133" i="116"/>
  <c r="FV133" i="116"/>
  <c r="FW133" i="116"/>
  <c r="FX133" i="116"/>
  <c r="FY133" i="116"/>
  <c r="FZ133" i="116"/>
  <c r="GA133" i="116"/>
  <c r="GB133" i="116"/>
  <c r="GC133" i="116"/>
  <c r="GD133" i="116"/>
  <c r="GE133" i="116"/>
  <c r="GF133" i="116"/>
  <c r="GG133" i="116"/>
  <c r="GH133" i="116"/>
  <c r="GI133" i="116"/>
  <c r="FN133" i="116"/>
  <c r="FM133" i="116"/>
  <c r="FL133" i="116"/>
  <c r="FK133" i="116"/>
  <c r="FC133" i="116"/>
  <c r="FB133" i="116"/>
  <c r="EH133" i="116"/>
  <c r="EF133" i="116"/>
  <c r="EE133" i="116"/>
  <c r="ED133" i="116"/>
  <c r="EC133" i="116"/>
  <c r="EA133" i="116"/>
  <c r="DO133" i="116"/>
  <c r="DP133" i="116"/>
  <c r="DQ133" i="116"/>
  <c r="DR133" i="116"/>
  <c r="DS133" i="116"/>
  <c r="DT133" i="116"/>
  <c r="DU133" i="116"/>
  <c r="DV133" i="116"/>
  <c r="DW133" i="116"/>
  <c r="DX133" i="116"/>
  <c r="DY133" i="116"/>
  <c r="DN133" i="116"/>
  <c r="DM133" i="116"/>
  <c r="DL133" i="116"/>
  <c r="DK133" i="116"/>
  <c r="DJ133" i="116"/>
  <c r="DI133" i="116"/>
  <c r="DH133" i="116"/>
  <c r="DG133" i="116"/>
  <c r="DF133" i="116"/>
  <c r="DE133" i="116"/>
  <c r="DD133" i="116"/>
  <c r="DC133" i="116"/>
  <c r="DB133" i="116"/>
  <c r="DA133" i="116"/>
  <c r="CO133" i="116"/>
  <c r="CP133" i="116"/>
  <c r="CQ133" i="116"/>
  <c r="CR133" i="116"/>
  <c r="CS133" i="116"/>
  <c r="CT133" i="116"/>
  <c r="CU133" i="116"/>
  <c r="CV133" i="116"/>
  <c r="CW133" i="116"/>
  <c r="CX133" i="116"/>
  <c r="CY133" i="116"/>
  <c r="CN133" i="116"/>
  <c r="CM133" i="116"/>
  <c r="CL133" i="116"/>
  <c r="CK133" i="116"/>
  <c r="CJ133" i="116"/>
  <c r="CI133" i="116"/>
  <c r="CH133" i="116"/>
  <c r="CG133" i="116"/>
  <c r="CF133" i="116"/>
  <c r="CE133" i="116"/>
  <c r="CD133" i="116"/>
  <c r="CC133" i="116"/>
  <c r="CB133" i="116"/>
  <c r="CA133" i="116"/>
  <c r="BO133" i="116"/>
  <c r="BP133" i="116"/>
  <c r="BQ133" i="116"/>
  <c r="BR133" i="116"/>
  <c r="BS133" i="116"/>
  <c r="BT133" i="116"/>
  <c r="BU133" i="116"/>
  <c r="BV133" i="116"/>
  <c r="BW133" i="116"/>
  <c r="BX133" i="116"/>
  <c r="BY133" i="116"/>
  <c r="BN133" i="116"/>
  <c r="BM133" i="116"/>
  <c r="BL133" i="116"/>
  <c r="BK133" i="116"/>
  <c r="BJ133" i="116"/>
  <c r="BI133" i="116"/>
  <c r="BH133" i="116"/>
  <c r="BG133" i="116"/>
  <c r="BF133" i="116"/>
  <c r="BE133" i="116"/>
  <c r="BD133" i="116"/>
  <c r="BC133" i="116"/>
  <c r="BB133" i="116"/>
  <c r="BA133" i="116"/>
  <c r="AX133" i="116"/>
  <c r="AW133" i="116"/>
  <c r="AV133" i="116"/>
  <c r="AU133" i="116"/>
  <c r="AT133" i="116"/>
  <c r="AS133" i="116"/>
  <c r="AR133" i="116"/>
  <c r="AQ133" i="116"/>
  <c r="AP133" i="116"/>
  <c r="AO133" i="116"/>
  <c r="AN133" i="116"/>
  <c r="AM133" i="116"/>
  <c r="AL133" i="116"/>
  <c r="AK133" i="116"/>
  <c r="AJ133" i="116"/>
  <c r="AI133" i="116"/>
  <c r="AH133" i="116"/>
  <c r="AG133" i="116"/>
  <c r="AF133" i="116"/>
  <c r="AE133" i="116"/>
  <c r="AD133" i="116"/>
  <c r="AC133" i="116"/>
  <c r="AB133" i="116"/>
  <c r="AA133" i="116"/>
  <c r="Z133" i="116"/>
  <c r="W133" i="116"/>
  <c r="V133" i="116"/>
  <c r="U133" i="116"/>
  <c r="T133" i="116"/>
  <c r="S133" i="116"/>
  <c r="R133" i="116"/>
  <c r="K133" i="116"/>
  <c r="I133" i="116"/>
  <c r="H133" i="116"/>
  <c r="G133" i="116"/>
  <c r="A133" i="116"/>
  <c r="HN132" i="116"/>
  <c r="HM132" i="116"/>
  <c r="HL132" i="116"/>
  <c r="J132" i="116"/>
  <c r="EY132" i="116"/>
  <c r="EZ132" i="116"/>
  <c r="HK132" i="116"/>
  <c r="FP132" i="116"/>
  <c r="FQ132" i="116"/>
  <c r="FR132" i="116"/>
  <c r="FS132" i="116"/>
  <c r="FT132" i="116"/>
  <c r="FU132" i="116"/>
  <c r="FV132" i="116"/>
  <c r="FW132" i="116"/>
  <c r="FX132" i="116"/>
  <c r="FY132" i="116"/>
  <c r="FZ132" i="116"/>
  <c r="GA132" i="116"/>
  <c r="GB132" i="116"/>
  <c r="GC132" i="116"/>
  <c r="GD132" i="116"/>
  <c r="GE132" i="116"/>
  <c r="GF132" i="116"/>
  <c r="GG132" i="116"/>
  <c r="GH132" i="116"/>
  <c r="GI132" i="116"/>
  <c r="FN132" i="116"/>
  <c r="FM132" i="116"/>
  <c r="FL132" i="116"/>
  <c r="FK132" i="116"/>
  <c r="FC132" i="116"/>
  <c r="FB132" i="116"/>
  <c r="EH132" i="116"/>
  <c r="EF132" i="116"/>
  <c r="EE132" i="116"/>
  <c r="ED132" i="116"/>
  <c r="EC132" i="116"/>
  <c r="EA132" i="116"/>
  <c r="DO132" i="116"/>
  <c r="DP132" i="116"/>
  <c r="DQ132" i="116"/>
  <c r="DR132" i="116"/>
  <c r="DS132" i="116"/>
  <c r="DT132" i="116"/>
  <c r="DU132" i="116"/>
  <c r="DV132" i="116"/>
  <c r="DW132" i="116"/>
  <c r="DX132" i="116"/>
  <c r="DY132" i="116"/>
  <c r="DN132" i="116"/>
  <c r="DM132" i="116"/>
  <c r="DL132" i="116"/>
  <c r="DK132" i="116"/>
  <c r="DJ132" i="116"/>
  <c r="DI132" i="116"/>
  <c r="DH132" i="116"/>
  <c r="DG132" i="116"/>
  <c r="DF132" i="116"/>
  <c r="DE132" i="116"/>
  <c r="DD132" i="116"/>
  <c r="DC132" i="116"/>
  <c r="DB132" i="116"/>
  <c r="DA132" i="116"/>
  <c r="CO132" i="116"/>
  <c r="CP132" i="116"/>
  <c r="CQ132" i="116"/>
  <c r="CR132" i="116"/>
  <c r="CS132" i="116"/>
  <c r="CT132" i="116"/>
  <c r="CU132" i="116"/>
  <c r="CV132" i="116"/>
  <c r="CW132" i="116"/>
  <c r="CX132" i="116"/>
  <c r="CY132" i="116"/>
  <c r="CN132" i="116"/>
  <c r="CM132" i="116"/>
  <c r="CL132" i="116"/>
  <c r="CK132" i="116"/>
  <c r="CJ132" i="116"/>
  <c r="CI132" i="116"/>
  <c r="CH132" i="116"/>
  <c r="CG132" i="116"/>
  <c r="CF132" i="116"/>
  <c r="CE132" i="116"/>
  <c r="CD132" i="116"/>
  <c r="CC132" i="116"/>
  <c r="CB132" i="116"/>
  <c r="CA132" i="116"/>
  <c r="BO132" i="116"/>
  <c r="BP132" i="116"/>
  <c r="BQ132" i="116"/>
  <c r="BR132" i="116"/>
  <c r="BS132" i="116"/>
  <c r="BT132" i="116"/>
  <c r="BU132" i="116"/>
  <c r="BV132" i="116"/>
  <c r="BW132" i="116"/>
  <c r="BX132" i="116"/>
  <c r="BY132" i="116"/>
  <c r="BN132" i="116"/>
  <c r="BM132" i="116"/>
  <c r="BL132" i="116"/>
  <c r="BK132" i="116"/>
  <c r="BJ132" i="116"/>
  <c r="BI132" i="116"/>
  <c r="BH132" i="116"/>
  <c r="BG132" i="116"/>
  <c r="BF132" i="116"/>
  <c r="BE132" i="116"/>
  <c r="BD132" i="116"/>
  <c r="BC132" i="116"/>
  <c r="BB132" i="116"/>
  <c r="BA132" i="116"/>
  <c r="AX132" i="116"/>
  <c r="AW132" i="116"/>
  <c r="AV132" i="116"/>
  <c r="AU132" i="116"/>
  <c r="AT132" i="116"/>
  <c r="AS132" i="116"/>
  <c r="AR132" i="116"/>
  <c r="AQ132" i="116"/>
  <c r="AP132" i="116"/>
  <c r="AO132" i="116"/>
  <c r="AN132" i="116"/>
  <c r="AM132" i="116"/>
  <c r="AL132" i="116"/>
  <c r="AK132" i="116"/>
  <c r="AJ132" i="116"/>
  <c r="AI132" i="116"/>
  <c r="AH132" i="116"/>
  <c r="AG132" i="116"/>
  <c r="AF132" i="116"/>
  <c r="AE132" i="116"/>
  <c r="AD132" i="116"/>
  <c r="AC132" i="116"/>
  <c r="AB132" i="116"/>
  <c r="AA132" i="116"/>
  <c r="Z132" i="116"/>
  <c r="W132" i="116"/>
  <c r="V132" i="116"/>
  <c r="U132" i="116"/>
  <c r="T132" i="116"/>
  <c r="S132" i="116"/>
  <c r="R132" i="116"/>
  <c r="K132" i="116"/>
  <c r="I132" i="116"/>
  <c r="H132" i="116"/>
  <c r="G132" i="116"/>
  <c r="A132" i="116"/>
  <c r="HN131" i="116"/>
  <c r="HM131" i="116"/>
  <c r="HL131" i="116"/>
  <c r="J131" i="116"/>
  <c r="EY131" i="116"/>
  <c r="EZ131" i="116"/>
  <c r="HK131" i="116"/>
  <c r="FP131" i="116"/>
  <c r="FQ131" i="116"/>
  <c r="FR131" i="116"/>
  <c r="FS131" i="116"/>
  <c r="FT131" i="116"/>
  <c r="FU131" i="116"/>
  <c r="FV131" i="116"/>
  <c r="FW131" i="116"/>
  <c r="FX131" i="116"/>
  <c r="FY131" i="116"/>
  <c r="FZ131" i="116"/>
  <c r="GA131" i="116"/>
  <c r="GB131" i="116"/>
  <c r="GC131" i="116"/>
  <c r="GD131" i="116"/>
  <c r="GE131" i="116"/>
  <c r="GF131" i="116"/>
  <c r="GG131" i="116"/>
  <c r="GH131" i="116"/>
  <c r="GI131" i="116"/>
  <c r="FN131" i="116"/>
  <c r="FM131" i="116"/>
  <c r="FL131" i="116"/>
  <c r="FK131" i="116"/>
  <c r="FC131" i="116"/>
  <c r="FB131" i="116"/>
  <c r="EF131" i="116"/>
  <c r="EE131" i="116"/>
  <c r="ED131" i="116"/>
  <c r="EC131" i="116"/>
  <c r="EA131" i="116"/>
  <c r="DO131" i="116"/>
  <c r="DP131" i="116"/>
  <c r="DQ131" i="116"/>
  <c r="DR131" i="116"/>
  <c r="DS131" i="116"/>
  <c r="DT131" i="116"/>
  <c r="DU131" i="116"/>
  <c r="DV131" i="116"/>
  <c r="DW131" i="116"/>
  <c r="DX131" i="116"/>
  <c r="DY131" i="116"/>
  <c r="DN131" i="116"/>
  <c r="DM131" i="116"/>
  <c r="DL131" i="116"/>
  <c r="DK131" i="116"/>
  <c r="DJ131" i="116"/>
  <c r="DI131" i="116"/>
  <c r="DH131" i="116"/>
  <c r="DG131" i="116"/>
  <c r="DF131" i="116"/>
  <c r="DE131" i="116"/>
  <c r="DD131" i="116"/>
  <c r="DC131" i="116"/>
  <c r="DB131" i="116"/>
  <c r="DA131" i="116"/>
  <c r="CO131" i="116"/>
  <c r="CP131" i="116"/>
  <c r="CQ131" i="116"/>
  <c r="CR131" i="116"/>
  <c r="CS131" i="116"/>
  <c r="CT131" i="116"/>
  <c r="CU131" i="116"/>
  <c r="CV131" i="116"/>
  <c r="CW131" i="116"/>
  <c r="CX131" i="116"/>
  <c r="CY131" i="116"/>
  <c r="CN131" i="116"/>
  <c r="CM131" i="116"/>
  <c r="CL131" i="116"/>
  <c r="CK131" i="116"/>
  <c r="CJ131" i="116"/>
  <c r="CI131" i="116"/>
  <c r="CH131" i="116"/>
  <c r="CG131" i="116"/>
  <c r="CF131" i="116"/>
  <c r="CE131" i="116"/>
  <c r="CD131" i="116"/>
  <c r="CC131" i="116"/>
  <c r="CB131" i="116"/>
  <c r="CA131" i="116"/>
  <c r="BO131" i="116"/>
  <c r="BP131" i="116"/>
  <c r="BQ131" i="116"/>
  <c r="BR131" i="116"/>
  <c r="BS131" i="116"/>
  <c r="BT131" i="116"/>
  <c r="BU131" i="116"/>
  <c r="BV131" i="116"/>
  <c r="BW131" i="116"/>
  <c r="BX131" i="116"/>
  <c r="BY131" i="116"/>
  <c r="BN131" i="116"/>
  <c r="BM131" i="116"/>
  <c r="BL131" i="116"/>
  <c r="BK131" i="116"/>
  <c r="BJ131" i="116"/>
  <c r="BI131" i="116"/>
  <c r="BH131" i="116"/>
  <c r="BG131" i="116"/>
  <c r="BF131" i="116"/>
  <c r="BE131" i="116"/>
  <c r="BD131" i="116"/>
  <c r="BC131" i="116"/>
  <c r="BB131" i="116"/>
  <c r="BA131" i="116"/>
  <c r="AX131" i="116"/>
  <c r="AW131" i="116"/>
  <c r="AV131" i="116"/>
  <c r="AU131" i="116"/>
  <c r="AT131" i="116"/>
  <c r="AS131" i="116"/>
  <c r="AR131" i="116"/>
  <c r="AQ131" i="116"/>
  <c r="AP131" i="116"/>
  <c r="AO131" i="116"/>
  <c r="AN131" i="116"/>
  <c r="AM131" i="116"/>
  <c r="AL131" i="116"/>
  <c r="AK131" i="116"/>
  <c r="AJ131" i="116"/>
  <c r="AI131" i="116"/>
  <c r="AH131" i="116"/>
  <c r="AG131" i="116"/>
  <c r="AF131" i="116"/>
  <c r="AE131" i="116"/>
  <c r="AD131" i="116"/>
  <c r="AC131" i="116"/>
  <c r="AB131" i="116"/>
  <c r="AA131" i="116"/>
  <c r="Z131" i="116"/>
  <c r="W131" i="116"/>
  <c r="V131" i="116"/>
  <c r="U131" i="116"/>
  <c r="T131" i="116"/>
  <c r="S131" i="116"/>
  <c r="R131" i="116"/>
  <c r="K131" i="116"/>
  <c r="I131" i="116"/>
  <c r="H131" i="116"/>
  <c r="G131" i="116"/>
  <c r="A131" i="116"/>
  <c r="HN130" i="116"/>
  <c r="HM130" i="116"/>
  <c r="HL130" i="116"/>
  <c r="J130" i="116"/>
  <c r="EY130" i="116"/>
  <c r="EZ130" i="116"/>
  <c r="HK130" i="116"/>
  <c r="FP130" i="116"/>
  <c r="FQ130" i="116"/>
  <c r="FR130" i="116"/>
  <c r="FS130" i="116"/>
  <c r="FT130" i="116"/>
  <c r="FU130" i="116"/>
  <c r="FV130" i="116"/>
  <c r="FW130" i="116"/>
  <c r="FX130" i="116"/>
  <c r="FY130" i="116"/>
  <c r="FZ130" i="116"/>
  <c r="GA130" i="116"/>
  <c r="GB130" i="116"/>
  <c r="GC130" i="116"/>
  <c r="GD130" i="116"/>
  <c r="GE130" i="116"/>
  <c r="GF130" i="116"/>
  <c r="GG130" i="116"/>
  <c r="GH130" i="116"/>
  <c r="GI130" i="116"/>
  <c r="FN130" i="116"/>
  <c r="FM130" i="116"/>
  <c r="FL130" i="116"/>
  <c r="FK130" i="116"/>
  <c r="FC130" i="116"/>
  <c r="FB130" i="116"/>
  <c r="EH130" i="116"/>
  <c r="EF130" i="116"/>
  <c r="EE130" i="116"/>
  <c r="ED130" i="116"/>
  <c r="EC130" i="116"/>
  <c r="EA130" i="116"/>
  <c r="DO130" i="116"/>
  <c r="DP130" i="116"/>
  <c r="DQ130" i="116"/>
  <c r="DR130" i="116"/>
  <c r="DS130" i="116"/>
  <c r="DT130" i="116"/>
  <c r="DU130" i="116"/>
  <c r="DV130" i="116"/>
  <c r="DW130" i="116"/>
  <c r="DX130" i="116"/>
  <c r="DY130" i="116"/>
  <c r="DN130" i="116"/>
  <c r="DM130" i="116"/>
  <c r="DL130" i="116"/>
  <c r="DK130" i="116"/>
  <c r="DJ130" i="116"/>
  <c r="DI130" i="116"/>
  <c r="DH130" i="116"/>
  <c r="DG130" i="116"/>
  <c r="DF130" i="116"/>
  <c r="DE130" i="116"/>
  <c r="DD130" i="116"/>
  <c r="DC130" i="116"/>
  <c r="DB130" i="116"/>
  <c r="DA130" i="116"/>
  <c r="CO130" i="116"/>
  <c r="CP130" i="116"/>
  <c r="CQ130" i="116"/>
  <c r="CR130" i="116"/>
  <c r="CS130" i="116"/>
  <c r="CT130" i="116"/>
  <c r="CU130" i="116"/>
  <c r="CV130" i="116"/>
  <c r="CW130" i="116"/>
  <c r="CX130" i="116"/>
  <c r="CY130" i="116"/>
  <c r="CN130" i="116"/>
  <c r="CM130" i="116"/>
  <c r="CL130" i="116"/>
  <c r="CK130" i="116"/>
  <c r="CJ130" i="116"/>
  <c r="CI130" i="116"/>
  <c r="CH130" i="116"/>
  <c r="CG130" i="116"/>
  <c r="CF130" i="116"/>
  <c r="CE130" i="116"/>
  <c r="CD130" i="116"/>
  <c r="CC130" i="116"/>
  <c r="CB130" i="116"/>
  <c r="CA130" i="116"/>
  <c r="BO130" i="116"/>
  <c r="BP130" i="116"/>
  <c r="BQ130" i="116"/>
  <c r="BR130" i="116"/>
  <c r="BS130" i="116"/>
  <c r="BT130" i="116"/>
  <c r="BU130" i="116"/>
  <c r="BV130" i="116"/>
  <c r="BW130" i="116"/>
  <c r="BX130" i="116"/>
  <c r="BY130" i="116"/>
  <c r="BN130" i="116"/>
  <c r="BM130" i="116"/>
  <c r="BL130" i="116"/>
  <c r="BK130" i="116"/>
  <c r="BJ130" i="116"/>
  <c r="BI130" i="116"/>
  <c r="BH130" i="116"/>
  <c r="BG130" i="116"/>
  <c r="BF130" i="116"/>
  <c r="BE130" i="116"/>
  <c r="BD130" i="116"/>
  <c r="BC130" i="116"/>
  <c r="BB130" i="116"/>
  <c r="BA130" i="116"/>
  <c r="AX130" i="116"/>
  <c r="AW130" i="116"/>
  <c r="AV130" i="116"/>
  <c r="AU130" i="116"/>
  <c r="AT130" i="116"/>
  <c r="AS130" i="116"/>
  <c r="AR130" i="116"/>
  <c r="AQ130" i="116"/>
  <c r="AP130" i="116"/>
  <c r="AO130" i="116"/>
  <c r="AN130" i="116"/>
  <c r="AM130" i="116"/>
  <c r="AL130" i="116"/>
  <c r="AK130" i="116"/>
  <c r="AJ130" i="116"/>
  <c r="AI130" i="116"/>
  <c r="AH130" i="116"/>
  <c r="AG130" i="116"/>
  <c r="AF130" i="116"/>
  <c r="AE130" i="116"/>
  <c r="AD130" i="116"/>
  <c r="AC130" i="116"/>
  <c r="AB130" i="116"/>
  <c r="AA130" i="116"/>
  <c r="Z130" i="116"/>
  <c r="W130" i="116"/>
  <c r="V130" i="116"/>
  <c r="U130" i="116"/>
  <c r="T130" i="116"/>
  <c r="S130" i="116"/>
  <c r="R130" i="116"/>
  <c r="K130" i="116"/>
  <c r="I130" i="116"/>
  <c r="H130" i="116"/>
  <c r="G130" i="116"/>
  <c r="A130" i="116"/>
  <c r="HN129" i="116"/>
  <c r="HM129" i="116"/>
  <c r="HL129" i="116"/>
  <c r="J129" i="116"/>
  <c r="EY129" i="116"/>
  <c r="EZ129" i="116"/>
  <c r="HK129" i="116"/>
  <c r="FP129" i="116"/>
  <c r="FQ129" i="116"/>
  <c r="FR129" i="116"/>
  <c r="FS129" i="116"/>
  <c r="FT129" i="116"/>
  <c r="FU129" i="116"/>
  <c r="FV129" i="116"/>
  <c r="FW129" i="116"/>
  <c r="FX129" i="116"/>
  <c r="FY129" i="116"/>
  <c r="FZ129" i="116"/>
  <c r="GA129" i="116"/>
  <c r="GB129" i="116"/>
  <c r="GC129" i="116"/>
  <c r="GD129" i="116"/>
  <c r="GE129" i="116"/>
  <c r="GF129" i="116"/>
  <c r="GG129" i="116"/>
  <c r="GH129" i="116"/>
  <c r="GI129" i="116"/>
  <c r="FN129" i="116"/>
  <c r="FM129" i="116"/>
  <c r="FL129" i="116"/>
  <c r="FK129" i="116"/>
  <c r="FC129" i="116"/>
  <c r="FB129" i="116"/>
  <c r="EH129" i="116"/>
  <c r="EF129" i="116"/>
  <c r="EE129" i="116"/>
  <c r="ED129" i="116"/>
  <c r="EC129" i="116"/>
  <c r="EA129" i="116"/>
  <c r="DO129" i="116"/>
  <c r="DP129" i="116"/>
  <c r="DQ129" i="116"/>
  <c r="DR129" i="116"/>
  <c r="DS129" i="116"/>
  <c r="DT129" i="116"/>
  <c r="DU129" i="116"/>
  <c r="DV129" i="116"/>
  <c r="DW129" i="116"/>
  <c r="DX129" i="116"/>
  <c r="DY129" i="116"/>
  <c r="DN129" i="116"/>
  <c r="DM129" i="116"/>
  <c r="DL129" i="116"/>
  <c r="DK129" i="116"/>
  <c r="DJ129" i="116"/>
  <c r="DI129" i="116"/>
  <c r="DH129" i="116"/>
  <c r="DG129" i="116"/>
  <c r="DF129" i="116"/>
  <c r="DE129" i="116"/>
  <c r="DD129" i="116"/>
  <c r="DC129" i="116"/>
  <c r="DB129" i="116"/>
  <c r="DA129" i="116"/>
  <c r="CO129" i="116"/>
  <c r="CP129" i="116"/>
  <c r="CQ129" i="116"/>
  <c r="CR129" i="116"/>
  <c r="CS129" i="116"/>
  <c r="CT129" i="116"/>
  <c r="CU129" i="116"/>
  <c r="CV129" i="116"/>
  <c r="CW129" i="116"/>
  <c r="CX129" i="116"/>
  <c r="CY129" i="116"/>
  <c r="CN129" i="116"/>
  <c r="CM129" i="116"/>
  <c r="CL129" i="116"/>
  <c r="CK129" i="116"/>
  <c r="CJ129" i="116"/>
  <c r="CI129" i="116"/>
  <c r="CH129" i="116"/>
  <c r="CG129" i="116"/>
  <c r="CF129" i="116"/>
  <c r="CE129" i="116"/>
  <c r="CD129" i="116"/>
  <c r="CC129" i="116"/>
  <c r="CB129" i="116"/>
  <c r="CA129" i="116"/>
  <c r="BO129" i="116"/>
  <c r="BP129" i="116"/>
  <c r="BQ129" i="116"/>
  <c r="BR129" i="116"/>
  <c r="BS129" i="116"/>
  <c r="BT129" i="116"/>
  <c r="BU129" i="116"/>
  <c r="BV129" i="116"/>
  <c r="BW129" i="116"/>
  <c r="BX129" i="116"/>
  <c r="BY129" i="116"/>
  <c r="BN129" i="116"/>
  <c r="BM129" i="116"/>
  <c r="BL129" i="116"/>
  <c r="BK129" i="116"/>
  <c r="BJ129" i="116"/>
  <c r="BI129" i="116"/>
  <c r="BH129" i="116"/>
  <c r="BG129" i="116"/>
  <c r="BF129" i="116"/>
  <c r="BE129" i="116"/>
  <c r="BD129" i="116"/>
  <c r="BC129" i="116"/>
  <c r="BB129" i="116"/>
  <c r="BA129" i="116"/>
  <c r="AX129" i="116"/>
  <c r="AW129" i="116"/>
  <c r="AV129" i="116"/>
  <c r="AU129" i="116"/>
  <c r="AT129" i="116"/>
  <c r="AS129" i="116"/>
  <c r="AR129" i="116"/>
  <c r="AQ129" i="116"/>
  <c r="AP129" i="116"/>
  <c r="AO129" i="116"/>
  <c r="AN129" i="116"/>
  <c r="AM129" i="116"/>
  <c r="AL129" i="116"/>
  <c r="AK129" i="116"/>
  <c r="AJ129" i="116"/>
  <c r="AI129" i="116"/>
  <c r="AH129" i="116"/>
  <c r="AG129" i="116"/>
  <c r="AF129" i="116"/>
  <c r="AE129" i="116"/>
  <c r="AD129" i="116"/>
  <c r="AC129" i="116"/>
  <c r="AB129" i="116"/>
  <c r="AA129" i="116"/>
  <c r="Z129" i="116"/>
  <c r="W129" i="116"/>
  <c r="V129" i="116"/>
  <c r="U129" i="116"/>
  <c r="T129" i="116"/>
  <c r="S129" i="116"/>
  <c r="R129" i="116"/>
  <c r="K129" i="116"/>
  <c r="I129" i="116"/>
  <c r="H129" i="116"/>
  <c r="G129" i="116"/>
  <c r="A129" i="116"/>
  <c r="HN128" i="116"/>
  <c r="HM128" i="116"/>
  <c r="HL128" i="116"/>
  <c r="J128" i="116"/>
  <c r="EY128" i="116"/>
  <c r="EZ128" i="116"/>
  <c r="HK128" i="116"/>
  <c r="FP128" i="116"/>
  <c r="FQ128" i="116"/>
  <c r="FR128" i="116"/>
  <c r="FS128" i="116"/>
  <c r="FT128" i="116"/>
  <c r="FU128" i="116"/>
  <c r="FV128" i="116"/>
  <c r="FW128" i="116"/>
  <c r="FX128" i="116"/>
  <c r="FY128" i="116"/>
  <c r="FZ128" i="116"/>
  <c r="GA128" i="116"/>
  <c r="GB128" i="116"/>
  <c r="GC128" i="116"/>
  <c r="GD128" i="116"/>
  <c r="GE128" i="116"/>
  <c r="GF128" i="116"/>
  <c r="GG128" i="116"/>
  <c r="GH128" i="116"/>
  <c r="GI128" i="116"/>
  <c r="FN128" i="116"/>
  <c r="FM128" i="116"/>
  <c r="FL128" i="116"/>
  <c r="FK128" i="116"/>
  <c r="FC128" i="116"/>
  <c r="FB128" i="116"/>
  <c r="EH128" i="116"/>
  <c r="EF128" i="116"/>
  <c r="EE128" i="116"/>
  <c r="ED128" i="116"/>
  <c r="EC128" i="116"/>
  <c r="EA128" i="116"/>
  <c r="DO128" i="116"/>
  <c r="DP128" i="116"/>
  <c r="DQ128" i="116"/>
  <c r="DR128" i="116"/>
  <c r="DS128" i="116"/>
  <c r="DT128" i="116"/>
  <c r="DU128" i="116"/>
  <c r="DV128" i="116"/>
  <c r="DW128" i="116"/>
  <c r="DX128" i="116"/>
  <c r="DY128" i="116"/>
  <c r="DN128" i="116"/>
  <c r="DM128" i="116"/>
  <c r="DL128" i="116"/>
  <c r="DK128" i="116"/>
  <c r="DJ128" i="116"/>
  <c r="DI128" i="116"/>
  <c r="DH128" i="116"/>
  <c r="DG128" i="116"/>
  <c r="DF128" i="116"/>
  <c r="DE128" i="116"/>
  <c r="DD128" i="116"/>
  <c r="DC128" i="116"/>
  <c r="DB128" i="116"/>
  <c r="DA128" i="116"/>
  <c r="CO128" i="116"/>
  <c r="CP128" i="116"/>
  <c r="CQ128" i="116"/>
  <c r="CR128" i="116"/>
  <c r="CS128" i="116"/>
  <c r="CT128" i="116"/>
  <c r="CU128" i="116"/>
  <c r="CV128" i="116"/>
  <c r="CW128" i="116"/>
  <c r="CX128" i="116"/>
  <c r="CY128" i="116"/>
  <c r="CN128" i="116"/>
  <c r="CM128" i="116"/>
  <c r="CL128" i="116"/>
  <c r="CK128" i="116"/>
  <c r="CJ128" i="116"/>
  <c r="CI128" i="116"/>
  <c r="CH128" i="116"/>
  <c r="CG128" i="116"/>
  <c r="CF128" i="116"/>
  <c r="CE128" i="116"/>
  <c r="CD128" i="116"/>
  <c r="CC128" i="116"/>
  <c r="CB128" i="116"/>
  <c r="CA128" i="116"/>
  <c r="BO128" i="116"/>
  <c r="BP128" i="116"/>
  <c r="BQ128" i="116"/>
  <c r="BR128" i="116"/>
  <c r="BS128" i="116"/>
  <c r="BT128" i="116"/>
  <c r="BU128" i="116"/>
  <c r="BV128" i="116"/>
  <c r="BW128" i="116"/>
  <c r="BX128" i="116"/>
  <c r="BY128" i="116"/>
  <c r="BN128" i="116"/>
  <c r="BM128" i="116"/>
  <c r="BL128" i="116"/>
  <c r="BK128" i="116"/>
  <c r="BJ128" i="116"/>
  <c r="BI128" i="116"/>
  <c r="BH128" i="116"/>
  <c r="BG128" i="116"/>
  <c r="BF128" i="116"/>
  <c r="BE128" i="116"/>
  <c r="BD128" i="116"/>
  <c r="BC128" i="116"/>
  <c r="BB128" i="116"/>
  <c r="BA128" i="116"/>
  <c r="AX128" i="116"/>
  <c r="AW128" i="116"/>
  <c r="AV128" i="116"/>
  <c r="AU128" i="116"/>
  <c r="AT128" i="116"/>
  <c r="AS128" i="116"/>
  <c r="AR128" i="116"/>
  <c r="AQ128" i="116"/>
  <c r="AP128" i="116"/>
  <c r="AO128" i="116"/>
  <c r="AN128" i="116"/>
  <c r="AM128" i="116"/>
  <c r="AL128" i="116"/>
  <c r="AK128" i="116"/>
  <c r="AJ128" i="116"/>
  <c r="AI128" i="116"/>
  <c r="AH128" i="116"/>
  <c r="AG128" i="116"/>
  <c r="AF128" i="116"/>
  <c r="AE128" i="116"/>
  <c r="AD128" i="116"/>
  <c r="AC128" i="116"/>
  <c r="AB128" i="116"/>
  <c r="AA128" i="116"/>
  <c r="Z128" i="116"/>
  <c r="W128" i="116"/>
  <c r="V128" i="116"/>
  <c r="U128" i="116"/>
  <c r="T128" i="116"/>
  <c r="S128" i="116"/>
  <c r="R128" i="116"/>
  <c r="K128" i="116"/>
  <c r="I128" i="116"/>
  <c r="H128" i="116"/>
  <c r="G128" i="116"/>
  <c r="A128" i="116"/>
  <c r="HN127" i="116"/>
  <c r="HM127" i="116"/>
  <c r="HL127" i="116"/>
  <c r="J127" i="116"/>
  <c r="EY127" i="116"/>
  <c r="EZ127" i="116"/>
  <c r="HK127" i="116"/>
  <c r="FY127" i="116"/>
  <c r="FZ127" i="116"/>
  <c r="GA127" i="116"/>
  <c r="GB127" i="116"/>
  <c r="GC127" i="116"/>
  <c r="GD127" i="116"/>
  <c r="GE127" i="116"/>
  <c r="GF127" i="116"/>
  <c r="GG127" i="116"/>
  <c r="GH127" i="116"/>
  <c r="GI127" i="116"/>
  <c r="FX127" i="116"/>
  <c r="FW127" i="116"/>
  <c r="FV127" i="116"/>
  <c r="FU127" i="116"/>
  <c r="FT127" i="116"/>
  <c r="FS127" i="116"/>
  <c r="FR127" i="116"/>
  <c r="FQ127" i="116"/>
  <c r="FP127" i="116"/>
  <c r="FO127" i="116"/>
  <c r="FN127" i="116"/>
  <c r="FM127" i="116"/>
  <c r="FL127" i="116"/>
  <c r="FK127" i="116"/>
  <c r="FC127" i="116"/>
  <c r="FB127" i="116"/>
  <c r="EH127" i="116"/>
  <c r="EF127" i="116"/>
  <c r="EE127" i="116"/>
  <c r="ED127" i="116"/>
  <c r="EC127" i="116"/>
  <c r="EA127" i="116"/>
  <c r="DO127" i="116"/>
  <c r="DP127" i="116"/>
  <c r="DQ127" i="116"/>
  <c r="DR127" i="116"/>
  <c r="DS127" i="116"/>
  <c r="DT127" i="116"/>
  <c r="DU127" i="116"/>
  <c r="DV127" i="116"/>
  <c r="DW127" i="116"/>
  <c r="DX127" i="116"/>
  <c r="DY127" i="116"/>
  <c r="DN127" i="116"/>
  <c r="DM127" i="116"/>
  <c r="DL127" i="116"/>
  <c r="DK127" i="116"/>
  <c r="DJ127" i="116"/>
  <c r="DI127" i="116"/>
  <c r="DH127" i="116"/>
  <c r="DG127" i="116"/>
  <c r="DF127" i="116"/>
  <c r="DE127" i="116"/>
  <c r="DD127" i="116"/>
  <c r="DC127" i="116"/>
  <c r="DB127" i="116"/>
  <c r="DA127" i="116"/>
  <c r="CO127" i="116"/>
  <c r="CP127" i="116"/>
  <c r="CQ127" i="116"/>
  <c r="CR127" i="116"/>
  <c r="CS127" i="116"/>
  <c r="CT127" i="116"/>
  <c r="CU127" i="116"/>
  <c r="CV127" i="116"/>
  <c r="CW127" i="116"/>
  <c r="CX127" i="116"/>
  <c r="CY127" i="116"/>
  <c r="CN127" i="116"/>
  <c r="CM127" i="116"/>
  <c r="CL127" i="116"/>
  <c r="CK127" i="116"/>
  <c r="CJ127" i="116"/>
  <c r="CI127" i="116"/>
  <c r="CH127" i="116"/>
  <c r="CG127" i="116"/>
  <c r="CF127" i="116"/>
  <c r="CE127" i="116"/>
  <c r="CD127" i="116"/>
  <c r="CC127" i="116"/>
  <c r="CB127" i="116"/>
  <c r="CA127" i="116"/>
  <c r="BO127" i="116"/>
  <c r="BP127" i="116"/>
  <c r="BQ127" i="116"/>
  <c r="BR127" i="116"/>
  <c r="BS127" i="116"/>
  <c r="BT127" i="116"/>
  <c r="BU127" i="116"/>
  <c r="BV127" i="116"/>
  <c r="BW127" i="116"/>
  <c r="BX127" i="116"/>
  <c r="BY127" i="116"/>
  <c r="BN127" i="116"/>
  <c r="BM127" i="116"/>
  <c r="BL127" i="116"/>
  <c r="BK127" i="116"/>
  <c r="BJ127" i="116"/>
  <c r="BI127" i="116"/>
  <c r="BH127" i="116"/>
  <c r="BG127" i="116"/>
  <c r="BF127" i="116"/>
  <c r="BE127" i="116"/>
  <c r="BD127" i="116"/>
  <c r="BC127" i="116"/>
  <c r="BB127" i="116"/>
  <c r="BA127" i="116"/>
  <c r="AX127" i="116"/>
  <c r="AW127" i="116"/>
  <c r="AV127" i="116"/>
  <c r="AU127" i="116"/>
  <c r="AT127" i="116"/>
  <c r="AS127" i="116"/>
  <c r="AR127" i="116"/>
  <c r="AQ127" i="116"/>
  <c r="AP127" i="116"/>
  <c r="AO127" i="116"/>
  <c r="AN127" i="116"/>
  <c r="AM127" i="116"/>
  <c r="AL127" i="116"/>
  <c r="AK127" i="116"/>
  <c r="AJ127" i="116"/>
  <c r="AI127" i="116"/>
  <c r="AH127" i="116"/>
  <c r="AG127" i="116"/>
  <c r="AF127" i="116"/>
  <c r="AE127" i="116"/>
  <c r="AD127" i="116"/>
  <c r="AC127" i="116"/>
  <c r="AB127" i="116"/>
  <c r="AA127" i="116"/>
  <c r="Z127" i="116"/>
  <c r="W127" i="116"/>
  <c r="V127" i="116"/>
  <c r="U127" i="116"/>
  <c r="T127" i="116"/>
  <c r="S127" i="116"/>
  <c r="R127" i="116"/>
  <c r="K127" i="116"/>
  <c r="I127" i="116"/>
  <c r="H127" i="116"/>
  <c r="G127" i="116"/>
  <c r="A127" i="116"/>
  <c r="HN126" i="116"/>
  <c r="HM126" i="116"/>
  <c r="HL126" i="116"/>
  <c r="J126" i="116"/>
  <c r="EY126" i="116"/>
  <c r="EZ126" i="116"/>
  <c r="HK126" i="116"/>
  <c r="FY126" i="116"/>
  <c r="FZ126" i="116"/>
  <c r="GA126" i="116"/>
  <c r="GB126" i="116"/>
  <c r="GC126" i="116"/>
  <c r="GD126" i="116"/>
  <c r="GE126" i="116"/>
  <c r="GF126" i="116"/>
  <c r="GG126" i="116"/>
  <c r="GH126" i="116"/>
  <c r="GI126" i="116"/>
  <c r="FX126" i="116"/>
  <c r="FW126" i="116"/>
  <c r="FV126" i="116"/>
  <c r="FU126" i="116"/>
  <c r="FT126" i="116"/>
  <c r="FS126" i="116"/>
  <c r="FR126" i="116"/>
  <c r="FQ126" i="116"/>
  <c r="FP126" i="116"/>
  <c r="FO126" i="116"/>
  <c r="FN126" i="116"/>
  <c r="FM126" i="116"/>
  <c r="FL126" i="116"/>
  <c r="FK126" i="116"/>
  <c r="FC126" i="116"/>
  <c r="FB126" i="116"/>
  <c r="EH126" i="116"/>
  <c r="EF126" i="116"/>
  <c r="EE126" i="116"/>
  <c r="ED126" i="116"/>
  <c r="EC126" i="116"/>
  <c r="EA126" i="116"/>
  <c r="DO126" i="116"/>
  <c r="DP126" i="116"/>
  <c r="DQ126" i="116"/>
  <c r="DR126" i="116"/>
  <c r="DS126" i="116"/>
  <c r="DT126" i="116"/>
  <c r="DU126" i="116"/>
  <c r="DV126" i="116"/>
  <c r="DW126" i="116"/>
  <c r="DX126" i="116"/>
  <c r="DY126" i="116"/>
  <c r="DN126" i="116"/>
  <c r="DM126" i="116"/>
  <c r="DL126" i="116"/>
  <c r="DK126" i="116"/>
  <c r="DJ126" i="116"/>
  <c r="DI126" i="116"/>
  <c r="DH126" i="116"/>
  <c r="DG126" i="116"/>
  <c r="DF126" i="116"/>
  <c r="DE126" i="116"/>
  <c r="DD126" i="116"/>
  <c r="DC126" i="116"/>
  <c r="DB126" i="116"/>
  <c r="DA126" i="116"/>
  <c r="CO126" i="116"/>
  <c r="CP126" i="116"/>
  <c r="CQ126" i="116"/>
  <c r="CR126" i="116"/>
  <c r="CS126" i="116"/>
  <c r="CT126" i="116"/>
  <c r="CU126" i="116"/>
  <c r="CV126" i="116"/>
  <c r="CW126" i="116"/>
  <c r="CX126" i="116"/>
  <c r="CY126" i="116"/>
  <c r="CN126" i="116"/>
  <c r="CM126" i="116"/>
  <c r="CL126" i="116"/>
  <c r="CK126" i="116"/>
  <c r="CJ126" i="116"/>
  <c r="CI126" i="116"/>
  <c r="CH126" i="116"/>
  <c r="CG126" i="116"/>
  <c r="CF126" i="116"/>
  <c r="CE126" i="116"/>
  <c r="CD126" i="116"/>
  <c r="CC126" i="116"/>
  <c r="CB126" i="116"/>
  <c r="CA126" i="116"/>
  <c r="BO126" i="116"/>
  <c r="BP126" i="116"/>
  <c r="BQ126" i="116"/>
  <c r="BR126" i="116"/>
  <c r="BS126" i="116"/>
  <c r="BT126" i="116"/>
  <c r="BU126" i="116"/>
  <c r="BV126" i="116"/>
  <c r="BW126" i="116"/>
  <c r="BX126" i="116"/>
  <c r="BY126" i="116"/>
  <c r="BN126" i="116"/>
  <c r="BM126" i="116"/>
  <c r="BL126" i="116"/>
  <c r="BK126" i="116"/>
  <c r="BJ126" i="116"/>
  <c r="BI126" i="116"/>
  <c r="BH126" i="116"/>
  <c r="BG126" i="116"/>
  <c r="BF126" i="116"/>
  <c r="BE126" i="116"/>
  <c r="BD126" i="116"/>
  <c r="BC126" i="116"/>
  <c r="BB126" i="116"/>
  <c r="BA126" i="116"/>
  <c r="AX126" i="116"/>
  <c r="AW126" i="116"/>
  <c r="AV126" i="116"/>
  <c r="AU126" i="116"/>
  <c r="AT126" i="116"/>
  <c r="AS126" i="116"/>
  <c r="AR126" i="116"/>
  <c r="AQ126" i="116"/>
  <c r="AP126" i="116"/>
  <c r="AO126" i="116"/>
  <c r="AN126" i="116"/>
  <c r="AM126" i="116"/>
  <c r="AL126" i="116"/>
  <c r="AK126" i="116"/>
  <c r="AJ126" i="116"/>
  <c r="AI126" i="116"/>
  <c r="AH126" i="116"/>
  <c r="AG126" i="116"/>
  <c r="AF126" i="116"/>
  <c r="AE126" i="116"/>
  <c r="AD126" i="116"/>
  <c r="AC126" i="116"/>
  <c r="AB126" i="116"/>
  <c r="AA126" i="116"/>
  <c r="Z126" i="116"/>
  <c r="W126" i="116"/>
  <c r="V126" i="116"/>
  <c r="U126" i="116"/>
  <c r="T126" i="116"/>
  <c r="S126" i="116"/>
  <c r="R126" i="116"/>
  <c r="K126" i="116"/>
  <c r="I126" i="116"/>
  <c r="H126" i="116"/>
  <c r="G126" i="116"/>
  <c r="A126" i="116"/>
  <c r="HN125" i="116"/>
  <c r="HM125" i="116"/>
  <c r="HL125" i="116"/>
  <c r="J125" i="116"/>
  <c r="EY125" i="116"/>
  <c r="EZ125" i="116"/>
  <c r="HK125" i="116"/>
  <c r="FY125" i="116"/>
  <c r="FZ125" i="116"/>
  <c r="GA125" i="116"/>
  <c r="GB125" i="116"/>
  <c r="GC125" i="116"/>
  <c r="GD125" i="116"/>
  <c r="GE125" i="116"/>
  <c r="GF125" i="116"/>
  <c r="GG125" i="116"/>
  <c r="GH125" i="116"/>
  <c r="GI125" i="116"/>
  <c r="FX125" i="116"/>
  <c r="FW125" i="116"/>
  <c r="FV125" i="116"/>
  <c r="FU125" i="116"/>
  <c r="FT125" i="116"/>
  <c r="FS125" i="116"/>
  <c r="FR125" i="116"/>
  <c r="FQ125" i="116"/>
  <c r="FP125" i="116"/>
  <c r="FO125" i="116"/>
  <c r="FN125" i="116"/>
  <c r="FM125" i="116"/>
  <c r="FL125" i="116"/>
  <c r="FK125" i="116"/>
  <c r="FC125" i="116"/>
  <c r="FB125" i="116"/>
  <c r="EH125" i="116"/>
  <c r="EF125" i="116"/>
  <c r="EE125" i="116"/>
  <c r="ED125" i="116"/>
  <c r="EC125" i="116"/>
  <c r="EA125" i="116"/>
  <c r="DO125" i="116"/>
  <c r="DP125" i="116"/>
  <c r="DQ125" i="116"/>
  <c r="DR125" i="116"/>
  <c r="DS125" i="116"/>
  <c r="DT125" i="116"/>
  <c r="DU125" i="116"/>
  <c r="DV125" i="116"/>
  <c r="DW125" i="116"/>
  <c r="DX125" i="116"/>
  <c r="DY125" i="116"/>
  <c r="DN125" i="116"/>
  <c r="DM125" i="116"/>
  <c r="DL125" i="116"/>
  <c r="DK125" i="116"/>
  <c r="DJ125" i="116"/>
  <c r="DI125" i="116"/>
  <c r="DH125" i="116"/>
  <c r="DG125" i="116"/>
  <c r="DF125" i="116"/>
  <c r="DE125" i="116"/>
  <c r="DD125" i="116"/>
  <c r="DC125" i="116"/>
  <c r="DB125" i="116"/>
  <c r="DA125" i="116"/>
  <c r="CO125" i="116"/>
  <c r="CP125" i="116"/>
  <c r="CQ125" i="116"/>
  <c r="CR125" i="116"/>
  <c r="CS125" i="116"/>
  <c r="CT125" i="116"/>
  <c r="CU125" i="116"/>
  <c r="CV125" i="116"/>
  <c r="CW125" i="116"/>
  <c r="CX125" i="116"/>
  <c r="CY125" i="116"/>
  <c r="CN125" i="116"/>
  <c r="CM125" i="116"/>
  <c r="CL125" i="116"/>
  <c r="CK125" i="116"/>
  <c r="CJ125" i="116"/>
  <c r="CI125" i="116"/>
  <c r="CH125" i="116"/>
  <c r="CG125" i="116"/>
  <c r="CF125" i="116"/>
  <c r="CE125" i="116"/>
  <c r="CD125" i="116"/>
  <c r="CC125" i="116"/>
  <c r="CB125" i="116"/>
  <c r="CA125" i="116"/>
  <c r="BO125" i="116"/>
  <c r="BP125" i="116"/>
  <c r="BQ125" i="116"/>
  <c r="BR125" i="116"/>
  <c r="BS125" i="116"/>
  <c r="BT125" i="116"/>
  <c r="BU125" i="116"/>
  <c r="BV125" i="116"/>
  <c r="BW125" i="116"/>
  <c r="BX125" i="116"/>
  <c r="BY125" i="116"/>
  <c r="BN125" i="116"/>
  <c r="BM125" i="116"/>
  <c r="BL125" i="116"/>
  <c r="BK125" i="116"/>
  <c r="BJ125" i="116"/>
  <c r="BI125" i="116"/>
  <c r="BH125" i="116"/>
  <c r="BG125" i="116"/>
  <c r="BF125" i="116"/>
  <c r="BE125" i="116"/>
  <c r="BD125" i="116"/>
  <c r="BC125" i="116"/>
  <c r="BB125" i="116"/>
  <c r="BA125" i="116"/>
  <c r="AX125" i="116"/>
  <c r="AW125" i="116"/>
  <c r="AV125" i="116"/>
  <c r="AU125" i="116"/>
  <c r="AT125" i="116"/>
  <c r="AS125" i="116"/>
  <c r="AR125" i="116"/>
  <c r="AQ125" i="116"/>
  <c r="AP125" i="116"/>
  <c r="AO125" i="116"/>
  <c r="AN125" i="116"/>
  <c r="AM125" i="116"/>
  <c r="AL125" i="116"/>
  <c r="AK125" i="116"/>
  <c r="AJ125" i="116"/>
  <c r="AI125" i="116"/>
  <c r="AH125" i="116"/>
  <c r="AG125" i="116"/>
  <c r="AF125" i="116"/>
  <c r="AE125" i="116"/>
  <c r="AD125" i="116"/>
  <c r="AC125" i="116"/>
  <c r="AB125" i="116"/>
  <c r="AA125" i="116"/>
  <c r="Z125" i="116"/>
  <c r="W125" i="116"/>
  <c r="V125" i="116"/>
  <c r="U125" i="116"/>
  <c r="T125" i="116"/>
  <c r="S125" i="116"/>
  <c r="R125" i="116"/>
  <c r="K125" i="116"/>
  <c r="I125" i="116"/>
  <c r="H125" i="116"/>
  <c r="G125" i="116"/>
  <c r="A125" i="116"/>
  <c r="HN124" i="116"/>
  <c r="HM124" i="116"/>
  <c r="HL124" i="116"/>
  <c r="J124" i="116"/>
  <c r="EY124" i="116"/>
  <c r="EZ124" i="116"/>
  <c r="HK124" i="116"/>
  <c r="FY124" i="116"/>
  <c r="FZ124" i="116"/>
  <c r="GA124" i="116"/>
  <c r="GB124" i="116"/>
  <c r="GC124" i="116"/>
  <c r="GD124" i="116"/>
  <c r="GE124" i="116"/>
  <c r="GF124" i="116"/>
  <c r="GG124" i="116"/>
  <c r="GH124" i="116"/>
  <c r="GI124" i="116"/>
  <c r="FX124" i="116"/>
  <c r="FW124" i="116"/>
  <c r="FV124" i="116"/>
  <c r="FU124" i="116"/>
  <c r="FT124" i="116"/>
  <c r="FS124" i="116"/>
  <c r="FR124" i="116"/>
  <c r="FQ124" i="116"/>
  <c r="FP124" i="116"/>
  <c r="FO124" i="116"/>
  <c r="FN124" i="116"/>
  <c r="FM124" i="116"/>
  <c r="FL124" i="116"/>
  <c r="FK124" i="116"/>
  <c r="FC124" i="116"/>
  <c r="FB124" i="116"/>
  <c r="EH124" i="116"/>
  <c r="EF124" i="116"/>
  <c r="EE124" i="116"/>
  <c r="ED124" i="116"/>
  <c r="EC124" i="116"/>
  <c r="EA124" i="116"/>
  <c r="DO124" i="116"/>
  <c r="DP124" i="116"/>
  <c r="DQ124" i="116"/>
  <c r="DR124" i="116"/>
  <c r="DS124" i="116"/>
  <c r="DT124" i="116"/>
  <c r="DU124" i="116"/>
  <c r="DV124" i="116"/>
  <c r="DW124" i="116"/>
  <c r="DX124" i="116"/>
  <c r="DY124" i="116"/>
  <c r="DN124" i="116"/>
  <c r="DM124" i="116"/>
  <c r="DL124" i="116"/>
  <c r="DK124" i="116"/>
  <c r="DJ124" i="116"/>
  <c r="DI124" i="116"/>
  <c r="DH124" i="116"/>
  <c r="DG124" i="116"/>
  <c r="DF124" i="116"/>
  <c r="DE124" i="116"/>
  <c r="DD124" i="116"/>
  <c r="DC124" i="116"/>
  <c r="DB124" i="116"/>
  <c r="DA124" i="116"/>
  <c r="CO124" i="116"/>
  <c r="CP124" i="116"/>
  <c r="CQ124" i="116"/>
  <c r="CR124" i="116"/>
  <c r="CS124" i="116"/>
  <c r="CT124" i="116"/>
  <c r="CU124" i="116"/>
  <c r="CV124" i="116"/>
  <c r="CW124" i="116"/>
  <c r="CX124" i="116"/>
  <c r="CY124" i="116"/>
  <c r="CN124" i="116"/>
  <c r="CM124" i="116"/>
  <c r="CL124" i="116"/>
  <c r="CK124" i="116"/>
  <c r="CJ124" i="116"/>
  <c r="CI124" i="116"/>
  <c r="CH124" i="116"/>
  <c r="CG124" i="116"/>
  <c r="CF124" i="116"/>
  <c r="CE124" i="116"/>
  <c r="CD124" i="116"/>
  <c r="CC124" i="116"/>
  <c r="CB124" i="116"/>
  <c r="CA124" i="116"/>
  <c r="BO124" i="116"/>
  <c r="BP124" i="116"/>
  <c r="BQ124" i="116"/>
  <c r="BR124" i="116"/>
  <c r="BS124" i="116"/>
  <c r="BT124" i="116"/>
  <c r="BU124" i="116"/>
  <c r="BV124" i="116"/>
  <c r="BW124" i="116"/>
  <c r="BX124" i="116"/>
  <c r="BY124" i="116"/>
  <c r="BN124" i="116"/>
  <c r="BM124" i="116"/>
  <c r="BL124" i="116"/>
  <c r="BK124" i="116"/>
  <c r="BJ124" i="116"/>
  <c r="BI124" i="116"/>
  <c r="BH124" i="116"/>
  <c r="BG124" i="116"/>
  <c r="BF124" i="116"/>
  <c r="BE124" i="116"/>
  <c r="BD124" i="116"/>
  <c r="BC124" i="116"/>
  <c r="BB124" i="116"/>
  <c r="BA124" i="116"/>
  <c r="AX124" i="116"/>
  <c r="AW124" i="116"/>
  <c r="AV124" i="116"/>
  <c r="AU124" i="116"/>
  <c r="AT124" i="116"/>
  <c r="AS124" i="116"/>
  <c r="AR124" i="116"/>
  <c r="AQ124" i="116"/>
  <c r="AP124" i="116"/>
  <c r="AO124" i="116"/>
  <c r="AN124" i="116"/>
  <c r="AM124" i="116"/>
  <c r="AL124" i="116"/>
  <c r="AK124" i="116"/>
  <c r="AJ124" i="116"/>
  <c r="AI124" i="116"/>
  <c r="AH124" i="116"/>
  <c r="AG124" i="116"/>
  <c r="AF124" i="116"/>
  <c r="AE124" i="116"/>
  <c r="AD124" i="116"/>
  <c r="AC124" i="116"/>
  <c r="AB124" i="116"/>
  <c r="AA124" i="116"/>
  <c r="Z124" i="116"/>
  <c r="W124" i="116"/>
  <c r="V124" i="116"/>
  <c r="U124" i="116"/>
  <c r="T124" i="116"/>
  <c r="S124" i="116"/>
  <c r="R124" i="116"/>
  <c r="K124" i="116"/>
  <c r="I124" i="116"/>
  <c r="H124" i="116"/>
  <c r="G124" i="116"/>
  <c r="A124" i="116"/>
  <c r="HN123" i="116"/>
  <c r="HM123" i="116"/>
  <c r="HL123" i="116"/>
  <c r="J123" i="116"/>
  <c r="EY123" i="116"/>
  <c r="EZ123" i="116"/>
  <c r="HK123" i="116"/>
  <c r="FY123" i="116"/>
  <c r="FZ123" i="116"/>
  <c r="GA123" i="116"/>
  <c r="GB123" i="116"/>
  <c r="GC123" i="116"/>
  <c r="GD123" i="116"/>
  <c r="GE123" i="116"/>
  <c r="GF123" i="116"/>
  <c r="GG123" i="116"/>
  <c r="GH123" i="116"/>
  <c r="GI123" i="116"/>
  <c r="FX123" i="116"/>
  <c r="FW123" i="116"/>
  <c r="FV123" i="116"/>
  <c r="FU123" i="116"/>
  <c r="FT123" i="116"/>
  <c r="FS123" i="116"/>
  <c r="FR123" i="116"/>
  <c r="FQ123" i="116"/>
  <c r="FP123" i="116"/>
  <c r="FO123" i="116"/>
  <c r="FN123" i="116"/>
  <c r="FM123" i="116"/>
  <c r="FL123" i="116"/>
  <c r="FK123" i="116"/>
  <c r="FC123" i="116"/>
  <c r="FB123" i="116"/>
  <c r="EH123" i="116"/>
  <c r="EF123" i="116"/>
  <c r="EE123" i="116"/>
  <c r="ED123" i="116"/>
  <c r="EC123" i="116"/>
  <c r="EA123" i="116"/>
  <c r="DO123" i="116"/>
  <c r="DP123" i="116"/>
  <c r="DQ123" i="116"/>
  <c r="DR123" i="116"/>
  <c r="DS123" i="116"/>
  <c r="DT123" i="116"/>
  <c r="DU123" i="116"/>
  <c r="DV123" i="116"/>
  <c r="DW123" i="116"/>
  <c r="DX123" i="116"/>
  <c r="DY123" i="116"/>
  <c r="DN123" i="116"/>
  <c r="DM123" i="116"/>
  <c r="DL123" i="116"/>
  <c r="DK123" i="116"/>
  <c r="DJ123" i="116"/>
  <c r="DI123" i="116"/>
  <c r="DH123" i="116"/>
  <c r="DG123" i="116"/>
  <c r="DF123" i="116"/>
  <c r="DE123" i="116"/>
  <c r="DD123" i="116"/>
  <c r="DC123" i="116"/>
  <c r="DB123" i="116"/>
  <c r="DA123" i="116"/>
  <c r="CO123" i="116"/>
  <c r="CP123" i="116"/>
  <c r="CQ123" i="116"/>
  <c r="CR123" i="116"/>
  <c r="CS123" i="116"/>
  <c r="CT123" i="116"/>
  <c r="CU123" i="116"/>
  <c r="CV123" i="116"/>
  <c r="CW123" i="116"/>
  <c r="CX123" i="116"/>
  <c r="CY123" i="116"/>
  <c r="CN123" i="116"/>
  <c r="CM123" i="116"/>
  <c r="CL123" i="116"/>
  <c r="CK123" i="116"/>
  <c r="CJ123" i="116"/>
  <c r="CI123" i="116"/>
  <c r="CH123" i="116"/>
  <c r="CG123" i="116"/>
  <c r="CF123" i="116"/>
  <c r="CE123" i="116"/>
  <c r="CD123" i="116"/>
  <c r="CC123" i="116"/>
  <c r="CB123" i="116"/>
  <c r="CA123" i="116"/>
  <c r="BO123" i="116"/>
  <c r="BP123" i="116"/>
  <c r="BQ123" i="116"/>
  <c r="BR123" i="116"/>
  <c r="BS123" i="116"/>
  <c r="BT123" i="116"/>
  <c r="BU123" i="116"/>
  <c r="BV123" i="116"/>
  <c r="BW123" i="116"/>
  <c r="BX123" i="116"/>
  <c r="BY123" i="116"/>
  <c r="BN123" i="116"/>
  <c r="BM123" i="116"/>
  <c r="BL123" i="116"/>
  <c r="BK123" i="116"/>
  <c r="BJ123" i="116"/>
  <c r="BI123" i="116"/>
  <c r="BH123" i="116"/>
  <c r="BG123" i="116"/>
  <c r="BF123" i="116"/>
  <c r="BE123" i="116"/>
  <c r="BD123" i="116"/>
  <c r="BC123" i="116"/>
  <c r="BB123" i="116"/>
  <c r="BA123" i="116"/>
  <c r="AX123" i="116"/>
  <c r="AW123" i="116"/>
  <c r="AV123" i="116"/>
  <c r="AU123" i="116"/>
  <c r="AT123" i="116"/>
  <c r="AS123" i="116"/>
  <c r="AR123" i="116"/>
  <c r="AQ123" i="116"/>
  <c r="AP123" i="116"/>
  <c r="AO123" i="116"/>
  <c r="AN123" i="116"/>
  <c r="AM123" i="116"/>
  <c r="AL123" i="116"/>
  <c r="AK123" i="116"/>
  <c r="AJ123" i="116"/>
  <c r="AI123" i="116"/>
  <c r="AH123" i="116"/>
  <c r="AG123" i="116"/>
  <c r="AF123" i="116"/>
  <c r="AE123" i="116"/>
  <c r="AD123" i="116"/>
  <c r="AC123" i="116"/>
  <c r="AB123" i="116"/>
  <c r="AA123" i="116"/>
  <c r="Z123" i="116"/>
  <c r="W123" i="116"/>
  <c r="V123" i="116"/>
  <c r="U123" i="116"/>
  <c r="T123" i="116"/>
  <c r="S123" i="116"/>
  <c r="R123" i="116"/>
  <c r="K123" i="116"/>
  <c r="I123" i="116"/>
  <c r="H123" i="116"/>
  <c r="G123" i="116"/>
  <c r="A123" i="116"/>
  <c r="HN122" i="116"/>
  <c r="HM122" i="116"/>
  <c r="HL122" i="116"/>
  <c r="J122" i="116"/>
  <c r="EY122" i="116"/>
  <c r="EZ122" i="116"/>
  <c r="HK122" i="116"/>
  <c r="FY122" i="116"/>
  <c r="FZ122" i="116"/>
  <c r="GA122" i="116"/>
  <c r="GB122" i="116"/>
  <c r="GC122" i="116"/>
  <c r="GD122" i="116"/>
  <c r="GE122" i="116"/>
  <c r="GF122" i="116"/>
  <c r="GG122" i="116"/>
  <c r="GH122" i="116"/>
  <c r="GI122" i="116"/>
  <c r="FX122" i="116"/>
  <c r="FW122" i="116"/>
  <c r="FV122" i="116"/>
  <c r="FU122" i="116"/>
  <c r="FT122" i="116"/>
  <c r="FS122" i="116"/>
  <c r="FR122" i="116"/>
  <c r="FQ122" i="116"/>
  <c r="FP122" i="116"/>
  <c r="FO122" i="116"/>
  <c r="FN122" i="116"/>
  <c r="FM122" i="116"/>
  <c r="FL122" i="116"/>
  <c r="FK122" i="116"/>
  <c r="FC122" i="116"/>
  <c r="FB122" i="116"/>
  <c r="EH122" i="116"/>
  <c r="EF122" i="116"/>
  <c r="EE122" i="116"/>
  <c r="ED122" i="116"/>
  <c r="EC122" i="116"/>
  <c r="EA122" i="116"/>
  <c r="DO122" i="116"/>
  <c r="DP122" i="116"/>
  <c r="DQ122" i="116"/>
  <c r="DR122" i="116"/>
  <c r="DS122" i="116"/>
  <c r="DT122" i="116"/>
  <c r="DU122" i="116"/>
  <c r="DV122" i="116"/>
  <c r="DW122" i="116"/>
  <c r="DX122" i="116"/>
  <c r="DY122" i="116"/>
  <c r="DN122" i="116"/>
  <c r="DM122" i="116"/>
  <c r="DL122" i="116"/>
  <c r="DK122" i="116"/>
  <c r="DJ122" i="116"/>
  <c r="DI122" i="116"/>
  <c r="DH122" i="116"/>
  <c r="DG122" i="116"/>
  <c r="DF122" i="116"/>
  <c r="DE122" i="116"/>
  <c r="DD122" i="116"/>
  <c r="DC122" i="116"/>
  <c r="DB122" i="116"/>
  <c r="DA122" i="116"/>
  <c r="CO122" i="116"/>
  <c r="CP122" i="116"/>
  <c r="CQ122" i="116"/>
  <c r="CR122" i="116"/>
  <c r="CS122" i="116"/>
  <c r="CT122" i="116"/>
  <c r="CU122" i="116"/>
  <c r="CV122" i="116"/>
  <c r="CW122" i="116"/>
  <c r="CX122" i="116"/>
  <c r="CY122" i="116"/>
  <c r="CN122" i="116"/>
  <c r="CM122" i="116"/>
  <c r="CL122" i="116"/>
  <c r="CK122" i="116"/>
  <c r="CJ122" i="116"/>
  <c r="CI122" i="116"/>
  <c r="CH122" i="116"/>
  <c r="CG122" i="116"/>
  <c r="CF122" i="116"/>
  <c r="CE122" i="116"/>
  <c r="CD122" i="116"/>
  <c r="CC122" i="116"/>
  <c r="CB122" i="116"/>
  <c r="CA122" i="116"/>
  <c r="BO122" i="116"/>
  <c r="BP122" i="116"/>
  <c r="BQ122" i="116"/>
  <c r="BR122" i="116"/>
  <c r="BS122" i="116"/>
  <c r="BT122" i="116"/>
  <c r="BU122" i="116"/>
  <c r="BV122" i="116"/>
  <c r="BW122" i="116"/>
  <c r="BX122" i="116"/>
  <c r="BY122" i="116"/>
  <c r="BN122" i="116"/>
  <c r="BM122" i="116"/>
  <c r="BL122" i="116"/>
  <c r="BK122" i="116"/>
  <c r="BJ122" i="116"/>
  <c r="BI122" i="116"/>
  <c r="BH122" i="116"/>
  <c r="BG122" i="116"/>
  <c r="BF122" i="116"/>
  <c r="BE122" i="116"/>
  <c r="BD122" i="116"/>
  <c r="BC122" i="116"/>
  <c r="BB122" i="116"/>
  <c r="BA122" i="116"/>
  <c r="AX122" i="116"/>
  <c r="AW122" i="116"/>
  <c r="AV122" i="116"/>
  <c r="AU122" i="116"/>
  <c r="AT122" i="116"/>
  <c r="AS122" i="116"/>
  <c r="AR122" i="116"/>
  <c r="AQ122" i="116"/>
  <c r="AP122" i="116"/>
  <c r="AO122" i="116"/>
  <c r="AN122" i="116"/>
  <c r="AM122" i="116"/>
  <c r="AL122" i="116"/>
  <c r="AK122" i="116"/>
  <c r="AJ122" i="116"/>
  <c r="AI122" i="116"/>
  <c r="AH122" i="116"/>
  <c r="AG122" i="116"/>
  <c r="AF122" i="116"/>
  <c r="AE122" i="116"/>
  <c r="AD122" i="116"/>
  <c r="AC122" i="116"/>
  <c r="AB122" i="116"/>
  <c r="AA122" i="116"/>
  <c r="Z122" i="116"/>
  <c r="W122" i="116"/>
  <c r="V122" i="116"/>
  <c r="U122" i="116"/>
  <c r="T122" i="116"/>
  <c r="S122" i="116"/>
  <c r="R122" i="116"/>
  <c r="K122" i="116"/>
  <c r="I122" i="116"/>
  <c r="H122" i="116"/>
  <c r="G122" i="116"/>
  <c r="A122" i="116"/>
  <c r="HN121" i="116"/>
  <c r="HM121" i="116"/>
  <c r="HL121" i="116"/>
  <c r="J121" i="116"/>
  <c r="EY121" i="116"/>
  <c r="EZ121" i="116"/>
  <c r="HK121" i="116"/>
  <c r="FY121" i="116"/>
  <c r="FZ121" i="116"/>
  <c r="GA121" i="116"/>
  <c r="GB121" i="116"/>
  <c r="GC121" i="116"/>
  <c r="GD121" i="116"/>
  <c r="GE121" i="116"/>
  <c r="GF121" i="116"/>
  <c r="GG121" i="116"/>
  <c r="GH121" i="116"/>
  <c r="GI121" i="116"/>
  <c r="FX121" i="116"/>
  <c r="FW121" i="116"/>
  <c r="FV121" i="116"/>
  <c r="FU121" i="116"/>
  <c r="FT121" i="116"/>
  <c r="FS121" i="116"/>
  <c r="FR121" i="116"/>
  <c r="FQ121" i="116"/>
  <c r="FP121" i="116"/>
  <c r="FO121" i="116"/>
  <c r="FN121" i="116"/>
  <c r="FM121" i="116"/>
  <c r="FL121" i="116"/>
  <c r="FK121" i="116"/>
  <c r="FC121" i="116"/>
  <c r="FB121" i="116"/>
  <c r="EH121" i="116"/>
  <c r="EF121" i="116"/>
  <c r="EE121" i="116"/>
  <c r="ED121" i="116"/>
  <c r="EC121" i="116"/>
  <c r="EA121" i="116"/>
  <c r="DO121" i="116"/>
  <c r="DP121" i="116"/>
  <c r="DQ121" i="116"/>
  <c r="DR121" i="116"/>
  <c r="DS121" i="116"/>
  <c r="DT121" i="116"/>
  <c r="DU121" i="116"/>
  <c r="DV121" i="116"/>
  <c r="DW121" i="116"/>
  <c r="DX121" i="116"/>
  <c r="DY121" i="116"/>
  <c r="DN121" i="116"/>
  <c r="DM121" i="116"/>
  <c r="DL121" i="116"/>
  <c r="DK121" i="116"/>
  <c r="DJ121" i="116"/>
  <c r="DI121" i="116"/>
  <c r="DH121" i="116"/>
  <c r="DG121" i="116"/>
  <c r="DF121" i="116"/>
  <c r="DE121" i="116"/>
  <c r="DD121" i="116"/>
  <c r="DC121" i="116"/>
  <c r="DB121" i="116"/>
  <c r="DA121" i="116"/>
  <c r="CO121" i="116"/>
  <c r="CP121" i="116"/>
  <c r="CQ121" i="116"/>
  <c r="CR121" i="116"/>
  <c r="CS121" i="116"/>
  <c r="CT121" i="116"/>
  <c r="CU121" i="116"/>
  <c r="CV121" i="116"/>
  <c r="CW121" i="116"/>
  <c r="CX121" i="116"/>
  <c r="CY121" i="116"/>
  <c r="CN121" i="116"/>
  <c r="CM121" i="116"/>
  <c r="CL121" i="116"/>
  <c r="CK121" i="116"/>
  <c r="CJ121" i="116"/>
  <c r="CI121" i="116"/>
  <c r="CH121" i="116"/>
  <c r="CG121" i="116"/>
  <c r="CF121" i="116"/>
  <c r="CE121" i="116"/>
  <c r="CD121" i="116"/>
  <c r="CC121" i="116"/>
  <c r="CB121" i="116"/>
  <c r="CA121" i="116"/>
  <c r="BO121" i="116"/>
  <c r="BP121" i="116"/>
  <c r="BQ121" i="116"/>
  <c r="BR121" i="116"/>
  <c r="BS121" i="116"/>
  <c r="BT121" i="116"/>
  <c r="BU121" i="116"/>
  <c r="BV121" i="116"/>
  <c r="BW121" i="116"/>
  <c r="BX121" i="116"/>
  <c r="BY121" i="116"/>
  <c r="BN121" i="116"/>
  <c r="BM121" i="116"/>
  <c r="BL121" i="116"/>
  <c r="BK121" i="116"/>
  <c r="BJ121" i="116"/>
  <c r="BI121" i="116"/>
  <c r="BH121" i="116"/>
  <c r="BG121" i="116"/>
  <c r="BF121" i="116"/>
  <c r="BE121" i="116"/>
  <c r="BD121" i="116"/>
  <c r="BC121" i="116"/>
  <c r="BB121" i="116"/>
  <c r="BA121" i="116"/>
  <c r="AX121" i="116"/>
  <c r="AW121" i="116"/>
  <c r="AV121" i="116"/>
  <c r="AU121" i="116"/>
  <c r="AT121" i="116"/>
  <c r="AS121" i="116"/>
  <c r="AR121" i="116"/>
  <c r="AQ121" i="116"/>
  <c r="AP121" i="116"/>
  <c r="AO121" i="116"/>
  <c r="AN121" i="116"/>
  <c r="AM121" i="116"/>
  <c r="AL121" i="116"/>
  <c r="AK121" i="116"/>
  <c r="AJ121" i="116"/>
  <c r="AI121" i="116"/>
  <c r="AH121" i="116"/>
  <c r="AG121" i="116"/>
  <c r="AF121" i="116"/>
  <c r="AE121" i="116"/>
  <c r="AD121" i="116"/>
  <c r="AC121" i="116"/>
  <c r="AB121" i="116"/>
  <c r="AA121" i="116"/>
  <c r="Z121" i="116"/>
  <c r="W121" i="116"/>
  <c r="V121" i="116"/>
  <c r="U121" i="116"/>
  <c r="T121" i="116"/>
  <c r="S121" i="116"/>
  <c r="R121" i="116"/>
  <c r="K121" i="116"/>
  <c r="I121" i="116"/>
  <c r="H121" i="116"/>
  <c r="G121" i="116"/>
  <c r="A121" i="116"/>
  <c r="HN120" i="116"/>
  <c r="HM120" i="116"/>
  <c r="HL120" i="116"/>
  <c r="J120" i="116"/>
  <c r="EY120" i="116"/>
  <c r="EZ120" i="116"/>
  <c r="HK120" i="116"/>
  <c r="FY120" i="116"/>
  <c r="FZ120" i="116"/>
  <c r="GA120" i="116"/>
  <c r="GB120" i="116"/>
  <c r="GC120" i="116"/>
  <c r="GD120" i="116"/>
  <c r="GE120" i="116"/>
  <c r="GF120" i="116"/>
  <c r="GG120" i="116"/>
  <c r="GH120" i="116"/>
  <c r="GI120" i="116"/>
  <c r="FX120" i="116"/>
  <c r="FW120" i="116"/>
  <c r="FV120" i="116"/>
  <c r="FU120" i="116"/>
  <c r="FT120" i="116"/>
  <c r="FS120" i="116"/>
  <c r="FR120" i="116"/>
  <c r="FQ120" i="116"/>
  <c r="FP120" i="116"/>
  <c r="FO120" i="116"/>
  <c r="FN120" i="116"/>
  <c r="FM120" i="116"/>
  <c r="FL120" i="116"/>
  <c r="FK120" i="116"/>
  <c r="FC120" i="116"/>
  <c r="FB120" i="116"/>
  <c r="EH120" i="116"/>
  <c r="EF120" i="116"/>
  <c r="EE120" i="116"/>
  <c r="ED120" i="116"/>
  <c r="EC120" i="116"/>
  <c r="EA120" i="116"/>
  <c r="DO120" i="116"/>
  <c r="DP120" i="116"/>
  <c r="DQ120" i="116"/>
  <c r="DR120" i="116"/>
  <c r="DS120" i="116"/>
  <c r="DT120" i="116"/>
  <c r="DU120" i="116"/>
  <c r="DV120" i="116"/>
  <c r="DW120" i="116"/>
  <c r="DX120" i="116"/>
  <c r="DY120" i="116"/>
  <c r="DN120" i="116"/>
  <c r="DM120" i="116"/>
  <c r="DL120" i="116"/>
  <c r="DK120" i="116"/>
  <c r="DJ120" i="116"/>
  <c r="DI120" i="116"/>
  <c r="DH120" i="116"/>
  <c r="DG120" i="116"/>
  <c r="DF120" i="116"/>
  <c r="DE120" i="116"/>
  <c r="DD120" i="116"/>
  <c r="DC120" i="116"/>
  <c r="DB120" i="116"/>
  <c r="DA120" i="116"/>
  <c r="CO120" i="116"/>
  <c r="CP120" i="116"/>
  <c r="CQ120" i="116"/>
  <c r="CR120" i="116"/>
  <c r="CS120" i="116"/>
  <c r="CT120" i="116"/>
  <c r="CU120" i="116"/>
  <c r="CV120" i="116"/>
  <c r="CW120" i="116"/>
  <c r="CX120" i="116"/>
  <c r="CY120" i="116"/>
  <c r="CN120" i="116"/>
  <c r="CM120" i="116"/>
  <c r="CL120" i="116"/>
  <c r="CK120" i="116"/>
  <c r="CJ120" i="116"/>
  <c r="CI120" i="116"/>
  <c r="CH120" i="116"/>
  <c r="CG120" i="116"/>
  <c r="CF120" i="116"/>
  <c r="CE120" i="116"/>
  <c r="CD120" i="116"/>
  <c r="CC120" i="116"/>
  <c r="CB120" i="116"/>
  <c r="CA120" i="116"/>
  <c r="BO120" i="116"/>
  <c r="BP120" i="116"/>
  <c r="BQ120" i="116"/>
  <c r="BR120" i="116"/>
  <c r="BS120" i="116"/>
  <c r="BT120" i="116"/>
  <c r="BU120" i="116"/>
  <c r="BV120" i="116"/>
  <c r="BW120" i="116"/>
  <c r="BX120" i="116"/>
  <c r="BY120" i="116"/>
  <c r="BN120" i="116"/>
  <c r="BM120" i="116"/>
  <c r="BL120" i="116"/>
  <c r="BK120" i="116"/>
  <c r="BJ120" i="116"/>
  <c r="BI120" i="116"/>
  <c r="BH120" i="116"/>
  <c r="BG120" i="116"/>
  <c r="BF120" i="116"/>
  <c r="BE120" i="116"/>
  <c r="BD120" i="116"/>
  <c r="BC120" i="116"/>
  <c r="BB120" i="116"/>
  <c r="BA120" i="116"/>
  <c r="AX120" i="116"/>
  <c r="AW120" i="116"/>
  <c r="AV120" i="116"/>
  <c r="AU120" i="116"/>
  <c r="AT120" i="116"/>
  <c r="AS120" i="116"/>
  <c r="AR120" i="116"/>
  <c r="AQ120" i="116"/>
  <c r="AP120" i="116"/>
  <c r="AO120" i="116"/>
  <c r="AN120" i="116"/>
  <c r="AM120" i="116"/>
  <c r="AL120" i="116"/>
  <c r="AK120" i="116"/>
  <c r="AJ120" i="116"/>
  <c r="AI120" i="116"/>
  <c r="AH120" i="116"/>
  <c r="AG120" i="116"/>
  <c r="AF120" i="116"/>
  <c r="AE120" i="116"/>
  <c r="AD120" i="116"/>
  <c r="AC120" i="116"/>
  <c r="AB120" i="116"/>
  <c r="AA120" i="116"/>
  <c r="Z120" i="116"/>
  <c r="W120" i="116"/>
  <c r="V120" i="116"/>
  <c r="U120" i="116"/>
  <c r="T120" i="116"/>
  <c r="S120" i="116"/>
  <c r="R120" i="116"/>
  <c r="K120" i="116"/>
  <c r="I120" i="116"/>
  <c r="H120" i="116"/>
  <c r="G120" i="116"/>
  <c r="A120" i="116"/>
  <c r="HN119" i="116"/>
  <c r="HM119" i="116"/>
  <c r="HL119" i="116"/>
  <c r="J119" i="116"/>
  <c r="EY119" i="116"/>
  <c r="EZ119" i="116"/>
  <c r="HK119" i="116"/>
  <c r="FY119" i="116"/>
  <c r="FZ119" i="116"/>
  <c r="GA119" i="116"/>
  <c r="GB119" i="116"/>
  <c r="GC119" i="116"/>
  <c r="GD119" i="116"/>
  <c r="GE119" i="116"/>
  <c r="GF119" i="116"/>
  <c r="GG119" i="116"/>
  <c r="GH119" i="116"/>
  <c r="GI119" i="116"/>
  <c r="FX119" i="116"/>
  <c r="FW119" i="116"/>
  <c r="FV119" i="116"/>
  <c r="FU119" i="116"/>
  <c r="FT119" i="116"/>
  <c r="FS119" i="116"/>
  <c r="FR119" i="116"/>
  <c r="FQ119" i="116"/>
  <c r="FP119" i="116"/>
  <c r="FO119" i="116"/>
  <c r="FN119" i="116"/>
  <c r="FM119" i="116"/>
  <c r="FL119" i="116"/>
  <c r="FK119" i="116"/>
  <c r="FC119" i="116"/>
  <c r="FB119" i="116"/>
  <c r="EH119" i="116"/>
  <c r="EF119" i="116"/>
  <c r="EE119" i="116"/>
  <c r="ED119" i="116"/>
  <c r="EC119" i="116"/>
  <c r="EA119" i="116"/>
  <c r="DO119" i="116"/>
  <c r="DP119" i="116"/>
  <c r="DQ119" i="116"/>
  <c r="DR119" i="116"/>
  <c r="DS119" i="116"/>
  <c r="DT119" i="116"/>
  <c r="DU119" i="116"/>
  <c r="DV119" i="116"/>
  <c r="DW119" i="116"/>
  <c r="DX119" i="116"/>
  <c r="DY119" i="116"/>
  <c r="DN119" i="116"/>
  <c r="DM119" i="116"/>
  <c r="DL119" i="116"/>
  <c r="DK119" i="116"/>
  <c r="DJ119" i="116"/>
  <c r="DI119" i="116"/>
  <c r="DH119" i="116"/>
  <c r="DG119" i="116"/>
  <c r="DF119" i="116"/>
  <c r="DE119" i="116"/>
  <c r="DD119" i="116"/>
  <c r="DC119" i="116"/>
  <c r="DB119" i="116"/>
  <c r="DA119" i="116"/>
  <c r="CO119" i="116"/>
  <c r="CP119" i="116"/>
  <c r="CQ119" i="116"/>
  <c r="CR119" i="116"/>
  <c r="CS119" i="116"/>
  <c r="CT119" i="116"/>
  <c r="CU119" i="116"/>
  <c r="CV119" i="116"/>
  <c r="CW119" i="116"/>
  <c r="CX119" i="116"/>
  <c r="CY119" i="116"/>
  <c r="CN119" i="116"/>
  <c r="CM119" i="116"/>
  <c r="CL119" i="116"/>
  <c r="CK119" i="116"/>
  <c r="CJ119" i="116"/>
  <c r="CI119" i="116"/>
  <c r="CH119" i="116"/>
  <c r="CG119" i="116"/>
  <c r="CF119" i="116"/>
  <c r="CE119" i="116"/>
  <c r="CD119" i="116"/>
  <c r="CC119" i="116"/>
  <c r="CB119" i="116"/>
  <c r="CA119" i="116"/>
  <c r="BO119" i="116"/>
  <c r="BP119" i="116"/>
  <c r="BQ119" i="116"/>
  <c r="BR119" i="116"/>
  <c r="BS119" i="116"/>
  <c r="BT119" i="116"/>
  <c r="BU119" i="116"/>
  <c r="BV119" i="116"/>
  <c r="BW119" i="116"/>
  <c r="BX119" i="116"/>
  <c r="BY119" i="116"/>
  <c r="BN119" i="116"/>
  <c r="BM119" i="116"/>
  <c r="BL119" i="116"/>
  <c r="BK119" i="116"/>
  <c r="BJ119" i="116"/>
  <c r="BI119" i="116"/>
  <c r="BH119" i="116"/>
  <c r="BG119" i="116"/>
  <c r="BF119" i="116"/>
  <c r="BE119" i="116"/>
  <c r="BD119" i="116"/>
  <c r="BC119" i="116"/>
  <c r="BB119" i="116"/>
  <c r="BA119" i="116"/>
  <c r="AX119" i="116"/>
  <c r="AW119" i="116"/>
  <c r="AV119" i="116"/>
  <c r="AU119" i="116"/>
  <c r="AT119" i="116"/>
  <c r="AS119" i="116"/>
  <c r="AR119" i="116"/>
  <c r="AQ119" i="116"/>
  <c r="AP119" i="116"/>
  <c r="AO119" i="116"/>
  <c r="AN119" i="116"/>
  <c r="AM119" i="116"/>
  <c r="AL119" i="116"/>
  <c r="AK119" i="116"/>
  <c r="AJ119" i="116"/>
  <c r="AI119" i="116"/>
  <c r="AH119" i="116"/>
  <c r="AG119" i="116"/>
  <c r="AF119" i="116"/>
  <c r="AE119" i="116"/>
  <c r="AD119" i="116"/>
  <c r="AC119" i="116"/>
  <c r="AB119" i="116"/>
  <c r="AA119" i="116"/>
  <c r="Z119" i="116"/>
  <c r="W119" i="116"/>
  <c r="V119" i="116"/>
  <c r="U119" i="116"/>
  <c r="T119" i="116"/>
  <c r="S119" i="116"/>
  <c r="R119" i="116"/>
  <c r="K119" i="116"/>
  <c r="I119" i="116"/>
  <c r="H119" i="116"/>
  <c r="G119" i="116"/>
  <c r="A119" i="116"/>
  <c r="HN118" i="116"/>
  <c r="HM118" i="116"/>
  <c r="HL118" i="116"/>
  <c r="J118" i="116"/>
  <c r="EY118" i="116"/>
  <c r="EZ118" i="116"/>
  <c r="HK118" i="116"/>
  <c r="FY118" i="116"/>
  <c r="FZ118" i="116"/>
  <c r="GA118" i="116"/>
  <c r="GB118" i="116"/>
  <c r="GC118" i="116"/>
  <c r="GD118" i="116"/>
  <c r="GE118" i="116"/>
  <c r="GF118" i="116"/>
  <c r="GG118" i="116"/>
  <c r="GH118" i="116"/>
  <c r="GI118" i="116"/>
  <c r="FX118" i="116"/>
  <c r="FW118" i="116"/>
  <c r="FV118" i="116"/>
  <c r="FU118" i="116"/>
  <c r="FT118" i="116"/>
  <c r="FS118" i="116"/>
  <c r="FR118" i="116"/>
  <c r="FQ118" i="116"/>
  <c r="FP118" i="116"/>
  <c r="FO118" i="116"/>
  <c r="FN118" i="116"/>
  <c r="FM118" i="116"/>
  <c r="FL118" i="116"/>
  <c r="FK118" i="116"/>
  <c r="FC118" i="116"/>
  <c r="FB118" i="116"/>
  <c r="EH118" i="116"/>
  <c r="EF118" i="116"/>
  <c r="EE118" i="116"/>
  <c r="ED118" i="116"/>
  <c r="EC118" i="116"/>
  <c r="EA118" i="116"/>
  <c r="DO118" i="116"/>
  <c r="DP118" i="116"/>
  <c r="DQ118" i="116"/>
  <c r="DR118" i="116"/>
  <c r="DS118" i="116"/>
  <c r="DT118" i="116"/>
  <c r="DU118" i="116"/>
  <c r="DV118" i="116"/>
  <c r="DW118" i="116"/>
  <c r="DX118" i="116"/>
  <c r="DY118" i="116"/>
  <c r="DN118" i="116"/>
  <c r="DM118" i="116"/>
  <c r="DL118" i="116"/>
  <c r="DK118" i="116"/>
  <c r="DJ118" i="116"/>
  <c r="DI118" i="116"/>
  <c r="DH118" i="116"/>
  <c r="DG118" i="116"/>
  <c r="DF118" i="116"/>
  <c r="DE118" i="116"/>
  <c r="DD118" i="116"/>
  <c r="DC118" i="116"/>
  <c r="DB118" i="116"/>
  <c r="DA118" i="116"/>
  <c r="CO118" i="116"/>
  <c r="CP118" i="116"/>
  <c r="CQ118" i="116"/>
  <c r="CR118" i="116"/>
  <c r="CS118" i="116"/>
  <c r="CT118" i="116"/>
  <c r="CU118" i="116"/>
  <c r="CV118" i="116"/>
  <c r="CW118" i="116"/>
  <c r="CX118" i="116"/>
  <c r="CY118" i="116"/>
  <c r="CN118" i="116"/>
  <c r="CM118" i="116"/>
  <c r="CL118" i="116"/>
  <c r="CK118" i="116"/>
  <c r="CJ118" i="116"/>
  <c r="CI118" i="116"/>
  <c r="CH118" i="116"/>
  <c r="CG118" i="116"/>
  <c r="CF118" i="116"/>
  <c r="CE118" i="116"/>
  <c r="CD118" i="116"/>
  <c r="CC118" i="116"/>
  <c r="CB118" i="116"/>
  <c r="CA118" i="116"/>
  <c r="BO118" i="116"/>
  <c r="BP118" i="116"/>
  <c r="BQ118" i="116"/>
  <c r="BR118" i="116"/>
  <c r="BS118" i="116"/>
  <c r="BT118" i="116"/>
  <c r="BU118" i="116"/>
  <c r="BV118" i="116"/>
  <c r="BW118" i="116"/>
  <c r="BX118" i="116"/>
  <c r="BY118" i="116"/>
  <c r="BN118" i="116"/>
  <c r="BM118" i="116"/>
  <c r="BL118" i="116"/>
  <c r="BK118" i="116"/>
  <c r="BJ118" i="116"/>
  <c r="BI118" i="116"/>
  <c r="BH118" i="116"/>
  <c r="BG118" i="116"/>
  <c r="BF118" i="116"/>
  <c r="BE118" i="116"/>
  <c r="BD118" i="116"/>
  <c r="BC118" i="116"/>
  <c r="BB118" i="116"/>
  <c r="BA118" i="116"/>
  <c r="AX118" i="116"/>
  <c r="AW118" i="116"/>
  <c r="AV118" i="116"/>
  <c r="AU118" i="116"/>
  <c r="AT118" i="116"/>
  <c r="AS118" i="116"/>
  <c r="AR118" i="116"/>
  <c r="AQ118" i="116"/>
  <c r="AP118" i="116"/>
  <c r="AO118" i="116"/>
  <c r="AN118" i="116"/>
  <c r="AM118" i="116"/>
  <c r="AL118" i="116"/>
  <c r="AK118" i="116"/>
  <c r="AJ118" i="116"/>
  <c r="AI118" i="116"/>
  <c r="AH118" i="116"/>
  <c r="AG118" i="116"/>
  <c r="AF118" i="116"/>
  <c r="AE118" i="116"/>
  <c r="AD118" i="116"/>
  <c r="AC118" i="116"/>
  <c r="AB118" i="116"/>
  <c r="AA118" i="116"/>
  <c r="Z118" i="116"/>
  <c r="W118" i="116"/>
  <c r="V118" i="116"/>
  <c r="U118" i="116"/>
  <c r="T118" i="116"/>
  <c r="S118" i="116"/>
  <c r="R118" i="116"/>
  <c r="K118" i="116"/>
  <c r="I118" i="116"/>
  <c r="H118" i="116"/>
  <c r="G118" i="116"/>
  <c r="A118" i="116"/>
  <c r="HN117" i="116"/>
  <c r="HM117" i="116"/>
  <c r="HL117" i="116"/>
  <c r="J117" i="116"/>
  <c r="EY117" i="116"/>
  <c r="EZ117" i="116"/>
  <c r="HK117" i="116"/>
  <c r="FY117" i="116"/>
  <c r="FZ117" i="116"/>
  <c r="GA117" i="116"/>
  <c r="GB117" i="116"/>
  <c r="GC117" i="116"/>
  <c r="GD117" i="116"/>
  <c r="GE117" i="116"/>
  <c r="GF117" i="116"/>
  <c r="GG117" i="116"/>
  <c r="GH117" i="116"/>
  <c r="GI117" i="116"/>
  <c r="FX117" i="116"/>
  <c r="FW117" i="116"/>
  <c r="FV117" i="116"/>
  <c r="FU117" i="116"/>
  <c r="FT117" i="116"/>
  <c r="FS117" i="116"/>
  <c r="FR117" i="116"/>
  <c r="FQ117" i="116"/>
  <c r="FP117" i="116"/>
  <c r="FO117" i="116"/>
  <c r="FN117" i="116"/>
  <c r="FM117" i="116"/>
  <c r="FL117" i="116"/>
  <c r="FK117" i="116"/>
  <c r="FC117" i="116"/>
  <c r="FB117" i="116"/>
  <c r="EH117" i="116"/>
  <c r="EF117" i="116"/>
  <c r="EE117" i="116"/>
  <c r="ED117" i="116"/>
  <c r="EC117" i="116"/>
  <c r="EA117" i="116"/>
  <c r="DO117" i="116"/>
  <c r="DP117" i="116"/>
  <c r="DQ117" i="116"/>
  <c r="DR117" i="116"/>
  <c r="DS117" i="116"/>
  <c r="DT117" i="116"/>
  <c r="DU117" i="116"/>
  <c r="DV117" i="116"/>
  <c r="DW117" i="116"/>
  <c r="DX117" i="116"/>
  <c r="DY117" i="116"/>
  <c r="DN117" i="116"/>
  <c r="DM117" i="116"/>
  <c r="DL117" i="116"/>
  <c r="DK117" i="116"/>
  <c r="DJ117" i="116"/>
  <c r="DI117" i="116"/>
  <c r="DH117" i="116"/>
  <c r="DG117" i="116"/>
  <c r="DF117" i="116"/>
  <c r="DE117" i="116"/>
  <c r="DD117" i="116"/>
  <c r="DC117" i="116"/>
  <c r="DB117" i="116"/>
  <c r="DA117" i="116"/>
  <c r="CO117" i="116"/>
  <c r="CP117" i="116"/>
  <c r="CQ117" i="116"/>
  <c r="CR117" i="116"/>
  <c r="CS117" i="116"/>
  <c r="CT117" i="116"/>
  <c r="CU117" i="116"/>
  <c r="CV117" i="116"/>
  <c r="CW117" i="116"/>
  <c r="CX117" i="116"/>
  <c r="CY117" i="116"/>
  <c r="CN117" i="116"/>
  <c r="CM117" i="116"/>
  <c r="CL117" i="116"/>
  <c r="CK117" i="116"/>
  <c r="CJ117" i="116"/>
  <c r="CI117" i="116"/>
  <c r="CH117" i="116"/>
  <c r="CG117" i="116"/>
  <c r="CF117" i="116"/>
  <c r="CE117" i="116"/>
  <c r="CD117" i="116"/>
  <c r="CC117" i="116"/>
  <c r="CB117" i="116"/>
  <c r="CA117" i="116"/>
  <c r="BO117" i="116"/>
  <c r="BP117" i="116"/>
  <c r="BQ117" i="116"/>
  <c r="BR117" i="116"/>
  <c r="BS117" i="116"/>
  <c r="BT117" i="116"/>
  <c r="BU117" i="116"/>
  <c r="BV117" i="116"/>
  <c r="BW117" i="116"/>
  <c r="BX117" i="116"/>
  <c r="BY117" i="116"/>
  <c r="BN117" i="116"/>
  <c r="BM117" i="116"/>
  <c r="BL117" i="116"/>
  <c r="BK117" i="116"/>
  <c r="BJ117" i="116"/>
  <c r="BI117" i="116"/>
  <c r="BH117" i="116"/>
  <c r="BG117" i="116"/>
  <c r="BF117" i="116"/>
  <c r="BE117" i="116"/>
  <c r="BD117" i="116"/>
  <c r="BC117" i="116"/>
  <c r="BB117" i="116"/>
  <c r="BA117" i="116"/>
  <c r="AX117" i="116"/>
  <c r="AW117" i="116"/>
  <c r="AV117" i="116"/>
  <c r="AU117" i="116"/>
  <c r="AT117" i="116"/>
  <c r="AS117" i="116"/>
  <c r="AR117" i="116"/>
  <c r="AQ117" i="116"/>
  <c r="AP117" i="116"/>
  <c r="AO117" i="116"/>
  <c r="AN117" i="116"/>
  <c r="AM117" i="116"/>
  <c r="AL117" i="116"/>
  <c r="AK117" i="116"/>
  <c r="AJ117" i="116"/>
  <c r="AI117" i="116"/>
  <c r="AH117" i="116"/>
  <c r="AG117" i="116"/>
  <c r="AF117" i="116"/>
  <c r="AE117" i="116"/>
  <c r="AD117" i="116"/>
  <c r="AC117" i="116"/>
  <c r="AB117" i="116"/>
  <c r="AA117" i="116"/>
  <c r="Z117" i="116"/>
  <c r="W117" i="116"/>
  <c r="V117" i="116"/>
  <c r="U117" i="116"/>
  <c r="T117" i="116"/>
  <c r="S117" i="116"/>
  <c r="R117" i="116"/>
  <c r="K117" i="116"/>
  <c r="I117" i="116"/>
  <c r="H117" i="116"/>
  <c r="G117" i="116"/>
  <c r="A117" i="116"/>
  <c r="HN116" i="116"/>
  <c r="HM116" i="116"/>
  <c r="HL116" i="116"/>
  <c r="J116" i="116"/>
  <c r="EY116" i="116"/>
  <c r="EZ116" i="116"/>
  <c r="HK116" i="116"/>
  <c r="FY116" i="116"/>
  <c r="FZ116" i="116"/>
  <c r="GA116" i="116"/>
  <c r="GB116" i="116"/>
  <c r="GC116" i="116"/>
  <c r="GD116" i="116"/>
  <c r="GE116" i="116"/>
  <c r="GF116" i="116"/>
  <c r="GG116" i="116"/>
  <c r="GH116" i="116"/>
  <c r="GI116" i="116"/>
  <c r="FX116" i="116"/>
  <c r="FW116" i="116"/>
  <c r="FV116" i="116"/>
  <c r="FU116" i="116"/>
  <c r="FT116" i="116"/>
  <c r="FS116" i="116"/>
  <c r="FR116" i="116"/>
  <c r="FQ116" i="116"/>
  <c r="FP116" i="116"/>
  <c r="FO116" i="116"/>
  <c r="FN116" i="116"/>
  <c r="FM116" i="116"/>
  <c r="FL116" i="116"/>
  <c r="FK116" i="116"/>
  <c r="FC116" i="116"/>
  <c r="FB116" i="116"/>
  <c r="EH116" i="116"/>
  <c r="EF116" i="116"/>
  <c r="EE116" i="116"/>
  <c r="ED116" i="116"/>
  <c r="EC116" i="116"/>
  <c r="EA116" i="116"/>
  <c r="DO116" i="116"/>
  <c r="DP116" i="116"/>
  <c r="DQ116" i="116"/>
  <c r="DR116" i="116"/>
  <c r="DS116" i="116"/>
  <c r="DT116" i="116"/>
  <c r="DU116" i="116"/>
  <c r="DV116" i="116"/>
  <c r="DW116" i="116"/>
  <c r="DX116" i="116"/>
  <c r="DY116" i="116"/>
  <c r="DN116" i="116"/>
  <c r="DM116" i="116"/>
  <c r="DL116" i="116"/>
  <c r="DK116" i="116"/>
  <c r="DJ116" i="116"/>
  <c r="DI116" i="116"/>
  <c r="DH116" i="116"/>
  <c r="DG116" i="116"/>
  <c r="DF116" i="116"/>
  <c r="DE116" i="116"/>
  <c r="DD116" i="116"/>
  <c r="DC116" i="116"/>
  <c r="DB116" i="116"/>
  <c r="DA116" i="116"/>
  <c r="CO116" i="116"/>
  <c r="CP116" i="116"/>
  <c r="CQ116" i="116"/>
  <c r="CR116" i="116"/>
  <c r="CS116" i="116"/>
  <c r="CT116" i="116"/>
  <c r="CU116" i="116"/>
  <c r="CV116" i="116"/>
  <c r="CW116" i="116"/>
  <c r="CX116" i="116"/>
  <c r="CY116" i="116"/>
  <c r="CN116" i="116"/>
  <c r="CM116" i="116"/>
  <c r="CL116" i="116"/>
  <c r="CK116" i="116"/>
  <c r="CJ116" i="116"/>
  <c r="CI116" i="116"/>
  <c r="CH116" i="116"/>
  <c r="CG116" i="116"/>
  <c r="CF116" i="116"/>
  <c r="CE116" i="116"/>
  <c r="CD116" i="116"/>
  <c r="CC116" i="116"/>
  <c r="CB116" i="116"/>
  <c r="CA116" i="116"/>
  <c r="BO116" i="116"/>
  <c r="BP116" i="116"/>
  <c r="BQ116" i="116"/>
  <c r="BR116" i="116"/>
  <c r="BS116" i="116"/>
  <c r="BT116" i="116"/>
  <c r="BU116" i="116"/>
  <c r="BV116" i="116"/>
  <c r="BW116" i="116"/>
  <c r="BX116" i="116"/>
  <c r="BY116" i="116"/>
  <c r="BN116" i="116"/>
  <c r="BM116" i="116"/>
  <c r="BL116" i="116"/>
  <c r="BK116" i="116"/>
  <c r="BJ116" i="116"/>
  <c r="BI116" i="116"/>
  <c r="BH116" i="116"/>
  <c r="BG116" i="116"/>
  <c r="BF116" i="116"/>
  <c r="BE116" i="116"/>
  <c r="BD116" i="116"/>
  <c r="BC116" i="116"/>
  <c r="BB116" i="116"/>
  <c r="BA116" i="116"/>
  <c r="AX116" i="116"/>
  <c r="AW116" i="116"/>
  <c r="AV116" i="116"/>
  <c r="AU116" i="116"/>
  <c r="AT116" i="116"/>
  <c r="AS116" i="116"/>
  <c r="AR116" i="116"/>
  <c r="AQ116" i="116"/>
  <c r="AP116" i="116"/>
  <c r="AO116" i="116"/>
  <c r="AN116" i="116"/>
  <c r="AM116" i="116"/>
  <c r="AL116" i="116"/>
  <c r="AK116" i="116"/>
  <c r="AJ116" i="116"/>
  <c r="AI116" i="116"/>
  <c r="AH116" i="116"/>
  <c r="AG116" i="116"/>
  <c r="AF116" i="116"/>
  <c r="AE116" i="116"/>
  <c r="AD116" i="116"/>
  <c r="AC116" i="116"/>
  <c r="AB116" i="116"/>
  <c r="AA116" i="116"/>
  <c r="Z116" i="116"/>
  <c r="W116" i="116"/>
  <c r="V116" i="116"/>
  <c r="U116" i="116"/>
  <c r="T116" i="116"/>
  <c r="S116" i="116"/>
  <c r="R116" i="116"/>
  <c r="K116" i="116"/>
  <c r="I116" i="116"/>
  <c r="H116" i="116"/>
  <c r="G116" i="116"/>
  <c r="A116" i="116"/>
  <c r="HN115" i="116"/>
  <c r="HM115" i="116"/>
  <c r="HL115" i="116"/>
  <c r="J115" i="116"/>
  <c r="EY115" i="116"/>
  <c r="EZ115" i="116"/>
  <c r="HK115" i="116"/>
  <c r="FY115" i="116"/>
  <c r="FZ115" i="116"/>
  <c r="GA115" i="116"/>
  <c r="GB115" i="116"/>
  <c r="GC115" i="116"/>
  <c r="GD115" i="116"/>
  <c r="GE115" i="116"/>
  <c r="GF115" i="116"/>
  <c r="GG115" i="116"/>
  <c r="GH115" i="116"/>
  <c r="GI115" i="116"/>
  <c r="FX115" i="116"/>
  <c r="FW115" i="116"/>
  <c r="FV115" i="116"/>
  <c r="FU115" i="116"/>
  <c r="FT115" i="116"/>
  <c r="FS115" i="116"/>
  <c r="FR115" i="116"/>
  <c r="FQ115" i="116"/>
  <c r="FP115" i="116"/>
  <c r="FO115" i="116"/>
  <c r="FN115" i="116"/>
  <c r="FM115" i="116"/>
  <c r="FL115" i="116"/>
  <c r="FK115" i="116"/>
  <c r="FC115" i="116"/>
  <c r="EH115" i="116"/>
  <c r="EF115" i="116"/>
  <c r="EE115" i="116"/>
  <c r="ED115" i="116"/>
  <c r="EC115" i="116"/>
  <c r="EA115" i="116"/>
  <c r="DO115" i="116"/>
  <c r="DP115" i="116"/>
  <c r="DQ115" i="116"/>
  <c r="DR115" i="116"/>
  <c r="DS115" i="116"/>
  <c r="DT115" i="116"/>
  <c r="DU115" i="116"/>
  <c r="DV115" i="116"/>
  <c r="DW115" i="116"/>
  <c r="DX115" i="116"/>
  <c r="DY115" i="116"/>
  <c r="DN115" i="116"/>
  <c r="DM115" i="116"/>
  <c r="DL115" i="116"/>
  <c r="DK115" i="116"/>
  <c r="DJ115" i="116"/>
  <c r="DI115" i="116"/>
  <c r="DH115" i="116"/>
  <c r="DG115" i="116"/>
  <c r="DF115" i="116"/>
  <c r="DE115" i="116"/>
  <c r="DD115" i="116"/>
  <c r="DC115" i="116"/>
  <c r="DB115" i="116"/>
  <c r="DA115" i="116"/>
  <c r="CO115" i="116"/>
  <c r="CP115" i="116"/>
  <c r="CQ115" i="116"/>
  <c r="CR115" i="116"/>
  <c r="CS115" i="116"/>
  <c r="CT115" i="116"/>
  <c r="CU115" i="116"/>
  <c r="CV115" i="116"/>
  <c r="CW115" i="116"/>
  <c r="CX115" i="116"/>
  <c r="CY115" i="116"/>
  <c r="CN115" i="116"/>
  <c r="CM115" i="116"/>
  <c r="CL115" i="116"/>
  <c r="CK115" i="116"/>
  <c r="CJ115" i="116"/>
  <c r="CI115" i="116"/>
  <c r="CH115" i="116"/>
  <c r="CG115" i="116"/>
  <c r="CF115" i="116"/>
  <c r="CE115" i="116"/>
  <c r="CD115" i="116"/>
  <c r="CC115" i="116"/>
  <c r="CB115" i="116"/>
  <c r="CA115" i="116"/>
  <c r="BO115" i="116"/>
  <c r="BP115" i="116"/>
  <c r="BQ115" i="116"/>
  <c r="BR115" i="116"/>
  <c r="BS115" i="116"/>
  <c r="BT115" i="116"/>
  <c r="BU115" i="116"/>
  <c r="BV115" i="116"/>
  <c r="BW115" i="116"/>
  <c r="BX115" i="116"/>
  <c r="BY115" i="116"/>
  <c r="BN115" i="116"/>
  <c r="BM115" i="116"/>
  <c r="BL115" i="116"/>
  <c r="BK115" i="116"/>
  <c r="BJ115" i="116"/>
  <c r="BI115" i="116"/>
  <c r="BH115" i="116"/>
  <c r="BG115" i="116"/>
  <c r="BF115" i="116"/>
  <c r="BE115" i="116"/>
  <c r="BD115" i="116"/>
  <c r="BC115" i="116"/>
  <c r="BB115" i="116"/>
  <c r="BA115" i="116"/>
  <c r="AX115" i="116"/>
  <c r="AW115" i="116"/>
  <c r="AV115" i="116"/>
  <c r="AU115" i="116"/>
  <c r="AT115" i="116"/>
  <c r="AS115" i="116"/>
  <c r="AR115" i="116"/>
  <c r="AQ115" i="116"/>
  <c r="AP115" i="116"/>
  <c r="AO115" i="116"/>
  <c r="AN115" i="116"/>
  <c r="AM115" i="116"/>
  <c r="AL115" i="116"/>
  <c r="AK115" i="116"/>
  <c r="AJ115" i="116"/>
  <c r="AI115" i="116"/>
  <c r="AH115" i="116"/>
  <c r="AG115" i="116"/>
  <c r="AF115" i="116"/>
  <c r="AE115" i="116"/>
  <c r="AD115" i="116"/>
  <c r="AC115" i="116"/>
  <c r="AB115" i="116"/>
  <c r="AA115" i="116"/>
  <c r="Z115" i="116"/>
  <c r="W115" i="116"/>
  <c r="V115" i="116"/>
  <c r="U115" i="116"/>
  <c r="T115" i="116"/>
  <c r="S115" i="116"/>
  <c r="R115" i="116"/>
  <c r="K115" i="116"/>
  <c r="I115" i="116"/>
  <c r="H115" i="116"/>
  <c r="G115" i="116"/>
  <c r="A115" i="116"/>
  <c r="HN114" i="116"/>
  <c r="HM114" i="116"/>
  <c r="HL114" i="116"/>
  <c r="EY114" i="116"/>
  <c r="EZ114" i="116"/>
  <c r="HK114" i="116"/>
  <c r="FC114" i="116"/>
  <c r="FB114" i="116"/>
  <c r="EH114" i="116"/>
  <c r="DY114" i="116"/>
  <c r="DX114" i="116"/>
  <c r="DW114" i="116"/>
  <c r="DV114" i="116"/>
  <c r="DU114" i="116"/>
  <c r="DT114" i="116"/>
  <c r="DS114" i="116"/>
  <c r="DR114" i="116"/>
  <c r="DQ114" i="116"/>
  <c r="DP114" i="116"/>
  <c r="DO114" i="116"/>
  <c r="DN114" i="116"/>
  <c r="DM114" i="116"/>
  <c r="DL114" i="116"/>
  <c r="CY114" i="116"/>
  <c r="CX114" i="116"/>
  <c r="CW114" i="116"/>
  <c r="CV114" i="116"/>
  <c r="CU114" i="116"/>
  <c r="CT114" i="116"/>
  <c r="CS114" i="116"/>
  <c r="CR114" i="116"/>
  <c r="CQ114" i="116"/>
  <c r="CP114" i="116"/>
  <c r="CO114" i="116"/>
  <c r="CN114" i="116"/>
  <c r="CM114" i="116"/>
  <c r="CL114" i="116"/>
  <c r="BY114" i="116"/>
  <c r="BX114" i="116"/>
  <c r="BW114" i="116"/>
  <c r="BV114" i="116"/>
  <c r="BU114" i="116"/>
  <c r="BT114" i="116"/>
  <c r="BS114" i="116"/>
  <c r="BR114" i="116"/>
  <c r="BQ114" i="116"/>
  <c r="BP114" i="116"/>
  <c r="BO114" i="116"/>
  <c r="BN114" i="116"/>
  <c r="BM114" i="116"/>
  <c r="BL114" i="116"/>
  <c r="AX114" i="116"/>
  <c r="AW114" i="116"/>
  <c r="AV114" i="116"/>
  <c r="AU114" i="116"/>
  <c r="AT114" i="116"/>
  <c r="AS114" i="116"/>
  <c r="AR114" i="116"/>
  <c r="AQ114" i="116"/>
  <c r="AP114" i="116"/>
  <c r="AO114" i="116"/>
  <c r="AN114" i="116"/>
  <c r="AM114" i="116"/>
  <c r="AL114" i="116"/>
  <c r="I114" i="116"/>
  <c r="H114" i="116"/>
  <c r="G114" i="116"/>
  <c r="A114" i="116"/>
  <c r="HN113" i="116"/>
  <c r="HM113" i="116"/>
  <c r="HL113" i="116"/>
  <c r="EY113" i="116"/>
  <c r="EZ113" i="116"/>
  <c r="HK113" i="116"/>
  <c r="FC113" i="116"/>
  <c r="FB113" i="116"/>
  <c r="EH113" i="116"/>
  <c r="DY113" i="116"/>
  <c r="DX113" i="116"/>
  <c r="DW113" i="116"/>
  <c r="DV113" i="116"/>
  <c r="DU113" i="116"/>
  <c r="DT113" i="116"/>
  <c r="DS113" i="116"/>
  <c r="DR113" i="116"/>
  <c r="DQ113" i="116"/>
  <c r="DP113" i="116"/>
  <c r="DO113" i="116"/>
  <c r="DN113" i="116"/>
  <c r="DM113" i="116"/>
  <c r="DL113" i="116"/>
  <c r="CY113" i="116"/>
  <c r="CX113" i="116"/>
  <c r="CW113" i="116"/>
  <c r="CV113" i="116"/>
  <c r="CU113" i="116"/>
  <c r="CT113" i="116"/>
  <c r="CS113" i="116"/>
  <c r="CR113" i="116"/>
  <c r="CQ113" i="116"/>
  <c r="CP113" i="116"/>
  <c r="CO113" i="116"/>
  <c r="CN113" i="116"/>
  <c r="CM113" i="116"/>
  <c r="CL113" i="116"/>
  <c r="BY113" i="116"/>
  <c r="BX113" i="116"/>
  <c r="BW113" i="116"/>
  <c r="BV113" i="116"/>
  <c r="BU113" i="116"/>
  <c r="BT113" i="116"/>
  <c r="BS113" i="116"/>
  <c r="BR113" i="116"/>
  <c r="BQ113" i="116"/>
  <c r="BP113" i="116"/>
  <c r="BO113" i="116"/>
  <c r="BN113" i="116"/>
  <c r="BM113" i="116"/>
  <c r="BL113" i="116"/>
  <c r="AX113" i="116"/>
  <c r="AW113" i="116"/>
  <c r="AV113" i="116"/>
  <c r="AU113" i="116"/>
  <c r="AT113" i="116"/>
  <c r="AS113" i="116"/>
  <c r="AR113" i="116"/>
  <c r="AQ113" i="116"/>
  <c r="AP113" i="116"/>
  <c r="AO113" i="116"/>
  <c r="AN113" i="116"/>
  <c r="AM113" i="116"/>
  <c r="AL113" i="116"/>
  <c r="I113" i="116"/>
  <c r="H113" i="116"/>
  <c r="G113" i="116"/>
  <c r="A113" i="116"/>
  <c r="HN112" i="116"/>
  <c r="HM112" i="116"/>
  <c r="HL112" i="116"/>
  <c r="EY112" i="116"/>
  <c r="EZ112" i="116"/>
  <c r="HK112" i="116"/>
  <c r="FC112" i="116"/>
  <c r="FB112" i="116"/>
  <c r="EH112" i="116"/>
  <c r="DY112" i="116"/>
  <c r="DX112" i="116"/>
  <c r="DW112" i="116"/>
  <c r="DV112" i="116"/>
  <c r="DU112" i="116"/>
  <c r="DT112" i="116"/>
  <c r="DS112" i="116"/>
  <c r="DR112" i="116"/>
  <c r="DQ112" i="116"/>
  <c r="DP112" i="116"/>
  <c r="DO112" i="116"/>
  <c r="DN112" i="116"/>
  <c r="DM112" i="116"/>
  <c r="DL112" i="116"/>
  <c r="CY112" i="116"/>
  <c r="CX112" i="116"/>
  <c r="CW112" i="116"/>
  <c r="CV112" i="116"/>
  <c r="CU112" i="116"/>
  <c r="CT112" i="116"/>
  <c r="CS112" i="116"/>
  <c r="CR112" i="116"/>
  <c r="CQ112" i="116"/>
  <c r="CP112" i="116"/>
  <c r="CO112" i="116"/>
  <c r="CN112" i="116"/>
  <c r="CM112" i="116"/>
  <c r="CL112" i="116"/>
  <c r="BY112" i="116"/>
  <c r="BX112" i="116"/>
  <c r="BW112" i="116"/>
  <c r="BV112" i="116"/>
  <c r="BU112" i="116"/>
  <c r="BT112" i="116"/>
  <c r="BS112" i="116"/>
  <c r="BR112" i="116"/>
  <c r="BQ112" i="116"/>
  <c r="BP112" i="116"/>
  <c r="BO112" i="116"/>
  <c r="BN112" i="116"/>
  <c r="BM112" i="116"/>
  <c r="BL112" i="116"/>
  <c r="AX112" i="116"/>
  <c r="AW112" i="116"/>
  <c r="AV112" i="116"/>
  <c r="AU112" i="116"/>
  <c r="AT112" i="116"/>
  <c r="AS112" i="116"/>
  <c r="AR112" i="116"/>
  <c r="AQ112" i="116"/>
  <c r="AP112" i="116"/>
  <c r="AO112" i="116"/>
  <c r="AN112" i="116"/>
  <c r="AM112" i="116"/>
  <c r="AL112" i="116"/>
  <c r="I112" i="116"/>
  <c r="H112" i="116"/>
  <c r="G112" i="116"/>
  <c r="A112" i="116"/>
  <c r="HN111" i="116"/>
  <c r="HM111" i="116"/>
  <c r="HL111" i="116"/>
  <c r="EY111" i="116"/>
  <c r="EZ111" i="116"/>
  <c r="HK111" i="116"/>
  <c r="FC111" i="116"/>
  <c r="FB111" i="116"/>
  <c r="EH111" i="116"/>
  <c r="DY111" i="116"/>
  <c r="DX111" i="116"/>
  <c r="DW111" i="116"/>
  <c r="DV111" i="116"/>
  <c r="DU111" i="116"/>
  <c r="DT111" i="116"/>
  <c r="DS111" i="116"/>
  <c r="DR111" i="116"/>
  <c r="DQ111" i="116"/>
  <c r="DP111" i="116"/>
  <c r="DO111" i="116"/>
  <c r="DN111" i="116"/>
  <c r="DM111" i="116"/>
  <c r="DL111" i="116"/>
  <c r="CY111" i="116"/>
  <c r="CX111" i="116"/>
  <c r="CW111" i="116"/>
  <c r="CV111" i="116"/>
  <c r="CU111" i="116"/>
  <c r="CT111" i="116"/>
  <c r="CS111" i="116"/>
  <c r="CR111" i="116"/>
  <c r="CQ111" i="116"/>
  <c r="CP111" i="116"/>
  <c r="CO111" i="116"/>
  <c r="CN111" i="116"/>
  <c r="CM111" i="116"/>
  <c r="CL111" i="116"/>
  <c r="BY111" i="116"/>
  <c r="BX111" i="116"/>
  <c r="BW111" i="116"/>
  <c r="BV111" i="116"/>
  <c r="BU111" i="116"/>
  <c r="BT111" i="116"/>
  <c r="BS111" i="116"/>
  <c r="BR111" i="116"/>
  <c r="BQ111" i="116"/>
  <c r="BP111" i="116"/>
  <c r="BO111" i="116"/>
  <c r="BN111" i="116"/>
  <c r="BM111" i="116"/>
  <c r="BL111" i="116"/>
  <c r="AX111" i="116"/>
  <c r="AW111" i="116"/>
  <c r="AV111" i="116"/>
  <c r="AU111" i="116"/>
  <c r="AT111" i="116"/>
  <c r="AS111" i="116"/>
  <c r="AR111" i="116"/>
  <c r="AQ111" i="116"/>
  <c r="AP111" i="116"/>
  <c r="AO111" i="116"/>
  <c r="AN111" i="116"/>
  <c r="AM111" i="116"/>
  <c r="AL111" i="116"/>
  <c r="I111" i="116"/>
  <c r="H111" i="116"/>
  <c r="G111" i="116"/>
  <c r="A111" i="116"/>
  <c r="HN110" i="116"/>
  <c r="HM110" i="116"/>
  <c r="HL110" i="116"/>
  <c r="EY110" i="116"/>
  <c r="EZ110" i="116"/>
  <c r="HK110" i="116"/>
  <c r="FC110" i="116"/>
  <c r="FB110" i="116"/>
  <c r="EH110" i="116"/>
  <c r="DY110" i="116"/>
  <c r="DX110" i="116"/>
  <c r="DW110" i="116"/>
  <c r="DV110" i="116"/>
  <c r="DU110" i="116"/>
  <c r="DT110" i="116"/>
  <c r="DS110" i="116"/>
  <c r="DR110" i="116"/>
  <c r="DQ110" i="116"/>
  <c r="DP110" i="116"/>
  <c r="DO110" i="116"/>
  <c r="DN110" i="116"/>
  <c r="DM110" i="116"/>
  <c r="DL110" i="116"/>
  <c r="CY110" i="116"/>
  <c r="CX110" i="116"/>
  <c r="CW110" i="116"/>
  <c r="CV110" i="116"/>
  <c r="CU110" i="116"/>
  <c r="CT110" i="116"/>
  <c r="CS110" i="116"/>
  <c r="CR110" i="116"/>
  <c r="CQ110" i="116"/>
  <c r="CP110" i="116"/>
  <c r="CO110" i="116"/>
  <c r="CN110" i="116"/>
  <c r="CM110" i="116"/>
  <c r="CL110" i="116"/>
  <c r="BY110" i="116"/>
  <c r="BX110" i="116"/>
  <c r="BW110" i="116"/>
  <c r="BV110" i="116"/>
  <c r="BU110" i="116"/>
  <c r="BT110" i="116"/>
  <c r="BS110" i="116"/>
  <c r="BR110" i="116"/>
  <c r="BQ110" i="116"/>
  <c r="BP110" i="116"/>
  <c r="BO110" i="116"/>
  <c r="BN110" i="116"/>
  <c r="BM110" i="116"/>
  <c r="BL110" i="116"/>
  <c r="AX110" i="116"/>
  <c r="AW110" i="116"/>
  <c r="AV110" i="116"/>
  <c r="AU110" i="116"/>
  <c r="AT110" i="116"/>
  <c r="AS110" i="116"/>
  <c r="AR110" i="116"/>
  <c r="AQ110" i="116"/>
  <c r="AP110" i="116"/>
  <c r="AO110" i="116"/>
  <c r="AN110" i="116"/>
  <c r="AM110" i="116"/>
  <c r="AL110" i="116"/>
  <c r="I110" i="116"/>
  <c r="H110" i="116"/>
  <c r="G110" i="116"/>
  <c r="A110" i="116"/>
  <c r="HN109" i="116"/>
  <c r="HM109" i="116"/>
  <c r="HL109" i="116"/>
  <c r="EY109" i="116"/>
  <c r="EZ109" i="116"/>
  <c r="HK109" i="116"/>
  <c r="FC109" i="116"/>
  <c r="FB109" i="116"/>
  <c r="EH109" i="116"/>
  <c r="DY109" i="116"/>
  <c r="DX109" i="116"/>
  <c r="DW109" i="116"/>
  <c r="DV109" i="116"/>
  <c r="DU109" i="116"/>
  <c r="DT109" i="116"/>
  <c r="DS109" i="116"/>
  <c r="DR109" i="116"/>
  <c r="DQ109" i="116"/>
  <c r="DP109" i="116"/>
  <c r="DO109" i="116"/>
  <c r="DN109" i="116"/>
  <c r="DM109" i="116"/>
  <c r="DL109" i="116"/>
  <c r="CY109" i="116"/>
  <c r="CX109" i="116"/>
  <c r="CW109" i="116"/>
  <c r="CV109" i="116"/>
  <c r="CU109" i="116"/>
  <c r="CT109" i="116"/>
  <c r="CS109" i="116"/>
  <c r="CR109" i="116"/>
  <c r="CQ109" i="116"/>
  <c r="CP109" i="116"/>
  <c r="CO109" i="116"/>
  <c r="CN109" i="116"/>
  <c r="CM109" i="116"/>
  <c r="CL109" i="116"/>
  <c r="BY109" i="116"/>
  <c r="BX109" i="116"/>
  <c r="BW109" i="116"/>
  <c r="BV109" i="116"/>
  <c r="BU109" i="116"/>
  <c r="BT109" i="116"/>
  <c r="BS109" i="116"/>
  <c r="BR109" i="116"/>
  <c r="BQ109" i="116"/>
  <c r="BP109" i="116"/>
  <c r="BO109" i="116"/>
  <c r="BN109" i="116"/>
  <c r="BM109" i="116"/>
  <c r="BL109" i="116"/>
  <c r="AX109" i="116"/>
  <c r="AW109" i="116"/>
  <c r="AV109" i="116"/>
  <c r="AU109" i="116"/>
  <c r="AT109" i="116"/>
  <c r="AS109" i="116"/>
  <c r="AR109" i="116"/>
  <c r="AQ109" i="116"/>
  <c r="AP109" i="116"/>
  <c r="AO109" i="116"/>
  <c r="AN109" i="116"/>
  <c r="AM109" i="116"/>
  <c r="AL109" i="116"/>
  <c r="AK109" i="116"/>
  <c r="I109" i="116"/>
  <c r="H109" i="116"/>
  <c r="G109" i="116"/>
  <c r="A109" i="116"/>
  <c r="HN108" i="116"/>
  <c r="HM108" i="116"/>
  <c r="HL108" i="116"/>
  <c r="EY108" i="116"/>
  <c r="EZ108" i="116"/>
  <c r="HK108" i="116"/>
  <c r="FC108" i="116"/>
  <c r="FB108" i="116"/>
  <c r="EH108" i="116"/>
  <c r="DY108" i="116"/>
  <c r="DX108" i="116"/>
  <c r="DW108" i="116"/>
  <c r="DV108" i="116"/>
  <c r="DU108" i="116"/>
  <c r="DT108" i="116"/>
  <c r="DS108" i="116"/>
  <c r="DR108" i="116"/>
  <c r="DQ108" i="116"/>
  <c r="DP108" i="116"/>
  <c r="DO108" i="116"/>
  <c r="DN108" i="116"/>
  <c r="DM108" i="116"/>
  <c r="DL108" i="116"/>
  <c r="CY108" i="116"/>
  <c r="CX108" i="116"/>
  <c r="CW108" i="116"/>
  <c r="CV108" i="116"/>
  <c r="CU108" i="116"/>
  <c r="CT108" i="116"/>
  <c r="CS108" i="116"/>
  <c r="CR108" i="116"/>
  <c r="CQ108" i="116"/>
  <c r="CP108" i="116"/>
  <c r="CO108" i="116"/>
  <c r="CN108" i="116"/>
  <c r="CM108" i="116"/>
  <c r="CL108" i="116"/>
  <c r="BY108" i="116"/>
  <c r="BX108" i="116"/>
  <c r="BW108" i="116"/>
  <c r="BV108" i="116"/>
  <c r="BU108" i="116"/>
  <c r="BT108" i="116"/>
  <c r="BS108" i="116"/>
  <c r="BR108" i="116"/>
  <c r="BQ108" i="116"/>
  <c r="BP108" i="116"/>
  <c r="BO108" i="116"/>
  <c r="BN108" i="116"/>
  <c r="BM108" i="116"/>
  <c r="BL108" i="116"/>
  <c r="AX108" i="116"/>
  <c r="AW108" i="116"/>
  <c r="AV108" i="116"/>
  <c r="AU108" i="116"/>
  <c r="AT108" i="116"/>
  <c r="AS108" i="116"/>
  <c r="AR108" i="116"/>
  <c r="AQ108" i="116"/>
  <c r="AP108" i="116"/>
  <c r="AO108" i="116"/>
  <c r="AN108" i="116"/>
  <c r="AM108" i="116"/>
  <c r="AL108" i="116"/>
  <c r="AK108" i="116"/>
  <c r="I108" i="116"/>
  <c r="H108" i="116"/>
  <c r="G108" i="116"/>
  <c r="A108" i="116"/>
  <c r="HN107" i="116"/>
  <c r="HM107" i="116"/>
  <c r="HL107" i="116"/>
  <c r="EY107" i="116"/>
  <c r="EZ107" i="116"/>
  <c r="HK107" i="116"/>
  <c r="FC107" i="116"/>
  <c r="FB107" i="116"/>
  <c r="EH107" i="116"/>
  <c r="DY107" i="116"/>
  <c r="DX107" i="116"/>
  <c r="DW107" i="116"/>
  <c r="DV107" i="116"/>
  <c r="DU107" i="116"/>
  <c r="DT107" i="116"/>
  <c r="DS107" i="116"/>
  <c r="DR107" i="116"/>
  <c r="DQ107" i="116"/>
  <c r="DP107" i="116"/>
  <c r="DO107" i="116"/>
  <c r="DN107" i="116"/>
  <c r="DM107" i="116"/>
  <c r="DL107" i="116"/>
  <c r="CY107" i="116"/>
  <c r="CX107" i="116"/>
  <c r="CW107" i="116"/>
  <c r="CV107" i="116"/>
  <c r="CU107" i="116"/>
  <c r="CT107" i="116"/>
  <c r="CS107" i="116"/>
  <c r="CR107" i="116"/>
  <c r="CQ107" i="116"/>
  <c r="CP107" i="116"/>
  <c r="CO107" i="116"/>
  <c r="CN107" i="116"/>
  <c r="CM107" i="116"/>
  <c r="CL107" i="116"/>
  <c r="BY107" i="116"/>
  <c r="BX107" i="116"/>
  <c r="BW107" i="116"/>
  <c r="BV107" i="116"/>
  <c r="BU107" i="116"/>
  <c r="BT107" i="116"/>
  <c r="BS107" i="116"/>
  <c r="BR107" i="116"/>
  <c r="BQ107" i="116"/>
  <c r="BP107" i="116"/>
  <c r="BO107" i="116"/>
  <c r="BN107" i="116"/>
  <c r="BM107" i="116"/>
  <c r="BL107" i="116"/>
  <c r="AX107" i="116"/>
  <c r="AW107" i="116"/>
  <c r="AV107" i="116"/>
  <c r="AU107" i="116"/>
  <c r="AT107" i="116"/>
  <c r="AS107" i="116"/>
  <c r="AR107" i="116"/>
  <c r="AQ107" i="116"/>
  <c r="AP107" i="116"/>
  <c r="AO107" i="116"/>
  <c r="AN107" i="116"/>
  <c r="AM107" i="116"/>
  <c r="AL107" i="116"/>
  <c r="AK107" i="116"/>
  <c r="I107" i="116"/>
  <c r="H107" i="116"/>
  <c r="G107" i="116"/>
  <c r="A107" i="116"/>
  <c r="HN106" i="116"/>
  <c r="HM106" i="116"/>
  <c r="HL106" i="116"/>
  <c r="EY106" i="116"/>
  <c r="EZ106" i="116"/>
  <c r="HK106" i="116"/>
  <c r="FC106" i="116"/>
  <c r="FB106" i="116"/>
  <c r="EH106" i="116"/>
  <c r="DY106" i="116"/>
  <c r="DX106" i="116"/>
  <c r="DW106" i="116"/>
  <c r="DV106" i="116"/>
  <c r="DU106" i="116"/>
  <c r="DT106" i="116"/>
  <c r="DS106" i="116"/>
  <c r="DR106" i="116"/>
  <c r="DQ106" i="116"/>
  <c r="DP106" i="116"/>
  <c r="DO106" i="116"/>
  <c r="DN106" i="116"/>
  <c r="DM106" i="116"/>
  <c r="DL106" i="116"/>
  <c r="CY106" i="116"/>
  <c r="CX106" i="116"/>
  <c r="CW106" i="116"/>
  <c r="CV106" i="116"/>
  <c r="CU106" i="116"/>
  <c r="CT106" i="116"/>
  <c r="CS106" i="116"/>
  <c r="CR106" i="116"/>
  <c r="CQ106" i="116"/>
  <c r="CP106" i="116"/>
  <c r="CO106" i="116"/>
  <c r="CN106" i="116"/>
  <c r="CM106" i="116"/>
  <c r="CL106" i="116"/>
  <c r="BY106" i="116"/>
  <c r="BX106" i="116"/>
  <c r="BW106" i="116"/>
  <c r="BV106" i="116"/>
  <c r="BU106" i="116"/>
  <c r="BT106" i="116"/>
  <c r="BS106" i="116"/>
  <c r="BR106" i="116"/>
  <c r="BQ106" i="116"/>
  <c r="BP106" i="116"/>
  <c r="BO106" i="116"/>
  <c r="BN106" i="116"/>
  <c r="BM106" i="116"/>
  <c r="BL106" i="116"/>
  <c r="AX106" i="116"/>
  <c r="AW106" i="116"/>
  <c r="AV106" i="116"/>
  <c r="AU106" i="116"/>
  <c r="AT106" i="116"/>
  <c r="AS106" i="116"/>
  <c r="AR106" i="116"/>
  <c r="AQ106" i="116"/>
  <c r="AP106" i="116"/>
  <c r="AO106" i="116"/>
  <c r="AN106" i="116"/>
  <c r="AM106" i="116"/>
  <c r="AL106" i="116"/>
  <c r="AK106" i="116"/>
  <c r="I106" i="116"/>
  <c r="H106" i="116"/>
  <c r="G106" i="116"/>
  <c r="A106" i="116"/>
  <c r="HN105" i="116"/>
  <c r="HM105" i="116"/>
  <c r="HL105" i="116"/>
  <c r="EY105" i="116"/>
  <c r="EZ105" i="116"/>
  <c r="HK105" i="116"/>
  <c r="FC105" i="116"/>
  <c r="FB105" i="116"/>
  <c r="EH105" i="116"/>
  <c r="DY105" i="116"/>
  <c r="DX105" i="116"/>
  <c r="DW105" i="116"/>
  <c r="DV105" i="116"/>
  <c r="DU105" i="116"/>
  <c r="DT105" i="116"/>
  <c r="DS105" i="116"/>
  <c r="DR105" i="116"/>
  <c r="DQ105" i="116"/>
  <c r="DP105" i="116"/>
  <c r="DO105" i="116"/>
  <c r="DN105" i="116"/>
  <c r="DM105" i="116"/>
  <c r="DL105" i="116"/>
  <c r="DK105" i="116"/>
  <c r="CY105" i="116"/>
  <c r="CX105" i="116"/>
  <c r="CW105" i="116"/>
  <c r="CV105" i="116"/>
  <c r="CU105" i="116"/>
  <c r="CT105" i="116"/>
  <c r="CS105" i="116"/>
  <c r="CR105" i="116"/>
  <c r="CQ105" i="116"/>
  <c r="CP105" i="116"/>
  <c r="CO105" i="116"/>
  <c r="CN105" i="116"/>
  <c r="CM105" i="116"/>
  <c r="CL105" i="116"/>
  <c r="CK105" i="116"/>
  <c r="BY105" i="116"/>
  <c r="BX105" i="116"/>
  <c r="BW105" i="116"/>
  <c r="BV105" i="116"/>
  <c r="BU105" i="116"/>
  <c r="BT105" i="116"/>
  <c r="BS105" i="116"/>
  <c r="BR105" i="116"/>
  <c r="BQ105" i="116"/>
  <c r="BP105" i="116"/>
  <c r="BO105" i="116"/>
  <c r="BN105" i="116"/>
  <c r="BM105" i="116"/>
  <c r="BL105" i="116"/>
  <c r="BK105" i="116"/>
  <c r="AX105" i="116"/>
  <c r="AW105" i="116"/>
  <c r="AV105" i="116"/>
  <c r="AU105" i="116"/>
  <c r="AT105" i="116"/>
  <c r="AS105" i="116"/>
  <c r="AR105" i="116"/>
  <c r="AQ105" i="116"/>
  <c r="AP105" i="116"/>
  <c r="AO105" i="116"/>
  <c r="AN105" i="116"/>
  <c r="AM105" i="116"/>
  <c r="AL105" i="116"/>
  <c r="AK105" i="116"/>
  <c r="AJ105" i="116"/>
  <c r="I105" i="116"/>
  <c r="H105" i="116"/>
  <c r="G105" i="116"/>
  <c r="A105" i="116"/>
  <c r="HN104" i="116"/>
  <c r="HM104" i="116"/>
  <c r="HL104" i="116"/>
  <c r="EY104" i="116"/>
  <c r="EZ104" i="116"/>
  <c r="HK104" i="116"/>
  <c r="FC104" i="116"/>
  <c r="FB104" i="116"/>
  <c r="EH104" i="116"/>
  <c r="DY104" i="116"/>
  <c r="DX104" i="116"/>
  <c r="DW104" i="116"/>
  <c r="DV104" i="116"/>
  <c r="DU104" i="116"/>
  <c r="DT104" i="116"/>
  <c r="DS104" i="116"/>
  <c r="DR104" i="116"/>
  <c r="DQ104" i="116"/>
  <c r="DP104" i="116"/>
  <c r="DO104" i="116"/>
  <c r="DN104" i="116"/>
  <c r="DM104" i="116"/>
  <c r="DL104" i="116"/>
  <c r="DK104" i="116"/>
  <c r="CY104" i="116"/>
  <c r="CX104" i="116"/>
  <c r="CW104" i="116"/>
  <c r="CV104" i="116"/>
  <c r="CU104" i="116"/>
  <c r="CT104" i="116"/>
  <c r="CS104" i="116"/>
  <c r="CR104" i="116"/>
  <c r="CQ104" i="116"/>
  <c r="CP104" i="116"/>
  <c r="CO104" i="116"/>
  <c r="CN104" i="116"/>
  <c r="CM104" i="116"/>
  <c r="CL104" i="116"/>
  <c r="CK104" i="116"/>
  <c r="BY104" i="116"/>
  <c r="BX104" i="116"/>
  <c r="BW104" i="116"/>
  <c r="BV104" i="116"/>
  <c r="BU104" i="116"/>
  <c r="BT104" i="116"/>
  <c r="BS104" i="116"/>
  <c r="BR104" i="116"/>
  <c r="BQ104" i="116"/>
  <c r="BP104" i="116"/>
  <c r="BO104" i="116"/>
  <c r="BN104" i="116"/>
  <c r="BM104" i="116"/>
  <c r="BL104" i="116"/>
  <c r="BK104" i="116"/>
  <c r="AX104" i="116"/>
  <c r="AW104" i="116"/>
  <c r="AV104" i="116"/>
  <c r="AU104" i="116"/>
  <c r="AT104" i="116"/>
  <c r="AS104" i="116"/>
  <c r="AR104" i="116"/>
  <c r="AQ104" i="116"/>
  <c r="AP104" i="116"/>
  <c r="AO104" i="116"/>
  <c r="AN104" i="116"/>
  <c r="AM104" i="116"/>
  <c r="AL104" i="116"/>
  <c r="AK104" i="116"/>
  <c r="AJ104" i="116"/>
  <c r="I104" i="116"/>
  <c r="H104" i="116"/>
  <c r="G104" i="116"/>
  <c r="A104" i="116"/>
  <c r="HN103" i="116"/>
  <c r="HM103" i="116"/>
  <c r="HL103" i="116"/>
  <c r="EY103" i="116"/>
  <c r="EZ103" i="116"/>
  <c r="HK103" i="116"/>
  <c r="FC103" i="116"/>
  <c r="FB103" i="116"/>
  <c r="EH103" i="116"/>
  <c r="DY103" i="116"/>
  <c r="DX103" i="116"/>
  <c r="DW103" i="116"/>
  <c r="DV103" i="116"/>
  <c r="DU103" i="116"/>
  <c r="DT103" i="116"/>
  <c r="DS103" i="116"/>
  <c r="DR103" i="116"/>
  <c r="DQ103" i="116"/>
  <c r="DP103" i="116"/>
  <c r="DO103" i="116"/>
  <c r="DN103" i="116"/>
  <c r="DM103" i="116"/>
  <c r="DL103" i="116"/>
  <c r="DK103" i="116"/>
  <c r="CY103" i="116"/>
  <c r="CX103" i="116"/>
  <c r="CW103" i="116"/>
  <c r="CV103" i="116"/>
  <c r="CU103" i="116"/>
  <c r="CT103" i="116"/>
  <c r="CS103" i="116"/>
  <c r="CR103" i="116"/>
  <c r="CQ103" i="116"/>
  <c r="CP103" i="116"/>
  <c r="CO103" i="116"/>
  <c r="CN103" i="116"/>
  <c r="CM103" i="116"/>
  <c r="CL103" i="116"/>
  <c r="CK103" i="116"/>
  <c r="BY103" i="116"/>
  <c r="BX103" i="116"/>
  <c r="BW103" i="116"/>
  <c r="BV103" i="116"/>
  <c r="BU103" i="116"/>
  <c r="BT103" i="116"/>
  <c r="BS103" i="116"/>
  <c r="BR103" i="116"/>
  <c r="BQ103" i="116"/>
  <c r="BP103" i="116"/>
  <c r="BO103" i="116"/>
  <c r="BN103" i="116"/>
  <c r="BM103" i="116"/>
  <c r="BL103" i="116"/>
  <c r="BK103" i="116"/>
  <c r="AX103" i="116"/>
  <c r="AW103" i="116"/>
  <c r="AV103" i="116"/>
  <c r="AU103" i="116"/>
  <c r="AT103" i="116"/>
  <c r="AS103" i="116"/>
  <c r="AR103" i="116"/>
  <c r="AQ103" i="116"/>
  <c r="AP103" i="116"/>
  <c r="AO103" i="116"/>
  <c r="AN103" i="116"/>
  <c r="AM103" i="116"/>
  <c r="AL103" i="116"/>
  <c r="AK103" i="116"/>
  <c r="AJ103" i="116"/>
  <c r="I103" i="116"/>
  <c r="H103" i="116"/>
  <c r="G103" i="116"/>
  <c r="A103" i="116"/>
  <c r="HN102" i="116"/>
  <c r="HM102" i="116"/>
  <c r="HL102" i="116"/>
  <c r="EY102" i="116"/>
  <c r="EZ102" i="116"/>
  <c r="HK102" i="116"/>
  <c r="FC102" i="116"/>
  <c r="FB102" i="116"/>
  <c r="EH102" i="116"/>
  <c r="DY102" i="116"/>
  <c r="DX102" i="116"/>
  <c r="DW102" i="116"/>
  <c r="DV102" i="116"/>
  <c r="DU102" i="116"/>
  <c r="DT102" i="116"/>
  <c r="DS102" i="116"/>
  <c r="DR102" i="116"/>
  <c r="DQ102" i="116"/>
  <c r="DP102" i="116"/>
  <c r="DO102" i="116"/>
  <c r="DN102" i="116"/>
  <c r="DM102" i="116"/>
  <c r="DL102" i="116"/>
  <c r="DK102" i="116"/>
  <c r="CY102" i="116"/>
  <c r="CX102" i="116"/>
  <c r="CW102" i="116"/>
  <c r="CV102" i="116"/>
  <c r="CU102" i="116"/>
  <c r="CT102" i="116"/>
  <c r="CS102" i="116"/>
  <c r="CR102" i="116"/>
  <c r="CQ102" i="116"/>
  <c r="CP102" i="116"/>
  <c r="CO102" i="116"/>
  <c r="CN102" i="116"/>
  <c r="CM102" i="116"/>
  <c r="CL102" i="116"/>
  <c r="CK102" i="116"/>
  <c r="BY102" i="116"/>
  <c r="BX102" i="116"/>
  <c r="BW102" i="116"/>
  <c r="BV102" i="116"/>
  <c r="BU102" i="116"/>
  <c r="BT102" i="116"/>
  <c r="BS102" i="116"/>
  <c r="BR102" i="116"/>
  <c r="BQ102" i="116"/>
  <c r="BP102" i="116"/>
  <c r="BO102" i="116"/>
  <c r="BN102" i="116"/>
  <c r="BM102" i="116"/>
  <c r="BL102" i="116"/>
  <c r="BK102" i="116"/>
  <c r="AX102" i="116"/>
  <c r="AW102" i="116"/>
  <c r="AV102" i="116"/>
  <c r="AU102" i="116"/>
  <c r="AT102" i="116"/>
  <c r="AS102" i="116"/>
  <c r="AR102" i="116"/>
  <c r="AQ102" i="116"/>
  <c r="AP102" i="116"/>
  <c r="AO102" i="116"/>
  <c r="AN102" i="116"/>
  <c r="AM102" i="116"/>
  <c r="AL102" i="116"/>
  <c r="AK102" i="116"/>
  <c r="AJ102" i="116"/>
  <c r="I102" i="116"/>
  <c r="H102" i="116"/>
  <c r="G102" i="116"/>
  <c r="A102" i="116"/>
  <c r="HN101" i="116"/>
  <c r="HM101" i="116"/>
  <c r="HL101" i="116"/>
  <c r="EY101" i="116"/>
  <c r="EZ101" i="116"/>
  <c r="HK101" i="116"/>
  <c r="GS101" i="116"/>
  <c r="GT101" i="116"/>
  <c r="GU101" i="116"/>
  <c r="GV101" i="116"/>
  <c r="GW101" i="116"/>
  <c r="GX101" i="116"/>
  <c r="GY101" i="116"/>
  <c r="GZ101" i="116"/>
  <c r="HA101" i="116"/>
  <c r="HB101" i="116"/>
  <c r="HC101" i="116"/>
  <c r="HD101" i="116"/>
  <c r="HE101" i="116"/>
  <c r="HF101" i="116"/>
  <c r="HG101" i="116"/>
  <c r="HH101" i="116"/>
  <c r="HI101" i="116"/>
  <c r="FU101" i="116"/>
  <c r="FV101" i="116"/>
  <c r="FW101" i="116"/>
  <c r="FX101" i="116"/>
  <c r="FY101" i="116"/>
  <c r="FZ101" i="116"/>
  <c r="GA101" i="116"/>
  <c r="GB101" i="116"/>
  <c r="GC101" i="116"/>
  <c r="GD101" i="116"/>
  <c r="GE101" i="116"/>
  <c r="GF101" i="116"/>
  <c r="GG101" i="116"/>
  <c r="GH101" i="116"/>
  <c r="GI101" i="116"/>
  <c r="FC101" i="116"/>
  <c r="FB101" i="116"/>
  <c r="EH101" i="116"/>
  <c r="DY101" i="116"/>
  <c r="DX101" i="116"/>
  <c r="DW101" i="116"/>
  <c r="DV101" i="116"/>
  <c r="DU101" i="116"/>
  <c r="DT101" i="116"/>
  <c r="DS101" i="116"/>
  <c r="DR101" i="116"/>
  <c r="DQ101" i="116"/>
  <c r="DP101" i="116"/>
  <c r="DO101" i="116"/>
  <c r="DN101" i="116"/>
  <c r="DM101" i="116"/>
  <c r="DL101" i="116"/>
  <c r="DK101" i="116"/>
  <c r="DJ101" i="116"/>
  <c r="CY101" i="116"/>
  <c r="CX101" i="116"/>
  <c r="CW101" i="116"/>
  <c r="CV101" i="116"/>
  <c r="CU101" i="116"/>
  <c r="CT101" i="116"/>
  <c r="CS101" i="116"/>
  <c r="CR101" i="116"/>
  <c r="CQ101" i="116"/>
  <c r="CP101" i="116"/>
  <c r="CO101" i="116"/>
  <c r="CN101" i="116"/>
  <c r="CM101" i="116"/>
  <c r="CL101" i="116"/>
  <c r="CK101" i="116"/>
  <c r="CJ101" i="116"/>
  <c r="BY101" i="116"/>
  <c r="BX101" i="116"/>
  <c r="BW101" i="116"/>
  <c r="BV101" i="116"/>
  <c r="BU101" i="116"/>
  <c r="BT101" i="116"/>
  <c r="BS101" i="116"/>
  <c r="BR101" i="116"/>
  <c r="BQ101" i="116"/>
  <c r="BP101" i="116"/>
  <c r="BO101" i="116"/>
  <c r="BN101" i="116"/>
  <c r="BM101" i="116"/>
  <c r="BL101" i="116"/>
  <c r="BK101" i="116"/>
  <c r="BJ101" i="116"/>
  <c r="AX101" i="116"/>
  <c r="AW101" i="116"/>
  <c r="AV101" i="116"/>
  <c r="AU101" i="116"/>
  <c r="AT101" i="116"/>
  <c r="AS101" i="116"/>
  <c r="AR101" i="116"/>
  <c r="AQ101" i="116"/>
  <c r="AP101" i="116"/>
  <c r="AO101" i="116"/>
  <c r="AN101" i="116"/>
  <c r="AM101" i="116"/>
  <c r="AL101" i="116"/>
  <c r="AK101" i="116"/>
  <c r="AJ101" i="116"/>
  <c r="AI101" i="116"/>
  <c r="AH101" i="116"/>
  <c r="AG101" i="116"/>
  <c r="I101" i="116"/>
  <c r="H101" i="116"/>
  <c r="G101" i="116"/>
  <c r="A101" i="116"/>
  <c r="HN100" i="116"/>
  <c r="HM100" i="116"/>
  <c r="HL100" i="116"/>
  <c r="EY100" i="116"/>
  <c r="EZ100" i="116"/>
  <c r="HK100" i="116"/>
  <c r="GS100" i="116"/>
  <c r="GT100" i="116"/>
  <c r="GU100" i="116"/>
  <c r="GV100" i="116"/>
  <c r="GW100" i="116"/>
  <c r="GX100" i="116"/>
  <c r="GY100" i="116"/>
  <c r="GZ100" i="116"/>
  <c r="HA100" i="116"/>
  <c r="HB100" i="116"/>
  <c r="HC100" i="116"/>
  <c r="HD100" i="116"/>
  <c r="HE100" i="116"/>
  <c r="HF100" i="116"/>
  <c r="HG100" i="116"/>
  <c r="HH100" i="116"/>
  <c r="HI100" i="116"/>
  <c r="FU100" i="116"/>
  <c r="FV100" i="116"/>
  <c r="FW100" i="116"/>
  <c r="FX100" i="116"/>
  <c r="FY100" i="116"/>
  <c r="FZ100" i="116"/>
  <c r="GA100" i="116"/>
  <c r="GB100" i="116"/>
  <c r="GC100" i="116"/>
  <c r="GD100" i="116"/>
  <c r="GE100" i="116"/>
  <c r="GF100" i="116"/>
  <c r="GG100" i="116"/>
  <c r="GH100" i="116"/>
  <c r="GI100" i="116"/>
  <c r="FC100" i="116"/>
  <c r="FB100" i="116"/>
  <c r="EH100" i="116"/>
  <c r="DY100" i="116"/>
  <c r="DX100" i="116"/>
  <c r="DW100" i="116"/>
  <c r="DV100" i="116"/>
  <c r="DU100" i="116"/>
  <c r="DT100" i="116"/>
  <c r="DS100" i="116"/>
  <c r="DR100" i="116"/>
  <c r="DQ100" i="116"/>
  <c r="DP100" i="116"/>
  <c r="DO100" i="116"/>
  <c r="DN100" i="116"/>
  <c r="DM100" i="116"/>
  <c r="DL100" i="116"/>
  <c r="DK100" i="116"/>
  <c r="DJ100" i="116"/>
  <c r="CY100" i="116"/>
  <c r="CX100" i="116"/>
  <c r="CW100" i="116"/>
  <c r="CV100" i="116"/>
  <c r="CU100" i="116"/>
  <c r="CT100" i="116"/>
  <c r="CS100" i="116"/>
  <c r="CR100" i="116"/>
  <c r="CQ100" i="116"/>
  <c r="CP100" i="116"/>
  <c r="CO100" i="116"/>
  <c r="CN100" i="116"/>
  <c r="CM100" i="116"/>
  <c r="CL100" i="116"/>
  <c r="CK100" i="116"/>
  <c r="CJ100" i="116"/>
  <c r="BY100" i="116"/>
  <c r="BX100" i="116"/>
  <c r="BW100" i="116"/>
  <c r="BV100" i="116"/>
  <c r="BU100" i="116"/>
  <c r="BT100" i="116"/>
  <c r="BS100" i="116"/>
  <c r="BR100" i="116"/>
  <c r="BQ100" i="116"/>
  <c r="BP100" i="116"/>
  <c r="BO100" i="116"/>
  <c r="BN100" i="116"/>
  <c r="BM100" i="116"/>
  <c r="BL100" i="116"/>
  <c r="BK100" i="116"/>
  <c r="BJ100" i="116"/>
  <c r="AX100" i="116"/>
  <c r="AW100" i="116"/>
  <c r="AV100" i="116"/>
  <c r="AU100" i="116"/>
  <c r="AT100" i="116"/>
  <c r="AS100" i="116"/>
  <c r="AR100" i="116"/>
  <c r="AQ100" i="116"/>
  <c r="AP100" i="116"/>
  <c r="AO100" i="116"/>
  <c r="AN100" i="116"/>
  <c r="AM100" i="116"/>
  <c r="AL100" i="116"/>
  <c r="AK100" i="116"/>
  <c r="AJ100" i="116"/>
  <c r="AI100" i="116"/>
  <c r="AH100" i="116"/>
  <c r="AG100" i="116"/>
  <c r="I100" i="116"/>
  <c r="H100" i="116"/>
  <c r="G100" i="116"/>
  <c r="A100" i="116"/>
  <c r="HN99" i="116"/>
  <c r="HM99" i="116"/>
  <c r="HL99" i="116"/>
  <c r="EY99" i="116"/>
  <c r="EZ99" i="116"/>
  <c r="HK99" i="116"/>
  <c r="GS99" i="116"/>
  <c r="GT99" i="116"/>
  <c r="GU99" i="116"/>
  <c r="GV99" i="116"/>
  <c r="GW99" i="116"/>
  <c r="GX99" i="116"/>
  <c r="GY99" i="116"/>
  <c r="GZ99" i="116"/>
  <c r="HA99" i="116"/>
  <c r="HB99" i="116"/>
  <c r="HC99" i="116"/>
  <c r="HD99" i="116"/>
  <c r="HE99" i="116"/>
  <c r="HF99" i="116"/>
  <c r="HG99" i="116"/>
  <c r="HH99" i="116"/>
  <c r="HI99" i="116"/>
  <c r="FU99" i="116"/>
  <c r="FV99" i="116"/>
  <c r="FW99" i="116"/>
  <c r="FX99" i="116"/>
  <c r="FY99" i="116"/>
  <c r="FZ99" i="116"/>
  <c r="GA99" i="116"/>
  <c r="GB99" i="116"/>
  <c r="GC99" i="116"/>
  <c r="GD99" i="116"/>
  <c r="GE99" i="116"/>
  <c r="GF99" i="116"/>
  <c r="GG99" i="116"/>
  <c r="GH99" i="116"/>
  <c r="GI99" i="116"/>
  <c r="FC99" i="116"/>
  <c r="FB99" i="116"/>
  <c r="EH99" i="116"/>
  <c r="DY99" i="116"/>
  <c r="DX99" i="116"/>
  <c r="DW99" i="116"/>
  <c r="DV99" i="116"/>
  <c r="DU99" i="116"/>
  <c r="DT99" i="116"/>
  <c r="DS99" i="116"/>
  <c r="DR99" i="116"/>
  <c r="DQ99" i="116"/>
  <c r="DP99" i="116"/>
  <c r="DO99" i="116"/>
  <c r="DN99" i="116"/>
  <c r="DM99" i="116"/>
  <c r="DL99" i="116"/>
  <c r="DK99" i="116"/>
  <c r="DJ99" i="116"/>
  <c r="CY99" i="116"/>
  <c r="CX99" i="116"/>
  <c r="CW99" i="116"/>
  <c r="CV99" i="116"/>
  <c r="CU99" i="116"/>
  <c r="CT99" i="116"/>
  <c r="CS99" i="116"/>
  <c r="CR99" i="116"/>
  <c r="CQ99" i="116"/>
  <c r="CP99" i="116"/>
  <c r="CO99" i="116"/>
  <c r="CN99" i="116"/>
  <c r="CM99" i="116"/>
  <c r="CL99" i="116"/>
  <c r="CK99" i="116"/>
  <c r="CJ99" i="116"/>
  <c r="BY99" i="116"/>
  <c r="BX99" i="116"/>
  <c r="BW99" i="116"/>
  <c r="BV99" i="116"/>
  <c r="BU99" i="116"/>
  <c r="BT99" i="116"/>
  <c r="BS99" i="116"/>
  <c r="BR99" i="116"/>
  <c r="BQ99" i="116"/>
  <c r="BP99" i="116"/>
  <c r="BO99" i="116"/>
  <c r="BN99" i="116"/>
  <c r="BM99" i="116"/>
  <c r="BL99" i="116"/>
  <c r="BK99" i="116"/>
  <c r="BJ99" i="116"/>
  <c r="AX99" i="116"/>
  <c r="AW99" i="116"/>
  <c r="AV99" i="116"/>
  <c r="AU99" i="116"/>
  <c r="AT99" i="116"/>
  <c r="AS99" i="116"/>
  <c r="AR99" i="116"/>
  <c r="AQ99" i="116"/>
  <c r="AP99" i="116"/>
  <c r="AO99" i="116"/>
  <c r="AN99" i="116"/>
  <c r="AM99" i="116"/>
  <c r="AL99" i="116"/>
  <c r="AK99" i="116"/>
  <c r="AJ99" i="116"/>
  <c r="AI99" i="116"/>
  <c r="AH99" i="116"/>
  <c r="AG99" i="116"/>
  <c r="I99" i="116"/>
  <c r="H99" i="116"/>
  <c r="G99" i="116"/>
  <c r="A99" i="116"/>
  <c r="HN98" i="116"/>
  <c r="HM98" i="116"/>
  <c r="HL98" i="116"/>
  <c r="EY98" i="116"/>
  <c r="EZ98" i="116"/>
  <c r="HK98" i="116"/>
  <c r="GS98" i="116"/>
  <c r="GT98" i="116"/>
  <c r="GU98" i="116"/>
  <c r="GV98" i="116"/>
  <c r="GW98" i="116"/>
  <c r="GX98" i="116"/>
  <c r="GY98" i="116"/>
  <c r="GZ98" i="116"/>
  <c r="HA98" i="116"/>
  <c r="HB98" i="116"/>
  <c r="HC98" i="116"/>
  <c r="HD98" i="116"/>
  <c r="HE98" i="116"/>
  <c r="HF98" i="116"/>
  <c r="HG98" i="116"/>
  <c r="HH98" i="116"/>
  <c r="HI98" i="116"/>
  <c r="FZ98" i="116"/>
  <c r="GA98" i="116"/>
  <c r="GB98" i="116"/>
  <c r="GC98" i="116"/>
  <c r="GD98" i="116"/>
  <c r="GE98" i="116"/>
  <c r="GF98" i="116"/>
  <c r="GG98" i="116"/>
  <c r="GH98" i="116"/>
  <c r="GI98" i="116"/>
  <c r="FC98" i="116"/>
  <c r="FB98" i="116"/>
  <c r="EH98" i="116"/>
  <c r="DY98" i="116"/>
  <c r="DX98" i="116"/>
  <c r="DW98" i="116"/>
  <c r="DV98" i="116"/>
  <c r="DU98" i="116"/>
  <c r="DT98" i="116"/>
  <c r="DS98" i="116"/>
  <c r="DR98" i="116"/>
  <c r="DQ98" i="116"/>
  <c r="DP98" i="116"/>
  <c r="DO98" i="116"/>
  <c r="DN98" i="116"/>
  <c r="DM98" i="116"/>
  <c r="DL98" i="116"/>
  <c r="DK98" i="116"/>
  <c r="DJ98" i="116"/>
  <c r="CY98" i="116"/>
  <c r="CX98" i="116"/>
  <c r="CW98" i="116"/>
  <c r="CV98" i="116"/>
  <c r="CU98" i="116"/>
  <c r="CT98" i="116"/>
  <c r="CS98" i="116"/>
  <c r="CR98" i="116"/>
  <c r="CQ98" i="116"/>
  <c r="CP98" i="116"/>
  <c r="CO98" i="116"/>
  <c r="CN98" i="116"/>
  <c r="CM98" i="116"/>
  <c r="CL98" i="116"/>
  <c r="CK98" i="116"/>
  <c r="CJ98" i="116"/>
  <c r="BY98" i="116"/>
  <c r="BX98" i="116"/>
  <c r="BW98" i="116"/>
  <c r="BV98" i="116"/>
  <c r="BU98" i="116"/>
  <c r="BT98" i="116"/>
  <c r="BS98" i="116"/>
  <c r="BR98" i="116"/>
  <c r="BQ98" i="116"/>
  <c r="BP98" i="116"/>
  <c r="BO98" i="116"/>
  <c r="BN98" i="116"/>
  <c r="BM98" i="116"/>
  <c r="BL98" i="116"/>
  <c r="BK98" i="116"/>
  <c r="BJ98" i="116"/>
  <c r="AX98" i="116"/>
  <c r="AW98" i="116"/>
  <c r="AV98" i="116"/>
  <c r="AU98" i="116"/>
  <c r="AT98" i="116"/>
  <c r="AS98" i="116"/>
  <c r="AR98" i="116"/>
  <c r="AQ98" i="116"/>
  <c r="AP98" i="116"/>
  <c r="AO98" i="116"/>
  <c r="AN98" i="116"/>
  <c r="AM98" i="116"/>
  <c r="AL98" i="116"/>
  <c r="AK98" i="116"/>
  <c r="AJ98" i="116"/>
  <c r="AI98" i="116"/>
  <c r="AH98" i="116"/>
  <c r="AG98" i="116"/>
  <c r="I98" i="116"/>
  <c r="H98" i="116"/>
  <c r="G98" i="116"/>
  <c r="A98" i="116"/>
  <c r="HN97" i="116"/>
  <c r="HM97" i="116"/>
  <c r="HL97" i="116"/>
  <c r="EY97" i="116"/>
  <c r="EZ97" i="116"/>
  <c r="HK97" i="116"/>
  <c r="GS97" i="116"/>
  <c r="GT97" i="116"/>
  <c r="GU97" i="116"/>
  <c r="GV97" i="116"/>
  <c r="GW97" i="116"/>
  <c r="GX97" i="116"/>
  <c r="GY97" i="116"/>
  <c r="GZ97" i="116"/>
  <c r="HA97" i="116"/>
  <c r="HB97" i="116"/>
  <c r="HC97" i="116"/>
  <c r="HD97" i="116"/>
  <c r="HE97" i="116"/>
  <c r="HF97" i="116"/>
  <c r="HG97" i="116"/>
  <c r="HH97" i="116"/>
  <c r="HI97" i="116"/>
  <c r="FZ97" i="116"/>
  <c r="GA97" i="116"/>
  <c r="GB97" i="116"/>
  <c r="GC97" i="116"/>
  <c r="GD97" i="116"/>
  <c r="GE97" i="116"/>
  <c r="GF97" i="116"/>
  <c r="GG97" i="116"/>
  <c r="GH97" i="116"/>
  <c r="GI97" i="116"/>
  <c r="FC97" i="116"/>
  <c r="FB97" i="116"/>
  <c r="EH97" i="116"/>
  <c r="DY97" i="116"/>
  <c r="DX97" i="116"/>
  <c r="DW97" i="116"/>
  <c r="DV97" i="116"/>
  <c r="DU97" i="116"/>
  <c r="DT97" i="116"/>
  <c r="DS97" i="116"/>
  <c r="DR97" i="116"/>
  <c r="DQ97" i="116"/>
  <c r="DP97" i="116"/>
  <c r="DO97" i="116"/>
  <c r="DN97" i="116"/>
  <c r="DM97" i="116"/>
  <c r="DL97" i="116"/>
  <c r="DK97" i="116"/>
  <c r="DJ97" i="116"/>
  <c r="CY97" i="116"/>
  <c r="CX97" i="116"/>
  <c r="CW97" i="116"/>
  <c r="CV97" i="116"/>
  <c r="CU97" i="116"/>
  <c r="CT97" i="116"/>
  <c r="CS97" i="116"/>
  <c r="CR97" i="116"/>
  <c r="CQ97" i="116"/>
  <c r="CP97" i="116"/>
  <c r="CO97" i="116"/>
  <c r="CN97" i="116"/>
  <c r="CM97" i="116"/>
  <c r="CL97" i="116"/>
  <c r="CK97" i="116"/>
  <c r="CJ97" i="116"/>
  <c r="BY97" i="116"/>
  <c r="BX97" i="116"/>
  <c r="BW97" i="116"/>
  <c r="BV97" i="116"/>
  <c r="BU97" i="116"/>
  <c r="BT97" i="116"/>
  <c r="BS97" i="116"/>
  <c r="BR97" i="116"/>
  <c r="BQ97" i="116"/>
  <c r="BP97" i="116"/>
  <c r="BO97" i="116"/>
  <c r="BN97" i="116"/>
  <c r="BM97" i="116"/>
  <c r="BL97" i="116"/>
  <c r="BK97" i="116"/>
  <c r="BJ97" i="116"/>
  <c r="AX97" i="116"/>
  <c r="AW97" i="116"/>
  <c r="AV97" i="116"/>
  <c r="AU97" i="116"/>
  <c r="AT97" i="116"/>
  <c r="AS97" i="116"/>
  <c r="AR97" i="116"/>
  <c r="AQ97" i="116"/>
  <c r="AP97" i="116"/>
  <c r="AO97" i="116"/>
  <c r="AN97" i="116"/>
  <c r="AM97" i="116"/>
  <c r="AL97" i="116"/>
  <c r="AK97" i="116"/>
  <c r="AJ97" i="116"/>
  <c r="AI97" i="116"/>
  <c r="AH97" i="116"/>
  <c r="AG97" i="116"/>
  <c r="I97" i="116"/>
  <c r="H97" i="116"/>
  <c r="G97" i="116"/>
  <c r="A97" i="116"/>
  <c r="HN96" i="116"/>
  <c r="HM96" i="116"/>
  <c r="HL96" i="116"/>
  <c r="EY96" i="116"/>
  <c r="EZ96" i="116"/>
  <c r="HK96" i="116"/>
  <c r="GS96" i="116"/>
  <c r="GT96" i="116"/>
  <c r="GU96" i="116"/>
  <c r="GV96" i="116"/>
  <c r="GW96" i="116"/>
  <c r="GX96" i="116"/>
  <c r="GY96" i="116"/>
  <c r="GZ96" i="116"/>
  <c r="HA96" i="116"/>
  <c r="HB96" i="116"/>
  <c r="HC96" i="116"/>
  <c r="HD96" i="116"/>
  <c r="HE96" i="116"/>
  <c r="HF96" i="116"/>
  <c r="HG96" i="116"/>
  <c r="HH96" i="116"/>
  <c r="HI96" i="116"/>
  <c r="FU96" i="116"/>
  <c r="FV96" i="116"/>
  <c r="FW96" i="116"/>
  <c r="FX96" i="116"/>
  <c r="FY96" i="116"/>
  <c r="FZ96" i="116"/>
  <c r="GA96" i="116"/>
  <c r="GB96" i="116"/>
  <c r="GC96" i="116"/>
  <c r="GD96" i="116"/>
  <c r="GE96" i="116"/>
  <c r="GF96" i="116"/>
  <c r="GG96" i="116"/>
  <c r="GH96" i="116"/>
  <c r="GI96" i="116"/>
  <c r="FC96" i="116"/>
  <c r="FB96" i="116"/>
  <c r="EH96" i="116"/>
  <c r="DY96" i="116"/>
  <c r="DX96" i="116"/>
  <c r="DW96" i="116"/>
  <c r="DV96" i="116"/>
  <c r="DU96" i="116"/>
  <c r="DT96" i="116"/>
  <c r="DS96" i="116"/>
  <c r="DR96" i="116"/>
  <c r="DQ96" i="116"/>
  <c r="DP96" i="116"/>
  <c r="DO96" i="116"/>
  <c r="DN96" i="116"/>
  <c r="DM96" i="116"/>
  <c r="DL96" i="116"/>
  <c r="DK96" i="116"/>
  <c r="DJ96" i="116"/>
  <c r="CY96" i="116"/>
  <c r="CX96" i="116"/>
  <c r="CW96" i="116"/>
  <c r="CV96" i="116"/>
  <c r="CU96" i="116"/>
  <c r="CT96" i="116"/>
  <c r="CS96" i="116"/>
  <c r="CR96" i="116"/>
  <c r="CQ96" i="116"/>
  <c r="CP96" i="116"/>
  <c r="CO96" i="116"/>
  <c r="CN96" i="116"/>
  <c r="CM96" i="116"/>
  <c r="CL96" i="116"/>
  <c r="CK96" i="116"/>
  <c r="CJ96" i="116"/>
  <c r="BY96" i="116"/>
  <c r="BX96" i="116"/>
  <c r="BW96" i="116"/>
  <c r="BV96" i="116"/>
  <c r="BU96" i="116"/>
  <c r="BT96" i="116"/>
  <c r="BS96" i="116"/>
  <c r="BR96" i="116"/>
  <c r="BQ96" i="116"/>
  <c r="BP96" i="116"/>
  <c r="BO96" i="116"/>
  <c r="BN96" i="116"/>
  <c r="BM96" i="116"/>
  <c r="BL96" i="116"/>
  <c r="BK96" i="116"/>
  <c r="BJ96" i="116"/>
  <c r="AX96" i="116"/>
  <c r="AW96" i="116"/>
  <c r="AV96" i="116"/>
  <c r="AU96" i="116"/>
  <c r="AT96" i="116"/>
  <c r="AS96" i="116"/>
  <c r="AR96" i="116"/>
  <c r="AQ96" i="116"/>
  <c r="AP96" i="116"/>
  <c r="AO96" i="116"/>
  <c r="AN96" i="116"/>
  <c r="AM96" i="116"/>
  <c r="AL96" i="116"/>
  <c r="AK96" i="116"/>
  <c r="AJ96" i="116"/>
  <c r="AI96" i="116"/>
  <c r="AH96" i="116"/>
  <c r="AG96" i="116"/>
  <c r="I96" i="116"/>
  <c r="H96" i="116"/>
  <c r="G96" i="116"/>
  <c r="A96" i="116"/>
  <c r="HN95" i="116"/>
  <c r="HM95" i="116"/>
  <c r="HL95" i="116"/>
  <c r="EY95" i="116"/>
  <c r="EZ95" i="116"/>
  <c r="HK95" i="116"/>
  <c r="GS95" i="116"/>
  <c r="GT95" i="116"/>
  <c r="GU95" i="116"/>
  <c r="GV95" i="116"/>
  <c r="GW95" i="116"/>
  <c r="GX95" i="116"/>
  <c r="GY95" i="116"/>
  <c r="GZ95" i="116"/>
  <c r="HA95" i="116"/>
  <c r="HB95" i="116"/>
  <c r="HC95" i="116"/>
  <c r="HD95" i="116"/>
  <c r="HE95" i="116"/>
  <c r="HF95" i="116"/>
  <c r="HG95" i="116"/>
  <c r="HH95" i="116"/>
  <c r="HI95" i="116"/>
  <c r="FU95" i="116"/>
  <c r="FV95" i="116"/>
  <c r="FW95" i="116"/>
  <c r="FX95" i="116"/>
  <c r="FY95" i="116"/>
  <c r="FZ95" i="116"/>
  <c r="GA95" i="116"/>
  <c r="GB95" i="116"/>
  <c r="GC95" i="116"/>
  <c r="GD95" i="116"/>
  <c r="GE95" i="116"/>
  <c r="GF95" i="116"/>
  <c r="GG95" i="116"/>
  <c r="GH95" i="116"/>
  <c r="GI95" i="116"/>
  <c r="FC95" i="116"/>
  <c r="FB95" i="116"/>
  <c r="EH95" i="116"/>
  <c r="DY95" i="116"/>
  <c r="DX95" i="116"/>
  <c r="DW95" i="116"/>
  <c r="DV95" i="116"/>
  <c r="DU95" i="116"/>
  <c r="DT95" i="116"/>
  <c r="DS95" i="116"/>
  <c r="DR95" i="116"/>
  <c r="DQ95" i="116"/>
  <c r="DP95" i="116"/>
  <c r="DO95" i="116"/>
  <c r="DN95" i="116"/>
  <c r="DM95" i="116"/>
  <c r="DL95" i="116"/>
  <c r="DK95" i="116"/>
  <c r="DJ95" i="116"/>
  <c r="CY95" i="116"/>
  <c r="CX95" i="116"/>
  <c r="CW95" i="116"/>
  <c r="CV95" i="116"/>
  <c r="CU95" i="116"/>
  <c r="CT95" i="116"/>
  <c r="CS95" i="116"/>
  <c r="CR95" i="116"/>
  <c r="CQ95" i="116"/>
  <c r="CP95" i="116"/>
  <c r="CO95" i="116"/>
  <c r="CN95" i="116"/>
  <c r="CM95" i="116"/>
  <c r="CL95" i="116"/>
  <c r="CK95" i="116"/>
  <c r="CJ95" i="116"/>
  <c r="BY95" i="116"/>
  <c r="BX95" i="116"/>
  <c r="BW95" i="116"/>
  <c r="BV95" i="116"/>
  <c r="BU95" i="116"/>
  <c r="BT95" i="116"/>
  <c r="BS95" i="116"/>
  <c r="BR95" i="116"/>
  <c r="BQ95" i="116"/>
  <c r="BP95" i="116"/>
  <c r="BO95" i="116"/>
  <c r="BN95" i="116"/>
  <c r="BM95" i="116"/>
  <c r="BL95" i="116"/>
  <c r="BK95" i="116"/>
  <c r="BJ95" i="116"/>
  <c r="AX95" i="116"/>
  <c r="AW95" i="116"/>
  <c r="AV95" i="116"/>
  <c r="AU95" i="116"/>
  <c r="AT95" i="116"/>
  <c r="AS95" i="116"/>
  <c r="AR95" i="116"/>
  <c r="AQ95" i="116"/>
  <c r="AP95" i="116"/>
  <c r="AO95" i="116"/>
  <c r="AN95" i="116"/>
  <c r="AM95" i="116"/>
  <c r="AL95" i="116"/>
  <c r="AK95" i="116"/>
  <c r="AJ95" i="116"/>
  <c r="AI95" i="116"/>
  <c r="AH95" i="116"/>
  <c r="AG95" i="116"/>
  <c r="I95" i="116"/>
  <c r="H95" i="116"/>
  <c r="G95" i="116"/>
  <c r="A95" i="116"/>
  <c r="HN94" i="116"/>
  <c r="HM94" i="116"/>
  <c r="HL94" i="116"/>
  <c r="EY94" i="116"/>
  <c r="EZ94" i="116"/>
  <c r="HK94" i="116"/>
  <c r="GS94" i="116"/>
  <c r="GT94" i="116"/>
  <c r="GU94" i="116"/>
  <c r="GV94" i="116"/>
  <c r="GW94" i="116"/>
  <c r="GX94" i="116"/>
  <c r="GY94" i="116"/>
  <c r="GZ94" i="116"/>
  <c r="HA94" i="116"/>
  <c r="HB94" i="116"/>
  <c r="HC94" i="116"/>
  <c r="HD94" i="116"/>
  <c r="HE94" i="116"/>
  <c r="HF94" i="116"/>
  <c r="HG94" i="116"/>
  <c r="HH94" i="116"/>
  <c r="HI94" i="116"/>
  <c r="FU94" i="116"/>
  <c r="FV94" i="116"/>
  <c r="FW94" i="116"/>
  <c r="FX94" i="116"/>
  <c r="FY94" i="116"/>
  <c r="FZ94" i="116"/>
  <c r="GA94" i="116"/>
  <c r="GB94" i="116"/>
  <c r="GC94" i="116"/>
  <c r="GD94" i="116"/>
  <c r="GE94" i="116"/>
  <c r="GF94" i="116"/>
  <c r="GG94" i="116"/>
  <c r="GH94" i="116"/>
  <c r="GI94" i="116"/>
  <c r="FC94" i="116"/>
  <c r="FB94" i="116"/>
  <c r="EH94" i="116"/>
  <c r="DY94" i="116"/>
  <c r="DX94" i="116"/>
  <c r="DW94" i="116"/>
  <c r="DV94" i="116"/>
  <c r="DU94" i="116"/>
  <c r="DT94" i="116"/>
  <c r="DS94" i="116"/>
  <c r="DR94" i="116"/>
  <c r="DQ94" i="116"/>
  <c r="DP94" i="116"/>
  <c r="DO94" i="116"/>
  <c r="DN94" i="116"/>
  <c r="DM94" i="116"/>
  <c r="DL94" i="116"/>
  <c r="DK94" i="116"/>
  <c r="DJ94" i="116"/>
  <c r="CY94" i="116"/>
  <c r="CX94" i="116"/>
  <c r="CW94" i="116"/>
  <c r="CV94" i="116"/>
  <c r="CU94" i="116"/>
  <c r="CT94" i="116"/>
  <c r="CS94" i="116"/>
  <c r="CR94" i="116"/>
  <c r="CQ94" i="116"/>
  <c r="CP94" i="116"/>
  <c r="CO94" i="116"/>
  <c r="CN94" i="116"/>
  <c r="CM94" i="116"/>
  <c r="CL94" i="116"/>
  <c r="CK94" i="116"/>
  <c r="CJ94" i="116"/>
  <c r="BY94" i="116"/>
  <c r="BX94" i="116"/>
  <c r="BW94" i="116"/>
  <c r="BV94" i="116"/>
  <c r="BU94" i="116"/>
  <c r="BT94" i="116"/>
  <c r="BS94" i="116"/>
  <c r="BR94" i="116"/>
  <c r="BQ94" i="116"/>
  <c r="BP94" i="116"/>
  <c r="BO94" i="116"/>
  <c r="BN94" i="116"/>
  <c r="BM94" i="116"/>
  <c r="BL94" i="116"/>
  <c r="BK94" i="116"/>
  <c r="BJ94" i="116"/>
  <c r="AX94" i="116"/>
  <c r="AW94" i="116"/>
  <c r="AV94" i="116"/>
  <c r="AU94" i="116"/>
  <c r="AT94" i="116"/>
  <c r="AS94" i="116"/>
  <c r="AR94" i="116"/>
  <c r="AQ94" i="116"/>
  <c r="AP94" i="116"/>
  <c r="AO94" i="116"/>
  <c r="AN94" i="116"/>
  <c r="AM94" i="116"/>
  <c r="AL94" i="116"/>
  <c r="AK94" i="116"/>
  <c r="AJ94" i="116"/>
  <c r="AI94" i="116"/>
  <c r="AH94" i="116"/>
  <c r="AG94" i="116"/>
  <c r="I94" i="116"/>
  <c r="H94" i="116"/>
  <c r="G94" i="116"/>
  <c r="A94" i="116"/>
  <c r="HN93" i="116"/>
  <c r="HM93" i="116"/>
  <c r="HL93" i="116"/>
  <c r="EY93" i="116"/>
  <c r="EZ93" i="116"/>
  <c r="HK93" i="116"/>
  <c r="GS93" i="116"/>
  <c r="GT93" i="116"/>
  <c r="GU93" i="116"/>
  <c r="GV93" i="116"/>
  <c r="GW93" i="116"/>
  <c r="GX93" i="116"/>
  <c r="GY93" i="116"/>
  <c r="GZ93" i="116"/>
  <c r="HA93" i="116"/>
  <c r="HB93" i="116"/>
  <c r="HC93" i="116"/>
  <c r="HD93" i="116"/>
  <c r="HE93" i="116"/>
  <c r="HF93" i="116"/>
  <c r="HG93" i="116"/>
  <c r="HH93" i="116"/>
  <c r="HI93" i="116"/>
  <c r="FU93" i="116"/>
  <c r="FV93" i="116"/>
  <c r="FW93" i="116"/>
  <c r="FX93" i="116"/>
  <c r="FY93" i="116"/>
  <c r="FZ93" i="116"/>
  <c r="GA93" i="116"/>
  <c r="GB93" i="116"/>
  <c r="GC93" i="116"/>
  <c r="GD93" i="116"/>
  <c r="GE93" i="116"/>
  <c r="GF93" i="116"/>
  <c r="GG93" i="116"/>
  <c r="GH93" i="116"/>
  <c r="GI93" i="116"/>
  <c r="FC93" i="116"/>
  <c r="FB93" i="116"/>
  <c r="EH93" i="116"/>
  <c r="DY93" i="116"/>
  <c r="DX93" i="116"/>
  <c r="DW93" i="116"/>
  <c r="DV93" i="116"/>
  <c r="DU93" i="116"/>
  <c r="DT93" i="116"/>
  <c r="DS93" i="116"/>
  <c r="DR93" i="116"/>
  <c r="DQ93" i="116"/>
  <c r="DP93" i="116"/>
  <c r="DO93" i="116"/>
  <c r="DN93" i="116"/>
  <c r="DM93" i="116"/>
  <c r="DL93" i="116"/>
  <c r="DK93" i="116"/>
  <c r="DJ93" i="116"/>
  <c r="CY93" i="116"/>
  <c r="CX93" i="116"/>
  <c r="CW93" i="116"/>
  <c r="CV93" i="116"/>
  <c r="CU93" i="116"/>
  <c r="CT93" i="116"/>
  <c r="CS93" i="116"/>
  <c r="CR93" i="116"/>
  <c r="CQ93" i="116"/>
  <c r="CP93" i="116"/>
  <c r="CO93" i="116"/>
  <c r="CN93" i="116"/>
  <c r="CM93" i="116"/>
  <c r="CL93" i="116"/>
  <c r="CK93" i="116"/>
  <c r="CJ93" i="116"/>
  <c r="BY93" i="116"/>
  <c r="BX93" i="116"/>
  <c r="BW93" i="116"/>
  <c r="BV93" i="116"/>
  <c r="BU93" i="116"/>
  <c r="BT93" i="116"/>
  <c r="BS93" i="116"/>
  <c r="BR93" i="116"/>
  <c r="BQ93" i="116"/>
  <c r="BP93" i="116"/>
  <c r="BO93" i="116"/>
  <c r="BN93" i="116"/>
  <c r="BM93" i="116"/>
  <c r="BL93" i="116"/>
  <c r="BK93" i="116"/>
  <c r="BJ93" i="116"/>
  <c r="AX93" i="116"/>
  <c r="AW93" i="116"/>
  <c r="AV93" i="116"/>
  <c r="AU93" i="116"/>
  <c r="AT93" i="116"/>
  <c r="AS93" i="116"/>
  <c r="AR93" i="116"/>
  <c r="AQ93" i="116"/>
  <c r="AP93" i="116"/>
  <c r="AO93" i="116"/>
  <c r="AN93" i="116"/>
  <c r="AM93" i="116"/>
  <c r="AL93" i="116"/>
  <c r="AK93" i="116"/>
  <c r="AJ93" i="116"/>
  <c r="AI93" i="116"/>
  <c r="AH93" i="116"/>
  <c r="AG93" i="116"/>
  <c r="I93" i="116"/>
  <c r="H93" i="116"/>
  <c r="G93" i="116"/>
  <c r="A93" i="116"/>
  <c r="HN92" i="116"/>
  <c r="HM92" i="116"/>
  <c r="HL92" i="116"/>
  <c r="J92" i="116"/>
  <c r="EY92" i="116"/>
  <c r="EZ92" i="116"/>
  <c r="HK92" i="116"/>
  <c r="GS92" i="116"/>
  <c r="GT92" i="116"/>
  <c r="GU92" i="116"/>
  <c r="GV92" i="116"/>
  <c r="GW92" i="116"/>
  <c r="GX92" i="116"/>
  <c r="GY92" i="116"/>
  <c r="GZ92" i="116"/>
  <c r="HA92" i="116"/>
  <c r="HB92" i="116"/>
  <c r="HC92" i="116"/>
  <c r="HD92" i="116"/>
  <c r="HE92" i="116"/>
  <c r="HF92" i="116"/>
  <c r="HG92" i="116"/>
  <c r="HH92" i="116"/>
  <c r="HI92" i="116"/>
  <c r="GI92" i="116"/>
  <c r="GH92" i="116"/>
  <c r="GG92" i="116"/>
  <c r="GF92" i="116"/>
  <c r="GE92" i="116"/>
  <c r="GD92" i="116"/>
  <c r="GC92" i="116"/>
  <c r="GB92" i="116"/>
  <c r="GA92" i="116"/>
  <c r="FZ92" i="116"/>
  <c r="FY92" i="116"/>
  <c r="FX92" i="116"/>
  <c r="FW92" i="116"/>
  <c r="FV92" i="116"/>
  <c r="FU92" i="116"/>
  <c r="FT92" i="116"/>
  <c r="FS92" i="116"/>
  <c r="FR92" i="116"/>
  <c r="FC92" i="116"/>
  <c r="FB92" i="116"/>
  <c r="EH92" i="116"/>
  <c r="EE92" i="116"/>
  <c r="ED92" i="116"/>
  <c r="EC92" i="116"/>
  <c r="DY92" i="116"/>
  <c r="DX92" i="116"/>
  <c r="DW92" i="116"/>
  <c r="DV92" i="116"/>
  <c r="DU92" i="116"/>
  <c r="DT92" i="116"/>
  <c r="DS92" i="116"/>
  <c r="DR92" i="116"/>
  <c r="DQ92" i="116"/>
  <c r="DP92" i="116"/>
  <c r="DO92" i="116"/>
  <c r="DN92" i="116"/>
  <c r="DM92" i="116"/>
  <c r="DL92" i="116"/>
  <c r="DK92" i="116"/>
  <c r="DJ92" i="116"/>
  <c r="DI92" i="116"/>
  <c r="DH92" i="116"/>
  <c r="CY92" i="116"/>
  <c r="CX92" i="116"/>
  <c r="CW92" i="116"/>
  <c r="CV92" i="116"/>
  <c r="CU92" i="116"/>
  <c r="CT92" i="116"/>
  <c r="CS92" i="116"/>
  <c r="CR92" i="116"/>
  <c r="CQ92" i="116"/>
  <c r="CP92" i="116"/>
  <c r="CO92" i="116"/>
  <c r="CN92" i="116"/>
  <c r="CM92" i="116"/>
  <c r="CL92" i="116"/>
  <c r="CK92" i="116"/>
  <c r="CJ92" i="116"/>
  <c r="CI92" i="116"/>
  <c r="CH92" i="116"/>
  <c r="BY92" i="116"/>
  <c r="BX92" i="116"/>
  <c r="BW92" i="116"/>
  <c r="BV92" i="116"/>
  <c r="BU92" i="116"/>
  <c r="BT92" i="116"/>
  <c r="BS92" i="116"/>
  <c r="BR92" i="116"/>
  <c r="BQ92" i="116"/>
  <c r="BP92" i="116"/>
  <c r="BO92" i="116"/>
  <c r="BN92" i="116"/>
  <c r="BM92" i="116"/>
  <c r="BL92" i="116"/>
  <c r="BK92" i="116"/>
  <c r="BJ92" i="116"/>
  <c r="BI92" i="116"/>
  <c r="BH92" i="116"/>
  <c r="AX92" i="116"/>
  <c r="AW92" i="116"/>
  <c r="AV92" i="116"/>
  <c r="AU92" i="116"/>
  <c r="AT92" i="116"/>
  <c r="AS92" i="116"/>
  <c r="AR92" i="116"/>
  <c r="AQ92" i="116"/>
  <c r="AP92" i="116"/>
  <c r="AO92" i="116"/>
  <c r="AN92" i="116"/>
  <c r="AM92" i="116"/>
  <c r="AL92" i="116"/>
  <c r="AK92" i="116"/>
  <c r="AJ92" i="116"/>
  <c r="AI92" i="116"/>
  <c r="AH92" i="116"/>
  <c r="AG92" i="116"/>
  <c r="W92" i="116"/>
  <c r="V92" i="116"/>
  <c r="U92" i="116"/>
  <c r="T92" i="116"/>
  <c r="S92" i="116"/>
  <c r="R92" i="116"/>
  <c r="K92" i="116"/>
  <c r="I92" i="116"/>
  <c r="H92" i="116"/>
  <c r="G92" i="116"/>
  <c r="A92" i="116"/>
  <c r="HN91" i="116"/>
  <c r="HM91" i="116"/>
  <c r="HL91" i="116"/>
  <c r="J91" i="116"/>
  <c r="EY91" i="116"/>
  <c r="EZ91" i="116"/>
  <c r="HK91" i="116"/>
  <c r="GS91" i="116"/>
  <c r="GT91" i="116"/>
  <c r="GU91" i="116"/>
  <c r="GV91" i="116"/>
  <c r="GW91" i="116"/>
  <c r="GX91" i="116"/>
  <c r="GY91" i="116"/>
  <c r="GZ91" i="116"/>
  <c r="HA91" i="116"/>
  <c r="HB91" i="116"/>
  <c r="HC91" i="116"/>
  <c r="HD91" i="116"/>
  <c r="HE91" i="116"/>
  <c r="HF91" i="116"/>
  <c r="HG91" i="116"/>
  <c r="HH91" i="116"/>
  <c r="HI91" i="116"/>
  <c r="GI91" i="116"/>
  <c r="GH91" i="116"/>
  <c r="GG91" i="116"/>
  <c r="GF91" i="116"/>
  <c r="GE91" i="116"/>
  <c r="GD91" i="116"/>
  <c r="GC91" i="116"/>
  <c r="GB91" i="116"/>
  <c r="GA91" i="116"/>
  <c r="FZ91" i="116"/>
  <c r="FY91" i="116"/>
  <c r="FX91" i="116"/>
  <c r="FW91" i="116"/>
  <c r="FV91" i="116"/>
  <c r="FU91" i="116"/>
  <c r="FT91" i="116"/>
  <c r="FS91" i="116"/>
  <c r="FR91" i="116"/>
  <c r="FC91" i="116"/>
  <c r="FB91" i="116"/>
  <c r="EH91" i="116"/>
  <c r="EE91" i="116"/>
  <c r="ED91" i="116"/>
  <c r="EC91" i="116"/>
  <c r="DY91" i="116"/>
  <c r="DX91" i="116"/>
  <c r="DW91" i="116"/>
  <c r="DV91" i="116"/>
  <c r="DU91" i="116"/>
  <c r="DT91" i="116"/>
  <c r="DS91" i="116"/>
  <c r="DR91" i="116"/>
  <c r="DQ91" i="116"/>
  <c r="DP91" i="116"/>
  <c r="DO91" i="116"/>
  <c r="DN91" i="116"/>
  <c r="DM91" i="116"/>
  <c r="DL91" i="116"/>
  <c r="DK91" i="116"/>
  <c r="DJ91" i="116"/>
  <c r="DI91" i="116"/>
  <c r="DH91" i="116"/>
  <c r="CY91" i="116"/>
  <c r="CX91" i="116"/>
  <c r="CW91" i="116"/>
  <c r="CV91" i="116"/>
  <c r="CU91" i="116"/>
  <c r="CT91" i="116"/>
  <c r="CS91" i="116"/>
  <c r="CR91" i="116"/>
  <c r="CQ91" i="116"/>
  <c r="CP91" i="116"/>
  <c r="CO91" i="116"/>
  <c r="CN91" i="116"/>
  <c r="CM91" i="116"/>
  <c r="CL91" i="116"/>
  <c r="CK91" i="116"/>
  <c r="CJ91" i="116"/>
  <c r="CI91" i="116"/>
  <c r="CH91" i="116"/>
  <c r="BY91" i="116"/>
  <c r="BX91" i="116"/>
  <c r="BW91" i="116"/>
  <c r="BV91" i="116"/>
  <c r="BU91" i="116"/>
  <c r="BT91" i="116"/>
  <c r="BS91" i="116"/>
  <c r="BR91" i="116"/>
  <c r="BQ91" i="116"/>
  <c r="BP91" i="116"/>
  <c r="BO91" i="116"/>
  <c r="BN91" i="116"/>
  <c r="BM91" i="116"/>
  <c r="BL91" i="116"/>
  <c r="BK91" i="116"/>
  <c r="BJ91" i="116"/>
  <c r="BI91" i="116"/>
  <c r="BH91" i="116"/>
  <c r="AX91" i="116"/>
  <c r="AW91" i="116"/>
  <c r="AV91" i="116"/>
  <c r="AU91" i="116"/>
  <c r="AT91" i="116"/>
  <c r="AS91" i="116"/>
  <c r="AR91" i="116"/>
  <c r="AQ91" i="116"/>
  <c r="AP91" i="116"/>
  <c r="AO91" i="116"/>
  <c r="AN91" i="116"/>
  <c r="AM91" i="116"/>
  <c r="AL91" i="116"/>
  <c r="AK91" i="116"/>
  <c r="AJ91" i="116"/>
  <c r="AI91" i="116"/>
  <c r="AH91" i="116"/>
  <c r="AG91" i="116"/>
  <c r="W91" i="116"/>
  <c r="V91" i="116"/>
  <c r="U91" i="116"/>
  <c r="T91" i="116"/>
  <c r="S91" i="116"/>
  <c r="R91" i="116"/>
  <c r="K91" i="116"/>
  <c r="I91" i="116"/>
  <c r="H91" i="116"/>
  <c r="G91" i="116"/>
  <c r="A91" i="116"/>
  <c r="HN90" i="116"/>
  <c r="HM90" i="116"/>
  <c r="HL90" i="116"/>
  <c r="J90" i="116"/>
  <c r="EY90" i="116"/>
  <c r="EZ90" i="116"/>
  <c r="HK90" i="116"/>
  <c r="GS90" i="116"/>
  <c r="GT90" i="116"/>
  <c r="GU90" i="116"/>
  <c r="GV90" i="116"/>
  <c r="GW90" i="116"/>
  <c r="GX90" i="116"/>
  <c r="GY90" i="116"/>
  <c r="GZ90" i="116"/>
  <c r="HA90" i="116"/>
  <c r="HB90" i="116"/>
  <c r="HC90" i="116"/>
  <c r="HD90" i="116"/>
  <c r="HE90" i="116"/>
  <c r="HF90" i="116"/>
  <c r="HG90" i="116"/>
  <c r="HH90" i="116"/>
  <c r="HI90" i="116"/>
  <c r="GI90" i="116"/>
  <c r="GH90" i="116"/>
  <c r="GG90" i="116"/>
  <c r="GF90" i="116"/>
  <c r="GE90" i="116"/>
  <c r="GD90" i="116"/>
  <c r="GC90" i="116"/>
  <c r="GB90" i="116"/>
  <c r="GA90" i="116"/>
  <c r="FZ90" i="116"/>
  <c r="FY90" i="116"/>
  <c r="FX90" i="116"/>
  <c r="FW90" i="116"/>
  <c r="FV90" i="116"/>
  <c r="FU90" i="116"/>
  <c r="FT90" i="116"/>
  <c r="FS90" i="116"/>
  <c r="FC90" i="116"/>
  <c r="FB90" i="116"/>
  <c r="EH90" i="116"/>
  <c r="EE90" i="116"/>
  <c r="ED90" i="116"/>
  <c r="EC90" i="116"/>
  <c r="DY90" i="116"/>
  <c r="DX90" i="116"/>
  <c r="DW90" i="116"/>
  <c r="DV90" i="116"/>
  <c r="DU90" i="116"/>
  <c r="DT90" i="116"/>
  <c r="DS90" i="116"/>
  <c r="DR90" i="116"/>
  <c r="DQ90" i="116"/>
  <c r="DP90" i="116"/>
  <c r="DO90" i="116"/>
  <c r="DN90" i="116"/>
  <c r="DM90" i="116"/>
  <c r="DL90" i="116"/>
  <c r="DK90" i="116"/>
  <c r="DJ90" i="116"/>
  <c r="DI90" i="116"/>
  <c r="DH90" i="116"/>
  <c r="CY90" i="116"/>
  <c r="CX90" i="116"/>
  <c r="CW90" i="116"/>
  <c r="CV90" i="116"/>
  <c r="CU90" i="116"/>
  <c r="CT90" i="116"/>
  <c r="CS90" i="116"/>
  <c r="CR90" i="116"/>
  <c r="CQ90" i="116"/>
  <c r="CP90" i="116"/>
  <c r="CO90" i="116"/>
  <c r="CN90" i="116"/>
  <c r="CM90" i="116"/>
  <c r="CL90" i="116"/>
  <c r="CK90" i="116"/>
  <c r="CJ90" i="116"/>
  <c r="CI90" i="116"/>
  <c r="CH90" i="116"/>
  <c r="BY90" i="116"/>
  <c r="BX90" i="116"/>
  <c r="BW90" i="116"/>
  <c r="BV90" i="116"/>
  <c r="BU90" i="116"/>
  <c r="BT90" i="116"/>
  <c r="BS90" i="116"/>
  <c r="BR90" i="116"/>
  <c r="BQ90" i="116"/>
  <c r="BP90" i="116"/>
  <c r="BO90" i="116"/>
  <c r="BN90" i="116"/>
  <c r="BM90" i="116"/>
  <c r="BL90" i="116"/>
  <c r="BK90" i="116"/>
  <c r="BJ90" i="116"/>
  <c r="BI90" i="116"/>
  <c r="BH90" i="116"/>
  <c r="AX90" i="116"/>
  <c r="AW90" i="116"/>
  <c r="AV90" i="116"/>
  <c r="AU90" i="116"/>
  <c r="AT90" i="116"/>
  <c r="AS90" i="116"/>
  <c r="AR90" i="116"/>
  <c r="AQ90" i="116"/>
  <c r="AP90" i="116"/>
  <c r="AO90" i="116"/>
  <c r="AN90" i="116"/>
  <c r="AM90" i="116"/>
  <c r="AL90" i="116"/>
  <c r="AK90" i="116"/>
  <c r="AJ90" i="116"/>
  <c r="AI90" i="116"/>
  <c r="AH90" i="116"/>
  <c r="AG90" i="116"/>
  <c r="W90" i="116"/>
  <c r="V90" i="116"/>
  <c r="U90" i="116"/>
  <c r="T90" i="116"/>
  <c r="S90" i="116"/>
  <c r="R90" i="116"/>
  <c r="K90" i="116"/>
  <c r="I90" i="116"/>
  <c r="H90" i="116"/>
  <c r="G90" i="116"/>
  <c r="A90" i="116"/>
  <c r="HN89" i="116"/>
  <c r="HM89" i="116"/>
  <c r="HL89" i="116"/>
  <c r="J89" i="116"/>
  <c r="EY89" i="116"/>
  <c r="EZ89" i="116"/>
  <c r="HK89" i="116"/>
  <c r="GS89" i="116"/>
  <c r="GT89" i="116"/>
  <c r="GU89" i="116"/>
  <c r="GV89" i="116"/>
  <c r="GW89" i="116"/>
  <c r="GX89" i="116"/>
  <c r="GY89" i="116"/>
  <c r="GZ89" i="116"/>
  <c r="HA89" i="116"/>
  <c r="HB89" i="116"/>
  <c r="HC89" i="116"/>
  <c r="HD89" i="116"/>
  <c r="HE89" i="116"/>
  <c r="HF89" i="116"/>
  <c r="HG89" i="116"/>
  <c r="HH89" i="116"/>
  <c r="HI89" i="116"/>
  <c r="GI89" i="116"/>
  <c r="GH89" i="116"/>
  <c r="GG89" i="116"/>
  <c r="GF89" i="116"/>
  <c r="GE89" i="116"/>
  <c r="GD89" i="116"/>
  <c r="GC89" i="116"/>
  <c r="GB89" i="116"/>
  <c r="GA89" i="116"/>
  <c r="FZ89" i="116"/>
  <c r="FY89" i="116"/>
  <c r="FX89" i="116"/>
  <c r="FW89" i="116"/>
  <c r="FV89" i="116"/>
  <c r="FU89" i="116"/>
  <c r="FT89" i="116"/>
  <c r="FS89" i="116"/>
  <c r="FR89" i="116"/>
  <c r="FC89" i="116"/>
  <c r="FB89" i="116"/>
  <c r="EH89" i="116"/>
  <c r="EE89" i="116"/>
  <c r="ED89" i="116"/>
  <c r="EC89" i="116"/>
  <c r="DY89" i="116"/>
  <c r="DX89" i="116"/>
  <c r="DW89" i="116"/>
  <c r="DV89" i="116"/>
  <c r="DU89" i="116"/>
  <c r="DT89" i="116"/>
  <c r="DS89" i="116"/>
  <c r="DR89" i="116"/>
  <c r="DQ89" i="116"/>
  <c r="DP89" i="116"/>
  <c r="DO89" i="116"/>
  <c r="DN89" i="116"/>
  <c r="DM89" i="116"/>
  <c r="DL89" i="116"/>
  <c r="DK89" i="116"/>
  <c r="DJ89" i="116"/>
  <c r="DI89" i="116"/>
  <c r="DH89" i="116"/>
  <c r="CY89" i="116"/>
  <c r="CX89" i="116"/>
  <c r="CW89" i="116"/>
  <c r="CV89" i="116"/>
  <c r="CU89" i="116"/>
  <c r="CT89" i="116"/>
  <c r="CS89" i="116"/>
  <c r="CR89" i="116"/>
  <c r="CQ89" i="116"/>
  <c r="CP89" i="116"/>
  <c r="CO89" i="116"/>
  <c r="CN89" i="116"/>
  <c r="CM89" i="116"/>
  <c r="CL89" i="116"/>
  <c r="CK89" i="116"/>
  <c r="CJ89" i="116"/>
  <c r="CI89" i="116"/>
  <c r="CH89" i="116"/>
  <c r="BY89" i="116"/>
  <c r="BX89" i="116"/>
  <c r="BW89" i="116"/>
  <c r="BV89" i="116"/>
  <c r="BU89" i="116"/>
  <c r="BT89" i="116"/>
  <c r="BS89" i="116"/>
  <c r="BR89" i="116"/>
  <c r="BQ89" i="116"/>
  <c r="BP89" i="116"/>
  <c r="BO89" i="116"/>
  <c r="BN89" i="116"/>
  <c r="BM89" i="116"/>
  <c r="BL89" i="116"/>
  <c r="BK89" i="116"/>
  <c r="BJ89" i="116"/>
  <c r="BI89" i="116"/>
  <c r="BH89" i="116"/>
  <c r="AX89" i="116"/>
  <c r="AW89" i="116"/>
  <c r="AV89" i="116"/>
  <c r="AU89" i="116"/>
  <c r="AT89" i="116"/>
  <c r="AS89" i="116"/>
  <c r="AR89" i="116"/>
  <c r="AQ89" i="116"/>
  <c r="AP89" i="116"/>
  <c r="AO89" i="116"/>
  <c r="AN89" i="116"/>
  <c r="AM89" i="116"/>
  <c r="AL89" i="116"/>
  <c r="AK89" i="116"/>
  <c r="AJ89" i="116"/>
  <c r="AI89" i="116"/>
  <c r="AH89" i="116"/>
  <c r="AG89" i="116"/>
  <c r="W89" i="116"/>
  <c r="V89" i="116"/>
  <c r="U89" i="116"/>
  <c r="T89" i="116"/>
  <c r="S89" i="116"/>
  <c r="R89" i="116"/>
  <c r="K89" i="116"/>
  <c r="I89" i="116"/>
  <c r="H89" i="116"/>
  <c r="G89" i="116"/>
  <c r="A89" i="116"/>
  <c r="HN88" i="116"/>
  <c r="HM88" i="116"/>
  <c r="HL88" i="116"/>
  <c r="J88" i="116"/>
  <c r="EY88" i="116"/>
  <c r="EZ88" i="116"/>
  <c r="HK88" i="116"/>
  <c r="GS88" i="116"/>
  <c r="GT88" i="116"/>
  <c r="GU88" i="116"/>
  <c r="GV88" i="116"/>
  <c r="GW88" i="116"/>
  <c r="GX88" i="116"/>
  <c r="GY88" i="116"/>
  <c r="GZ88" i="116"/>
  <c r="HA88" i="116"/>
  <c r="HB88" i="116"/>
  <c r="HC88" i="116"/>
  <c r="HD88" i="116"/>
  <c r="HE88" i="116"/>
  <c r="HF88" i="116"/>
  <c r="HG88" i="116"/>
  <c r="HH88" i="116"/>
  <c r="HI88" i="116"/>
  <c r="GI88" i="116"/>
  <c r="GH88" i="116"/>
  <c r="GG88" i="116"/>
  <c r="GF88" i="116"/>
  <c r="GE88" i="116"/>
  <c r="GD88" i="116"/>
  <c r="GC88" i="116"/>
  <c r="GB88" i="116"/>
  <c r="GA88" i="116"/>
  <c r="FZ88" i="116"/>
  <c r="FY88" i="116"/>
  <c r="FX88" i="116"/>
  <c r="FW88" i="116"/>
  <c r="FV88" i="116"/>
  <c r="FU88" i="116"/>
  <c r="FT88" i="116"/>
  <c r="FS88" i="116"/>
  <c r="FC88" i="116"/>
  <c r="FB88" i="116"/>
  <c r="EH88" i="116"/>
  <c r="EE88" i="116"/>
  <c r="ED88" i="116"/>
  <c r="EC88" i="116"/>
  <c r="DY88" i="116"/>
  <c r="DX88" i="116"/>
  <c r="DW88" i="116"/>
  <c r="DV88" i="116"/>
  <c r="DU88" i="116"/>
  <c r="DT88" i="116"/>
  <c r="DS88" i="116"/>
  <c r="DR88" i="116"/>
  <c r="DQ88" i="116"/>
  <c r="DP88" i="116"/>
  <c r="DO88" i="116"/>
  <c r="DN88" i="116"/>
  <c r="DM88" i="116"/>
  <c r="DL88" i="116"/>
  <c r="DK88" i="116"/>
  <c r="DJ88" i="116"/>
  <c r="DI88" i="116"/>
  <c r="DH88" i="116"/>
  <c r="CY88" i="116"/>
  <c r="CX88" i="116"/>
  <c r="CW88" i="116"/>
  <c r="CV88" i="116"/>
  <c r="CU88" i="116"/>
  <c r="CT88" i="116"/>
  <c r="CS88" i="116"/>
  <c r="CR88" i="116"/>
  <c r="CQ88" i="116"/>
  <c r="CP88" i="116"/>
  <c r="CO88" i="116"/>
  <c r="CN88" i="116"/>
  <c r="CM88" i="116"/>
  <c r="CL88" i="116"/>
  <c r="CK88" i="116"/>
  <c r="CJ88" i="116"/>
  <c r="CI88" i="116"/>
  <c r="CH88" i="116"/>
  <c r="BY88" i="116"/>
  <c r="BX88" i="116"/>
  <c r="BW88" i="116"/>
  <c r="BV88" i="116"/>
  <c r="BU88" i="116"/>
  <c r="BT88" i="116"/>
  <c r="BS88" i="116"/>
  <c r="BR88" i="116"/>
  <c r="BQ88" i="116"/>
  <c r="BP88" i="116"/>
  <c r="BO88" i="116"/>
  <c r="BN88" i="116"/>
  <c r="BM88" i="116"/>
  <c r="BL88" i="116"/>
  <c r="BK88" i="116"/>
  <c r="BJ88" i="116"/>
  <c r="BI88" i="116"/>
  <c r="BH88" i="116"/>
  <c r="AX88" i="116"/>
  <c r="AW88" i="116"/>
  <c r="AV88" i="116"/>
  <c r="AU88" i="116"/>
  <c r="AT88" i="116"/>
  <c r="AS88" i="116"/>
  <c r="AR88" i="116"/>
  <c r="AQ88" i="116"/>
  <c r="AP88" i="116"/>
  <c r="AO88" i="116"/>
  <c r="AN88" i="116"/>
  <c r="AM88" i="116"/>
  <c r="AL88" i="116"/>
  <c r="AK88" i="116"/>
  <c r="AJ88" i="116"/>
  <c r="AI88" i="116"/>
  <c r="AH88" i="116"/>
  <c r="AG88" i="116"/>
  <c r="W88" i="116"/>
  <c r="V88" i="116"/>
  <c r="U88" i="116"/>
  <c r="T88" i="116"/>
  <c r="S88" i="116"/>
  <c r="R88" i="116"/>
  <c r="K88" i="116"/>
  <c r="I88" i="116"/>
  <c r="H88" i="116"/>
  <c r="G88" i="116"/>
  <c r="A88" i="116"/>
  <c r="HN87" i="116"/>
  <c r="HM87" i="116"/>
  <c r="HL87" i="116"/>
  <c r="J87" i="116"/>
  <c r="EY87" i="116"/>
  <c r="EZ87" i="116"/>
  <c r="HK87" i="116"/>
  <c r="GS87" i="116"/>
  <c r="GT87" i="116"/>
  <c r="GU87" i="116"/>
  <c r="GV87" i="116"/>
  <c r="GW87" i="116"/>
  <c r="GX87" i="116"/>
  <c r="GY87" i="116"/>
  <c r="GZ87" i="116"/>
  <c r="HA87" i="116"/>
  <c r="HB87" i="116"/>
  <c r="HC87" i="116"/>
  <c r="HD87" i="116"/>
  <c r="HE87" i="116"/>
  <c r="HF87" i="116"/>
  <c r="HG87" i="116"/>
  <c r="HH87" i="116"/>
  <c r="HI87" i="116"/>
  <c r="GI87" i="116"/>
  <c r="GH87" i="116"/>
  <c r="GG87" i="116"/>
  <c r="GF87" i="116"/>
  <c r="GE87" i="116"/>
  <c r="GD87" i="116"/>
  <c r="GC87" i="116"/>
  <c r="GB87" i="116"/>
  <c r="GA87" i="116"/>
  <c r="FZ87" i="116"/>
  <c r="FY87" i="116"/>
  <c r="FX87" i="116"/>
  <c r="FW87" i="116"/>
  <c r="FV87" i="116"/>
  <c r="FU87" i="116"/>
  <c r="FT87" i="116"/>
  <c r="FS87" i="116"/>
  <c r="FC87" i="116"/>
  <c r="FB87" i="116"/>
  <c r="EH87" i="116"/>
  <c r="EE87" i="116"/>
  <c r="ED87" i="116"/>
  <c r="EC87" i="116"/>
  <c r="DY87" i="116"/>
  <c r="DX87" i="116"/>
  <c r="DW87" i="116"/>
  <c r="DV87" i="116"/>
  <c r="DU87" i="116"/>
  <c r="DT87" i="116"/>
  <c r="DS87" i="116"/>
  <c r="DR87" i="116"/>
  <c r="DQ87" i="116"/>
  <c r="DP87" i="116"/>
  <c r="DO87" i="116"/>
  <c r="DN87" i="116"/>
  <c r="DM87" i="116"/>
  <c r="DL87" i="116"/>
  <c r="DK87" i="116"/>
  <c r="DJ87" i="116"/>
  <c r="DI87" i="116"/>
  <c r="DH87" i="116"/>
  <c r="CY87" i="116"/>
  <c r="CX87" i="116"/>
  <c r="CW87" i="116"/>
  <c r="CV87" i="116"/>
  <c r="CU87" i="116"/>
  <c r="CT87" i="116"/>
  <c r="CS87" i="116"/>
  <c r="CR87" i="116"/>
  <c r="CQ87" i="116"/>
  <c r="CP87" i="116"/>
  <c r="CO87" i="116"/>
  <c r="CN87" i="116"/>
  <c r="CM87" i="116"/>
  <c r="CL87" i="116"/>
  <c r="CK87" i="116"/>
  <c r="CJ87" i="116"/>
  <c r="CI87" i="116"/>
  <c r="CH87" i="116"/>
  <c r="BY87" i="116"/>
  <c r="BX87" i="116"/>
  <c r="BW87" i="116"/>
  <c r="BV87" i="116"/>
  <c r="BU87" i="116"/>
  <c r="BT87" i="116"/>
  <c r="BS87" i="116"/>
  <c r="BR87" i="116"/>
  <c r="BQ87" i="116"/>
  <c r="BP87" i="116"/>
  <c r="BO87" i="116"/>
  <c r="BN87" i="116"/>
  <c r="BM87" i="116"/>
  <c r="BL87" i="116"/>
  <c r="BK87" i="116"/>
  <c r="BJ87" i="116"/>
  <c r="BI87" i="116"/>
  <c r="BH87" i="116"/>
  <c r="AX87" i="116"/>
  <c r="AW87" i="116"/>
  <c r="AV87" i="116"/>
  <c r="AU87" i="116"/>
  <c r="AT87" i="116"/>
  <c r="AS87" i="116"/>
  <c r="AR87" i="116"/>
  <c r="AQ87" i="116"/>
  <c r="AP87" i="116"/>
  <c r="AO87" i="116"/>
  <c r="AN87" i="116"/>
  <c r="AM87" i="116"/>
  <c r="AL87" i="116"/>
  <c r="AK87" i="116"/>
  <c r="AJ87" i="116"/>
  <c r="AI87" i="116"/>
  <c r="AH87" i="116"/>
  <c r="AG87" i="116"/>
  <c r="W87" i="116"/>
  <c r="V87" i="116"/>
  <c r="U87" i="116"/>
  <c r="T87" i="116"/>
  <c r="S87" i="116"/>
  <c r="R87" i="116"/>
  <c r="K87" i="116"/>
  <c r="I87" i="116"/>
  <c r="H87" i="116"/>
  <c r="G87" i="116"/>
  <c r="A87" i="116"/>
  <c r="HN86" i="116"/>
  <c r="HM86" i="116"/>
  <c r="HL86" i="116"/>
  <c r="J86" i="116"/>
  <c r="EY86" i="116"/>
  <c r="EZ86" i="116"/>
  <c r="HK86" i="116"/>
  <c r="GS86" i="116"/>
  <c r="GT86" i="116"/>
  <c r="GU86" i="116"/>
  <c r="GV86" i="116"/>
  <c r="GW86" i="116"/>
  <c r="GX86" i="116"/>
  <c r="GY86" i="116"/>
  <c r="GZ86" i="116"/>
  <c r="HA86" i="116"/>
  <c r="HB86" i="116"/>
  <c r="HC86" i="116"/>
  <c r="HD86" i="116"/>
  <c r="HE86" i="116"/>
  <c r="HF86" i="116"/>
  <c r="HG86" i="116"/>
  <c r="HH86" i="116"/>
  <c r="HI86" i="116"/>
  <c r="GI86" i="116"/>
  <c r="GH86" i="116"/>
  <c r="GG86" i="116"/>
  <c r="GF86" i="116"/>
  <c r="GE86" i="116"/>
  <c r="GD86" i="116"/>
  <c r="GC86" i="116"/>
  <c r="GB86" i="116"/>
  <c r="GA86" i="116"/>
  <c r="FZ86" i="116"/>
  <c r="FY86" i="116"/>
  <c r="FX86" i="116"/>
  <c r="FW86" i="116"/>
  <c r="FV86" i="116"/>
  <c r="FU86" i="116"/>
  <c r="FT86" i="116"/>
  <c r="FS86" i="116"/>
  <c r="FC86" i="116"/>
  <c r="FB86" i="116"/>
  <c r="EH86" i="116"/>
  <c r="EE86" i="116"/>
  <c r="ED86" i="116"/>
  <c r="EC86" i="116"/>
  <c r="DY86" i="116"/>
  <c r="DX86" i="116"/>
  <c r="DW86" i="116"/>
  <c r="DV86" i="116"/>
  <c r="DU86" i="116"/>
  <c r="DT86" i="116"/>
  <c r="DS86" i="116"/>
  <c r="DR86" i="116"/>
  <c r="DQ86" i="116"/>
  <c r="DP86" i="116"/>
  <c r="DO86" i="116"/>
  <c r="DN86" i="116"/>
  <c r="DM86" i="116"/>
  <c r="DL86" i="116"/>
  <c r="DK86" i="116"/>
  <c r="DJ86" i="116"/>
  <c r="DI86" i="116"/>
  <c r="DH86" i="116"/>
  <c r="CY86" i="116"/>
  <c r="CX86" i="116"/>
  <c r="CW86" i="116"/>
  <c r="CV86" i="116"/>
  <c r="CU86" i="116"/>
  <c r="CT86" i="116"/>
  <c r="CS86" i="116"/>
  <c r="CR86" i="116"/>
  <c r="CQ86" i="116"/>
  <c r="CP86" i="116"/>
  <c r="CO86" i="116"/>
  <c r="CN86" i="116"/>
  <c r="CM86" i="116"/>
  <c r="CL86" i="116"/>
  <c r="CK86" i="116"/>
  <c r="CJ86" i="116"/>
  <c r="CI86" i="116"/>
  <c r="CH86" i="116"/>
  <c r="BY86" i="116"/>
  <c r="BX86" i="116"/>
  <c r="BW86" i="116"/>
  <c r="BV86" i="116"/>
  <c r="BU86" i="116"/>
  <c r="BT86" i="116"/>
  <c r="BS86" i="116"/>
  <c r="BR86" i="116"/>
  <c r="BQ86" i="116"/>
  <c r="BP86" i="116"/>
  <c r="BO86" i="116"/>
  <c r="BN86" i="116"/>
  <c r="BM86" i="116"/>
  <c r="BL86" i="116"/>
  <c r="BK86" i="116"/>
  <c r="BJ86" i="116"/>
  <c r="BI86" i="116"/>
  <c r="BH86" i="116"/>
  <c r="AX86" i="116"/>
  <c r="AW86" i="116"/>
  <c r="AV86" i="116"/>
  <c r="AU86" i="116"/>
  <c r="AT86" i="116"/>
  <c r="AS86" i="116"/>
  <c r="AR86" i="116"/>
  <c r="AQ86" i="116"/>
  <c r="AP86" i="116"/>
  <c r="AO86" i="116"/>
  <c r="AN86" i="116"/>
  <c r="AM86" i="116"/>
  <c r="AL86" i="116"/>
  <c r="AK86" i="116"/>
  <c r="AJ86" i="116"/>
  <c r="AI86" i="116"/>
  <c r="AH86" i="116"/>
  <c r="AG86" i="116"/>
  <c r="W86" i="116"/>
  <c r="V86" i="116"/>
  <c r="U86" i="116"/>
  <c r="T86" i="116"/>
  <c r="S86" i="116"/>
  <c r="R86" i="116"/>
  <c r="K86" i="116"/>
  <c r="I86" i="116"/>
  <c r="H86" i="116"/>
  <c r="G86" i="116"/>
  <c r="A86" i="116"/>
  <c r="HN85" i="116"/>
  <c r="HM85" i="116"/>
  <c r="HL85" i="116"/>
  <c r="J85" i="116"/>
  <c r="EY85" i="116"/>
  <c r="EZ85" i="116"/>
  <c r="HK85" i="116"/>
  <c r="GS85" i="116"/>
  <c r="GT85" i="116"/>
  <c r="GU85" i="116"/>
  <c r="GV85" i="116"/>
  <c r="GW85" i="116"/>
  <c r="GX85" i="116"/>
  <c r="GY85" i="116"/>
  <c r="GZ85" i="116"/>
  <c r="HA85" i="116"/>
  <c r="HB85" i="116"/>
  <c r="HC85" i="116"/>
  <c r="HD85" i="116"/>
  <c r="HE85" i="116"/>
  <c r="HF85" i="116"/>
  <c r="HG85" i="116"/>
  <c r="HH85" i="116"/>
  <c r="HI85" i="116"/>
  <c r="GI85" i="116"/>
  <c r="GH85" i="116"/>
  <c r="GG85" i="116"/>
  <c r="GF85" i="116"/>
  <c r="GE85" i="116"/>
  <c r="GD85" i="116"/>
  <c r="GC85" i="116"/>
  <c r="GB85" i="116"/>
  <c r="GA85" i="116"/>
  <c r="FZ85" i="116"/>
  <c r="FY85" i="116"/>
  <c r="FX85" i="116"/>
  <c r="FW85" i="116"/>
  <c r="FV85" i="116"/>
  <c r="FU85" i="116"/>
  <c r="FT85" i="116"/>
  <c r="FS85" i="116"/>
  <c r="FR85" i="116"/>
  <c r="FC85" i="116"/>
  <c r="FB85" i="116"/>
  <c r="EH85" i="116"/>
  <c r="EE85" i="116"/>
  <c r="ED85" i="116"/>
  <c r="EC85" i="116"/>
  <c r="DY85" i="116"/>
  <c r="DX85" i="116"/>
  <c r="DW85" i="116"/>
  <c r="DV85" i="116"/>
  <c r="DU85" i="116"/>
  <c r="DT85" i="116"/>
  <c r="DS85" i="116"/>
  <c r="DR85" i="116"/>
  <c r="DQ85" i="116"/>
  <c r="DP85" i="116"/>
  <c r="DO85" i="116"/>
  <c r="DN85" i="116"/>
  <c r="DM85" i="116"/>
  <c r="DL85" i="116"/>
  <c r="DK85" i="116"/>
  <c r="DJ85" i="116"/>
  <c r="DI85" i="116"/>
  <c r="DH85" i="116"/>
  <c r="CY85" i="116"/>
  <c r="CX85" i="116"/>
  <c r="CW85" i="116"/>
  <c r="CV85" i="116"/>
  <c r="CU85" i="116"/>
  <c r="CT85" i="116"/>
  <c r="CS85" i="116"/>
  <c r="CR85" i="116"/>
  <c r="CQ85" i="116"/>
  <c r="CP85" i="116"/>
  <c r="CO85" i="116"/>
  <c r="CN85" i="116"/>
  <c r="CM85" i="116"/>
  <c r="CL85" i="116"/>
  <c r="CK85" i="116"/>
  <c r="CJ85" i="116"/>
  <c r="CI85" i="116"/>
  <c r="CH85" i="116"/>
  <c r="BY85" i="116"/>
  <c r="BX85" i="116"/>
  <c r="BW85" i="116"/>
  <c r="BV85" i="116"/>
  <c r="BU85" i="116"/>
  <c r="BT85" i="116"/>
  <c r="BS85" i="116"/>
  <c r="BR85" i="116"/>
  <c r="BQ85" i="116"/>
  <c r="BP85" i="116"/>
  <c r="BO85" i="116"/>
  <c r="BN85" i="116"/>
  <c r="BM85" i="116"/>
  <c r="BL85" i="116"/>
  <c r="BK85" i="116"/>
  <c r="BJ85" i="116"/>
  <c r="BI85" i="116"/>
  <c r="BH85" i="116"/>
  <c r="AX85" i="116"/>
  <c r="AW85" i="116"/>
  <c r="AV85" i="116"/>
  <c r="AU85" i="116"/>
  <c r="AT85" i="116"/>
  <c r="AS85" i="116"/>
  <c r="AR85" i="116"/>
  <c r="AQ85" i="116"/>
  <c r="AP85" i="116"/>
  <c r="AO85" i="116"/>
  <c r="AN85" i="116"/>
  <c r="AM85" i="116"/>
  <c r="AL85" i="116"/>
  <c r="AK85" i="116"/>
  <c r="AJ85" i="116"/>
  <c r="AI85" i="116"/>
  <c r="AH85" i="116"/>
  <c r="AG85" i="116"/>
  <c r="W85" i="116"/>
  <c r="V85" i="116"/>
  <c r="U85" i="116"/>
  <c r="T85" i="116"/>
  <c r="S85" i="116"/>
  <c r="R85" i="116"/>
  <c r="K85" i="116"/>
  <c r="I85" i="116"/>
  <c r="H85" i="116"/>
  <c r="G85" i="116"/>
  <c r="A85" i="116"/>
  <c r="HN84" i="116"/>
  <c r="HM84" i="116"/>
  <c r="HL84" i="116"/>
  <c r="J84" i="116"/>
  <c r="EY84" i="116"/>
  <c r="EZ84" i="116"/>
  <c r="HK84" i="116"/>
  <c r="GS84" i="116"/>
  <c r="GT84" i="116"/>
  <c r="GU84" i="116"/>
  <c r="GV84" i="116"/>
  <c r="GW84" i="116"/>
  <c r="GX84" i="116"/>
  <c r="GY84" i="116"/>
  <c r="GZ84" i="116"/>
  <c r="HA84" i="116"/>
  <c r="HB84" i="116"/>
  <c r="HC84" i="116"/>
  <c r="HD84" i="116"/>
  <c r="HE84" i="116"/>
  <c r="HF84" i="116"/>
  <c r="HG84" i="116"/>
  <c r="HH84" i="116"/>
  <c r="HI84" i="116"/>
  <c r="GI84" i="116"/>
  <c r="GH84" i="116"/>
  <c r="GG84" i="116"/>
  <c r="GF84" i="116"/>
  <c r="GE84" i="116"/>
  <c r="GD84" i="116"/>
  <c r="GC84" i="116"/>
  <c r="GB84" i="116"/>
  <c r="GA84" i="116"/>
  <c r="FZ84" i="116"/>
  <c r="FY84" i="116"/>
  <c r="FX84" i="116"/>
  <c r="FW84" i="116"/>
  <c r="FV84" i="116"/>
  <c r="FU84" i="116"/>
  <c r="FT84" i="116"/>
  <c r="FS84" i="116"/>
  <c r="FR84" i="116"/>
  <c r="FC84" i="116"/>
  <c r="FB84" i="116"/>
  <c r="EH84" i="116"/>
  <c r="EE84" i="116"/>
  <c r="ED84" i="116"/>
  <c r="EC84" i="116"/>
  <c r="DY84" i="116"/>
  <c r="DX84" i="116"/>
  <c r="DW84" i="116"/>
  <c r="DV84" i="116"/>
  <c r="DU84" i="116"/>
  <c r="DT84" i="116"/>
  <c r="DS84" i="116"/>
  <c r="DR84" i="116"/>
  <c r="DQ84" i="116"/>
  <c r="DP84" i="116"/>
  <c r="DO84" i="116"/>
  <c r="DN84" i="116"/>
  <c r="DM84" i="116"/>
  <c r="DL84" i="116"/>
  <c r="DK84" i="116"/>
  <c r="DJ84" i="116"/>
  <c r="DI84" i="116"/>
  <c r="DH84" i="116"/>
  <c r="CY84" i="116"/>
  <c r="CX84" i="116"/>
  <c r="CW84" i="116"/>
  <c r="CV84" i="116"/>
  <c r="CU84" i="116"/>
  <c r="CT84" i="116"/>
  <c r="CS84" i="116"/>
  <c r="CR84" i="116"/>
  <c r="CQ84" i="116"/>
  <c r="CP84" i="116"/>
  <c r="CO84" i="116"/>
  <c r="CN84" i="116"/>
  <c r="CM84" i="116"/>
  <c r="CL84" i="116"/>
  <c r="CK84" i="116"/>
  <c r="CJ84" i="116"/>
  <c r="CI84" i="116"/>
  <c r="CH84" i="116"/>
  <c r="BY84" i="116"/>
  <c r="BX84" i="116"/>
  <c r="BW84" i="116"/>
  <c r="BV84" i="116"/>
  <c r="BU84" i="116"/>
  <c r="BT84" i="116"/>
  <c r="BS84" i="116"/>
  <c r="BR84" i="116"/>
  <c r="BQ84" i="116"/>
  <c r="BP84" i="116"/>
  <c r="BO84" i="116"/>
  <c r="BN84" i="116"/>
  <c r="BM84" i="116"/>
  <c r="BL84" i="116"/>
  <c r="BK84" i="116"/>
  <c r="BJ84" i="116"/>
  <c r="BI84" i="116"/>
  <c r="BH84" i="116"/>
  <c r="AX84" i="116"/>
  <c r="AW84" i="116"/>
  <c r="AV84" i="116"/>
  <c r="AU84" i="116"/>
  <c r="AT84" i="116"/>
  <c r="AS84" i="116"/>
  <c r="AR84" i="116"/>
  <c r="AQ84" i="116"/>
  <c r="AP84" i="116"/>
  <c r="AO84" i="116"/>
  <c r="AN84" i="116"/>
  <c r="AM84" i="116"/>
  <c r="AL84" i="116"/>
  <c r="AK84" i="116"/>
  <c r="AJ84" i="116"/>
  <c r="AI84" i="116"/>
  <c r="AH84" i="116"/>
  <c r="AG84" i="116"/>
  <c r="W84" i="116"/>
  <c r="V84" i="116"/>
  <c r="U84" i="116"/>
  <c r="T84" i="116"/>
  <c r="S84" i="116"/>
  <c r="R84" i="116"/>
  <c r="K84" i="116"/>
  <c r="I84" i="116"/>
  <c r="H84" i="116"/>
  <c r="G84" i="116"/>
  <c r="A84" i="116"/>
  <c r="HN83" i="116"/>
  <c r="HM83" i="116"/>
  <c r="HL83" i="116"/>
  <c r="J83" i="116"/>
  <c r="EY83" i="116"/>
  <c r="EZ83" i="116"/>
  <c r="HK83" i="116"/>
  <c r="GS83" i="116"/>
  <c r="GT83" i="116"/>
  <c r="GU83" i="116"/>
  <c r="GV83" i="116"/>
  <c r="GW83" i="116"/>
  <c r="GX83" i="116"/>
  <c r="GY83" i="116"/>
  <c r="GZ83" i="116"/>
  <c r="HA83" i="116"/>
  <c r="HB83" i="116"/>
  <c r="HC83" i="116"/>
  <c r="HD83" i="116"/>
  <c r="HE83" i="116"/>
  <c r="HF83" i="116"/>
  <c r="HG83" i="116"/>
  <c r="HH83" i="116"/>
  <c r="HI83" i="116"/>
  <c r="GI83" i="116"/>
  <c r="GH83" i="116"/>
  <c r="GG83" i="116"/>
  <c r="GF83" i="116"/>
  <c r="GE83" i="116"/>
  <c r="GD83" i="116"/>
  <c r="GC83" i="116"/>
  <c r="GB83" i="116"/>
  <c r="GA83" i="116"/>
  <c r="FZ83" i="116"/>
  <c r="FY83" i="116"/>
  <c r="FX83" i="116"/>
  <c r="FW83" i="116"/>
  <c r="FV83" i="116"/>
  <c r="FU83" i="116"/>
  <c r="FT83" i="116"/>
  <c r="FS83" i="116"/>
  <c r="FR83" i="116"/>
  <c r="FC83" i="116"/>
  <c r="FB83" i="116"/>
  <c r="EH83" i="116"/>
  <c r="EE83" i="116"/>
  <c r="ED83" i="116"/>
  <c r="EC83" i="116"/>
  <c r="DY83" i="116"/>
  <c r="DX83" i="116"/>
  <c r="DW83" i="116"/>
  <c r="DV83" i="116"/>
  <c r="DU83" i="116"/>
  <c r="DT83" i="116"/>
  <c r="DS83" i="116"/>
  <c r="DR83" i="116"/>
  <c r="DQ83" i="116"/>
  <c r="DP83" i="116"/>
  <c r="DO83" i="116"/>
  <c r="DN83" i="116"/>
  <c r="DM83" i="116"/>
  <c r="DL83" i="116"/>
  <c r="DK83" i="116"/>
  <c r="DJ83" i="116"/>
  <c r="DI83" i="116"/>
  <c r="DH83" i="116"/>
  <c r="CY83" i="116"/>
  <c r="CX83" i="116"/>
  <c r="CW83" i="116"/>
  <c r="CV83" i="116"/>
  <c r="CU83" i="116"/>
  <c r="CT83" i="116"/>
  <c r="CS83" i="116"/>
  <c r="CR83" i="116"/>
  <c r="CQ83" i="116"/>
  <c r="CP83" i="116"/>
  <c r="CO83" i="116"/>
  <c r="CN83" i="116"/>
  <c r="CM83" i="116"/>
  <c r="CL83" i="116"/>
  <c r="CK83" i="116"/>
  <c r="CJ83" i="116"/>
  <c r="CI83" i="116"/>
  <c r="CH83" i="116"/>
  <c r="BY83" i="116"/>
  <c r="BX83" i="116"/>
  <c r="BW83" i="116"/>
  <c r="BV83" i="116"/>
  <c r="BU83" i="116"/>
  <c r="BT83" i="116"/>
  <c r="BS83" i="116"/>
  <c r="BR83" i="116"/>
  <c r="BQ83" i="116"/>
  <c r="BP83" i="116"/>
  <c r="BO83" i="116"/>
  <c r="BN83" i="116"/>
  <c r="BM83" i="116"/>
  <c r="BL83" i="116"/>
  <c r="BK83" i="116"/>
  <c r="BJ83" i="116"/>
  <c r="BI83" i="116"/>
  <c r="BH83" i="116"/>
  <c r="AX83" i="116"/>
  <c r="AW83" i="116"/>
  <c r="AV83" i="116"/>
  <c r="AU83" i="116"/>
  <c r="AT83" i="116"/>
  <c r="AS83" i="116"/>
  <c r="AR83" i="116"/>
  <c r="AQ83" i="116"/>
  <c r="AP83" i="116"/>
  <c r="AO83" i="116"/>
  <c r="AN83" i="116"/>
  <c r="AM83" i="116"/>
  <c r="AL83" i="116"/>
  <c r="AK83" i="116"/>
  <c r="AJ83" i="116"/>
  <c r="AI83" i="116"/>
  <c r="AH83" i="116"/>
  <c r="AG83" i="116"/>
  <c r="W83" i="116"/>
  <c r="V83" i="116"/>
  <c r="U83" i="116"/>
  <c r="T83" i="116"/>
  <c r="S83" i="116"/>
  <c r="R83" i="116"/>
  <c r="K83" i="116"/>
  <c r="I83" i="116"/>
  <c r="H83" i="116"/>
  <c r="G83" i="116"/>
  <c r="A83" i="116"/>
  <c r="HN82" i="116"/>
  <c r="HM82" i="116"/>
  <c r="HL82" i="116"/>
  <c r="J82" i="116"/>
  <c r="EY82" i="116"/>
  <c r="EZ82" i="116"/>
  <c r="HK82" i="116"/>
  <c r="FS82" i="116"/>
  <c r="FT82" i="116"/>
  <c r="FU82" i="116"/>
  <c r="FV82" i="116"/>
  <c r="FW82" i="116"/>
  <c r="FX82" i="116"/>
  <c r="FY82" i="116"/>
  <c r="FZ82" i="116"/>
  <c r="GA82" i="116"/>
  <c r="GB82" i="116"/>
  <c r="GC82" i="116"/>
  <c r="GD82" i="116"/>
  <c r="GE82" i="116"/>
  <c r="GF82" i="116"/>
  <c r="GG82" i="116"/>
  <c r="GH82" i="116"/>
  <c r="GI82" i="116"/>
  <c r="FQ82" i="116"/>
  <c r="FC82" i="116"/>
  <c r="FB82" i="116"/>
  <c r="EH82" i="116"/>
  <c r="EE82" i="116"/>
  <c r="ED82" i="116"/>
  <c r="EC82" i="116"/>
  <c r="EA82" i="116"/>
  <c r="DO82" i="116"/>
  <c r="DP82" i="116"/>
  <c r="DQ82" i="116"/>
  <c r="DR82" i="116"/>
  <c r="DS82" i="116"/>
  <c r="DT82" i="116"/>
  <c r="DU82" i="116"/>
  <c r="DV82" i="116"/>
  <c r="DW82" i="116"/>
  <c r="DX82" i="116"/>
  <c r="DY82" i="116"/>
  <c r="DN82" i="116"/>
  <c r="DM82" i="116"/>
  <c r="DL82" i="116"/>
  <c r="DK82" i="116"/>
  <c r="DJ82" i="116"/>
  <c r="DI82" i="116"/>
  <c r="DH82" i="116"/>
  <c r="DG82" i="116"/>
  <c r="DF82" i="116"/>
  <c r="CO82" i="116"/>
  <c r="CP82" i="116"/>
  <c r="CQ82" i="116"/>
  <c r="CR82" i="116"/>
  <c r="CS82" i="116"/>
  <c r="CT82" i="116"/>
  <c r="CU82" i="116"/>
  <c r="CV82" i="116"/>
  <c r="CW82" i="116"/>
  <c r="CX82" i="116"/>
  <c r="CY82" i="116"/>
  <c r="CN82" i="116"/>
  <c r="CM82" i="116"/>
  <c r="CL82" i="116"/>
  <c r="CK82" i="116"/>
  <c r="CJ82" i="116"/>
  <c r="CI82" i="116"/>
  <c r="CH82" i="116"/>
  <c r="CG82" i="116"/>
  <c r="CF82" i="116"/>
  <c r="BO82" i="116"/>
  <c r="BP82" i="116"/>
  <c r="BQ82" i="116"/>
  <c r="BR82" i="116"/>
  <c r="BS82" i="116"/>
  <c r="BT82" i="116"/>
  <c r="BU82" i="116"/>
  <c r="BV82" i="116"/>
  <c r="BW82" i="116"/>
  <c r="BX82" i="116"/>
  <c r="BY82" i="116"/>
  <c r="BN82" i="116"/>
  <c r="BM82" i="116"/>
  <c r="BL82" i="116"/>
  <c r="BK82" i="116"/>
  <c r="BJ82" i="116"/>
  <c r="BI82" i="116"/>
  <c r="BH82" i="116"/>
  <c r="BG82" i="116"/>
  <c r="BF82" i="116"/>
  <c r="AX82" i="116"/>
  <c r="AW82" i="116"/>
  <c r="AV82" i="116"/>
  <c r="AU82" i="116"/>
  <c r="AT82" i="116"/>
  <c r="AS82" i="116"/>
  <c r="AR82" i="116"/>
  <c r="AQ82" i="116"/>
  <c r="AP82" i="116"/>
  <c r="AO82" i="116"/>
  <c r="AN82" i="116"/>
  <c r="AM82" i="116"/>
  <c r="AL82" i="116"/>
  <c r="AK82" i="116"/>
  <c r="AJ82" i="116"/>
  <c r="AI82" i="116"/>
  <c r="AH82" i="116"/>
  <c r="AG82" i="116"/>
  <c r="AF82" i="116"/>
  <c r="W82" i="116"/>
  <c r="V82" i="116"/>
  <c r="U82" i="116"/>
  <c r="T82" i="116"/>
  <c r="S82" i="116"/>
  <c r="R82" i="116"/>
  <c r="K82" i="116"/>
  <c r="I82" i="116"/>
  <c r="H82" i="116"/>
  <c r="G82" i="116"/>
  <c r="A82" i="116"/>
  <c r="HN81" i="116"/>
  <c r="HM81" i="116"/>
  <c r="HL81" i="116"/>
  <c r="J81" i="116"/>
  <c r="EY81" i="116"/>
  <c r="EZ81" i="116"/>
  <c r="HK81" i="116"/>
  <c r="FY81" i="116"/>
  <c r="FZ81" i="116"/>
  <c r="GA81" i="116"/>
  <c r="GB81" i="116"/>
  <c r="GC81" i="116"/>
  <c r="GD81" i="116"/>
  <c r="GE81" i="116"/>
  <c r="GF81" i="116"/>
  <c r="GG81" i="116"/>
  <c r="GH81" i="116"/>
  <c r="GI81" i="116"/>
  <c r="FX81" i="116"/>
  <c r="FW81" i="116"/>
  <c r="FV81" i="116"/>
  <c r="FU81" i="116"/>
  <c r="FT81" i="116"/>
  <c r="FS81" i="116"/>
  <c r="FR81" i="116"/>
  <c r="FQ81" i="116"/>
  <c r="FC81" i="116"/>
  <c r="FB81" i="116"/>
  <c r="EH81" i="116"/>
  <c r="EE81" i="116"/>
  <c r="ED81" i="116"/>
  <c r="EC81" i="116"/>
  <c r="EA81" i="116"/>
  <c r="DO81" i="116"/>
  <c r="DP81" i="116"/>
  <c r="DQ81" i="116"/>
  <c r="DR81" i="116"/>
  <c r="DS81" i="116"/>
  <c r="DT81" i="116"/>
  <c r="DU81" i="116"/>
  <c r="DV81" i="116"/>
  <c r="DW81" i="116"/>
  <c r="DX81" i="116"/>
  <c r="DY81" i="116"/>
  <c r="DN81" i="116"/>
  <c r="DM81" i="116"/>
  <c r="DL81" i="116"/>
  <c r="DK81" i="116"/>
  <c r="DJ81" i="116"/>
  <c r="DI81" i="116"/>
  <c r="DH81" i="116"/>
  <c r="DG81" i="116"/>
  <c r="DF81" i="116"/>
  <c r="CO81" i="116"/>
  <c r="CP81" i="116"/>
  <c r="CQ81" i="116"/>
  <c r="CR81" i="116"/>
  <c r="CS81" i="116"/>
  <c r="CT81" i="116"/>
  <c r="CU81" i="116"/>
  <c r="CV81" i="116"/>
  <c r="CW81" i="116"/>
  <c r="CX81" i="116"/>
  <c r="CY81" i="116"/>
  <c r="CN81" i="116"/>
  <c r="CM81" i="116"/>
  <c r="CL81" i="116"/>
  <c r="CK81" i="116"/>
  <c r="CJ81" i="116"/>
  <c r="CI81" i="116"/>
  <c r="CH81" i="116"/>
  <c r="CG81" i="116"/>
  <c r="CF81" i="116"/>
  <c r="BO81" i="116"/>
  <c r="BP81" i="116"/>
  <c r="BQ81" i="116"/>
  <c r="BR81" i="116"/>
  <c r="BS81" i="116"/>
  <c r="BT81" i="116"/>
  <c r="BU81" i="116"/>
  <c r="BV81" i="116"/>
  <c r="BW81" i="116"/>
  <c r="BX81" i="116"/>
  <c r="BY81" i="116"/>
  <c r="BN81" i="116"/>
  <c r="BM81" i="116"/>
  <c r="BL81" i="116"/>
  <c r="BK81" i="116"/>
  <c r="BJ81" i="116"/>
  <c r="BI81" i="116"/>
  <c r="BH81" i="116"/>
  <c r="BG81" i="116"/>
  <c r="BF81" i="116"/>
  <c r="AX81" i="116"/>
  <c r="AW81" i="116"/>
  <c r="AV81" i="116"/>
  <c r="AU81" i="116"/>
  <c r="AT81" i="116"/>
  <c r="AS81" i="116"/>
  <c r="AR81" i="116"/>
  <c r="AQ81" i="116"/>
  <c r="AP81" i="116"/>
  <c r="AO81" i="116"/>
  <c r="AN81" i="116"/>
  <c r="AM81" i="116"/>
  <c r="AL81" i="116"/>
  <c r="AK81" i="116"/>
  <c r="AJ81" i="116"/>
  <c r="AI81" i="116"/>
  <c r="AH81" i="116"/>
  <c r="AG81" i="116"/>
  <c r="AF81" i="116"/>
  <c r="W81" i="116"/>
  <c r="V81" i="116"/>
  <c r="U81" i="116"/>
  <c r="T81" i="116"/>
  <c r="S81" i="116"/>
  <c r="R81" i="116"/>
  <c r="K81" i="116"/>
  <c r="I81" i="116"/>
  <c r="H81" i="116"/>
  <c r="G81" i="116"/>
  <c r="A81" i="116"/>
  <c r="HN80" i="116"/>
  <c r="HM80" i="116"/>
  <c r="HL80" i="116"/>
  <c r="J80" i="116"/>
  <c r="EY80" i="116"/>
  <c r="EZ80" i="116"/>
  <c r="HK80" i="116"/>
  <c r="FY80" i="116"/>
  <c r="FZ80" i="116"/>
  <c r="GA80" i="116"/>
  <c r="GB80" i="116"/>
  <c r="GC80" i="116"/>
  <c r="GD80" i="116"/>
  <c r="GE80" i="116"/>
  <c r="GF80" i="116"/>
  <c r="GG80" i="116"/>
  <c r="GH80" i="116"/>
  <c r="GI80" i="116"/>
  <c r="FX80" i="116"/>
  <c r="FW80" i="116"/>
  <c r="FV80" i="116"/>
  <c r="FU80" i="116"/>
  <c r="FT80" i="116"/>
  <c r="FS80" i="116"/>
  <c r="FR80" i="116"/>
  <c r="FQ80" i="116"/>
  <c r="FC80" i="116"/>
  <c r="FB80" i="116"/>
  <c r="EH80" i="116"/>
  <c r="EE80" i="116"/>
  <c r="ED80" i="116"/>
  <c r="EC80" i="116"/>
  <c r="EA80" i="116"/>
  <c r="DO80" i="116"/>
  <c r="DP80" i="116"/>
  <c r="DQ80" i="116"/>
  <c r="DR80" i="116"/>
  <c r="DS80" i="116"/>
  <c r="DT80" i="116"/>
  <c r="DU80" i="116"/>
  <c r="DV80" i="116"/>
  <c r="DW80" i="116"/>
  <c r="DX80" i="116"/>
  <c r="DY80" i="116"/>
  <c r="DN80" i="116"/>
  <c r="DM80" i="116"/>
  <c r="DL80" i="116"/>
  <c r="DK80" i="116"/>
  <c r="DJ80" i="116"/>
  <c r="DI80" i="116"/>
  <c r="DH80" i="116"/>
  <c r="DG80" i="116"/>
  <c r="DF80" i="116"/>
  <c r="CO80" i="116"/>
  <c r="CP80" i="116"/>
  <c r="CQ80" i="116"/>
  <c r="CR80" i="116"/>
  <c r="CS80" i="116"/>
  <c r="CT80" i="116"/>
  <c r="CU80" i="116"/>
  <c r="CV80" i="116"/>
  <c r="CW80" i="116"/>
  <c r="CX80" i="116"/>
  <c r="CY80" i="116"/>
  <c r="CN80" i="116"/>
  <c r="CM80" i="116"/>
  <c r="CL80" i="116"/>
  <c r="CK80" i="116"/>
  <c r="CJ80" i="116"/>
  <c r="CI80" i="116"/>
  <c r="CH80" i="116"/>
  <c r="CG80" i="116"/>
  <c r="CF80" i="116"/>
  <c r="BO80" i="116"/>
  <c r="BP80" i="116"/>
  <c r="BQ80" i="116"/>
  <c r="BR80" i="116"/>
  <c r="BS80" i="116"/>
  <c r="BT80" i="116"/>
  <c r="BU80" i="116"/>
  <c r="BV80" i="116"/>
  <c r="BW80" i="116"/>
  <c r="BX80" i="116"/>
  <c r="BY80" i="116"/>
  <c r="BN80" i="116"/>
  <c r="BM80" i="116"/>
  <c r="BL80" i="116"/>
  <c r="BK80" i="116"/>
  <c r="BJ80" i="116"/>
  <c r="BI80" i="116"/>
  <c r="BH80" i="116"/>
  <c r="BG80" i="116"/>
  <c r="BF80" i="116"/>
  <c r="AX80" i="116"/>
  <c r="AW80" i="116"/>
  <c r="AV80" i="116"/>
  <c r="AU80" i="116"/>
  <c r="AT80" i="116"/>
  <c r="AS80" i="116"/>
  <c r="AR80" i="116"/>
  <c r="AQ80" i="116"/>
  <c r="AP80" i="116"/>
  <c r="AO80" i="116"/>
  <c r="AN80" i="116"/>
  <c r="AM80" i="116"/>
  <c r="AL80" i="116"/>
  <c r="AK80" i="116"/>
  <c r="AJ80" i="116"/>
  <c r="AI80" i="116"/>
  <c r="AH80" i="116"/>
  <c r="AG80" i="116"/>
  <c r="AF80" i="116"/>
  <c r="W80" i="116"/>
  <c r="V80" i="116"/>
  <c r="U80" i="116"/>
  <c r="T80" i="116"/>
  <c r="S80" i="116"/>
  <c r="R80" i="116"/>
  <c r="K80" i="116"/>
  <c r="I80" i="116"/>
  <c r="H80" i="116"/>
  <c r="G80" i="116"/>
  <c r="A80" i="116"/>
  <c r="HN79" i="116"/>
  <c r="HM79" i="116"/>
  <c r="HL79" i="116"/>
  <c r="J79" i="116"/>
  <c r="EY79" i="116"/>
  <c r="EZ79" i="116"/>
  <c r="HK79" i="116"/>
  <c r="FY79" i="116"/>
  <c r="FZ79" i="116"/>
  <c r="GA79" i="116"/>
  <c r="GB79" i="116"/>
  <c r="GC79" i="116"/>
  <c r="GD79" i="116"/>
  <c r="GE79" i="116"/>
  <c r="GF79" i="116"/>
  <c r="GG79" i="116"/>
  <c r="GH79" i="116"/>
  <c r="GI79" i="116"/>
  <c r="FX79" i="116"/>
  <c r="FW79" i="116"/>
  <c r="FV79" i="116"/>
  <c r="FU79" i="116"/>
  <c r="FT79" i="116"/>
  <c r="FS79" i="116"/>
  <c r="FR79" i="116"/>
  <c r="FQ79" i="116"/>
  <c r="FC79" i="116"/>
  <c r="FB79" i="116"/>
  <c r="EH79" i="116"/>
  <c r="EE79" i="116"/>
  <c r="ED79" i="116"/>
  <c r="EC79" i="116"/>
  <c r="EA79" i="116"/>
  <c r="DO79" i="116"/>
  <c r="DP79" i="116"/>
  <c r="DQ79" i="116"/>
  <c r="DR79" i="116"/>
  <c r="DS79" i="116"/>
  <c r="DT79" i="116"/>
  <c r="DU79" i="116"/>
  <c r="DV79" i="116"/>
  <c r="DW79" i="116"/>
  <c r="DX79" i="116"/>
  <c r="DY79" i="116"/>
  <c r="DN79" i="116"/>
  <c r="DM79" i="116"/>
  <c r="DL79" i="116"/>
  <c r="DK79" i="116"/>
  <c r="DJ79" i="116"/>
  <c r="DI79" i="116"/>
  <c r="DH79" i="116"/>
  <c r="DG79" i="116"/>
  <c r="DF79" i="116"/>
  <c r="CO79" i="116"/>
  <c r="CP79" i="116"/>
  <c r="CQ79" i="116"/>
  <c r="CR79" i="116"/>
  <c r="CS79" i="116"/>
  <c r="CT79" i="116"/>
  <c r="CU79" i="116"/>
  <c r="CV79" i="116"/>
  <c r="CW79" i="116"/>
  <c r="CX79" i="116"/>
  <c r="CY79" i="116"/>
  <c r="CN79" i="116"/>
  <c r="CM79" i="116"/>
  <c r="CL79" i="116"/>
  <c r="CK79" i="116"/>
  <c r="CJ79" i="116"/>
  <c r="CI79" i="116"/>
  <c r="CH79" i="116"/>
  <c r="CG79" i="116"/>
  <c r="CF79" i="116"/>
  <c r="BO79" i="116"/>
  <c r="BP79" i="116"/>
  <c r="BQ79" i="116"/>
  <c r="BR79" i="116"/>
  <c r="BS79" i="116"/>
  <c r="BT79" i="116"/>
  <c r="BU79" i="116"/>
  <c r="BV79" i="116"/>
  <c r="BW79" i="116"/>
  <c r="BX79" i="116"/>
  <c r="BY79" i="116"/>
  <c r="BN79" i="116"/>
  <c r="BM79" i="116"/>
  <c r="BL79" i="116"/>
  <c r="BK79" i="116"/>
  <c r="BJ79" i="116"/>
  <c r="BI79" i="116"/>
  <c r="BH79" i="116"/>
  <c r="BG79" i="116"/>
  <c r="BF79" i="116"/>
  <c r="AX79" i="116"/>
  <c r="AW79" i="116"/>
  <c r="AV79" i="116"/>
  <c r="AU79" i="116"/>
  <c r="AT79" i="116"/>
  <c r="AS79" i="116"/>
  <c r="AR79" i="116"/>
  <c r="AQ79" i="116"/>
  <c r="AP79" i="116"/>
  <c r="AO79" i="116"/>
  <c r="AN79" i="116"/>
  <c r="AM79" i="116"/>
  <c r="AL79" i="116"/>
  <c r="AK79" i="116"/>
  <c r="AJ79" i="116"/>
  <c r="AI79" i="116"/>
  <c r="AH79" i="116"/>
  <c r="AG79" i="116"/>
  <c r="AF79" i="116"/>
  <c r="W79" i="116"/>
  <c r="V79" i="116"/>
  <c r="U79" i="116"/>
  <c r="T79" i="116"/>
  <c r="S79" i="116"/>
  <c r="R79" i="116"/>
  <c r="K79" i="116"/>
  <c r="I79" i="116"/>
  <c r="H79" i="116"/>
  <c r="G79" i="116"/>
  <c r="A79" i="116"/>
  <c r="HN78" i="116"/>
  <c r="HM78" i="116"/>
  <c r="HL78" i="116"/>
  <c r="J78" i="116"/>
  <c r="EY78" i="116"/>
  <c r="EZ78" i="116"/>
  <c r="HK78" i="116"/>
  <c r="FY78" i="116"/>
  <c r="FZ78" i="116"/>
  <c r="GA78" i="116"/>
  <c r="GB78" i="116"/>
  <c r="GC78" i="116"/>
  <c r="GD78" i="116"/>
  <c r="GE78" i="116"/>
  <c r="GF78" i="116"/>
  <c r="GG78" i="116"/>
  <c r="GH78" i="116"/>
  <c r="GI78" i="116"/>
  <c r="FX78" i="116"/>
  <c r="FW78" i="116"/>
  <c r="FV78" i="116"/>
  <c r="FU78" i="116"/>
  <c r="FT78" i="116"/>
  <c r="FS78" i="116"/>
  <c r="FR78" i="116"/>
  <c r="FQ78" i="116"/>
  <c r="FC78" i="116"/>
  <c r="FB78" i="116"/>
  <c r="EH78" i="116"/>
  <c r="EE78" i="116"/>
  <c r="ED78" i="116"/>
  <c r="EC78" i="116"/>
  <c r="EA78" i="116"/>
  <c r="DO78" i="116"/>
  <c r="DP78" i="116"/>
  <c r="DQ78" i="116"/>
  <c r="DR78" i="116"/>
  <c r="DS78" i="116"/>
  <c r="DT78" i="116"/>
  <c r="DU78" i="116"/>
  <c r="DV78" i="116"/>
  <c r="DW78" i="116"/>
  <c r="DX78" i="116"/>
  <c r="DY78" i="116"/>
  <c r="DN78" i="116"/>
  <c r="DM78" i="116"/>
  <c r="DL78" i="116"/>
  <c r="DK78" i="116"/>
  <c r="DJ78" i="116"/>
  <c r="DI78" i="116"/>
  <c r="DH78" i="116"/>
  <c r="DG78" i="116"/>
  <c r="DF78" i="116"/>
  <c r="CO78" i="116"/>
  <c r="CP78" i="116"/>
  <c r="CQ78" i="116"/>
  <c r="CR78" i="116"/>
  <c r="CS78" i="116"/>
  <c r="CT78" i="116"/>
  <c r="CU78" i="116"/>
  <c r="CV78" i="116"/>
  <c r="CW78" i="116"/>
  <c r="CX78" i="116"/>
  <c r="CY78" i="116"/>
  <c r="CN78" i="116"/>
  <c r="CM78" i="116"/>
  <c r="CL78" i="116"/>
  <c r="CK78" i="116"/>
  <c r="CJ78" i="116"/>
  <c r="CI78" i="116"/>
  <c r="CH78" i="116"/>
  <c r="CG78" i="116"/>
  <c r="CF78" i="116"/>
  <c r="BO78" i="116"/>
  <c r="BP78" i="116"/>
  <c r="BQ78" i="116"/>
  <c r="BR78" i="116"/>
  <c r="BS78" i="116"/>
  <c r="BT78" i="116"/>
  <c r="BU78" i="116"/>
  <c r="BV78" i="116"/>
  <c r="BW78" i="116"/>
  <c r="BX78" i="116"/>
  <c r="BY78" i="116"/>
  <c r="BN78" i="116"/>
  <c r="BM78" i="116"/>
  <c r="BL78" i="116"/>
  <c r="BK78" i="116"/>
  <c r="BJ78" i="116"/>
  <c r="BI78" i="116"/>
  <c r="BH78" i="116"/>
  <c r="BG78" i="116"/>
  <c r="BF78" i="116"/>
  <c r="AX78" i="116"/>
  <c r="AW78" i="116"/>
  <c r="AV78" i="116"/>
  <c r="AU78" i="116"/>
  <c r="AT78" i="116"/>
  <c r="AS78" i="116"/>
  <c r="AR78" i="116"/>
  <c r="AQ78" i="116"/>
  <c r="AP78" i="116"/>
  <c r="AO78" i="116"/>
  <c r="AN78" i="116"/>
  <c r="AM78" i="116"/>
  <c r="AL78" i="116"/>
  <c r="AK78" i="116"/>
  <c r="AJ78" i="116"/>
  <c r="AI78" i="116"/>
  <c r="AH78" i="116"/>
  <c r="AG78" i="116"/>
  <c r="AF78" i="116"/>
  <c r="W78" i="116"/>
  <c r="V78" i="116"/>
  <c r="U78" i="116"/>
  <c r="T78" i="116"/>
  <c r="S78" i="116"/>
  <c r="R78" i="116"/>
  <c r="K78" i="116"/>
  <c r="I78" i="116"/>
  <c r="H78" i="116"/>
  <c r="G78" i="116"/>
  <c r="A78" i="116"/>
  <c r="HN77" i="116"/>
  <c r="HM77" i="116"/>
  <c r="HL77" i="116"/>
  <c r="J77" i="116"/>
  <c r="EY77" i="116"/>
  <c r="EZ77" i="116"/>
  <c r="HK77" i="116"/>
  <c r="FY77" i="116"/>
  <c r="FZ77" i="116"/>
  <c r="GA77" i="116"/>
  <c r="GB77" i="116"/>
  <c r="GC77" i="116"/>
  <c r="GD77" i="116"/>
  <c r="GE77" i="116"/>
  <c r="GF77" i="116"/>
  <c r="GG77" i="116"/>
  <c r="GH77" i="116"/>
  <c r="GI77" i="116"/>
  <c r="FX77" i="116"/>
  <c r="FW77" i="116"/>
  <c r="FV77" i="116"/>
  <c r="FU77" i="116"/>
  <c r="FT77" i="116"/>
  <c r="FS77" i="116"/>
  <c r="FR77" i="116"/>
  <c r="FQ77" i="116"/>
  <c r="FP77" i="116"/>
  <c r="FC77" i="116"/>
  <c r="FB77" i="116"/>
  <c r="EH77" i="116"/>
  <c r="EE77" i="116"/>
  <c r="ED77" i="116"/>
  <c r="EC77" i="116"/>
  <c r="EA77" i="116"/>
  <c r="DO77" i="116"/>
  <c r="DP77" i="116"/>
  <c r="DQ77" i="116"/>
  <c r="DR77" i="116"/>
  <c r="DS77" i="116"/>
  <c r="DT77" i="116"/>
  <c r="DU77" i="116"/>
  <c r="DV77" i="116"/>
  <c r="DW77" i="116"/>
  <c r="DX77" i="116"/>
  <c r="DY77" i="116"/>
  <c r="DN77" i="116"/>
  <c r="DM77" i="116"/>
  <c r="DL77" i="116"/>
  <c r="DK77" i="116"/>
  <c r="DJ77" i="116"/>
  <c r="DI77" i="116"/>
  <c r="DH77" i="116"/>
  <c r="DG77" i="116"/>
  <c r="DF77" i="116"/>
  <c r="CO77" i="116"/>
  <c r="CP77" i="116"/>
  <c r="CQ77" i="116"/>
  <c r="CR77" i="116"/>
  <c r="CS77" i="116"/>
  <c r="CT77" i="116"/>
  <c r="CU77" i="116"/>
  <c r="CV77" i="116"/>
  <c r="CW77" i="116"/>
  <c r="CX77" i="116"/>
  <c r="CY77" i="116"/>
  <c r="CN77" i="116"/>
  <c r="CM77" i="116"/>
  <c r="CL77" i="116"/>
  <c r="CK77" i="116"/>
  <c r="CJ77" i="116"/>
  <c r="CI77" i="116"/>
  <c r="CH77" i="116"/>
  <c r="CG77" i="116"/>
  <c r="CF77" i="116"/>
  <c r="BO77" i="116"/>
  <c r="BP77" i="116"/>
  <c r="BQ77" i="116"/>
  <c r="BR77" i="116"/>
  <c r="BS77" i="116"/>
  <c r="BT77" i="116"/>
  <c r="BU77" i="116"/>
  <c r="BV77" i="116"/>
  <c r="BW77" i="116"/>
  <c r="BX77" i="116"/>
  <c r="BY77" i="116"/>
  <c r="BN77" i="116"/>
  <c r="BM77" i="116"/>
  <c r="BL77" i="116"/>
  <c r="BK77" i="116"/>
  <c r="BJ77" i="116"/>
  <c r="BI77" i="116"/>
  <c r="BH77" i="116"/>
  <c r="BG77" i="116"/>
  <c r="BF77" i="116"/>
  <c r="AX77" i="116"/>
  <c r="AW77" i="116"/>
  <c r="AV77" i="116"/>
  <c r="AU77" i="116"/>
  <c r="AT77" i="116"/>
  <c r="AS77" i="116"/>
  <c r="AR77" i="116"/>
  <c r="AQ77" i="116"/>
  <c r="AP77" i="116"/>
  <c r="AO77" i="116"/>
  <c r="AN77" i="116"/>
  <c r="AM77" i="116"/>
  <c r="AL77" i="116"/>
  <c r="AK77" i="116"/>
  <c r="AJ77" i="116"/>
  <c r="AI77" i="116"/>
  <c r="AH77" i="116"/>
  <c r="AG77" i="116"/>
  <c r="AF77" i="116"/>
  <c r="AE77" i="116"/>
  <c r="W77" i="116"/>
  <c r="V77" i="116"/>
  <c r="U77" i="116"/>
  <c r="T77" i="116"/>
  <c r="S77" i="116"/>
  <c r="R77" i="116"/>
  <c r="K77" i="116"/>
  <c r="I77" i="116"/>
  <c r="H77" i="116"/>
  <c r="G77" i="116"/>
  <c r="A77" i="116"/>
  <c r="HN76" i="116"/>
  <c r="HM76" i="116"/>
  <c r="HL76" i="116"/>
  <c r="J76" i="116"/>
  <c r="EY76" i="116"/>
  <c r="EZ76" i="116"/>
  <c r="HK76" i="116"/>
  <c r="FY76" i="116"/>
  <c r="FZ76" i="116"/>
  <c r="GA76" i="116"/>
  <c r="GB76" i="116"/>
  <c r="GC76" i="116"/>
  <c r="GD76" i="116"/>
  <c r="GE76" i="116"/>
  <c r="GF76" i="116"/>
  <c r="GG76" i="116"/>
  <c r="GH76" i="116"/>
  <c r="GI76" i="116"/>
  <c r="FX76" i="116"/>
  <c r="FW76" i="116"/>
  <c r="FV76" i="116"/>
  <c r="FU76" i="116"/>
  <c r="FT76" i="116"/>
  <c r="FS76" i="116"/>
  <c r="FR76" i="116"/>
  <c r="FQ76" i="116"/>
  <c r="FP76" i="116"/>
  <c r="FO76" i="116"/>
  <c r="FC76" i="116"/>
  <c r="EH76" i="116"/>
  <c r="EE76" i="116"/>
  <c r="ED76" i="116"/>
  <c r="EC76" i="116"/>
  <c r="EA76" i="116"/>
  <c r="DO76" i="116"/>
  <c r="DP76" i="116"/>
  <c r="DQ76" i="116"/>
  <c r="DR76" i="116"/>
  <c r="DS76" i="116"/>
  <c r="DT76" i="116"/>
  <c r="DU76" i="116"/>
  <c r="DV76" i="116"/>
  <c r="DW76" i="116"/>
  <c r="DX76" i="116"/>
  <c r="DY76" i="116"/>
  <c r="DN76" i="116"/>
  <c r="DM76" i="116"/>
  <c r="DL76" i="116"/>
  <c r="DK76" i="116"/>
  <c r="DJ76" i="116"/>
  <c r="DI76" i="116"/>
  <c r="DH76" i="116"/>
  <c r="DG76" i="116"/>
  <c r="DF76" i="116"/>
  <c r="DE76" i="116"/>
  <c r="CO76" i="116"/>
  <c r="CP76" i="116"/>
  <c r="CQ76" i="116"/>
  <c r="CR76" i="116"/>
  <c r="CS76" i="116"/>
  <c r="CT76" i="116"/>
  <c r="CU76" i="116"/>
  <c r="CV76" i="116"/>
  <c r="CW76" i="116"/>
  <c r="CX76" i="116"/>
  <c r="CY76" i="116"/>
  <c r="CN76" i="116"/>
  <c r="CM76" i="116"/>
  <c r="CL76" i="116"/>
  <c r="CK76" i="116"/>
  <c r="CJ76" i="116"/>
  <c r="CI76" i="116"/>
  <c r="CH76" i="116"/>
  <c r="CG76" i="116"/>
  <c r="CF76" i="116"/>
  <c r="CE76" i="116"/>
  <c r="BO76" i="116"/>
  <c r="BP76" i="116"/>
  <c r="BQ76" i="116"/>
  <c r="BR76" i="116"/>
  <c r="BS76" i="116"/>
  <c r="BT76" i="116"/>
  <c r="BU76" i="116"/>
  <c r="BV76" i="116"/>
  <c r="BW76" i="116"/>
  <c r="BX76" i="116"/>
  <c r="BY76" i="116"/>
  <c r="BN76" i="116"/>
  <c r="BM76" i="116"/>
  <c r="BL76" i="116"/>
  <c r="BK76" i="116"/>
  <c r="BJ76" i="116"/>
  <c r="BI76" i="116"/>
  <c r="BH76" i="116"/>
  <c r="BG76" i="116"/>
  <c r="BF76" i="116"/>
  <c r="BE76" i="116"/>
  <c r="AX76" i="116"/>
  <c r="AW76" i="116"/>
  <c r="AV76" i="116"/>
  <c r="AU76" i="116"/>
  <c r="AT76" i="116"/>
  <c r="AS76" i="116"/>
  <c r="AR76" i="116"/>
  <c r="AQ76" i="116"/>
  <c r="AP76" i="116"/>
  <c r="AO76" i="116"/>
  <c r="AN76" i="116"/>
  <c r="AM76" i="116"/>
  <c r="AL76" i="116"/>
  <c r="AK76" i="116"/>
  <c r="AJ76" i="116"/>
  <c r="AI76" i="116"/>
  <c r="AH76" i="116"/>
  <c r="AG76" i="116"/>
  <c r="AF76" i="116"/>
  <c r="AE76" i="116"/>
  <c r="AD76" i="116"/>
  <c r="W76" i="116"/>
  <c r="V76" i="116"/>
  <c r="U76" i="116"/>
  <c r="T76" i="116"/>
  <c r="S76" i="116"/>
  <c r="R76" i="116"/>
  <c r="K76" i="116"/>
  <c r="I76" i="116"/>
  <c r="H76" i="116"/>
  <c r="G76" i="116"/>
  <c r="A76" i="116"/>
  <c r="HN75" i="116"/>
  <c r="HM75" i="116"/>
  <c r="HL75" i="116"/>
  <c r="EY75" i="116"/>
  <c r="EZ75" i="116"/>
  <c r="HK75" i="116"/>
  <c r="GX75" i="116"/>
  <c r="GY75" i="116"/>
  <c r="GZ75" i="116"/>
  <c r="HA75" i="116"/>
  <c r="HB75" i="116"/>
  <c r="HC75" i="116"/>
  <c r="HD75" i="116"/>
  <c r="HE75" i="116"/>
  <c r="HF75" i="116"/>
  <c r="HG75" i="116"/>
  <c r="HH75" i="116"/>
  <c r="HI75" i="116"/>
  <c r="FC75" i="116"/>
  <c r="FB75" i="116"/>
  <c r="EH75" i="116"/>
  <c r="DY75" i="116"/>
  <c r="DX75" i="116"/>
  <c r="DW75" i="116"/>
  <c r="DV75" i="116"/>
  <c r="DU75" i="116"/>
  <c r="DT75" i="116"/>
  <c r="DS75" i="116"/>
  <c r="DR75" i="116"/>
  <c r="DQ75" i="116"/>
  <c r="DP75" i="116"/>
  <c r="DO75" i="116"/>
  <c r="DN75" i="116"/>
  <c r="DM75" i="116"/>
  <c r="CY75" i="116"/>
  <c r="CX75" i="116"/>
  <c r="CW75" i="116"/>
  <c r="CV75" i="116"/>
  <c r="CU75" i="116"/>
  <c r="CT75" i="116"/>
  <c r="CS75" i="116"/>
  <c r="CR75" i="116"/>
  <c r="CQ75" i="116"/>
  <c r="CP75" i="116"/>
  <c r="CO75" i="116"/>
  <c r="CN75" i="116"/>
  <c r="CM75" i="116"/>
  <c r="BY75" i="116"/>
  <c r="BX75" i="116"/>
  <c r="BW75" i="116"/>
  <c r="BV75" i="116"/>
  <c r="BU75" i="116"/>
  <c r="BT75" i="116"/>
  <c r="BS75" i="116"/>
  <c r="BR75" i="116"/>
  <c r="BQ75" i="116"/>
  <c r="BP75" i="116"/>
  <c r="BO75" i="116"/>
  <c r="BN75" i="116"/>
  <c r="BM75" i="116"/>
  <c r="AX75" i="116"/>
  <c r="AW75" i="116"/>
  <c r="AV75" i="116"/>
  <c r="AU75" i="116"/>
  <c r="AT75" i="116"/>
  <c r="AS75" i="116"/>
  <c r="AR75" i="116"/>
  <c r="AQ75" i="116"/>
  <c r="AP75" i="116"/>
  <c r="AO75" i="116"/>
  <c r="AN75" i="116"/>
  <c r="AM75" i="116"/>
  <c r="AL75" i="116"/>
  <c r="I75" i="116"/>
  <c r="H75" i="116"/>
  <c r="G75" i="116"/>
  <c r="A75" i="116"/>
  <c r="HN74" i="116"/>
  <c r="HM74" i="116"/>
  <c r="HL74" i="116"/>
  <c r="EY74" i="116"/>
  <c r="EZ74" i="116"/>
  <c r="HK74" i="116"/>
  <c r="FC74" i="116"/>
  <c r="FB74" i="116"/>
  <c r="EH74" i="116"/>
  <c r="DY74" i="116"/>
  <c r="DX74" i="116"/>
  <c r="DW74" i="116"/>
  <c r="DV74" i="116"/>
  <c r="DU74" i="116"/>
  <c r="DT74" i="116"/>
  <c r="DS74" i="116"/>
  <c r="DR74" i="116"/>
  <c r="DQ74" i="116"/>
  <c r="DP74" i="116"/>
  <c r="DO74" i="116"/>
  <c r="DN74" i="116"/>
  <c r="DM74" i="116"/>
  <c r="CY74" i="116"/>
  <c r="CX74" i="116"/>
  <c r="CW74" i="116"/>
  <c r="CV74" i="116"/>
  <c r="CU74" i="116"/>
  <c r="CT74" i="116"/>
  <c r="CS74" i="116"/>
  <c r="CR74" i="116"/>
  <c r="CQ74" i="116"/>
  <c r="CP74" i="116"/>
  <c r="CO74" i="116"/>
  <c r="CN74" i="116"/>
  <c r="CM74" i="116"/>
  <c r="BY74" i="116"/>
  <c r="BX74" i="116"/>
  <c r="BW74" i="116"/>
  <c r="BV74" i="116"/>
  <c r="BU74" i="116"/>
  <c r="BT74" i="116"/>
  <c r="BS74" i="116"/>
  <c r="BR74" i="116"/>
  <c r="BQ74" i="116"/>
  <c r="BP74" i="116"/>
  <c r="BO74" i="116"/>
  <c r="BN74" i="116"/>
  <c r="BM74" i="116"/>
  <c r="AX74" i="116"/>
  <c r="AW74" i="116"/>
  <c r="AV74" i="116"/>
  <c r="AU74" i="116"/>
  <c r="AT74" i="116"/>
  <c r="AS74" i="116"/>
  <c r="AR74" i="116"/>
  <c r="AQ74" i="116"/>
  <c r="AP74" i="116"/>
  <c r="AO74" i="116"/>
  <c r="AN74" i="116"/>
  <c r="AM74" i="116"/>
  <c r="AL74" i="116"/>
  <c r="I74" i="116"/>
  <c r="H74" i="116"/>
  <c r="G74" i="116"/>
  <c r="A74" i="116"/>
  <c r="HN73" i="116"/>
  <c r="HM73" i="116"/>
  <c r="HL73" i="116"/>
  <c r="EY73" i="116"/>
  <c r="EZ73" i="116"/>
  <c r="HK73" i="116"/>
  <c r="FC73" i="116"/>
  <c r="FB73" i="116"/>
  <c r="EH73" i="116"/>
  <c r="DY73" i="116"/>
  <c r="DX73" i="116"/>
  <c r="DW73" i="116"/>
  <c r="DV73" i="116"/>
  <c r="DU73" i="116"/>
  <c r="DT73" i="116"/>
  <c r="DS73" i="116"/>
  <c r="DR73" i="116"/>
  <c r="DQ73" i="116"/>
  <c r="DP73" i="116"/>
  <c r="DO73" i="116"/>
  <c r="DN73" i="116"/>
  <c r="DM73" i="116"/>
  <c r="CY73" i="116"/>
  <c r="CX73" i="116"/>
  <c r="CW73" i="116"/>
  <c r="CV73" i="116"/>
  <c r="CU73" i="116"/>
  <c r="CT73" i="116"/>
  <c r="CS73" i="116"/>
  <c r="CR73" i="116"/>
  <c r="CQ73" i="116"/>
  <c r="CP73" i="116"/>
  <c r="CO73" i="116"/>
  <c r="CN73" i="116"/>
  <c r="CM73" i="116"/>
  <c r="BY73" i="116"/>
  <c r="BX73" i="116"/>
  <c r="BW73" i="116"/>
  <c r="BV73" i="116"/>
  <c r="BU73" i="116"/>
  <c r="BT73" i="116"/>
  <c r="BS73" i="116"/>
  <c r="BR73" i="116"/>
  <c r="BQ73" i="116"/>
  <c r="BP73" i="116"/>
  <c r="BO73" i="116"/>
  <c r="BN73" i="116"/>
  <c r="BM73" i="116"/>
  <c r="AX73" i="116"/>
  <c r="AW73" i="116"/>
  <c r="AV73" i="116"/>
  <c r="AU73" i="116"/>
  <c r="AT73" i="116"/>
  <c r="AS73" i="116"/>
  <c r="AR73" i="116"/>
  <c r="AQ73" i="116"/>
  <c r="AP73" i="116"/>
  <c r="AO73" i="116"/>
  <c r="AN73" i="116"/>
  <c r="AM73" i="116"/>
  <c r="AL73" i="116"/>
  <c r="I73" i="116"/>
  <c r="H73" i="116"/>
  <c r="G73" i="116"/>
  <c r="A73" i="116"/>
  <c r="HN72" i="116"/>
  <c r="HM72" i="116"/>
  <c r="HL72" i="116"/>
  <c r="EY72" i="116"/>
  <c r="EZ72" i="116"/>
  <c r="HK72" i="116"/>
  <c r="FC72" i="116"/>
  <c r="FB72" i="116"/>
  <c r="EH72" i="116"/>
  <c r="DY72" i="116"/>
  <c r="DX72" i="116"/>
  <c r="DW72" i="116"/>
  <c r="DV72" i="116"/>
  <c r="DU72" i="116"/>
  <c r="DT72" i="116"/>
  <c r="DS72" i="116"/>
  <c r="DR72" i="116"/>
  <c r="DQ72" i="116"/>
  <c r="DP72" i="116"/>
  <c r="DO72" i="116"/>
  <c r="DN72" i="116"/>
  <c r="DM72" i="116"/>
  <c r="CY72" i="116"/>
  <c r="CX72" i="116"/>
  <c r="CW72" i="116"/>
  <c r="CV72" i="116"/>
  <c r="CU72" i="116"/>
  <c r="CT72" i="116"/>
  <c r="CS72" i="116"/>
  <c r="CR72" i="116"/>
  <c r="CQ72" i="116"/>
  <c r="CP72" i="116"/>
  <c r="CO72" i="116"/>
  <c r="CN72" i="116"/>
  <c r="CM72" i="116"/>
  <c r="BY72" i="116"/>
  <c r="BX72" i="116"/>
  <c r="BW72" i="116"/>
  <c r="BV72" i="116"/>
  <c r="BU72" i="116"/>
  <c r="BT72" i="116"/>
  <c r="BS72" i="116"/>
  <c r="BR72" i="116"/>
  <c r="BQ72" i="116"/>
  <c r="BP72" i="116"/>
  <c r="BO72" i="116"/>
  <c r="BN72" i="116"/>
  <c r="BM72" i="116"/>
  <c r="AX72" i="116"/>
  <c r="AW72" i="116"/>
  <c r="AV72" i="116"/>
  <c r="AU72" i="116"/>
  <c r="AT72" i="116"/>
  <c r="AS72" i="116"/>
  <c r="AR72" i="116"/>
  <c r="AQ72" i="116"/>
  <c r="AP72" i="116"/>
  <c r="AO72" i="116"/>
  <c r="AN72" i="116"/>
  <c r="AM72" i="116"/>
  <c r="AL72" i="116"/>
  <c r="I72" i="116"/>
  <c r="H72" i="116"/>
  <c r="G72" i="116"/>
  <c r="A72" i="116"/>
  <c r="HN71" i="116"/>
  <c r="HM71" i="116"/>
  <c r="HL71" i="116"/>
  <c r="EY71" i="116"/>
  <c r="EZ71" i="116"/>
  <c r="HK71" i="116"/>
  <c r="FC71" i="116"/>
  <c r="FB71" i="116"/>
  <c r="EH71" i="116"/>
  <c r="DY71" i="116"/>
  <c r="DX71" i="116"/>
  <c r="DW71" i="116"/>
  <c r="DV71" i="116"/>
  <c r="DU71" i="116"/>
  <c r="DT71" i="116"/>
  <c r="DS71" i="116"/>
  <c r="DR71" i="116"/>
  <c r="DQ71" i="116"/>
  <c r="DP71" i="116"/>
  <c r="DO71" i="116"/>
  <c r="DN71" i="116"/>
  <c r="DM71" i="116"/>
  <c r="CY71" i="116"/>
  <c r="CX71" i="116"/>
  <c r="CW71" i="116"/>
  <c r="CV71" i="116"/>
  <c r="CU71" i="116"/>
  <c r="CT71" i="116"/>
  <c r="CS71" i="116"/>
  <c r="CR71" i="116"/>
  <c r="CQ71" i="116"/>
  <c r="CP71" i="116"/>
  <c r="CO71" i="116"/>
  <c r="CN71" i="116"/>
  <c r="CM71" i="116"/>
  <c r="BY71" i="116"/>
  <c r="BX71" i="116"/>
  <c r="BW71" i="116"/>
  <c r="BV71" i="116"/>
  <c r="BU71" i="116"/>
  <c r="BT71" i="116"/>
  <c r="BS71" i="116"/>
  <c r="BR71" i="116"/>
  <c r="BQ71" i="116"/>
  <c r="BP71" i="116"/>
  <c r="BO71" i="116"/>
  <c r="BN71" i="116"/>
  <c r="BM71" i="116"/>
  <c r="AX71" i="116"/>
  <c r="AW71" i="116"/>
  <c r="AV71" i="116"/>
  <c r="AU71" i="116"/>
  <c r="AT71" i="116"/>
  <c r="AS71" i="116"/>
  <c r="AR71" i="116"/>
  <c r="AQ71" i="116"/>
  <c r="AP71" i="116"/>
  <c r="AO71" i="116"/>
  <c r="AN71" i="116"/>
  <c r="AM71" i="116"/>
  <c r="AL71" i="116"/>
  <c r="I71" i="116"/>
  <c r="H71" i="116"/>
  <c r="G71" i="116"/>
  <c r="A71" i="116"/>
  <c r="HN70" i="116"/>
  <c r="HM70" i="116"/>
  <c r="HL70" i="116"/>
  <c r="EY70" i="116"/>
  <c r="EZ70" i="116"/>
  <c r="HK70" i="116"/>
  <c r="FC70" i="116"/>
  <c r="FB70" i="116"/>
  <c r="EH70" i="116"/>
  <c r="DY70" i="116"/>
  <c r="DX70" i="116"/>
  <c r="DW70" i="116"/>
  <c r="DV70" i="116"/>
  <c r="DU70" i="116"/>
  <c r="DT70" i="116"/>
  <c r="DS70" i="116"/>
  <c r="DR70" i="116"/>
  <c r="DQ70" i="116"/>
  <c r="DP70" i="116"/>
  <c r="DO70" i="116"/>
  <c r="DN70" i="116"/>
  <c r="DM70" i="116"/>
  <c r="CY70" i="116"/>
  <c r="CX70" i="116"/>
  <c r="CW70" i="116"/>
  <c r="CV70" i="116"/>
  <c r="CU70" i="116"/>
  <c r="CT70" i="116"/>
  <c r="CS70" i="116"/>
  <c r="CR70" i="116"/>
  <c r="CQ70" i="116"/>
  <c r="CP70" i="116"/>
  <c r="CO70" i="116"/>
  <c r="CN70" i="116"/>
  <c r="CM70" i="116"/>
  <c r="BY70" i="116"/>
  <c r="BX70" i="116"/>
  <c r="BW70" i="116"/>
  <c r="BV70" i="116"/>
  <c r="BU70" i="116"/>
  <c r="BT70" i="116"/>
  <c r="BS70" i="116"/>
  <c r="BR70" i="116"/>
  <c r="BQ70" i="116"/>
  <c r="BP70" i="116"/>
  <c r="BO70" i="116"/>
  <c r="BN70" i="116"/>
  <c r="BM70" i="116"/>
  <c r="AX70" i="116"/>
  <c r="AW70" i="116"/>
  <c r="AV70" i="116"/>
  <c r="AU70" i="116"/>
  <c r="AT70" i="116"/>
  <c r="AS70" i="116"/>
  <c r="AR70" i="116"/>
  <c r="AQ70" i="116"/>
  <c r="AP70" i="116"/>
  <c r="AO70" i="116"/>
  <c r="AN70" i="116"/>
  <c r="AM70" i="116"/>
  <c r="AL70" i="116"/>
  <c r="I70" i="116"/>
  <c r="H70" i="116"/>
  <c r="G70" i="116"/>
  <c r="A70" i="116"/>
  <c r="HN69" i="116"/>
  <c r="HM69" i="116"/>
  <c r="HL69" i="116"/>
  <c r="EY69" i="116"/>
  <c r="EZ69" i="116"/>
  <c r="HK69" i="116"/>
  <c r="FC69" i="116"/>
  <c r="FB69" i="116"/>
  <c r="EH69" i="116"/>
  <c r="DY69" i="116"/>
  <c r="DX69" i="116"/>
  <c r="DW69" i="116"/>
  <c r="DV69" i="116"/>
  <c r="DU69" i="116"/>
  <c r="DT69" i="116"/>
  <c r="DS69" i="116"/>
  <c r="DR69" i="116"/>
  <c r="DQ69" i="116"/>
  <c r="DP69" i="116"/>
  <c r="DO69" i="116"/>
  <c r="DN69" i="116"/>
  <c r="DM69" i="116"/>
  <c r="CY69" i="116"/>
  <c r="CX69" i="116"/>
  <c r="CW69" i="116"/>
  <c r="CV69" i="116"/>
  <c r="CU69" i="116"/>
  <c r="CT69" i="116"/>
  <c r="CS69" i="116"/>
  <c r="CR69" i="116"/>
  <c r="CQ69" i="116"/>
  <c r="CP69" i="116"/>
  <c r="CO69" i="116"/>
  <c r="CN69" i="116"/>
  <c r="CM69" i="116"/>
  <c r="BY69" i="116"/>
  <c r="BX69" i="116"/>
  <c r="BW69" i="116"/>
  <c r="BV69" i="116"/>
  <c r="BU69" i="116"/>
  <c r="BT69" i="116"/>
  <c r="BS69" i="116"/>
  <c r="BR69" i="116"/>
  <c r="BQ69" i="116"/>
  <c r="BP69" i="116"/>
  <c r="BO69" i="116"/>
  <c r="BN69" i="116"/>
  <c r="BM69" i="116"/>
  <c r="AX69" i="116"/>
  <c r="AW69" i="116"/>
  <c r="AV69" i="116"/>
  <c r="AU69" i="116"/>
  <c r="AT69" i="116"/>
  <c r="AS69" i="116"/>
  <c r="AR69" i="116"/>
  <c r="AQ69" i="116"/>
  <c r="AP69" i="116"/>
  <c r="AO69" i="116"/>
  <c r="AN69" i="116"/>
  <c r="AM69" i="116"/>
  <c r="AL69" i="116"/>
  <c r="I69" i="116"/>
  <c r="H69" i="116"/>
  <c r="G69" i="116"/>
  <c r="A69" i="116"/>
  <c r="HN68" i="116"/>
  <c r="HM68" i="116"/>
  <c r="HL68" i="116"/>
  <c r="EY68" i="116"/>
  <c r="EZ68" i="116"/>
  <c r="HK68" i="116"/>
  <c r="FC68" i="116"/>
  <c r="FB68" i="116"/>
  <c r="EH68" i="116"/>
  <c r="DY68" i="116"/>
  <c r="DX68" i="116"/>
  <c r="DW68" i="116"/>
  <c r="DV68" i="116"/>
  <c r="DU68" i="116"/>
  <c r="DT68" i="116"/>
  <c r="DS68" i="116"/>
  <c r="DR68" i="116"/>
  <c r="DQ68" i="116"/>
  <c r="DP68" i="116"/>
  <c r="DO68" i="116"/>
  <c r="DN68" i="116"/>
  <c r="DM68" i="116"/>
  <c r="CY68" i="116"/>
  <c r="CX68" i="116"/>
  <c r="CW68" i="116"/>
  <c r="CV68" i="116"/>
  <c r="CU68" i="116"/>
  <c r="CT68" i="116"/>
  <c r="CS68" i="116"/>
  <c r="CR68" i="116"/>
  <c r="CQ68" i="116"/>
  <c r="CP68" i="116"/>
  <c r="CO68" i="116"/>
  <c r="CN68" i="116"/>
  <c r="CM68" i="116"/>
  <c r="BY68" i="116"/>
  <c r="BX68" i="116"/>
  <c r="BW68" i="116"/>
  <c r="BV68" i="116"/>
  <c r="BU68" i="116"/>
  <c r="BT68" i="116"/>
  <c r="BS68" i="116"/>
  <c r="BR68" i="116"/>
  <c r="BQ68" i="116"/>
  <c r="BP68" i="116"/>
  <c r="BO68" i="116"/>
  <c r="BN68" i="116"/>
  <c r="BM68" i="116"/>
  <c r="AX68" i="116"/>
  <c r="AW68" i="116"/>
  <c r="AV68" i="116"/>
  <c r="AU68" i="116"/>
  <c r="AT68" i="116"/>
  <c r="AS68" i="116"/>
  <c r="AR68" i="116"/>
  <c r="AQ68" i="116"/>
  <c r="AP68" i="116"/>
  <c r="AO68" i="116"/>
  <c r="AN68" i="116"/>
  <c r="AM68" i="116"/>
  <c r="AL68" i="116"/>
  <c r="I68" i="116"/>
  <c r="H68" i="116"/>
  <c r="G68" i="116"/>
  <c r="A68" i="116"/>
  <c r="HN67" i="116"/>
  <c r="HM67" i="116"/>
  <c r="HL67" i="116"/>
  <c r="EY67" i="116"/>
  <c r="EZ67" i="116"/>
  <c r="HK67" i="116"/>
  <c r="FC67" i="116"/>
  <c r="FB67" i="116"/>
  <c r="EH67" i="116"/>
  <c r="DY67" i="116"/>
  <c r="DX67" i="116"/>
  <c r="DW67" i="116"/>
  <c r="DV67" i="116"/>
  <c r="DU67" i="116"/>
  <c r="DT67" i="116"/>
  <c r="DS67" i="116"/>
  <c r="DR67" i="116"/>
  <c r="DQ67" i="116"/>
  <c r="DP67" i="116"/>
  <c r="DO67" i="116"/>
  <c r="DN67" i="116"/>
  <c r="DM67" i="116"/>
  <c r="CY67" i="116"/>
  <c r="CX67" i="116"/>
  <c r="CW67" i="116"/>
  <c r="CV67" i="116"/>
  <c r="CU67" i="116"/>
  <c r="CT67" i="116"/>
  <c r="CS67" i="116"/>
  <c r="CR67" i="116"/>
  <c r="CQ67" i="116"/>
  <c r="CP67" i="116"/>
  <c r="CO67" i="116"/>
  <c r="CN67" i="116"/>
  <c r="CM67" i="116"/>
  <c r="BY67" i="116"/>
  <c r="BX67" i="116"/>
  <c r="BW67" i="116"/>
  <c r="BV67" i="116"/>
  <c r="BU67" i="116"/>
  <c r="BT67" i="116"/>
  <c r="BS67" i="116"/>
  <c r="BR67" i="116"/>
  <c r="BQ67" i="116"/>
  <c r="BP67" i="116"/>
  <c r="BO67" i="116"/>
  <c r="BN67" i="116"/>
  <c r="BM67" i="116"/>
  <c r="AX67" i="116"/>
  <c r="AW67" i="116"/>
  <c r="AV67" i="116"/>
  <c r="AU67" i="116"/>
  <c r="AT67" i="116"/>
  <c r="AS67" i="116"/>
  <c r="AR67" i="116"/>
  <c r="AQ67" i="116"/>
  <c r="AP67" i="116"/>
  <c r="AO67" i="116"/>
  <c r="AN67" i="116"/>
  <c r="AM67" i="116"/>
  <c r="AL67" i="116"/>
  <c r="I67" i="116"/>
  <c r="H67" i="116"/>
  <c r="G67" i="116"/>
  <c r="A67" i="116"/>
  <c r="HN66" i="116"/>
  <c r="HM66" i="116"/>
  <c r="HL66" i="116"/>
  <c r="EY66" i="116"/>
  <c r="EZ66" i="116"/>
  <c r="HK66" i="116"/>
  <c r="FZ66" i="116"/>
  <c r="GA66" i="116"/>
  <c r="GB66" i="116"/>
  <c r="GC66" i="116"/>
  <c r="GD66" i="116"/>
  <c r="GE66" i="116"/>
  <c r="GF66" i="116"/>
  <c r="GG66" i="116"/>
  <c r="GH66" i="116"/>
  <c r="GI66" i="116"/>
  <c r="FC66" i="116"/>
  <c r="FB66" i="116"/>
  <c r="EH66" i="116"/>
  <c r="DY66" i="116"/>
  <c r="DX66" i="116"/>
  <c r="DW66" i="116"/>
  <c r="DV66" i="116"/>
  <c r="DU66" i="116"/>
  <c r="DT66" i="116"/>
  <c r="DS66" i="116"/>
  <c r="DR66" i="116"/>
  <c r="DQ66" i="116"/>
  <c r="DP66" i="116"/>
  <c r="DO66" i="116"/>
  <c r="DN66" i="116"/>
  <c r="DM66" i="116"/>
  <c r="DL66" i="116"/>
  <c r="DK66" i="116"/>
  <c r="DJ66" i="116"/>
  <c r="CY66" i="116"/>
  <c r="CX66" i="116"/>
  <c r="CW66" i="116"/>
  <c r="CV66" i="116"/>
  <c r="CU66" i="116"/>
  <c r="CT66" i="116"/>
  <c r="CS66" i="116"/>
  <c r="CR66" i="116"/>
  <c r="CQ66" i="116"/>
  <c r="CP66" i="116"/>
  <c r="CO66" i="116"/>
  <c r="CN66" i="116"/>
  <c r="CM66" i="116"/>
  <c r="CL66" i="116"/>
  <c r="CK66" i="116"/>
  <c r="CJ66" i="116"/>
  <c r="BY66" i="116"/>
  <c r="BX66" i="116"/>
  <c r="BW66" i="116"/>
  <c r="BV66" i="116"/>
  <c r="BU66" i="116"/>
  <c r="BT66" i="116"/>
  <c r="BS66" i="116"/>
  <c r="BR66" i="116"/>
  <c r="BQ66" i="116"/>
  <c r="BP66" i="116"/>
  <c r="BO66" i="116"/>
  <c r="BN66" i="116"/>
  <c r="BM66" i="116"/>
  <c r="BL66" i="116"/>
  <c r="BK66" i="116"/>
  <c r="BJ66" i="116"/>
  <c r="AX66" i="116"/>
  <c r="AW66" i="116"/>
  <c r="AV66" i="116"/>
  <c r="AU66" i="116"/>
  <c r="AT66" i="116"/>
  <c r="AS66" i="116"/>
  <c r="AR66" i="116"/>
  <c r="AQ66" i="116"/>
  <c r="AP66" i="116"/>
  <c r="AO66" i="116"/>
  <c r="AN66" i="116"/>
  <c r="AM66" i="116"/>
  <c r="AL66" i="116"/>
  <c r="AK66" i="116"/>
  <c r="AJ66" i="116"/>
  <c r="I66" i="116"/>
  <c r="H66" i="116"/>
  <c r="G66" i="116"/>
  <c r="A66" i="116"/>
  <c r="HN65" i="116"/>
  <c r="HM65" i="116"/>
  <c r="HL65" i="116"/>
  <c r="EY65" i="116"/>
  <c r="EZ65" i="116"/>
  <c r="HK65" i="116"/>
  <c r="FZ65" i="116"/>
  <c r="GA65" i="116"/>
  <c r="GB65" i="116"/>
  <c r="GC65" i="116"/>
  <c r="GD65" i="116"/>
  <c r="GE65" i="116"/>
  <c r="GF65" i="116"/>
  <c r="GG65" i="116"/>
  <c r="GH65" i="116"/>
  <c r="GI65" i="116"/>
  <c r="FC65" i="116"/>
  <c r="FB65" i="116"/>
  <c r="EH65" i="116"/>
  <c r="DY65" i="116"/>
  <c r="DX65" i="116"/>
  <c r="DW65" i="116"/>
  <c r="DV65" i="116"/>
  <c r="DU65" i="116"/>
  <c r="DT65" i="116"/>
  <c r="DS65" i="116"/>
  <c r="DR65" i="116"/>
  <c r="DQ65" i="116"/>
  <c r="DP65" i="116"/>
  <c r="DO65" i="116"/>
  <c r="DN65" i="116"/>
  <c r="DM65" i="116"/>
  <c r="DL65" i="116"/>
  <c r="DK65" i="116"/>
  <c r="DJ65" i="116"/>
  <c r="CY65" i="116"/>
  <c r="CX65" i="116"/>
  <c r="CW65" i="116"/>
  <c r="CV65" i="116"/>
  <c r="CU65" i="116"/>
  <c r="CT65" i="116"/>
  <c r="CS65" i="116"/>
  <c r="CR65" i="116"/>
  <c r="CQ65" i="116"/>
  <c r="CP65" i="116"/>
  <c r="CO65" i="116"/>
  <c r="CN65" i="116"/>
  <c r="CM65" i="116"/>
  <c r="CL65" i="116"/>
  <c r="CK65" i="116"/>
  <c r="CJ65" i="116"/>
  <c r="BY65" i="116"/>
  <c r="BX65" i="116"/>
  <c r="BW65" i="116"/>
  <c r="BV65" i="116"/>
  <c r="BU65" i="116"/>
  <c r="BT65" i="116"/>
  <c r="BS65" i="116"/>
  <c r="BR65" i="116"/>
  <c r="BQ65" i="116"/>
  <c r="BP65" i="116"/>
  <c r="BO65" i="116"/>
  <c r="BN65" i="116"/>
  <c r="BM65" i="116"/>
  <c r="BL65" i="116"/>
  <c r="BK65" i="116"/>
  <c r="BJ65" i="116"/>
  <c r="AX65" i="116"/>
  <c r="AW65" i="116"/>
  <c r="AV65" i="116"/>
  <c r="AU65" i="116"/>
  <c r="AT65" i="116"/>
  <c r="AS65" i="116"/>
  <c r="AR65" i="116"/>
  <c r="AQ65" i="116"/>
  <c r="AP65" i="116"/>
  <c r="AO65" i="116"/>
  <c r="AN65" i="116"/>
  <c r="AM65" i="116"/>
  <c r="AL65" i="116"/>
  <c r="AK65" i="116"/>
  <c r="AJ65" i="116"/>
  <c r="I65" i="116"/>
  <c r="H65" i="116"/>
  <c r="G65" i="116"/>
  <c r="A65" i="116"/>
  <c r="HN64" i="116"/>
  <c r="HM64" i="116"/>
  <c r="HL64" i="116"/>
  <c r="EY64" i="116"/>
  <c r="EZ64" i="116"/>
  <c r="HK64" i="116"/>
  <c r="FZ64" i="116"/>
  <c r="GA64" i="116"/>
  <c r="GB64" i="116"/>
  <c r="GC64" i="116"/>
  <c r="GD64" i="116"/>
  <c r="GE64" i="116"/>
  <c r="GF64" i="116"/>
  <c r="GG64" i="116"/>
  <c r="GH64" i="116"/>
  <c r="GI64" i="116"/>
  <c r="FC64" i="116"/>
  <c r="FB64" i="116"/>
  <c r="EH64" i="116"/>
  <c r="DY64" i="116"/>
  <c r="DX64" i="116"/>
  <c r="DW64" i="116"/>
  <c r="DV64" i="116"/>
  <c r="DU64" i="116"/>
  <c r="DT64" i="116"/>
  <c r="DS64" i="116"/>
  <c r="DR64" i="116"/>
  <c r="DQ64" i="116"/>
  <c r="DP64" i="116"/>
  <c r="DO64" i="116"/>
  <c r="DN64" i="116"/>
  <c r="DM64" i="116"/>
  <c r="DL64" i="116"/>
  <c r="DK64" i="116"/>
  <c r="DJ64" i="116"/>
  <c r="CY64" i="116"/>
  <c r="CX64" i="116"/>
  <c r="CW64" i="116"/>
  <c r="CV64" i="116"/>
  <c r="CU64" i="116"/>
  <c r="CT64" i="116"/>
  <c r="CS64" i="116"/>
  <c r="CR64" i="116"/>
  <c r="CQ64" i="116"/>
  <c r="CP64" i="116"/>
  <c r="CO64" i="116"/>
  <c r="CN64" i="116"/>
  <c r="CM64" i="116"/>
  <c r="CL64" i="116"/>
  <c r="CK64" i="116"/>
  <c r="CJ64" i="116"/>
  <c r="BY64" i="116"/>
  <c r="BX64" i="116"/>
  <c r="BW64" i="116"/>
  <c r="BV64" i="116"/>
  <c r="BU64" i="116"/>
  <c r="BT64" i="116"/>
  <c r="BS64" i="116"/>
  <c r="BR64" i="116"/>
  <c r="BQ64" i="116"/>
  <c r="BP64" i="116"/>
  <c r="BO64" i="116"/>
  <c r="BN64" i="116"/>
  <c r="BM64" i="116"/>
  <c r="BL64" i="116"/>
  <c r="BK64" i="116"/>
  <c r="BJ64" i="116"/>
  <c r="AX64" i="116"/>
  <c r="AW64" i="116"/>
  <c r="AV64" i="116"/>
  <c r="AU64" i="116"/>
  <c r="AT64" i="116"/>
  <c r="AS64" i="116"/>
  <c r="AR64" i="116"/>
  <c r="AQ64" i="116"/>
  <c r="AP64" i="116"/>
  <c r="AO64" i="116"/>
  <c r="AN64" i="116"/>
  <c r="AM64" i="116"/>
  <c r="AL64" i="116"/>
  <c r="AK64" i="116"/>
  <c r="AJ64" i="116"/>
  <c r="I64" i="116"/>
  <c r="H64" i="116"/>
  <c r="G64" i="116"/>
  <c r="A64" i="116"/>
  <c r="HN63" i="116"/>
  <c r="HM63" i="116"/>
  <c r="HL63" i="116"/>
  <c r="EY63" i="116"/>
  <c r="EZ63" i="116"/>
  <c r="HK63" i="116"/>
  <c r="FZ63" i="116"/>
  <c r="GA63" i="116"/>
  <c r="GB63" i="116"/>
  <c r="GC63" i="116"/>
  <c r="GD63" i="116"/>
  <c r="GE63" i="116"/>
  <c r="GF63" i="116"/>
  <c r="GG63" i="116"/>
  <c r="GH63" i="116"/>
  <c r="GI63" i="116"/>
  <c r="FC63" i="116"/>
  <c r="FB63" i="116"/>
  <c r="EH63" i="116"/>
  <c r="DY63" i="116"/>
  <c r="DX63" i="116"/>
  <c r="DW63" i="116"/>
  <c r="DV63" i="116"/>
  <c r="DU63" i="116"/>
  <c r="DT63" i="116"/>
  <c r="DS63" i="116"/>
  <c r="DR63" i="116"/>
  <c r="DQ63" i="116"/>
  <c r="DP63" i="116"/>
  <c r="DO63" i="116"/>
  <c r="DN63" i="116"/>
  <c r="DM63" i="116"/>
  <c r="DL63" i="116"/>
  <c r="DK63" i="116"/>
  <c r="DJ63" i="116"/>
  <c r="CY63" i="116"/>
  <c r="CX63" i="116"/>
  <c r="CW63" i="116"/>
  <c r="CV63" i="116"/>
  <c r="CU63" i="116"/>
  <c r="CT63" i="116"/>
  <c r="CS63" i="116"/>
  <c r="CR63" i="116"/>
  <c r="CQ63" i="116"/>
  <c r="CP63" i="116"/>
  <c r="CO63" i="116"/>
  <c r="CN63" i="116"/>
  <c r="CM63" i="116"/>
  <c r="CL63" i="116"/>
  <c r="CK63" i="116"/>
  <c r="CJ63" i="116"/>
  <c r="BY63" i="116"/>
  <c r="BX63" i="116"/>
  <c r="BW63" i="116"/>
  <c r="BV63" i="116"/>
  <c r="BU63" i="116"/>
  <c r="BT63" i="116"/>
  <c r="BS63" i="116"/>
  <c r="BR63" i="116"/>
  <c r="BQ63" i="116"/>
  <c r="BP63" i="116"/>
  <c r="BO63" i="116"/>
  <c r="BN63" i="116"/>
  <c r="BM63" i="116"/>
  <c r="BL63" i="116"/>
  <c r="BK63" i="116"/>
  <c r="BJ63" i="116"/>
  <c r="AX63" i="116"/>
  <c r="AW63" i="116"/>
  <c r="AV63" i="116"/>
  <c r="AU63" i="116"/>
  <c r="AT63" i="116"/>
  <c r="AS63" i="116"/>
  <c r="AR63" i="116"/>
  <c r="AQ63" i="116"/>
  <c r="AP63" i="116"/>
  <c r="AO63" i="116"/>
  <c r="AN63" i="116"/>
  <c r="AM63" i="116"/>
  <c r="AL63" i="116"/>
  <c r="AK63" i="116"/>
  <c r="AJ63" i="116"/>
  <c r="R63" i="116"/>
  <c r="I63" i="116"/>
  <c r="H63" i="116"/>
  <c r="G63" i="116"/>
  <c r="A63" i="116"/>
  <c r="HN62" i="116"/>
  <c r="HM62" i="116"/>
  <c r="HL62" i="116"/>
  <c r="EY62" i="116"/>
  <c r="EZ62" i="116"/>
  <c r="HK62" i="116"/>
  <c r="FZ62" i="116"/>
  <c r="GA62" i="116"/>
  <c r="GB62" i="116"/>
  <c r="GC62" i="116"/>
  <c r="GD62" i="116"/>
  <c r="GE62" i="116"/>
  <c r="GF62" i="116"/>
  <c r="GG62" i="116"/>
  <c r="GH62" i="116"/>
  <c r="GI62" i="116"/>
  <c r="FC62" i="116"/>
  <c r="FB62" i="116"/>
  <c r="EH62" i="116"/>
  <c r="DY62" i="116"/>
  <c r="DX62" i="116"/>
  <c r="DW62" i="116"/>
  <c r="DV62" i="116"/>
  <c r="DU62" i="116"/>
  <c r="DT62" i="116"/>
  <c r="DS62" i="116"/>
  <c r="DR62" i="116"/>
  <c r="DQ62" i="116"/>
  <c r="DP62" i="116"/>
  <c r="DO62" i="116"/>
  <c r="DN62" i="116"/>
  <c r="DM62" i="116"/>
  <c r="DL62" i="116"/>
  <c r="DK62" i="116"/>
  <c r="DJ62" i="116"/>
  <c r="CY62" i="116"/>
  <c r="CX62" i="116"/>
  <c r="CW62" i="116"/>
  <c r="CV62" i="116"/>
  <c r="CU62" i="116"/>
  <c r="CT62" i="116"/>
  <c r="CS62" i="116"/>
  <c r="CR62" i="116"/>
  <c r="CQ62" i="116"/>
  <c r="CP62" i="116"/>
  <c r="CO62" i="116"/>
  <c r="CN62" i="116"/>
  <c r="CM62" i="116"/>
  <c r="CL62" i="116"/>
  <c r="CK62" i="116"/>
  <c r="CJ62" i="116"/>
  <c r="BY62" i="116"/>
  <c r="BX62" i="116"/>
  <c r="BW62" i="116"/>
  <c r="BV62" i="116"/>
  <c r="BU62" i="116"/>
  <c r="BT62" i="116"/>
  <c r="BS62" i="116"/>
  <c r="BR62" i="116"/>
  <c r="BQ62" i="116"/>
  <c r="BP62" i="116"/>
  <c r="BO62" i="116"/>
  <c r="BN62" i="116"/>
  <c r="BM62" i="116"/>
  <c r="BL62" i="116"/>
  <c r="BK62" i="116"/>
  <c r="BJ62" i="116"/>
  <c r="AX62" i="116"/>
  <c r="AW62" i="116"/>
  <c r="AV62" i="116"/>
  <c r="AU62" i="116"/>
  <c r="AT62" i="116"/>
  <c r="AS62" i="116"/>
  <c r="AR62" i="116"/>
  <c r="AQ62" i="116"/>
  <c r="AP62" i="116"/>
  <c r="AO62" i="116"/>
  <c r="AN62" i="116"/>
  <c r="AM62" i="116"/>
  <c r="AL62" i="116"/>
  <c r="AK62" i="116"/>
  <c r="AJ62" i="116"/>
  <c r="R62" i="116"/>
  <c r="I62" i="116"/>
  <c r="H62" i="116"/>
  <c r="G62" i="116"/>
  <c r="A62" i="116"/>
  <c r="HN61" i="116"/>
  <c r="HM61" i="116"/>
  <c r="HL61" i="116"/>
  <c r="EY61" i="116"/>
  <c r="EZ61" i="116"/>
  <c r="HK61" i="116"/>
  <c r="FZ61" i="116"/>
  <c r="GA61" i="116"/>
  <c r="GB61" i="116"/>
  <c r="GC61" i="116"/>
  <c r="GD61" i="116"/>
  <c r="GE61" i="116"/>
  <c r="GF61" i="116"/>
  <c r="GG61" i="116"/>
  <c r="GH61" i="116"/>
  <c r="GI61" i="116"/>
  <c r="FC61" i="116"/>
  <c r="FB61" i="116"/>
  <c r="EH61" i="116"/>
  <c r="DY61" i="116"/>
  <c r="DX61" i="116"/>
  <c r="DW61" i="116"/>
  <c r="DV61" i="116"/>
  <c r="DU61" i="116"/>
  <c r="DT61" i="116"/>
  <c r="DS61" i="116"/>
  <c r="DR61" i="116"/>
  <c r="DQ61" i="116"/>
  <c r="DP61" i="116"/>
  <c r="DO61" i="116"/>
  <c r="DN61" i="116"/>
  <c r="DM61" i="116"/>
  <c r="DL61" i="116"/>
  <c r="DK61" i="116"/>
  <c r="DJ61" i="116"/>
  <c r="CY61" i="116"/>
  <c r="CX61" i="116"/>
  <c r="CW61" i="116"/>
  <c r="CV61" i="116"/>
  <c r="CU61" i="116"/>
  <c r="CT61" i="116"/>
  <c r="CS61" i="116"/>
  <c r="CR61" i="116"/>
  <c r="CQ61" i="116"/>
  <c r="CP61" i="116"/>
  <c r="CO61" i="116"/>
  <c r="CN61" i="116"/>
  <c r="CM61" i="116"/>
  <c r="CL61" i="116"/>
  <c r="CK61" i="116"/>
  <c r="CJ61" i="116"/>
  <c r="BY61" i="116"/>
  <c r="BX61" i="116"/>
  <c r="BW61" i="116"/>
  <c r="BV61" i="116"/>
  <c r="BU61" i="116"/>
  <c r="BT61" i="116"/>
  <c r="BS61" i="116"/>
  <c r="BR61" i="116"/>
  <c r="BQ61" i="116"/>
  <c r="BP61" i="116"/>
  <c r="BO61" i="116"/>
  <c r="BN61" i="116"/>
  <c r="BM61" i="116"/>
  <c r="BL61" i="116"/>
  <c r="BK61" i="116"/>
  <c r="BJ61" i="116"/>
  <c r="AX61" i="116"/>
  <c r="AW61" i="116"/>
  <c r="AV61" i="116"/>
  <c r="AU61" i="116"/>
  <c r="AT61" i="116"/>
  <c r="AS61" i="116"/>
  <c r="AR61" i="116"/>
  <c r="AQ61" i="116"/>
  <c r="AP61" i="116"/>
  <c r="AO61" i="116"/>
  <c r="AN61" i="116"/>
  <c r="AM61" i="116"/>
  <c r="AL61" i="116"/>
  <c r="AK61" i="116"/>
  <c r="AJ61" i="116"/>
  <c r="R61" i="116"/>
  <c r="I61" i="116"/>
  <c r="H61" i="116"/>
  <c r="G61" i="116"/>
  <c r="A61" i="116"/>
  <c r="HN60" i="116"/>
  <c r="HM60" i="116"/>
  <c r="HL60" i="116"/>
  <c r="EY60" i="116"/>
  <c r="EZ60" i="116"/>
  <c r="HK60" i="116"/>
  <c r="FZ60" i="116"/>
  <c r="GA60" i="116"/>
  <c r="GB60" i="116"/>
  <c r="GC60" i="116"/>
  <c r="GD60" i="116"/>
  <c r="GE60" i="116"/>
  <c r="GF60" i="116"/>
  <c r="GG60" i="116"/>
  <c r="GH60" i="116"/>
  <c r="GI60" i="116"/>
  <c r="FC60" i="116"/>
  <c r="FB60" i="116"/>
  <c r="EH60" i="116"/>
  <c r="DY60" i="116"/>
  <c r="DX60" i="116"/>
  <c r="DW60" i="116"/>
  <c r="DV60" i="116"/>
  <c r="DU60" i="116"/>
  <c r="DT60" i="116"/>
  <c r="DS60" i="116"/>
  <c r="DR60" i="116"/>
  <c r="DQ60" i="116"/>
  <c r="DP60" i="116"/>
  <c r="DO60" i="116"/>
  <c r="DN60" i="116"/>
  <c r="DM60" i="116"/>
  <c r="DL60" i="116"/>
  <c r="DK60" i="116"/>
  <c r="DJ60" i="116"/>
  <c r="CY60" i="116"/>
  <c r="CX60" i="116"/>
  <c r="CW60" i="116"/>
  <c r="CV60" i="116"/>
  <c r="CU60" i="116"/>
  <c r="CT60" i="116"/>
  <c r="CS60" i="116"/>
  <c r="CR60" i="116"/>
  <c r="CQ60" i="116"/>
  <c r="CP60" i="116"/>
  <c r="CO60" i="116"/>
  <c r="CN60" i="116"/>
  <c r="CM60" i="116"/>
  <c r="CL60" i="116"/>
  <c r="CK60" i="116"/>
  <c r="CJ60" i="116"/>
  <c r="BY60" i="116"/>
  <c r="BX60" i="116"/>
  <c r="BW60" i="116"/>
  <c r="BV60" i="116"/>
  <c r="BU60" i="116"/>
  <c r="BT60" i="116"/>
  <c r="BS60" i="116"/>
  <c r="BR60" i="116"/>
  <c r="BQ60" i="116"/>
  <c r="BP60" i="116"/>
  <c r="BO60" i="116"/>
  <c r="BN60" i="116"/>
  <c r="BM60" i="116"/>
  <c r="BL60" i="116"/>
  <c r="BK60" i="116"/>
  <c r="BJ60" i="116"/>
  <c r="AX60" i="116"/>
  <c r="AW60" i="116"/>
  <c r="AV60" i="116"/>
  <c r="AU60" i="116"/>
  <c r="AT60" i="116"/>
  <c r="AS60" i="116"/>
  <c r="AR60" i="116"/>
  <c r="AQ60" i="116"/>
  <c r="AP60" i="116"/>
  <c r="AO60" i="116"/>
  <c r="AN60" i="116"/>
  <c r="AM60" i="116"/>
  <c r="AL60" i="116"/>
  <c r="AK60" i="116"/>
  <c r="AJ60" i="116"/>
  <c r="R60" i="116"/>
  <c r="I60" i="116"/>
  <c r="H60" i="116"/>
  <c r="G60" i="116"/>
  <c r="A60" i="116"/>
  <c r="HN59" i="116"/>
  <c r="HM59" i="116"/>
  <c r="HL59" i="116"/>
  <c r="EY59" i="116"/>
  <c r="EZ59" i="116"/>
  <c r="HK59" i="116"/>
  <c r="FZ59" i="116"/>
  <c r="GA59" i="116"/>
  <c r="GB59" i="116"/>
  <c r="GC59" i="116"/>
  <c r="GD59" i="116"/>
  <c r="GE59" i="116"/>
  <c r="GF59" i="116"/>
  <c r="GG59" i="116"/>
  <c r="GH59" i="116"/>
  <c r="GI59" i="116"/>
  <c r="FC59" i="116"/>
  <c r="FB59" i="116"/>
  <c r="EH59" i="116"/>
  <c r="DY59" i="116"/>
  <c r="DX59" i="116"/>
  <c r="DW59" i="116"/>
  <c r="DV59" i="116"/>
  <c r="DU59" i="116"/>
  <c r="DT59" i="116"/>
  <c r="DS59" i="116"/>
  <c r="DR59" i="116"/>
  <c r="DQ59" i="116"/>
  <c r="DP59" i="116"/>
  <c r="DO59" i="116"/>
  <c r="DN59" i="116"/>
  <c r="DM59" i="116"/>
  <c r="DL59" i="116"/>
  <c r="DK59" i="116"/>
  <c r="DJ59" i="116"/>
  <c r="CY59" i="116"/>
  <c r="CX59" i="116"/>
  <c r="CW59" i="116"/>
  <c r="CV59" i="116"/>
  <c r="CU59" i="116"/>
  <c r="CT59" i="116"/>
  <c r="CS59" i="116"/>
  <c r="CR59" i="116"/>
  <c r="CQ59" i="116"/>
  <c r="CP59" i="116"/>
  <c r="CO59" i="116"/>
  <c r="CN59" i="116"/>
  <c r="CM59" i="116"/>
  <c r="CL59" i="116"/>
  <c r="CK59" i="116"/>
  <c r="CJ59" i="116"/>
  <c r="BY59" i="116"/>
  <c r="BX59" i="116"/>
  <c r="BW59" i="116"/>
  <c r="BV59" i="116"/>
  <c r="BU59" i="116"/>
  <c r="BT59" i="116"/>
  <c r="BS59" i="116"/>
  <c r="BR59" i="116"/>
  <c r="BQ59" i="116"/>
  <c r="BP59" i="116"/>
  <c r="BO59" i="116"/>
  <c r="BN59" i="116"/>
  <c r="BM59" i="116"/>
  <c r="BL59" i="116"/>
  <c r="BK59" i="116"/>
  <c r="BJ59" i="116"/>
  <c r="AX59" i="116"/>
  <c r="AW59" i="116"/>
  <c r="AV59" i="116"/>
  <c r="AU59" i="116"/>
  <c r="AT59" i="116"/>
  <c r="AS59" i="116"/>
  <c r="AR59" i="116"/>
  <c r="AQ59" i="116"/>
  <c r="AP59" i="116"/>
  <c r="AO59" i="116"/>
  <c r="AN59" i="116"/>
  <c r="AM59" i="116"/>
  <c r="AL59" i="116"/>
  <c r="AK59" i="116"/>
  <c r="AJ59" i="116"/>
  <c r="R59" i="116"/>
  <c r="I59" i="116"/>
  <c r="H59" i="116"/>
  <c r="G59" i="116"/>
  <c r="A59" i="116"/>
  <c r="HN58" i="116"/>
  <c r="HM58" i="116"/>
  <c r="HL58" i="116"/>
  <c r="EY58" i="116"/>
  <c r="EZ58" i="116"/>
  <c r="HK58" i="116"/>
  <c r="FZ58" i="116"/>
  <c r="GA58" i="116"/>
  <c r="GB58" i="116"/>
  <c r="GC58" i="116"/>
  <c r="GD58" i="116"/>
  <c r="GE58" i="116"/>
  <c r="GF58" i="116"/>
  <c r="GG58" i="116"/>
  <c r="GH58" i="116"/>
  <c r="GI58" i="116"/>
  <c r="FC58" i="116"/>
  <c r="FB58" i="116"/>
  <c r="EH58" i="116"/>
  <c r="DY58" i="116"/>
  <c r="DX58" i="116"/>
  <c r="DW58" i="116"/>
  <c r="DV58" i="116"/>
  <c r="DU58" i="116"/>
  <c r="DT58" i="116"/>
  <c r="DS58" i="116"/>
  <c r="DR58" i="116"/>
  <c r="DQ58" i="116"/>
  <c r="DP58" i="116"/>
  <c r="DO58" i="116"/>
  <c r="DN58" i="116"/>
  <c r="DM58" i="116"/>
  <c r="DL58" i="116"/>
  <c r="DK58" i="116"/>
  <c r="DJ58" i="116"/>
  <c r="CY58" i="116"/>
  <c r="CX58" i="116"/>
  <c r="CW58" i="116"/>
  <c r="CV58" i="116"/>
  <c r="CU58" i="116"/>
  <c r="CT58" i="116"/>
  <c r="CS58" i="116"/>
  <c r="CR58" i="116"/>
  <c r="CQ58" i="116"/>
  <c r="CP58" i="116"/>
  <c r="CO58" i="116"/>
  <c r="CN58" i="116"/>
  <c r="CM58" i="116"/>
  <c r="CL58" i="116"/>
  <c r="CK58" i="116"/>
  <c r="CJ58" i="116"/>
  <c r="BY58" i="116"/>
  <c r="BX58" i="116"/>
  <c r="BW58" i="116"/>
  <c r="BV58" i="116"/>
  <c r="BU58" i="116"/>
  <c r="BT58" i="116"/>
  <c r="BS58" i="116"/>
  <c r="BR58" i="116"/>
  <c r="BQ58" i="116"/>
  <c r="BP58" i="116"/>
  <c r="BO58" i="116"/>
  <c r="BN58" i="116"/>
  <c r="BM58" i="116"/>
  <c r="BL58" i="116"/>
  <c r="BK58" i="116"/>
  <c r="BJ58" i="116"/>
  <c r="AX58" i="116"/>
  <c r="AW58" i="116"/>
  <c r="AV58" i="116"/>
  <c r="AU58" i="116"/>
  <c r="AT58" i="116"/>
  <c r="AS58" i="116"/>
  <c r="AR58" i="116"/>
  <c r="AQ58" i="116"/>
  <c r="AP58" i="116"/>
  <c r="AO58" i="116"/>
  <c r="AN58" i="116"/>
  <c r="AM58" i="116"/>
  <c r="AL58" i="116"/>
  <c r="AK58" i="116"/>
  <c r="AJ58" i="116"/>
  <c r="R58" i="116"/>
  <c r="I58" i="116"/>
  <c r="H58" i="116"/>
  <c r="G58" i="116"/>
  <c r="A58" i="116"/>
  <c r="HN57" i="116"/>
  <c r="HM57" i="116"/>
  <c r="HL57" i="116"/>
  <c r="EY57" i="116"/>
  <c r="EZ57" i="116"/>
  <c r="HK57" i="116"/>
  <c r="FZ57" i="116"/>
  <c r="GA57" i="116"/>
  <c r="GB57" i="116"/>
  <c r="GC57" i="116"/>
  <c r="GD57" i="116"/>
  <c r="GE57" i="116"/>
  <c r="GF57" i="116"/>
  <c r="GG57" i="116"/>
  <c r="GH57" i="116"/>
  <c r="GI57" i="116"/>
  <c r="FC57" i="116"/>
  <c r="FB57" i="116"/>
  <c r="EH57" i="116"/>
  <c r="DY57" i="116"/>
  <c r="DX57" i="116"/>
  <c r="DW57" i="116"/>
  <c r="DV57" i="116"/>
  <c r="DU57" i="116"/>
  <c r="DT57" i="116"/>
  <c r="DS57" i="116"/>
  <c r="DR57" i="116"/>
  <c r="DQ57" i="116"/>
  <c r="DP57" i="116"/>
  <c r="DO57" i="116"/>
  <c r="DN57" i="116"/>
  <c r="DM57" i="116"/>
  <c r="DL57" i="116"/>
  <c r="DK57" i="116"/>
  <c r="DJ57" i="116"/>
  <c r="CY57" i="116"/>
  <c r="CX57" i="116"/>
  <c r="CW57" i="116"/>
  <c r="CV57" i="116"/>
  <c r="CU57" i="116"/>
  <c r="CT57" i="116"/>
  <c r="CS57" i="116"/>
  <c r="CR57" i="116"/>
  <c r="CQ57" i="116"/>
  <c r="CP57" i="116"/>
  <c r="CO57" i="116"/>
  <c r="CN57" i="116"/>
  <c r="CM57" i="116"/>
  <c r="CL57" i="116"/>
  <c r="CK57" i="116"/>
  <c r="CJ57" i="116"/>
  <c r="BY57" i="116"/>
  <c r="BX57" i="116"/>
  <c r="BW57" i="116"/>
  <c r="BV57" i="116"/>
  <c r="BU57" i="116"/>
  <c r="BT57" i="116"/>
  <c r="BS57" i="116"/>
  <c r="BR57" i="116"/>
  <c r="BQ57" i="116"/>
  <c r="BP57" i="116"/>
  <c r="BO57" i="116"/>
  <c r="BN57" i="116"/>
  <c r="BM57" i="116"/>
  <c r="BL57" i="116"/>
  <c r="BK57" i="116"/>
  <c r="BJ57" i="116"/>
  <c r="AX57" i="116"/>
  <c r="AW57" i="116"/>
  <c r="AV57" i="116"/>
  <c r="AU57" i="116"/>
  <c r="AT57" i="116"/>
  <c r="AS57" i="116"/>
  <c r="AR57" i="116"/>
  <c r="AQ57" i="116"/>
  <c r="AP57" i="116"/>
  <c r="AO57" i="116"/>
  <c r="AN57" i="116"/>
  <c r="AM57" i="116"/>
  <c r="AL57" i="116"/>
  <c r="AK57" i="116"/>
  <c r="AJ57" i="116"/>
  <c r="R57" i="116"/>
  <c r="I57" i="116"/>
  <c r="H57" i="116"/>
  <c r="G57" i="116"/>
  <c r="A57" i="116"/>
  <c r="HN56" i="116"/>
  <c r="HM56" i="116"/>
  <c r="HL56" i="116"/>
  <c r="EY56" i="116"/>
  <c r="EZ56" i="116"/>
  <c r="HK56" i="116"/>
  <c r="FV56" i="116"/>
  <c r="FW56" i="116"/>
  <c r="FX56" i="116"/>
  <c r="FY56" i="116"/>
  <c r="FZ56" i="116"/>
  <c r="GA56" i="116"/>
  <c r="GB56" i="116"/>
  <c r="GC56" i="116"/>
  <c r="GD56" i="116"/>
  <c r="GE56" i="116"/>
  <c r="GF56" i="116"/>
  <c r="GG56" i="116"/>
  <c r="GH56" i="116"/>
  <c r="GI56" i="116"/>
  <c r="FC56" i="116"/>
  <c r="FB56" i="116"/>
  <c r="EH56" i="116"/>
  <c r="EE56" i="116"/>
  <c r="ED56" i="116"/>
  <c r="EC56" i="116"/>
  <c r="DY56" i="116"/>
  <c r="DX56" i="116"/>
  <c r="DW56" i="116"/>
  <c r="DV56" i="116"/>
  <c r="DU56" i="116"/>
  <c r="DT56" i="116"/>
  <c r="DS56" i="116"/>
  <c r="DR56" i="116"/>
  <c r="DQ56" i="116"/>
  <c r="DP56" i="116"/>
  <c r="DO56" i="116"/>
  <c r="DN56" i="116"/>
  <c r="DM56" i="116"/>
  <c r="DL56" i="116"/>
  <c r="DK56" i="116"/>
  <c r="DJ56" i="116"/>
  <c r="CY56" i="116"/>
  <c r="CX56" i="116"/>
  <c r="CW56" i="116"/>
  <c r="CV56" i="116"/>
  <c r="CU56" i="116"/>
  <c r="CT56" i="116"/>
  <c r="CS56" i="116"/>
  <c r="CR56" i="116"/>
  <c r="CQ56" i="116"/>
  <c r="CP56" i="116"/>
  <c r="CO56" i="116"/>
  <c r="CN56" i="116"/>
  <c r="CM56" i="116"/>
  <c r="CL56" i="116"/>
  <c r="CK56" i="116"/>
  <c r="CJ56" i="116"/>
  <c r="BY56" i="116"/>
  <c r="BX56" i="116"/>
  <c r="BW56" i="116"/>
  <c r="BV56" i="116"/>
  <c r="BU56" i="116"/>
  <c r="BT56" i="116"/>
  <c r="BS56" i="116"/>
  <c r="BR56" i="116"/>
  <c r="BQ56" i="116"/>
  <c r="BP56" i="116"/>
  <c r="BO56" i="116"/>
  <c r="BN56" i="116"/>
  <c r="BM56" i="116"/>
  <c r="BL56" i="116"/>
  <c r="BK56" i="116"/>
  <c r="BJ56" i="116"/>
  <c r="AX56" i="116"/>
  <c r="AW56" i="116"/>
  <c r="AV56" i="116"/>
  <c r="AU56" i="116"/>
  <c r="AT56" i="116"/>
  <c r="AS56" i="116"/>
  <c r="AR56" i="116"/>
  <c r="AQ56" i="116"/>
  <c r="AP56" i="116"/>
  <c r="AO56" i="116"/>
  <c r="AN56" i="116"/>
  <c r="AM56" i="116"/>
  <c r="AL56" i="116"/>
  <c r="AK56" i="116"/>
  <c r="AJ56" i="116"/>
  <c r="R56" i="116"/>
  <c r="I56" i="116"/>
  <c r="H56" i="116"/>
  <c r="G56" i="116"/>
  <c r="A56" i="116"/>
  <c r="HN55" i="116"/>
  <c r="HM55" i="116"/>
  <c r="HL55" i="116"/>
  <c r="EY55" i="116"/>
  <c r="EZ55" i="116"/>
  <c r="HK55" i="116"/>
  <c r="FZ55" i="116"/>
  <c r="GA55" i="116"/>
  <c r="GB55" i="116"/>
  <c r="GC55" i="116"/>
  <c r="GD55" i="116"/>
  <c r="GE55" i="116"/>
  <c r="GF55" i="116"/>
  <c r="GG55" i="116"/>
  <c r="GH55" i="116"/>
  <c r="GI55" i="116"/>
  <c r="FC55" i="116"/>
  <c r="FB55" i="116"/>
  <c r="EH55" i="116"/>
  <c r="DY55" i="116"/>
  <c r="DX55" i="116"/>
  <c r="DW55" i="116"/>
  <c r="DV55" i="116"/>
  <c r="DU55" i="116"/>
  <c r="DT55" i="116"/>
  <c r="DS55" i="116"/>
  <c r="DR55" i="116"/>
  <c r="DQ55" i="116"/>
  <c r="DP55" i="116"/>
  <c r="DO55" i="116"/>
  <c r="DN55" i="116"/>
  <c r="DM55" i="116"/>
  <c r="DL55" i="116"/>
  <c r="DK55" i="116"/>
  <c r="DJ55" i="116"/>
  <c r="CY55" i="116"/>
  <c r="CX55" i="116"/>
  <c r="CW55" i="116"/>
  <c r="CV55" i="116"/>
  <c r="CU55" i="116"/>
  <c r="CT55" i="116"/>
  <c r="CS55" i="116"/>
  <c r="CR55" i="116"/>
  <c r="CQ55" i="116"/>
  <c r="CP55" i="116"/>
  <c r="CO55" i="116"/>
  <c r="CN55" i="116"/>
  <c r="CM55" i="116"/>
  <c r="CL55" i="116"/>
  <c r="CK55" i="116"/>
  <c r="CJ55" i="116"/>
  <c r="BY55" i="116"/>
  <c r="BX55" i="116"/>
  <c r="BW55" i="116"/>
  <c r="BV55" i="116"/>
  <c r="BU55" i="116"/>
  <c r="BT55" i="116"/>
  <c r="BS55" i="116"/>
  <c r="BR55" i="116"/>
  <c r="BQ55" i="116"/>
  <c r="BP55" i="116"/>
  <c r="BO55" i="116"/>
  <c r="BN55" i="116"/>
  <c r="BM55" i="116"/>
  <c r="BL55" i="116"/>
  <c r="BK55" i="116"/>
  <c r="BJ55" i="116"/>
  <c r="AX55" i="116"/>
  <c r="AW55" i="116"/>
  <c r="AV55" i="116"/>
  <c r="AU55" i="116"/>
  <c r="AT55" i="116"/>
  <c r="AS55" i="116"/>
  <c r="AR55" i="116"/>
  <c r="AQ55" i="116"/>
  <c r="AP55" i="116"/>
  <c r="AO55" i="116"/>
  <c r="AN55" i="116"/>
  <c r="AM55" i="116"/>
  <c r="AL55" i="116"/>
  <c r="AK55" i="116"/>
  <c r="AJ55" i="116"/>
  <c r="R55" i="116"/>
  <c r="I55" i="116"/>
  <c r="H55" i="116"/>
  <c r="G55" i="116"/>
  <c r="A55" i="116"/>
  <c r="HN54" i="116"/>
  <c r="HM54" i="116"/>
  <c r="HL54" i="116"/>
  <c r="EY54" i="116"/>
  <c r="EZ54" i="116"/>
  <c r="HK54" i="116"/>
  <c r="FZ54" i="116"/>
  <c r="GA54" i="116"/>
  <c r="GB54" i="116"/>
  <c r="GC54" i="116"/>
  <c r="GD54" i="116"/>
  <c r="GE54" i="116"/>
  <c r="GF54" i="116"/>
  <c r="GG54" i="116"/>
  <c r="GH54" i="116"/>
  <c r="GI54" i="116"/>
  <c r="FC54" i="116"/>
  <c r="FB54" i="116"/>
  <c r="EH54" i="116"/>
  <c r="DY54" i="116"/>
  <c r="DX54" i="116"/>
  <c r="DW54" i="116"/>
  <c r="DV54" i="116"/>
  <c r="DU54" i="116"/>
  <c r="DT54" i="116"/>
  <c r="DS54" i="116"/>
  <c r="DR54" i="116"/>
  <c r="DQ54" i="116"/>
  <c r="DP54" i="116"/>
  <c r="DO54" i="116"/>
  <c r="DN54" i="116"/>
  <c r="DM54" i="116"/>
  <c r="DL54" i="116"/>
  <c r="DK54" i="116"/>
  <c r="DJ54" i="116"/>
  <c r="CY54" i="116"/>
  <c r="CX54" i="116"/>
  <c r="CW54" i="116"/>
  <c r="CV54" i="116"/>
  <c r="CU54" i="116"/>
  <c r="CT54" i="116"/>
  <c r="CS54" i="116"/>
  <c r="CR54" i="116"/>
  <c r="CQ54" i="116"/>
  <c r="CP54" i="116"/>
  <c r="CO54" i="116"/>
  <c r="CN54" i="116"/>
  <c r="CM54" i="116"/>
  <c r="CL54" i="116"/>
  <c r="CK54" i="116"/>
  <c r="CJ54" i="116"/>
  <c r="BY54" i="116"/>
  <c r="BX54" i="116"/>
  <c r="BW54" i="116"/>
  <c r="BV54" i="116"/>
  <c r="BU54" i="116"/>
  <c r="BT54" i="116"/>
  <c r="BS54" i="116"/>
  <c r="BR54" i="116"/>
  <c r="BQ54" i="116"/>
  <c r="BP54" i="116"/>
  <c r="BO54" i="116"/>
  <c r="BN54" i="116"/>
  <c r="BM54" i="116"/>
  <c r="BL54" i="116"/>
  <c r="BK54" i="116"/>
  <c r="BJ54" i="116"/>
  <c r="AX54" i="116"/>
  <c r="AW54" i="116"/>
  <c r="AV54" i="116"/>
  <c r="AU54" i="116"/>
  <c r="AT54" i="116"/>
  <c r="AS54" i="116"/>
  <c r="AR54" i="116"/>
  <c r="AQ54" i="116"/>
  <c r="AP54" i="116"/>
  <c r="AO54" i="116"/>
  <c r="AN54" i="116"/>
  <c r="AM54" i="116"/>
  <c r="AL54" i="116"/>
  <c r="AK54" i="116"/>
  <c r="AJ54" i="116"/>
  <c r="R54" i="116"/>
  <c r="I54" i="116"/>
  <c r="H54" i="116"/>
  <c r="G54" i="116"/>
  <c r="A54" i="116"/>
  <c r="HN53" i="116"/>
  <c r="HM53" i="116"/>
  <c r="HL53" i="116"/>
  <c r="EY53" i="116"/>
  <c r="EZ53" i="116"/>
  <c r="HK53" i="116"/>
  <c r="FZ53" i="116"/>
  <c r="GA53" i="116"/>
  <c r="GB53" i="116"/>
  <c r="GC53" i="116"/>
  <c r="GD53" i="116"/>
  <c r="GE53" i="116"/>
  <c r="GF53" i="116"/>
  <c r="GG53" i="116"/>
  <c r="GH53" i="116"/>
  <c r="GI53" i="116"/>
  <c r="FC53" i="116"/>
  <c r="FB53" i="116"/>
  <c r="EH53" i="116"/>
  <c r="DY53" i="116"/>
  <c r="DX53" i="116"/>
  <c r="DW53" i="116"/>
  <c r="DV53" i="116"/>
  <c r="DU53" i="116"/>
  <c r="DT53" i="116"/>
  <c r="DS53" i="116"/>
  <c r="DR53" i="116"/>
  <c r="DQ53" i="116"/>
  <c r="DP53" i="116"/>
  <c r="DO53" i="116"/>
  <c r="DN53" i="116"/>
  <c r="DM53" i="116"/>
  <c r="DL53" i="116"/>
  <c r="DK53" i="116"/>
  <c r="DJ53" i="116"/>
  <c r="CY53" i="116"/>
  <c r="CX53" i="116"/>
  <c r="CW53" i="116"/>
  <c r="CV53" i="116"/>
  <c r="CU53" i="116"/>
  <c r="CT53" i="116"/>
  <c r="CS53" i="116"/>
  <c r="CR53" i="116"/>
  <c r="CQ53" i="116"/>
  <c r="CP53" i="116"/>
  <c r="CO53" i="116"/>
  <c r="CN53" i="116"/>
  <c r="CM53" i="116"/>
  <c r="CL53" i="116"/>
  <c r="CK53" i="116"/>
  <c r="CJ53" i="116"/>
  <c r="BY53" i="116"/>
  <c r="BX53" i="116"/>
  <c r="BW53" i="116"/>
  <c r="BV53" i="116"/>
  <c r="BU53" i="116"/>
  <c r="BT53" i="116"/>
  <c r="BS53" i="116"/>
  <c r="BR53" i="116"/>
  <c r="BQ53" i="116"/>
  <c r="BP53" i="116"/>
  <c r="BO53" i="116"/>
  <c r="BN53" i="116"/>
  <c r="BM53" i="116"/>
  <c r="BL53" i="116"/>
  <c r="BK53" i="116"/>
  <c r="BJ53" i="116"/>
  <c r="AX53" i="116"/>
  <c r="AW53" i="116"/>
  <c r="AV53" i="116"/>
  <c r="AU53" i="116"/>
  <c r="AT53" i="116"/>
  <c r="AS53" i="116"/>
  <c r="AR53" i="116"/>
  <c r="AQ53" i="116"/>
  <c r="AP53" i="116"/>
  <c r="AO53" i="116"/>
  <c r="AN53" i="116"/>
  <c r="AM53" i="116"/>
  <c r="AL53" i="116"/>
  <c r="AK53" i="116"/>
  <c r="AJ53" i="116"/>
  <c r="R53" i="116"/>
  <c r="I53" i="116"/>
  <c r="H53" i="116"/>
  <c r="G53" i="116"/>
  <c r="A53" i="116"/>
  <c r="HN52" i="116"/>
  <c r="HM52" i="116"/>
  <c r="HL52" i="116"/>
  <c r="EY52" i="116"/>
  <c r="EZ52" i="116"/>
  <c r="HK52" i="116"/>
  <c r="FZ52" i="116"/>
  <c r="GA52" i="116"/>
  <c r="GB52" i="116"/>
  <c r="GC52" i="116"/>
  <c r="GD52" i="116"/>
  <c r="GE52" i="116"/>
  <c r="GF52" i="116"/>
  <c r="GG52" i="116"/>
  <c r="GH52" i="116"/>
  <c r="GI52" i="116"/>
  <c r="FC52" i="116"/>
  <c r="FB52" i="116"/>
  <c r="EH52" i="116"/>
  <c r="DY52" i="116"/>
  <c r="DX52" i="116"/>
  <c r="DW52" i="116"/>
  <c r="DV52" i="116"/>
  <c r="DU52" i="116"/>
  <c r="DT52" i="116"/>
  <c r="DS52" i="116"/>
  <c r="DR52" i="116"/>
  <c r="DQ52" i="116"/>
  <c r="DP52" i="116"/>
  <c r="DO52" i="116"/>
  <c r="DN52" i="116"/>
  <c r="DM52" i="116"/>
  <c r="DL52" i="116"/>
  <c r="DK52" i="116"/>
  <c r="DJ52" i="116"/>
  <c r="CY52" i="116"/>
  <c r="CX52" i="116"/>
  <c r="CW52" i="116"/>
  <c r="CV52" i="116"/>
  <c r="CU52" i="116"/>
  <c r="CT52" i="116"/>
  <c r="CS52" i="116"/>
  <c r="CR52" i="116"/>
  <c r="CQ52" i="116"/>
  <c r="CP52" i="116"/>
  <c r="CO52" i="116"/>
  <c r="CN52" i="116"/>
  <c r="CM52" i="116"/>
  <c r="CL52" i="116"/>
  <c r="CK52" i="116"/>
  <c r="CJ52" i="116"/>
  <c r="BY52" i="116"/>
  <c r="BX52" i="116"/>
  <c r="BW52" i="116"/>
  <c r="BV52" i="116"/>
  <c r="BU52" i="116"/>
  <c r="BT52" i="116"/>
  <c r="BS52" i="116"/>
  <c r="BR52" i="116"/>
  <c r="BQ52" i="116"/>
  <c r="BP52" i="116"/>
  <c r="BO52" i="116"/>
  <c r="BN52" i="116"/>
  <c r="BM52" i="116"/>
  <c r="BL52" i="116"/>
  <c r="BK52" i="116"/>
  <c r="BJ52" i="116"/>
  <c r="AX52" i="116"/>
  <c r="AW52" i="116"/>
  <c r="AV52" i="116"/>
  <c r="AU52" i="116"/>
  <c r="AT52" i="116"/>
  <c r="AS52" i="116"/>
  <c r="AR52" i="116"/>
  <c r="AQ52" i="116"/>
  <c r="AP52" i="116"/>
  <c r="AO52" i="116"/>
  <c r="AN52" i="116"/>
  <c r="AM52" i="116"/>
  <c r="AL52" i="116"/>
  <c r="AK52" i="116"/>
  <c r="AJ52" i="116"/>
  <c r="R52" i="116"/>
  <c r="I52" i="116"/>
  <c r="H52" i="116"/>
  <c r="G52" i="116"/>
  <c r="A52" i="116"/>
  <c r="HN51" i="116"/>
  <c r="HM51" i="116"/>
  <c r="HL51" i="116"/>
  <c r="EY51" i="116"/>
  <c r="EZ51" i="116"/>
  <c r="HK51" i="116"/>
  <c r="FZ51" i="116"/>
  <c r="GA51" i="116"/>
  <c r="GB51" i="116"/>
  <c r="GC51" i="116"/>
  <c r="GD51" i="116"/>
  <c r="GE51" i="116"/>
  <c r="GF51" i="116"/>
  <c r="GG51" i="116"/>
  <c r="GH51" i="116"/>
  <c r="GI51" i="116"/>
  <c r="FC51" i="116"/>
  <c r="FB51" i="116"/>
  <c r="EH51" i="116"/>
  <c r="DY51" i="116"/>
  <c r="DX51" i="116"/>
  <c r="DW51" i="116"/>
  <c r="DV51" i="116"/>
  <c r="DU51" i="116"/>
  <c r="DT51" i="116"/>
  <c r="DS51" i="116"/>
  <c r="DR51" i="116"/>
  <c r="DQ51" i="116"/>
  <c r="DP51" i="116"/>
  <c r="DO51" i="116"/>
  <c r="DN51" i="116"/>
  <c r="DM51" i="116"/>
  <c r="DL51" i="116"/>
  <c r="DK51" i="116"/>
  <c r="DJ51" i="116"/>
  <c r="CY51" i="116"/>
  <c r="CX51" i="116"/>
  <c r="CW51" i="116"/>
  <c r="CV51" i="116"/>
  <c r="CU51" i="116"/>
  <c r="CT51" i="116"/>
  <c r="CS51" i="116"/>
  <c r="CR51" i="116"/>
  <c r="CQ51" i="116"/>
  <c r="CP51" i="116"/>
  <c r="CO51" i="116"/>
  <c r="CN51" i="116"/>
  <c r="CM51" i="116"/>
  <c r="CL51" i="116"/>
  <c r="CK51" i="116"/>
  <c r="CJ51" i="116"/>
  <c r="BY51" i="116"/>
  <c r="BX51" i="116"/>
  <c r="BW51" i="116"/>
  <c r="BV51" i="116"/>
  <c r="BU51" i="116"/>
  <c r="BT51" i="116"/>
  <c r="BS51" i="116"/>
  <c r="BR51" i="116"/>
  <c r="BQ51" i="116"/>
  <c r="BP51" i="116"/>
  <c r="BO51" i="116"/>
  <c r="BN51" i="116"/>
  <c r="BM51" i="116"/>
  <c r="BL51" i="116"/>
  <c r="BK51" i="116"/>
  <c r="BJ51" i="116"/>
  <c r="AX51" i="116"/>
  <c r="AW51" i="116"/>
  <c r="AV51" i="116"/>
  <c r="AU51" i="116"/>
  <c r="AT51" i="116"/>
  <c r="AS51" i="116"/>
  <c r="AR51" i="116"/>
  <c r="AQ51" i="116"/>
  <c r="AP51" i="116"/>
  <c r="AO51" i="116"/>
  <c r="AN51" i="116"/>
  <c r="AM51" i="116"/>
  <c r="AL51" i="116"/>
  <c r="AK51" i="116"/>
  <c r="AJ51" i="116"/>
  <c r="AI51" i="116"/>
  <c r="R51" i="116"/>
  <c r="I51" i="116"/>
  <c r="H51" i="116"/>
  <c r="G51" i="116"/>
  <c r="A51" i="116"/>
  <c r="HN50" i="116"/>
  <c r="HM50" i="116"/>
  <c r="HL50" i="116"/>
  <c r="EY50" i="116"/>
  <c r="EZ50" i="116"/>
  <c r="HK50" i="116"/>
  <c r="FZ50" i="116"/>
  <c r="GA50" i="116"/>
  <c r="GB50" i="116"/>
  <c r="GC50" i="116"/>
  <c r="GD50" i="116"/>
  <c r="GE50" i="116"/>
  <c r="GF50" i="116"/>
  <c r="GG50" i="116"/>
  <c r="GH50" i="116"/>
  <c r="GI50" i="116"/>
  <c r="FC50" i="116"/>
  <c r="FB50" i="116"/>
  <c r="EH50" i="116"/>
  <c r="DY50" i="116"/>
  <c r="DX50" i="116"/>
  <c r="DW50" i="116"/>
  <c r="DV50" i="116"/>
  <c r="DU50" i="116"/>
  <c r="DT50" i="116"/>
  <c r="DS50" i="116"/>
  <c r="DR50" i="116"/>
  <c r="DQ50" i="116"/>
  <c r="DP50" i="116"/>
  <c r="DO50" i="116"/>
  <c r="DN50" i="116"/>
  <c r="DM50" i="116"/>
  <c r="DL50" i="116"/>
  <c r="DK50" i="116"/>
  <c r="DJ50" i="116"/>
  <c r="CY50" i="116"/>
  <c r="CX50" i="116"/>
  <c r="CW50" i="116"/>
  <c r="CV50" i="116"/>
  <c r="CU50" i="116"/>
  <c r="CT50" i="116"/>
  <c r="CS50" i="116"/>
  <c r="CR50" i="116"/>
  <c r="CQ50" i="116"/>
  <c r="CP50" i="116"/>
  <c r="CO50" i="116"/>
  <c r="CN50" i="116"/>
  <c r="CM50" i="116"/>
  <c r="CL50" i="116"/>
  <c r="CK50" i="116"/>
  <c r="CJ50" i="116"/>
  <c r="BY50" i="116"/>
  <c r="BX50" i="116"/>
  <c r="BW50" i="116"/>
  <c r="BV50" i="116"/>
  <c r="BU50" i="116"/>
  <c r="BT50" i="116"/>
  <c r="BS50" i="116"/>
  <c r="BR50" i="116"/>
  <c r="BQ50" i="116"/>
  <c r="BP50" i="116"/>
  <c r="BO50" i="116"/>
  <c r="BN50" i="116"/>
  <c r="BM50" i="116"/>
  <c r="BL50" i="116"/>
  <c r="BK50" i="116"/>
  <c r="BJ50" i="116"/>
  <c r="AX50" i="116"/>
  <c r="AW50" i="116"/>
  <c r="AV50" i="116"/>
  <c r="AU50" i="116"/>
  <c r="AT50" i="116"/>
  <c r="AS50" i="116"/>
  <c r="AR50" i="116"/>
  <c r="AQ50" i="116"/>
  <c r="AP50" i="116"/>
  <c r="AO50" i="116"/>
  <c r="AN50" i="116"/>
  <c r="AM50" i="116"/>
  <c r="AL50" i="116"/>
  <c r="AK50" i="116"/>
  <c r="AJ50" i="116"/>
  <c r="AI50" i="116"/>
  <c r="R50" i="116"/>
  <c r="I50" i="116"/>
  <c r="H50" i="116"/>
  <c r="G50" i="116"/>
  <c r="A50" i="116"/>
  <c r="HN49" i="116"/>
  <c r="HM49" i="116"/>
  <c r="HL49" i="116"/>
  <c r="J49" i="116"/>
  <c r="HK49" i="116"/>
  <c r="GI49" i="116"/>
  <c r="GH49" i="116"/>
  <c r="GG49" i="116"/>
  <c r="GF49" i="116"/>
  <c r="GE49" i="116"/>
  <c r="GD49" i="116"/>
  <c r="GC49" i="116"/>
  <c r="GB49" i="116"/>
  <c r="GA49" i="116"/>
  <c r="FZ49" i="116"/>
  <c r="FY49" i="116"/>
  <c r="FX49" i="116"/>
  <c r="FW49" i="116"/>
  <c r="FV49" i="116"/>
  <c r="FU49" i="116"/>
  <c r="FT49" i="116"/>
  <c r="FS49" i="116"/>
  <c r="FR49" i="116"/>
  <c r="FC49" i="116"/>
  <c r="FB49" i="116"/>
  <c r="EY49" i="116"/>
  <c r="EH49" i="116"/>
  <c r="EF49" i="116"/>
  <c r="EE49" i="116"/>
  <c r="ED49" i="116"/>
  <c r="EC49" i="116"/>
  <c r="EA49" i="116"/>
  <c r="DY49" i="116"/>
  <c r="DX49" i="116"/>
  <c r="DW49" i="116"/>
  <c r="DV49" i="116"/>
  <c r="DU49" i="116"/>
  <c r="DT49" i="116"/>
  <c r="DS49" i="116"/>
  <c r="DR49" i="116"/>
  <c r="DQ49" i="116"/>
  <c r="DP49" i="116"/>
  <c r="DO49" i="116"/>
  <c r="DN49" i="116"/>
  <c r="DM49" i="116"/>
  <c r="DL49" i="116"/>
  <c r="DK49" i="116"/>
  <c r="DJ49" i="116"/>
  <c r="DI49" i="116"/>
  <c r="CY49" i="116"/>
  <c r="CX49" i="116"/>
  <c r="CW49" i="116"/>
  <c r="CV49" i="116"/>
  <c r="CU49" i="116"/>
  <c r="CT49" i="116"/>
  <c r="CS49" i="116"/>
  <c r="CR49" i="116"/>
  <c r="CQ49" i="116"/>
  <c r="CP49" i="116"/>
  <c r="CO49" i="116"/>
  <c r="CN49" i="116"/>
  <c r="CM49" i="116"/>
  <c r="CL49" i="116"/>
  <c r="CK49" i="116"/>
  <c r="CJ49" i="116"/>
  <c r="CI49" i="116"/>
  <c r="BY49" i="116"/>
  <c r="BX49" i="116"/>
  <c r="BW49" i="116"/>
  <c r="BV49" i="116"/>
  <c r="BU49" i="116"/>
  <c r="BT49" i="116"/>
  <c r="BS49" i="116"/>
  <c r="BR49" i="116"/>
  <c r="BQ49" i="116"/>
  <c r="BP49" i="116"/>
  <c r="BO49" i="116"/>
  <c r="BN49" i="116"/>
  <c r="BM49" i="116"/>
  <c r="BL49" i="116"/>
  <c r="BK49" i="116"/>
  <c r="BJ49" i="116"/>
  <c r="BI49" i="116"/>
  <c r="AX49" i="116"/>
  <c r="AW49" i="116"/>
  <c r="AV49" i="116"/>
  <c r="AU49" i="116"/>
  <c r="AT49" i="116"/>
  <c r="AS49" i="116"/>
  <c r="AR49" i="116"/>
  <c r="AQ49" i="116"/>
  <c r="AP49" i="116"/>
  <c r="AO49" i="116"/>
  <c r="AN49" i="116"/>
  <c r="AM49" i="116"/>
  <c r="AL49" i="116"/>
  <c r="AK49" i="116"/>
  <c r="AJ49" i="116"/>
  <c r="AI49" i="116"/>
  <c r="AH49" i="116"/>
  <c r="W49" i="116"/>
  <c r="V49" i="116"/>
  <c r="U49" i="116"/>
  <c r="T49" i="116"/>
  <c r="S49" i="116"/>
  <c r="R49" i="116"/>
  <c r="K49" i="116"/>
  <c r="I49" i="116"/>
  <c r="H49" i="116"/>
  <c r="G49" i="116"/>
  <c r="A49" i="116"/>
  <c r="HN48" i="116"/>
  <c r="HM48" i="116"/>
  <c r="HL48" i="116"/>
  <c r="J48" i="116"/>
  <c r="HK48" i="116"/>
  <c r="GI48" i="116"/>
  <c r="GH48" i="116"/>
  <c r="GG48" i="116"/>
  <c r="GF48" i="116"/>
  <c r="GE48" i="116"/>
  <c r="GD48" i="116"/>
  <c r="GC48" i="116"/>
  <c r="GB48" i="116"/>
  <c r="GA48" i="116"/>
  <c r="FZ48" i="116"/>
  <c r="FY48" i="116"/>
  <c r="FX48" i="116"/>
  <c r="FW48" i="116"/>
  <c r="FV48" i="116"/>
  <c r="FU48" i="116"/>
  <c r="FT48" i="116"/>
  <c r="FS48" i="116"/>
  <c r="FR48" i="116"/>
  <c r="FC48" i="116"/>
  <c r="FB48" i="116"/>
  <c r="EY48" i="116"/>
  <c r="EH48" i="116"/>
  <c r="EF48" i="116"/>
  <c r="EE48" i="116"/>
  <c r="ED48" i="116"/>
  <c r="EC48" i="116"/>
  <c r="EA48" i="116"/>
  <c r="DY48" i="116"/>
  <c r="DX48" i="116"/>
  <c r="DW48" i="116"/>
  <c r="DV48" i="116"/>
  <c r="DU48" i="116"/>
  <c r="DT48" i="116"/>
  <c r="DS48" i="116"/>
  <c r="DR48" i="116"/>
  <c r="DQ48" i="116"/>
  <c r="DP48" i="116"/>
  <c r="DO48" i="116"/>
  <c r="DN48" i="116"/>
  <c r="DM48" i="116"/>
  <c r="DL48" i="116"/>
  <c r="CY48" i="116"/>
  <c r="CX48" i="116"/>
  <c r="CW48" i="116"/>
  <c r="CV48" i="116"/>
  <c r="CU48" i="116"/>
  <c r="CT48" i="116"/>
  <c r="CS48" i="116"/>
  <c r="CR48" i="116"/>
  <c r="CQ48" i="116"/>
  <c r="CP48" i="116"/>
  <c r="CO48" i="116"/>
  <c r="CN48" i="116"/>
  <c r="CM48" i="116"/>
  <c r="CL48" i="116"/>
  <c r="BY48" i="116"/>
  <c r="BX48" i="116"/>
  <c r="BW48" i="116"/>
  <c r="BV48" i="116"/>
  <c r="BU48" i="116"/>
  <c r="BT48" i="116"/>
  <c r="BS48" i="116"/>
  <c r="BR48" i="116"/>
  <c r="BQ48" i="116"/>
  <c r="BP48" i="116"/>
  <c r="BO48" i="116"/>
  <c r="BN48" i="116"/>
  <c r="BM48" i="116"/>
  <c r="BL48" i="116"/>
  <c r="AX48" i="116"/>
  <c r="AW48" i="116"/>
  <c r="AV48" i="116"/>
  <c r="AU48" i="116"/>
  <c r="AT48" i="116"/>
  <c r="AS48" i="116"/>
  <c r="AR48" i="116"/>
  <c r="AQ48" i="116"/>
  <c r="AP48" i="116"/>
  <c r="AO48" i="116"/>
  <c r="AN48" i="116"/>
  <c r="AM48" i="116"/>
  <c r="AL48" i="116"/>
  <c r="AK48" i="116"/>
  <c r="W48" i="116"/>
  <c r="V48" i="116"/>
  <c r="U48" i="116"/>
  <c r="T48" i="116"/>
  <c r="S48" i="116"/>
  <c r="R48" i="116"/>
  <c r="K48" i="116"/>
  <c r="I48" i="116"/>
  <c r="H48" i="116"/>
  <c r="G48" i="116"/>
  <c r="A48" i="116"/>
  <c r="HN47" i="116"/>
  <c r="HM47" i="116"/>
  <c r="HL47" i="116"/>
  <c r="J47" i="116"/>
  <c r="HK47" i="116"/>
  <c r="GI47" i="116"/>
  <c r="GH47" i="116"/>
  <c r="GG47" i="116"/>
  <c r="GF47" i="116"/>
  <c r="GE47" i="116"/>
  <c r="GD47" i="116"/>
  <c r="GC47" i="116"/>
  <c r="GB47" i="116"/>
  <c r="GA47" i="116"/>
  <c r="FZ47" i="116"/>
  <c r="FY47" i="116"/>
  <c r="FX47" i="116"/>
  <c r="FW47" i="116"/>
  <c r="FV47" i="116"/>
  <c r="FU47" i="116"/>
  <c r="FT47" i="116"/>
  <c r="FS47" i="116"/>
  <c r="FR47" i="116"/>
  <c r="FC47" i="116"/>
  <c r="FB47" i="116"/>
  <c r="EY47" i="116"/>
  <c r="EH47" i="116"/>
  <c r="EF47" i="116"/>
  <c r="EE47" i="116"/>
  <c r="ED47" i="116"/>
  <c r="EC47" i="116"/>
  <c r="EA47" i="116"/>
  <c r="DY47" i="116"/>
  <c r="DX47" i="116"/>
  <c r="DW47" i="116"/>
  <c r="DV47" i="116"/>
  <c r="DU47" i="116"/>
  <c r="DT47" i="116"/>
  <c r="DS47" i="116"/>
  <c r="DR47" i="116"/>
  <c r="DQ47" i="116"/>
  <c r="DP47" i="116"/>
  <c r="DO47" i="116"/>
  <c r="DN47" i="116"/>
  <c r="DM47" i="116"/>
  <c r="DL47" i="116"/>
  <c r="DK47" i="116"/>
  <c r="DJ47" i="116"/>
  <c r="DI47" i="116"/>
  <c r="CY47" i="116"/>
  <c r="CX47" i="116"/>
  <c r="CW47" i="116"/>
  <c r="CV47" i="116"/>
  <c r="CU47" i="116"/>
  <c r="CT47" i="116"/>
  <c r="CS47" i="116"/>
  <c r="CR47" i="116"/>
  <c r="CQ47" i="116"/>
  <c r="CP47" i="116"/>
  <c r="CO47" i="116"/>
  <c r="CN47" i="116"/>
  <c r="CM47" i="116"/>
  <c r="CL47" i="116"/>
  <c r="CK47" i="116"/>
  <c r="CJ47" i="116"/>
  <c r="CI47" i="116"/>
  <c r="BY47" i="116"/>
  <c r="BX47" i="116"/>
  <c r="BW47" i="116"/>
  <c r="BV47" i="116"/>
  <c r="BU47" i="116"/>
  <c r="BT47" i="116"/>
  <c r="BS47" i="116"/>
  <c r="BR47" i="116"/>
  <c r="BQ47" i="116"/>
  <c r="BP47" i="116"/>
  <c r="BO47" i="116"/>
  <c r="BN47" i="116"/>
  <c r="BM47" i="116"/>
  <c r="BL47" i="116"/>
  <c r="BK47" i="116"/>
  <c r="BJ47" i="116"/>
  <c r="BI47" i="116"/>
  <c r="AX47" i="116"/>
  <c r="AW47" i="116"/>
  <c r="AV47" i="116"/>
  <c r="AU47" i="116"/>
  <c r="AT47" i="116"/>
  <c r="AS47" i="116"/>
  <c r="AR47" i="116"/>
  <c r="AQ47" i="116"/>
  <c r="AP47" i="116"/>
  <c r="AO47" i="116"/>
  <c r="AN47" i="116"/>
  <c r="AM47" i="116"/>
  <c r="AL47" i="116"/>
  <c r="AK47" i="116"/>
  <c r="AJ47" i="116"/>
  <c r="AI47" i="116"/>
  <c r="AH47" i="116"/>
  <c r="W47" i="116"/>
  <c r="V47" i="116"/>
  <c r="U47" i="116"/>
  <c r="T47" i="116"/>
  <c r="S47" i="116"/>
  <c r="R47" i="116"/>
  <c r="K47" i="116"/>
  <c r="I47" i="116"/>
  <c r="H47" i="116"/>
  <c r="G47" i="116"/>
  <c r="A47" i="116"/>
  <c r="HN46" i="116"/>
  <c r="HM46" i="116"/>
  <c r="HL46" i="116"/>
  <c r="J46" i="116"/>
  <c r="HK46" i="116"/>
  <c r="GI46" i="116"/>
  <c r="GH46" i="116"/>
  <c r="GG46" i="116"/>
  <c r="GF46" i="116"/>
  <c r="GE46" i="116"/>
  <c r="GD46" i="116"/>
  <c r="GC46" i="116"/>
  <c r="GB46" i="116"/>
  <c r="GA46" i="116"/>
  <c r="FZ46" i="116"/>
  <c r="FY46" i="116"/>
  <c r="FX46" i="116"/>
  <c r="FW46" i="116"/>
  <c r="FV46" i="116"/>
  <c r="FU46" i="116"/>
  <c r="FT46" i="116"/>
  <c r="FS46" i="116"/>
  <c r="FR46" i="116"/>
  <c r="FC46" i="116"/>
  <c r="FB46" i="116"/>
  <c r="EY46" i="116"/>
  <c r="EH46" i="116"/>
  <c r="EF46" i="116"/>
  <c r="EE46" i="116"/>
  <c r="ED46" i="116"/>
  <c r="EC46" i="116"/>
  <c r="EA46" i="116"/>
  <c r="DY46" i="116"/>
  <c r="DX46" i="116"/>
  <c r="DW46" i="116"/>
  <c r="DV46" i="116"/>
  <c r="DU46" i="116"/>
  <c r="DT46" i="116"/>
  <c r="DS46" i="116"/>
  <c r="DR46" i="116"/>
  <c r="DQ46" i="116"/>
  <c r="DP46" i="116"/>
  <c r="DO46" i="116"/>
  <c r="DN46" i="116"/>
  <c r="DM46" i="116"/>
  <c r="DL46" i="116"/>
  <c r="DK46" i="116"/>
  <c r="DJ46" i="116"/>
  <c r="DI46" i="116"/>
  <c r="DH46" i="116"/>
  <c r="CY46" i="116"/>
  <c r="CX46" i="116"/>
  <c r="CW46" i="116"/>
  <c r="CV46" i="116"/>
  <c r="CU46" i="116"/>
  <c r="CT46" i="116"/>
  <c r="CS46" i="116"/>
  <c r="CR46" i="116"/>
  <c r="CQ46" i="116"/>
  <c r="CP46" i="116"/>
  <c r="CO46" i="116"/>
  <c r="CN46" i="116"/>
  <c r="CM46" i="116"/>
  <c r="CL46" i="116"/>
  <c r="CK46" i="116"/>
  <c r="CJ46" i="116"/>
  <c r="CI46" i="116"/>
  <c r="CH46" i="116"/>
  <c r="BY46" i="116"/>
  <c r="BX46" i="116"/>
  <c r="BW46" i="116"/>
  <c r="BV46" i="116"/>
  <c r="BU46" i="116"/>
  <c r="BT46" i="116"/>
  <c r="BS46" i="116"/>
  <c r="BR46" i="116"/>
  <c r="BQ46" i="116"/>
  <c r="BP46" i="116"/>
  <c r="BO46" i="116"/>
  <c r="BN46" i="116"/>
  <c r="BM46" i="116"/>
  <c r="BL46" i="116"/>
  <c r="BK46" i="116"/>
  <c r="BJ46" i="116"/>
  <c r="BI46" i="116"/>
  <c r="BH46" i="116"/>
  <c r="AX46" i="116"/>
  <c r="AW46" i="116"/>
  <c r="AV46" i="116"/>
  <c r="AU46" i="116"/>
  <c r="AT46" i="116"/>
  <c r="AS46" i="116"/>
  <c r="AR46" i="116"/>
  <c r="AQ46" i="116"/>
  <c r="AP46" i="116"/>
  <c r="AO46" i="116"/>
  <c r="AN46" i="116"/>
  <c r="AM46" i="116"/>
  <c r="AL46" i="116"/>
  <c r="AK46" i="116"/>
  <c r="AJ46" i="116"/>
  <c r="AI46" i="116"/>
  <c r="AH46" i="116"/>
  <c r="AG46" i="116"/>
  <c r="W46" i="116"/>
  <c r="V46" i="116"/>
  <c r="U46" i="116"/>
  <c r="T46" i="116"/>
  <c r="S46" i="116"/>
  <c r="R46" i="116"/>
  <c r="K46" i="116"/>
  <c r="I46" i="116"/>
  <c r="H46" i="116"/>
  <c r="G46" i="116"/>
  <c r="A46" i="116"/>
  <c r="HN45" i="116"/>
  <c r="HM45" i="116"/>
  <c r="HL45" i="116"/>
  <c r="J45" i="116"/>
  <c r="HK45" i="116"/>
  <c r="GI45" i="116"/>
  <c r="GH45" i="116"/>
  <c r="GG45" i="116"/>
  <c r="GF45" i="116"/>
  <c r="GE45" i="116"/>
  <c r="GD45" i="116"/>
  <c r="GC45" i="116"/>
  <c r="GB45" i="116"/>
  <c r="GA45" i="116"/>
  <c r="FZ45" i="116"/>
  <c r="FY45" i="116"/>
  <c r="FX45" i="116"/>
  <c r="FW45" i="116"/>
  <c r="FV45" i="116"/>
  <c r="FU45" i="116"/>
  <c r="FT45" i="116"/>
  <c r="FS45" i="116"/>
  <c r="FR45" i="116"/>
  <c r="FC45" i="116"/>
  <c r="FB45" i="116"/>
  <c r="EY45" i="116"/>
  <c r="EH45" i="116"/>
  <c r="EF45" i="116"/>
  <c r="EE45" i="116"/>
  <c r="ED45" i="116"/>
  <c r="EC45" i="116"/>
  <c r="EA45" i="116"/>
  <c r="DY45" i="116"/>
  <c r="DX45" i="116"/>
  <c r="DW45" i="116"/>
  <c r="DV45" i="116"/>
  <c r="DU45" i="116"/>
  <c r="DT45" i="116"/>
  <c r="DS45" i="116"/>
  <c r="DR45" i="116"/>
  <c r="DQ45" i="116"/>
  <c r="DP45" i="116"/>
  <c r="DO45" i="116"/>
  <c r="DN45" i="116"/>
  <c r="DM45" i="116"/>
  <c r="DL45" i="116"/>
  <c r="DK45" i="116"/>
  <c r="DJ45" i="116"/>
  <c r="DI45" i="116"/>
  <c r="DH45" i="116"/>
  <c r="CY45" i="116"/>
  <c r="CX45" i="116"/>
  <c r="CW45" i="116"/>
  <c r="CV45" i="116"/>
  <c r="CU45" i="116"/>
  <c r="CT45" i="116"/>
  <c r="CS45" i="116"/>
  <c r="CR45" i="116"/>
  <c r="CQ45" i="116"/>
  <c r="CP45" i="116"/>
  <c r="CO45" i="116"/>
  <c r="CN45" i="116"/>
  <c r="CM45" i="116"/>
  <c r="CL45" i="116"/>
  <c r="CK45" i="116"/>
  <c r="CJ45" i="116"/>
  <c r="CI45" i="116"/>
  <c r="CH45" i="116"/>
  <c r="BY45" i="116"/>
  <c r="BX45" i="116"/>
  <c r="BW45" i="116"/>
  <c r="BV45" i="116"/>
  <c r="BU45" i="116"/>
  <c r="BT45" i="116"/>
  <c r="BS45" i="116"/>
  <c r="BR45" i="116"/>
  <c r="BQ45" i="116"/>
  <c r="BP45" i="116"/>
  <c r="BO45" i="116"/>
  <c r="BN45" i="116"/>
  <c r="BM45" i="116"/>
  <c r="BL45" i="116"/>
  <c r="BK45" i="116"/>
  <c r="BJ45" i="116"/>
  <c r="BI45" i="116"/>
  <c r="BH45" i="116"/>
  <c r="AX45" i="116"/>
  <c r="AW45" i="116"/>
  <c r="AV45" i="116"/>
  <c r="AU45" i="116"/>
  <c r="AT45" i="116"/>
  <c r="AS45" i="116"/>
  <c r="AR45" i="116"/>
  <c r="AQ45" i="116"/>
  <c r="AP45" i="116"/>
  <c r="AO45" i="116"/>
  <c r="AN45" i="116"/>
  <c r="AM45" i="116"/>
  <c r="AL45" i="116"/>
  <c r="AK45" i="116"/>
  <c r="AJ45" i="116"/>
  <c r="AI45" i="116"/>
  <c r="AH45" i="116"/>
  <c r="AG45" i="116"/>
  <c r="W45" i="116"/>
  <c r="V45" i="116"/>
  <c r="U45" i="116"/>
  <c r="T45" i="116"/>
  <c r="S45" i="116"/>
  <c r="R45" i="116"/>
  <c r="K45" i="116"/>
  <c r="I45" i="116"/>
  <c r="H45" i="116"/>
  <c r="G45" i="116"/>
  <c r="A45" i="116"/>
  <c r="HN44" i="116"/>
  <c r="HM44" i="116"/>
  <c r="HL44" i="116"/>
  <c r="J44" i="116"/>
  <c r="HK44" i="116"/>
  <c r="GI44" i="116"/>
  <c r="GH44" i="116"/>
  <c r="GG44" i="116"/>
  <c r="GF44" i="116"/>
  <c r="GE44" i="116"/>
  <c r="GD44" i="116"/>
  <c r="GC44" i="116"/>
  <c r="GB44" i="116"/>
  <c r="GA44" i="116"/>
  <c r="FZ44" i="116"/>
  <c r="FY44" i="116"/>
  <c r="FX44" i="116"/>
  <c r="FW44" i="116"/>
  <c r="FV44" i="116"/>
  <c r="FU44" i="116"/>
  <c r="FT44" i="116"/>
  <c r="FS44" i="116"/>
  <c r="FR44" i="116"/>
  <c r="FQ44" i="116"/>
  <c r="FP44" i="116"/>
  <c r="FC44" i="116"/>
  <c r="FB44" i="116"/>
  <c r="EY44" i="116"/>
  <c r="EH44" i="116"/>
  <c r="EF44" i="116"/>
  <c r="EE44" i="116"/>
  <c r="ED44" i="116"/>
  <c r="EC44" i="116"/>
  <c r="EA44" i="116"/>
  <c r="DO44" i="116"/>
  <c r="DP44" i="116"/>
  <c r="DQ44" i="116"/>
  <c r="DR44" i="116"/>
  <c r="DS44" i="116"/>
  <c r="DT44" i="116"/>
  <c r="DU44" i="116"/>
  <c r="DV44" i="116"/>
  <c r="DW44" i="116"/>
  <c r="DX44" i="116"/>
  <c r="DY44" i="116"/>
  <c r="DN44" i="116"/>
  <c r="DM44" i="116"/>
  <c r="DL44" i="116"/>
  <c r="DK44" i="116"/>
  <c r="DJ44" i="116"/>
  <c r="DI44" i="116"/>
  <c r="DH44" i="116"/>
  <c r="DG44" i="116"/>
  <c r="DF44" i="116"/>
  <c r="DE44" i="116"/>
  <c r="CO44" i="116"/>
  <c r="CP44" i="116"/>
  <c r="CQ44" i="116"/>
  <c r="CR44" i="116"/>
  <c r="CS44" i="116"/>
  <c r="CT44" i="116"/>
  <c r="CU44" i="116"/>
  <c r="CV44" i="116"/>
  <c r="CW44" i="116"/>
  <c r="CX44" i="116"/>
  <c r="CY44" i="116"/>
  <c r="CN44" i="116"/>
  <c r="CM44" i="116"/>
  <c r="CL44" i="116"/>
  <c r="CK44" i="116"/>
  <c r="CJ44" i="116"/>
  <c r="CI44" i="116"/>
  <c r="CH44" i="116"/>
  <c r="CG44" i="116"/>
  <c r="CF44" i="116"/>
  <c r="CE44" i="116"/>
  <c r="BO44" i="116"/>
  <c r="BP44" i="116"/>
  <c r="BQ44" i="116"/>
  <c r="BR44" i="116"/>
  <c r="BS44" i="116"/>
  <c r="BT44" i="116"/>
  <c r="BU44" i="116"/>
  <c r="BV44" i="116"/>
  <c r="BW44" i="116"/>
  <c r="BX44" i="116"/>
  <c r="BY44" i="116"/>
  <c r="BN44" i="116"/>
  <c r="BM44" i="116"/>
  <c r="BL44" i="116"/>
  <c r="BK44" i="116"/>
  <c r="BJ44" i="116"/>
  <c r="BI44" i="116"/>
  <c r="BH44" i="116"/>
  <c r="BG44" i="116"/>
  <c r="BF44" i="116"/>
  <c r="AX44" i="116"/>
  <c r="AW44" i="116"/>
  <c r="AV44" i="116"/>
  <c r="AU44" i="116"/>
  <c r="AT44" i="116"/>
  <c r="AS44" i="116"/>
  <c r="AR44" i="116"/>
  <c r="AQ44" i="116"/>
  <c r="AP44" i="116"/>
  <c r="AO44" i="116"/>
  <c r="AN44" i="116"/>
  <c r="AM44" i="116"/>
  <c r="AL44" i="116"/>
  <c r="AK44" i="116"/>
  <c r="AJ44" i="116"/>
  <c r="AI44" i="116"/>
  <c r="AH44" i="116"/>
  <c r="AG44" i="116"/>
  <c r="AF44" i="116"/>
  <c r="AE44" i="116"/>
  <c r="W44" i="116"/>
  <c r="V44" i="116"/>
  <c r="U44" i="116"/>
  <c r="T44" i="116"/>
  <c r="S44" i="116"/>
  <c r="R44" i="116"/>
  <c r="K44" i="116"/>
  <c r="I44" i="116"/>
  <c r="H44" i="116"/>
  <c r="G44" i="116"/>
  <c r="A44" i="116"/>
  <c r="HN43" i="116"/>
  <c r="HM43" i="116"/>
  <c r="HL43" i="116"/>
  <c r="J43" i="116"/>
  <c r="HK43" i="116"/>
  <c r="FY43" i="116"/>
  <c r="FZ43" i="116"/>
  <c r="GA43" i="116"/>
  <c r="GB43" i="116"/>
  <c r="GC43" i="116"/>
  <c r="GD43" i="116"/>
  <c r="GE43" i="116"/>
  <c r="GF43" i="116"/>
  <c r="GG43" i="116"/>
  <c r="GH43" i="116"/>
  <c r="GI43" i="116"/>
  <c r="FX43" i="116"/>
  <c r="FW43" i="116"/>
  <c r="FV43" i="116"/>
  <c r="FU43" i="116"/>
  <c r="FT43" i="116"/>
  <c r="FS43" i="116"/>
  <c r="FR43" i="116"/>
  <c r="FC43" i="116"/>
  <c r="FB43" i="116"/>
  <c r="EY43" i="116"/>
  <c r="EH43" i="116"/>
  <c r="EF43" i="116"/>
  <c r="EE43" i="116"/>
  <c r="ED43" i="116"/>
  <c r="EC43" i="116"/>
  <c r="EA43" i="116"/>
  <c r="DO43" i="116"/>
  <c r="DP43" i="116"/>
  <c r="DQ43" i="116"/>
  <c r="DR43" i="116"/>
  <c r="DS43" i="116"/>
  <c r="DT43" i="116"/>
  <c r="DU43" i="116"/>
  <c r="DV43" i="116"/>
  <c r="DW43" i="116"/>
  <c r="DX43" i="116"/>
  <c r="DY43" i="116"/>
  <c r="DN43" i="116"/>
  <c r="DM43" i="116"/>
  <c r="DL43" i="116"/>
  <c r="DK43" i="116"/>
  <c r="DJ43" i="116"/>
  <c r="DI43" i="116"/>
  <c r="DH43" i="116"/>
  <c r="DG43" i="116"/>
  <c r="DF43" i="116"/>
  <c r="DE43" i="116"/>
  <c r="CO43" i="116"/>
  <c r="CP43" i="116"/>
  <c r="CQ43" i="116"/>
  <c r="CR43" i="116"/>
  <c r="CS43" i="116"/>
  <c r="CT43" i="116"/>
  <c r="CU43" i="116"/>
  <c r="CV43" i="116"/>
  <c r="CW43" i="116"/>
  <c r="CX43" i="116"/>
  <c r="CY43" i="116"/>
  <c r="CN43" i="116"/>
  <c r="CM43" i="116"/>
  <c r="CL43" i="116"/>
  <c r="CK43" i="116"/>
  <c r="CJ43" i="116"/>
  <c r="CI43" i="116"/>
  <c r="CH43" i="116"/>
  <c r="CG43" i="116"/>
  <c r="CF43" i="116"/>
  <c r="CE43" i="116"/>
  <c r="BO43" i="116"/>
  <c r="BP43" i="116"/>
  <c r="BQ43" i="116"/>
  <c r="BR43" i="116"/>
  <c r="BS43" i="116"/>
  <c r="BT43" i="116"/>
  <c r="BU43" i="116"/>
  <c r="BV43" i="116"/>
  <c r="BW43" i="116"/>
  <c r="BX43" i="116"/>
  <c r="BY43" i="116"/>
  <c r="BN43" i="116"/>
  <c r="BM43" i="116"/>
  <c r="BL43" i="116"/>
  <c r="BK43" i="116"/>
  <c r="BJ43" i="116"/>
  <c r="BI43" i="116"/>
  <c r="BH43" i="116"/>
  <c r="AX43" i="116"/>
  <c r="AW43" i="116"/>
  <c r="AV43" i="116"/>
  <c r="AU43" i="116"/>
  <c r="AT43" i="116"/>
  <c r="AS43" i="116"/>
  <c r="AR43" i="116"/>
  <c r="AQ43" i="116"/>
  <c r="AP43" i="116"/>
  <c r="AO43" i="116"/>
  <c r="AN43" i="116"/>
  <c r="AM43" i="116"/>
  <c r="AL43" i="116"/>
  <c r="AK43" i="116"/>
  <c r="AJ43" i="116"/>
  <c r="AI43" i="116"/>
  <c r="AH43" i="116"/>
  <c r="AG43" i="116"/>
  <c r="W43" i="116"/>
  <c r="V43" i="116"/>
  <c r="U43" i="116"/>
  <c r="T43" i="116"/>
  <c r="S43" i="116"/>
  <c r="R43" i="116"/>
  <c r="K43" i="116"/>
  <c r="I43" i="116"/>
  <c r="H43" i="116"/>
  <c r="G43" i="116"/>
  <c r="A43" i="116"/>
  <c r="HN42" i="116"/>
  <c r="HM42" i="116"/>
  <c r="HL42" i="116"/>
  <c r="J42" i="116"/>
  <c r="HK42" i="116"/>
  <c r="FY42" i="116"/>
  <c r="FZ42" i="116"/>
  <c r="GA42" i="116"/>
  <c r="GB42" i="116"/>
  <c r="GC42" i="116"/>
  <c r="GD42" i="116"/>
  <c r="GE42" i="116"/>
  <c r="GF42" i="116"/>
  <c r="GG42" i="116"/>
  <c r="GH42" i="116"/>
  <c r="GI42" i="116"/>
  <c r="FX42" i="116"/>
  <c r="FW42" i="116"/>
  <c r="FV42" i="116"/>
  <c r="FU42" i="116"/>
  <c r="FT42" i="116"/>
  <c r="FS42" i="116"/>
  <c r="FR42" i="116"/>
  <c r="FQ42" i="116"/>
  <c r="FC42" i="116"/>
  <c r="FB42" i="116"/>
  <c r="EY42" i="116"/>
  <c r="EH42" i="116"/>
  <c r="EF42" i="116"/>
  <c r="EE42" i="116"/>
  <c r="ED42" i="116"/>
  <c r="EC42" i="116"/>
  <c r="EA42" i="116"/>
  <c r="DO42" i="116"/>
  <c r="DP42" i="116"/>
  <c r="DQ42" i="116"/>
  <c r="DR42" i="116"/>
  <c r="DS42" i="116"/>
  <c r="DT42" i="116"/>
  <c r="DU42" i="116"/>
  <c r="DV42" i="116"/>
  <c r="DW42" i="116"/>
  <c r="DX42" i="116"/>
  <c r="DY42" i="116"/>
  <c r="DN42" i="116"/>
  <c r="DM42" i="116"/>
  <c r="DL42" i="116"/>
  <c r="DK42" i="116"/>
  <c r="DJ42" i="116"/>
  <c r="DI42" i="116"/>
  <c r="DH42" i="116"/>
  <c r="DG42" i="116"/>
  <c r="DF42" i="116"/>
  <c r="DE42" i="116"/>
  <c r="CO42" i="116"/>
  <c r="CP42" i="116"/>
  <c r="CQ42" i="116"/>
  <c r="CR42" i="116"/>
  <c r="CS42" i="116"/>
  <c r="CT42" i="116"/>
  <c r="CU42" i="116"/>
  <c r="CV42" i="116"/>
  <c r="CW42" i="116"/>
  <c r="CX42" i="116"/>
  <c r="CY42" i="116"/>
  <c r="CN42" i="116"/>
  <c r="CM42" i="116"/>
  <c r="CL42" i="116"/>
  <c r="CK42" i="116"/>
  <c r="CJ42" i="116"/>
  <c r="CI42" i="116"/>
  <c r="CH42" i="116"/>
  <c r="CG42" i="116"/>
  <c r="CF42" i="116"/>
  <c r="CE42" i="116"/>
  <c r="BO42" i="116"/>
  <c r="BP42" i="116"/>
  <c r="BQ42" i="116"/>
  <c r="BR42" i="116"/>
  <c r="BS42" i="116"/>
  <c r="BT42" i="116"/>
  <c r="BU42" i="116"/>
  <c r="BV42" i="116"/>
  <c r="BW42" i="116"/>
  <c r="BX42" i="116"/>
  <c r="BY42" i="116"/>
  <c r="BN42" i="116"/>
  <c r="BM42" i="116"/>
  <c r="BL42" i="116"/>
  <c r="BK42" i="116"/>
  <c r="BJ42" i="116"/>
  <c r="BI42" i="116"/>
  <c r="BH42" i="116"/>
  <c r="BG42" i="116"/>
  <c r="AX42" i="116"/>
  <c r="AW42" i="116"/>
  <c r="AV42" i="116"/>
  <c r="AU42" i="116"/>
  <c r="AT42" i="116"/>
  <c r="AS42" i="116"/>
  <c r="AR42" i="116"/>
  <c r="AQ42" i="116"/>
  <c r="AP42" i="116"/>
  <c r="AO42" i="116"/>
  <c r="AN42" i="116"/>
  <c r="AM42" i="116"/>
  <c r="AL42" i="116"/>
  <c r="AK42" i="116"/>
  <c r="AJ42" i="116"/>
  <c r="AI42" i="116"/>
  <c r="AH42" i="116"/>
  <c r="AG42" i="116"/>
  <c r="AF42" i="116"/>
  <c r="W42" i="116"/>
  <c r="V42" i="116"/>
  <c r="U42" i="116"/>
  <c r="T42" i="116"/>
  <c r="S42" i="116"/>
  <c r="R42" i="116"/>
  <c r="K42" i="116"/>
  <c r="I42" i="116"/>
  <c r="H42" i="116"/>
  <c r="G42" i="116"/>
  <c r="A42" i="116"/>
  <c r="HN41" i="116"/>
  <c r="HM41" i="116"/>
  <c r="HL41" i="116"/>
  <c r="J41" i="116"/>
  <c r="HK41" i="116"/>
  <c r="FY41" i="116"/>
  <c r="FZ41" i="116"/>
  <c r="GA41" i="116"/>
  <c r="GB41" i="116"/>
  <c r="GC41" i="116"/>
  <c r="GD41" i="116"/>
  <c r="GE41" i="116"/>
  <c r="GF41" i="116"/>
  <c r="GG41" i="116"/>
  <c r="GH41" i="116"/>
  <c r="GI41" i="116"/>
  <c r="FX41" i="116"/>
  <c r="FW41" i="116"/>
  <c r="FV41" i="116"/>
  <c r="FU41" i="116"/>
  <c r="FT41" i="116"/>
  <c r="FS41" i="116"/>
  <c r="FR41" i="116"/>
  <c r="FQ41" i="116"/>
  <c r="FP41" i="116"/>
  <c r="FC41" i="116"/>
  <c r="FB41" i="116"/>
  <c r="EY41" i="116"/>
  <c r="EH41" i="116"/>
  <c r="EF41" i="116"/>
  <c r="EE41" i="116"/>
  <c r="ED41" i="116"/>
  <c r="EC41" i="116"/>
  <c r="EA41" i="116"/>
  <c r="DO41" i="116"/>
  <c r="DP41" i="116"/>
  <c r="DQ41" i="116"/>
  <c r="DR41" i="116"/>
  <c r="DS41" i="116"/>
  <c r="DT41" i="116"/>
  <c r="DU41" i="116"/>
  <c r="DV41" i="116"/>
  <c r="DW41" i="116"/>
  <c r="DX41" i="116"/>
  <c r="DY41" i="116"/>
  <c r="DN41" i="116"/>
  <c r="DM41" i="116"/>
  <c r="DL41" i="116"/>
  <c r="DK41" i="116"/>
  <c r="DJ41" i="116"/>
  <c r="DI41" i="116"/>
  <c r="DH41" i="116"/>
  <c r="DG41" i="116"/>
  <c r="DF41" i="116"/>
  <c r="DE41" i="116"/>
  <c r="CO41" i="116"/>
  <c r="CP41" i="116"/>
  <c r="CQ41" i="116"/>
  <c r="CR41" i="116"/>
  <c r="CS41" i="116"/>
  <c r="CT41" i="116"/>
  <c r="CU41" i="116"/>
  <c r="CV41" i="116"/>
  <c r="CW41" i="116"/>
  <c r="CX41" i="116"/>
  <c r="CY41" i="116"/>
  <c r="CN41" i="116"/>
  <c r="CM41" i="116"/>
  <c r="CL41" i="116"/>
  <c r="CK41" i="116"/>
  <c r="CJ41" i="116"/>
  <c r="CI41" i="116"/>
  <c r="CH41" i="116"/>
  <c r="CG41" i="116"/>
  <c r="CF41" i="116"/>
  <c r="CE41" i="116"/>
  <c r="BO41" i="116"/>
  <c r="BP41" i="116"/>
  <c r="BQ41" i="116"/>
  <c r="BR41" i="116"/>
  <c r="BS41" i="116"/>
  <c r="BT41" i="116"/>
  <c r="BU41" i="116"/>
  <c r="BV41" i="116"/>
  <c r="BW41" i="116"/>
  <c r="BX41" i="116"/>
  <c r="BY41" i="116"/>
  <c r="BN41" i="116"/>
  <c r="BM41" i="116"/>
  <c r="BL41" i="116"/>
  <c r="BK41" i="116"/>
  <c r="BJ41" i="116"/>
  <c r="BI41" i="116"/>
  <c r="BH41" i="116"/>
  <c r="BG41" i="116"/>
  <c r="BF41" i="116"/>
  <c r="AX41" i="116"/>
  <c r="AW41" i="116"/>
  <c r="AV41" i="116"/>
  <c r="AU41" i="116"/>
  <c r="AT41" i="116"/>
  <c r="AS41" i="116"/>
  <c r="AR41" i="116"/>
  <c r="AQ41" i="116"/>
  <c r="AP41" i="116"/>
  <c r="AO41" i="116"/>
  <c r="AN41" i="116"/>
  <c r="AM41" i="116"/>
  <c r="AL41" i="116"/>
  <c r="AK41" i="116"/>
  <c r="AJ41" i="116"/>
  <c r="AI41" i="116"/>
  <c r="AH41" i="116"/>
  <c r="AG41" i="116"/>
  <c r="AF41" i="116"/>
  <c r="AE41" i="116"/>
  <c r="W41" i="116"/>
  <c r="V41" i="116"/>
  <c r="U41" i="116"/>
  <c r="T41" i="116"/>
  <c r="S41" i="116"/>
  <c r="R41" i="116"/>
  <c r="K41" i="116"/>
  <c r="I41" i="116"/>
  <c r="H41" i="116"/>
  <c r="G41" i="116"/>
  <c r="A41" i="116"/>
  <c r="HN40" i="116"/>
  <c r="HM40" i="116"/>
  <c r="HL40" i="116"/>
  <c r="J40" i="116"/>
  <c r="HK40" i="116"/>
  <c r="FY40" i="116"/>
  <c r="FZ40" i="116"/>
  <c r="GA40" i="116"/>
  <c r="GB40" i="116"/>
  <c r="GC40" i="116"/>
  <c r="GD40" i="116"/>
  <c r="GE40" i="116"/>
  <c r="GF40" i="116"/>
  <c r="GG40" i="116"/>
  <c r="GH40" i="116"/>
  <c r="GI40" i="116"/>
  <c r="FX40" i="116"/>
  <c r="FW40" i="116"/>
  <c r="FV40" i="116"/>
  <c r="FU40" i="116"/>
  <c r="FT40" i="116"/>
  <c r="FS40" i="116"/>
  <c r="FR40" i="116"/>
  <c r="FQ40" i="116"/>
  <c r="FP40" i="116"/>
  <c r="FO40" i="116"/>
  <c r="FC40" i="116"/>
  <c r="FB40" i="116"/>
  <c r="EY40" i="116"/>
  <c r="EH40" i="116"/>
  <c r="EF40" i="116"/>
  <c r="EE40" i="116"/>
  <c r="ED40" i="116"/>
  <c r="EC40" i="116"/>
  <c r="EA40" i="116"/>
  <c r="DO40" i="116"/>
  <c r="DP40" i="116"/>
  <c r="DQ40" i="116"/>
  <c r="DR40" i="116"/>
  <c r="DS40" i="116"/>
  <c r="DT40" i="116"/>
  <c r="DU40" i="116"/>
  <c r="DV40" i="116"/>
  <c r="DW40" i="116"/>
  <c r="DX40" i="116"/>
  <c r="DY40" i="116"/>
  <c r="DN40" i="116"/>
  <c r="DM40" i="116"/>
  <c r="DL40" i="116"/>
  <c r="DK40" i="116"/>
  <c r="DJ40" i="116"/>
  <c r="DI40" i="116"/>
  <c r="DH40" i="116"/>
  <c r="DG40" i="116"/>
  <c r="DF40" i="116"/>
  <c r="DE40" i="116"/>
  <c r="CO40" i="116"/>
  <c r="CP40" i="116"/>
  <c r="CQ40" i="116"/>
  <c r="CR40" i="116"/>
  <c r="CS40" i="116"/>
  <c r="CT40" i="116"/>
  <c r="CU40" i="116"/>
  <c r="CV40" i="116"/>
  <c r="CW40" i="116"/>
  <c r="CX40" i="116"/>
  <c r="CY40" i="116"/>
  <c r="CN40" i="116"/>
  <c r="CM40" i="116"/>
  <c r="CL40" i="116"/>
  <c r="CK40" i="116"/>
  <c r="CJ40" i="116"/>
  <c r="CI40" i="116"/>
  <c r="CH40" i="116"/>
  <c r="CG40" i="116"/>
  <c r="CF40" i="116"/>
  <c r="CE40" i="116"/>
  <c r="BO40" i="116"/>
  <c r="BP40" i="116"/>
  <c r="BQ40" i="116"/>
  <c r="BR40" i="116"/>
  <c r="BS40" i="116"/>
  <c r="BT40" i="116"/>
  <c r="BU40" i="116"/>
  <c r="BV40" i="116"/>
  <c r="BW40" i="116"/>
  <c r="BX40" i="116"/>
  <c r="BY40" i="116"/>
  <c r="BN40" i="116"/>
  <c r="BM40" i="116"/>
  <c r="BL40" i="116"/>
  <c r="BK40" i="116"/>
  <c r="BJ40" i="116"/>
  <c r="BI40" i="116"/>
  <c r="BH40" i="116"/>
  <c r="BG40" i="116"/>
  <c r="BF40" i="116"/>
  <c r="BE40" i="116"/>
  <c r="AX40" i="116"/>
  <c r="AW40" i="116"/>
  <c r="AV40" i="116"/>
  <c r="AU40" i="116"/>
  <c r="AT40" i="116"/>
  <c r="AS40" i="116"/>
  <c r="AR40" i="116"/>
  <c r="AQ40" i="116"/>
  <c r="AP40" i="116"/>
  <c r="AO40" i="116"/>
  <c r="AN40" i="116"/>
  <c r="AM40" i="116"/>
  <c r="AL40" i="116"/>
  <c r="AK40" i="116"/>
  <c r="AJ40" i="116"/>
  <c r="AI40" i="116"/>
  <c r="AH40" i="116"/>
  <c r="AG40" i="116"/>
  <c r="AF40" i="116"/>
  <c r="AE40" i="116"/>
  <c r="AD40" i="116"/>
  <c r="W40" i="116"/>
  <c r="V40" i="116"/>
  <c r="U40" i="116"/>
  <c r="T40" i="116"/>
  <c r="S40" i="116"/>
  <c r="R40" i="116"/>
  <c r="K40" i="116"/>
  <c r="I40" i="116"/>
  <c r="H40" i="116"/>
  <c r="G40" i="116"/>
  <c r="A40" i="116"/>
  <c r="HN39" i="116"/>
  <c r="HM39" i="116"/>
  <c r="HL39" i="116"/>
  <c r="J39" i="116"/>
  <c r="HK39" i="116"/>
  <c r="FY39" i="116"/>
  <c r="FZ39" i="116"/>
  <c r="GA39" i="116"/>
  <c r="GB39" i="116"/>
  <c r="GC39" i="116"/>
  <c r="GD39" i="116"/>
  <c r="GE39" i="116"/>
  <c r="GF39" i="116"/>
  <c r="GG39" i="116"/>
  <c r="GH39" i="116"/>
  <c r="GI39" i="116"/>
  <c r="FX39" i="116"/>
  <c r="FW39" i="116"/>
  <c r="FV39" i="116"/>
  <c r="FU39" i="116"/>
  <c r="FT39" i="116"/>
  <c r="FS39" i="116"/>
  <c r="FR39" i="116"/>
  <c r="FQ39" i="116"/>
  <c r="FP39" i="116"/>
  <c r="FO39" i="116"/>
  <c r="FC39" i="116"/>
  <c r="FB39" i="116"/>
  <c r="EY39" i="116"/>
  <c r="EH39" i="116"/>
  <c r="EF39" i="116"/>
  <c r="EE39" i="116"/>
  <c r="ED39" i="116"/>
  <c r="EC39" i="116"/>
  <c r="EA39" i="116"/>
  <c r="DO39" i="116"/>
  <c r="DP39" i="116"/>
  <c r="DQ39" i="116"/>
  <c r="DR39" i="116"/>
  <c r="DS39" i="116"/>
  <c r="DT39" i="116"/>
  <c r="DU39" i="116"/>
  <c r="DV39" i="116"/>
  <c r="DW39" i="116"/>
  <c r="DX39" i="116"/>
  <c r="DY39" i="116"/>
  <c r="DN39" i="116"/>
  <c r="DM39" i="116"/>
  <c r="DL39" i="116"/>
  <c r="DK39" i="116"/>
  <c r="DJ39" i="116"/>
  <c r="DI39" i="116"/>
  <c r="DH39" i="116"/>
  <c r="DG39" i="116"/>
  <c r="DF39" i="116"/>
  <c r="DE39" i="116"/>
  <c r="CO39" i="116"/>
  <c r="CP39" i="116"/>
  <c r="CQ39" i="116"/>
  <c r="CR39" i="116"/>
  <c r="CS39" i="116"/>
  <c r="CT39" i="116"/>
  <c r="CU39" i="116"/>
  <c r="CV39" i="116"/>
  <c r="CW39" i="116"/>
  <c r="CX39" i="116"/>
  <c r="CY39" i="116"/>
  <c r="CN39" i="116"/>
  <c r="CM39" i="116"/>
  <c r="CL39" i="116"/>
  <c r="CK39" i="116"/>
  <c r="CJ39" i="116"/>
  <c r="CI39" i="116"/>
  <c r="CH39" i="116"/>
  <c r="CG39" i="116"/>
  <c r="CF39" i="116"/>
  <c r="CE39" i="116"/>
  <c r="BO39" i="116"/>
  <c r="BP39" i="116"/>
  <c r="BQ39" i="116"/>
  <c r="BR39" i="116"/>
  <c r="BS39" i="116"/>
  <c r="BT39" i="116"/>
  <c r="BU39" i="116"/>
  <c r="BV39" i="116"/>
  <c r="BW39" i="116"/>
  <c r="BX39" i="116"/>
  <c r="BY39" i="116"/>
  <c r="BN39" i="116"/>
  <c r="BM39" i="116"/>
  <c r="BL39" i="116"/>
  <c r="BK39" i="116"/>
  <c r="BJ39" i="116"/>
  <c r="BI39" i="116"/>
  <c r="BH39" i="116"/>
  <c r="BG39" i="116"/>
  <c r="BF39" i="116"/>
  <c r="BE39" i="116"/>
  <c r="AX39" i="116"/>
  <c r="AW39" i="116"/>
  <c r="AV39" i="116"/>
  <c r="AU39" i="116"/>
  <c r="AT39" i="116"/>
  <c r="AS39" i="116"/>
  <c r="AR39" i="116"/>
  <c r="AQ39" i="116"/>
  <c r="AP39" i="116"/>
  <c r="AO39" i="116"/>
  <c r="AN39" i="116"/>
  <c r="AM39" i="116"/>
  <c r="AL39" i="116"/>
  <c r="AK39" i="116"/>
  <c r="AJ39" i="116"/>
  <c r="AI39" i="116"/>
  <c r="AH39" i="116"/>
  <c r="AG39" i="116"/>
  <c r="AF39" i="116"/>
  <c r="AE39" i="116"/>
  <c r="AD39" i="116"/>
  <c r="W39" i="116"/>
  <c r="V39" i="116"/>
  <c r="U39" i="116"/>
  <c r="T39" i="116"/>
  <c r="S39" i="116"/>
  <c r="R39" i="116"/>
  <c r="K39" i="116"/>
  <c r="I39" i="116"/>
  <c r="H39" i="116"/>
  <c r="G39" i="116"/>
  <c r="A39" i="116"/>
  <c r="HN38" i="116"/>
  <c r="HM38" i="116"/>
  <c r="HL38" i="116"/>
  <c r="J38" i="116"/>
  <c r="HK38" i="116"/>
  <c r="FY38" i="116"/>
  <c r="FZ38" i="116"/>
  <c r="GA38" i="116"/>
  <c r="GB38" i="116"/>
  <c r="GC38" i="116"/>
  <c r="GD38" i="116"/>
  <c r="GE38" i="116"/>
  <c r="GF38" i="116"/>
  <c r="GG38" i="116"/>
  <c r="GH38" i="116"/>
  <c r="GI38" i="116"/>
  <c r="FX38" i="116"/>
  <c r="FW38" i="116"/>
  <c r="FV38" i="116"/>
  <c r="FU38" i="116"/>
  <c r="FT38" i="116"/>
  <c r="FS38" i="116"/>
  <c r="FR38" i="116"/>
  <c r="FQ38" i="116"/>
  <c r="FP38" i="116"/>
  <c r="FO38" i="116"/>
  <c r="FC38" i="116"/>
  <c r="FB38" i="116"/>
  <c r="EY38" i="116"/>
  <c r="EH38" i="116"/>
  <c r="EF38" i="116"/>
  <c r="EE38" i="116"/>
  <c r="ED38" i="116"/>
  <c r="EC38" i="116"/>
  <c r="EA38" i="116"/>
  <c r="DO38" i="116"/>
  <c r="DP38" i="116"/>
  <c r="DQ38" i="116"/>
  <c r="DR38" i="116"/>
  <c r="DS38" i="116"/>
  <c r="DT38" i="116"/>
  <c r="DU38" i="116"/>
  <c r="DV38" i="116"/>
  <c r="DW38" i="116"/>
  <c r="DX38" i="116"/>
  <c r="DY38" i="116"/>
  <c r="DN38" i="116"/>
  <c r="DM38" i="116"/>
  <c r="DL38" i="116"/>
  <c r="DK38" i="116"/>
  <c r="DJ38" i="116"/>
  <c r="DI38" i="116"/>
  <c r="DH38" i="116"/>
  <c r="DG38" i="116"/>
  <c r="DF38" i="116"/>
  <c r="DE38" i="116"/>
  <c r="CO38" i="116"/>
  <c r="CP38" i="116"/>
  <c r="CQ38" i="116"/>
  <c r="CR38" i="116"/>
  <c r="CS38" i="116"/>
  <c r="CT38" i="116"/>
  <c r="CU38" i="116"/>
  <c r="CV38" i="116"/>
  <c r="CW38" i="116"/>
  <c r="CX38" i="116"/>
  <c r="CY38" i="116"/>
  <c r="CN38" i="116"/>
  <c r="CM38" i="116"/>
  <c r="CL38" i="116"/>
  <c r="CK38" i="116"/>
  <c r="CJ38" i="116"/>
  <c r="CI38" i="116"/>
  <c r="CH38" i="116"/>
  <c r="CG38" i="116"/>
  <c r="CF38" i="116"/>
  <c r="CE38" i="116"/>
  <c r="BO38" i="116"/>
  <c r="BP38" i="116"/>
  <c r="BQ38" i="116"/>
  <c r="BR38" i="116"/>
  <c r="BS38" i="116"/>
  <c r="BT38" i="116"/>
  <c r="BU38" i="116"/>
  <c r="BV38" i="116"/>
  <c r="BW38" i="116"/>
  <c r="BX38" i="116"/>
  <c r="BY38" i="116"/>
  <c r="BN38" i="116"/>
  <c r="BM38" i="116"/>
  <c r="BL38" i="116"/>
  <c r="BK38" i="116"/>
  <c r="BJ38" i="116"/>
  <c r="BI38" i="116"/>
  <c r="BH38" i="116"/>
  <c r="BG38" i="116"/>
  <c r="BF38" i="116"/>
  <c r="BE38" i="116"/>
  <c r="AX38" i="116"/>
  <c r="AW38" i="116"/>
  <c r="AV38" i="116"/>
  <c r="AU38" i="116"/>
  <c r="AT38" i="116"/>
  <c r="AS38" i="116"/>
  <c r="AR38" i="116"/>
  <c r="AQ38" i="116"/>
  <c r="AP38" i="116"/>
  <c r="AO38" i="116"/>
  <c r="AN38" i="116"/>
  <c r="AM38" i="116"/>
  <c r="AL38" i="116"/>
  <c r="AK38" i="116"/>
  <c r="AJ38" i="116"/>
  <c r="AI38" i="116"/>
  <c r="AH38" i="116"/>
  <c r="AG38" i="116"/>
  <c r="AF38" i="116"/>
  <c r="AE38" i="116"/>
  <c r="AD38" i="116"/>
  <c r="AC38" i="116"/>
  <c r="AB38" i="116"/>
  <c r="W38" i="116"/>
  <c r="V38" i="116"/>
  <c r="U38" i="116"/>
  <c r="T38" i="116"/>
  <c r="S38" i="116"/>
  <c r="R38" i="116"/>
  <c r="K38" i="116"/>
  <c r="I38" i="116"/>
  <c r="H38" i="116"/>
  <c r="G38" i="116"/>
  <c r="A38" i="116"/>
  <c r="HN37" i="116"/>
  <c r="HM37" i="116"/>
  <c r="HL37" i="116"/>
  <c r="J37" i="116"/>
  <c r="HK37" i="116"/>
  <c r="FY37" i="116"/>
  <c r="FZ37" i="116"/>
  <c r="GA37" i="116"/>
  <c r="GB37" i="116"/>
  <c r="GC37" i="116"/>
  <c r="GD37" i="116"/>
  <c r="GE37" i="116"/>
  <c r="GF37" i="116"/>
  <c r="GG37" i="116"/>
  <c r="GH37" i="116"/>
  <c r="GI37" i="116"/>
  <c r="FX37" i="116"/>
  <c r="FW37" i="116"/>
  <c r="FV37" i="116"/>
  <c r="FU37" i="116"/>
  <c r="FT37" i="116"/>
  <c r="FS37" i="116"/>
  <c r="FR37" i="116"/>
  <c r="FQ37" i="116"/>
  <c r="FP37" i="116"/>
  <c r="FO37" i="116"/>
  <c r="FC37" i="116"/>
  <c r="FB37" i="116"/>
  <c r="EY37" i="116"/>
  <c r="EH37" i="116"/>
  <c r="EF37" i="116"/>
  <c r="EE37" i="116"/>
  <c r="ED37" i="116"/>
  <c r="EC37" i="116"/>
  <c r="EA37" i="116"/>
  <c r="DO37" i="116"/>
  <c r="DP37" i="116"/>
  <c r="DQ37" i="116"/>
  <c r="DR37" i="116"/>
  <c r="DS37" i="116"/>
  <c r="DT37" i="116"/>
  <c r="DU37" i="116"/>
  <c r="DV37" i="116"/>
  <c r="DW37" i="116"/>
  <c r="DX37" i="116"/>
  <c r="DY37" i="116"/>
  <c r="DN37" i="116"/>
  <c r="DM37" i="116"/>
  <c r="DL37" i="116"/>
  <c r="DK37" i="116"/>
  <c r="DJ37" i="116"/>
  <c r="DI37" i="116"/>
  <c r="DH37" i="116"/>
  <c r="DG37" i="116"/>
  <c r="DF37" i="116"/>
  <c r="DE37" i="116"/>
  <c r="CO37" i="116"/>
  <c r="CP37" i="116"/>
  <c r="CQ37" i="116"/>
  <c r="CR37" i="116"/>
  <c r="CS37" i="116"/>
  <c r="CT37" i="116"/>
  <c r="CU37" i="116"/>
  <c r="CV37" i="116"/>
  <c r="CW37" i="116"/>
  <c r="CX37" i="116"/>
  <c r="CY37" i="116"/>
  <c r="CN37" i="116"/>
  <c r="CM37" i="116"/>
  <c r="CL37" i="116"/>
  <c r="CK37" i="116"/>
  <c r="CJ37" i="116"/>
  <c r="CI37" i="116"/>
  <c r="CH37" i="116"/>
  <c r="CG37" i="116"/>
  <c r="CF37" i="116"/>
  <c r="CE37" i="116"/>
  <c r="BO37" i="116"/>
  <c r="BP37" i="116"/>
  <c r="BQ37" i="116"/>
  <c r="BR37" i="116"/>
  <c r="BS37" i="116"/>
  <c r="BT37" i="116"/>
  <c r="BU37" i="116"/>
  <c r="BV37" i="116"/>
  <c r="BW37" i="116"/>
  <c r="BX37" i="116"/>
  <c r="BY37" i="116"/>
  <c r="BN37" i="116"/>
  <c r="BM37" i="116"/>
  <c r="BL37" i="116"/>
  <c r="BK37" i="116"/>
  <c r="BJ37" i="116"/>
  <c r="BI37" i="116"/>
  <c r="BH37" i="116"/>
  <c r="BG37" i="116"/>
  <c r="BF37" i="116"/>
  <c r="BE37" i="116"/>
  <c r="AX37" i="116"/>
  <c r="AW37" i="116"/>
  <c r="AV37" i="116"/>
  <c r="AU37" i="116"/>
  <c r="AT37" i="116"/>
  <c r="AS37" i="116"/>
  <c r="AR37" i="116"/>
  <c r="AQ37" i="116"/>
  <c r="AP37" i="116"/>
  <c r="AO37" i="116"/>
  <c r="AN37" i="116"/>
  <c r="AM37" i="116"/>
  <c r="AL37" i="116"/>
  <c r="AK37" i="116"/>
  <c r="AJ37" i="116"/>
  <c r="AI37" i="116"/>
  <c r="AH37" i="116"/>
  <c r="AG37" i="116"/>
  <c r="AF37" i="116"/>
  <c r="AE37" i="116"/>
  <c r="AD37" i="116"/>
  <c r="AC37" i="116"/>
  <c r="AB37" i="116"/>
  <c r="W37" i="116"/>
  <c r="V37" i="116"/>
  <c r="U37" i="116"/>
  <c r="T37" i="116"/>
  <c r="S37" i="116"/>
  <c r="R37" i="116"/>
  <c r="K37" i="116"/>
  <c r="I37" i="116"/>
  <c r="H37" i="116"/>
  <c r="G37" i="116"/>
  <c r="A37" i="116"/>
  <c r="HN36" i="116"/>
  <c r="HM36" i="116"/>
  <c r="HL36" i="116"/>
  <c r="J36" i="116"/>
  <c r="HK36" i="116"/>
  <c r="FY36" i="116"/>
  <c r="FZ36" i="116"/>
  <c r="GA36" i="116"/>
  <c r="GB36" i="116"/>
  <c r="GC36" i="116"/>
  <c r="GD36" i="116"/>
  <c r="GE36" i="116"/>
  <c r="GF36" i="116"/>
  <c r="GG36" i="116"/>
  <c r="GH36" i="116"/>
  <c r="GI36" i="116"/>
  <c r="FX36" i="116"/>
  <c r="FW36" i="116"/>
  <c r="FV36" i="116"/>
  <c r="FU36" i="116"/>
  <c r="FT36" i="116"/>
  <c r="FS36" i="116"/>
  <c r="FR36" i="116"/>
  <c r="FQ36" i="116"/>
  <c r="FP36" i="116"/>
  <c r="FO36" i="116"/>
  <c r="FN36" i="116"/>
  <c r="FM36" i="116"/>
  <c r="FL36" i="116"/>
  <c r="FK36" i="116"/>
  <c r="FC36" i="116"/>
  <c r="FB36" i="116"/>
  <c r="EY36" i="116"/>
  <c r="EH36" i="116"/>
  <c r="EF36" i="116"/>
  <c r="EE36" i="116"/>
  <c r="ED36" i="116"/>
  <c r="EC36" i="116"/>
  <c r="EA36" i="116"/>
  <c r="DO36" i="116"/>
  <c r="DP36" i="116"/>
  <c r="DQ36" i="116"/>
  <c r="DR36" i="116"/>
  <c r="DS36" i="116"/>
  <c r="DT36" i="116"/>
  <c r="DU36" i="116"/>
  <c r="DV36" i="116"/>
  <c r="DW36" i="116"/>
  <c r="DX36" i="116"/>
  <c r="DY36" i="116"/>
  <c r="DN36" i="116"/>
  <c r="DM36" i="116"/>
  <c r="DL36" i="116"/>
  <c r="DK36" i="116"/>
  <c r="DJ36" i="116"/>
  <c r="DI36" i="116"/>
  <c r="DH36" i="116"/>
  <c r="DG36" i="116"/>
  <c r="DF36" i="116"/>
  <c r="DE36" i="116"/>
  <c r="DD36" i="116"/>
  <c r="DC36" i="116"/>
  <c r="DB36" i="116"/>
  <c r="DA36" i="116"/>
  <c r="CO36" i="116"/>
  <c r="CP36" i="116"/>
  <c r="CQ36" i="116"/>
  <c r="CR36" i="116"/>
  <c r="CS36" i="116"/>
  <c r="CT36" i="116"/>
  <c r="CU36" i="116"/>
  <c r="CV36" i="116"/>
  <c r="CW36" i="116"/>
  <c r="CX36" i="116"/>
  <c r="CY36" i="116"/>
  <c r="CN36" i="116"/>
  <c r="CM36" i="116"/>
  <c r="CL36" i="116"/>
  <c r="CK36" i="116"/>
  <c r="CJ36" i="116"/>
  <c r="CI36" i="116"/>
  <c r="CH36" i="116"/>
  <c r="CG36" i="116"/>
  <c r="CF36" i="116"/>
  <c r="CE36" i="116"/>
  <c r="CD36" i="116"/>
  <c r="CC36" i="116"/>
  <c r="CB36" i="116"/>
  <c r="CA36" i="116"/>
  <c r="BO36" i="116"/>
  <c r="BP36" i="116"/>
  <c r="BQ36" i="116"/>
  <c r="BR36" i="116"/>
  <c r="BS36" i="116"/>
  <c r="BT36" i="116"/>
  <c r="BU36" i="116"/>
  <c r="BV36" i="116"/>
  <c r="BW36" i="116"/>
  <c r="BX36" i="116"/>
  <c r="BY36" i="116"/>
  <c r="BN36" i="116"/>
  <c r="BM36" i="116"/>
  <c r="BL36" i="116"/>
  <c r="BK36" i="116"/>
  <c r="BJ36" i="116"/>
  <c r="BI36" i="116"/>
  <c r="BH36" i="116"/>
  <c r="BG36" i="116"/>
  <c r="BF36" i="116"/>
  <c r="BE36" i="116"/>
  <c r="BD36" i="116"/>
  <c r="BC36" i="116"/>
  <c r="BB36" i="116"/>
  <c r="BA36" i="116"/>
  <c r="AX36" i="116"/>
  <c r="AW36" i="116"/>
  <c r="AV36" i="116"/>
  <c r="AU36" i="116"/>
  <c r="AT36" i="116"/>
  <c r="AS36" i="116"/>
  <c r="AR36" i="116"/>
  <c r="AQ36" i="116"/>
  <c r="AP36" i="116"/>
  <c r="AO36" i="116"/>
  <c r="AN36" i="116"/>
  <c r="AM36" i="116"/>
  <c r="AL36" i="116"/>
  <c r="AK36" i="116"/>
  <c r="AJ36" i="116"/>
  <c r="AI36" i="116"/>
  <c r="AH36" i="116"/>
  <c r="AG36" i="116"/>
  <c r="AF36" i="116"/>
  <c r="AE36" i="116"/>
  <c r="AD36" i="116"/>
  <c r="AC36" i="116"/>
  <c r="AB36" i="116"/>
  <c r="AA36" i="116"/>
  <c r="Z36" i="116"/>
  <c r="W36" i="116"/>
  <c r="V36" i="116"/>
  <c r="U36" i="116"/>
  <c r="T36" i="116"/>
  <c r="S36" i="116"/>
  <c r="R36" i="116"/>
  <c r="K36" i="116"/>
  <c r="I36" i="116"/>
  <c r="H36" i="116"/>
  <c r="G36" i="116"/>
  <c r="A36" i="116"/>
  <c r="HN35" i="116"/>
  <c r="HM35" i="116"/>
  <c r="HL35" i="116"/>
  <c r="HK35" i="116"/>
  <c r="FY35" i="116"/>
  <c r="FZ35" i="116"/>
  <c r="GA35" i="116"/>
  <c r="GB35" i="116"/>
  <c r="GC35" i="116"/>
  <c r="GD35" i="116"/>
  <c r="GE35" i="116"/>
  <c r="GF35" i="116"/>
  <c r="GG35" i="116"/>
  <c r="GH35" i="116"/>
  <c r="GI35" i="116"/>
  <c r="FX35" i="116"/>
  <c r="FW35" i="116"/>
  <c r="FV35" i="116"/>
  <c r="FU35" i="116"/>
  <c r="FT35" i="116"/>
  <c r="FS35" i="116"/>
  <c r="FR35" i="116"/>
  <c r="FQ35" i="116"/>
  <c r="FP35" i="116"/>
  <c r="FO35" i="116"/>
  <c r="FN35" i="116"/>
  <c r="FM35" i="116"/>
  <c r="FL35" i="116"/>
  <c r="FK35" i="116"/>
  <c r="FC35" i="116"/>
  <c r="FB35" i="116"/>
  <c r="EY35" i="116"/>
  <c r="EH35" i="116"/>
  <c r="EF35" i="116"/>
  <c r="EE35" i="116"/>
  <c r="ED35" i="116"/>
  <c r="EC35" i="116"/>
  <c r="EA35" i="116"/>
  <c r="DO35" i="116"/>
  <c r="DP35" i="116"/>
  <c r="DQ35" i="116"/>
  <c r="DR35" i="116"/>
  <c r="DS35" i="116"/>
  <c r="DT35" i="116"/>
  <c r="DU35" i="116"/>
  <c r="DV35" i="116"/>
  <c r="DW35" i="116"/>
  <c r="DX35" i="116"/>
  <c r="DY35" i="116"/>
  <c r="DN35" i="116"/>
  <c r="DM35" i="116"/>
  <c r="DL35" i="116"/>
  <c r="DK35" i="116"/>
  <c r="DJ35" i="116"/>
  <c r="DI35" i="116"/>
  <c r="DH35" i="116"/>
  <c r="DG35" i="116"/>
  <c r="DF35" i="116"/>
  <c r="DE35" i="116"/>
  <c r="DD35" i="116"/>
  <c r="DC35" i="116"/>
  <c r="DB35" i="116"/>
  <c r="DA35" i="116"/>
  <c r="CO35" i="116"/>
  <c r="CP35" i="116"/>
  <c r="CQ35" i="116"/>
  <c r="CR35" i="116"/>
  <c r="CS35" i="116"/>
  <c r="CT35" i="116"/>
  <c r="CU35" i="116"/>
  <c r="CV35" i="116"/>
  <c r="CW35" i="116"/>
  <c r="CX35" i="116"/>
  <c r="CY35" i="116"/>
  <c r="CN35" i="116"/>
  <c r="CM35" i="116"/>
  <c r="CL35" i="116"/>
  <c r="CK35" i="116"/>
  <c r="CJ35" i="116"/>
  <c r="CI35" i="116"/>
  <c r="CH35" i="116"/>
  <c r="CG35" i="116"/>
  <c r="CF35" i="116"/>
  <c r="CE35" i="116"/>
  <c r="CD35" i="116"/>
  <c r="CC35" i="116"/>
  <c r="CB35" i="116"/>
  <c r="CA35" i="116"/>
  <c r="BO35" i="116"/>
  <c r="BP35" i="116"/>
  <c r="BQ35" i="116"/>
  <c r="BR35" i="116"/>
  <c r="BS35" i="116"/>
  <c r="BT35" i="116"/>
  <c r="BU35" i="116"/>
  <c r="BV35" i="116"/>
  <c r="BW35" i="116"/>
  <c r="BX35" i="116"/>
  <c r="BY35" i="116"/>
  <c r="BN35" i="116"/>
  <c r="BM35" i="116"/>
  <c r="BL35" i="116"/>
  <c r="BK35" i="116"/>
  <c r="BJ35" i="116"/>
  <c r="BI35" i="116"/>
  <c r="BH35" i="116"/>
  <c r="BG35" i="116"/>
  <c r="BF35" i="116"/>
  <c r="BE35" i="116"/>
  <c r="BD35" i="116"/>
  <c r="BC35" i="116"/>
  <c r="BB35" i="116"/>
  <c r="BA35" i="116"/>
  <c r="AX35" i="116"/>
  <c r="AW35" i="116"/>
  <c r="AV35" i="116"/>
  <c r="AU35" i="116"/>
  <c r="AT35" i="116"/>
  <c r="AS35" i="116"/>
  <c r="AR35" i="116"/>
  <c r="AQ35" i="116"/>
  <c r="AP35" i="116"/>
  <c r="AO35" i="116"/>
  <c r="AN35" i="116"/>
  <c r="AM35" i="116"/>
  <c r="AL35" i="116"/>
  <c r="AK35" i="116"/>
  <c r="AJ35" i="116"/>
  <c r="AI35" i="116"/>
  <c r="AH35" i="116"/>
  <c r="AG35" i="116"/>
  <c r="AF35" i="116"/>
  <c r="AE35" i="116"/>
  <c r="AD35" i="116"/>
  <c r="AC35" i="116"/>
  <c r="AB35" i="116"/>
  <c r="AA35" i="116"/>
  <c r="Z35" i="116"/>
  <c r="U35" i="116"/>
  <c r="T35" i="116"/>
  <c r="S35" i="116"/>
  <c r="R35" i="116"/>
  <c r="K35" i="116"/>
  <c r="I35" i="116"/>
  <c r="H35" i="116"/>
  <c r="G35" i="116"/>
  <c r="A35" i="116"/>
  <c r="HN34" i="116"/>
  <c r="HM34" i="116"/>
  <c r="HL34" i="116"/>
  <c r="J34" i="116"/>
  <c r="HK34" i="116"/>
  <c r="FY34" i="116"/>
  <c r="FZ34" i="116"/>
  <c r="GA34" i="116"/>
  <c r="GB34" i="116"/>
  <c r="GC34" i="116"/>
  <c r="GD34" i="116"/>
  <c r="GE34" i="116"/>
  <c r="GF34" i="116"/>
  <c r="GG34" i="116"/>
  <c r="GH34" i="116"/>
  <c r="GI34" i="116"/>
  <c r="FX34" i="116"/>
  <c r="FW34" i="116"/>
  <c r="FV34" i="116"/>
  <c r="FU34" i="116"/>
  <c r="FT34" i="116"/>
  <c r="FS34" i="116"/>
  <c r="FR34" i="116"/>
  <c r="FQ34" i="116"/>
  <c r="FP34" i="116"/>
  <c r="FO34" i="116"/>
  <c r="FN34" i="116"/>
  <c r="FM34" i="116"/>
  <c r="FL34" i="116"/>
  <c r="FK34" i="116"/>
  <c r="FC34" i="116"/>
  <c r="FB34" i="116"/>
  <c r="EY34" i="116"/>
  <c r="EH34" i="116"/>
  <c r="EF34" i="116"/>
  <c r="EE34" i="116"/>
  <c r="ED34" i="116"/>
  <c r="EC34" i="116"/>
  <c r="EA34" i="116"/>
  <c r="DO34" i="116"/>
  <c r="DP34" i="116"/>
  <c r="DQ34" i="116"/>
  <c r="DR34" i="116"/>
  <c r="DS34" i="116"/>
  <c r="DT34" i="116"/>
  <c r="DU34" i="116"/>
  <c r="DV34" i="116"/>
  <c r="DW34" i="116"/>
  <c r="DX34" i="116"/>
  <c r="DY34" i="116"/>
  <c r="DN34" i="116"/>
  <c r="DM34" i="116"/>
  <c r="DL34" i="116"/>
  <c r="DK34" i="116"/>
  <c r="DJ34" i="116"/>
  <c r="DI34" i="116"/>
  <c r="DH34" i="116"/>
  <c r="DG34" i="116"/>
  <c r="DF34" i="116"/>
  <c r="DE34" i="116"/>
  <c r="DD34" i="116"/>
  <c r="DC34" i="116"/>
  <c r="DB34" i="116"/>
  <c r="DA34" i="116"/>
  <c r="CO34" i="116"/>
  <c r="CP34" i="116"/>
  <c r="CQ34" i="116"/>
  <c r="CR34" i="116"/>
  <c r="CS34" i="116"/>
  <c r="CT34" i="116"/>
  <c r="CU34" i="116"/>
  <c r="CV34" i="116"/>
  <c r="CW34" i="116"/>
  <c r="CX34" i="116"/>
  <c r="CY34" i="116"/>
  <c r="CN34" i="116"/>
  <c r="CM34" i="116"/>
  <c r="CL34" i="116"/>
  <c r="CK34" i="116"/>
  <c r="CJ34" i="116"/>
  <c r="CI34" i="116"/>
  <c r="CH34" i="116"/>
  <c r="CG34" i="116"/>
  <c r="CF34" i="116"/>
  <c r="CE34" i="116"/>
  <c r="CD34" i="116"/>
  <c r="CC34" i="116"/>
  <c r="CB34" i="116"/>
  <c r="CA34" i="116"/>
  <c r="BO34" i="116"/>
  <c r="BP34" i="116"/>
  <c r="BQ34" i="116"/>
  <c r="BR34" i="116"/>
  <c r="BS34" i="116"/>
  <c r="BT34" i="116"/>
  <c r="BU34" i="116"/>
  <c r="BV34" i="116"/>
  <c r="BW34" i="116"/>
  <c r="BX34" i="116"/>
  <c r="BY34" i="116"/>
  <c r="BN34" i="116"/>
  <c r="BM34" i="116"/>
  <c r="BL34" i="116"/>
  <c r="BK34" i="116"/>
  <c r="BJ34" i="116"/>
  <c r="BI34" i="116"/>
  <c r="BH34" i="116"/>
  <c r="BG34" i="116"/>
  <c r="BF34" i="116"/>
  <c r="BE34" i="116"/>
  <c r="BD34" i="116"/>
  <c r="BC34" i="116"/>
  <c r="BB34" i="116"/>
  <c r="BA34" i="116"/>
  <c r="AX34" i="116"/>
  <c r="AW34" i="116"/>
  <c r="AV34" i="116"/>
  <c r="AU34" i="116"/>
  <c r="AT34" i="116"/>
  <c r="AS34" i="116"/>
  <c r="AR34" i="116"/>
  <c r="AQ34" i="116"/>
  <c r="AP34" i="116"/>
  <c r="AO34" i="116"/>
  <c r="AN34" i="116"/>
  <c r="AM34" i="116"/>
  <c r="AL34" i="116"/>
  <c r="AK34" i="116"/>
  <c r="AJ34" i="116"/>
  <c r="AI34" i="116"/>
  <c r="AH34" i="116"/>
  <c r="AG34" i="116"/>
  <c r="AF34" i="116"/>
  <c r="AE34" i="116"/>
  <c r="AD34" i="116"/>
  <c r="AC34" i="116"/>
  <c r="AB34" i="116"/>
  <c r="AA34" i="116"/>
  <c r="Z34" i="116"/>
  <c r="W34" i="116"/>
  <c r="V34" i="116"/>
  <c r="U34" i="116"/>
  <c r="T34" i="116"/>
  <c r="S34" i="116"/>
  <c r="R34" i="116"/>
  <c r="K34" i="116"/>
  <c r="I34" i="116"/>
  <c r="H34" i="116"/>
  <c r="G34" i="116"/>
  <c r="A34" i="116"/>
  <c r="HN33" i="116"/>
  <c r="HM33" i="116"/>
  <c r="HL33" i="116"/>
  <c r="J33" i="116"/>
  <c r="HK33" i="116"/>
  <c r="FY33" i="116"/>
  <c r="FZ33" i="116"/>
  <c r="GA33" i="116"/>
  <c r="GB33" i="116"/>
  <c r="GC33" i="116"/>
  <c r="GD33" i="116"/>
  <c r="GE33" i="116"/>
  <c r="GF33" i="116"/>
  <c r="GG33" i="116"/>
  <c r="GH33" i="116"/>
  <c r="GI33" i="116"/>
  <c r="FX33" i="116"/>
  <c r="FW33" i="116"/>
  <c r="FV33" i="116"/>
  <c r="FU33" i="116"/>
  <c r="FT33" i="116"/>
  <c r="FS33" i="116"/>
  <c r="FR33" i="116"/>
  <c r="FQ33" i="116"/>
  <c r="FP33" i="116"/>
  <c r="FO33" i="116"/>
  <c r="FN33" i="116"/>
  <c r="FM33" i="116"/>
  <c r="FL33" i="116"/>
  <c r="FK33" i="116"/>
  <c r="FC33" i="116"/>
  <c r="FB33" i="116"/>
  <c r="EY33" i="116"/>
  <c r="EH33" i="116"/>
  <c r="EF33" i="116"/>
  <c r="EE33" i="116"/>
  <c r="ED33" i="116"/>
  <c r="EC33" i="116"/>
  <c r="EA33" i="116"/>
  <c r="DO33" i="116"/>
  <c r="DP33" i="116"/>
  <c r="DQ33" i="116"/>
  <c r="DR33" i="116"/>
  <c r="DS33" i="116"/>
  <c r="DT33" i="116"/>
  <c r="DU33" i="116"/>
  <c r="DV33" i="116"/>
  <c r="DW33" i="116"/>
  <c r="DX33" i="116"/>
  <c r="DY33" i="116"/>
  <c r="DN33" i="116"/>
  <c r="DM33" i="116"/>
  <c r="DL33" i="116"/>
  <c r="DK33" i="116"/>
  <c r="DJ33" i="116"/>
  <c r="DI33" i="116"/>
  <c r="DH33" i="116"/>
  <c r="DG33" i="116"/>
  <c r="DF33" i="116"/>
  <c r="DE33" i="116"/>
  <c r="DD33" i="116"/>
  <c r="DC33" i="116"/>
  <c r="DB33" i="116"/>
  <c r="DA33" i="116"/>
  <c r="CO33" i="116"/>
  <c r="CP33" i="116"/>
  <c r="CQ33" i="116"/>
  <c r="CR33" i="116"/>
  <c r="CS33" i="116"/>
  <c r="CT33" i="116"/>
  <c r="CU33" i="116"/>
  <c r="CV33" i="116"/>
  <c r="CW33" i="116"/>
  <c r="CX33" i="116"/>
  <c r="CY33" i="116"/>
  <c r="CN33" i="116"/>
  <c r="CM33" i="116"/>
  <c r="CL33" i="116"/>
  <c r="CK33" i="116"/>
  <c r="CJ33" i="116"/>
  <c r="CI33" i="116"/>
  <c r="CH33" i="116"/>
  <c r="CG33" i="116"/>
  <c r="CF33" i="116"/>
  <c r="CE33" i="116"/>
  <c r="CD33" i="116"/>
  <c r="CC33" i="116"/>
  <c r="CB33" i="116"/>
  <c r="CA33" i="116"/>
  <c r="BO33" i="116"/>
  <c r="BP33" i="116"/>
  <c r="BQ33" i="116"/>
  <c r="BR33" i="116"/>
  <c r="BS33" i="116"/>
  <c r="BT33" i="116"/>
  <c r="BU33" i="116"/>
  <c r="BV33" i="116"/>
  <c r="BW33" i="116"/>
  <c r="BX33" i="116"/>
  <c r="BY33" i="116"/>
  <c r="BN33" i="116"/>
  <c r="BM33" i="116"/>
  <c r="BL33" i="116"/>
  <c r="BK33" i="116"/>
  <c r="BJ33" i="116"/>
  <c r="BI33" i="116"/>
  <c r="BH33" i="116"/>
  <c r="BG33" i="116"/>
  <c r="BF33" i="116"/>
  <c r="BE33" i="116"/>
  <c r="BD33" i="116"/>
  <c r="BC33" i="116"/>
  <c r="BB33" i="116"/>
  <c r="BA33" i="116"/>
  <c r="AX33" i="116"/>
  <c r="AW33" i="116"/>
  <c r="AV33" i="116"/>
  <c r="AU33" i="116"/>
  <c r="AT33" i="116"/>
  <c r="AS33" i="116"/>
  <c r="AR33" i="116"/>
  <c r="AQ33" i="116"/>
  <c r="AP33" i="116"/>
  <c r="AO33" i="116"/>
  <c r="AN33" i="116"/>
  <c r="AM33" i="116"/>
  <c r="AL33" i="116"/>
  <c r="AK33" i="116"/>
  <c r="AJ33" i="116"/>
  <c r="AI33" i="116"/>
  <c r="AH33" i="116"/>
  <c r="AG33" i="116"/>
  <c r="AF33" i="116"/>
  <c r="AE33" i="116"/>
  <c r="AD33" i="116"/>
  <c r="AC33" i="116"/>
  <c r="AB33" i="116"/>
  <c r="AA33" i="116"/>
  <c r="Z33" i="116"/>
  <c r="W33" i="116"/>
  <c r="V33" i="116"/>
  <c r="U33" i="116"/>
  <c r="T33" i="116"/>
  <c r="S33" i="116"/>
  <c r="R33" i="116"/>
  <c r="K33" i="116"/>
  <c r="I33" i="116"/>
  <c r="H33" i="116"/>
  <c r="G33" i="116"/>
  <c r="A33" i="116"/>
  <c r="HN32" i="116"/>
  <c r="HM32" i="116"/>
  <c r="HL32" i="116"/>
  <c r="J32" i="116"/>
  <c r="HK32" i="116"/>
  <c r="FY32" i="116"/>
  <c r="FZ32" i="116"/>
  <c r="GA32" i="116"/>
  <c r="GB32" i="116"/>
  <c r="GC32" i="116"/>
  <c r="GD32" i="116"/>
  <c r="GE32" i="116"/>
  <c r="GF32" i="116"/>
  <c r="GG32" i="116"/>
  <c r="GH32" i="116"/>
  <c r="GI32" i="116"/>
  <c r="FX32" i="116"/>
  <c r="FW32" i="116"/>
  <c r="FV32" i="116"/>
  <c r="FU32" i="116"/>
  <c r="FT32" i="116"/>
  <c r="FS32" i="116"/>
  <c r="FR32" i="116"/>
  <c r="FQ32" i="116"/>
  <c r="FP32" i="116"/>
  <c r="FO32" i="116"/>
  <c r="FN32" i="116"/>
  <c r="FM32" i="116"/>
  <c r="FL32" i="116"/>
  <c r="FK32" i="116"/>
  <c r="FC32" i="116"/>
  <c r="FB32" i="116"/>
  <c r="EY32" i="116"/>
  <c r="EH32" i="116"/>
  <c r="EF32" i="116"/>
  <c r="EE32" i="116"/>
  <c r="ED32" i="116"/>
  <c r="EC32" i="116"/>
  <c r="EA32" i="116"/>
  <c r="DO32" i="116"/>
  <c r="DP32" i="116"/>
  <c r="DQ32" i="116"/>
  <c r="DR32" i="116"/>
  <c r="DS32" i="116"/>
  <c r="DT32" i="116"/>
  <c r="DU32" i="116"/>
  <c r="DV32" i="116"/>
  <c r="DW32" i="116"/>
  <c r="DX32" i="116"/>
  <c r="DY32" i="116"/>
  <c r="DN32" i="116"/>
  <c r="DM32" i="116"/>
  <c r="DL32" i="116"/>
  <c r="DK32" i="116"/>
  <c r="DJ32" i="116"/>
  <c r="DI32" i="116"/>
  <c r="DH32" i="116"/>
  <c r="DG32" i="116"/>
  <c r="DF32" i="116"/>
  <c r="DE32" i="116"/>
  <c r="DD32" i="116"/>
  <c r="DC32" i="116"/>
  <c r="DB32" i="116"/>
  <c r="DA32" i="116"/>
  <c r="CO32" i="116"/>
  <c r="CP32" i="116"/>
  <c r="CQ32" i="116"/>
  <c r="CR32" i="116"/>
  <c r="CS32" i="116"/>
  <c r="CT32" i="116"/>
  <c r="CU32" i="116"/>
  <c r="CV32" i="116"/>
  <c r="CW32" i="116"/>
  <c r="CX32" i="116"/>
  <c r="CY32" i="116"/>
  <c r="CN32" i="116"/>
  <c r="CM32" i="116"/>
  <c r="CL32" i="116"/>
  <c r="CK32" i="116"/>
  <c r="CJ32" i="116"/>
  <c r="CI32" i="116"/>
  <c r="CH32" i="116"/>
  <c r="CG32" i="116"/>
  <c r="CF32" i="116"/>
  <c r="CE32" i="116"/>
  <c r="CD32" i="116"/>
  <c r="CC32" i="116"/>
  <c r="CB32" i="116"/>
  <c r="CA32" i="116"/>
  <c r="BO32" i="116"/>
  <c r="BP32" i="116"/>
  <c r="BQ32" i="116"/>
  <c r="BR32" i="116"/>
  <c r="BS32" i="116"/>
  <c r="BT32" i="116"/>
  <c r="BU32" i="116"/>
  <c r="BV32" i="116"/>
  <c r="BW32" i="116"/>
  <c r="BX32" i="116"/>
  <c r="BY32" i="116"/>
  <c r="BN32" i="116"/>
  <c r="BM32" i="116"/>
  <c r="BL32" i="116"/>
  <c r="BK32" i="116"/>
  <c r="BJ32" i="116"/>
  <c r="BI32" i="116"/>
  <c r="BH32" i="116"/>
  <c r="BG32" i="116"/>
  <c r="BF32" i="116"/>
  <c r="BE32" i="116"/>
  <c r="BD32" i="116"/>
  <c r="BC32" i="116"/>
  <c r="BB32" i="116"/>
  <c r="BA32" i="116"/>
  <c r="AX32" i="116"/>
  <c r="AW32" i="116"/>
  <c r="AV32" i="116"/>
  <c r="AU32" i="116"/>
  <c r="AT32" i="116"/>
  <c r="AS32" i="116"/>
  <c r="AR32" i="116"/>
  <c r="AQ32" i="116"/>
  <c r="AP32" i="116"/>
  <c r="AO32" i="116"/>
  <c r="AN32" i="116"/>
  <c r="AM32" i="116"/>
  <c r="AL32" i="116"/>
  <c r="AK32" i="116"/>
  <c r="AJ32" i="116"/>
  <c r="AI32" i="116"/>
  <c r="AH32" i="116"/>
  <c r="AG32" i="116"/>
  <c r="AF32" i="116"/>
  <c r="AE32" i="116"/>
  <c r="AD32" i="116"/>
  <c r="AC32" i="116"/>
  <c r="AB32" i="116"/>
  <c r="AA32" i="116"/>
  <c r="Z32" i="116"/>
  <c r="W32" i="116"/>
  <c r="V32" i="116"/>
  <c r="U32" i="116"/>
  <c r="T32" i="116"/>
  <c r="S32" i="116"/>
  <c r="R32" i="116"/>
  <c r="K32" i="116"/>
  <c r="I32" i="116"/>
  <c r="H32" i="116"/>
  <c r="G32" i="116"/>
  <c r="A32" i="116"/>
  <c r="HN31" i="116"/>
  <c r="HM31" i="116"/>
  <c r="HL31" i="116"/>
  <c r="J31" i="116"/>
  <c r="HK31" i="116"/>
  <c r="FY31" i="116"/>
  <c r="FZ31" i="116"/>
  <c r="GA31" i="116"/>
  <c r="GB31" i="116"/>
  <c r="GC31" i="116"/>
  <c r="GD31" i="116"/>
  <c r="GE31" i="116"/>
  <c r="GF31" i="116"/>
  <c r="GG31" i="116"/>
  <c r="GH31" i="116"/>
  <c r="GI31" i="116"/>
  <c r="FX31" i="116"/>
  <c r="FW31" i="116"/>
  <c r="FV31" i="116"/>
  <c r="FU31" i="116"/>
  <c r="FT31" i="116"/>
  <c r="FS31" i="116"/>
  <c r="FR31" i="116"/>
  <c r="FQ31" i="116"/>
  <c r="FP31" i="116"/>
  <c r="FO31" i="116"/>
  <c r="FN31" i="116"/>
  <c r="FM31" i="116"/>
  <c r="FL31" i="116"/>
  <c r="FK31" i="116"/>
  <c r="FC31" i="116"/>
  <c r="FB31" i="116"/>
  <c r="EY31" i="116"/>
  <c r="EH31" i="116"/>
  <c r="EF31" i="116"/>
  <c r="EE31" i="116"/>
  <c r="ED31" i="116"/>
  <c r="EC31" i="116"/>
  <c r="EA31" i="116"/>
  <c r="DO31" i="116"/>
  <c r="DP31" i="116"/>
  <c r="DQ31" i="116"/>
  <c r="DR31" i="116"/>
  <c r="DS31" i="116"/>
  <c r="DT31" i="116"/>
  <c r="DU31" i="116"/>
  <c r="DV31" i="116"/>
  <c r="DW31" i="116"/>
  <c r="DX31" i="116"/>
  <c r="DY31" i="116"/>
  <c r="DN31" i="116"/>
  <c r="DM31" i="116"/>
  <c r="DL31" i="116"/>
  <c r="DK31" i="116"/>
  <c r="DJ31" i="116"/>
  <c r="DI31" i="116"/>
  <c r="DH31" i="116"/>
  <c r="DG31" i="116"/>
  <c r="DF31" i="116"/>
  <c r="DE31" i="116"/>
  <c r="DD31" i="116"/>
  <c r="DC31" i="116"/>
  <c r="DB31" i="116"/>
  <c r="DA31" i="116"/>
  <c r="CO31" i="116"/>
  <c r="CP31" i="116"/>
  <c r="CQ31" i="116"/>
  <c r="CR31" i="116"/>
  <c r="CS31" i="116"/>
  <c r="CT31" i="116"/>
  <c r="CU31" i="116"/>
  <c r="CV31" i="116"/>
  <c r="CW31" i="116"/>
  <c r="CX31" i="116"/>
  <c r="CY31" i="116"/>
  <c r="CN31" i="116"/>
  <c r="CM31" i="116"/>
  <c r="CL31" i="116"/>
  <c r="CK31" i="116"/>
  <c r="CJ31" i="116"/>
  <c r="CI31" i="116"/>
  <c r="CH31" i="116"/>
  <c r="CG31" i="116"/>
  <c r="CF31" i="116"/>
  <c r="CE31" i="116"/>
  <c r="CD31" i="116"/>
  <c r="CC31" i="116"/>
  <c r="CB31" i="116"/>
  <c r="CA31" i="116"/>
  <c r="BO31" i="116"/>
  <c r="BP31" i="116"/>
  <c r="BQ31" i="116"/>
  <c r="BR31" i="116"/>
  <c r="BS31" i="116"/>
  <c r="BT31" i="116"/>
  <c r="BU31" i="116"/>
  <c r="BV31" i="116"/>
  <c r="BW31" i="116"/>
  <c r="BX31" i="116"/>
  <c r="BY31" i="116"/>
  <c r="BN31" i="116"/>
  <c r="BM31" i="116"/>
  <c r="BL31" i="116"/>
  <c r="BK31" i="116"/>
  <c r="BJ31" i="116"/>
  <c r="BI31" i="116"/>
  <c r="BH31" i="116"/>
  <c r="BG31" i="116"/>
  <c r="BF31" i="116"/>
  <c r="BE31" i="116"/>
  <c r="BD31" i="116"/>
  <c r="BC31" i="116"/>
  <c r="BB31" i="116"/>
  <c r="BA31" i="116"/>
  <c r="AX31" i="116"/>
  <c r="AW31" i="116"/>
  <c r="AV31" i="116"/>
  <c r="AU31" i="116"/>
  <c r="AT31" i="116"/>
  <c r="AS31" i="116"/>
  <c r="AR31" i="116"/>
  <c r="AQ31" i="116"/>
  <c r="AP31" i="116"/>
  <c r="AO31" i="116"/>
  <c r="AN31" i="116"/>
  <c r="AM31" i="116"/>
  <c r="AL31" i="116"/>
  <c r="AK31" i="116"/>
  <c r="AJ31" i="116"/>
  <c r="AI31" i="116"/>
  <c r="AH31" i="116"/>
  <c r="AG31" i="116"/>
  <c r="AF31" i="116"/>
  <c r="AE31" i="116"/>
  <c r="AD31" i="116"/>
  <c r="AC31" i="116"/>
  <c r="AB31" i="116"/>
  <c r="AA31" i="116"/>
  <c r="Z31" i="116"/>
  <c r="W31" i="116"/>
  <c r="V31" i="116"/>
  <c r="U31" i="116"/>
  <c r="T31" i="116"/>
  <c r="S31" i="116"/>
  <c r="R31" i="116"/>
  <c r="K31" i="116"/>
  <c r="I31" i="116"/>
  <c r="H31" i="116"/>
  <c r="G31" i="116"/>
  <c r="A31" i="116"/>
  <c r="HN30" i="116"/>
  <c r="HM30" i="116"/>
  <c r="HL30" i="116"/>
  <c r="J30" i="116"/>
  <c r="HK30" i="116"/>
  <c r="GW30" i="116"/>
  <c r="GX30" i="116"/>
  <c r="GY30" i="116"/>
  <c r="GZ30" i="116"/>
  <c r="HA30" i="116"/>
  <c r="HB30" i="116"/>
  <c r="HC30" i="116"/>
  <c r="HD30" i="116"/>
  <c r="HE30" i="116"/>
  <c r="HF30" i="116"/>
  <c r="HG30" i="116"/>
  <c r="HH30" i="116"/>
  <c r="HI30" i="116"/>
  <c r="GU29" i="116"/>
  <c r="GU30" i="116"/>
  <c r="FY30" i="116"/>
  <c r="FZ30" i="116"/>
  <c r="GA30" i="116"/>
  <c r="GB30" i="116"/>
  <c r="GC30" i="116"/>
  <c r="GD30" i="116"/>
  <c r="GE30" i="116"/>
  <c r="GF30" i="116"/>
  <c r="GG30" i="116"/>
  <c r="GH30" i="116"/>
  <c r="GI30" i="116"/>
  <c r="FX30" i="116"/>
  <c r="FW30" i="116"/>
  <c r="FV30" i="116"/>
  <c r="FU30" i="116"/>
  <c r="FT30" i="116"/>
  <c r="FS30" i="116"/>
  <c r="FR30" i="116"/>
  <c r="FQ30" i="116"/>
  <c r="FP30" i="116"/>
  <c r="FO30" i="116"/>
  <c r="FN30" i="116"/>
  <c r="FM30" i="116"/>
  <c r="FL30" i="116"/>
  <c r="FK30" i="116"/>
  <c r="FC30" i="116"/>
  <c r="FB30" i="116"/>
  <c r="EY30" i="116"/>
  <c r="EH30" i="116"/>
  <c r="EF30" i="116"/>
  <c r="EE30" i="116"/>
  <c r="ED30" i="116"/>
  <c r="EC30" i="116"/>
  <c r="EA30" i="116"/>
  <c r="DO30" i="116"/>
  <c r="DP30" i="116"/>
  <c r="DQ30" i="116"/>
  <c r="DR30" i="116"/>
  <c r="DS30" i="116"/>
  <c r="DT30" i="116"/>
  <c r="DU30" i="116"/>
  <c r="DV30" i="116"/>
  <c r="DW30" i="116"/>
  <c r="DX30" i="116"/>
  <c r="DY30" i="116"/>
  <c r="DN30" i="116"/>
  <c r="DM30" i="116"/>
  <c r="DL30" i="116"/>
  <c r="DK30" i="116"/>
  <c r="DJ30" i="116"/>
  <c r="DI30" i="116"/>
  <c r="DH30" i="116"/>
  <c r="DG30" i="116"/>
  <c r="DF30" i="116"/>
  <c r="DE30" i="116"/>
  <c r="DD30" i="116"/>
  <c r="DC30" i="116"/>
  <c r="DB30" i="116"/>
  <c r="DA30" i="116"/>
  <c r="CO30" i="116"/>
  <c r="CP30" i="116"/>
  <c r="CQ30" i="116"/>
  <c r="CR30" i="116"/>
  <c r="CS30" i="116"/>
  <c r="CT30" i="116"/>
  <c r="CU30" i="116"/>
  <c r="CV30" i="116"/>
  <c r="CW30" i="116"/>
  <c r="CX30" i="116"/>
  <c r="CY30" i="116"/>
  <c r="CN30" i="116"/>
  <c r="CM30" i="116"/>
  <c r="CL30" i="116"/>
  <c r="CK30" i="116"/>
  <c r="CJ30" i="116"/>
  <c r="CI30" i="116"/>
  <c r="CH30" i="116"/>
  <c r="CG30" i="116"/>
  <c r="CF30" i="116"/>
  <c r="CE30" i="116"/>
  <c r="CD30" i="116"/>
  <c r="CC30" i="116"/>
  <c r="CB30" i="116"/>
  <c r="CA30" i="116"/>
  <c r="BO30" i="116"/>
  <c r="BP30" i="116"/>
  <c r="BQ30" i="116"/>
  <c r="BR30" i="116"/>
  <c r="BS30" i="116"/>
  <c r="BT30" i="116"/>
  <c r="BU30" i="116"/>
  <c r="BV30" i="116"/>
  <c r="BW30" i="116"/>
  <c r="BX30" i="116"/>
  <c r="BY30" i="116"/>
  <c r="BN30" i="116"/>
  <c r="BM30" i="116"/>
  <c r="BL30" i="116"/>
  <c r="BK30" i="116"/>
  <c r="BJ30" i="116"/>
  <c r="BI30" i="116"/>
  <c r="BH30" i="116"/>
  <c r="BG30" i="116"/>
  <c r="BF30" i="116"/>
  <c r="BE30" i="116"/>
  <c r="BD30" i="116"/>
  <c r="BC30" i="116"/>
  <c r="BB30" i="116"/>
  <c r="BA30" i="116"/>
  <c r="AX30" i="116"/>
  <c r="AW30" i="116"/>
  <c r="AV30" i="116"/>
  <c r="AU30" i="116"/>
  <c r="AT30" i="116"/>
  <c r="AS30" i="116"/>
  <c r="AR30" i="116"/>
  <c r="AQ30" i="116"/>
  <c r="AP30" i="116"/>
  <c r="AO30" i="116"/>
  <c r="AN30" i="116"/>
  <c r="AM30" i="116"/>
  <c r="AL30" i="116"/>
  <c r="AK30" i="116"/>
  <c r="AJ30" i="116"/>
  <c r="AI30" i="116"/>
  <c r="AH30" i="116"/>
  <c r="AG30" i="116"/>
  <c r="AF30" i="116"/>
  <c r="AE30" i="116"/>
  <c r="AD30" i="116"/>
  <c r="AC30" i="116"/>
  <c r="AB30" i="116"/>
  <c r="AA30" i="116"/>
  <c r="Z30" i="116"/>
  <c r="W30" i="116"/>
  <c r="V30" i="116"/>
  <c r="U30" i="116"/>
  <c r="T30" i="116"/>
  <c r="S30" i="116"/>
  <c r="R30" i="116"/>
  <c r="K30" i="116"/>
  <c r="I30" i="116"/>
  <c r="H30" i="116"/>
  <c r="G30" i="116"/>
  <c r="A30" i="116"/>
  <c r="HN29" i="116"/>
  <c r="HM29" i="116"/>
  <c r="HL29" i="116"/>
  <c r="J29" i="116"/>
  <c r="HK29" i="116"/>
  <c r="GW29" i="116"/>
  <c r="GX29" i="116"/>
  <c r="GY29" i="116"/>
  <c r="GZ29" i="116"/>
  <c r="HA29" i="116"/>
  <c r="HB29" i="116"/>
  <c r="HC29" i="116"/>
  <c r="HD29" i="116"/>
  <c r="HE29" i="116"/>
  <c r="HF29" i="116"/>
  <c r="HG29" i="116"/>
  <c r="HH29" i="116"/>
  <c r="HI29" i="116"/>
  <c r="FY29" i="116"/>
  <c r="FZ29" i="116"/>
  <c r="GA29" i="116"/>
  <c r="GB29" i="116"/>
  <c r="GC29" i="116"/>
  <c r="GD29" i="116"/>
  <c r="GE29" i="116"/>
  <c r="GF29" i="116"/>
  <c r="GG29" i="116"/>
  <c r="GH29" i="116"/>
  <c r="GI29" i="116"/>
  <c r="FX29" i="116"/>
  <c r="FW29" i="116"/>
  <c r="FV29" i="116"/>
  <c r="FU29" i="116"/>
  <c r="FT29" i="116"/>
  <c r="FS29" i="116"/>
  <c r="FR29" i="116"/>
  <c r="FQ29" i="116"/>
  <c r="FP29" i="116"/>
  <c r="FO29" i="116"/>
  <c r="FN29" i="116"/>
  <c r="FM29" i="116"/>
  <c r="FL29" i="116"/>
  <c r="FK29" i="116"/>
  <c r="FC29" i="116"/>
  <c r="FB29" i="116"/>
  <c r="EY29" i="116"/>
  <c r="EH29" i="116"/>
  <c r="EF29" i="116"/>
  <c r="EE29" i="116"/>
  <c r="ED29" i="116"/>
  <c r="EC29" i="116"/>
  <c r="EA29" i="116"/>
  <c r="DO29" i="116"/>
  <c r="DP29" i="116"/>
  <c r="DQ29" i="116"/>
  <c r="DR29" i="116"/>
  <c r="DS29" i="116"/>
  <c r="DT29" i="116"/>
  <c r="DU29" i="116"/>
  <c r="DV29" i="116"/>
  <c r="DW29" i="116"/>
  <c r="DX29" i="116"/>
  <c r="DY29" i="116"/>
  <c r="DN29" i="116"/>
  <c r="DM29" i="116"/>
  <c r="DL29" i="116"/>
  <c r="DK29" i="116"/>
  <c r="DJ29" i="116"/>
  <c r="DI29" i="116"/>
  <c r="DH29" i="116"/>
  <c r="DG29" i="116"/>
  <c r="DF29" i="116"/>
  <c r="DE29" i="116"/>
  <c r="DD29" i="116"/>
  <c r="DC29" i="116"/>
  <c r="DB29" i="116"/>
  <c r="DA29" i="116"/>
  <c r="CO29" i="116"/>
  <c r="CP29" i="116"/>
  <c r="CQ29" i="116"/>
  <c r="CR29" i="116"/>
  <c r="CS29" i="116"/>
  <c r="CT29" i="116"/>
  <c r="CU29" i="116"/>
  <c r="CV29" i="116"/>
  <c r="CW29" i="116"/>
  <c r="CX29" i="116"/>
  <c r="CY29" i="116"/>
  <c r="CN29" i="116"/>
  <c r="CM29" i="116"/>
  <c r="CL29" i="116"/>
  <c r="CK29" i="116"/>
  <c r="CJ29" i="116"/>
  <c r="CI29" i="116"/>
  <c r="CH29" i="116"/>
  <c r="CG29" i="116"/>
  <c r="CF29" i="116"/>
  <c r="CE29" i="116"/>
  <c r="CD29" i="116"/>
  <c r="CC29" i="116"/>
  <c r="CB29" i="116"/>
  <c r="CA29" i="116"/>
  <c r="BO29" i="116"/>
  <c r="BP29" i="116"/>
  <c r="BQ29" i="116"/>
  <c r="BR29" i="116"/>
  <c r="BS29" i="116"/>
  <c r="BT29" i="116"/>
  <c r="BU29" i="116"/>
  <c r="BV29" i="116"/>
  <c r="BW29" i="116"/>
  <c r="BX29" i="116"/>
  <c r="BY29" i="116"/>
  <c r="BN29" i="116"/>
  <c r="BM29" i="116"/>
  <c r="BL29" i="116"/>
  <c r="BK29" i="116"/>
  <c r="BJ29" i="116"/>
  <c r="BI29" i="116"/>
  <c r="BH29" i="116"/>
  <c r="BG29" i="116"/>
  <c r="BF29" i="116"/>
  <c r="BE29" i="116"/>
  <c r="BD29" i="116"/>
  <c r="BC29" i="116"/>
  <c r="BB29" i="116"/>
  <c r="BA29" i="116"/>
  <c r="AX29" i="116"/>
  <c r="AW29" i="116"/>
  <c r="AV29" i="116"/>
  <c r="AU29" i="116"/>
  <c r="AT29" i="116"/>
  <c r="AS29" i="116"/>
  <c r="AR29" i="116"/>
  <c r="AQ29" i="116"/>
  <c r="AP29" i="116"/>
  <c r="AO29" i="116"/>
  <c r="AN29" i="116"/>
  <c r="AM29" i="116"/>
  <c r="AL29" i="116"/>
  <c r="AK29" i="116"/>
  <c r="AJ29" i="116"/>
  <c r="AI29" i="116"/>
  <c r="AH29" i="116"/>
  <c r="AG29" i="116"/>
  <c r="AF29" i="116"/>
  <c r="AE29" i="116"/>
  <c r="AD29" i="116"/>
  <c r="AC29" i="116"/>
  <c r="AB29" i="116"/>
  <c r="AA29" i="116"/>
  <c r="Z29" i="116"/>
  <c r="W29" i="116"/>
  <c r="V29" i="116"/>
  <c r="U29" i="116"/>
  <c r="T29" i="116"/>
  <c r="S29" i="116"/>
  <c r="R29" i="116"/>
  <c r="K29" i="116"/>
  <c r="I29" i="116"/>
  <c r="H29" i="116"/>
  <c r="G29" i="116"/>
  <c r="A29" i="116"/>
  <c r="HN28" i="116"/>
  <c r="HM28" i="116"/>
  <c r="HL28" i="116"/>
  <c r="J28" i="116"/>
  <c r="HK28" i="116"/>
  <c r="FY28" i="116"/>
  <c r="FZ28" i="116"/>
  <c r="GA28" i="116"/>
  <c r="GB28" i="116"/>
  <c r="GC28" i="116"/>
  <c r="GD28" i="116"/>
  <c r="GE28" i="116"/>
  <c r="GF28" i="116"/>
  <c r="GG28" i="116"/>
  <c r="GH28" i="116"/>
  <c r="GI28" i="116"/>
  <c r="FX28" i="116"/>
  <c r="FW28" i="116"/>
  <c r="FV28" i="116"/>
  <c r="FU28" i="116"/>
  <c r="FT28" i="116"/>
  <c r="FS28" i="116"/>
  <c r="FR28" i="116"/>
  <c r="FQ28" i="116"/>
  <c r="FP28" i="116"/>
  <c r="FO28" i="116"/>
  <c r="FN28" i="116"/>
  <c r="FM28" i="116"/>
  <c r="FL28" i="116"/>
  <c r="FK28" i="116"/>
  <c r="FC28" i="116"/>
  <c r="FB28" i="116"/>
  <c r="EY28" i="116"/>
  <c r="EH28" i="116"/>
  <c r="EF28" i="116"/>
  <c r="EE28" i="116"/>
  <c r="ED28" i="116"/>
  <c r="EC28" i="116"/>
  <c r="EA28" i="116"/>
  <c r="DO28" i="116"/>
  <c r="DP28" i="116"/>
  <c r="DQ28" i="116"/>
  <c r="DR28" i="116"/>
  <c r="DS28" i="116"/>
  <c r="DT28" i="116"/>
  <c r="DU28" i="116"/>
  <c r="DV28" i="116"/>
  <c r="DW28" i="116"/>
  <c r="DX28" i="116"/>
  <c r="DY28" i="116"/>
  <c r="DN28" i="116"/>
  <c r="DM28" i="116"/>
  <c r="DL28" i="116"/>
  <c r="DK28" i="116"/>
  <c r="DJ28" i="116"/>
  <c r="DI28" i="116"/>
  <c r="DH28" i="116"/>
  <c r="DG28" i="116"/>
  <c r="DF28" i="116"/>
  <c r="DE28" i="116"/>
  <c r="DD28" i="116"/>
  <c r="DC28" i="116"/>
  <c r="DB28" i="116"/>
  <c r="DA28" i="116"/>
  <c r="CO28" i="116"/>
  <c r="CP28" i="116"/>
  <c r="CQ28" i="116"/>
  <c r="CR28" i="116"/>
  <c r="CS28" i="116"/>
  <c r="CT28" i="116"/>
  <c r="CU28" i="116"/>
  <c r="CV28" i="116"/>
  <c r="CW28" i="116"/>
  <c r="CX28" i="116"/>
  <c r="CY28" i="116"/>
  <c r="CN28" i="116"/>
  <c r="CM28" i="116"/>
  <c r="CL28" i="116"/>
  <c r="CK28" i="116"/>
  <c r="CJ28" i="116"/>
  <c r="CI28" i="116"/>
  <c r="CH28" i="116"/>
  <c r="CG28" i="116"/>
  <c r="CF28" i="116"/>
  <c r="CE28" i="116"/>
  <c r="CD28" i="116"/>
  <c r="CC28" i="116"/>
  <c r="CB28" i="116"/>
  <c r="CA28" i="116"/>
  <c r="BO28" i="116"/>
  <c r="BP28" i="116"/>
  <c r="BQ28" i="116"/>
  <c r="BR28" i="116"/>
  <c r="BS28" i="116"/>
  <c r="BT28" i="116"/>
  <c r="BU28" i="116"/>
  <c r="BV28" i="116"/>
  <c r="BW28" i="116"/>
  <c r="BX28" i="116"/>
  <c r="BY28" i="116"/>
  <c r="BN28" i="116"/>
  <c r="BM28" i="116"/>
  <c r="BL28" i="116"/>
  <c r="BK28" i="116"/>
  <c r="BJ28" i="116"/>
  <c r="BI28" i="116"/>
  <c r="BH28" i="116"/>
  <c r="BG28" i="116"/>
  <c r="BF28" i="116"/>
  <c r="BE28" i="116"/>
  <c r="BD28" i="116"/>
  <c r="BC28" i="116"/>
  <c r="BB28" i="116"/>
  <c r="BA28" i="116"/>
  <c r="AX28" i="116"/>
  <c r="AW28" i="116"/>
  <c r="AV28" i="116"/>
  <c r="AU28" i="116"/>
  <c r="AT28" i="116"/>
  <c r="AS28" i="116"/>
  <c r="AR28" i="116"/>
  <c r="AQ28" i="116"/>
  <c r="AP28" i="116"/>
  <c r="AO28" i="116"/>
  <c r="AN28" i="116"/>
  <c r="AM28" i="116"/>
  <c r="AL28" i="116"/>
  <c r="AK28" i="116"/>
  <c r="AJ28" i="116"/>
  <c r="AI28" i="116"/>
  <c r="AH28" i="116"/>
  <c r="AG28" i="116"/>
  <c r="AF28" i="116"/>
  <c r="AE28" i="116"/>
  <c r="AD28" i="116"/>
  <c r="AC28" i="116"/>
  <c r="AB28" i="116"/>
  <c r="AA28" i="116"/>
  <c r="Z28" i="116"/>
  <c r="W28" i="116"/>
  <c r="V28" i="116"/>
  <c r="U28" i="116"/>
  <c r="T28" i="116"/>
  <c r="S28" i="116"/>
  <c r="R28" i="116"/>
  <c r="K28" i="116"/>
  <c r="I28" i="116"/>
  <c r="H28" i="116"/>
  <c r="G28" i="116"/>
  <c r="A28" i="116"/>
  <c r="HN27" i="116"/>
  <c r="HM27" i="116"/>
  <c r="HL27" i="116"/>
  <c r="J27" i="116"/>
  <c r="HK27" i="116"/>
  <c r="FY27" i="116"/>
  <c r="FZ27" i="116"/>
  <c r="GA27" i="116"/>
  <c r="GB27" i="116"/>
  <c r="GC27" i="116"/>
  <c r="GD27" i="116"/>
  <c r="GE27" i="116"/>
  <c r="GF27" i="116"/>
  <c r="GG27" i="116"/>
  <c r="GH27" i="116"/>
  <c r="GI27" i="116"/>
  <c r="FX27" i="116"/>
  <c r="FW27" i="116"/>
  <c r="FV27" i="116"/>
  <c r="FU27" i="116"/>
  <c r="FT27" i="116"/>
  <c r="FS27" i="116"/>
  <c r="FR27" i="116"/>
  <c r="FQ27" i="116"/>
  <c r="FP27" i="116"/>
  <c r="FO27" i="116"/>
  <c r="FN27" i="116"/>
  <c r="FM27" i="116"/>
  <c r="FL27" i="116"/>
  <c r="FK27" i="116"/>
  <c r="FC27" i="116"/>
  <c r="FB27" i="116"/>
  <c r="EY27" i="116"/>
  <c r="EH27" i="116"/>
  <c r="EF27" i="116"/>
  <c r="EE27" i="116"/>
  <c r="ED27" i="116"/>
  <c r="EC27" i="116"/>
  <c r="EA27" i="116"/>
  <c r="DO27" i="116"/>
  <c r="DP27" i="116"/>
  <c r="DQ27" i="116"/>
  <c r="DR27" i="116"/>
  <c r="DS27" i="116"/>
  <c r="DT27" i="116"/>
  <c r="DU27" i="116"/>
  <c r="DV27" i="116"/>
  <c r="DW27" i="116"/>
  <c r="DX27" i="116"/>
  <c r="DY27" i="116"/>
  <c r="DN27" i="116"/>
  <c r="DM27" i="116"/>
  <c r="DL27" i="116"/>
  <c r="DK27" i="116"/>
  <c r="DJ27" i="116"/>
  <c r="DI27" i="116"/>
  <c r="DH27" i="116"/>
  <c r="DG27" i="116"/>
  <c r="DF27" i="116"/>
  <c r="DE27" i="116"/>
  <c r="DD27" i="116"/>
  <c r="DC27" i="116"/>
  <c r="DB27" i="116"/>
  <c r="DA27" i="116"/>
  <c r="CO27" i="116"/>
  <c r="CP27" i="116"/>
  <c r="CQ27" i="116"/>
  <c r="CR27" i="116"/>
  <c r="CS27" i="116"/>
  <c r="CT27" i="116"/>
  <c r="CU27" i="116"/>
  <c r="CV27" i="116"/>
  <c r="CW27" i="116"/>
  <c r="CX27" i="116"/>
  <c r="CY27" i="116"/>
  <c r="CN27" i="116"/>
  <c r="CM27" i="116"/>
  <c r="CL27" i="116"/>
  <c r="CK27" i="116"/>
  <c r="CJ27" i="116"/>
  <c r="CI27" i="116"/>
  <c r="CH27" i="116"/>
  <c r="CG27" i="116"/>
  <c r="CF27" i="116"/>
  <c r="CE27" i="116"/>
  <c r="CD27" i="116"/>
  <c r="CC27" i="116"/>
  <c r="CB27" i="116"/>
  <c r="CA27" i="116"/>
  <c r="BO27" i="116"/>
  <c r="BP27" i="116"/>
  <c r="BQ27" i="116"/>
  <c r="BR27" i="116"/>
  <c r="BS27" i="116"/>
  <c r="BT27" i="116"/>
  <c r="BU27" i="116"/>
  <c r="BV27" i="116"/>
  <c r="BW27" i="116"/>
  <c r="BX27" i="116"/>
  <c r="BY27" i="116"/>
  <c r="BN27" i="116"/>
  <c r="BM27" i="116"/>
  <c r="BL27" i="116"/>
  <c r="BK27" i="116"/>
  <c r="BJ27" i="116"/>
  <c r="BI27" i="116"/>
  <c r="BH27" i="116"/>
  <c r="BG27" i="116"/>
  <c r="BF27" i="116"/>
  <c r="BE27" i="116"/>
  <c r="BD27" i="116"/>
  <c r="BC27" i="116"/>
  <c r="BB27" i="116"/>
  <c r="BA27" i="116"/>
  <c r="AX27" i="116"/>
  <c r="AW27" i="116"/>
  <c r="AV27" i="116"/>
  <c r="AU27" i="116"/>
  <c r="AT27" i="116"/>
  <c r="AS27" i="116"/>
  <c r="AR27" i="116"/>
  <c r="AQ27" i="116"/>
  <c r="AP27" i="116"/>
  <c r="AO27" i="116"/>
  <c r="AN27" i="116"/>
  <c r="AM27" i="116"/>
  <c r="AL27" i="116"/>
  <c r="AK27" i="116"/>
  <c r="AJ27" i="116"/>
  <c r="AI27" i="116"/>
  <c r="AH27" i="116"/>
  <c r="AG27" i="116"/>
  <c r="AF27" i="116"/>
  <c r="AE27" i="116"/>
  <c r="AD27" i="116"/>
  <c r="AC27" i="116"/>
  <c r="AB27" i="116"/>
  <c r="AA27" i="116"/>
  <c r="Z27" i="116"/>
  <c r="W27" i="116"/>
  <c r="V27" i="116"/>
  <c r="U27" i="116"/>
  <c r="T27" i="116"/>
  <c r="S27" i="116"/>
  <c r="R27" i="116"/>
  <c r="K27" i="116"/>
  <c r="I27" i="116"/>
  <c r="H27" i="116"/>
  <c r="G27" i="116"/>
  <c r="A27" i="116"/>
  <c r="HN26" i="116"/>
  <c r="HM26" i="116"/>
  <c r="HL26" i="116"/>
  <c r="J26" i="116"/>
  <c r="HK26" i="116"/>
  <c r="FY26" i="116"/>
  <c r="FZ26" i="116"/>
  <c r="GA26" i="116"/>
  <c r="GB26" i="116"/>
  <c r="GC26" i="116"/>
  <c r="GD26" i="116"/>
  <c r="GE26" i="116"/>
  <c r="GF26" i="116"/>
  <c r="GG26" i="116"/>
  <c r="GH26" i="116"/>
  <c r="GI26" i="116"/>
  <c r="FX26" i="116"/>
  <c r="FW26" i="116"/>
  <c r="FV26" i="116"/>
  <c r="FU26" i="116"/>
  <c r="FT26" i="116"/>
  <c r="FS26" i="116"/>
  <c r="FR26" i="116"/>
  <c r="FQ26" i="116"/>
  <c r="FP26" i="116"/>
  <c r="FO26" i="116"/>
  <c r="FN26" i="116"/>
  <c r="FM26" i="116"/>
  <c r="FL26" i="116"/>
  <c r="FK26" i="116"/>
  <c r="FC26" i="116"/>
  <c r="FB26" i="116"/>
  <c r="EY26" i="116"/>
  <c r="EH26" i="116"/>
  <c r="EF26" i="116"/>
  <c r="EE26" i="116"/>
  <c r="ED26" i="116"/>
  <c r="EC26" i="116"/>
  <c r="EA26" i="116"/>
  <c r="DO26" i="116"/>
  <c r="DP26" i="116"/>
  <c r="DQ26" i="116"/>
  <c r="DR26" i="116"/>
  <c r="DS26" i="116"/>
  <c r="DT26" i="116"/>
  <c r="DU26" i="116"/>
  <c r="DV26" i="116"/>
  <c r="DW26" i="116"/>
  <c r="DX26" i="116"/>
  <c r="DY26" i="116"/>
  <c r="DN26" i="116"/>
  <c r="DM26" i="116"/>
  <c r="DL26" i="116"/>
  <c r="DK26" i="116"/>
  <c r="DJ26" i="116"/>
  <c r="DI26" i="116"/>
  <c r="DH26" i="116"/>
  <c r="DG26" i="116"/>
  <c r="DF26" i="116"/>
  <c r="DE26" i="116"/>
  <c r="DD26" i="116"/>
  <c r="DC26" i="116"/>
  <c r="DB26" i="116"/>
  <c r="DA26" i="116"/>
  <c r="CO26" i="116"/>
  <c r="CP26" i="116"/>
  <c r="CQ26" i="116"/>
  <c r="CR26" i="116"/>
  <c r="CS26" i="116"/>
  <c r="CT26" i="116"/>
  <c r="CU26" i="116"/>
  <c r="CV26" i="116"/>
  <c r="CW26" i="116"/>
  <c r="CX26" i="116"/>
  <c r="CY26" i="116"/>
  <c r="CN26" i="116"/>
  <c r="CM26" i="116"/>
  <c r="CL26" i="116"/>
  <c r="CK26" i="116"/>
  <c r="CJ26" i="116"/>
  <c r="CI26" i="116"/>
  <c r="CH26" i="116"/>
  <c r="CG26" i="116"/>
  <c r="CF26" i="116"/>
  <c r="CE26" i="116"/>
  <c r="CD26" i="116"/>
  <c r="CC26" i="116"/>
  <c r="CB26" i="116"/>
  <c r="CA26" i="116"/>
  <c r="BO26" i="116"/>
  <c r="BP26" i="116"/>
  <c r="BQ26" i="116"/>
  <c r="BR26" i="116"/>
  <c r="BS26" i="116"/>
  <c r="BT26" i="116"/>
  <c r="BU26" i="116"/>
  <c r="BV26" i="116"/>
  <c r="BW26" i="116"/>
  <c r="BX26" i="116"/>
  <c r="BY26" i="116"/>
  <c r="BN26" i="116"/>
  <c r="BM26" i="116"/>
  <c r="BL26" i="116"/>
  <c r="BK26" i="116"/>
  <c r="BJ26" i="116"/>
  <c r="BI26" i="116"/>
  <c r="BH26" i="116"/>
  <c r="BG26" i="116"/>
  <c r="BF26" i="116"/>
  <c r="BE26" i="116"/>
  <c r="BD26" i="116"/>
  <c r="BC26" i="116"/>
  <c r="BB26" i="116"/>
  <c r="BA26" i="116"/>
  <c r="AX26" i="116"/>
  <c r="AW26" i="116"/>
  <c r="AV26" i="116"/>
  <c r="AU26" i="116"/>
  <c r="AT26" i="116"/>
  <c r="AS26" i="116"/>
  <c r="AR26" i="116"/>
  <c r="AQ26" i="116"/>
  <c r="AP26" i="116"/>
  <c r="AO26" i="116"/>
  <c r="AN26" i="116"/>
  <c r="AM26" i="116"/>
  <c r="AL26" i="116"/>
  <c r="AK26" i="116"/>
  <c r="AJ26" i="116"/>
  <c r="AI26" i="116"/>
  <c r="AH26" i="116"/>
  <c r="AG26" i="116"/>
  <c r="AF26" i="116"/>
  <c r="AE26" i="116"/>
  <c r="AD26" i="116"/>
  <c r="AC26" i="116"/>
  <c r="AB26" i="116"/>
  <c r="AA26" i="116"/>
  <c r="Z26" i="116"/>
  <c r="W26" i="116"/>
  <c r="V26" i="116"/>
  <c r="U26" i="116"/>
  <c r="T26" i="116"/>
  <c r="S26" i="116"/>
  <c r="R26" i="116"/>
  <c r="K26" i="116"/>
  <c r="I26" i="116"/>
  <c r="H26" i="116"/>
  <c r="G26" i="116"/>
  <c r="A26" i="116"/>
  <c r="HN25" i="116"/>
  <c r="HM25" i="116"/>
  <c r="HL25" i="116"/>
  <c r="J25" i="116"/>
  <c r="HK25" i="116"/>
  <c r="FY25" i="116"/>
  <c r="FZ25" i="116"/>
  <c r="GA25" i="116"/>
  <c r="GB25" i="116"/>
  <c r="GC25" i="116"/>
  <c r="GD25" i="116"/>
  <c r="GE25" i="116"/>
  <c r="GF25" i="116"/>
  <c r="GG25" i="116"/>
  <c r="GH25" i="116"/>
  <c r="GI25" i="116"/>
  <c r="FX25" i="116"/>
  <c r="FW25" i="116"/>
  <c r="FV25" i="116"/>
  <c r="FU25" i="116"/>
  <c r="FT25" i="116"/>
  <c r="FS25" i="116"/>
  <c r="FR25" i="116"/>
  <c r="FQ25" i="116"/>
  <c r="FP25" i="116"/>
  <c r="FO25" i="116"/>
  <c r="FN25" i="116"/>
  <c r="FM25" i="116"/>
  <c r="FL25" i="116"/>
  <c r="FK25" i="116"/>
  <c r="FC25" i="116"/>
  <c r="FB25" i="116"/>
  <c r="EY25" i="116"/>
  <c r="EH25" i="116"/>
  <c r="EF25" i="116"/>
  <c r="EE25" i="116"/>
  <c r="ED25" i="116"/>
  <c r="EC25" i="116"/>
  <c r="EA25" i="116"/>
  <c r="DO25" i="116"/>
  <c r="DP25" i="116"/>
  <c r="DQ25" i="116"/>
  <c r="DR25" i="116"/>
  <c r="DS25" i="116"/>
  <c r="DT25" i="116"/>
  <c r="DU25" i="116"/>
  <c r="DV25" i="116"/>
  <c r="DW25" i="116"/>
  <c r="DX25" i="116"/>
  <c r="DY25" i="116"/>
  <c r="DN25" i="116"/>
  <c r="DM25" i="116"/>
  <c r="DL25" i="116"/>
  <c r="DK25" i="116"/>
  <c r="DJ25" i="116"/>
  <c r="DI25" i="116"/>
  <c r="DH25" i="116"/>
  <c r="DG25" i="116"/>
  <c r="DF25" i="116"/>
  <c r="DE25" i="116"/>
  <c r="DD25" i="116"/>
  <c r="DC25" i="116"/>
  <c r="DB25" i="116"/>
  <c r="DA25" i="116"/>
  <c r="CO25" i="116"/>
  <c r="CP25" i="116"/>
  <c r="CQ25" i="116"/>
  <c r="CR25" i="116"/>
  <c r="CS25" i="116"/>
  <c r="CT25" i="116"/>
  <c r="CU25" i="116"/>
  <c r="CV25" i="116"/>
  <c r="CW25" i="116"/>
  <c r="CX25" i="116"/>
  <c r="CY25" i="116"/>
  <c r="CN25" i="116"/>
  <c r="CM25" i="116"/>
  <c r="CL25" i="116"/>
  <c r="CK25" i="116"/>
  <c r="CJ25" i="116"/>
  <c r="CI25" i="116"/>
  <c r="CH25" i="116"/>
  <c r="CG25" i="116"/>
  <c r="CF25" i="116"/>
  <c r="CE25" i="116"/>
  <c r="CD25" i="116"/>
  <c r="CC25" i="116"/>
  <c r="CB25" i="116"/>
  <c r="CA25" i="116"/>
  <c r="BO25" i="116"/>
  <c r="BP25" i="116"/>
  <c r="BQ25" i="116"/>
  <c r="BR25" i="116"/>
  <c r="BS25" i="116"/>
  <c r="BT25" i="116"/>
  <c r="BU25" i="116"/>
  <c r="BV25" i="116"/>
  <c r="BW25" i="116"/>
  <c r="BX25" i="116"/>
  <c r="BY25" i="116"/>
  <c r="BN25" i="116"/>
  <c r="BM25" i="116"/>
  <c r="BL25" i="116"/>
  <c r="BK25" i="116"/>
  <c r="BJ25" i="116"/>
  <c r="BI25" i="116"/>
  <c r="BH25" i="116"/>
  <c r="BG25" i="116"/>
  <c r="BF25" i="116"/>
  <c r="BE25" i="116"/>
  <c r="BD25" i="116"/>
  <c r="BC25" i="116"/>
  <c r="BB25" i="116"/>
  <c r="BA25" i="116"/>
  <c r="AX25" i="116"/>
  <c r="AW25" i="116"/>
  <c r="AV25" i="116"/>
  <c r="AU25" i="116"/>
  <c r="AT25" i="116"/>
  <c r="AS25" i="116"/>
  <c r="AR25" i="116"/>
  <c r="AQ25" i="116"/>
  <c r="AP25" i="116"/>
  <c r="AO25" i="116"/>
  <c r="AN25" i="116"/>
  <c r="AM25" i="116"/>
  <c r="AL25" i="116"/>
  <c r="AK25" i="116"/>
  <c r="AJ25" i="116"/>
  <c r="AI25" i="116"/>
  <c r="AH25" i="116"/>
  <c r="AG25" i="116"/>
  <c r="AF25" i="116"/>
  <c r="AE25" i="116"/>
  <c r="AD25" i="116"/>
  <c r="AC25" i="116"/>
  <c r="AB25" i="116"/>
  <c r="AA25" i="116"/>
  <c r="Z25" i="116"/>
  <c r="W25" i="116"/>
  <c r="V25" i="116"/>
  <c r="U25" i="116"/>
  <c r="T25" i="116"/>
  <c r="S25" i="116"/>
  <c r="R25" i="116"/>
  <c r="K25" i="116"/>
  <c r="I25" i="116"/>
  <c r="H25" i="116"/>
  <c r="G25" i="116"/>
  <c r="A25" i="116"/>
  <c r="HN24" i="116"/>
  <c r="HM24" i="116"/>
  <c r="HL24" i="116"/>
  <c r="J24" i="116"/>
  <c r="HK24" i="116"/>
  <c r="FY24" i="116"/>
  <c r="FZ24" i="116"/>
  <c r="GA24" i="116"/>
  <c r="GB24" i="116"/>
  <c r="GC24" i="116"/>
  <c r="GD24" i="116"/>
  <c r="GE24" i="116"/>
  <c r="GF24" i="116"/>
  <c r="GG24" i="116"/>
  <c r="GH24" i="116"/>
  <c r="GI24" i="116"/>
  <c r="FX24" i="116"/>
  <c r="FW24" i="116"/>
  <c r="FV24" i="116"/>
  <c r="FU24" i="116"/>
  <c r="FT24" i="116"/>
  <c r="FS24" i="116"/>
  <c r="FR24" i="116"/>
  <c r="FQ24" i="116"/>
  <c r="FP24" i="116"/>
  <c r="FO24" i="116"/>
  <c r="FN24" i="116"/>
  <c r="FM24" i="116"/>
  <c r="FL24" i="116"/>
  <c r="FK24" i="116"/>
  <c r="FC24" i="116"/>
  <c r="FB24" i="116"/>
  <c r="EY24" i="116"/>
  <c r="EH24" i="116"/>
  <c r="EF24" i="116"/>
  <c r="EE24" i="116"/>
  <c r="ED24" i="116"/>
  <c r="EC24" i="116"/>
  <c r="EA24" i="116"/>
  <c r="DO24" i="116"/>
  <c r="DP24" i="116"/>
  <c r="DQ24" i="116"/>
  <c r="DR24" i="116"/>
  <c r="DS24" i="116"/>
  <c r="DT24" i="116"/>
  <c r="DU24" i="116"/>
  <c r="DV24" i="116"/>
  <c r="DW24" i="116"/>
  <c r="DX24" i="116"/>
  <c r="DY24" i="116"/>
  <c r="DN24" i="116"/>
  <c r="DM24" i="116"/>
  <c r="DL24" i="116"/>
  <c r="DK24" i="116"/>
  <c r="DJ24" i="116"/>
  <c r="DI24" i="116"/>
  <c r="DH24" i="116"/>
  <c r="DG24" i="116"/>
  <c r="DF24" i="116"/>
  <c r="DE24" i="116"/>
  <c r="DD24" i="116"/>
  <c r="DC24" i="116"/>
  <c r="DB24" i="116"/>
  <c r="DA24" i="116"/>
  <c r="CO24" i="116"/>
  <c r="CP24" i="116"/>
  <c r="CQ24" i="116"/>
  <c r="CR24" i="116"/>
  <c r="CS24" i="116"/>
  <c r="CT24" i="116"/>
  <c r="CU24" i="116"/>
  <c r="CV24" i="116"/>
  <c r="CW24" i="116"/>
  <c r="CX24" i="116"/>
  <c r="CY24" i="116"/>
  <c r="CN24" i="116"/>
  <c r="CM24" i="116"/>
  <c r="CL24" i="116"/>
  <c r="CK24" i="116"/>
  <c r="CJ24" i="116"/>
  <c r="CI24" i="116"/>
  <c r="CH24" i="116"/>
  <c r="CG24" i="116"/>
  <c r="CF24" i="116"/>
  <c r="CE24" i="116"/>
  <c r="CD24" i="116"/>
  <c r="CC24" i="116"/>
  <c r="CB24" i="116"/>
  <c r="CA24" i="116"/>
  <c r="BO24" i="116"/>
  <c r="BP24" i="116"/>
  <c r="BQ24" i="116"/>
  <c r="BR24" i="116"/>
  <c r="BS24" i="116"/>
  <c r="BT24" i="116"/>
  <c r="BU24" i="116"/>
  <c r="BV24" i="116"/>
  <c r="BW24" i="116"/>
  <c r="BX24" i="116"/>
  <c r="BY24" i="116"/>
  <c r="BN24" i="116"/>
  <c r="BM24" i="116"/>
  <c r="BL24" i="116"/>
  <c r="BK24" i="116"/>
  <c r="BJ24" i="116"/>
  <c r="BI24" i="116"/>
  <c r="BH24" i="116"/>
  <c r="BG24" i="116"/>
  <c r="BF24" i="116"/>
  <c r="BE24" i="116"/>
  <c r="BD24" i="116"/>
  <c r="BC24" i="116"/>
  <c r="BB24" i="116"/>
  <c r="BA24" i="116"/>
  <c r="AX24" i="116"/>
  <c r="AW24" i="116"/>
  <c r="AV24" i="116"/>
  <c r="AU24" i="116"/>
  <c r="AT24" i="116"/>
  <c r="AS24" i="116"/>
  <c r="AR24" i="116"/>
  <c r="AQ24" i="116"/>
  <c r="AP24" i="116"/>
  <c r="AO24" i="116"/>
  <c r="AN24" i="116"/>
  <c r="AM24" i="116"/>
  <c r="AL24" i="116"/>
  <c r="AK24" i="116"/>
  <c r="AJ24" i="116"/>
  <c r="AI24" i="116"/>
  <c r="AH24" i="116"/>
  <c r="AG24" i="116"/>
  <c r="AF24" i="116"/>
  <c r="AE24" i="116"/>
  <c r="AD24" i="116"/>
  <c r="AC24" i="116"/>
  <c r="AB24" i="116"/>
  <c r="AA24" i="116"/>
  <c r="Z24" i="116"/>
  <c r="W24" i="116"/>
  <c r="V24" i="116"/>
  <c r="U24" i="116"/>
  <c r="T24" i="116"/>
  <c r="S24" i="116"/>
  <c r="R24" i="116"/>
  <c r="K24" i="116"/>
  <c r="I24" i="116"/>
  <c r="H24" i="116"/>
  <c r="G24" i="116"/>
  <c r="A24" i="116"/>
  <c r="HN23" i="116"/>
  <c r="HM23" i="116"/>
  <c r="HL23" i="116"/>
  <c r="J23" i="116"/>
  <c r="HK23" i="116"/>
  <c r="FY23" i="116"/>
  <c r="FZ23" i="116"/>
  <c r="GA23" i="116"/>
  <c r="GB23" i="116"/>
  <c r="GC23" i="116"/>
  <c r="GD23" i="116"/>
  <c r="GE23" i="116"/>
  <c r="GF23" i="116"/>
  <c r="GG23" i="116"/>
  <c r="GH23" i="116"/>
  <c r="GI23" i="116"/>
  <c r="FX23" i="116"/>
  <c r="FW23" i="116"/>
  <c r="FV23" i="116"/>
  <c r="FU23" i="116"/>
  <c r="FT23" i="116"/>
  <c r="FS23" i="116"/>
  <c r="FR23" i="116"/>
  <c r="FQ23" i="116"/>
  <c r="FP23" i="116"/>
  <c r="FO23" i="116"/>
  <c r="FN23" i="116"/>
  <c r="FM23" i="116"/>
  <c r="FL23" i="116"/>
  <c r="FK23" i="116"/>
  <c r="FC23" i="116"/>
  <c r="FB23" i="116"/>
  <c r="EY23" i="116"/>
  <c r="EH23" i="116"/>
  <c r="EF23" i="116"/>
  <c r="EE23" i="116"/>
  <c r="ED23" i="116"/>
  <c r="EC23" i="116"/>
  <c r="EA23" i="116"/>
  <c r="DO23" i="116"/>
  <c r="DP23" i="116"/>
  <c r="DQ23" i="116"/>
  <c r="DR23" i="116"/>
  <c r="DS23" i="116"/>
  <c r="DT23" i="116"/>
  <c r="DU23" i="116"/>
  <c r="DV23" i="116"/>
  <c r="DW23" i="116"/>
  <c r="DX23" i="116"/>
  <c r="DY23" i="116"/>
  <c r="DN23" i="116"/>
  <c r="DM23" i="116"/>
  <c r="DL23" i="116"/>
  <c r="DK23" i="116"/>
  <c r="DJ23" i="116"/>
  <c r="DI23" i="116"/>
  <c r="DH23" i="116"/>
  <c r="DG23" i="116"/>
  <c r="DF23" i="116"/>
  <c r="DE23" i="116"/>
  <c r="DD23" i="116"/>
  <c r="DC23" i="116"/>
  <c r="DB23" i="116"/>
  <c r="DA23" i="116"/>
  <c r="CO23" i="116"/>
  <c r="CP23" i="116"/>
  <c r="CQ23" i="116"/>
  <c r="CR23" i="116"/>
  <c r="CS23" i="116"/>
  <c r="CT23" i="116"/>
  <c r="CU23" i="116"/>
  <c r="CV23" i="116"/>
  <c r="CW23" i="116"/>
  <c r="CX23" i="116"/>
  <c r="CY23" i="116"/>
  <c r="CN23" i="116"/>
  <c r="CM23" i="116"/>
  <c r="CL23" i="116"/>
  <c r="CK23" i="116"/>
  <c r="CJ23" i="116"/>
  <c r="CI23" i="116"/>
  <c r="CH23" i="116"/>
  <c r="CG23" i="116"/>
  <c r="CF23" i="116"/>
  <c r="CE23" i="116"/>
  <c r="CD23" i="116"/>
  <c r="CC23" i="116"/>
  <c r="CB23" i="116"/>
  <c r="CA23" i="116"/>
  <c r="BO23" i="116"/>
  <c r="BP23" i="116"/>
  <c r="BQ23" i="116"/>
  <c r="BR23" i="116"/>
  <c r="BS23" i="116"/>
  <c r="BT23" i="116"/>
  <c r="BU23" i="116"/>
  <c r="BV23" i="116"/>
  <c r="BW23" i="116"/>
  <c r="BX23" i="116"/>
  <c r="BY23" i="116"/>
  <c r="BN23" i="116"/>
  <c r="BM23" i="116"/>
  <c r="BL23" i="116"/>
  <c r="BK23" i="116"/>
  <c r="BJ23" i="116"/>
  <c r="BI23" i="116"/>
  <c r="BH23" i="116"/>
  <c r="BG23" i="116"/>
  <c r="BF23" i="116"/>
  <c r="BE23" i="116"/>
  <c r="BD23" i="116"/>
  <c r="BC23" i="116"/>
  <c r="BB23" i="116"/>
  <c r="BA23" i="116"/>
  <c r="AX23" i="116"/>
  <c r="AW23" i="116"/>
  <c r="AV23" i="116"/>
  <c r="AU23" i="116"/>
  <c r="AT23" i="116"/>
  <c r="AS23" i="116"/>
  <c r="AR23" i="116"/>
  <c r="AQ23" i="116"/>
  <c r="AP23" i="116"/>
  <c r="AO23" i="116"/>
  <c r="AN23" i="116"/>
  <c r="AM23" i="116"/>
  <c r="AL23" i="116"/>
  <c r="AK23" i="116"/>
  <c r="AJ23" i="116"/>
  <c r="AI23" i="116"/>
  <c r="AH23" i="116"/>
  <c r="AG23" i="116"/>
  <c r="AF23" i="116"/>
  <c r="AE23" i="116"/>
  <c r="AD23" i="116"/>
  <c r="AC23" i="116"/>
  <c r="AB23" i="116"/>
  <c r="AA23" i="116"/>
  <c r="Z23" i="116"/>
  <c r="W23" i="116"/>
  <c r="V23" i="116"/>
  <c r="U23" i="116"/>
  <c r="T23" i="116"/>
  <c r="S23" i="116"/>
  <c r="R23" i="116"/>
  <c r="K23" i="116"/>
  <c r="I23" i="116"/>
  <c r="H23" i="116"/>
  <c r="G23" i="116"/>
  <c r="A23" i="116"/>
  <c r="HN22" i="116"/>
  <c r="HM22" i="116"/>
  <c r="HL22" i="116"/>
  <c r="J22" i="116"/>
  <c r="HK22" i="116"/>
  <c r="FY22" i="116"/>
  <c r="FZ22" i="116"/>
  <c r="GA22" i="116"/>
  <c r="GB22" i="116"/>
  <c r="GC22" i="116"/>
  <c r="GD22" i="116"/>
  <c r="GE22" i="116"/>
  <c r="GF22" i="116"/>
  <c r="GG22" i="116"/>
  <c r="GH22" i="116"/>
  <c r="GI22" i="116"/>
  <c r="FX22" i="116"/>
  <c r="FW22" i="116"/>
  <c r="FV22" i="116"/>
  <c r="FU22" i="116"/>
  <c r="FT22" i="116"/>
  <c r="FS22" i="116"/>
  <c r="FR22" i="116"/>
  <c r="FQ22" i="116"/>
  <c r="FP22" i="116"/>
  <c r="FO22" i="116"/>
  <c r="FN22" i="116"/>
  <c r="FM22" i="116"/>
  <c r="FL22" i="116"/>
  <c r="FK22" i="116"/>
  <c r="FC22" i="116"/>
  <c r="FB22" i="116"/>
  <c r="EY22" i="116"/>
  <c r="EH22" i="116"/>
  <c r="EF22" i="116"/>
  <c r="EE22" i="116"/>
  <c r="ED22" i="116"/>
  <c r="EC22" i="116"/>
  <c r="EA22" i="116"/>
  <c r="DO22" i="116"/>
  <c r="DP22" i="116"/>
  <c r="DQ22" i="116"/>
  <c r="DR22" i="116"/>
  <c r="DS22" i="116"/>
  <c r="DT22" i="116"/>
  <c r="DU22" i="116"/>
  <c r="DV22" i="116"/>
  <c r="DW22" i="116"/>
  <c r="DX22" i="116"/>
  <c r="DY22" i="116"/>
  <c r="DN22" i="116"/>
  <c r="DM22" i="116"/>
  <c r="DL22" i="116"/>
  <c r="DK22" i="116"/>
  <c r="DJ22" i="116"/>
  <c r="DI22" i="116"/>
  <c r="DH22" i="116"/>
  <c r="DG22" i="116"/>
  <c r="DF22" i="116"/>
  <c r="DE22" i="116"/>
  <c r="DD22" i="116"/>
  <c r="DC22" i="116"/>
  <c r="DB22" i="116"/>
  <c r="DA22" i="116"/>
  <c r="CO22" i="116"/>
  <c r="CP22" i="116"/>
  <c r="CQ22" i="116"/>
  <c r="CR22" i="116"/>
  <c r="CS22" i="116"/>
  <c r="CT22" i="116"/>
  <c r="CU22" i="116"/>
  <c r="CV22" i="116"/>
  <c r="CW22" i="116"/>
  <c r="CX22" i="116"/>
  <c r="CY22" i="116"/>
  <c r="CN22" i="116"/>
  <c r="CM22" i="116"/>
  <c r="CL22" i="116"/>
  <c r="CK22" i="116"/>
  <c r="CJ22" i="116"/>
  <c r="CI22" i="116"/>
  <c r="CH22" i="116"/>
  <c r="CG22" i="116"/>
  <c r="CF22" i="116"/>
  <c r="CE22" i="116"/>
  <c r="CD22" i="116"/>
  <c r="CC22" i="116"/>
  <c r="CB22" i="116"/>
  <c r="CA22" i="116"/>
  <c r="BO22" i="116"/>
  <c r="BP22" i="116"/>
  <c r="BQ22" i="116"/>
  <c r="BR22" i="116"/>
  <c r="BS22" i="116"/>
  <c r="BT22" i="116"/>
  <c r="BU22" i="116"/>
  <c r="BV22" i="116"/>
  <c r="BW22" i="116"/>
  <c r="BX22" i="116"/>
  <c r="BY22" i="116"/>
  <c r="BN22" i="116"/>
  <c r="BM22" i="116"/>
  <c r="BL22" i="116"/>
  <c r="BK22" i="116"/>
  <c r="BJ22" i="116"/>
  <c r="BI22" i="116"/>
  <c r="BH22" i="116"/>
  <c r="BG22" i="116"/>
  <c r="BF22" i="116"/>
  <c r="BE22" i="116"/>
  <c r="BD22" i="116"/>
  <c r="BC22" i="116"/>
  <c r="BB22" i="116"/>
  <c r="BA22" i="116"/>
  <c r="AX22" i="116"/>
  <c r="AW22" i="116"/>
  <c r="AV22" i="116"/>
  <c r="AU22" i="116"/>
  <c r="AT22" i="116"/>
  <c r="AS22" i="116"/>
  <c r="AR22" i="116"/>
  <c r="AQ22" i="116"/>
  <c r="AP22" i="116"/>
  <c r="AO22" i="116"/>
  <c r="AN22" i="116"/>
  <c r="AM22" i="116"/>
  <c r="AL22" i="116"/>
  <c r="AK22" i="116"/>
  <c r="AJ22" i="116"/>
  <c r="AI22" i="116"/>
  <c r="AH22" i="116"/>
  <c r="AG22" i="116"/>
  <c r="AF22" i="116"/>
  <c r="AE22" i="116"/>
  <c r="AD22" i="116"/>
  <c r="AC22" i="116"/>
  <c r="AB22" i="116"/>
  <c r="AA22" i="116"/>
  <c r="Z22" i="116"/>
  <c r="W22" i="116"/>
  <c r="V22" i="116"/>
  <c r="U22" i="116"/>
  <c r="T22" i="116"/>
  <c r="S22" i="116"/>
  <c r="R22" i="116"/>
  <c r="K22" i="116"/>
  <c r="I22" i="116"/>
  <c r="H22" i="116"/>
  <c r="G22" i="116"/>
  <c r="A22" i="116"/>
  <c r="HN21" i="116"/>
  <c r="HM21" i="116"/>
  <c r="HL21" i="116"/>
  <c r="J21" i="116"/>
  <c r="HK21" i="116"/>
  <c r="FY21" i="116"/>
  <c r="FZ21" i="116"/>
  <c r="GA21" i="116"/>
  <c r="GB21" i="116"/>
  <c r="GC21" i="116"/>
  <c r="GD21" i="116"/>
  <c r="GE21" i="116"/>
  <c r="GF21" i="116"/>
  <c r="GG21" i="116"/>
  <c r="GH21" i="116"/>
  <c r="GI21" i="116"/>
  <c r="FX21" i="116"/>
  <c r="FW21" i="116"/>
  <c r="FV21" i="116"/>
  <c r="FU21" i="116"/>
  <c r="FT21" i="116"/>
  <c r="FS21" i="116"/>
  <c r="FR21" i="116"/>
  <c r="FQ21" i="116"/>
  <c r="FP21" i="116"/>
  <c r="FO21" i="116"/>
  <c r="FN21" i="116"/>
  <c r="FM21" i="116"/>
  <c r="FL21" i="116"/>
  <c r="FK21" i="116"/>
  <c r="FC21" i="116"/>
  <c r="FB21" i="116"/>
  <c r="EY21" i="116"/>
  <c r="EH21" i="116"/>
  <c r="EF21" i="116"/>
  <c r="EE21" i="116"/>
  <c r="ED21" i="116"/>
  <c r="EC21" i="116"/>
  <c r="EA21" i="116"/>
  <c r="DO21" i="116"/>
  <c r="DP21" i="116"/>
  <c r="DQ21" i="116"/>
  <c r="DR21" i="116"/>
  <c r="DS21" i="116"/>
  <c r="DT21" i="116"/>
  <c r="DU21" i="116"/>
  <c r="DV21" i="116"/>
  <c r="DW21" i="116"/>
  <c r="DX21" i="116"/>
  <c r="DY21" i="116"/>
  <c r="DN21" i="116"/>
  <c r="DM21" i="116"/>
  <c r="DL21" i="116"/>
  <c r="DK21" i="116"/>
  <c r="DJ21" i="116"/>
  <c r="DI21" i="116"/>
  <c r="DH21" i="116"/>
  <c r="DG21" i="116"/>
  <c r="DF21" i="116"/>
  <c r="DE21" i="116"/>
  <c r="DD21" i="116"/>
  <c r="DC21" i="116"/>
  <c r="DB21" i="116"/>
  <c r="DA21" i="116"/>
  <c r="CO21" i="116"/>
  <c r="CP21" i="116"/>
  <c r="CQ21" i="116"/>
  <c r="CR21" i="116"/>
  <c r="CS21" i="116"/>
  <c r="CT21" i="116"/>
  <c r="CU21" i="116"/>
  <c r="CV21" i="116"/>
  <c r="CW21" i="116"/>
  <c r="CX21" i="116"/>
  <c r="CY21" i="116"/>
  <c r="CN21" i="116"/>
  <c r="CM21" i="116"/>
  <c r="CL21" i="116"/>
  <c r="CK21" i="116"/>
  <c r="CJ21" i="116"/>
  <c r="CI21" i="116"/>
  <c r="CH21" i="116"/>
  <c r="CG21" i="116"/>
  <c r="CF21" i="116"/>
  <c r="CE21" i="116"/>
  <c r="CD21" i="116"/>
  <c r="CC21" i="116"/>
  <c r="CB21" i="116"/>
  <c r="CA21" i="116"/>
  <c r="BO21" i="116"/>
  <c r="BP21" i="116"/>
  <c r="BQ21" i="116"/>
  <c r="BR21" i="116"/>
  <c r="BS21" i="116"/>
  <c r="BT21" i="116"/>
  <c r="BU21" i="116"/>
  <c r="BV21" i="116"/>
  <c r="BW21" i="116"/>
  <c r="BX21" i="116"/>
  <c r="BY21" i="116"/>
  <c r="BN21" i="116"/>
  <c r="BM21" i="116"/>
  <c r="BL21" i="116"/>
  <c r="BK21" i="116"/>
  <c r="BJ21" i="116"/>
  <c r="BI21" i="116"/>
  <c r="BH21" i="116"/>
  <c r="BG21" i="116"/>
  <c r="BF21" i="116"/>
  <c r="BE21" i="116"/>
  <c r="BD21" i="116"/>
  <c r="BC21" i="116"/>
  <c r="BB21" i="116"/>
  <c r="BA21" i="116"/>
  <c r="AX21" i="116"/>
  <c r="AW21" i="116"/>
  <c r="AV21" i="116"/>
  <c r="AU21" i="116"/>
  <c r="AT21" i="116"/>
  <c r="AS21" i="116"/>
  <c r="AR21" i="116"/>
  <c r="AQ21" i="116"/>
  <c r="AP21" i="116"/>
  <c r="AO21" i="116"/>
  <c r="AN21" i="116"/>
  <c r="AM21" i="116"/>
  <c r="AL21" i="116"/>
  <c r="AK21" i="116"/>
  <c r="AJ21" i="116"/>
  <c r="AI21" i="116"/>
  <c r="AH21" i="116"/>
  <c r="AG21" i="116"/>
  <c r="AF21" i="116"/>
  <c r="AE21" i="116"/>
  <c r="AD21" i="116"/>
  <c r="AC21" i="116"/>
  <c r="AB21" i="116"/>
  <c r="AA21" i="116"/>
  <c r="Z21" i="116"/>
  <c r="W21" i="116"/>
  <c r="V21" i="116"/>
  <c r="U21" i="116"/>
  <c r="T21" i="116"/>
  <c r="S21" i="116"/>
  <c r="R21" i="116"/>
  <c r="K21" i="116"/>
  <c r="I21" i="116"/>
  <c r="H21" i="116"/>
  <c r="G21" i="116"/>
  <c r="A21" i="116"/>
  <c r="HN20" i="116"/>
  <c r="HM20" i="116"/>
  <c r="HL20" i="116"/>
  <c r="J20" i="116"/>
  <c r="HK20" i="116"/>
  <c r="FY20" i="116"/>
  <c r="FZ20" i="116"/>
  <c r="GA20" i="116"/>
  <c r="GB20" i="116"/>
  <c r="GC20" i="116"/>
  <c r="GD20" i="116"/>
  <c r="GE20" i="116"/>
  <c r="GF20" i="116"/>
  <c r="GG20" i="116"/>
  <c r="GH20" i="116"/>
  <c r="GI20" i="116"/>
  <c r="FX20" i="116"/>
  <c r="FW20" i="116"/>
  <c r="FV20" i="116"/>
  <c r="FU20" i="116"/>
  <c r="FT20" i="116"/>
  <c r="FS20" i="116"/>
  <c r="FR20" i="116"/>
  <c r="FQ20" i="116"/>
  <c r="FP20" i="116"/>
  <c r="FO20" i="116"/>
  <c r="FN20" i="116"/>
  <c r="FM20" i="116"/>
  <c r="FL20" i="116"/>
  <c r="FK20" i="116"/>
  <c r="FC20" i="116"/>
  <c r="FB20" i="116"/>
  <c r="EY20" i="116"/>
  <c r="EH20" i="116"/>
  <c r="EF20" i="116"/>
  <c r="EE20" i="116"/>
  <c r="ED20" i="116"/>
  <c r="EC20" i="116"/>
  <c r="EA20" i="116"/>
  <c r="DO20" i="116"/>
  <c r="DP20" i="116"/>
  <c r="DQ20" i="116"/>
  <c r="DR20" i="116"/>
  <c r="DS20" i="116"/>
  <c r="DT20" i="116"/>
  <c r="DU20" i="116"/>
  <c r="DV20" i="116"/>
  <c r="DW20" i="116"/>
  <c r="DX20" i="116"/>
  <c r="DY20" i="116"/>
  <c r="DN20" i="116"/>
  <c r="DM20" i="116"/>
  <c r="DL20" i="116"/>
  <c r="DK20" i="116"/>
  <c r="DJ20" i="116"/>
  <c r="DI20" i="116"/>
  <c r="DH20" i="116"/>
  <c r="DG20" i="116"/>
  <c r="DF20" i="116"/>
  <c r="DE20" i="116"/>
  <c r="DD20" i="116"/>
  <c r="DC20" i="116"/>
  <c r="DB20" i="116"/>
  <c r="DA20" i="116"/>
  <c r="CO20" i="116"/>
  <c r="CP20" i="116"/>
  <c r="CQ20" i="116"/>
  <c r="CR20" i="116"/>
  <c r="CS20" i="116"/>
  <c r="CT20" i="116"/>
  <c r="CU20" i="116"/>
  <c r="CV20" i="116"/>
  <c r="CW20" i="116"/>
  <c r="CX20" i="116"/>
  <c r="CY20" i="116"/>
  <c r="CN20" i="116"/>
  <c r="CM20" i="116"/>
  <c r="CL20" i="116"/>
  <c r="CK20" i="116"/>
  <c r="CJ20" i="116"/>
  <c r="CI20" i="116"/>
  <c r="CH20" i="116"/>
  <c r="CG20" i="116"/>
  <c r="CF20" i="116"/>
  <c r="CE20" i="116"/>
  <c r="CD20" i="116"/>
  <c r="CC20" i="116"/>
  <c r="CB20" i="116"/>
  <c r="CA20" i="116"/>
  <c r="BO20" i="116"/>
  <c r="BP20" i="116"/>
  <c r="BQ20" i="116"/>
  <c r="BR20" i="116"/>
  <c r="BS20" i="116"/>
  <c r="BT20" i="116"/>
  <c r="BU20" i="116"/>
  <c r="BV20" i="116"/>
  <c r="BW20" i="116"/>
  <c r="BX20" i="116"/>
  <c r="BY20" i="116"/>
  <c r="BN20" i="116"/>
  <c r="BM20" i="116"/>
  <c r="BL20" i="116"/>
  <c r="BK20" i="116"/>
  <c r="BJ20" i="116"/>
  <c r="BI20" i="116"/>
  <c r="BH20" i="116"/>
  <c r="BG20" i="116"/>
  <c r="BF20" i="116"/>
  <c r="BE20" i="116"/>
  <c r="BD20" i="116"/>
  <c r="BC20" i="116"/>
  <c r="BB20" i="116"/>
  <c r="BA20" i="116"/>
  <c r="AX20" i="116"/>
  <c r="AW20" i="116"/>
  <c r="AV20" i="116"/>
  <c r="AU20" i="116"/>
  <c r="AT20" i="116"/>
  <c r="AS20" i="116"/>
  <c r="AR20" i="116"/>
  <c r="AQ20" i="116"/>
  <c r="AP20" i="116"/>
  <c r="AO20" i="116"/>
  <c r="AN20" i="116"/>
  <c r="AM20" i="116"/>
  <c r="AL20" i="116"/>
  <c r="AK20" i="116"/>
  <c r="AJ20" i="116"/>
  <c r="AI20" i="116"/>
  <c r="AH20" i="116"/>
  <c r="AG20" i="116"/>
  <c r="AF20" i="116"/>
  <c r="AE20" i="116"/>
  <c r="AD20" i="116"/>
  <c r="AC20" i="116"/>
  <c r="AB20" i="116"/>
  <c r="AA20" i="116"/>
  <c r="Z20" i="116"/>
  <c r="W20" i="116"/>
  <c r="V20" i="116"/>
  <c r="U20" i="116"/>
  <c r="T20" i="116"/>
  <c r="S20" i="116"/>
  <c r="R20" i="116"/>
  <c r="K20" i="116"/>
  <c r="I20" i="116"/>
  <c r="H20" i="116"/>
  <c r="G20" i="116"/>
  <c r="A20" i="116"/>
  <c r="HN19" i="116"/>
  <c r="HM19" i="116"/>
  <c r="HL19" i="116"/>
  <c r="J19" i="116"/>
  <c r="HK19" i="116"/>
  <c r="FY19" i="116"/>
  <c r="FZ19" i="116"/>
  <c r="GA19" i="116"/>
  <c r="GB19" i="116"/>
  <c r="GC19" i="116"/>
  <c r="GD19" i="116"/>
  <c r="GE19" i="116"/>
  <c r="GF19" i="116"/>
  <c r="GG19" i="116"/>
  <c r="GH19" i="116"/>
  <c r="GI19" i="116"/>
  <c r="FX19" i="116"/>
  <c r="FW19" i="116"/>
  <c r="FV19" i="116"/>
  <c r="FU19" i="116"/>
  <c r="FT19" i="116"/>
  <c r="FS19" i="116"/>
  <c r="FR19" i="116"/>
  <c r="FQ19" i="116"/>
  <c r="FP19" i="116"/>
  <c r="FO19" i="116"/>
  <c r="FN19" i="116"/>
  <c r="FM19" i="116"/>
  <c r="FL19" i="116"/>
  <c r="FK19" i="116"/>
  <c r="FC19" i="116"/>
  <c r="FB19" i="116"/>
  <c r="EY19" i="116"/>
  <c r="EH19" i="116"/>
  <c r="EF19" i="116"/>
  <c r="EE19" i="116"/>
  <c r="ED19" i="116"/>
  <c r="EC19" i="116"/>
  <c r="EA19" i="116"/>
  <c r="DO19" i="116"/>
  <c r="DP19" i="116"/>
  <c r="DQ19" i="116"/>
  <c r="DR19" i="116"/>
  <c r="DS19" i="116"/>
  <c r="DT19" i="116"/>
  <c r="DU19" i="116"/>
  <c r="DV19" i="116"/>
  <c r="DW19" i="116"/>
  <c r="DX19" i="116"/>
  <c r="DY19" i="116"/>
  <c r="DN19" i="116"/>
  <c r="DM19" i="116"/>
  <c r="DL19" i="116"/>
  <c r="DK19" i="116"/>
  <c r="DJ19" i="116"/>
  <c r="DI19" i="116"/>
  <c r="DH19" i="116"/>
  <c r="DG19" i="116"/>
  <c r="DF19" i="116"/>
  <c r="DE19" i="116"/>
  <c r="DD19" i="116"/>
  <c r="DC19" i="116"/>
  <c r="DB19" i="116"/>
  <c r="DA19" i="116"/>
  <c r="CO19" i="116"/>
  <c r="CP19" i="116"/>
  <c r="CQ19" i="116"/>
  <c r="CR19" i="116"/>
  <c r="CS19" i="116"/>
  <c r="CT19" i="116"/>
  <c r="CU19" i="116"/>
  <c r="CV19" i="116"/>
  <c r="CW19" i="116"/>
  <c r="CX19" i="116"/>
  <c r="CY19" i="116"/>
  <c r="CN19" i="116"/>
  <c r="CM19" i="116"/>
  <c r="CL19" i="116"/>
  <c r="CK19" i="116"/>
  <c r="CJ19" i="116"/>
  <c r="CI19" i="116"/>
  <c r="CH19" i="116"/>
  <c r="CG19" i="116"/>
  <c r="CF19" i="116"/>
  <c r="CE19" i="116"/>
  <c r="CD19" i="116"/>
  <c r="CC19" i="116"/>
  <c r="CB19" i="116"/>
  <c r="CA19" i="116"/>
  <c r="BO19" i="116"/>
  <c r="BP19" i="116"/>
  <c r="BQ19" i="116"/>
  <c r="BR19" i="116"/>
  <c r="BS19" i="116"/>
  <c r="BT19" i="116"/>
  <c r="BU19" i="116"/>
  <c r="BV19" i="116"/>
  <c r="BW19" i="116"/>
  <c r="BX19" i="116"/>
  <c r="BY19" i="116"/>
  <c r="BN19" i="116"/>
  <c r="BM19" i="116"/>
  <c r="BL19" i="116"/>
  <c r="BK19" i="116"/>
  <c r="BJ19" i="116"/>
  <c r="BI19" i="116"/>
  <c r="BH19" i="116"/>
  <c r="BG19" i="116"/>
  <c r="BF19" i="116"/>
  <c r="BE19" i="116"/>
  <c r="BD19" i="116"/>
  <c r="BC19" i="116"/>
  <c r="BB19" i="116"/>
  <c r="BA19" i="116"/>
  <c r="AX19" i="116"/>
  <c r="AW19" i="116"/>
  <c r="AV19" i="116"/>
  <c r="AU19" i="116"/>
  <c r="AT19" i="116"/>
  <c r="AS19" i="116"/>
  <c r="AR19" i="116"/>
  <c r="AQ19" i="116"/>
  <c r="AP19" i="116"/>
  <c r="AO19" i="116"/>
  <c r="AN19" i="116"/>
  <c r="AM19" i="116"/>
  <c r="AL19" i="116"/>
  <c r="AK19" i="116"/>
  <c r="AJ19" i="116"/>
  <c r="AI19" i="116"/>
  <c r="AH19" i="116"/>
  <c r="AG19" i="116"/>
  <c r="AF19" i="116"/>
  <c r="AE19" i="116"/>
  <c r="AD19" i="116"/>
  <c r="AC19" i="116"/>
  <c r="AB19" i="116"/>
  <c r="AA19" i="116"/>
  <c r="Z19" i="116"/>
  <c r="W19" i="116"/>
  <c r="V19" i="116"/>
  <c r="U19" i="116"/>
  <c r="T19" i="116"/>
  <c r="S19" i="116"/>
  <c r="R19" i="116"/>
  <c r="K19" i="116"/>
  <c r="I19" i="116"/>
  <c r="H19" i="116"/>
  <c r="G19" i="116"/>
  <c r="A19" i="116"/>
  <c r="HN18" i="116"/>
  <c r="HM18" i="116"/>
  <c r="HL18" i="116"/>
  <c r="J18" i="116"/>
  <c r="HK18" i="116"/>
  <c r="FY18" i="116"/>
  <c r="FZ18" i="116"/>
  <c r="GA18" i="116"/>
  <c r="GB18" i="116"/>
  <c r="GC18" i="116"/>
  <c r="GD18" i="116"/>
  <c r="GE18" i="116"/>
  <c r="GF18" i="116"/>
  <c r="GG18" i="116"/>
  <c r="GH18" i="116"/>
  <c r="GI18" i="116"/>
  <c r="FX18" i="116"/>
  <c r="FW18" i="116"/>
  <c r="FV18" i="116"/>
  <c r="FU18" i="116"/>
  <c r="FT18" i="116"/>
  <c r="FS18" i="116"/>
  <c r="FR18" i="116"/>
  <c r="FQ18" i="116"/>
  <c r="FP18" i="116"/>
  <c r="FO18" i="116"/>
  <c r="FN18" i="116"/>
  <c r="FM18" i="116"/>
  <c r="FL18" i="116"/>
  <c r="FK18" i="116"/>
  <c r="FC18" i="116"/>
  <c r="FB18" i="116"/>
  <c r="EY18" i="116"/>
  <c r="EH18" i="116"/>
  <c r="EF18" i="116"/>
  <c r="EE18" i="116"/>
  <c r="ED18" i="116"/>
  <c r="EC18" i="116"/>
  <c r="EA18" i="116"/>
  <c r="DO18" i="116"/>
  <c r="DP18" i="116"/>
  <c r="DQ18" i="116"/>
  <c r="DR18" i="116"/>
  <c r="DS18" i="116"/>
  <c r="DT18" i="116"/>
  <c r="DU18" i="116"/>
  <c r="DV18" i="116"/>
  <c r="DW18" i="116"/>
  <c r="DX18" i="116"/>
  <c r="DY18" i="116"/>
  <c r="DN18" i="116"/>
  <c r="DM18" i="116"/>
  <c r="DL18" i="116"/>
  <c r="DK18" i="116"/>
  <c r="DJ18" i="116"/>
  <c r="DI18" i="116"/>
  <c r="DH18" i="116"/>
  <c r="DG18" i="116"/>
  <c r="DF18" i="116"/>
  <c r="DE18" i="116"/>
  <c r="DD18" i="116"/>
  <c r="DC18" i="116"/>
  <c r="DB18" i="116"/>
  <c r="DA18" i="116"/>
  <c r="CO18" i="116"/>
  <c r="CP18" i="116"/>
  <c r="CQ18" i="116"/>
  <c r="CR18" i="116"/>
  <c r="CS18" i="116"/>
  <c r="CT18" i="116"/>
  <c r="CU18" i="116"/>
  <c r="CV18" i="116"/>
  <c r="CW18" i="116"/>
  <c r="CX18" i="116"/>
  <c r="CY18" i="116"/>
  <c r="CN18" i="116"/>
  <c r="CM18" i="116"/>
  <c r="CL18" i="116"/>
  <c r="CK18" i="116"/>
  <c r="CJ18" i="116"/>
  <c r="CI18" i="116"/>
  <c r="CH18" i="116"/>
  <c r="CG18" i="116"/>
  <c r="CF18" i="116"/>
  <c r="CE18" i="116"/>
  <c r="CD18" i="116"/>
  <c r="CC18" i="116"/>
  <c r="CB18" i="116"/>
  <c r="CA18" i="116"/>
  <c r="BO18" i="116"/>
  <c r="BP18" i="116"/>
  <c r="BQ18" i="116"/>
  <c r="BR18" i="116"/>
  <c r="BS18" i="116"/>
  <c r="BT18" i="116"/>
  <c r="BU18" i="116"/>
  <c r="BV18" i="116"/>
  <c r="BW18" i="116"/>
  <c r="BX18" i="116"/>
  <c r="BY18" i="116"/>
  <c r="BN18" i="116"/>
  <c r="BM18" i="116"/>
  <c r="BL18" i="116"/>
  <c r="BK18" i="116"/>
  <c r="BJ18" i="116"/>
  <c r="BI18" i="116"/>
  <c r="BH18" i="116"/>
  <c r="BG18" i="116"/>
  <c r="BF18" i="116"/>
  <c r="BE18" i="116"/>
  <c r="BD18" i="116"/>
  <c r="BC18" i="116"/>
  <c r="BB18" i="116"/>
  <c r="BA18" i="116"/>
  <c r="AX18" i="116"/>
  <c r="AW18" i="116"/>
  <c r="AV18" i="116"/>
  <c r="AU18" i="116"/>
  <c r="AT18" i="116"/>
  <c r="AS18" i="116"/>
  <c r="AR18" i="116"/>
  <c r="AQ18" i="116"/>
  <c r="AP18" i="116"/>
  <c r="AO18" i="116"/>
  <c r="AN18" i="116"/>
  <c r="AM18" i="116"/>
  <c r="AL18" i="116"/>
  <c r="AK18" i="116"/>
  <c r="AJ18" i="116"/>
  <c r="AI18" i="116"/>
  <c r="AH18" i="116"/>
  <c r="AG18" i="116"/>
  <c r="AF18" i="116"/>
  <c r="AE18" i="116"/>
  <c r="AD18" i="116"/>
  <c r="AC18" i="116"/>
  <c r="AB18" i="116"/>
  <c r="AA18" i="116"/>
  <c r="Z18" i="116"/>
  <c r="W18" i="116"/>
  <c r="V18" i="116"/>
  <c r="U18" i="116"/>
  <c r="T18" i="116"/>
  <c r="S18" i="116"/>
  <c r="R18" i="116"/>
  <c r="K18" i="116"/>
  <c r="I18" i="116"/>
  <c r="H18" i="116"/>
  <c r="G18" i="116"/>
  <c r="A18" i="116"/>
  <c r="HN17" i="116"/>
  <c r="HM17" i="116"/>
  <c r="HL17" i="116"/>
  <c r="J17" i="116"/>
  <c r="HK17" i="116"/>
  <c r="FY17" i="116"/>
  <c r="FZ17" i="116"/>
  <c r="GA17" i="116"/>
  <c r="GB17" i="116"/>
  <c r="GC17" i="116"/>
  <c r="GD17" i="116"/>
  <c r="GE17" i="116"/>
  <c r="GF17" i="116"/>
  <c r="GG17" i="116"/>
  <c r="GH17" i="116"/>
  <c r="GI17" i="116"/>
  <c r="FX17" i="116"/>
  <c r="FW17" i="116"/>
  <c r="FV17" i="116"/>
  <c r="FU17" i="116"/>
  <c r="FT17" i="116"/>
  <c r="FS17" i="116"/>
  <c r="FR17" i="116"/>
  <c r="FQ17" i="116"/>
  <c r="FP17" i="116"/>
  <c r="FO17" i="116"/>
  <c r="FN17" i="116"/>
  <c r="FM17" i="116"/>
  <c r="FL17" i="116"/>
  <c r="FK17" i="116"/>
  <c r="FC17" i="116"/>
  <c r="FB17" i="116"/>
  <c r="EY17" i="116"/>
  <c r="EH17" i="116"/>
  <c r="EF17" i="116"/>
  <c r="EE17" i="116"/>
  <c r="ED17" i="116"/>
  <c r="EC17" i="116"/>
  <c r="EA17" i="116"/>
  <c r="DO17" i="116"/>
  <c r="DP17" i="116"/>
  <c r="DQ17" i="116"/>
  <c r="DR17" i="116"/>
  <c r="DS17" i="116"/>
  <c r="DT17" i="116"/>
  <c r="DU17" i="116"/>
  <c r="DV17" i="116"/>
  <c r="DW17" i="116"/>
  <c r="DX17" i="116"/>
  <c r="DY17" i="116"/>
  <c r="DN17" i="116"/>
  <c r="DM17" i="116"/>
  <c r="DL17" i="116"/>
  <c r="DK17" i="116"/>
  <c r="DJ17" i="116"/>
  <c r="DI17" i="116"/>
  <c r="DH17" i="116"/>
  <c r="DG17" i="116"/>
  <c r="DF17" i="116"/>
  <c r="DE17" i="116"/>
  <c r="DD17" i="116"/>
  <c r="DC17" i="116"/>
  <c r="DB17" i="116"/>
  <c r="DA17" i="116"/>
  <c r="CO17" i="116"/>
  <c r="CP17" i="116"/>
  <c r="CQ17" i="116"/>
  <c r="CR17" i="116"/>
  <c r="CS17" i="116"/>
  <c r="CT17" i="116"/>
  <c r="CU17" i="116"/>
  <c r="CV17" i="116"/>
  <c r="CW17" i="116"/>
  <c r="CX17" i="116"/>
  <c r="CY17" i="116"/>
  <c r="CN17" i="116"/>
  <c r="CM17" i="116"/>
  <c r="CL17" i="116"/>
  <c r="CK17" i="116"/>
  <c r="CJ17" i="116"/>
  <c r="CI17" i="116"/>
  <c r="CH17" i="116"/>
  <c r="CG17" i="116"/>
  <c r="CF17" i="116"/>
  <c r="CE17" i="116"/>
  <c r="CD17" i="116"/>
  <c r="CC17" i="116"/>
  <c r="CB17" i="116"/>
  <c r="CA17" i="116"/>
  <c r="BO17" i="116"/>
  <c r="BP17" i="116"/>
  <c r="BQ17" i="116"/>
  <c r="BR17" i="116"/>
  <c r="BS17" i="116"/>
  <c r="BT17" i="116"/>
  <c r="BU17" i="116"/>
  <c r="BV17" i="116"/>
  <c r="BW17" i="116"/>
  <c r="BX17" i="116"/>
  <c r="BY17" i="116"/>
  <c r="BN17" i="116"/>
  <c r="BM17" i="116"/>
  <c r="BL17" i="116"/>
  <c r="BK17" i="116"/>
  <c r="BJ17" i="116"/>
  <c r="BI17" i="116"/>
  <c r="BH17" i="116"/>
  <c r="BG17" i="116"/>
  <c r="BF17" i="116"/>
  <c r="BE17" i="116"/>
  <c r="BD17" i="116"/>
  <c r="BC17" i="116"/>
  <c r="BB17" i="116"/>
  <c r="BA17" i="116"/>
  <c r="AX17" i="116"/>
  <c r="AW17" i="116"/>
  <c r="AV17" i="116"/>
  <c r="AU17" i="116"/>
  <c r="AT17" i="116"/>
  <c r="AS17" i="116"/>
  <c r="AR17" i="116"/>
  <c r="AQ17" i="116"/>
  <c r="AP17" i="116"/>
  <c r="AO17" i="116"/>
  <c r="AN17" i="116"/>
  <c r="AM17" i="116"/>
  <c r="AL17" i="116"/>
  <c r="AK17" i="116"/>
  <c r="AJ17" i="116"/>
  <c r="AI17" i="116"/>
  <c r="AH17" i="116"/>
  <c r="AG17" i="116"/>
  <c r="AF17" i="116"/>
  <c r="AE17" i="116"/>
  <c r="AD17" i="116"/>
  <c r="AC17" i="116"/>
  <c r="AB17" i="116"/>
  <c r="AA17" i="116"/>
  <c r="Z17" i="116"/>
  <c r="W17" i="116"/>
  <c r="V17" i="116"/>
  <c r="U17" i="116"/>
  <c r="T17" i="116"/>
  <c r="S17" i="116"/>
  <c r="R17" i="116"/>
  <c r="K17" i="116"/>
  <c r="I17" i="116"/>
  <c r="H17" i="116"/>
  <c r="G17" i="116"/>
  <c r="A17" i="116"/>
  <c r="HN16" i="116"/>
  <c r="HM16" i="116"/>
  <c r="HL16" i="116"/>
  <c r="J16" i="116"/>
  <c r="HK16" i="116"/>
  <c r="FY16" i="116"/>
  <c r="FZ16" i="116"/>
  <c r="GA16" i="116"/>
  <c r="GB16" i="116"/>
  <c r="GC16" i="116"/>
  <c r="GD16" i="116"/>
  <c r="GE16" i="116"/>
  <c r="GF16" i="116"/>
  <c r="GG16" i="116"/>
  <c r="GH16" i="116"/>
  <c r="GI16" i="116"/>
  <c r="FX16" i="116"/>
  <c r="FW16" i="116"/>
  <c r="FV16" i="116"/>
  <c r="FU16" i="116"/>
  <c r="FT16" i="116"/>
  <c r="FS16" i="116"/>
  <c r="FR16" i="116"/>
  <c r="FQ16" i="116"/>
  <c r="FP16" i="116"/>
  <c r="FO16" i="116"/>
  <c r="FN16" i="116"/>
  <c r="FM16" i="116"/>
  <c r="FL16" i="116"/>
  <c r="FK16" i="116"/>
  <c r="FC16" i="116"/>
  <c r="FB16" i="116"/>
  <c r="EY16" i="116"/>
  <c r="EH16" i="116"/>
  <c r="EF16" i="116"/>
  <c r="EE16" i="116"/>
  <c r="ED16" i="116"/>
  <c r="EC16" i="116"/>
  <c r="EA16" i="116"/>
  <c r="DO16" i="116"/>
  <c r="DP16" i="116"/>
  <c r="DQ16" i="116"/>
  <c r="DR16" i="116"/>
  <c r="DS16" i="116"/>
  <c r="DT16" i="116"/>
  <c r="DU16" i="116"/>
  <c r="DV16" i="116"/>
  <c r="DW16" i="116"/>
  <c r="DX16" i="116"/>
  <c r="DY16" i="116"/>
  <c r="DN16" i="116"/>
  <c r="DM16" i="116"/>
  <c r="DL16" i="116"/>
  <c r="DK16" i="116"/>
  <c r="DJ16" i="116"/>
  <c r="DI16" i="116"/>
  <c r="DH16" i="116"/>
  <c r="DG16" i="116"/>
  <c r="DF16" i="116"/>
  <c r="DE16" i="116"/>
  <c r="DD16" i="116"/>
  <c r="DC16" i="116"/>
  <c r="DB16" i="116"/>
  <c r="DA16" i="116"/>
  <c r="CO16" i="116"/>
  <c r="CP16" i="116"/>
  <c r="CQ16" i="116"/>
  <c r="CR16" i="116"/>
  <c r="CS16" i="116"/>
  <c r="CT16" i="116"/>
  <c r="CU16" i="116"/>
  <c r="CV16" i="116"/>
  <c r="CW16" i="116"/>
  <c r="CX16" i="116"/>
  <c r="CY16" i="116"/>
  <c r="CN16" i="116"/>
  <c r="CM16" i="116"/>
  <c r="CL16" i="116"/>
  <c r="CK16" i="116"/>
  <c r="CJ16" i="116"/>
  <c r="CI16" i="116"/>
  <c r="CH16" i="116"/>
  <c r="CG16" i="116"/>
  <c r="CF16" i="116"/>
  <c r="CE16" i="116"/>
  <c r="CD16" i="116"/>
  <c r="CC16" i="116"/>
  <c r="CB16" i="116"/>
  <c r="CA16" i="116"/>
  <c r="BO16" i="116"/>
  <c r="BP16" i="116"/>
  <c r="BQ16" i="116"/>
  <c r="BR16" i="116"/>
  <c r="BS16" i="116"/>
  <c r="BT16" i="116"/>
  <c r="BU16" i="116"/>
  <c r="BV16" i="116"/>
  <c r="BW16" i="116"/>
  <c r="BX16" i="116"/>
  <c r="BY16" i="116"/>
  <c r="BN16" i="116"/>
  <c r="BM16" i="116"/>
  <c r="BL16" i="116"/>
  <c r="BK16" i="116"/>
  <c r="BJ16" i="116"/>
  <c r="BI16" i="116"/>
  <c r="BH16" i="116"/>
  <c r="BG16" i="116"/>
  <c r="BF16" i="116"/>
  <c r="BE16" i="116"/>
  <c r="BD16" i="116"/>
  <c r="BC16" i="116"/>
  <c r="BB16" i="116"/>
  <c r="BA16" i="116"/>
  <c r="AX16" i="116"/>
  <c r="AW16" i="116"/>
  <c r="AV16" i="116"/>
  <c r="AU16" i="116"/>
  <c r="AT16" i="116"/>
  <c r="AS16" i="116"/>
  <c r="AR16" i="116"/>
  <c r="AQ16" i="116"/>
  <c r="AP16" i="116"/>
  <c r="AO16" i="116"/>
  <c r="AN16" i="116"/>
  <c r="AM16" i="116"/>
  <c r="AL16" i="116"/>
  <c r="AK16" i="116"/>
  <c r="AJ16" i="116"/>
  <c r="AI16" i="116"/>
  <c r="AH16" i="116"/>
  <c r="AG16" i="116"/>
  <c r="AF16" i="116"/>
  <c r="AE16" i="116"/>
  <c r="AD16" i="116"/>
  <c r="AC16" i="116"/>
  <c r="AB16" i="116"/>
  <c r="AA16" i="116"/>
  <c r="Z16" i="116"/>
  <c r="W16" i="116"/>
  <c r="V16" i="116"/>
  <c r="U16" i="116"/>
  <c r="T16" i="116"/>
  <c r="S16" i="116"/>
  <c r="R16" i="116"/>
  <c r="K16" i="116"/>
  <c r="I16" i="116"/>
  <c r="H16" i="116"/>
  <c r="G16" i="116"/>
  <c r="A16" i="116"/>
  <c r="HN15" i="116"/>
  <c r="HM15" i="116"/>
  <c r="HL15" i="116"/>
  <c r="J15" i="116"/>
  <c r="HK15" i="116"/>
  <c r="FY15" i="116"/>
  <c r="FZ15" i="116"/>
  <c r="GA15" i="116"/>
  <c r="GB15" i="116"/>
  <c r="GC15" i="116"/>
  <c r="GD15" i="116"/>
  <c r="GE15" i="116"/>
  <c r="GF15" i="116"/>
  <c r="GG15" i="116"/>
  <c r="GH15" i="116"/>
  <c r="GI15" i="116"/>
  <c r="FX15" i="116"/>
  <c r="FW15" i="116"/>
  <c r="FV15" i="116"/>
  <c r="FU15" i="116"/>
  <c r="FT15" i="116"/>
  <c r="FS15" i="116"/>
  <c r="FR15" i="116"/>
  <c r="FQ15" i="116"/>
  <c r="FP15" i="116"/>
  <c r="FO15" i="116"/>
  <c r="FN15" i="116"/>
  <c r="FM15" i="116"/>
  <c r="FL15" i="116"/>
  <c r="FK15" i="116"/>
  <c r="FC15" i="116"/>
  <c r="FB15" i="116"/>
  <c r="EY15" i="116"/>
  <c r="EH15" i="116"/>
  <c r="EF15" i="116"/>
  <c r="EE15" i="116"/>
  <c r="ED15" i="116"/>
  <c r="EC15" i="116"/>
  <c r="EA15" i="116"/>
  <c r="DO15" i="116"/>
  <c r="DP15" i="116"/>
  <c r="DQ15" i="116"/>
  <c r="DR15" i="116"/>
  <c r="DS15" i="116"/>
  <c r="DT15" i="116"/>
  <c r="DU15" i="116"/>
  <c r="DV15" i="116"/>
  <c r="DW15" i="116"/>
  <c r="DX15" i="116"/>
  <c r="DY15" i="116"/>
  <c r="DN15" i="116"/>
  <c r="DM15" i="116"/>
  <c r="DL15" i="116"/>
  <c r="DK15" i="116"/>
  <c r="DJ15" i="116"/>
  <c r="DI15" i="116"/>
  <c r="DH15" i="116"/>
  <c r="DG15" i="116"/>
  <c r="DF15" i="116"/>
  <c r="DE15" i="116"/>
  <c r="DD15" i="116"/>
  <c r="DC15" i="116"/>
  <c r="DB15" i="116"/>
  <c r="DA15" i="116"/>
  <c r="CO15" i="116"/>
  <c r="CP15" i="116"/>
  <c r="CQ15" i="116"/>
  <c r="CR15" i="116"/>
  <c r="CS15" i="116"/>
  <c r="CT15" i="116"/>
  <c r="CU15" i="116"/>
  <c r="CV15" i="116"/>
  <c r="CW15" i="116"/>
  <c r="CX15" i="116"/>
  <c r="CY15" i="116"/>
  <c r="CN15" i="116"/>
  <c r="CM15" i="116"/>
  <c r="CL15" i="116"/>
  <c r="CK15" i="116"/>
  <c r="CJ15" i="116"/>
  <c r="CI15" i="116"/>
  <c r="CH15" i="116"/>
  <c r="CG15" i="116"/>
  <c r="CF15" i="116"/>
  <c r="CE15" i="116"/>
  <c r="CD15" i="116"/>
  <c r="CC15" i="116"/>
  <c r="CB15" i="116"/>
  <c r="CA15" i="116"/>
  <c r="BO15" i="116"/>
  <c r="BP15" i="116"/>
  <c r="BQ15" i="116"/>
  <c r="BR15" i="116"/>
  <c r="BS15" i="116"/>
  <c r="BT15" i="116"/>
  <c r="BU15" i="116"/>
  <c r="BV15" i="116"/>
  <c r="BW15" i="116"/>
  <c r="BX15" i="116"/>
  <c r="BY15" i="116"/>
  <c r="BN15" i="116"/>
  <c r="BM15" i="116"/>
  <c r="BL15" i="116"/>
  <c r="BK15" i="116"/>
  <c r="BJ15" i="116"/>
  <c r="BI15" i="116"/>
  <c r="BH15" i="116"/>
  <c r="BG15" i="116"/>
  <c r="BF15" i="116"/>
  <c r="BE15" i="116"/>
  <c r="BD15" i="116"/>
  <c r="BC15" i="116"/>
  <c r="BB15" i="116"/>
  <c r="BA15" i="116"/>
  <c r="AX15" i="116"/>
  <c r="AW15" i="116"/>
  <c r="AV15" i="116"/>
  <c r="AU15" i="116"/>
  <c r="AT15" i="116"/>
  <c r="AS15" i="116"/>
  <c r="AR15" i="116"/>
  <c r="AQ15" i="116"/>
  <c r="AP15" i="116"/>
  <c r="AO15" i="116"/>
  <c r="AN15" i="116"/>
  <c r="AM15" i="116"/>
  <c r="AL15" i="116"/>
  <c r="AK15" i="116"/>
  <c r="AJ15" i="116"/>
  <c r="AI15" i="116"/>
  <c r="AH15" i="116"/>
  <c r="AG15" i="116"/>
  <c r="AF15" i="116"/>
  <c r="AE15" i="116"/>
  <c r="AD15" i="116"/>
  <c r="AC15" i="116"/>
  <c r="AB15" i="116"/>
  <c r="AA15" i="116"/>
  <c r="Z15" i="116"/>
  <c r="W15" i="116"/>
  <c r="V15" i="116"/>
  <c r="U15" i="116"/>
  <c r="T15" i="116"/>
  <c r="S15" i="116"/>
  <c r="R15" i="116"/>
  <c r="K15" i="116"/>
  <c r="I15" i="116"/>
  <c r="H15" i="116"/>
  <c r="G15" i="116"/>
  <c r="A15" i="116"/>
  <c r="HN14" i="116"/>
  <c r="HM14" i="116"/>
  <c r="HL14" i="116"/>
  <c r="J14" i="116"/>
  <c r="HK14" i="116"/>
  <c r="FY14" i="116"/>
  <c r="FZ14" i="116"/>
  <c r="GA14" i="116"/>
  <c r="GB14" i="116"/>
  <c r="GC14" i="116"/>
  <c r="GD14" i="116"/>
  <c r="GE14" i="116"/>
  <c r="GF14" i="116"/>
  <c r="GG14" i="116"/>
  <c r="GH14" i="116"/>
  <c r="GI14" i="116"/>
  <c r="FX14" i="116"/>
  <c r="FW14" i="116"/>
  <c r="FV14" i="116"/>
  <c r="FU14" i="116"/>
  <c r="FT14" i="116"/>
  <c r="FS14" i="116"/>
  <c r="FR14" i="116"/>
  <c r="FQ14" i="116"/>
  <c r="FP14" i="116"/>
  <c r="FO14" i="116"/>
  <c r="FN14" i="116"/>
  <c r="FM14" i="116"/>
  <c r="FL14" i="116"/>
  <c r="FK14" i="116"/>
  <c r="FC14" i="116"/>
  <c r="FB14" i="116"/>
  <c r="EY14" i="116"/>
  <c r="EH14" i="116"/>
  <c r="EF14" i="116"/>
  <c r="EE14" i="116"/>
  <c r="ED14" i="116"/>
  <c r="EC14" i="116"/>
  <c r="EA14" i="116"/>
  <c r="DO14" i="116"/>
  <c r="DP14" i="116"/>
  <c r="DQ14" i="116"/>
  <c r="DR14" i="116"/>
  <c r="DS14" i="116"/>
  <c r="DT14" i="116"/>
  <c r="DU14" i="116"/>
  <c r="DV14" i="116"/>
  <c r="DW14" i="116"/>
  <c r="DX14" i="116"/>
  <c r="DY14" i="116"/>
  <c r="DN14" i="116"/>
  <c r="DM14" i="116"/>
  <c r="DL14" i="116"/>
  <c r="DK14" i="116"/>
  <c r="DJ14" i="116"/>
  <c r="DI14" i="116"/>
  <c r="DH14" i="116"/>
  <c r="DG14" i="116"/>
  <c r="DF14" i="116"/>
  <c r="DE14" i="116"/>
  <c r="DD14" i="116"/>
  <c r="DC14" i="116"/>
  <c r="DB14" i="116"/>
  <c r="DA14" i="116"/>
  <c r="CO14" i="116"/>
  <c r="CP14" i="116"/>
  <c r="CQ14" i="116"/>
  <c r="CR14" i="116"/>
  <c r="CS14" i="116"/>
  <c r="CT14" i="116"/>
  <c r="CU14" i="116"/>
  <c r="CV14" i="116"/>
  <c r="CW14" i="116"/>
  <c r="CX14" i="116"/>
  <c r="CY14" i="116"/>
  <c r="CN14" i="116"/>
  <c r="CM14" i="116"/>
  <c r="CL14" i="116"/>
  <c r="CK14" i="116"/>
  <c r="CJ14" i="116"/>
  <c r="CI14" i="116"/>
  <c r="CH14" i="116"/>
  <c r="CG14" i="116"/>
  <c r="CF14" i="116"/>
  <c r="CE14" i="116"/>
  <c r="CD14" i="116"/>
  <c r="CC14" i="116"/>
  <c r="CB14" i="116"/>
  <c r="CA14" i="116"/>
  <c r="BO14" i="116"/>
  <c r="BP14" i="116"/>
  <c r="BQ14" i="116"/>
  <c r="BR14" i="116"/>
  <c r="BS14" i="116"/>
  <c r="BT14" i="116"/>
  <c r="BU14" i="116"/>
  <c r="BV14" i="116"/>
  <c r="BW14" i="116"/>
  <c r="BX14" i="116"/>
  <c r="BY14" i="116"/>
  <c r="BN14" i="116"/>
  <c r="BM14" i="116"/>
  <c r="BL14" i="116"/>
  <c r="BK14" i="116"/>
  <c r="BJ14" i="116"/>
  <c r="BI14" i="116"/>
  <c r="BH14" i="116"/>
  <c r="BG14" i="116"/>
  <c r="BF14" i="116"/>
  <c r="BE14" i="116"/>
  <c r="BD14" i="116"/>
  <c r="BC14" i="116"/>
  <c r="BB14" i="116"/>
  <c r="BA14" i="116"/>
  <c r="AX14" i="116"/>
  <c r="AW14" i="116"/>
  <c r="AV14" i="116"/>
  <c r="AU14" i="116"/>
  <c r="AT14" i="116"/>
  <c r="AS14" i="116"/>
  <c r="AR14" i="116"/>
  <c r="AQ14" i="116"/>
  <c r="AP14" i="116"/>
  <c r="AO14" i="116"/>
  <c r="AN14" i="116"/>
  <c r="AM14" i="116"/>
  <c r="AL14" i="116"/>
  <c r="AK14" i="116"/>
  <c r="AJ14" i="116"/>
  <c r="AI14" i="116"/>
  <c r="AH14" i="116"/>
  <c r="AG14" i="116"/>
  <c r="AF14" i="116"/>
  <c r="AE14" i="116"/>
  <c r="AD14" i="116"/>
  <c r="AC14" i="116"/>
  <c r="AB14" i="116"/>
  <c r="AA14" i="116"/>
  <c r="Z14" i="116"/>
  <c r="W14" i="116"/>
  <c r="V14" i="116"/>
  <c r="U14" i="116"/>
  <c r="T14" i="116"/>
  <c r="S14" i="116"/>
  <c r="R14" i="116"/>
  <c r="K14" i="116"/>
  <c r="I14" i="116"/>
  <c r="H14" i="116"/>
  <c r="G14" i="116"/>
  <c r="A14" i="116"/>
  <c r="HN13" i="116"/>
  <c r="HM13" i="116"/>
  <c r="HL13" i="116"/>
  <c r="J13" i="116"/>
  <c r="HK13" i="116"/>
  <c r="FY13" i="116"/>
  <c r="FZ13" i="116"/>
  <c r="GA13" i="116"/>
  <c r="GB13" i="116"/>
  <c r="GC13" i="116"/>
  <c r="GD13" i="116"/>
  <c r="GE13" i="116"/>
  <c r="GF13" i="116"/>
  <c r="GG13" i="116"/>
  <c r="GH13" i="116"/>
  <c r="GI13" i="116"/>
  <c r="FX13" i="116"/>
  <c r="FW13" i="116"/>
  <c r="FV13" i="116"/>
  <c r="FU13" i="116"/>
  <c r="FT13" i="116"/>
  <c r="FS13" i="116"/>
  <c r="FR13" i="116"/>
  <c r="FQ13" i="116"/>
  <c r="FP13" i="116"/>
  <c r="FO13" i="116"/>
  <c r="FN13" i="116"/>
  <c r="FM13" i="116"/>
  <c r="FL13" i="116"/>
  <c r="FK13" i="116"/>
  <c r="FC13" i="116"/>
  <c r="FB13" i="116"/>
  <c r="EY13" i="116"/>
  <c r="EH13" i="116"/>
  <c r="EF13" i="116"/>
  <c r="EE13" i="116"/>
  <c r="ED13" i="116"/>
  <c r="EC13" i="116"/>
  <c r="EA13" i="116"/>
  <c r="DO13" i="116"/>
  <c r="DP13" i="116"/>
  <c r="DQ13" i="116"/>
  <c r="DR13" i="116"/>
  <c r="DS13" i="116"/>
  <c r="DT13" i="116"/>
  <c r="DU13" i="116"/>
  <c r="DV13" i="116"/>
  <c r="DW13" i="116"/>
  <c r="DX13" i="116"/>
  <c r="DY13" i="116"/>
  <c r="DN13" i="116"/>
  <c r="DM13" i="116"/>
  <c r="DL13" i="116"/>
  <c r="DK13" i="116"/>
  <c r="DJ13" i="116"/>
  <c r="DI13" i="116"/>
  <c r="DH13" i="116"/>
  <c r="DG13" i="116"/>
  <c r="DF13" i="116"/>
  <c r="DE13" i="116"/>
  <c r="DD13" i="116"/>
  <c r="DC13" i="116"/>
  <c r="DB13" i="116"/>
  <c r="DA13" i="116"/>
  <c r="CO13" i="116"/>
  <c r="CP13" i="116"/>
  <c r="CQ13" i="116"/>
  <c r="CR13" i="116"/>
  <c r="CS13" i="116"/>
  <c r="CT13" i="116"/>
  <c r="CU13" i="116"/>
  <c r="CV13" i="116"/>
  <c r="CW13" i="116"/>
  <c r="CX13" i="116"/>
  <c r="CY13" i="116"/>
  <c r="CN13" i="116"/>
  <c r="CM13" i="116"/>
  <c r="CL13" i="116"/>
  <c r="CK13" i="116"/>
  <c r="CJ13" i="116"/>
  <c r="CI13" i="116"/>
  <c r="CH13" i="116"/>
  <c r="CG13" i="116"/>
  <c r="CF13" i="116"/>
  <c r="CE13" i="116"/>
  <c r="CD13" i="116"/>
  <c r="CC13" i="116"/>
  <c r="CB13" i="116"/>
  <c r="CA13" i="116"/>
  <c r="BO13" i="116"/>
  <c r="BP13" i="116"/>
  <c r="BQ13" i="116"/>
  <c r="BR13" i="116"/>
  <c r="BS13" i="116"/>
  <c r="BT13" i="116"/>
  <c r="BU13" i="116"/>
  <c r="BV13" i="116"/>
  <c r="BW13" i="116"/>
  <c r="BX13" i="116"/>
  <c r="BY13" i="116"/>
  <c r="BN13" i="116"/>
  <c r="BM13" i="116"/>
  <c r="BL13" i="116"/>
  <c r="BK13" i="116"/>
  <c r="BJ13" i="116"/>
  <c r="BI13" i="116"/>
  <c r="BH13" i="116"/>
  <c r="BG13" i="116"/>
  <c r="BF13" i="116"/>
  <c r="BE13" i="116"/>
  <c r="BD13" i="116"/>
  <c r="BC13" i="116"/>
  <c r="BB13" i="116"/>
  <c r="BA13" i="116"/>
  <c r="AX13" i="116"/>
  <c r="AW13" i="116"/>
  <c r="AV13" i="116"/>
  <c r="AU13" i="116"/>
  <c r="AT13" i="116"/>
  <c r="AS13" i="116"/>
  <c r="AR13" i="116"/>
  <c r="AQ13" i="116"/>
  <c r="AP13" i="116"/>
  <c r="AO13" i="116"/>
  <c r="AN13" i="116"/>
  <c r="AM13" i="116"/>
  <c r="AL13" i="116"/>
  <c r="AK13" i="116"/>
  <c r="AJ13" i="116"/>
  <c r="AI13" i="116"/>
  <c r="AH13" i="116"/>
  <c r="AG13" i="116"/>
  <c r="AF13" i="116"/>
  <c r="AE13" i="116"/>
  <c r="AD13" i="116"/>
  <c r="AC13" i="116"/>
  <c r="AB13" i="116"/>
  <c r="AA13" i="116"/>
  <c r="Z13" i="116"/>
  <c r="W13" i="116"/>
  <c r="V13" i="116"/>
  <c r="U13" i="116"/>
  <c r="T13" i="116"/>
  <c r="S13" i="116"/>
  <c r="R13" i="116"/>
  <c r="K13" i="116"/>
  <c r="I13" i="116"/>
  <c r="H13" i="116"/>
  <c r="G13" i="116"/>
  <c r="A13" i="116"/>
  <c r="HN12" i="116"/>
  <c r="HM12" i="116"/>
  <c r="HL12" i="116"/>
  <c r="J12" i="116"/>
  <c r="HK12" i="116"/>
  <c r="FY12" i="116"/>
  <c r="FZ12" i="116"/>
  <c r="GA12" i="116"/>
  <c r="GB12" i="116"/>
  <c r="GC12" i="116"/>
  <c r="GD12" i="116"/>
  <c r="GE12" i="116"/>
  <c r="GF12" i="116"/>
  <c r="GG12" i="116"/>
  <c r="GH12" i="116"/>
  <c r="GI12" i="116"/>
  <c r="FX12" i="116"/>
  <c r="FW12" i="116"/>
  <c r="FV12" i="116"/>
  <c r="FU12" i="116"/>
  <c r="FT12" i="116"/>
  <c r="FS12" i="116"/>
  <c r="FR12" i="116"/>
  <c r="FQ12" i="116"/>
  <c r="FP12" i="116"/>
  <c r="FO12" i="116"/>
  <c r="FN12" i="116"/>
  <c r="FM12" i="116"/>
  <c r="FL12" i="116"/>
  <c r="FK12" i="116"/>
  <c r="FC12" i="116"/>
  <c r="FB12" i="116"/>
  <c r="EY12" i="116"/>
  <c r="EH12" i="116"/>
  <c r="EF12" i="116"/>
  <c r="EE12" i="116"/>
  <c r="ED12" i="116"/>
  <c r="EC12" i="116"/>
  <c r="EA12" i="116"/>
  <c r="DO12" i="116"/>
  <c r="DP12" i="116"/>
  <c r="DQ12" i="116"/>
  <c r="DR12" i="116"/>
  <c r="DS12" i="116"/>
  <c r="DT12" i="116"/>
  <c r="DU12" i="116"/>
  <c r="DV12" i="116"/>
  <c r="DW12" i="116"/>
  <c r="DX12" i="116"/>
  <c r="DY12" i="116"/>
  <c r="DN12" i="116"/>
  <c r="DM12" i="116"/>
  <c r="DL12" i="116"/>
  <c r="DK12" i="116"/>
  <c r="DJ12" i="116"/>
  <c r="DI12" i="116"/>
  <c r="DH12" i="116"/>
  <c r="DG12" i="116"/>
  <c r="DF12" i="116"/>
  <c r="DE12" i="116"/>
  <c r="DD12" i="116"/>
  <c r="DC12" i="116"/>
  <c r="DB12" i="116"/>
  <c r="DA12" i="116"/>
  <c r="CO12" i="116"/>
  <c r="CP12" i="116"/>
  <c r="CQ12" i="116"/>
  <c r="CR12" i="116"/>
  <c r="CS12" i="116"/>
  <c r="CT12" i="116"/>
  <c r="CU12" i="116"/>
  <c r="CV12" i="116"/>
  <c r="CW12" i="116"/>
  <c r="CX12" i="116"/>
  <c r="CY12" i="116"/>
  <c r="CN12" i="116"/>
  <c r="CM12" i="116"/>
  <c r="CL12" i="116"/>
  <c r="CK12" i="116"/>
  <c r="CJ12" i="116"/>
  <c r="CI12" i="116"/>
  <c r="CH12" i="116"/>
  <c r="CG12" i="116"/>
  <c r="CF12" i="116"/>
  <c r="CE12" i="116"/>
  <c r="CD12" i="116"/>
  <c r="CC12" i="116"/>
  <c r="CB12" i="116"/>
  <c r="CA12" i="116"/>
  <c r="BO12" i="116"/>
  <c r="BP12" i="116"/>
  <c r="BQ12" i="116"/>
  <c r="BR12" i="116"/>
  <c r="BS12" i="116"/>
  <c r="BT12" i="116"/>
  <c r="BU12" i="116"/>
  <c r="BV12" i="116"/>
  <c r="BW12" i="116"/>
  <c r="BX12" i="116"/>
  <c r="BY12" i="116"/>
  <c r="BN12" i="116"/>
  <c r="BM12" i="116"/>
  <c r="BL12" i="116"/>
  <c r="BK12" i="116"/>
  <c r="BJ12" i="116"/>
  <c r="BI12" i="116"/>
  <c r="BH12" i="116"/>
  <c r="BG12" i="116"/>
  <c r="BF12" i="116"/>
  <c r="BE12" i="116"/>
  <c r="BD12" i="116"/>
  <c r="BC12" i="116"/>
  <c r="BB12" i="116"/>
  <c r="BA12" i="116"/>
  <c r="AX12" i="116"/>
  <c r="AW12" i="116"/>
  <c r="AV12" i="116"/>
  <c r="AU12" i="116"/>
  <c r="AT12" i="116"/>
  <c r="AS12" i="116"/>
  <c r="AR12" i="116"/>
  <c r="AQ12" i="116"/>
  <c r="AP12" i="116"/>
  <c r="AO12" i="116"/>
  <c r="AN12" i="116"/>
  <c r="AM12" i="116"/>
  <c r="AL12" i="116"/>
  <c r="AK12" i="116"/>
  <c r="AJ12" i="116"/>
  <c r="AI12" i="116"/>
  <c r="AH12" i="116"/>
  <c r="AG12" i="116"/>
  <c r="AF12" i="116"/>
  <c r="AE12" i="116"/>
  <c r="AD12" i="116"/>
  <c r="AC12" i="116"/>
  <c r="AB12" i="116"/>
  <c r="AA12" i="116"/>
  <c r="Z12" i="116"/>
  <c r="W12" i="116"/>
  <c r="V12" i="116"/>
  <c r="U12" i="116"/>
  <c r="T12" i="116"/>
  <c r="S12" i="116"/>
  <c r="R12" i="116"/>
  <c r="K12" i="116"/>
  <c r="I12" i="116"/>
  <c r="H12" i="116"/>
  <c r="G12" i="116"/>
  <c r="A12" i="116"/>
  <c r="HN11" i="116"/>
  <c r="HM11" i="116"/>
  <c r="HL11" i="116"/>
  <c r="J11" i="116"/>
  <c r="HK11" i="116"/>
  <c r="FY11" i="116"/>
  <c r="FZ11" i="116"/>
  <c r="GA11" i="116"/>
  <c r="GB11" i="116"/>
  <c r="GC11" i="116"/>
  <c r="GD11" i="116"/>
  <c r="GE11" i="116"/>
  <c r="GF11" i="116"/>
  <c r="GG11" i="116"/>
  <c r="GH11" i="116"/>
  <c r="GI11" i="116"/>
  <c r="FX11" i="116"/>
  <c r="FW11" i="116"/>
  <c r="FV11" i="116"/>
  <c r="FU11" i="116"/>
  <c r="FT11" i="116"/>
  <c r="FS11" i="116"/>
  <c r="FR11" i="116"/>
  <c r="FQ11" i="116"/>
  <c r="FP11" i="116"/>
  <c r="FO11" i="116"/>
  <c r="FN11" i="116"/>
  <c r="FM11" i="116"/>
  <c r="FL11" i="116"/>
  <c r="FK11" i="116"/>
  <c r="FC11" i="116"/>
  <c r="EY11" i="116"/>
  <c r="EH11" i="116"/>
  <c r="EF11" i="116"/>
  <c r="EE11" i="116"/>
  <c r="ED11" i="116"/>
  <c r="EC11" i="116"/>
  <c r="EA11" i="116"/>
  <c r="DO11" i="116"/>
  <c r="DP11" i="116"/>
  <c r="DQ11" i="116"/>
  <c r="DR11" i="116"/>
  <c r="DS11" i="116"/>
  <c r="DT11" i="116"/>
  <c r="DU11" i="116"/>
  <c r="DV11" i="116"/>
  <c r="DW11" i="116"/>
  <c r="DX11" i="116"/>
  <c r="DY11" i="116"/>
  <c r="DN11" i="116"/>
  <c r="DM11" i="116"/>
  <c r="DL11" i="116"/>
  <c r="DK11" i="116"/>
  <c r="DJ11" i="116"/>
  <c r="DI11" i="116"/>
  <c r="DH11" i="116"/>
  <c r="DG11" i="116"/>
  <c r="DF11" i="116"/>
  <c r="DE11" i="116"/>
  <c r="DD11" i="116"/>
  <c r="DC11" i="116"/>
  <c r="DB11" i="116"/>
  <c r="DA11" i="116"/>
  <c r="CO11" i="116"/>
  <c r="CP11" i="116"/>
  <c r="CQ11" i="116"/>
  <c r="CR11" i="116"/>
  <c r="CS11" i="116"/>
  <c r="CT11" i="116"/>
  <c r="CU11" i="116"/>
  <c r="CV11" i="116"/>
  <c r="CW11" i="116"/>
  <c r="CX11" i="116"/>
  <c r="CY11" i="116"/>
  <c r="CN11" i="116"/>
  <c r="CM11" i="116"/>
  <c r="CL11" i="116"/>
  <c r="CK11" i="116"/>
  <c r="CJ11" i="116"/>
  <c r="CI11" i="116"/>
  <c r="CH11" i="116"/>
  <c r="CG11" i="116"/>
  <c r="CF11" i="116"/>
  <c r="CE11" i="116"/>
  <c r="CD11" i="116"/>
  <c r="CC11" i="116"/>
  <c r="CB11" i="116"/>
  <c r="CA11" i="116"/>
  <c r="BO11" i="116"/>
  <c r="BP11" i="116"/>
  <c r="BQ11" i="116"/>
  <c r="BR11" i="116"/>
  <c r="BS11" i="116"/>
  <c r="BT11" i="116"/>
  <c r="BU11" i="116"/>
  <c r="BV11" i="116"/>
  <c r="BW11" i="116"/>
  <c r="BX11" i="116"/>
  <c r="BY11" i="116"/>
  <c r="BN11" i="116"/>
  <c r="BM11" i="116"/>
  <c r="BL11" i="116"/>
  <c r="BK11" i="116"/>
  <c r="BJ11" i="116"/>
  <c r="BI11" i="116"/>
  <c r="BH11" i="116"/>
  <c r="BG11" i="116"/>
  <c r="BF11" i="116"/>
  <c r="BE11" i="116"/>
  <c r="BD11" i="116"/>
  <c r="BC11" i="116"/>
  <c r="BB11" i="116"/>
  <c r="BA11" i="116"/>
  <c r="AX11" i="116"/>
  <c r="AW11" i="116"/>
  <c r="AV11" i="116"/>
  <c r="AU11" i="116"/>
  <c r="AT11" i="116"/>
  <c r="AS11" i="116"/>
  <c r="AR11" i="116"/>
  <c r="AQ11" i="116"/>
  <c r="AP11" i="116"/>
  <c r="AO11" i="116"/>
  <c r="AN11" i="116"/>
  <c r="AM11" i="116"/>
  <c r="AL11" i="116"/>
  <c r="AK11" i="116"/>
  <c r="AJ11" i="116"/>
  <c r="AI11" i="116"/>
  <c r="AH11" i="116"/>
  <c r="AG11" i="116"/>
  <c r="AF11" i="116"/>
  <c r="AE11" i="116"/>
  <c r="AD11" i="116"/>
  <c r="AC11" i="116"/>
  <c r="AB11" i="116"/>
  <c r="AA11" i="116"/>
  <c r="Z11" i="116"/>
  <c r="W11" i="116"/>
  <c r="V11" i="116"/>
  <c r="U11" i="116"/>
  <c r="T11" i="116"/>
  <c r="S11" i="116"/>
  <c r="R11" i="116"/>
  <c r="K11" i="116"/>
  <c r="I11" i="116"/>
  <c r="H11" i="116"/>
  <c r="G11" i="116"/>
  <c r="A11" i="116"/>
  <c r="GL10" i="116"/>
  <c r="GM10" i="116"/>
  <c r="GN10" i="116"/>
  <c r="GO10" i="116"/>
  <c r="GP10" i="116"/>
  <c r="GQ10" i="116"/>
  <c r="GR10" i="116"/>
  <c r="GS10" i="116"/>
  <c r="GT10" i="116"/>
  <c r="GU10" i="116"/>
  <c r="GV10" i="116"/>
  <c r="GW10" i="116"/>
  <c r="GX10" i="116"/>
  <c r="GY10" i="116"/>
  <c r="GZ10" i="116"/>
  <c r="HA10" i="116"/>
  <c r="HB10" i="116"/>
  <c r="HC10" i="116"/>
  <c r="HD10" i="116"/>
  <c r="HE10" i="116"/>
  <c r="HF10" i="116"/>
  <c r="HG10" i="116"/>
  <c r="HH10" i="116"/>
  <c r="HI10" i="116"/>
  <c r="FL10" i="116"/>
  <c r="FM10" i="116"/>
  <c r="FN10" i="116"/>
  <c r="FO10" i="116"/>
  <c r="FP10" i="116"/>
  <c r="FQ10" i="116"/>
  <c r="FR10" i="116"/>
  <c r="FS10" i="116"/>
  <c r="FT10" i="116"/>
  <c r="FU10" i="116"/>
  <c r="FV10" i="116"/>
  <c r="FW10" i="116"/>
  <c r="FX10" i="116"/>
  <c r="FY10" i="116"/>
  <c r="FZ10" i="116"/>
  <c r="GA10" i="116"/>
  <c r="GB10" i="116"/>
  <c r="GC10" i="116"/>
  <c r="GD10" i="116"/>
  <c r="GE10" i="116"/>
  <c r="GF10" i="116"/>
  <c r="GG10" i="116"/>
  <c r="GH10" i="116"/>
  <c r="GI10" i="116"/>
  <c r="FE10" i="116"/>
  <c r="FF10" i="116"/>
  <c r="FG10" i="116"/>
  <c r="FH10" i="116"/>
  <c r="FI10" i="116"/>
  <c r="DB10" i="116"/>
  <c r="DC10" i="116"/>
  <c r="DD10" i="116"/>
  <c r="DE10" i="116"/>
  <c r="DF10" i="116"/>
  <c r="DG10" i="116"/>
  <c r="DH10" i="116"/>
  <c r="DI10" i="116"/>
  <c r="DJ10" i="116"/>
  <c r="DK10" i="116"/>
  <c r="DL10" i="116"/>
  <c r="DM10" i="116"/>
  <c r="DN10" i="116"/>
  <c r="DO10" i="116"/>
  <c r="DP10" i="116"/>
  <c r="DQ10" i="116"/>
  <c r="DR10" i="116"/>
  <c r="DS10" i="116"/>
  <c r="DT10" i="116"/>
  <c r="DU10" i="116"/>
  <c r="DV10" i="116"/>
  <c r="DW10" i="116"/>
  <c r="DX10" i="116"/>
  <c r="DY10" i="116"/>
  <c r="CB10" i="116"/>
  <c r="CC10" i="116"/>
  <c r="CD10" i="116"/>
  <c r="CE10" i="116"/>
  <c r="CF10" i="116"/>
  <c r="CG10" i="116"/>
  <c r="CH10" i="116"/>
  <c r="CI10" i="116"/>
  <c r="CJ10" i="116"/>
  <c r="CK10" i="116"/>
  <c r="CL10" i="116"/>
  <c r="CM10" i="116"/>
  <c r="CN10" i="116"/>
  <c r="CO10" i="116"/>
  <c r="CP10" i="116"/>
  <c r="CQ10" i="116"/>
  <c r="CR10" i="116"/>
  <c r="CS10" i="116"/>
  <c r="CT10" i="116"/>
  <c r="CU10" i="116"/>
  <c r="CV10" i="116"/>
  <c r="CW10" i="116"/>
  <c r="CX10" i="116"/>
  <c r="CY10" i="116"/>
  <c r="BB10" i="116"/>
  <c r="BC10" i="116"/>
  <c r="BD10" i="116"/>
  <c r="BE10" i="116"/>
  <c r="BF10" i="116"/>
  <c r="BG10" i="116"/>
  <c r="BH10" i="116"/>
  <c r="BI10" i="116"/>
  <c r="BJ10" i="116"/>
  <c r="BK10" i="116"/>
  <c r="BL10" i="116"/>
  <c r="BM10" i="116"/>
  <c r="BN10" i="116"/>
  <c r="BO10" i="116"/>
  <c r="BP10" i="116"/>
  <c r="BQ10" i="116"/>
  <c r="BR10" i="116"/>
  <c r="BS10" i="116"/>
  <c r="BT10" i="116"/>
  <c r="BU10" i="116"/>
  <c r="BV10" i="116"/>
  <c r="BW10" i="116"/>
  <c r="BX10" i="116"/>
  <c r="BY10" i="116"/>
  <c r="AA10" i="116"/>
  <c r="AB10" i="116"/>
  <c r="AC10" i="116"/>
  <c r="AD10" i="116"/>
  <c r="AE10" i="116"/>
  <c r="AF10" i="116"/>
  <c r="AG10" i="116"/>
  <c r="AH10" i="116"/>
  <c r="AI10" i="116"/>
  <c r="AJ10" i="116"/>
  <c r="AK10" i="116"/>
  <c r="AL10" i="116"/>
  <c r="AM10" i="116"/>
  <c r="AN10" i="116"/>
  <c r="AO10" i="116"/>
  <c r="AP10" i="116"/>
  <c r="AQ10" i="116"/>
  <c r="AR10" i="116"/>
  <c r="AS10" i="116"/>
  <c r="AT10" i="116"/>
  <c r="AU10" i="116"/>
  <c r="AV10" i="116"/>
  <c r="AW10" i="116"/>
  <c r="AX10" i="116"/>
  <c r="EY2" i="116"/>
  <c r="EZ2" i="116"/>
  <c r="FH1" i="116"/>
  <c r="EX1" i="116"/>
  <c r="EW1" i="116"/>
  <c r="EV1" i="116"/>
  <c r="EU1" i="116"/>
  <c r="ET1" i="116"/>
  <c r="ES1" i="116"/>
  <c r="ER1" i="116"/>
  <c r="EQ1" i="116"/>
  <c r="EP1" i="116"/>
  <c r="EO1" i="116"/>
  <c r="EN1" i="116"/>
  <c r="EM1" i="116"/>
  <c r="EL1" i="116"/>
  <c r="EK1" i="116"/>
  <c r="U1" i="116"/>
  <c r="F1" i="116"/>
  <c r="A1" i="116"/>
  <c r="K62" i="144"/>
  <c r="L62" i="144"/>
  <c r="M62" i="144"/>
  <c r="N62" i="144"/>
  <c r="G62" i="144"/>
  <c r="H62" i="144"/>
  <c r="I62" i="144"/>
  <c r="J62" i="144"/>
  <c r="C62" i="144"/>
  <c r="D62" i="144"/>
  <c r="E62" i="144"/>
  <c r="F62" i="144"/>
  <c r="K61" i="144"/>
  <c r="L61" i="144"/>
  <c r="M61" i="144"/>
  <c r="N61" i="144"/>
  <c r="G61" i="144"/>
  <c r="H61" i="144"/>
  <c r="I61" i="144"/>
  <c r="J61" i="144"/>
  <c r="C61" i="144"/>
  <c r="D61" i="144"/>
  <c r="E61" i="144"/>
  <c r="F61" i="144"/>
  <c r="K60" i="144"/>
  <c r="L60" i="144"/>
  <c r="M60" i="144"/>
  <c r="N60" i="144"/>
  <c r="G60" i="144"/>
  <c r="H60" i="144"/>
  <c r="I60" i="144"/>
  <c r="J60" i="144"/>
  <c r="C60" i="144"/>
  <c r="D60" i="144"/>
  <c r="E60" i="144"/>
  <c r="F60" i="144"/>
  <c r="K59" i="144"/>
  <c r="L59" i="144"/>
  <c r="M59" i="144"/>
  <c r="N59" i="144"/>
  <c r="G59" i="144"/>
  <c r="H59" i="144"/>
  <c r="I59" i="144"/>
  <c r="J59" i="144"/>
  <c r="C59" i="144"/>
  <c r="D59" i="144"/>
  <c r="E59" i="144"/>
  <c r="F59" i="144"/>
  <c r="K58" i="144"/>
  <c r="L58" i="144"/>
  <c r="M58" i="144"/>
  <c r="N58" i="144"/>
  <c r="G58" i="144"/>
  <c r="H58" i="144"/>
  <c r="I58" i="144"/>
  <c r="J58" i="144"/>
  <c r="C58" i="144"/>
  <c r="D58" i="144"/>
  <c r="E58" i="144"/>
  <c r="F58" i="144"/>
  <c r="K57" i="144"/>
  <c r="L57" i="144"/>
  <c r="M57" i="144"/>
  <c r="N57" i="144"/>
  <c r="G57" i="144"/>
  <c r="H57" i="144"/>
  <c r="I57" i="144"/>
  <c r="J57" i="144"/>
  <c r="C57" i="144"/>
  <c r="D57" i="144"/>
  <c r="E57" i="144"/>
  <c r="F57" i="144"/>
  <c r="K56" i="144"/>
  <c r="L56" i="144"/>
  <c r="M56" i="144"/>
  <c r="N56" i="144"/>
  <c r="G56" i="144"/>
  <c r="H56" i="144"/>
  <c r="I56" i="144"/>
  <c r="J56" i="144"/>
  <c r="C56" i="144"/>
  <c r="D56" i="144"/>
  <c r="E56" i="144"/>
  <c r="F56" i="144"/>
  <c r="K55" i="144"/>
  <c r="L55" i="144"/>
  <c r="M55" i="144"/>
  <c r="N55" i="144"/>
  <c r="G55" i="144"/>
  <c r="H55" i="144"/>
  <c r="I55" i="144"/>
  <c r="J55" i="144"/>
  <c r="C55" i="144"/>
  <c r="D55" i="144"/>
  <c r="E55" i="144"/>
  <c r="F55" i="144"/>
  <c r="K54" i="144"/>
  <c r="L54" i="144"/>
  <c r="M54" i="144"/>
  <c r="N54" i="144"/>
  <c r="G54" i="144"/>
  <c r="H54" i="144"/>
  <c r="I54" i="144"/>
  <c r="J54" i="144"/>
  <c r="C54" i="144"/>
  <c r="D54" i="144"/>
  <c r="E54" i="144"/>
  <c r="F54" i="144"/>
  <c r="K53" i="144"/>
  <c r="L53" i="144"/>
  <c r="M53" i="144"/>
  <c r="N53" i="144"/>
  <c r="G53" i="144"/>
  <c r="H53" i="144"/>
  <c r="I53" i="144"/>
  <c r="J53" i="144"/>
  <c r="C53" i="144"/>
  <c r="D53" i="144"/>
  <c r="E53" i="144"/>
  <c r="F53" i="144"/>
  <c r="K52" i="144"/>
  <c r="L52" i="144"/>
  <c r="M52" i="144"/>
  <c r="N52" i="144"/>
  <c r="G52" i="144"/>
  <c r="H52" i="144"/>
  <c r="I52" i="144"/>
  <c r="J52" i="144"/>
  <c r="C52" i="144"/>
  <c r="D52" i="144"/>
  <c r="E52" i="144"/>
  <c r="F52" i="144"/>
  <c r="K51" i="144"/>
  <c r="L51" i="144"/>
  <c r="M51" i="144"/>
  <c r="N51" i="144"/>
  <c r="G51" i="144"/>
  <c r="H51" i="144"/>
  <c r="I51" i="144"/>
  <c r="J51" i="144"/>
  <c r="C51" i="144"/>
  <c r="D51" i="144"/>
  <c r="E51" i="144"/>
  <c r="F51" i="144"/>
  <c r="K50" i="144"/>
  <c r="L50" i="144"/>
  <c r="M50" i="144"/>
  <c r="N50" i="144"/>
  <c r="G50" i="144"/>
  <c r="H50" i="144"/>
  <c r="I50" i="144"/>
  <c r="J50" i="144"/>
  <c r="C50" i="144"/>
  <c r="D50" i="144"/>
  <c r="E50" i="144"/>
  <c r="F50" i="144"/>
  <c r="K49" i="144"/>
  <c r="L49" i="144"/>
  <c r="M49" i="144"/>
  <c r="N49" i="144"/>
  <c r="G49" i="144"/>
  <c r="H49" i="144"/>
  <c r="I49" i="144"/>
  <c r="J49" i="144"/>
  <c r="C49" i="144"/>
  <c r="D49" i="144"/>
  <c r="E49" i="144"/>
  <c r="F49" i="144"/>
  <c r="K48" i="144"/>
  <c r="L48" i="144"/>
  <c r="M48" i="144"/>
  <c r="N48" i="144"/>
  <c r="G48" i="144"/>
  <c r="H48" i="144"/>
  <c r="I48" i="144"/>
  <c r="J48" i="144"/>
  <c r="C48" i="144"/>
  <c r="D48" i="144"/>
  <c r="E48" i="144"/>
  <c r="F48" i="144"/>
  <c r="K47" i="144"/>
  <c r="L47" i="144"/>
  <c r="M47" i="144"/>
  <c r="N47" i="144"/>
  <c r="G47" i="144"/>
  <c r="H47" i="144"/>
  <c r="I47" i="144"/>
  <c r="J47" i="144"/>
  <c r="C47" i="144"/>
  <c r="D47" i="144"/>
  <c r="E47" i="144"/>
  <c r="F47" i="144"/>
  <c r="K46" i="144"/>
  <c r="L46" i="144"/>
  <c r="M46" i="144"/>
  <c r="N46" i="144"/>
  <c r="G46" i="144"/>
  <c r="H46" i="144"/>
  <c r="I46" i="144"/>
  <c r="J46" i="144"/>
  <c r="C46" i="144"/>
  <c r="D46" i="144"/>
  <c r="E46" i="144"/>
  <c r="F46" i="144"/>
  <c r="K45" i="144"/>
  <c r="L45" i="144"/>
  <c r="M45" i="144"/>
  <c r="N45" i="144"/>
  <c r="G45" i="144"/>
  <c r="H45" i="144"/>
  <c r="I45" i="144"/>
  <c r="J45" i="144"/>
  <c r="C45" i="144"/>
  <c r="D45" i="144"/>
  <c r="E45" i="144"/>
  <c r="F45" i="144"/>
  <c r="K44" i="144"/>
  <c r="L44" i="144"/>
  <c r="M44" i="144"/>
  <c r="N44" i="144"/>
  <c r="G44" i="144"/>
  <c r="H44" i="144"/>
  <c r="I44" i="144"/>
  <c r="J44" i="144"/>
  <c r="C44" i="144"/>
  <c r="D44" i="144"/>
  <c r="E44" i="144"/>
  <c r="F44" i="144"/>
  <c r="K43" i="144"/>
  <c r="L43" i="144"/>
  <c r="M43" i="144"/>
  <c r="N43" i="144"/>
  <c r="G43" i="144"/>
  <c r="H43" i="144"/>
  <c r="I43" i="144"/>
  <c r="J43" i="144"/>
  <c r="C43" i="144"/>
  <c r="D43" i="144"/>
  <c r="E43" i="144"/>
  <c r="F43" i="144"/>
  <c r="K42" i="144"/>
  <c r="L42" i="144"/>
  <c r="M42" i="144"/>
  <c r="N42" i="144"/>
  <c r="G42" i="144"/>
  <c r="H42" i="144"/>
  <c r="I42" i="144"/>
  <c r="J42" i="144"/>
  <c r="C42" i="144"/>
  <c r="D42" i="144"/>
  <c r="E42" i="144"/>
  <c r="F42" i="144"/>
  <c r="K41" i="144"/>
  <c r="L41" i="144"/>
  <c r="M41" i="144"/>
  <c r="N41" i="144"/>
  <c r="G41" i="144"/>
  <c r="H41" i="144"/>
  <c r="I41" i="144"/>
  <c r="J41" i="144"/>
  <c r="C41" i="144"/>
  <c r="D41" i="144"/>
  <c r="E41" i="144"/>
  <c r="F41" i="144"/>
  <c r="K40" i="144"/>
  <c r="L40" i="144"/>
  <c r="M40" i="144"/>
  <c r="N40" i="144"/>
  <c r="G40" i="144"/>
  <c r="H40" i="144"/>
  <c r="I40" i="144"/>
  <c r="J40" i="144"/>
  <c r="C40" i="144"/>
  <c r="D40" i="144"/>
  <c r="E40" i="144"/>
  <c r="F40" i="144"/>
  <c r="K39" i="144"/>
  <c r="L39" i="144"/>
  <c r="M39" i="144"/>
  <c r="N39" i="144"/>
  <c r="G39" i="144"/>
  <c r="H39" i="144"/>
  <c r="I39" i="144"/>
  <c r="J39" i="144"/>
  <c r="C39" i="144"/>
  <c r="D39" i="144"/>
  <c r="E39" i="144"/>
  <c r="F39" i="144"/>
  <c r="K38" i="144"/>
  <c r="L38" i="144"/>
  <c r="M38" i="144"/>
  <c r="N38" i="144"/>
  <c r="G38" i="144"/>
  <c r="H38" i="144"/>
  <c r="I38" i="144"/>
  <c r="J38" i="144"/>
  <c r="C38" i="144"/>
  <c r="D38" i="144"/>
  <c r="E38" i="144"/>
  <c r="F38" i="144"/>
  <c r="F37" i="144"/>
  <c r="J37" i="144"/>
  <c r="N37" i="144"/>
  <c r="E37" i="144"/>
  <c r="I37" i="144"/>
  <c r="M37" i="144"/>
  <c r="D37" i="144"/>
  <c r="H37" i="144"/>
  <c r="L37" i="144"/>
  <c r="C37" i="144"/>
  <c r="G37" i="144"/>
  <c r="K37" i="144"/>
  <c r="G36" i="144"/>
  <c r="C36" i="144"/>
  <c r="K31" i="144"/>
  <c r="L31" i="144"/>
  <c r="M31" i="144"/>
  <c r="N31" i="144"/>
  <c r="G31" i="144"/>
  <c r="H31" i="144"/>
  <c r="I31" i="144"/>
  <c r="J31" i="144"/>
  <c r="C31" i="144"/>
  <c r="D31" i="144"/>
  <c r="E31" i="144"/>
  <c r="F31" i="144"/>
  <c r="K30" i="144"/>
  <c r="L30" i="144"/>
  <c r="M30" i="144"/>
  <c r="N30" i="144"/>
  <c r="G30" i="144"/>
  <c r="H30" i="144"/>
  <c r="I30" i="144"/>
  <c r="J30" i="144"/>
  <c r="C30" i="144"/>
  <c r="D30" i="144"/>
  <c r="E30" i="144"/>
  <c r="F30" i="144"/>
  <c r="K29" i="144"/>
  <c r="L29" i="144"/>
  <c r="M29" i="144"/>
  <c r="N29" i="144"/>
  <c r="G29" i="144"/>
  <c r="H29" i="144"/>
  <c r="I29" i="144"/>
  <c r="J29" i="144"/>
  <c r="C29" i="144"/>
  <c r="D29" i="144"/>
  <c r="E29" i="144"/>
  <c r="F29" i="144"/>
  <c r="K28" i="144"/>
  <c r="L28" i="144"/>
  <c r="M28" i="144"/>
  <c r="N28" i="144"/>
  <c r="G28" i="144"/>
  <c r="H28" i="144"/>
  <c r="I28" i="144"/>
  <c r="J28" i="144"/>
  <c r="C28" i="144"/>
  <c r="D28" i="144"/>
  <c r="E28" i="144"/>
  <c r="F28" i="144"/>
  <c r="K27" i="144"/>
  <c r="L27" i="144"/>
  <c r="M27" i="144"/>
  <c r="N27" i="144"/>
  <c r="G27" i="144"/>
  <c r="H27" i="144"/>
  <c r="I27" i="144"/>
  <c r="J27" i="144"/>
  <c r="C27" i="144"/>
  <c r="D27" i="144"/>
  <c r="E27" i="144"/>
  <c r="F27" i="144"/>
  <c r="K26" i="144"/>
  <c r="L26" i="144"/>
  <c r="M26" i="144"/>
  <c r="N26" i="144"/>
  <c r="G26" i="144"/>
  <c r="H26" i="144"/>
  <c r="I26" i="144"/>
  <c r="J26" i="144"/>
  <c r="C26" i="144"/>
  <c r="D26" i="144"/>
  <c r="E26" i="144"/>
  <c r="F26" i="144"/>
  <c r="K25" i="144"/>
  <c r="L25" i="144"/>
  <c r="M25" i="144"/>
  <c r="N25" i="144"/>
  <c r="G25" i="144"/>
  <c r="H25" i="144"/>
  <c r="I25" i="144"/>
  <c r="J25" i="144"/>
  <c r="C25" i="144"/>
  <c r="D25" i="144"/>
  <c r="E25" i="144"/>
  <c r="F25" i="144"/>
  <c r="K24" i="144"/>
  <c r="L24" i="144"/>
  <c r="M24" i="144"/>
  <c r="N24" i="144"/>
  <c r="G24" i="144"/>
  <c r="H24" i="144"/>
  <c r="I24" i="144"/>
  <c r="J24" i="144"/>
  <c r="C24" i="144"/>
  <c r="D24" i="144"/>
  <c r="E24" i="144"/>
  <c r="F24" i="144"/>
  <c r="K23" i="144"/>
  <c r="L23" i="144"/>
  <c r="M23" i="144"/>
  <c r="N23" i="144"/>
  <c r="G23" i="144"/>
  <c r="H23" i="144"/>
  <c r="I23" i="144"/>
  <c r="J23" i="144"/>
  <c r="C23" i="144"/>
  <c r="D23" i="144"/>
  <c r="E23" i="144"/>
  <c r="F23" i="144"/>
  <c r="K22" i="144"/>
  <c r="L22" i="144"/>
  <c r="M22" i="144"/>
  <c r="N22" i="144"/>
  <c r="G22" i="144"/>
  <c r="H22" i="144"/>
  <c r="I22" i="144"/>
  <c r="J22" i="144"/>
  <c r="C22" i="144"/>
  <c r="D22" i="144"/>
  <c r="E22" i="144"/>
  <c r="F22" i="144"/>
  <c r="K21" i="144"/>
  <c r="L21" i="144"/>
  <c r="M21" i="144"/>
  <c r="N21" i="144"/>
  <c r="G21" i="144"/>
  <c r="H21" i="144"/>
  <c r="I21" i="144"/>
  <c r="J21" i="144"/>
  <c r="C21" i="144"/>
  <c r="D21" i="144"/>
  <c r="E21" i="144"/>
  <c r="F21" i="144"/>
  <c r="K20" i="144"/>
  <c r="L20" i="144"/>
  <c r="M20" i="144"/>
  <c r="N20" i="144"/>
  <c r="G20" i="144"/>
  <c r="H20" i="144"/>
  <c r="I20" i="144"/>
  <c r="J20" i="144"/>
  <c r="C20" i="144"/>
  <c r="D20" i="144"/>
  <c r="E20" i="144"/>
  <c r="F20" i="144"/>
  <c r="K19" i="144"/>
  <c r="L19" i="144"/>
  <c r="M19" i="144"/>
  <c r="N19" i="144"/>
  <c r="G19" i="144"/>
  <c r="H19" i="144"/>
  <c r="I19" i="144"/>
  <c r="J19" i="144"/>
  <c r="C19" i="144"/>
  <c r="D19" i="144"/>
  <c r="E19" i="144"/>
  <c r="F19" i="144"/>
  <c r="K18" i="144"/>
  <c r="L18" i="144"/>
  <c r="M18" i="144"/>
  <c r="N18" i="144"/>
  <c r="G18" i="144"/>
  <c r="H18" i="144"/>
  <c r="I18" i="144"/>
  <c r="J18" i="144"/>
  <c r="C18" i="144"/>
  <c r="D18" i="144"/>
  <c r="E18" i="144"/>
  <c r="F18" i="144"/>
  <c r="K17" i="144"/>
  <c r="L17" i="144"/>
  <c r="M17" i="144"/>
  <c r="N17" i="144"/>
  <c r="G17" i="144"/>
  <c r="H17" i="144"/>
  <c r="I17" i="144"/>
  <c r="J17" i="144"/>
  <c r="C17" i="144"/>
  <c r="D17" i="144"/>
  <c r="E17" i="144"/>
  <c r="F17" i="144"/>
  <c r="K16" i="144"/>
  <c r="L16" i="144"/>
  <c r="M16" i="144"/>
  <c r="N16" i="144"/>
  <c r="G16" i="144"/>
  <c r="H16" i="144"/>
  <c r="I16" i="144"/>
  <c r="J16" i="144"/>
  <c r="C16" i="144"/>
  <c r="D16" i="144"/>
  <c r="E16" i="144"/>
  <c r="F16" i="144"/>
  <c r="K15" i="144"/>
  <c r="L15" i="144"/>
  <c r="M15" i="144"/>
  <c r="N15" i="144"/>
  <c r="G15" i="144"/>
  <c r="H15" i="144"/>
  <c r="I15" i="144"/>
  <c r="J15" i="144"/>
  <c r="C15" i="144"/>
  <c r="D15" i="144"/>
  <c r="E15" i="144"/>
  <c r="F15" i="144"/>
  <c r="K14" i="144"/>
  <c r="L14" i="144"/>
  <c r="M14" i="144"/>
  <c r="N14" i="144"/>
  <c r="G14" i="144"/>
  <c r="H14" i="144"/>
  <c r="I14" i="144"/>
  <c r="J14" i="144"/>
  <c r="C14" i="144"/>
  <c r="D14" i="144"/>
  <c r="E14" i="144"/>
  <c r="F14" i="144"/>
  <c r="K13" i="144"/>
  <c r="L13" i="144"/>
  <c r="M13" i="144"/>
  <c r="N13" i="144"/>
  <c r="G13" i="144"/>
  <c r="H13" i="144"/>
  <c r="I13" i="144"/>
  <c r="J13" i="144"/>
  <c r="C13" i="144"/>
  <c r="D13" i="144"/>
  <c r="E13" i="144"/>
  <c r="F13" i="144"/>
  <c r="K12" i="144"/>
  <c r="L12" i="144"/>
  <c r="M12" i="144"/>
  <c r="N12" i="144"/>
  <c r="G12" i="144"/>
  <c r="H12" i="144"/>
  <c r="I12" i="144"/>
  <c r="J12" i="144"/>
  <c r="C12" i="144"/>
  <c r="D12" i="144"/>
  <c r="E12" i="144"/>
  <c r="F12" i="144"/>
  <c r="K11" i="144"/>
  <c r="L11" i="144"/>
  <c r="M11" i="144"/>
  <c r="N11" i="144"/>
  <c r="G11" i="144"/>
  <c r="H11" i="144"/>
  <c r="I11" i="144"/>
  <c r="J11" i="144"/>
  <c r="C11" i="144"/>
  <c r="D11" i="144"/>
  <c r="E11" i="144"/>
  <c r="F11" i="144"/>
  <c r="U7" i="144"/>
  <c r="U8" i="144"/>
  <c r="U9" i="144"/>
  <c r="U10" i="144"/>
  <c r="T7" i="144"/>
  <c r="T8" i="144"/>
  <c r="T9" i="144"/>
  <c r="T10" i="144"/>
  <c r="S7" i="144"/>
  <c r="S8" i="144"/>
  <c r="S9" i="144"/>
  <c r="S10" i="144"/>
  <c r="K10" i="144"/>
  <c r="L10" i="144"/>
  <c r="M10" i="144"/>
  <c r="N10" i="144"/>
  <c r="G10" i="144"/>
  <c r="H10" i="144"/>
  <c r="I10" i="144"/>
  <c r="J10" i="144"/>
  <c r="C10" i="144"/>
  <c r="D10" i="144"/>
  <c r="E10" i="144"/>
  <c r="F10" i="144"/>
  <c r="K9" i="144"/>
  <c r="L9" i="144"/>
  <c r="M9" i="144"/>
  <c r="N9" i="144"/>
  <c r="G9" i="144"/>
  <c r="H9" i="144"/>
  <c r="I9" i="144"/>
  <c r="J9" i="144"/>
  <c r="C9" i="144"/>
  <c r="D9" i="144"/>
  <c r="E9" i="144"/>
  <c r="F9" i="144"/>
  <c r="K8" i="144"/>
  <c r="L8" i="144"/>
  <c r="M8" i="144"/>
  <c r="N8" i="144"/>
  <c r="G8" i="144"/>
  <c r="H8" i="144"/>
  <c r="I8" i="144"/>
  <c r="J8" i="144"/>
  <c r="C8" i="144"/>
  <c r="D8" i="144"/>
  <c r="E8" i="144"/>
  <c r="F8" i="144"/>
  <c r="K7" i="144"/>
  <c r="L7" i="144"/>
  <c r="M7" i="144"/>
  <c r="N7" i="144"/>
  <c r="G7" i="144"/>
  <c r="H7" i="144"/>
  <c r="I7" i="144"/>
  <c r="J7" i="144"/>
  <c r="C7" i="144"/>
  <c r="D7" i="144"/>
  <c r="E7" i="144"/>
  <c r="F7" i="144"/>
  <c r="J6" i="144"/>
  <c r="N6" i="144"/>
  <c r="E6" i="144"/>
  <c r="I6" i="144"/>
  <c r="M6" i="144"/>
  <c r="D6" i="144"/>
  <c r="H6" i="144"/>
  <c r="L6" i="144"/>
  <c r="C6" i="144"/>
  <c r="G6" i="144"/>
  <c r="K6" i="144"/>
  <c r="K2" i="144"/>
  <c r="D17" i="129"/>
  <c r="D18" i="129"/>
  <c r="D19" i="129"/>
  <c r="D20" i="129"/>
  <c r="D21" i="129"/>
  <c r="D22" i="129"/>
  <c r="D23" i="129"/>
  <c r="D24" i="129"/>
  <c r="D25" i="129"/>
  <c r="D26" i="129"/>
  <c r="D27" i="129"/>
  <c r="D28" i="129"/>
  <c r="D29" i="129"/>
  <c r="G8" i="129"/>
  <c r="F8" i="129"/>
  <c r="E3" i="129"/>
</calcChain>
</file>

<file path=xl/sharedStrings.xml><?xml version="1.0" encoding="utf-8"?>
<sst xmlns="http://schemas.openxmlformats.org/spreadsheetml/2006/main" count="2758" uniqueCount="715">
  <si>
    <t>Selected Group</t>
  </si>
  <si>
    <t>Year count</t>
  </si>
  <si>
    <t>Total</t>
  </si>
  <si>
    <t>Naturally-Occurring Market Adoption</t>
  </si>
  <si>
    <t>Normally-Occurring Standards Adoption</t>
  </si>
  <si>
    <t>With CASE Report, Standard Adopted</t>
  </si>
  <si>
    <t>Start Year</t>
  </si>
  <si>
    <t>Comments/Notes</t>
  </si>
  <si>
    <t>Jan-06, Jan-07, depending on the product category</t>
  </si>
  <si>
    <t>Commercial Ice Maker Equipment</t>
  </si>
  <si>
    <t>Walk-In Refrigerators / Freezers</t>
  </si>
  <si>
    <t>Refrigerated Beverage Vending Machines</t>
  </si>
  <si>
    <t>Large Packaged Commercial Air-Conditioners, Tier 1</t>
  </si>
  <si>
    <t>Jan-06, Jan-08 for high eff motor, 2-speed</t>
  </si>
  <si>
    <t>Portable Electric Spas</t>
  </si>
  <si>
    <t>General Service Incandescent Lamps, Tier 1</t>
  </si>
  <si>
    <t>General Service Incandescent Lamps, Tier 2</t>
  </si>
  <si>
    <t>Pulse Start Metal Halide HID Luminaires, Tier 1</t>
  </si>
  <si>
    <t>Pulse Start Metal Halide HID Luminaires, Tier 2</t>
  </si>
  <si>
    <t>Modular Furniture Task Lighting Fixtures</t>
  </si>
  <si>
    <t>Hot Food Holding Cabinets</t>
  </si>
  <si>
    <t>Jul-06, Jan-08 Tier1, Tier2</t>
  </si>
  <si>
    <t>Water Dispensers</t>
  </si>
  <si>
    <t>Large Packaged Commercial Air-Conditioners, Tier 2</t>
  </si>
  <si>
    <t>Unit Heaters and Duct Furnaces</t>
  </si>
  <si>
    <t>Commercial Dishwasher Pre-Rinse Spray Valves</t>
  </si>
  <si>
    <t>Attribution (Wtd Score)</t>
  </si>
  <si>
    <t>Natural Market Adoption</t>
  </si>
  <si>
    <t>Assumed Code Update Rate</t>
  </si>
  <si>
    <t>Assumed Measure Life</t>
  </si>
  <si>
    <t>Measure Life Adjustment</t>
  </si>
  <si>
    <t>Non-Compliance Adjustment</t>
  </si>
  <si>
    <t>Cumulative</t>
  </si>
  <si>
    <t>Annual</t>
  </si>
  <si>
    <t>Measure Life</t>
  </si>
  <si>
    <t>Commercial Refrigeration Equipment, Solid Door</t>
  </si>
  <si>
    <t>Commercial Refrigeration Equipment, Transparent Door</t>
  </si>
  <si>
    <t>Residential Pool Pumps, High Eff Motor, Tier 1</t>
  </si>
  <si>
    <t>Residential Pool Pumps, 2-speed Motors, Tier 2</t>
  </si>
  <si>
    <t>External Power Supplies, Tier 1</t>
  </si>
  <si>
    <t>External Power Supplies, Tier 2</t>
  </si>
  <si>
    <t>Time dependent valuation, Residential</t>
  </si>
  <si>
    <t>Time dependent valuation, Nonresidential</t>
  </si>
  <si>
    <t>Res. Hardwired lighting</t>
  </si>
  <si>
    <t>Duct improvement</t>
  </si>
  <si>
    <t>Window replacement</t>
  </si>
  <si>
    <t>Lighting controls under skylights</t>
  </si>
  <si>
    <t>Ducts in existing commercial buildings</t>
  </si>
  <si>
    <t>Cool roofs</t>
  </si>
  <si>
    <t>Relocatable classrooms</t>
  </si>
  <si>
    <t>Bi-level lighting control credits</t>
  </si>
  <si>
    <t>Duct testing/sealing in new commercial buildings</t>
  </si>
  <si>
    <t>Cooling tower applications</t>
  </si>
  <si>
    <t>Std B1</t>
  </si>
  <si>
    <t>Std B2</t>
  </si>
  <si>
    <t>Std B3</t>
  </si>
  <si>
    <t>Std B4</t>
  </si>
  <si>
    <t>Std B5</t>
  </si>
  <si>
    <t>Std B6</t>
  </si>
  <si>
    <t>Std B7</t>
  </si>
  <si>
    <t>Std B8</t>
  </si>
  <si>
    <t>Std B9</t>
  </si>
  <si>
    <t>Std B10</t>
  </si>
  <si>
    <t>Std B11</t>
  </si>
  <si>
    <t>Std B12</t>
  </si>
  <si>
    <t>Std B13</t>
  </si>
  <si>
    <t>PG&amp;E</t>
  </si>
  <si>
    <t>SCE</t>
  </si>
  <si>
    <t>SDG&amp;E</t>
  </si>
  <si>
    <t>Multifamily Water Heating</t>
  </si>
  <si>
    <t>Compliance</t>
  </si>
  <si>
    <t>Attribution</t>
  </si>
  <si>
    <t>SCG</t>
  </si>
  <si>
    <t>Normally-Occurring Standards Adoption - Assumes:</t>
  </si>
  <si>
    <t>MW</t>
  </si>
  <si>
    <t>GWh</t>
  </si>
  <si>
    <t>BR, ER and R20 Incandescent Reflector Lamps: Residential</t>
  </si>
  <si>
    <t>BR, ER and R20 Incandescent Reflector Lamps: Commercial</t>
  </si>
  <si>
    <t>Gas</t>
  </si>
  <si>
    <t>p</t>
  </si>
  <si>
    <t>q</t>
  </si>
  <si>
    <t>Max Penetration</t>
  </si>
  <si>
    <t>Starting Year</t>
  </si>
  <si>
    <t>Max penetration</t>
  </si>
  <si>
    <t>Starting year</t>
  </si>
  <si>
    <t>Residential</t>
  </si>
  <si>
    <t>Consumer Electronics - TVs</t>
  </si>
  <si>
    <t>Consumer Electronics - DVDs</t>
  </si>
  <si>
    <t>Consumer Electronics - Audio Players</t>
  </si>
  <si>
    <t>Bass Curve Parameters</t>
  </si>
  <si>
    <t>Include</t>
  </si>
  <si>
    <t>Metal Halide Fixtures</t>
  </si>
  <si>
    <t>Portable Lighting Fixtures</t>
  </si>
  <si>
    <t>Envelope insulation</t>
  </si>
  <si>
    <t>Skylighting</t>
  </si>
  <si>
    <t>Sidelighting</t>
  </si>
  <si>
    <t>Outdoor Lighting</t>
  </si>
  <si>
    <t>Refrigerated warehouses</t>
  </si>
  <si>
    <t>DDC to Zone</t>
  </si>
  <si>
    <t>Residential Swimming pool</t>
  </si>
  <si>
    <t>Residential Fenestration</t>
  </si>
  <si>
    <t>Std B17</t>
  </si>
  <si>
    <t>Std B18</t>
  </si>
  <si>
    <t>Std B19</t>
  </si>
  <si>
    <t>Std B20</t>
  </si>
  <si>
    <t>Std B21</t>
  </si>
  <si>
    <t>Std B23</t>
  </si>
  <si>
    <t>Std B24</t>
  </si>
  <si>
    <t>Std B26</t>
  </si>
  <si>
    <t>Std B27</t>
  </si>
  <si>
    <t>Std B28</t>
  </si>
  <si>
    <t>Index</t>
  </si>
  <si>
    <t>Discount</t>
  </si>
  <si>
    <t>Site Built Fenestration</t>
  </si>
  <si>
    <t>Std B29</t>
  </si>
  <si>
    <t>MF Water heating control</t>
  </si>
  <si>
    <t>General Purpose Lighting -- 100 watt</t>
  </si>
  <si>
    <t>General Purpose Lighting -- 75 watt</t>
  </si>
  <si>
    <t>General Purpose Lighting -- 60 and 40 watt</t>
  </si>
  <si>
    <t>Cool Roof Expansion</t>
  </si>
  <si>
    <t>YES</t>
  </si>
  <si>
    <t>NO</t>
  </si>
  <si>
    <t>NOMAD</t>
  </si>
  <si>
    <t>Commercial Refrigeration</t>
  </si>
  <si>
    <t>Std B30</t>
  </si>
  <si>
    <t>Overall Envelope Tradeoff</t>
  </si>
  <si>
    <t>Tailored Indoor lighting</t>
  </si>
  <si>
    <t>TDV Lighting Controls</t>
  </si>
  <si>
    <t>Outdoor Signs</t>
  </si>
  <si>
    <t>2005 T-24</t>
  </si>
  <si>
    <t>2005 T-20</t>
  </si>
  <si>
    <t>2008 T-24</t>
  </si>
  <si>
    <t>2008 T-20</t>
  </si>
  <si>
    <t>2009 T-20</t>
  </si>
  <si>
    <t>Standards Group</t>
  </si>
  <si>
    <t>Elec Share</t>
  </si>
  <si>
    <t>Gas Share</t>
  </si>
  <si>
    <t>Electric</t>
  </si>
  <si>
    <t>MMT</t>
  </si>
  <si>
    <t>Televisions - Tier 1</t>
  </si>
  <si>
    <t>Televisions - Tier 2</t>
  </si>
  <si>
    <t>Std B15a</t>
  </si>
  <si>
    <t>Std B15b</t>
  </si>
  <si>
    <t>Std B16a</t>
  </si>
  <si>
    <t>Std B16b</t>
  </si>
  <si>
    <t>Whole Building - Res New Construction (Electric)</t>
  </si>
  <si>
    <t>Whole Building - Non-Res New Construction (Electric)</t>
  </si>
  <si>
    <t>Whole Building - Res New Construction (Gas)</t>
  </si>
  <si>
    <t>Whole Building - Non-Res New Construction (Gas)</t>
  </si>
  <si>
    <t xml:space="preserve">1st Year Potential Energy Savings Per Unit (kWh) </t>
  </si>
  <si>
    <t xml:space="preserve">1st Year Potential Demand Savings Per Unit (kW) </t>
  </si>
  <si>
    <t>Per Unit Savings (therms):  Simulation</t>
  </si>
  <si>
    <t>Utility Programs Effect (units)</t>
  </si>
  <si>
    <t>Compliance Rate</t>
  </si>
  <si>
    <t>Number of Units in Market</t>
  </si>
  <si>
    <t>Utility Programs Effect</t>
  </si>
  <si>
    <t>Year</t>
  </si>
  <si>
    <t>Attribution Expert Opinions - Enter 0 if missing</t>
  </si>
  <si>
    <t>Expert Opinion # 1</t>
  </si>
  <si>
    <t>Expert Opinion # 2</t>
  </si>
  <si>
    <t>Expert Opinion # 3</t>
  </si>
  <si>
    <t>Expert Opinion # 4</t>
  </si>
  <si>
    <t>Expert Opinion # 5</t>
  </si>
  <si>
    <t>Expert Opinion # 6</t>
  </si>
  <si>
    <t>Expert Opinion # 7</t>
  </si>
  <si>
    <t>Average of Expert Opinions</t>
  </si>
  <si>
    <t>Factor (1):  Compliance Determination and Other Special Analytic Methods</t>
  </si>
  <si>
    <t>Factor (2): Technical Information and Standard Language</t>
  </si>
  <si>
    <t>Factor (3):  Feasibility of Meeting the Standard</t>
  </si>
  <si>
    <t>indicates whether they responded to particular standard and how to weight</t>
  </si>
  <si>
    <t>Tab</t>
  </si>
  <si>
    <t>Standards</t>
  </si>
  <si>
    <t>Attribution Weight</t>
  </si>
  <si>
    <t>Attribution Score</t>
  </si>
  <si>
    <t>total responses</t>
  </si>
  <si>
    <t>expert 1 weight</t>
  </si>
  <si>
    <t>remaining experts weight</t>
  </si>
  <si>
    <t>random draw response #</t>
  </si>
  <si>
    <t>random expert picked</t>
  </si>
  <si>
    <t>Expert 1</t>
  </si>
  <si>
    <t>Expert 2</t>
  </si>
  <si>
    <t>Expert 3</t>
  </si>
  <si>
    <t>Expert 4</t>
  </si>
  <si>
    <t>Expert 5</t>
  </si>
  <si>
    <t>Expert 6</t>
  </si>
  <si>
    <t>Expert 7</t>
  </si>
  <si>
    <t>Std 1</t>
  </si>
  <si>
    <t>Std 2</t>
  </si>
  <si>
    <t>Std 3</t>
  </si>
  <si>
    <t>Std 4</t>
  </si>
  <si>
    <t>Std 5</t>
  </si>
  <si>
    <t>Std 6</t>
  </si>
  <si>
    <t>Std 7</t>
  </si>
  <si>
    <t>Std 8</t>
  </si>
  <si>
    <t>Std 9</t>
  </si>
  <si>
    <t>Std 10</t>
  </si>
  <si>
    <t>Std 11a</t>
  </si>
  <si>
    <t>Std 12a</t>
  </si>
  <si>
    <t>Pulse Start Metal Halide HID Luminaires, Tier 1(Vertical Lamps)</t>
  </si>
  <si>
    <t>Std 12b</t>
  </si>
  <si>
    <t>Pulse Start Metal Halide HID Luminaires, Tier 2(All other MH</t>
  </si>
  <si>
    <t>Std 13</t>
  </si>
  <si>
    <t xml:space="preserve">Modular Furniture Task Lighting Fixtures </t>
  </si>
  <si>
    <t>Std 14</t>
  </si>
  <si>
    <t>Std 15</t>
  </si>
  <si>
    <t>Std 16</t>
  </si>
  <si>
    <t>Std 17</t>
  </si>
  <si>
    <t>Std 18a</t>
  </si>
  <si>
    <t>Std 18b</t>
  </si>
  <si>
    <t>Std 19</t>
  </si>
  <si>
    <t>Std 20</t>
  </si>
  <si>
    <t>Std 21</t>
  </si>
  <si>
    <t>NOMAD Expert Opinions - Enter 0 if missing</t>
  </si>
  <si>
    <t>Max    Saturation (s)</t>
  </si>
  <si>
    <t>Leading Behavior (p)</t>
  </si>
  <si>
    <t>Following Behavior (q)</t>
  </si>
  <si>
    <t>Annual Number of Units Distributions (2006-2020)</t>
  </si>
  <si>
    <t xml:space="preserve">External Power Supplies, Tier 1 </t>
  </si>
  <si>
    <t>Annual Compliance Estimates (2006-2020)</t>
  </si>
  <si>
    <t>Dynamic Inputs:  Formulas to Account for Uncertainty</t>
  </si>
  <si>
    <t xml:space="preserve">Energy </t>
  </si>
  <si>
    <t>Demand</t>
  </si>
  <si>
    <t>No.</t>
  </si>
  <si>
    <t>Sector</t>
  </si>
  <si>
    <t>Segment</t>
  </si>
  <si>
    <t>End Use</t>
  </si>
  <si>
    <t>Type</t>
  </si>
  <si>
    <t>1st Year Potential Demand Savings Per Unit (kW)</t>
  </si>
  <si>
    <t>1st Year Potential Gas Savings Per Unit (therms)</t>
  </si>
  <si>
    <t>Natural Market Adoption (Yrs)</t>
  </si>
  <si>
    <t>Selected?</t>
  </si>
  <si>
    <t>Weighted Attribution Score</t>
  </si>
  <si>
    <t>Max Saturation</t>
  </si>
  <si>
    <t>p-value</t>
  </si>
  <si>
    <t>q-value</t>
  </si>
  <si>
    <t>Non-Residential</t>
  </si>
  <si>
    <t>Restaurant</t>
  </si>
  <si>
    <t>Refrigeration</t>
  </si>
  <si>
    <t>Equipment</t>
  </si>
  <si>
    <t>Lodging</t>
  </si>
  <si>
    <t>Manufacturing</t>
  </si>
  <si>
    <t>Cooling DX</t>
  </si>
  <si>
    <t>Single Family</t>
  </si>
  <si>
    <t>Water Heat</t>
  </si>
  <si>
    <t>Space Heat</t>
  </si>
  <si>
    <t>Lighting</t>
  </si>
  <si>
    <t>Miscellaneous</t>
  </si>
  <si>
    <t>Cooking</t>
  </si>
  <si>
    <t>Multi family</t>
  </si>
  <si>
    <t>Plug Load</t>
  </si>
  <si>
    <t>Central Heat</t>
  </si>
  <si>
    <t>Heat Pump</t>
  </si>
  <si>
    <t>Building</t>
  </si>
  <si>
    <t>HVAC Aux</t>
  </si>
  <si>
    <t>Warehouse</t>
  </si>
  <si>
    <t>units in square feet</t>
  </si>
  <si>
    <t>Education</t>
  </si>
  <si>
    <t>Large Office</t>
  </si>
  <si>
    <t>Industrial</t>
  </si>
  <si>
    <t>Cooling</t>
  </si>
  <si>
    <t>Whole Building</t>
  </si>
  <si>
    <t>Std B31</t>
  </si>
  <si>
    <t>Std B32</t>
  </si>
  <si>
    <t>Unit Savings</t>
  </si>
  <si>
    <t>Annual Installation</t>
  </si>
  <si>
    <t>Potential Standards Energy Savings  (GWh)</t>
  </si>
  <si>
    <t>Total Adjustments</t>
  </si>
  <si>
    <t>Gross Standards Energy Savings (GWh)</t>
  </si>
  <si>
    <t>Utility Programs Effect Adjustment</t>
  </si>
  <si>
    <t>Net Standards Energy Savings (GWh)</t>
  </si>
  <si>
    <t>Potential Standards Energy Savings (MW)</t>
  </si>
  <si>
    <t>Gross Standards Energy Savings (MW)</t>
  </si>
  <si>
    <t>Program Net Gas Savings (Mtherms)</t>
  </si>
  <si>
    <t>Program Net Standards Demand Savings (MW)</t>
  </si>
  <si>
    <t>Potential Standards Energy Savings</t>
  </si>
  <si>
    <t>Gross Program Energy Savings (GWh)</t>
  </si>
  <si>
    <t>Net Program Energy Savings (GWh)</t>
  </si>
  <si>
    <t>Gross Standards Demand Savings (MW)</t>
  </si>
  <si>
    <t>Net Standards Demand Savings (MW)</t>
  </si>
  <si>
    <t>Energy (GWh)</t>
  </si>
  <si>
    <t>Demand (MW)</t>
  </si>
  <si>
    <t>Battery charger - consumer - Tier 1</t>
  </si>
  <si>
    <t>Battery charger - large - Tier 1</t>
  </si>
  <si>
    <t>Battery charger - large - Tier 2 incremental</t>
  </si>
  <si>
    <t>Std B14a</t>
  </si>
  <si>
    <t>Composite for Remainder - Res</t>
  </si>
  <si>
    <t>Std B14b</t>
  </si>
  <si>
    <t>Composite for Remainder - Non-Res</t>
  </si>
  <si>
    <t>Composite for Remainder - NonRes</t>
  </si>
  <si>
    <t>Interactive Setting</t>
  </si>
  <si>
    <t>Net Standards Energy Savings (MMT)</t>
  </si>
  <si>
    <t>Gross Standards Energy Savings (MMT)</t>
  </si>
  <si>
    <t>Potential Standards Energy Savings (MMT)</t>
  </si>
  <si>
    <t>Fed Appliance</t>
  </si>
  <si>
    <t>DR Indoor Lighting</t>
  </si>
  <si>
    <t>2006 T-20</t>
  </si>
  <si>
    <t>Statewide</t>
  </si>
  <si>
    <t>All IOU</t>
  </si>
  <si>
    <t xml:space="preserve">Gross Savings - Annual </t>
  </si>
  <si>
    <t>Standards Group Settings</t>
  </si>
  <si>
    <t>ASHRAE Products (Commercial boilers)</t>
  </si>
  <si>
    <t>Residential Electric &amp; Gas Ranges</t>
  </si>
  <si>
    <t xml:space="preserve">Incandescent Reflector Lamps </t>
  </si>
  <si>
    <t>General Service Fluorescent Lamps</t>
  </si>
  <si>
    <t>Electric Motors 1-200HP</t>
  </si>
  <si>
    <t>2011 T-20</t>
  </si>
  <si>
    <t>Total C&amp;S Program Savings for</t>
  </si>
  <si>
    <t>CA savings Ratio</t>
  </si>
  <si>
    <t>Federal measure</t>
  </si>
  <si>
    <t>Compliance Improvement</t>
  </si>
  <si>
    <t>External Power Supplies</t>
  </si>
  <si>
    <t>Commercial Clothes Washers</t>
  </si>
  <si>
    <t>Residential Pool Heaters</t>
  </si>
  <si>
    <t>Residential Direct Heating Equipment</t>
  </si>
  <si>
    <t>Residential Refrigerators &amp; Freezers</t>
  </si>
  <si>
    <t>Residential Clothes Dryers</t>
  </si>
  <si>
    <t>Residential Room AC</t>
  </si>
  <si>
    <t>Electric Motors</t>
  </si>
  <si>
    <t>Metal Halide Lamp Fixtures</t>
  </si>
  <si>
    <t>Distribution Transformers</t>
  </si>
  <si>
    <t>Small Electric Motors</t>
  </si>
  <si>
    <t>Residential Dishwashers</t>
  </si>
  <si>
    <t>2013 T-24</t>
  </si>
  <si>
    <t>Gas (MMT)</t>
  </si>
  <si>
    <t>Number of Year to Reach 100% Compliance</t>
  </si>
  <si>
    <t>Improvement Start Year</t>
  </si>
  <si>
    <t>Improvement Amount</t>
  </si>
  <si>
    <t>First Year of Improvement</t>
  </si>
  <si>
    <t>Include Measure Life</t>
  </si>
  <si>
    <t>New Installation %</t>
  </si>
  <si>
    <t>All</t>
  </si>
  <si>
    <t>Average</t>
  </si>
  <si>
    <t>Name</t>
  </si>
  <si>
    <t>Fed</t>
  </si>
  <si>
    <t>Select Utility</t>
  </si>
  <si>
    <t>C&amp;S Portforlio Analysis</t>
  </si>
  <si>
    <t>Annual Installation Based on Evaluation or CASE Study</t>
  </si>
  <si>
    <t>Market Forecast Adjustment</t>
  </si>
  <si>
    <t>Gross - GWh</t>
  </si>
  <si>
    <t>Gross - MW</t>
  </si>
  <si>
    <t>Gross - MMT</t>
  </si>
  <si>
    <t>Net - GWh</t>
  </si>
  <si>
    <t>Net - MW</t>
  </si>
  <si>
    <t>Net - MMT</t>
  </si>
  <si>
    <t>Fluorescent Ballasts</t>
  </si>
  <si>
    <t>Years of Installation</t>
  </si>
  <si>
    <t>Unit Measure Cost ($)</t>
  </si>
  <si>
    <t>CfR IL Complete Building Method</t>
  </si>
  <si>
    <t>CfR IL Area Category Method</t>
  </si>
  <si>
    <t>CfR IL Egress Control</t>
  </si>
  <si>
    <t>CfR HVAC Efficiency</t>
  </si>
  <si>
    <t>CfR Res Cool Roofs</t>
  </si>
  <si>
    <t>CfR Res Central Fan WL</t>
  </si>
  <si>
    <t>Std B33a</t>
  </si>
  <si>
    <t>Std B33b</t>
  </si>
  <si>
    <t>Std B33c</t>
  </si>
  <si>
    <t>Std B33d</t>
  </si>
  <si>
    <t>Std B33e</t>
  </si>
  <si>
    <t>Std B33f</t>
  </si>
  <si>
    <t>Grouping</t>
  </si>
  <si>
    <t>C&amp;S Start Year</t>
  </si>
  <si>
    <t>Interactive Energy Savings Factor (kWh/kWh)</t>
  </si>
  <si>
    <t>Interactive Demand Savings Factor (kW/kW)</t>
  </si>
  <si>
    <t>Interactive Gas Savings Adjustment Factor (GWh/Therm)</t>
  </si>
  <si>
    <t>NOMAD Start Year</t>
  </si>
  <si>
    <t>2006-2009 T-20</t>
  </si>
  <si>
    <t>Std 11b_2010</t>
  </si>
  <si>
    <t>Std 11b_2011</t>
  </si>
  <si>
    <t>Std 11b_2012</t>
  </si>
  <si>
    <t>2005 RHL</t>
  </si>
  <si>
    <t>Std 22a</t>
  </si>
  <si>
    <t>Std 22b</t>
  </si>
  <si>
    <t>Std 23</t>
  </si>
  <si>
    <t>Std 24</t>
  </si>
  <si>
    <t>Std 25</t>
  </si>
  <si>
    <t>Std 26</t>
  </si>
  <si>
    <t>Std 27</t>
  </si>
  <si>
    <t>Std 28a</t>
  </si>
  <si>
    <t>Std 28b</t>
  </si>
  <si>
    <t>2011 T-20 (Battery chargers)</t>
  </si>
  <si>
    <t>Std 29</t>
  </si>
  <si>
    <t>Std 31</t>
  </si>
  <si>
    <t>Std 32</t>
  </si>
  <si>
    <t>Fed 1</t>
  </si>
  <si>
    <t>Federal</t>
  </si>
  <si>
    <t>Fed 2</t>
  </si>
  <si>
    <t>Fed 3</t>
  </si>
  <si>
    <t>Fed 4</t>
  </si>
  <si>
    <t>Fed 5</t>
  </si>
  <si>
    <t>Fed 6</t>
  </si>
  <si>
    <t>Fed 7</t>
  </si>
  <si>
    <t>Std B22a</t>
  </si>
  <si>
    <t>Std B22b</t>
  </si>
  <si>
    <t>END- Insert New Standards above this line</t>
  </si>
  <si>
    <t>Bass Curve Analysis Results</t>
  </si>
  <si>
    <t>1st Year (Potential) Savings (GWh)</t>
  </si>
  <si>
    <t>1st Year (Potential) Demand Savings (MW)</t>
  </si>
  <si>
    <t>1st Year (Potential) Gas Savings (MMT/yr)</t>
  </si>
  <si>
    <t>Compliance - kWh</t>
  </si>
  <si>
    <t>Compliance - kW</t>
  </si>
  <si>
    <t>Compliance - Therm</t>
  </si>
  <si>
    <t>KWh</t>
  </si>
  <si>
    <t>KW</t>
  </si>
  <si>
    <t>Include interactive effects</t>
  </si>
  <si>
    <t>Title 20</t>
  </si>
  <si>
    <t>Title 24</t>
  </si>
  <si>
    <t>Group Index</t>
  </si>
  <si>
    <t>C&amp;S Group</t>
  </si>
  <si>
    <t>UES with IE</t>
  </si>
  <si>
    <t>Fed 8</t>
  </si>
  <si>
    <t>Fed 9</t>
  </si>
  <si>
    <t>Fed 10</t>
  </si>
  <si>
    <t>Fed 11</t>
  </si>
  <si>
    <t>Fed 12</t>
  </si>
  <si>
    <t>Fed 13</t>
  </si>
  <si>
    <t>Fed 14</t>
  </si>
  <si>
    <t>Small Commercial Package Air-Conditioners ≥65 and &lt;135 kBtu/h</t>
  </si>
  <si>
    <t>Fed 15</t>
  </si>
  <si>
    <t>Large and Very Large Commercial Package Air-Conditioners ≥135 kBtu/h</t>
  </si>
  <si>
    <t>Fed 16</t>
  </si>
  <si>
    <t>Computer Room Acs &gt;=65,000 Btu/h and &lt; 760,000 Btu/h</t>
  </si>
  <si>
    <t>Fed 17</t>
  </si>
  <si>
    <t>Fed 18</t>
  </si>
  <si>
    <t>Fed 19</t>
  </si>
  <si>
    <t>Residential Gas-fired water heater</t>
  </si>
  <si>
    <t>Fed 20</t>
  </si>
  <si>
    <t>Residential Electric storage water heater</t>
  </si>
  <si>
    <t>Fed 21</t>
  </si>
  <si>
    <t>Residential Gas-fired instantaneous water heater</t>
  </si>
  <si>
    <t>Fed 22</t>
  </si>
  <si>
    <t>Residential Oil-fired storage water heater</t>
  </si>
  <si>
    <t>Fed 23</t>
  </si>
  <si>
    <t>Fed 24</t>
  </si>
  <si>
    <t>Residential Clothes Washers (Front Loading)</t>
  </si>
  <si>
    <t>Fed 25</t>
  </si>
  <si>
    <t xml:space="preserve">Residential Clothes Washers (Top Loading) Tier I </t>
  </si>
  <si>
    <t>Fed 26</t>
  </si>
  <si>
    <t>Residential Central AC, Heat Pumps and Furnaces</t>
  </si>
  <si>
    <t>Std B34</t>
  </si>
  <si>
    <t>NRA-Lighting-Alterations-New Measures</t>
  </si>
  <si>
    <t>Std B35</t>
  </si>
  <si>
    <t>NRA-Lighting-Alterations-Existing Measures</t>
  </si>
  <si>
    <t>Std B36</t>
  </si>
  <si>
    <t>NRA-Lighting-Egress Lighting Control</t>
  </si>
  <si>
    <t>Std B37</t>
  </si>
  <si>
    <t>NRA-Lighting-MF Building Corridors</t>
  </si>
  <si>
    <t>Std B38</t>
  </si>
  <si>
    <t>NRA-Lighting-Hotel Corridors</t>
  </si>
  <si>
    <t>Std B39</t>
  </si>
  <si>
    <t>NRA-Lighting-Warehouses and Libraries</t>
  </si>
  <si>
    <t>Std B40</t>
  </si>
  <si>
    <t>NRA-Envelope-Cool Roofs</t>
  </si>
  <si>
    <t>Std B41</t>
  </si>
  <si>
    <t>NRA-HVAC-Equipment Efficiency</t>
  </si>
  <si>
    <t>Std B42</t>
  </si>
  <si>
    <t>NRA-Process-Air Compressors</t>
  </si>
  <si>
    <t>Std B43</t>
  </si>
  <si>
    <t>NRNC-Lighting-Daylighting</t>
  </si>
  <si>
    <t>Std B44</t>
  </si>
  <si>
    <t>NRNC-Lighting-Indoor Lighting Controls</t>
  </si>
  <si>
    <t>Std B45</t>
  </si>
  <si>
    <t>NRNC-Lighting-Retail</t>
  </si>
  <si>
    <t>Std B46</t>
  </si>
  <si>
    <t>NRNC-Lighting-Egress Lighting Control</t>
  </si>
  <si>
    <t>Std B47</t>
  </si>
  <si>
    <t>NRNC-Lighting-MF Building Corridors</t>
  </si>
  <si>
    <t>Std B48</t>
  </si>
  <si>
    <t>NRNC-Lighting-Hotel Corridors</t>
  </si>
  <si>
    <t>Std B49</t>
  </si>
  <si>
    <t>NRNC-Lighting-Warehouses and Libraries</t>
  </si>
  <si>
    <t>Std B50</t>
  </si>
  <si>
    <t>NRNC-Lighting-Parking Garage</t>
  </si>
  <si>
    <t>Std B51</t>
  </si>
  <si>
    <t>NRNC-Lighting-Controllable Lighting</t>
  </si>
  <si>
    <t>Std B52</t>
  </si>
  <si>
    <t>NRNC-Lighting-DR Lighting Controls</t>
  </si>
  <si>
    <t>Std B53</t>
  </si>
  <si>
    <t>NRNC-Lighting-Outdoor Lighting &amp; Controls</t>
  </si>
  <si>
    <t>Std B54</t>
  </si>
  <si>
    <t>NRNC-Lighting-Office Plug Load Control</t>
  </si>
  <si>
    <t>Std B55</t>
  </si>
  <si>
    <t>NRNC-Envelope-Cool Roofs</t>
  </si>
  <si>
    <t>Std B56</t>
  </si>
  <si>
    <t>NRNC-Envelope-Fenestration</t>
  </si>
  <si>
    <t>Std B57</t>
  </si>
  <si>
    <t>NRNC-HVAC-HVAC Controls and Economizers</t>
  </si>
  <si>
    <t>Std B58</t>
  </si>
  <si>
    <t>NRNC-HVAC-Fan Control &amp; Economizers</t>
  </si>
  <si>
    <t>Std B59</t>
  </si>
  <si>
    <t>NRNC-HVAC-Reduced Reheat</t>
  </si>
  <si>
    <t>Std B60</t>
  </si>
  <si>
    <t>NRNC-HVAC-Guest Room OC Controls</t>
  </si>
  <si>
    <t>Std B61</t>
  </si>
  <si>
    <t>NRNC-HVAC-Kitchen Ventilation</t>
  </si>
  <si>
    <t>Std B62</t>
  </si>
  <si>
    <t>NRNC-HVAC-Commercial Boilers</t>
  </si>
  <si>
    <t>Std B63</t>
  </si>
  <si>
    <t>NRNC-HVAC-Chiller Min Efficiency</t>
  </si>
  <si>
    <t>Std B64</t>
  </si>
  <si>
    <t>NRNC-HVAC-Garage Exhaust</t>
  </si>
  <si>
    <t>Std B65</t>
  </si>
  <si>
    <t>NRNC-HVAC-Laboratory Exhaust</t>
  </si>
  <si>
    <t>Std B66</t>
  </si>
  <si>
    <t>NRNC-HVAC-Small ECM Motor</t>
  </si>
  <si>
    <t>Std B67</t>
  </si>
  <si>
    <t>NRNC-HVAC-Water &amp; Space Heating ACM</t>
  </si>
  <si>
    <t>Std B68</t>
  </si>
  <si>
    <t>NRNC-HVAC-Cooling Towers Water</t>
  </si>
  <si>
    <t>Std B69</t>
  </si>
  <si>
    <t>NRNC-HVAC-Occupant Controlled Smart Thermostats</t>
  </si>
  <si>
    <t>Std B70</t>
  </si>
  <si>
    <t>NRNC-HVAC-Low-Temp Radiant Cooling</t>
  </si>
  <si>
    <t>Std B71</t>
  </si>
  <si>
    <t>NRNC-HVAC-Evap Cooling Credit</t>
  </si>
  <si>
    <t>Std B72</t>
  </si>
  <si>
    <t>NRNC-HVAC-Outside Air</t>
  </si>
  <si>
    <t>Std B73</t>
  </si>
  <si>
    <t>NRNC-HVAC-Acceptance Requirements</t>
  </si>
  <si>
    <t>Std B74</t>
  </si>
  <si>
    <t>NRNC-Refrigeration-Warehouse</t>
  </si>
  <si>
    <t>Std B75</t>
  </si>
  <si>
    <t>NRNC-Refrigeration-Supermarket</t>
  </si>
  <si>
    <t>Std B76</t>
  </si>
  <si>
    <t>NRNC-Process-Process Boilers</t>
  </si>
  <si>
    <t>Std B77</t>
  </si>
  <si>
    <t>NRNC-Process-Air Compressors</t>
  </si>
  <si>
    <t>Std B78</t>
  </si>
  <si>
    <t>NRNC-Process-Data Centers</t>
  </si>
  <si>
    <t>Std B79</t>
  </si>
  <si>
    <t>NRNC-DHW - Hotel DHW Control and Solar</t>
  </si>
  <si>
    <t>Std B80</t>
  </si>
  <si>
    <t>NRNC-DHW-Solar Water Heating</t>
  </si>
  <si>
    <t>Std B81</t>
  </si>
  <si>
    <t>NRNC-Solar-Solar Ready</t>
  </si>
  <si>
    <t>Std B82</t>
  </si>
  <si>
    <t>NRNC-Whole Building</t>
  </si>
  <si>
    <t>Std B83</t>
  </si>
  <si>
    <t>RNC-Lighting</t>
  </si>
  <si>
    <t>Std B84</t>
  </si>
  <si>
    <t>RNC-Envelope-Wall Insulation</t>
  </si>
  <si>
    <t>Std B85</t>
  </si>
  <si>
    <t>RNC-Envelope-Fenestration</t>
  </si>
  <si>
    <t>Std B86</t>
  </si>
  <si>
    <t>RNC-Envelope-Roof Envelope</t>
  </si>
  <si>
    <t>Std B87</t>
  </si>
  <si>
    <t>RNC-Envelope-Advanced Envelope</t>
  </si>
  <si>
    <t>Std B88</t>
  </si>
  <si>
    <t>RNC-HVAC-Whole House Fans</t>
  </si>
  <si>
    <t>Std B89</t>
  </si>
  <si>
    <t>RNC-HVAC-Zoned AC</t>
  </si>
  <si>
    <t>Std B90</t>
  </si>
  <si>
    <t>RNC-HVAC-Duct</t>
  </si>
  <si>
    <t>Std B91</t>
  </si>
  <si>
    <t>RNC-HVAC - Refrigerant Charge</t>
  </si>
  <si>
    <t>Std B92</t>
  </si>
  <si>
    <t>RNC-DHW-SF DHW</t>
  </si>
  <si>
    <t>Std B93</t>
  </si>
  <si>
    <t>RNC-DHW - MF DHW Control and Solar</t>
  </si>
  <si>
    <t>Std B94</t>
  </si>
  <si>
    <t xml:space="preserve">RNC-DHW - High Efficiency Water Heater Ready </t>
  </si>
  <si>
    <t>Std B95</t>
  </si>
  <si>
    <t>RNC-DHW - Solar for Electrically Heated Homes</t>
  </si>
  <si>
    <t>Std B96</t>
  </si>
  <si>
    <t>RNC-Solar - Solar Ready &amp; Oriented Homes</t>
  </si>
  <si>
    <t>Std B97</t>
  </si>
  <si>
    <t>RNC-SF Whole Building</t>
  </si>
  <si>
    <t>Std B98</t>
  </si>
  <si>
    <t>RNC-MF Whole Building</t>
  </si>
  <si>
    <t>Std B99</t>
  </si>
  <si>
    <t>RA-SF Whole Building</t>
  </si>
  <si>
    <t>Std B100</t>
  </si>
  <si>
    <t>RA-MF Whole Building</t>
  </si>
  <si>
    <t>Small Battery Chargers – Tier 1 (consumer with no USB charger or USB charger &lt;20 watt-hours)</t>
  </si>
  <si>
    <t>Small Battery Chargers – Tier 2 (consumer with USB charger ≥20 watt-hours)</t>
  </si>
  <si>
    <t>Small Battery Chargers – Tier 3 (non-consumer)</t>
  </si>
  <si>
    <t>Large Battery Chargers (≥2kW rated input)</t>
  </si>
  <si>
    <t>Std 30</t>
  </si>
  <si>
    <t>std 3</t>
  </si>
  <si>
    <t>std 4</t>
  </si>
  <si>
    <t>std 5</t>
  </si>
  <si>
    <t>std 6</t>
  </si>
  <si>
    <t>std 7</t>
  </si>
  <si>
    <t>std 8</t>
  </si>
  <si>
    <t>std 9</t>
  </si>
  <si>
    <t>std 10</t>
  </si>
  <si>
    <t>std 11a</t>
  </si>
  <si>
    <t>std 12a</t>
  </si>
  <si>
    <t>std 12b</t>
  </si>
  <si>
    <t>std 13</t>
  </si>
  <si>
    <t>std 14</t>
  </si>
  <si>
    <t>std 15</t>
  </si>
  <si>
    <t>std 16</t>
  </si>
  <si>
    <t>std 17</t>
  </si>
  <si>
    <t>std 18a</t>
  </si>
  <si>
    <t>std 18b</t>
  </si>
  <si>
    <t>std 19</t>
  </si>
  <si>
    <t>std 20</t>
  </si>
  <si>
    <t>std 21</t>
  </si>
  <si>
    <t>std 22a</t>
  </si>
  <si>
    <t>std 22b</t>
  </si>
  <si>
    <t>std 23</t>
  </si>
  <si>
    <t>std 24</t>
  </si>
  <si>
    <t>std 25</t>
  </si>
  <si>
    <t>std 26</t>
  </si>
  <si>
    <t>std 27</t>
  </si>
  <si>
    <t>std 28a</t>
  </si>
  <si>
    <t>std 28b</t>
  </si>
  <si>
    <t>Air Filter Labeling</t>
  </si>
  <si>
    <t>Dimming Ballasts</t>
  </si>
  <si>
    <t>Std 39</t>
  </si>
  <si>
    <t>Computers - Desktops - Tier 1</t>
  </si>
  <si>
    <t>Computers - Desktops - Tier 2</t>
  </si>
  <si>
    <t>Displays - Monitors</t>
  </si>
  <si>
    <t>Std 41a</t>
  </si>
  <si>
    <t>Std 41b</t>
  </si>
  <si>
    <t>Interactive Gas Savings Adjustment Factor (Therm/GWh)</t>
  </si>
  <si>
    <t>2010-12 Fed App</t>
  </si>
  <si>
    <t>2013-15 Fed App</t>
  </si>
  <si>
    <t>2016 T-24</t>
  </si>
  <si>
    <t>NRA-Lighting-Alterations</t>
  </si>
  <si>
    <t>2016-18 Fed App</t>
  </si>
  <si>
    <t>Fed 27</t>
  </si>
  <si>
    <t>Fed 28</t>
  </si>
  <si>
    <t>Std 35</t>
  </si>
  <si>
    <t>Residential Faucets &amp; Aerators - Lavatory w/ Natural Gas Water Heating  - Tier 1  (2.2 –1.5 gpm)</t>
  </si>
  <si>
    <t>Residential Faucets &amp; Aerators - Lavatory w/ Electric Water Heating   - Tier 1  (2.2 –1.5 gpm)</t>
  </si>
  <si>
    <t>Residential Faucets &amp; Aerators - Lavatory w/ Natural Gas Water Heating   - Tier 2  (1.5 –1.2 gpm)</t>
  </si>
  <si>
    <t>Residential Faucets &amp; Aerators - Lavatory w/ Electric Water Heating - Tier 2  (1.5 –1.2 gpm)</t>
  </si>
  <si>
    <t>Residential Faucets &amp; Aerators - Kitchen w/ Natural Gas Water Heating (1.8 gpm)</t>
  </si>
  <si>
    <t>Residential Faucets &amp; Aerators - Kitchen w/ Electric Water Heating (1.8 gpm)</t>
  </si>
  <si>
    <t>Public Lavatory Faucets (.5 gpm)</t>
  </si>
  <si>
    <t>Showerheads w/ Natural Gas Water Heaters  - Tier 1  (2..5 to 2.0 gpm)</t>
  </si>
  <si>
    <t>Showerheads w/ Electric Water Heaters  - Tier 1 (2..5 to 2.0 gpm)</t>
  </si>
  <si>
    <t>Showerheads w/ Natural Gas Water Heaters - Tier 2 (2.0 - 1.8 gpm)</t>
  </si>
  <si>
    <t>Showerheads w/ Electric Water Heaters- Tier 2 (2.0 - 1.8 gpm)</t>
  </si>
  <si>
    <t>Toilets - Commercial (1.28 gpf)</t>
  </si>
  <si>
    <t>Toilets - Residential (1.28 gpf)</t>
  </si>
  <si>
    <t>Urinals (.125 gpf)</t>
  </si>
  <si>
    <t>Fed 29</t>
  </si>
  <si>
    <t>2015 T-20</t>
  </si>
  <si>
    <t>MMTherm</t>
  </si>
  <si>
    <t>Fed 30</t>
  </si>
  <si>
    <t>Fed 31</t>
  </si>
  <si>
    <t>2016 T-20</t>
  </si>
  <si>
    <t>Adopted</t>
  </si>
  <si>
    <t>Effective Year</t>
  </si>
  <si>
    <t>Gross Standards Energy Savings (Mtherms)</t>
  </si>
  <si>
    <t>Gross Standards Energy Savings with EUI Adj.</t>
  </si>
  <si>
    <t>Net Standards Energy Savings with EUI Adj.</t>
  </si>
  <si>
    <t>NRA-Lighting-Outdoor Lighting Controls</t>
  </si>
  <si>
    <t>Number of Turnover</t>
  </si>
  <si>
    <t>End of List (insert additional standards before this column)</t>
  </si>
  <si>
    <t>Weighted Attribution Score (Stochastic)</t>
  </si>
  <si>
    <t>1st Year Potential Energy Savings Per Unit (kWh)</t>
  </si>
  <si>
    <t>Utility Programs Effect (Units)</t>
  </si>
  <si>
    <t>Utility Program Effects</t>
  </si>
  <si>
    <t>NRA-Lighting-ASHARE Measure-Elevator Lighting &amp; Ventilation</t>
  </si>
  <si>
    <t>NRA-HVAC-ASHARE Measure-DDC</t>
  </si>
  <si>
    <t>NRA-Process-ASHARE Measure-Escalator Speed Control</t>
  </si>
  <si>
    <t>AAEE</t>
  </si>
  <si>
    <t>Fed 32</t>
  </si>
  <si>
    <t>Fed 33</t>
  </si>
  <si>
    <t>Microwaves</t>
  </si>
  <si>
    <t>Fed 34</t>
  </si>
  <si>
    <t>Fed 35</t>
  </si>
  <si>
    <t>RNC-Single Family Whole Building</t>
  </si>
  <si>
    <t>RNC-Multifamily Whole Building</t>
  </si>
  <si>
    <t>RA-Single Family Whole Building</t>
  </si>
  <si>
    <t>RA-Multifamily Whole Building</t>
  </si>
  <si>
    <t>NRA-HVAC-ASHRAE Equipment Efficiency</t>
  </si>
  <si>
    <t xml:space="preserve">Net Program Savings - Annual </t>
  </si>
  <si>
    <t>Commercial Refrigeration Equipment</t>
  </si>
  <si>
    <t>Walk-in Coolers and Freezers (Door)</t>
  </si>
  <si>
    <t>Walk-in Coolers and Freezers (Systems)</t>
  </si>
  <si>
    <t>Air-Cooled Commercial Package ACs and HPs - Tier 1</t>
  </si>
  <si>
    <t>Automatic Commercial Ice Makers</t>
  </si>
  <si>
    <t>Battery Chargers</t>
  </si>
  <si>
    <t>Std 33a</t>
  </si>
  <si>
    <t>Fed 36</t>
  </si>
  <si>
    <t>Fed 37</t>
  </si>
  <si>
    <t>Fed 38</t>
  </si>
  <si>
    <t>Fed 39</t>
  </si>
  <si>
    <t>Std 33b</t>
  </si>
  <si>
    <t>Std 34a</t>
  </si>
  <si>
    <t>Std 34b</t>
  </si>
  <si>
    <t>Std 34c</t>
  </si>
  <si>
    <t>Std 33c</t>
  </si>
  <si>
    <t>Std 33d</t>
  </si>
  <si>
    <t>Std 33e</t>
  </si>
  <si>
    <t>Std 33f</t>
  </si>
  <si>
    <t>Std 33g</t>
  </si>
  <si>
    <t>Std 34d</t>
  </si>
  <si>
    <t>Std 36</t>
  </si>
  <si>
    <t>Std 37</t>
  </si>
  <si>
    <t>Std 38</t>
  </si>
  <si>
    <t>Std 40</t>
  </si>
  <si>
    <t>Std 42a</t>
  </si>
  <si>
    <t>General Service Incandescent Lamps, Tier 2 (2010)</t>
  </si>
  <si>
    <t>General Service Incandescent Lamps, Tier 2 (2011)</t>
  </si>
  <si>
    <t>General Service Incandescent Lamps, Tier 2 (2012)</t>
  </si>
  <si>
    <t>Computers - Workstations</t>
  </si>
  <si>
    <t>Computers - Small Scale Servers</t>
  </si>
  <si>
    <t>Computers - Notebooks</t>
  </si>
  <si>
    <t>Default Value</t>
  </si>
  <si>
    <t>Default</t>
  </si>
  <si>
    <t>For PG&amp;E Business Plan Table 1.7</t>
  </si>
  <si>
    <t>Select standard</t>
  </si>
  <si>
    <t>Std 42b</t>
  </si>
  <si>
    <t>Std 42c</t>
  </si>
  <si>
    <t>Std 42d</t>
  </si>
  <si>
    <t>Std 42e</t>
  </si>
  <si>
    <t>Std 42f</t>
  </si>
  <si>
    <t>Small Diameter Directional Lamps</t>
  </si>
  <si>
    <t>LED Quality - Tier 1</t>
  </si>
  <si>
    <t>LED Quality - Tier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</si>
</sst>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2" formatCode="_-&quot;$&quot;* #,##0_-;\-&quot;$&quot;* #,##0_-;_-&quot;$&quot;* &quot;-&quot;_-;_-@_-"/>
    <numFmt numFmtId="41" formatCode="_-* #,##0_-;\-* #,##0_-;_-* &quot;-&quot;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"/>
    <numFmt numFmtId="167" formatCode="0.0000"/>
    <numFmt numFmtId="168" formatCode="_(* #,##0.0_);_(* \(#,##0.0\);_(* &quot;-&quot;??_);_(@_)"/>
    <numFmt numFmtId="169" formatCode="_(* #,##0_);_(* \(#,##0\);_(* &quot;-&quot;??_);_(@_)"/>
    <numFmt numFmtId="170" formatCode="_(* #,##0.000_);_(* \(#,##0.000\);_(* &quot;-&quot;??_);_(@_)"/>
    <numFmt numFmtId="171" formatCode="0.0"/>
    <numFmt numFmtId="172" formatCode="[$-409]mmm\-yy;@"/>
    <numFmt numFmtId="173" formatCode="0.0%"/>
    <numFmt numFmtId="174" formatCode="#,##0.0000_);\(#,##0.0000\)"/>
    <numFmt numFmtId="175" formatCode="#,##0.000_);\(#,##0.000\)"/>
    <numFmt numFmtId="176" formatCode="0.00_);\(0.00\)"/>
    <numFmt numFmtId="177" formatCode="0.000000"/>
    <numFmt numFmtId="178" formatCode="mm/dd/yy;@"/>
    <numFmt numFmtId="179" formatCode="&quot;$&quot;#,##0&quot;/MWh&quot;;\(&quot;$&quot;#,##0\)&quot;/MWh&quot;"/>
    <numFmt numFmtId="180" formatCode="General_)"/>
    <numFmt numFmtId="181" formatCode="&quot;$&quot;#,##0.0;\(&quot;$&quot;#,##0.0\);&quot;$&quot;#,##0.0"/>
    <numFmt numFmtId="182" formatCode="#,##0.0\x_);\(#,##0.0\x\);#,##0.0\x_);@_)"/>
    <numFmt numFmtId="183" formatCode="#,##0.00;[Red]\(#,##0.00\)"/>
    <numFmt numFmtId="184" formatCode="#,##0.0\%_);\(#,##0.0\%\);#,##0.0\%_);@_)"/>
    <numFmt numFmtId="185" formatCode="_(* #,##0.0000000_);_(* \(#,##0.0000000\);_(* &quot;-&quot;??_);_(@_)"/>
    <numFmt numFmtId="186" formatCode="#,##0.0_);\(#,##0.0\)"/>
    <numFmt numFmtId="187" formatCode="0.00000"/>
    <numFmt numFmtId="188" formatCode="_(* #,##0.0000_);_(* \(#,##0.0000\);_(* &quot;-&quot;??_);_(@_)"/>
    <numFmt numFmtId="189" formatCode="_(* #,##0.000000_);_(* \(#,##0.000000\);_(* &quot;-&quot;??_);_(@_)"/>
    <numFmt numFmtId="190" formatCode="0.000_);\(0.000\)"/>
    <numFmt numFmtId="191" formatCode="_(* ##,##0.00_);[Red]* \(##,##0.00\);[Blue]* &quot;-&quot;??_);_(@_)"/>
    <numFmt numFmtId="192" formatCode="_(* ##,##0.000_);[Red]* \(##,##0.000\);[Blue]* &quot;-&quot;??_);_(@_)"/>
    <numFmt numFmtId="193" formatCode="_(* ##,##0.0_);[Red]* \(##,##0.0\);[Blue]* &quot;-&quot;??_);_(@_)"/>
    <numFmt numFmtId="194" formatCode="_(* ##,##0_);[Red]* \(##,##0\);[Blue]* &quot;-&quot;??_);_(@_)"/>
    <numFmt numFmtId="195" formatCode="_(* ##,##0.0000_);[Red]* \(##,##0.0000\);[Blue]* &quot;-&quot;??_);_(@_)"/>
    <numFmt numFmtId="196" formatCode="_(* ##,##0.00000_);[Red]* \(##,##0.00000\);[Blue]* &quot;-&quot;??_);_(@_)"/>
  </numFmts>
  <fonts count="97" x14ac:knownFonts="1"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sz val="10"/>
      <color indexed="9"/>
      <name val="Arial"/>
      <family val="2"/>
    </font>
    <font>
      <b/>
      <sz val="16"/>
      <color indexed="18"/>
      <name val="Arial"/>
      <family val="2"/>
    </font>
    <font>
      <b/>
      <sz val="16"/>
      <name val="Arial"/>
      <family val="2"/>
    </font>
    <font>
      <sz val="10"/>
      <color indexed="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i/>
      <sz val="10"/>
      <color indexed="9"/>
      <name val="Arial"/>
      <family val="2"/>
    </font>
    <font>
      <b/>
      <sz val="20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Times New Roman"/>
      <family val="1"/>
    </font>
    <font>
      <sz val="10"/>
      <color theme="0"/>
      <name val="Arial"/>
      <family val="2"/>
    </font>
    <font>
      <b/>
      <sz val="10"/>
      <color indexed="9"/>
      <name val="Arial"/>
      <family val="2"/>
    </font>
    <font>
      <sz val="12"/>
      <name val="Verdana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sz val="9"/>
      <color theme="1"/>
      <name val="Calibri"/>
      <family val="2"/>
    </font>
    <font>
      <b/>
      <sz val="10"/>
      <color indexed="8"/>
      <name val="Arial"/>
      <family val="2"/>
    </font>
    <font>
      <b/>
      <i/>
      <sz val="10"/>
      <name val="Helv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7.5"/>
      <color indexed="12"/>
      <name val="Arial"/>
      <family val="2"/>
    </font>
    <font>
      <u/>
      <sz val="9.35"/>
      <color theme="10"/>
      <name val="Calibri"/>
      <family val="2"/>
    </font>
    <font>
      <u/>
      <sz val="10"/>
      <color theme="10"/>
      <name val="Helv"/>
      <family val="2"/>
    </font>
    <font>
      <u/>
      <sz val="9.9"/>
      <color theme="10"/>
      <name val="Calibri"/>
      <family val="2"/>
    </font>
    <font>
      <u/>
      <sz val="10"/>
      <color theme="10"/>
      <name val="Arial"/>
      <family val="2"/>
    </font>
    <font>
      <u/>
      <sz val="8.8000000000000007"/>
      <color theme="10"/>
      <name val="Calibri"/>
      <family val="2"/>
    </font>
    <font>
      <sz val="8"/>
      <name val="Palatino"/>
      <family val="1"/>
    </font>
    <font>
      <sz val="10"/>
      <name val="Helv"/>
      <family val="2"/>
    </font>
    <font>
      <sz val="11"/>
      <color theme="1"/>
      <name val="Verdana"/>
      <family val="2"/>
    </font>
    <font>
      <sz val="10"/>
      <name val="Verdana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1"/>
      <color rgb="FF000000"/>
      <name val="Calibri"/>
      <family val="2"/>
      <scheme val="minor"/>
    </font>
    <font>
      <b/>
      <sz val="9"/>
      <name val="Arial"/>
      <family val="2"/>
    </font>
    <font>
      <sz val="7"/>
      <name val="Times New Roman"/>
      <family val="1"/>
    </font>
    <font>
      <b/>
      <sz val="10"/>
      <color theme="0" tint="-0.14996795556505021"/>
      <name val="Arial"/>
      <family val="2"/>
    </font>
    <font>
      <b/>
      <sz val="12"/>
      <color theme="4" tint="-0.49995422223578601"/>
      <name val="Arial"/>
      <family val="2"/>
    </font>
    <font>
      <b/>
      <sz val="10"/>
      <color theme="4" tint="-0.49995422223578601"/>
      <name val="Arial"/>
      <family val="2"/>
    </font>
    <font>
      <b/>
      <sz val="12"/>
      <color theme="0"/>
      <name val="Arial"/>
      <family val="2"/>
    </font>
    <font>
      <sz val="10"/>
      <name val="Optima"/>
      <family val="2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9C0006"/>
      <name val="Calibri"/>
      <family val="2"/>
      <scheme val="minor"/>
    </font>
    <font>
      <b/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i/>
      <sz val="8"/>
      <color rgb="FF7F7F7F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3F3F76"/>
      <name val="Calibri"/>
      <family val="2"/>
      <scheme val="minor"/>
    </font>
    <font>
      <sz val="8"/>
      <color rgb="FFFA7D00"/>
      <name val="Calibri"/>
      <family val="2"/>
      <scheme val="minor"/>
    </font>
    <font>
      <sz val="8"/>
      <color rgb="FF9C6500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0"/>
      <name val="Arial"/>
      <family val="2"/>
    </font>
    <font>
      <b/>
      <sz val="18"/>
      <color theme="6"/>
      <name val="Cambria"/>
      <family val="2"/>
      <scheme val="major"/>
    </font>
    <font>
      <b/>
      <sz val="13"/>
      <color theme="6" tint="0.39994506668294322"/>
      <name val="Calibri"/>
      <family val="2"/>
      <scheme val="minor"/>
    </font>
    <font>
      <b/>
      <sz val="15"/>
      <color theme="6" tint="0.3999450666829432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9" tint="-0.49995422223578601"/>
      <name val="Arial"/>
      <family val="2"/>
    </font>
    <font>
      <sz val="10"/>
      <name val="Arial"/>
      <family val="2"/>
    </font>
    <font>
      <sz val="16"/>
      <color rgb="FF333333"/>
      <name val="Arial"/>
    </font>
  </fonts>
  <fills count="9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9" tint="-0.4999542222357860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5574816125979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0" tint="-0.49995422223578601"/>
        <bgColor indexed="64"/>
      </patternFill>
    </fill>
    <fill>
      <patternFill patternType="solid">
        <fgColor theme="1" tint="0.249977111117893"/>
        <bgColor indexed="64"/>
      </patternFill>
    </fill>
  </fills>
  <borders count="9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thick">
        <color theme="6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 style="thin">
        <color indexed="62"/>
      </right>
      <top/>
      <bottom style="thin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2"/>
      </left>
      <right style="thin">
        <color indexed="62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indexed="62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medium">
        <color auto="1"/>
      </right>
      <top/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medium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2"/>
      </right>
      <top style="medium">
        <color auto="1"/>
      </top>
      <bottom/>
      <diagonal/>
    </border>
    <border>
      <left/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 style="thin">
        <color indexed="62"/>
      </right>
      <top/>
      <bottom style="thin">
        <color indexed="62"/>
      </bottom>
      <diagonal/>
    </border>
    <border>
      <left/>
      <right/>
      <top/>
      <bottom style="thin">
        <color indexed="6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</borders>
  <cellStyleXfs count="18980">
    <xf numFmtId="0" fontId="0" fillId="0" borderId="0"/>
    <xf numFmtId="9" fontId="95" fillId="0" borderId="0" applyFont="0" applyFill="0" applyBorder="0" applyAlignment="0" applyProtection="0"/>
    <xf numFmtId="16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5" fontId="95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3" fillId="3" borderId="0" applyNumberFormat="0" applyBorder="0" applyAlignment="0" applyProtection="0"/>
    <xf numFmtId="0" fontId="24" fillId="20" borderId="1" applyNumberFormat="0" applyAlignment="0" applyProtection="0"/>
    <xf numFmtId="0" fontId="25" fillId="21" borderId="2" applyNumberFormat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1" applyNumberFormat="0" applyAlignment="0" applyProtection="0"/>
    <xf numFmtId="0" fontId="32" fillId="0" borderId="6" applyNumberFormat="0" applyFill="0" applyAlignment="0" applyProtection="0"/>
    <xf numFmtId="0" fontId="33" fillId="22" borderId="0" applyNumberFormat="0" applyBorder="0" applyAlignment="0" applyProtection="0"/>
    <xf numFmtId="0" fontId="95" fillId="0" borderId="0"/>
    <xf numFmtId="0" fontId="95" fillId="23" borderId="7" applyNumberFormat="0" applyFont="0" applyAlignment="0" applyProtection="0"/>
    <xf numFmtId="0" fontId="34" fillId="20" borderId="8" applyNumberFormat="0" applyAlignment="0" applyProtection="0"/>
    <xf numFmtId="0" fontId="35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7" fillId="0" borderId="0"/>
    <xf numFmtId="9" fontId="7" fillId="0" borderId="0" applyFont="0" applyFill="0" applyBorder="0" applyAlignment="0" applyProtection="0"/>
    <xf numFmtId="0" fontId="2" fillId="0" borderId="0"/>
    <xf numFmtId="165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5" fillId="0" borderId="0"/>
    <xf numFmtId="0" fontId="2" fillId="0" borderId="0"/>
    <xf numFmtId="9" fontId="21" fillId="0" borderId="0" applyFont="0" applyFill="0" applyBorder="0" applyAlignment="0" applyProtection="0"/>
    <xf numFmtId="164" fontId="95" fillId="0" borderId="0" applyFont="0" applyFill="0" applyBorder="0" applyAlignment="0" applyProtection="0"/>
    <xf numFmtId="0" fontId="4" fillId="0" borderId="0" applyNumberFormat="0" applyFill="0" applyBorder="0">
      <protection locked="0"/>
    </xf>
    <xf numFmtId="9" fontId="9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40" fillId="0" borderId="0"/>
    <xf numFmtId="165" fontId="4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9" fontId="95" fillId="0" borderId="0">
      <alignment horizontal="right" wrapText="1"/>
    </xf>
    <xf numFmtId="0" fontId="43" fillId="0" borderId="0" applyFill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10" fillId="2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10" fillId="28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" fillId="30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10" fillId="3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10" fillId="3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10" fillId="37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5" fillId="0" borderId="10" applyNumberFormat="0" applyFont="0" applyFill="0" applyAlignment="0" applyProtection="0"/>
    <xf numFmtId="0" fontId="95" fillId="0" borderId="11" applyNumberFormat="0" applyFill="0" applyAlignment="0" applyProtection="0"/>
    <xf numFmtId="0" fontId="95" fillId="0" borderId="11" applyNumberFormat="0" applyFill="0" applyAlignment="0" applyProtection="0"/>
    <xf numFmtId="0" fontId="95" fillId="0" borderId="11" applyNumberFormat="0" applyFill="0" applyAlignment="0" applyProtection="0"/>
    <xf numFmtId="0" fontId="95" fillId="0" borderId="11" applyNumberFormat="0" applyFill="0" applyAlignment="0" applyProtection="0"/>
    <xf numFmtId="0" fontId="95" fillId="0" borderId="11" applyNumberFormat="0" applyFill="0" applyAlignment="0" applyProtection="0"/>
    <xf numFmtId="0" fontId="95" fillId="0" borderId="11" applyNumberFormat="0" applyFill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0" fontId="25" fillId="21" borderId="2" applyNumberFormat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5" fillId="0" borderId="0" applyFont="0" applyFill="0" applyBorder="0" applyAlignment="0" applyProtection="0"/>
    <xf numFmtId="181" fontId="45" fillId="0" borderId="0" applyFont="0" applyFill="0" applyBorder="0" applyAlignment="0"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80" fontId="45" fillId="0" borderId="0" applyFont="0" applyFill="0" applyBorder="0" applyProtection="0">
      <alignment horizontal="right"/>
    </xf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2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48" fillId="0" borderId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9" fillId="0" borderId="0" applyNumberFormat="0" applyFill="0" applyBorder="0">
      <protection locked="0"/>
    </xf>
    <xf numFmtId="0" fontId="50" fillId="0" borderId="0" applyNumberFormat="0" applyFill="0" applyBorder="0" applyAlignment="0" applyProtection="0"/>
    <xf numFmtId="0" fontId="51" fillId="0" borderId="0" applyNumberFormat="0" applyFill="0" applyBorder="0">
      <protection locked="0"/>
    </xf>
    <xf numFmtId="0" fontId="52" fillId="0" borderId="0" applyNumberFormat="0" applyFill="0" applyBorder="0">
      <protection locked="0"/>
    </xf>
    <xf numFmtId="0" fontId="53" fillId="0" borderId="0" applyNumberFormat="0" applyFill="0" applyBorder="0">
      <protection locked="0"/>
    </xf>
    <xf numFmtId="0" fontId="54" fillId="0" borderId="0" applyNumberFormat="0" applyFill="0" applyBorder="0">
      <protection locked="0"/>
    </xf>
    <xf numFmtId="0" fontId="55" fillId="0" borderId="0" applyNumberFormat="0" applyFill="0" applyBorder="0">
      <protection locked="0"/>
    </xf>
    <xf numFmtId="0" fontId="50" fillId="0" borderId="0" applyNumberFormat="0" applyFill="0" applyBorder="0" applyAlignment="0" applyProtection="0"/>
    <xf numFmtId="0" fontId="56" fillId="0" borderId="0" applyNumberFormat="0" applyFill="0" applyBorder="0">
      <protection locked="0"/>
    </xf>
    <xf numFmtId="0" fontId="53" fillId="0" borderId="0" applyNumberFormat="0" applyFill="0" applyBorder="0">
      <protection locked="0"/>
    </xf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182" fontId="57" fillId="0" borderId="0" applyFont="0" applyFill="0" applyBorder="0" applyProtection="0">
      <alignment horizontal="right"/>
    </xf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95" fillId="0" borderId="0"/>
    <xf numFmtId="0" fontId="95" fillId="0" borderId="0"/>
    <xf numFmtId="0" fontId="2" fillId="0" borderId="0"/>
    <xf numFmtId="0" fontId="58" fillId="0" borderId="0"/>
    <xf numFmtId="0" fontId="59" fillId="0" borderId="0"/>
    <xf numFmtId="0" fontId="95" fillId="0" borderId="0"/>
    <xf numFmtId="0" fontId="95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1" fillId="0" borderId="0"/>
    <xf numFmtId="0" fontId="95" fillId="0" borderId="0"/>
    <xf numFmtId="0" fontId="58" fillId="0" borderId="0"/>
    <xf numFmtId="0" fontId="2" fillId="0" borderId="0"/>
    <xf numFmtId="0" fontId="95" fillId="0" borderId="0"/>
    <xf numFmtId="0" fontId="58" fillId="0" borderId="0"/>
    <xf numFmtId="0" fontId="2" fillId="0" borderId="0"/>
    <xf numFmtId="0" fontId="95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6" fillId="0" borderId="0"/>
    <xf numFmtId="0" fontId="4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58" fillId="0" borderId="0"/>
    <xf numFmtId="0" fontId="95" fillId="0" borderId="0"/>
    <xf numFmtId="0" fontId="95" fillId="0" borderId="0"/>
    <xf numFmtId="0" fontId="58" fillId="0" borderId="0"/>
    <xf numFmtId="0" fontId="95" fillId="0" borderId="0"/>
    <xf numFmtId="0" fontId="58" fillId="0" borderId="0"/>
    <xf numFmtId="0" fontId="58" fillId="0" borderId="0"/>
    <xf numFmtId="0" fontId="95" fillId="0" borderId="0"/>
    <xf numFmtId="0" fontId="58" fillId="0" borderId="0"/>
    <xf numFmtId="0" fontId="95" fillId="0" borderId="0"/>
    <xf numFmtId="0" fontId="58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9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1" fillId="0" borderId="0"/>
    <xf numFmtId="0" fontId="58" fillId="0" borderId="0"/>
    <xf numFmtId="0" fontId="95" fillId="0" borderId="0"/>
    <xf numFmtId="0" fontId="58" fillId="0" borderId="0"/>
    <xf numFmtId="0" fontId="95" fillId="0" borderId="0"/>
    <xf numFmtId="0" fontId="58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58" fillId="0" borderId="0"/>
    <xf numFmtId="0" fontId="95" fillId="0" borderId="0"/>
    <xf numFmtId="0" fontId="58" fillId="0" borderId="0"/>
    <xf numFmtId="0" fontId="58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72" fontId="2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8" fillId="0" borderId="0"/>
    <xf numFmtId="0" fontId="58" fillId="0" borderId="0"/>
    <xf numFmtId="0" fontId="58" fillId="0" borderId="0"/>
    <xf numFmtId="0" fontId="95" fillId="0" borderId="0">
      <alignment vertical="center"/>
    </xf>
    <xf numFmtId="0" fontId="2" fillId="0" borderId="0"/>
    <xf numFmtId="0" fontId="2" fillId="0" borderId="0"/>
    <xf numFmtId="0" fontId="95" fillId="0" borderId="0"/>
    <xf numFmtId="0" fontId="95" fillId="0" borderId="0">
      <alignment vertical="center"/>
    </xf>
    <xf numFmtId="0" fontId="95" fillId="0" borderId="0"/>
    <xf numFmtId="0" fontId="95" fillId="0" borderId="0">
      <alignment vertical="center"/>
    </xf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95" fillId="0" borderId="0"/>
    <xf numFmtId="0" fontId="2" fillId="0" borderId="0"/>
    <xf numFmtId="0" fontId="21" fillId="0" borderId="0"/>
    <xf numFmtId="0" fontId="95" fillId="0" borderId="0"/>
    <xf numFmtId="0" fontId="2" fillId="0" borderId="0"/>
    <xf numFmtId="0" fontId="21" fillId="0" borderId="0"/>
    <xf numFmtId="0" fontId="95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58" fillId="23" borderId="7" applyNumberFormat="0" applyFont="0" applyAlignment="0" applyProtection="0"/>
    <xf numFmtId="0" fontId="58" fillId="23" borderId="7" applyNumberFormat="0" applyFont="0" applyAlignment="0" applyProtection="0"/>
    <xf numFmtId="0" fontId="58" fillId="23" borderId="7" applyNumberFormat="0" applyFont="0" applyAlignment="0" applyProtection="0"/>
    <xf numFmtId="0" fontId="58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95" fillId="23" borderId="7" applyNumberFormat="0" applyFon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183" fontId="44" fillId="41" borderId="0">
      <alignment horizontal="right"/>
    </xf>
    <xf numFmtId="40" fontId="61" fillId="41" borderId="0">
      <alignment horizontal="right"/>
    </xf>
    <xf numFmtId="40" fontId="61" fillId="41" borderId="0">
      <alignment horizontal="right"/>
    </xf>
    <xf numFmtId="0" fontId="62" fillId="42" borderId="0">
      <alignment horizontal="center"/>
    </xf>
    <xf numFmtId="0" fontId="63" fillId="41" borderId="0">
      <alignment horizontal="right"/>
    </xf>
    <xf numFmtId="0" fontId="63" fillId="41" borderId="0">
      <alignment horizontal="right"/>
    </xf>
    <xf numFmtId="0" fontId="42" fillId="43" borderId="12"/>
    <xf numFmtId="0" fontId="64" fillId="41" borderId="12"/>
    <xf numFmtId="0" fontId="64" fillId="41" borderId="12"/>
    <xf numFmtId="0" fontId="64" fillId="0" borderId="0" applyBorder="0">
      <alignment horizontal="centerContinuous"/>
    </xf>
    <xf numFmtId="0" fontId="65" fillId="43" borderId="0" applyBorder="0">
      <alignment horizontal="centerContinuous"/>
    </xf>
    <xf numFmtId="0" fontId="66" fillId="0" borderId="0" applyFill="0" applyBorder="0" applyProtection="0">
      <alignment horizontal="left"/>
    </xf>
    <xf numFmtId="0" fontId="67" fillId="0" borderId="0" applyFill="0" applyBorder="0" applyProtection="0">
      <alignment horizontal="left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1" fillId="0" borderId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5" fillId="0" borderId="0" applyFont="0" applyFill="0" applyBorder="0" applyAlignment="0" applyProtection="0"/>
    <xf numFmtId="184" fontId="45" fillId="0" borderId="0" applyFont="0" applyFill="0" applyBorder="0" applyProtection="0">
      <alignment horizontal="right"/>
    </xf>
    <xf numFmtId="0" fontId="40" fillId="44" borderId="0" applyNumberFormat="0" applyFont="0" applyBorder="0" applyAlignment="0" applyProtection="0"/>
    <xf numFmtId="0" fontId="35" fillId="0" borderId="0" applyNumberFormat="0" applyFill="0" applyBorder="0" applyAlignment="0" applyProtection="0"/>
    <xf numFmtId="0" fontId="69" fillId="0" borderId="0" applyFill="0" applyBorder="0" applyProtection="0">
      <alignment horizontal="center" vertical="center"/>
    </xf>
    <xf numFmtId="0" fontId="69" fillId="0" borderId="0" applyFill="0" applyBorder="0" applyProtection="0"/>
    <xf numFmtId="0" fontId="3" fillId="0" borderId="0" applyFill="0" applyBorder="0" applyProtection="0">
      <alignment horizontal="left"/>
    </xf>
    <xf numFmtId="0" fontId="70" fillId="0" borderId="0" applyFill="0" applyBorder="0" applyProtection="0">
      <alignment horizontal="left" vertical="top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80" fontId="45" fillId="0" borderId="0" applyFont="0" applyFill="0" applyBorder="0" applyProtection="0">
      <alignment horizontal="right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75" fillId="0" borderId="0"/>
    <xf numFmtId="165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76" fillId="45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76" fillId="50" borderId="0" applyNumberFormat="0" applyBorder="0" applyAlignment="0" applyProtection="0"/>
    <xf numFmtId="0" fontId="76" fillId="51" borderId="0" applyNumberFormat="0" applyBorder="0" applyAlignment="0" applyProtection="0"/>
    <xf numFmtId="0" fontId="76" fillId="52" borderId="0" applyNumberFormat="0" applyBorder="0" applyAlignment="0" applyProtection="0"/>
    <xf numFmtId="0" fontId="76" fillId="53" borderId="0" applyNumberFormat="0" applyBorder="0" applyAlignment="0" applyProtection="0"/>
    <xf numFmtId="0" fontId="76" fillId="54" borderId="0" applyNumberFormat="0" applyBorder="0" applyAlignment="0" applyProtection="0"/>
    <xf numFmtId="0" fontId="76" fillId="55" borderId="0" applyNumberFormat="0" applyBorder="0" applyAlignment="0" applyProtection="0"/>
    <xf numFmtId="0" fontId="76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8" borderId="0" applyNumberFormat="0" applyBorder="0" applyAlignment="0" applyProtection="0"/>
    <xf numFmtId="0" fontId="77" fillId="59" borderId="0" applyNumberFormat="0" applyBorder="0" applyAlignment="0" applyProtection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0" fontId="77" fillId="62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5" borderId="0" applyNumberFormat="0" applyBorder="0" applyAlignment="0" applyProtection="0"/>
    <xf numFmtId="0" fontId="77" fillId="66" borderId="0" applyNumberFormat="0" applyBorder="0" applyAlignment="0" applyProtection="0"/>
    <xf numFmtId="0" fontId="77" fillId="67" borderId="0" applyNumberFormat="0" applyBorder="0" applyAlignment="0" applyProtection="0"/>
    <xf numFmtId="0" fontId="77" fillId="68" borderId="0" applyNumberFormat="0" applyBorder="0" applyAlignment="0" applyProtection="0"/>
    <xf numFmtId="0" fontId="78" fillId="69" borderId="0" applyNumberFormat="0" applyBorder="0" applyAlignment="0" applyProtection="0"/>
    <xf numFmtId="0" fontId="79" fillId="70" borderId="13" applyNumberFormat="0" applyAlignment="0" applyProtection="0"/>
    <xf numFmtId="0" fontId="80" fillId="71" borderId="14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72" borderId="0" applyNumberFormat="0" applyBorder="0" applyAlignment="0" applyProtection="0"/>
    <xf numFmtId="0" fontId="55" fillId="0" borderId="0" applyNumberFormat="0" applyFill="0" applyBorder="0">
      <protection locked="0"/>
    </xf>
    <xf numFmtId="0" fontId="49" fillId="0" borderId="0" applyNumberFormat="0" applyFill="0" applyBorder="0">
      <protection locked="0"/>
    </xf>
    <xf numFmtId="0" fontId="83" fillId="73" borderId="13" applyNumberFormat="0" applyAlignment="0" applyProtection="0"/>
    <xf numFmtId="0" fontId="84" fillId="0" borderId="15" applyNumberFormat="0" applyFill="0" applyAlignment="0" applyProtection="0"/>
    <xf numFmtId="0" fontId="85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75" borderId="16" applyNumberFormat="0" applyFont="0" applyAlignment="0" applyProtection="0"/>
    <xf numFmtId="0" fontId="86" fillId="70" borderId="1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7" fillId="0" borderId="18" applyNumberFormat="0" applyFill="0" applyAlignment="0" applyProtection="0"/>
    <xf numFmtId="164" fontId="2" fillId="0" borderId="0" applyFont="0" applyFill="0" applyBorder="0" applyAlignment="0" applyProtection="0"/>
    <xf numFmtId="0" fontId="88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45" borderId="0" applyNumberFormat="0" applyBorder="0" applyAlignment="0" applyProtection="0"/>
    <xf numFmtId="0" fontId="95" fillId="0" borderId="0"/>
    <xf numFmtId="0" fontId="95" fillId="0" borderId="0"/>
    <xf numFmtId="0" fontId="2" fillId="0" borderId="0"/>
    <xf numFmtId="0" fontId="7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19" applyNumberFormat="0" applyFill="0" applyAlignment="0" applyProtection="0"/>
    <xf numFmtId="165" fontId="2" fillId="0" borderId="0" applyFont="0" applyFill="0" applyBorder="0" applyAlignment="0" applyProtection="0"/>
    <xf numFmtId="0" fontId="92" fillId="0" borderId="20" applyNumberFormat="0" applyFill="0" applyAlignment="0" applyProtection="0"/>
    <xf numFmtId="0" fontId="2" fillId="0" borderId="0"/>
    <xf numFmtId="164" fontId="2" fillId="0" borderId="0" applyFont="0" applyFill="0" applyBorder="0" applyAlignment="0" applyProtection="0"/>
    <xf numFmtId="164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0" fontId="95" fillId="0" borderId="0"/>
    <xf numFmtId="0" fontId="2" fillId="0" borderId="0"/>
    <xf numFmtId="9" fontId="2" fillId="0" borderId="0" applyFont="0" applyFill="0" applyBorder="0" applyAlignment="0" applyProtection="0"/>
  </cellStyleXfs>
  <cellXfs count="786">
    <xf numFmtId="0" fontId="0" fillId="0" borderId="0" xfId="0"/>
    <xf numFmtId="0" fontId="3" fillId="0" borderId="0" xfId="0" applyFont="1"/>
    <xf numFmtId="0" fontId="3" fillId="4" borderId="21" xfId="0" applyFont="1" applyFill="1" applyBorder="1" applyAlignment="1">
      <alignment horizontal="center" wrapText="1"/>
    </xf>
    <xf numFmtId="3" fontId="0" fillId="0" borderId="22" xfId="0" applyNumberFormat="1" applyFont="1" applyBorder="1" applyAlignment="1">
      <alignment horizontal="right" wrapText="1"/>
    </xf>
    <xf numFmtId="9" fontId="0" fillId="0" borderId="0" xfId="1" applyFont="1"/>
    <xf numFmtId="0" fontId="0" fillId="0" borderId="0" xfId="0" applyAlignment="1">
      <alignment vertical="center"/>
    </xf>
    <xf numFmtId="2" fontId="0" fillId="0" borderId="0" xfId="0" applyNumberFormat="1"/>
    <xf numFmtId="9" fontId="3" fillId="76" borderId="23" xfId="1" applyFont="1" applyFill="1" applyBorder="1" applyAlignment="1">
      <alignment horizontal="center" vertical="center"/>
    </xf>
    <xf numFmtId="3" fontId="0" fillId="76" borderId="24" xfId="0" applyNumberFormat="1" applyFill="1" applyBorder="1" applyAlignment="1">
      <alignment vertical="center"/>
    </xf>
    <xf numFmtId="165" fontId="0" fillId="0" borderId="0" xfId="4" applyFont="1"/>
    <xf numFmtId="169" fontId="3" fillId="76" borderId="23" xfId="4" applyNumberFormat="1" applyFont="1" applyFill="1" applyBorder="1" applyAlignment="1">
      <alignment horizontal="center" vertical="center"/>
    </xf>
    <xf numFmtId="0" fontId="0" fillId="76" borderId="25" xfId="0" applyFill="1" applyBorder="1" applyAlignment="1">
      <alignment horizontal="center" vertical="center"/>
    </xf>
    <xf numFmtId="0" fontId="7" fillId="0" borderId="0" xfId="0" applyFont="1"/>
    <xf numFmtId="0" fontId="0" fillId="0" borderId="0" xfId="0" applyFill="1"/>
    <xf numFmtId="0" fontId="0" fillId="76" borderId="24" xfId="0" applyFill="1" applyBorder="1" applyAlignment="1">
      <alignment horizontal="center" vertical="center"/>
    </xf>
    <xf numFmtId="1" fontId="0" fillId="22" borderId="26" xfId="0" applyNumberFormat="1" applyFont="1" applyFill="1" applyBorder="1" applyAlignment="1">
      <alignment horizontal="right" wrapText="1"/>
    </xf>
    <xf numFmtId="0" fontId="3" fillId="0" borderId="24" xfId="0" applyFont="1" applyBorder="1" applyAlignment="1">
      <alignment horizontal="center"/>
    </xf>
    <xf numFmtId="0" fontId="5" fillId="0" borderId="0" xfId="0" quotePrefix="1" applyFont="1" applyFill="1" applyBorder="1"/>
    <xf numFmtId="2" fontId="0" fillId="0" borderId="0" xfId="0" applyNumberFormat="1" applyFill="1"/>
    <xf numFmtId="0" fontId="0" fillId="0" borderId="0" xfId="0" applyFill="1" applyAlignment="1">
      <alignment vertical="center"/>
    </xf>
    <xf numFmtId="1" fontId="3" fillId="76" borderId="23" xfId="1" applyNumberFormat="1" applyFont="1" applyFill="1" applyBorder="1" applyAlignment="1">
      <alignment horizontal="center" vertical="center"/>
    </xf>
    <xf numFmtId="1" fontId="0" fillId="0" borderId="0" xfId="0" applyNumberFormat="1"/>
    <xf numFmtId="3" fontId="0" fillId="42" borderId="24" xfId="0" applyNumberFormat="1" applyFill="1" applyBorder="1" applyAlignment="1">
      <alignment vertical="center"/>
    </xf>
    <xf numFmtId="0" fontId="0" fillId="41" borderId="0" xfId="0" applyFill="1"/>
    <xf numFmtId="171" fontId="0" fillId="0" borderId="0" xfId="0" applyNumberFormat="1"/>
    <xf numFmtId="0" fontId="0" fillId="20" borderId="24" xfId="0" applyFill="1" applyBorder="1" applyAlignment="1">
      <alignment horizontal="center" vertical="center"/>
    </xf>
    <xf numFmtId="2" fontId="3" fillId="20" borderId="24" xfId="1" applyNumberFormat="1" applyFont="1" applyFill="1" applyBorder="1" applyAlignment="1">
      <alignment horizontal="center" vertical="center"/>
    </xf>
    <xf numFmtId="1" fontId="3" fillId="20" borderId="24" xfId="1" applyNumberFormat="1" applyFont="1" applyFill="1" applyBorder="1" applyAlignment="1">
      <alignment horizontal="center" vertical="center"/>
    </xf>
    <xf numFmtId="9" fontId="3" fillId="20" borderId="24" xfId="1" applyNumberFormat="1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wrapText="1"/>
    </xf>
    <xf numFmtId="0" fontId="3" fillId="7" borderId="27" xfId="0" applyFont="1" applyFill="1" applyBorder="1" applyAlignment="1">
      <alignment horizontal="center" wrapText="1"/>
    </xf>
    <xf numFmtId="0" fontId="3" fillId="4" borderId="27" xfId="0" applyFont="1" applyFill="1" applyBorder="1" applyAlignment="1">
      <alignment horizontal="center" wrapText="1"/>
    </xf>
    <xf numFmtId="0" fontId="3" fillId="22" borderId="27" xfId="0" applyFont="1" applyFill="1" applyBorder="1" applyAlignment="1">
      <alignment horizontal="center" wrapText="1"/>
    </xf>
    <xf numFmtId="0" fontId="3" fillId="20" borderId="27" xfId="0" applyFont="1" applyFill="1" applyBorder="1" applyAlignment="1">
      <alignment horizontal="center" wrapText="1"/>
    </xf>
    <xf numFmtId="0" fontId="3" fillId="0" borderId="28" xfId="0" applyFont="1" applyBorder="1" applyAlignment="1">
      <alignment horizontal="center" wrapText="1"/>
    </xf>
    <xf numFmtId="0" fontId="3" fillId="0" borderId="29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center" wrapText="1"/>
    </xf>
    <xf numFmtId="2" fontId="3" fillId="20" borderId="23" xfId="1" applyNumberFormat="1" applyFont="1" applyFill="1" applyBorder="1" applyAlignment="1">
      <alignment horizontal="center" vertical="center"/>
    </xf>
    <xf numFmtId="169" fontId="3" fillId="20" borderId="23" xfId="4" applyNumberFormat="1" applyFont="1" applyFill="1" applyBorder="1" applyAlignment="1">
      <alignment horizontal="center" vertical="center"/>
    </xf>
    <xf numFmtId="0" fontId="0" fillId="0" borderId="0" xfId="0" applyNumberFormat="1" applyFill="1"/>
    <xf numFmtId="173" fontId="0" fillId="0" borderId="0" xfId="1" applyNumberFormat="1" applyFont="1"/>
    <xf numFmtId="0" fontId="3" fillId="41" borderId="30" xfId="0" applyFont="1" applyFill="1" applyBorder="1" applyAlignment="1"/>
    <xf numFmtId="1" fontId="3" fillId="42" borderId="23" xfId="1" applyNumberFormat="1" applyFont="1" applyFill="1" applyBorder="1" applyAlignment="1">
      <alignment horizontal="center" vertical="center"/>
    </xf>
    <xf numFmtId="0" fontId="0" fillId="42" borderId="24" xfId="0" applyFill="1" applyBorder="1" applyAlignment="1">
      <alignment horizontal="center" vertical="center"/>
    </xf>
    <xf numFmtId="0" fontId="0" fillId="76" borderId="24" xfId="0" applyNumberFormat="1" applyFont="1" applyFill="1" applyBorder="1" applyAlignment="1">
      <alignment vertical="center"/>
    </xf>
    <xf numFmtId="167" fontId="3" fillId="20" borderId="24" xfId="1" applyNumberFormat="1" applyFont="1" applyFill="1" applyBorder="1" applyAlignment="1">
      <alignment horizontal="center" vertical="center"/>
    </xf>
    <xf numFmtId="9" fontId="3" fillId="42" borderId="24" xfId="1" applyNumberFormat="1" applyFont="1" applyFill="1" applyBorder="1" applyAlignment="1">
      <alignment horizontal="center" vertical="center"/>
    </xf>
    <xf numFmtId="1" fontId="3" fillId="42" borderId="24" xfId="1" applyNumberFormat="1" applyFont="1" applyFill="1" applyBorder="1" applyAlignment="1">
      <alignment horizontal="center" vertical="center"/>
    </xf>
    <xf numFmtId="167" fontId="3" fillId="42" borderId="24" xfId="1" applyNumberFormat="1" applyFont="1" applyFill="1" applyBorder="1" applyAlignment="1">
      <alignment horizontal="center" vertical="center"/>
    </xf>
    <xf numFmtId="2" fontId="3" fillId="42" borderId="24" xfId="1" applyNumberFormat="1" applyFont="1" applyFill="1" applyBorder="1" applyAlignment="1">
      <alignment horizontal="center" vertical="center"/>
    </xf>
    <xf numFmtId="169" fontId="3" fillId="42" borderId="23" xfId="4" applyNumberFormat="1" applyFont="1" applyFill="1" applyBorder="1" applyAlignment="1">
      <alignment horizontal="center" vertical="center"/>
    </xf>
    <xf numFmtId="1" fontId="3" fillId="76" borderId="24" xfId="1" applyNumberFormat="1" applyFont="1" applyFill="1" applyBorder="1" applyAlignment="1">
      <alignment horizontal="center" vertical="center"/>
    </xf>
    <xf numFmtId="9" fontId="3" fillId="76" borderId="24" xfId="1" applyNumberFormat="1" applyFont="1" applyFill="1" applyBorder="1" applyAlignment="1">
      <alignment horizontal="center" vertical="center"/>
    </xf>
    <xf numFmtId="3" fontId="3" fillId="4" borderId="24" xfId="0" applyNumberFormat="1" applyFont="1" applyFill="1" applyBorder="1" applyAlignment="1">
      <alignment horizontal="center" vertical="center" wrapText="1"/>
    </xf>
    <xf numFmtId="0" fontId="3" fillId="4" borderId="24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2" fontId="3" fillId="4" borderId="24" xfId="0" applyNumberFormat="1" applyFont="1" applyFill="1" applyBorder="1" applyAlignment="1">
      <alignment horizontal="center" vertical="center" wrapText="1"/>
    </xf>
    <xf numFmtId="9" fontId="3" fillId="4" borderId="24" xfId="0" applyNumberFormat="1" applyFont="1" applyFill="1" applyBorder="1" applyAlignment="1">
      <alignment horizontal="center" vertical="center" wrapText="1"/>
    </xf>
    <xf numFmtId="2" fontId="6" fillId="41" borderId="0" xfId="0" applyNumberFormat="1" applyFont="1" applyFill="1" applyBorder="1" applyAlignment="1"/>
    <xf numFmtId="0" fontId="6" fillId="41" borderId="0" xfId="0" applyNumberFormat="1" applyFont="1" applyFill="1" applyBorder="1"/>
    <xf numFmtId="9" fontId="3" fillId="77" borderId="23" xfId="1" applyNumberFormat="1" applyFont="1" applyFill="1" applyBorder="1" applyAlignment="1">
      <alignment horizontal="center" vertical="center"/>
    </xf>
    <xf numFmtId="1" fontId="3" fillId="77" borderId="23" xfId="1" applyNumberFormat="1" applyFont="1" applyFill="1" applyBorder="1" applyAlignment="1">
      <alignment horizontal="center" vertical="center"/>
    </xf>
    <xf numFmtId="1" fontId="3" fillId="20" borderId="23" xfId="4" applyNumberFormat="1" applyFont="1" applyFill="1" applyBorder="1" applyAlignment="1">
      <alignment horizontal="center" vertical="center"/>
    </xf>
    <xf numFmtId="0" fontId="0" fillId="42" borderId="24" xfId="0" applyNumberFormat="1" applyFont="1" applyFill="1" applyBorder="1" applyAlignment="1">
      <alignment vertical="center"/>
    </xf>
    <xf numFmtId="3" fontId="6" fillId="20" borderId="24" xfId="0" applyNumberFormat="1" applyFont="1" applyFill="1" applyBorder="1" applyAlignment="1">
      <alignment vertical="center"/>
    </xf>
    <xf numFmtId="1" fontId="3" fillId="77" borderId="24" xfId="1" applyNumberFormat="1" applyFont="1" applyFill="1" applyBorder="1" applyAlignment="1">
      <alignment horizontal="center" vertical="center"/>
    </xf>
    <xf numFmtId="0" fontId="0" fillId="77" borderId="24" xfId="0" applyFill="1" applyBorder="1" applyAlignment="1">
      <alignment horizontal="center" vertical="center"/>
    </xf>
    <xf numFmtId="0" fontId="0" fillId="77" borderId="24" xfId="0" applyNumberFormat="1" applyFont="1" applyFill="1" applyBorder="1" applyAlignment="1">
      <alignment vertical="center"/>
    </xf>
    <xf numFmtId="3" fontId="0" fillId="77" borderId="24" xfId="0" applyNumberFormat="1" applyFill="1" applyBorder="1" applyAlignment="1">
      <alignment vertical="center"/>
    </xf>
    <xf numFmtId="1" fontId="0" fillId="20" borderId="24" xfId="1" applyNumberFormat="1" applyFont="1" applyFill="1" applyBorder="1" applyAlignment="1">
      <alignment horizontal="left" vertical="center"/>
    </xf>
    <xf numFmtId="1" fontId="0" fillId="42" borderId="24" xfId="1" applyNumberFormat="1" applyFont="1" applyFill="1" applyBorder="1" applyAlignment="1">
      <alignment horizontal="left" vertical="center"/>
    </xf>
    <xf numFmtId="0" fontId="7" fillId="41" borderId="0" xfId="0" applyFont="1" applyFill="1"/>
    <xf numFmtId="0" fontId="0" fillId="41" borderId="0" xfId="0" applyFill="1" applyAlignment="1">
      <alignment vertical="center"/>
    </xf>
    <xf numFmtId="0" fontId="0" fillId="4" borderId="31" xfId="0" applyFill="1" applyBorder="1" applyAlignment="1">
      <alignment horizontal="center" vertical="center"/>
    </xf>
    <xf numFmtId="9" fontId="0" fillId="76" borderId="24" xfId="1" applyNumberFormat="1" applyFont="1" applyFill="1" applyBorder="1" applyAlignment="1">
      <alignment horizontal="center" vertical="center"/>
    </xf>
    <xf numFmtId="9" fontId="0" fillId="20" borderId="24" xfId="1" applyNumberFormat="1" applyFont="1" applyFill="1" applyBorder="1" applyAlignment="1">
      <alignment horizontal="center" vertical="center"/>
    </xf>
    <xf numFmtId="9" fontId="0" fillId="77" borderId="24" xfId="1" applyNumberFormat="1" applyFont="1" applyFill="1" applyBorder="1" applyAlignment="1">
      <alignment horizontal="center" vertical="center"/>
    </xf>
    <xf numFmtId="9" fontId="0" fillId="42" borderId="24" xfId="1" applyNumberFormat="1" applyFont="1" applyFill="1" applyBorder="1" applyAlignment="1">
      <alignment horizontal="center" vertical="center"/>
    </xf>
    <xf numFmtId="0" fontId="7" fillId="41" borderId="0" xfId="0" applyFont="1" applyFill="1" applyAlignment="1">
      <alignment horizontal="center"/>
    </xf>
    <xf numFmtId="10" fontId="3" fillId="77" borderId="23" xfId="1" applyNumberFormat="1" applyFont="1" applyFill="1" applyBorder="1" applyAlignment="1">
      <alignment horizontal="center" vertical="center"/>
    </xf>
    <xf numFmtId="0" fontId="3" fillId="15" borderId="27" xfId="0" applyFont="1" applyFill="1" applyBorder="1" applyAlignment="1">
      <alignment horizontal="center" wrapText="1"/>
    </xf>
    <xf numFmtId="0" fontId="0" fillId="41" borderId="0" xfId="0" applyFill="1" applyBorder="1"/>
    <xf numFmtId="1" fontId="3" fillId="76" borderId="23" xfId="4" applyNumberFormat="1" applyFont="1" applyFill="1" applyBorder="1" applyAlignment="1">
      <alignment horizontal="center" vertical="center"/>
    </xf>
    <xf numFmtId="1" fontId="6" fillId="41" borderId="0" xfId="0" applyNumberFormat="1" applyFont="1" applyFill="1" applyBorder="1" applyAlignment="1"/>
    <xf numFmtId="1" fontId="3" fillId="4" borderId="24" xfId="0" applyNumberFormat="1" applyFont="1" applyFill="1" applyBorder="1" applyAlignment="1">
      <alignment horizontal="center" vertical="center" wrapText="1"/>
    </xf>
    <xf numFmtId="1" fontId="3" fillId="42" borderId="23" xfId="4" applyNumberFormat="1" applyFont="1" applyFill="1" applyBorder="1" applyAlignment="1">
      <alignment horizontal="center" vertical="center"/>
    </xf>
    <xf numFmtId="1" fontId="0" fillId="0" borderId="0" xfId="0" applyNumberFormat="1" applyFill="1"/>
    <xf numFmtId="4" fontId="0" fillId="15" borderId="22" xfId="0" applyNumberFormat="1" applyFont="1" applyFill="1" applyBorder="1" applyAlignment="1">
      <alignment horizontal="right" wrapText="1"/>
    </xf>
    <xf numFmtId="166" fontId="3" fillId="76" borderId="24" xfId="1" applyNumberFormat="1" applyFont="1" applyFill="1" applyBorder="1" applyAlignment="1">
      <alignment horizontal="center" vertical="center"/>
    </xf>
    <xf numFmtId="0" fontId="12" fillId="17" borderId="0" xfId="0" applyFont="1" applyFill="1" applyBorder="1" applyAlignment="1">
      <alignment horizontal="center" vertical="center"/>
    </xf>
    <xf numFmtId="9" fontId="0" fillId="77" borderId="23" xfId="1" applyFont="1" applyFill="1" applyBorder="1" applyAlignment="1">
      <alignment horizontal="center" vertical="center"/>
    </xf>
    <xf numFmtId="9" fontId="0" fillId="42" borderId="23" xfId="1" applyFont="1" applyFill="1" applyBorder="1" applyAlignment="1">
      <alignment horizontal="center" vertical="center"/>
    </xf>
    <xf numFmtId="0" fontId="6" fillId="7" borderId="0" xfId="0" applyFont="1" applyFill="1" applyBorder="1" applyAlignment="1"/>
    <xf numFmtId="0" fontId="12" fillId="17" borderId="0" xfId="0" applyFont="1" applyFill="1" applyBorder="1" applyAlignment="1">
      <alignment horizontal="left" vertical="center"/>
    </xf>
    <xf numFmtId="0" fontId="12" fillId="7" borderId="0" xfId="0" applyFont="1" applyFill="1" applyBorder="1" applyAlignment="1">
      <alignment vertical="center"/>
    </xf>
    <xf numFmtId="0" fontId="0" fillId="77" borderId="0" xfId="0" applyFill="1"/>
    <xf numFmtId="0" fontId="12" fillId="77" borderId="0" xfId="0" applyFont="1" applyFill="1" applyBorder="1" applyAlignment="1">
      <alignment horizontal="left" vertical="center"/>
    </xf>
    <xf numFmtId="0" fontId="0" fillId="17" borderId="0" xfId="0" applyFill="1"/>
    <xf numFmtId="0" fontId="12" fillId="17" borderId="32" xfId="0" applyFont="1" applyFill="1" applyBorder="1" applyAlignment="1">
      <alignment horizontal="left" vertical="center"/>
    </xf>
    <xf numFmtId="0" fontId="12" fillId="17" borderId="33" xfId="0" applyFont="1" applyFill="1" applyBorder="1" applyAlignment="1">
      <alignment horizontal="center" vertical="center"/>
    </xf>
    <xf numFmtId="0" fontId="13" fillId="17" borderId="33" xfId="0" applyFont="1" applyFill="1" applyBorder="1"/>
    <xf numFmtId="0" fontId="11" fillId="17" borderId="33" xfId="0" applyFont="1" applyFill="1" applyBorder="1" applyAlignment="1">
      <alignment horizontal="center" vertical="center"/>
    </xf>
    <xf numFmtId="0" fontId="13" fillId="17" borderId="34" xfId="0" applyFont="1" applyFill="1" applyBorder="1"/>
    <xf numFmtId="0" fontId="12" fillId="3" borderId="0" xfId="0" applyFont="1" applyFill="1" applyBorder="1" applyAlignment="1">
      <alignment vertical="center"/>
    </xf>
    <xf numFmtId="165" fontId="0" fillId="0" borderId="26" xfId="0" applyNumberFormat="1" applyFont="1" applyBorder="1" applyAlignment="1">
      <alignment horizontal="right" wrapText="1"/>
    </xf>
    <xf numFmtId="0" fontId="3" fillId="0" borderId="29" xfId="0" applyFont="1" applyBorder="1" applyAlignment="1">
      <alignment horizontal="center" wrapText="1"/>
    </xf>
    <xf numFmtId="176" fontId="0" fillId="4" borderId="26" xfId="0" applyNumberFormat="1" applyFont="1" applyFill="1" applyBorder="1" applyAlignment="1">
      <alignment horizontal="right" wrapText="1"/>
    </xf>
    <xf numFmtId="176" fontId="0" fillId="7" borderId="26" xfId="0" applyNumberFormat="1" applyFont="1" applyFill="1" applyBorder="1" applyAlignment="1">
      <alignment horizontal="right" wrapText="1"/>
    </xf>
    <xf numFmtId="170" fontId="0" fillId="7" borderId="0" xfId="0" applyNumberFormat="1" applyFill="1"/>
    <xf numFmtId="2" fontId="0" fillId="0" borderId="35" xfId="0" applyNumberFormat="1" applyFont="1" applyBorder="1" applyAlignment="1">
      <alignment wrapText="1"/>
    </xf>
    <xf numFmtId="37" fontId="0" fillId="20" borderId="22" xfId="0" applyNumberFormat="1" applyFont="1" applyFill="1" applyBorder="1" applyAlignment="1">
      <alignment horizontal="right" wrapText="1"/>
    </xf>
    <xf numFmtId="39" fontId="0" fillId="20" borderId="22" xfId="0" applyNumberFormat="1" applyFont="1" applyFill="1" applyBorder="1" applyAlignment="1">
      <alignment horizontal="right" wrapText="1"/>
    </xf>
    <xf numFmtId="39" fontId="0" fillId="0" borderId="22" xfId="0" applyNumberFormat="1" applyFont="1" applyBorder="1" applyAlignment="1">
      <alignment horizontal="right" wrapText="1"/>
    </xf>
    <xf numFmtId="0" fontId="3" fillId="20" borderId="31" xfId="0" applyFont="1" applyFill="1" applyBorder="1" applyAlignment="1"/>
    <xf numFmtId="0" fontId="3" fillId="20" borderId="30" xfId="0" applyFont="1" applyFill="1" applyBorder="1" applyAlignment="1"/>
    <xf numFmtId="0" fontId="3" fillId="20" borderId="23" xfId="0" applyFont="1" applyFill="1" applyBorder="1" applyAlignment="1"/>
    <xf numFmtId="0" fontId="3" fillId="0" borderId="36" xfId="0" applyFont="1" applyFill="1" applyBorder="1" applyAlignment="1"/>
    <xf numFmtId="0" fontId="3" fillId="20" borderId="37" xfId="0" applyFont="1" applyFill="1" applyBorder="1" applyAlignment="1">
      <alignment horizontal="center" wrapText="1"/>
    </xf>
    <xf numFmtId="39" fontId="0" fillId="0" borderId="38" xfId="0" applyNumberFormat="1" applyFont="1" applyBorder="1" applyAlignment="1">
      <alignment horizontal="right" wrapText="1"/>
    </xf>
    <xf numFmtId="170" fontId="0" fillId="7" borderId="0" xfId="0" applyNumberFormat="1" applyFill="1" applyBorder="1"/>
    <xf numFmtId="39" fontId="0" fillId="20" borderId="21" xfId="0" applyNumberFormat="1" applyFont="1" applyFill="1" applyBorder="1" applyAlignment="1">
      <alignment horizontal="right" wrapText="1"/>
    </xf>
    <xf numFmtId="9" fontId="12" fillId="17" borderId="0" xfId="0" applyNumberFormat="1" applyFont="1" applyFill="1" applyBorder="1" applyAlignment="1">
      <alignment horizontal="center" vertical="center"/>
    </xf>
    <xf numFmtId="0" fontId="12" fillId="17" borderId="0" xfId="0" applyFont="1" applyFill="1" applyBorder="1" applyAlignment="1">
      <alignment horizontal="right" vertical="center"/>
    </xf>
    <xf numFmtId="0" fontId="0" fillId="41" borderId="0" xfId="0" applyFont="1" applyFill="1"/>
    <xf numFmtId="0" fontId="0" fillId="20" borderId="39" xfId="0" applyFont="1" applyFill="1" applyBorder="1"/>
    <xf numFmtId="0" fontId="0" fillId="20" borderId="40" xfId="0" applyFont="1" applyFill="1" applyBorder="1"/>
    <xf numFmtId="0" fontId="0" fillId="20" borderId="25" xfId="0" applyFont="1" applyFill="1" applyBorder="1"/>
    <xf numFmtId="4" fontId="0" fillId="0" borderId="22" xfId="0" applyNumberFormat="1" applyFont="1" applyBorder="1" applyAlignment="1">
      <alignment horizontal="right" wrapText="1"/>
    </xf>
    <xf numFmtId="167" fontId="3" fillId="76" borderId="23" xfId="1" applyNumberFormat="1" applyFont="1" applyFill="1" applyBorder="1" applyAlignment="1">
      <alignment horizontal="center" vertical="center"/>
    </xf>
    <xf numFmtId="167" fontId="6" fillId="77" borderId="0" xfId="0" applyNumberFormat="1" applyFont="1" applyFill="1" applyAlignment="1">
      <alignment horizontal="center" vertical="center"/>
    </xf>
    <xf numFmtId="167" fontId="7" fillId="41" borderId="0" xfId="0" applyNumberFormat="1" applyFont="1" applyFill="1"/>
    <xf numFmtId="167" fontId="3" fillId="4" borderId="24" xfId="0" applyNumberFormat="1" applyFont="1" applyFill="1" applyBorder="1" applyAlignment="1">
      <alignment horizontal="center" vertical="center" wrapText="1"/>
    </xf>
    <xf numFmtId="167" fontId="3" fillId="20" borderId="23" xfId="1" applyNumberFormat="1" applyFont="1" applyFill="1" applyBorder="1" applyAlignment="1">
      <alignment horizontal="center" vertical="center"/>
    </xf>
    <xf numFmtId="167" fontId="3" fillId="77" borderId="23" xfId="1" applyNumberFormat="1" applyFont="1" applyFill="1" applyBorder="1" applyAlignment="1">
      <alignment horizontal="center" vertical="center"/>
    </xf>
    <xf numFmtId="167" fontId="3" fillId="42" borderId="23" xfId="1" applyNumberFormat="1" applyFont="1" applyFill="1" applyBorder="1" applyAlignment="1">
      <alignment horizontal="center" vertical="center"/>
    </xf>
    <xf numFmtId="167" fontId="0" fillId="0" borderId="0" xfId="0" applyNumberFormat="1" applyFill="1"/>
    <xf numFmtId="2" fontId="6" fillId="77" borderId="0" xfId="0" applyNumberFormat="1" applyFont="1" applyFill="1" applyAlignment="1">
      <alignment horizontal="center" vertical="center" wrapText="1"/>
    </xf>
    <xf numFmtId="2" fontId="7" fillId="41" borderId="0" xfId="0" applyNumberFormat="1" applyFont="1" applyFill="1"/>
    <xf numFmtId="0" fontId="12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0" fillId="41" borderId="0" xfId="0" applyFont="1" applyFill="1" applyBorder="1"/>
    <xf numFmtId="0" fontId="0" fillId="77" borderId="24" xfId="0" applyFont="1" applyFill="1" applyBorder="1" applyAlignment="1">
      <alignment horizontal="center" vertical="center"/>
    </xf>
    <xf numFmtId="171" fontId="0" fillId="41" borderId="0" xfId="0" applyNumberFormat="1" applyFill="1" applyAlignment="1">
      <alignment vertical="center"/>
    </xf>
    <xf numFmtId="1" fontId="0" fillId="77" borderId="24" xfId="1" applyNumberFormat="1" applyFont="1" applyFill="1" applyBorder="1" applyAlignment="1">
      <alignment horizontal="left" vertical="center"/>
    </xf>
    <xf numFmtId="9" fontId="3" fillId="77" borderId="23" xfId="1" applyFont="1" applyFill="1" applyBorder="1" applyAlignment="1">
      <alignment horizontal="center" vertical="center"/>
    </xf>
    <xf numFmtId="0" fontId="0" fillId="0" borderId="0" xfId="0" applyFont="1"/>
    <xf numFmtId="3" fontId="3" fillId="41" borderId="0" xfId="0" applyNumberFormat="1" applyFont="1" applyFill="1" applyAlignment="1">
      <alignment horizontal="center" vertical="center" wrapText="1"/>
    </xf>
    <xf numFmtId="3" fontId="0" fillId="77" borderId="24" xfId="0" applyNumberFormat="1" applyFont="1" applyFill="1" applyBorder="1" applyAlignment="1">
      <alignment vertical="center"/>
    </xf>
    <xf numFmtId="171" fontId="3" fillId="77" borderId="23" xfId="1" applyNumberFormat="1" applyFont="1" applyFill="1" applyBorder="1" applyAlignment="1">
      <alignment horizontal="center" vertical="center"/>
    </xf>
    <xf numFmtId="1" fontId="3" fillId="20" borderId="23" xfId="1" applyNumberFormat="1" applyFont="1" applyFill="1" applyBorder="1" applyAlignment="1">
      <alignment horizontal="center" vertical="center"/>
    </xf>
    <xf numFmtId="169" fontId="3" fillId="77" borderId="23" xfId="4" applyNumberFormat="1" applyFont="1" applyFill="1" applyBorder="1" applyAlignment="1">
      <alignment horizontal="center" vertical="center"/>
    </xf>
    <xf numFmtId="1" fontId="3" fillId="77" borderId="23" xfId="1" applyNumberFormat="1" applyFont="1" applyFill="1" applyBorder="1" applyAlignment="1">
      <alignment horizontal="center" vertical="center"/>
    </xf>
    <xf numFmtId="167" fontId="3" fillId="77" borderId="23" xfId="1" applyNumberFormat="1" applyFont="1" applyFill="1" applyBorder="1" applyAlignment="1">
      <alignment horizontal="center" vertical="center"/>
    </xf>
    <xf numFmtId="168" fontId="3" fillId="77" borderId="23" xfId="4" applyNumberFormat="1" applyFont="1" applyFill="1" applyBorder="1" applyAlignment="1">
      <alignment horizontal="center" vertical="center"/>
    </xf>
    <xf numFmtId="0" fontId="0" fillId="42" borderId="24" xfId="0" applyFont="1" applyFill="1" applyBorder="1" applyAlignment="1">
      <alignment horizontal="center" vertical="center"/>
    </xf>
    <xf numFmtId="3" fontId="0" fillId="42" borderId="24" xfId="0" applyNumberFormat="1" applyFont="1" applyFill="1" applyBorder="1" applyAlignment="1">
      <alignment vertical="center"/>
    </xf>
    <xf numFmtId="0" fontId="0" fillId="78" borderId="0" xfId="0" applyFill="1"/>
    <xf numFmtId="0" fontId="0" fillId="47" borderId="0" xfId="0" applyFill="1" applyBorder="1"/>
    <xf numFmtId="0" fontId="0" fillId="47" borderId="41" xfId="0" applyFill="1" applyBorder="1"/>
    <xf numFmtId="0" fontId="0" fillId="47" borderId="42" xfId="0" applyFill="1" applyBorder="1"/>
    <xf numFmtId="0" fontId="15" fillId="47" borderId="43" xfId="0" applyFont="1" applyFill="1" applyBorder="1" applyAlignment="1">
      <alignment horizontal="left"/>
    </xf>
    <xf numFmtId="173" fontId="14" fillId="47" borderId="0" xfId="1" applyNumberFormat="1" applyFont="1" applyFill="1" applyBorder="1" applyAlignment="1">
      <alignment horizontal="center"/>
    </xf>
    <xf numFmtId="0" fontId="15" fillId="47" borderId="44" xfId="0" applyFont="1" applyFill="1" applyBorder="1" applyAlignment="1">
      <alignment horizontal="left"/>
    </xf>
    <xf numFmtId="0" fontId="0" fillId="47" borderId="45" xfId="0" applyFill="1" applyBorder="1"/>
    <xf numFmtId="173" fontId="14" fillId="47" borderId="45" xfId="1" applyNumberFormat="1" applyFont="1" applyFill="1" applyBorder="1" applyAlignment="1">
      <alignment horizontal="center"/>
    </xf>
    <xf numFmtId="0" fontId="0" fillId="20" borderId="24" xfId="0" applyFill="1" applyBorder="1" applyAlignment="1">
      <alignment horizontal="right" vertical="center"/>
    </xf>
    <xf numFmtId="0" fontId="0" fillId="78" borderId="0" xfId="0" applyFill="1" applyAlignment="1">
      <alignment vertical="center"/>
    </xf>
    <xf numFmtId="1" fontId="3" fillId="41" borderId="0" xfId="0" applyNumberFormat="1" applyFont="1" applyFill="1" applyAlignment="1">
      <alignment vertical="center"/>
    </xf>
    <xf numFmtId="0" fontId="0" fillId="41" borderId="0" xfId="0" applyFill="1" applyAlignment="1">
      <alignment horizontal="center" vertical="center"/>
    </xf>
    <xf numFmtId="1" fontId="3" fillId="79" borderId="24" xfId="1" applyNumberFormat="1" applyFont="1" applyFill="1" applyBorder="1" applyAlignment="1">
      <alignment horizontal="center" vertical="center"/>
    </xf>
    <xf numFmtId="0" fontId="0" fillId="79" borderId="24" xfId="0" applyFill="1" applyBorder="1" applyAlignment="1">
      <alignment horizontal="center" vertical="center"/>
    </xf>
    <xf numFmtId="3" fontId="0" fillId="79" borderId="24" xfId="0" applyNumberFormat="1" applyFill="1" applyBorder="1" applyAlignment="1">
      <alignment vertical="center"/>
    </xf>
    <xf numFmtId="2" fontId="3" fillId="79" borderId="23" xfId="1" applyNumberFormat="1" applyFont="1" applyFill="1" applyBorder="1" applyAlignment="1">
      <alignment horizontal="center" vertical="center"/>
    </xf>
    <xf numFmtId="169" fontId="3" fillId="79" borderId="23" xfId="4" applyNumberFormat="1" applyFont="1" applyFill="1" applyBorder="1" applyAlignment="1">
      <alignment horizontal="center" vertical="center"/>
    </xf>
    <xf numFmtId="1" fontId="3" fillId="79" borderId="23" xfId="4" applyNumberFormat="1" applyFont="1" applyFill="1" applyBorder="1" applyAlignment="1">
      <alignment horizontal="center" vertical="center"/>
    </xf>
    <xf numFmtId="1" fontId="3" fillId="79" borderId="23" xfId="1" applyNumberFormat="1" applyFont="1" applyFill="1" applyBorder="1" applyAlignment="1">
      <alignment horizontal="center" vertical="center"/>
    </xf>
    <xf numFmtId="1" fontId="0" fillId="79" borderId="24" xfId="1" applyNumberFormat="1" applyFont="1" applyFill="1" applyBorder="1" applyAlignment="1">
      <alignment horizontal="left" vertical="center"/>
    </xf>
    <xf numFmtId="167" fontId="3" fillId="79" borderId="23" xfId="1" applyNumberFormat="1" applyFont="1" applyFill="1" applyBorder="1" applyAlignment="1">
      <alignment horizontal="center" vertical="center"/>
    </xf>
    <xf numFmtId="10" fontId="3" fillId="79" borderId="23" xfId="1" applyNumberFormat="1" applyFont="1" applyFill="1" applyBorder="1" applyAlignment="1">
      <alignment horizontal="center" vertical="center"/>
    </xf>
    <xf numFmtId="9" fontId="0" fillId="79" borderId="23" xfId="1" applyFont="1" applyFill="1" applyBorder="1" applyAlignment="1">
      <alignment horizontal="center" vertical="center"/>
    </xf>
    <xf numFmtId="9" fontId="3" fillId="79" borderId="23" xfId="1" applyNumberFormat="1" applyFont="1" applyFill="1" applyBorder="1" applyAlignment="1">
      <alignment horizontal="center" vertical="center"/>
    </xf>
    <xf numFmtId="9" fontId="3" fillId="79" borderId="23" xfId="1" applyFont="1" applyFill="1" applyBorder="1" applyAlignment="1">
      <alignment horizontal="center" vertical="center"/>
    </xf>
    <xf numFmtId="9" fontId="0" fillId="77" borderId="23" xfId="1" applyFont="1" applyFill="1" applyBorder="1" applyAlignment="1">
      <alignment horizontal="center" vertical="center"/>
    </xf>
    <xf numFmtId="9" fontId="0" fillId="77" borderId="24" xfId="1" applyNumberFormat="1" applyFont="1" applyFill="1" applyBorder="1" applyAlignment="1">
      <alignment horizontal="center" vertical="center"/>
    </xf>
    <xf numFmtId="169" fontId="3" fillId="80" borderId="23" xfId="4" applyNumberFormat="1" applyFon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/>
    </xf>
    <xf numFmtId="171" fontId="0" fillId="0" borderId="0" xfId="0" applyNumberFormat="1" applyBorder="1" applyAlignment="1">
      <alignment horizontal="center"/>
    </xf>
    <xf numFmtId="171" fontId="0" fillId="0" borderId="42" xfId="0" applyNumberFormat="1" applyBorder="1" applyAlignment="1">
      <alignment horizontal="center"/>
    </xf>
    <xf numFmtId="171" fontId="0" fillId="0" borderId="45" xfId="0" applyNumberFormat="1" applyBorder="1" applyAlignment="1">
      <alignment horizontal="center"/>
    </xf>
    <xf numFmtId="1" fontId="0" fillId="0" borderId="42" xfId="0" applyNumberFormat="1" applyBorder="1" applyAlignment="1">
      <alignment horizontal="center"/>
    </xf>
    <xf numFmtId="1" fontId="0" fillId="0" borderId="45" xfId="0" applyNumberFormat="1" applyBorder="1" applyAlignment="1">
      <alignment horizontal="center"/>
    </xf>
    <xf numFmtId="0" fontId="3" fillId="0" borderId="44" xfId="0" applyFont="1" applyBorder="1" applyAlignment="1">
      <alignment horizontal="center" wrapText="1"/>
    </xf>
    <xf numFmtId="0" fontId="3" fillId="0" borderId="45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9" fillId="81" borderId="41" xfId="0" applyFont="1" applyFill="1" applyBorder="1" applyAlignment="1">
      <alignment vertical="center"/>
    </xf>
    <xf numFmtId="0" fontId="39" fillId="81" borderId="42" xfId="0" applyFont="1" applyFill="1" applyBorder="1" applyAlignment="1">
      <alignment vertical="center"/>
    </xf>
    <xf numFmtId="0" fontId="39" fillId="81" borderId="47" xfId="0" applyFont="1" applyFill="1" applyBorder="1" applyAlignment="1">
      <alignment vertical="center"/>
    </xf>
    <xf numFmtId="1" fontId="0" fillId="0" borderId="43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" fontId="0" fillId="0" borderId="41" xfId="0" applyNumberFormat="1" applyBorder="1" applyAlignment="1">
      <alignment horizontal="center"/>
    </xf>
    <xf numFmtId="171" fontId="0" fillId="0" borderId="47" xfId="0" applyNumberFormat="1" applyBorder="1" applyAlignment="1">
      <alignment horizontal="center"/>
    </xf>
    <xf numFmtId="171" fontId="0" fillId="0" borderId="12" xfId="0" applyNumberFormat="1" applyBorder="1" applyAlignment="1">
      <alignment horizontal="center"/>
    </xf>
    <xf numFmtId="1" fontId="0" fillId="0" borderId="47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" fontId="0" fillId="0" borderId="46" xfId="0" applyNumberFormat="1" applyBorder="1" applyAlignment="1">
      <alignment horizontal="center"/>
    </xf>
    <xf numFmtId="2" fontId="0" fillId="0" borderId="43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73" fontId="7" fillId="41" borderId="0" xfId="0" applyNumberFormat="1" applyFont="1" applyFill="1"/>
    <xf numFmtId="173" fontId="0" fillId="0" borderId="0" xfId="0" applyNumberFormat="1"/>
    <xf numFmtId="173" fontId="0" fillId="4" borderId="21" xfId="4" applyNumberFormat="1" applyFont="1" applyFill="1" applyBorder="1"/>
    <xf numFmtId="14" fontId="3" fillId="20" borderId="23" xfId="1" applyNumberFormat="1" applyFont="1" applyFill="1" applyBorder="1" applyAlignment="1">
      <alignment horizontal="center" vertical="center"/>
    </xf>
    <xf numFmtId="0" fontId="3" fillId="41" borderId="0" xfId="0" applyFont="1" applyFill="1" applyAlignment="1">
      <alignment horizontal="center"/>
    </xf>
    <xf numFmtId="9" fontId="0" fillId="41" borderId="0" xfId="1" applyFont="1" applyFill="1" applyAlignment="1">
      <alignment horizontal="center"/>
    </xf>
    <xf numFmtId="171" fontId="0" fillId="0" borderId="43" xfId="0" applyNumberFormat="1" applyBorder="1" applyAlignment="1">
      <alignment horizontal="center"/>
    </xf>
    <xf numFmtId="171" fontId="0" fillId="0" borderId="41" xfId="0" applyNumberFormat="1" applyBorder="1" applyAlignment="1">
      <alignment horizontal="center"/>
    </xf>
    <xf numFmtId="0" fontId="3" fillId="4" borderId="48" xfId="70" applyNumberFormat="1" applyFont="1" applyFill="1" applyBorder="1" applyAlignment="1">
      <alignment horizontal="center" vertical="center" wrapText="1"/>
    </xf>
    <xf numFmtId="171" fontId="0" fillId="0" borderId="0" xfId="0" applyNumberFormat="1" applyFont="1"/>
    <xf numFmtId="0" fontId="15" fillId="41" borderId="0" xfId="0" applyFont="1" applyFill="1"/>
    <xf numFmtId="0" fontId="5" fillId="82" borderId="0" xfId="0" applyFont="1" applyFill="1"/>
    <xf numFmtId="0" fontId="0" fillId="41" borderId="0" xfId="0" applyFill="1" applyAlignment="1">
      <alignment horizontal="left"/>
    </xf>
    <xf numFmtId="0" fontId="0" fillId="82" borderId="0" xfId="0" applyFill="1"/>
    <xf numFmtId="0" fontId="0" fillId="82" borderId="0" xfId="0" applyFont="1" applyFill="1"/>
    <xf numFmtId="9" fontId="3" fillId="42" borderId="23" xfId="1" applyFont="1" applyFill="1" applyBorder="1" applyAlignment="1">
      <alignment horizontal="center" vertical="center"/>
    </xf>
    <xf numFmtId="9" fontId="3" fillId="76" borderId="24" xfId="1" applyFont="1" applyFill="1" applyBorder="1" applyAlignment="1">
      <alignment horizontal="center" vertical="center"/>
    </xf>
    <xf numFmtId="10" fontId="3" fillId="79" borderId="24" xfId="1" applyNumberFormat="1" applyFont="1" applyFill="1" applyBorder="1" applyAlignment="1">
      <alignment horizontal="center" vertical="center"/>
    </xf>
    <xf numFmtId="10" fontId="3" fillId="77" borderId="24" xfId="1" applyNumberFormat="1" applyFont="1" applyFill="1" applyBorder="1" applyAlignment="1">
      <alignment horizontal="center" vertical="center"/>
    </xf>
    <xf numFmtId="9" fontId="3" fillId="79" borderId="24" xfId="1" applyFont="1" applyFill="1" applyBorder="1" applyAlignment="1">
      <alignment horizontal="center" vertical="center"/>
    </xf>
    <xf numFmtId="9" fontId="3" fillId="42" borderId="24" xfId="1" applyFont="1" applyFill="1" applyBorder="1" applyAlignment="1">
      <alignment horizontal="center" vertical="center"/>
    </xf>
    <xf numFmtId="0" fontId="72" fillId="4" borderId="0" xfId="0" applyFont="1" applyFill="1" applyAlignment="1">
      <alignment horizontal="left"/>
    </xf>
    <xf numFmtId="0" fontId="73" fillId="4" borderId="0" xfId="0" applyFont="1" applyFill="1" applyAlignment="1">
      <alignment horizontal="center"/>
    </xf>
    <xf numFmtId="0" fontId="74" fillId="83" borderId="0" xfId="0" applyFont="1" applyFill="1" applyAlignment="1">
      <alignment horizontal="center"/>
    </xf>
    <xf numFmtId="0" fontId="6" fillId="59" borderId="0" xfId="0" applyFont="1" applyFill="1"/>
    <xf numFmtId="171" fontId="7" fillId="0" borderId="0" xfId="0" applyNumberFormat="1" applyFont="1"/>
    <xf numFmtId="171" fontId="0" fillId="84" borderId="0" xfId="0" applyNumberFormat="1" applyFill="1"/>
    <xf numFmtId="2" fontId="0" fillId="84" borderId="0" xfId="0" applyNumberFormat="1" applyFill="1"/>
    <xf numFmtId="177" fontId="0" fillId="0" borderId="0" xfId="0" applyNumberFormat="1"/>
    <xf numFmtId="9" fontId="0" fillId="82" borderId="0" xfId="0" applyNumberFormat="1" applyFill="1"/>
    <xf numFmtId="185" fontId="0" fillId="0" borderId="0" xfId="0" applyNumberFormat="1"/>
    <xf numFmtId="0" fontId="7" fillId="0" borderId="0" xfId="4544" applyFont="1"/>
    <xf numFmtId="0" fontId="3" fillId="41" borderId="0" xfId="0" applyFont="1" applyFill="1"/>
    <xf numFmtId="0" fontId="0" fillId="42" borderId="24" xfId="0" applyNumberFormat="1" applyFont="1" applyFill="1" applyBorder="1" applyAlignment="1">
      <alignment vertical="center"/>
    </xf>
    <xf numFmtId="1" fontId="3" fillId="76" borderId="24" xfId="4" applyNumberFormat="1" applyFont="1" applyFill="1" applyBorder="1" applyAlignment="1">
      <alignment horizontal="center" vertical="center"/>
    </xf>
    <xf numFmtId="9" fontId="3" fillId="77" borderId="24" xfId="1" applyNumberFormat="1" applyFont="1" applyFill="1" applyBorder="1" applyAlignment="1">
      <alignment horizontal="center" vertical="center"/>
    </xf>
    <xf numFmtId="171" fontId="0" fillId="0" borderId="24" xfId="0" applyNumberFormat="1" applyBorder="1"/>
    <xf numFmtId="1" fontId="0" fillId="0" borderId="24" xfId="0" applyNumberFormat="1" applyBorder="1"/>
    <xf numFmtId="169" fontId="3" fillId="76" borderId="24" xfId="4" applyNumberFormat="1" applyFont="1" applyFill="1" applyBorder="1" applyAlignment="1">
      <alignment horizontal="center" vertical="center"/>
    </xf>
    <xf numFmtId="9" fontId="3" fillId="20" borderId="24" xfId="1" applyFont="1" applyFill="1" applyBorder="1" applyAlignment="1">
      <alignment horizontal="center" vertical="center"/>
    </xf>
    <xf numFmtId="9" fontId="0" fillId="77" borderId="24" xfId="1" applyFont="1" applyFill="1" applyBorder="1" applyAlignment="1">
      <alignment horizontal="center" vertical="center"/>
    </xf>
    <xf numFmtId="1" fontId="3" fillId="85" borderId="24" xfId="1" applyNumberFormat="1" applyFont="1" applyFill="1" applyBorder="1" applyAlignment="1">
      <alignment horizontal="center" vertical="center"/>
    </xf>
    <xf numFmtId="1" fontId="3" fillId="85" borderId="23" xfId="1" applyNumberFormat="1" applyFont="1" applyFill="1" applyBorder="1" applyAlignment="1">
      <alignment horizontal="center" vertical="center"/>
    </xf>
    <xf numFmtId="0" fontId="0" fillId="21" borderId="0" xfId="4544" applyFont="1" applyFill="1"/>
    <xf numFmtId="0" fontId="0" fillId="21" borderId="0" xfId="4544" applyFont="1" applyFill="1" applyBorder="1"/>
    <xf numFmtId="0" fontId="17" fillId="21" borderId="0" xfId="4544" applyFont="1" applyFill="1" applyBorder="1"/>
    <xf numFmtId="0" fontId="3" fillId="21" borderId="0" xfId="4544" applyFont="1" applyFill="1" applyBorder="1"/>
    <xf numFmtId="0" fontId="6" fillId="21" borderId="42" xfId="4544" applyFont="1" applyFill="1" applyBorder="1" applyAlignment="1"/>
    <xf numFmtId="0" fontId="18" fillId="21" borderId="0" xfId="4544" applyFont="1" applyFill="1"/>
    <xf numFmtId="0" fontId="17" fillId="21" borderId="42" xfId="4544" applyFont="1" applyFill="1" applyBorder="1" applyAlignment="1">
      <alignment vertical="center"/>
    </xf>
    <xf numFmtId="0" fontId="3" fillId="21" borderId="42" xfId="4544" applyFont="1" applyFill="1" applyBorder="1" applyAlignment="1">
      <alignment vertical="center"/>
    </xf>
    <xf numFmtId="0" fontId="3" fillId="21" borderId="0" xfId="4544" applyFont="1" applyFill="1" applyBorder="1" applyAlignment="1">
      <alignment horizontal="center" vertical="center"/>
    </xf>
    <xf numFmtId="0" fontId="7" fillId="21" borderId="0" xfId="4544" applyFont="1" applyFill="1"/>
    <xf numFmtId="0" fontId="6" fillId="76" borderId="49" xfId="4544" applyNumberFormat="1" applyFont="1" applyFill="1" applyBorder="1" applyAlignment="1">
      <alignment horizontal="center"/>
    </xf>
    <xf numFmtId="0" fontId="6" fillId="76" borderId="50" xfId="4544" applyNumberFormat="1" applyFont="1" applyFill="1" applyBorder="1" applyAlignment="1">
      <alignment horizontal="center"/>
    </xf>
    <xf numFmtId="3" fontId="6" fillId="76" borderId="51" xfId="4544" applyNumberFormat="1" applyFont="1" applyFill="1" applyBorder="1"/>
    <xf numFmtId="3" fontId="6" fillId="76" borderId="52" xfId="4544" applyNumberFormat="1" applyFont="1" applyFill="1" applyBorder="1"/>
    <xf numFmtId="3" fontId="6" fillId="76" borderId="53" xfId="4544" applyNumberFormat="1" applyFont="1" applyFill="1" applyBorder="1"/>
    <xf numFmtId="2" fontId="6" fillId="76" borderId="54" xfId="4544" applyNumberFormat="1" applyFont="1" applyFill="1" applyBorder="1" applyAlignment="1"/>
    <xf numFmtId="2" fontId="6" fillId="76" borderId="52" xfId="4544" applyNumberFormat="1" applyFont="1" applyFill="1" applyBorder="1" applyAlignment="1"/>
    <xf numFmtId="2" fontId="6" fillId="76" borderId="53" xfId="4544" applyNumberFormat="1" applyFont="1" applyFill="1" applyBorder="1" applyAlignment="1"/>
    <xf numFmtId="2" fontId="6" fillId="76" borderId="55" xfId="4544" applyNumberFormat="1" applyFont="1" applyFill="1" applyBorder="1" applyAlignment="1"/>
    <xf numFmtId="0" fontId="18" fillId="21" borderId="0" xfId="4544" applyFont="1" applyFill="1" applyBorder="1" applyAlignment="1">
      <alignment vertical="center" wrapText="1"/>
    </xf>
    <xf numFmtId="2" fontId="6" fillId="76" borderId="54" xfId="4544" applyNumberFormat="1" applyFont="1" applyFill="1" applyBorder="1" applyAlignment="1">
      <alignment horizontal="center"/>
    </xf>
    <xf numFmtId="2" fontId="6" fillId="76" borderId="50" xfId="4544" applyNumberFormat="1" applyFont="1" applyFill="1" applyBorder="1" applyAlignment="1">
      <alignment horizontal="center"/>
    </xf>
    <xf numFmtId="2" fontId="6" fillId="76" borderId="53" xfId="4544" applyNumberFormat="1" applyFont="1" applyFill="1" applyBorder="1" applyAlignment="1">
      <alignment horizontal="center"/>
    </xf>
    <xf numFmtId="0" fontId="0" fillId="21" borderId="0" xfId="4544" applyFont="1" applyFill="1" applyAlignment="1">
      <alignment horizontal="right" vertical="center" wrapText="1"/>
    </xf>
    <xf numFmtId="3" fontId="3" fillId="76" borderId="56" xfId="4544" applyNumberFormat="1" applyFont="1" applyFill="1" applyBorder="1" applyAlignment="1">
      <alignment horizontal="center" vertical="center" wrapText="1"/>
    </xf>
    <xf numFmtId="3" fontId="3" fillId="76" borderId="44" xfId="4544" applyNumberFormat="1" applyFont="1" applyFill="1" applyBorder="1" applyAlignment="1">
      <alignment horizontal="center" vertical="center" wrapText="1"/>
    </xf>
    <xf numFmtId="3" fontId="3" fillId="76" borderId="44" xfId="4544" applyNumberFormat="1" applyFont="1" applyFill="1" applyBorder="1" applyAlignment="1">
      <alignment vertical="center" wrapText="1"/>
    </xf>
    <xf numFmtId="3" fontId="3" fillId="76" borderId="46" xfId="4544" applyNumberFormat="1" applyFont="1" applyFill="1" applyBorder="1" applyAlignment="1">
      <alignment horizontal="center" vertical="center" wrapText="1"/>
    </xf>
    <xf numFmtId="3" fontId="3" fillId="76" borderId="25" xfId="4544" applyNumberFormat="1" applyFont="1" applyFill="1" applyBorder="1" applyAlignment="1">
      <alignment horizontal="center" vertical="center" wrapText="1"/>
    </xf>
    <xf numFmtId="3" fontId="3" fillId="76" borderId="57" xfId="4544" applyNumberFormat="1" applyFont="1" applyFill="1" applyBorder="1" applyAlignment="1">
      <alignment horizontal="center" vertical="center" wrapText="1"/>
    </xf>
    <xf numFmtId="0" fontId="3" fillId="76" borderId="56" xfId="4544" applyNumberFormat="1" applyFont="1" applyFill="1" applyBorder="1" applyAlignment="1">
      <alignment horizontal="center" vertical="center" wrapText="1"/>
    </xf>
    <xf numFmtId="0" fontId="3" fillId="76" borderId="24" xfId="4544" applyNumberFormat="1" applyFont="1" applyFill="1" applyBorder="1" applyAlignment="1">
      <alignment horizontal="center" vertical="center" wrapText="1"/>
    </xf>
    <xf numFmtId="3" fontId="3" fillId="76" borderId="45" xfId="4544" applyNumberFormat="1" applyFont="1" applyFill="1" applyBorder="1" applyAlignment="1">
      <alignment horizontal="center" vertical="center" wrapText="1"/>
    </xf>
    <xf numFmtId="2" fontId="3" fillId="76" borderId="24" xfId="4544" applyNumberFormat="1" applyFont="1" applyFill="1" applyBorder="1" applyAlignment="1">
      <alignment horizontal="center" vertical="center" wrapText="1"/>
    </xf>
    <xf numFmtId="2" fontId="3" fillId="76" borderId="58" xfId="4544" applyNumberFormat="1" applyFont="1" applyFill="1" applyBorder="1" applyAlignment="1">
      <alignment horizontal="center" vertical="center" wrapText="1"/>
    </xf>
    <xf numFmtId="3" fontId="3" fillId="76" borderId="58" xfId="4544" applyNumberFormat="1" applyFont="1" applyFill="1" applyBorder="1" applyAlignment="1">
      <alignment horizontal="center" vertical="center" wrapText="1"/>
    </xf>
    <xf numFmtId="3" fontId="3" fillId="76" borderId="59" xfId="4544" applyNumberFormat="1" applyFont="1" applyFill="1" applyBorder="1" applyAlignment="1">
      <alignment horizontal="center" vertical="center" wrapText="1"/>
    </xf>
    <xf numFmtId="0" fontId="18" fillId="21" borderId="0" xfId="4544" applyFont="1" applyFill="1" applyAlignment="1">
      <alignment vertical="center" wrapText="1"/>
    </xf>
    <xf numFmtId="0" fontId="0" fillId="21" borderId="0" xfId="4544" applyFont="1" applyFill="1" applyAlignment="1">
      <alignment vertical="center" wrapText="1"/>
    </xf>
    <xf numFmtId="3" fontId="3" fillId="76" borderId="60" xfId="4544" applyNumberFormat="1" applyFont="1" applyFill="1" applyBorder="1" applyAlignment="1">
      <alignment horizontal="center" vertical="center" wrapText="1"/>
    </xf>
    <xf numFmtId="3" fontId="3" fillId="76" borderId="61" xfId="4544" applyNumberFormat="1" applyFont="1" applyFill="1" applyBorder="1" applyAlignment="1">
      <alignment horizontal="center" vertical="center" wrapText="1"/>
    </xf>
    <xf numFmtId="2" fontId="3" fillId="76" borderId="56" xfId="4544" applyNumberFormat="1" applyFont="1" applyFill="1" applyBorder="1" applyAlignment="1">
      <alignment horizontal="center" vertical="center" wrapText="1"/>
    </xf>
    <xf numFmtId="2" fontId="3" fillId="76" borderId="25" xfId="4544" applyNumberFormat="1" applyFont="1" applyFill="1" applyBorder="1" applyAlignment="1">
      <alignment horizontal="center" vertical="center" wrapText="1"/>
    </xf>
    <xf numFmtId="2" fontId="3" fillId="76" borderId="57" xfId="4544" applyNumberFormat="1" applyFont="1" applyFill="1" applyBorder="1" applyAlignment="1">
      <alignment horizontal="center" vertical="center" wrapText="1"/>
    </xf>
    <xf numFmtId="3" fontId="3" fillId="76" borderId="62" xfId="4544" applyNumberFormat="1" applyFont="1" applyFill="1" applyBorder="1" applyAlignment="1">
      <alignment horizontal="center" vertical="center" wrapText="1"/>
    </xf>
    <xf numFmtId="3" fontId="3" fillId="76" borderId="24" xfId="4544" applyNumberFormat="1" applyFont="1" applyFill="1" applyBorder="1" applyAlignment="1">
      <alignment horizontal="center" vertical="center" wrapText="1"/>
    </xf>
    <xf numFmtId="0" fontId="0" fillId="0" borderId="0" xfId="4544" applyFont="1" applyAlignment="1">
      <alignment vertical="center" wrapText="1"/>
    </xf>
    <xf numFmtId="0" fontId="0" fillId="76" borderId="62" xfId="4544" applyFont="1" applyFill="1" applyBorder="1" applyAlignment="1">
      <alignment horizontal="center" vertical="center"/>
    </xf>
    <xf numFmtId="0" fontId="0" fillId="76" borderId="24" xfId="4544" applyFont="1" applyFill="1" applyBorder="1" applyAlignment="1">
      <alignment horizontal="center" vertical="center"/>
    </xf>
    <xf numFmtId="3" fontId="0" fillId="76" borderId="31" xfId="4544" applyNumberFormat="1" applyFont="1" applyFill="1" applyBorder="1" applyAlignment="1">
      <alignment vertical="center"/>
    </xf>
    <xf numFmtId="3" fontId="0" fillId="76" borderId="23" xfId="4544" applyNumberFormat="1" applyFont="1" applyFill="1" applyBorder="1" applyAlignment="1">
      <alignment vertical="center"/>
    </xf>
    <xf numFmtId="3" fontId="0" fillId="76" borderId="24" xfId="4544" applyNumberFormat="1" applyFont="1" applyFill="1" applyBorder="1" applyAlignment="1">
      <alignment vertical="center"/>
    </xf>
    <xf numFmtId="3" fontId="0" fillId="76" borderId="36" xfId="4544" applyNumberFormat="1" applyFont="1" applyFill="1" applyBorder="1" applyAlignment="1">
      <alignment vertical="center"/>
    </xf>
    <xf numFmtId="17" fontId="0" fillId="76" borderId="63" xfId="18959" applyNumberFormat="1" applyFont="1" applyFill="1" applyBorder="1" applyAlignment="1">
      <alignment horizontal="center" vertical="center"/>
    </xf>
    <xf numFmtId="3" fontId="0" fillId="76" borderId="24" xfId="18959" applyNumberFormat="1" applyFont="1" applyFill="1" applyBorder="1" applyAlignment="1">
      <alignment horizontal="center" vertical="center"/>
    </xf>
    <xf numFmtId="169" fontId="0" fillId="76" borderId="30" xfId="18960" applyNumberFormat="1" applyFont="1" applyFill="1" applyBorder="1" applyAlignment="1">
      <alignment horizontal="center" vertical="center"/>
    </xf>
    <xf numFmtId="2" fontId="0" fillId="76" borderId="24" xfId="18959" applyNumberFormat="1" applyFont="1" applyFill="1" applyBorder="1" applyAlignment="1">
      <alignment horizontal="center" vertical="center"/>
    </xf>
    <xf numFmtId="2" fontId="0" fillId="76" borderId="58" xfId="18959" applyNumberFormat="1" applyFont="1" applyFill="1" applyBorder="1" applyAlignment="1">
      <alignment horizontal="center" vertical="center"/>
    </xf>
    <xf numFmtId="167" fontId="0" fillId="76" borderId="24" xfId="18959" applyNumberFormat="1" applyFont="1" applyFill="1" applyBorder="1" applyAlignment="1">
      <alignment horizontal="center" vertical="center"/>
    </xf>
    <xf numFmtId="1" fontId="0" fillId="76" borderId="63" xfId="18959" applyNumberFormat="1" applyFont="1" applyFill="1" applyBorder="1" applyAlignment="1">
      <alignment horizontal="center" vertical="center"/>
    </xf>
    <xf numFmtId="1" fontId="0" fillId="76" borderId="58" xfId="18959" applyNumberFormat="1" applyFont="1" applyFill="1" applyBorder="1" applyAlignment="1">
      <alignment horizontal="center" vertical="center"/>
    </xf>
    <xf numFmtId="3" fontId="0" fillId="76" borderId="59" xfId="4544" applyNumberFormat="1" applyFont="1" applyFill="1" applyBorder="1" applyAlignment="1">
      <alignment horizontal="left" vertical="center" wrapText="1"/>
    </xf>
    <xf numFmtId="0" fontId="18" fillId="21" borderId="0" xfId="4544" applyFont="1" applyFill="1" applyAlignment="1">
      <alignment vertical="center"/>
    </xf>
    <xf numFmtId="9" fontId="16" fillId="76" borderId="58" xfId="18959" applyNumberFormat="1" applyFont="1" applyFill="1" applyBorder="1" applyAlignment="1">
      <alignment horizontal="center" vertical="center" wrapText="1"/>
    </xf>
    <xf numFmtId="9" fontId="16" fillId="76" borderId="62" xfId="18959" applyNumberFormat="1" applyFont="1" applyFill="1" applyBorder="1" applyAlignment="1">
      <alignment horizontal="center" vertical="center" wrapText="1"/>
    </xf>
    <xf numFmtId="2" fontId="16" fillId="76" borderId="63" xfId="18959" applyNumberFormat="1" applyFont="1" applyFill="1" applyBorder="1" applyAlignment="1">
      <alignment horizontal="center" vertical="center"/>
    </xf>
    <xf numFmtId="2" fontId="16" fillId="76" borderId="24" xfId="18959" applyNumberFormat="1" applyFont="1" applyFill="1" applyBorder="1" applyAlignment="1">
      <alignment horizontal="center" vertical="center"/>
    </xf>
    <xf numFmtId="2" fontId="16" fillId="76" borderId="36" xfId="18959" applyNumberFormat="1" applyFont="1" applyFill="1" applyBorder="1" applyAlignment="1">
      <alignment horizontal="center" vertical="center"/>
    </xf>
    <xf numFmtId="173" fontId="16" fillId="76" borderId="62" xfId="18959" applyNumberFormat="1" applyFont="1" applyFill="1" applyBorder="1" applyAlignment="1">
      <alignment horizontal="center" vertical="center"/>
    </xf>
    <xf numFmtId="166" fontId="16" fillId="76" borderId="24" xfId="18959" applyNumberFormat="1" applyFont="1" applyFill="1" applyBorder="1" applyAlignment="1">
      <alignment horizontal="center" vertical="center"/>
    </xf>
    <xf numFmtId="166" fontId="16" fillId="76" borderId="58" xfId="18959" applyNumberFormat="1" applyFont="1" applyFill="1" applyBorder="1" applyAlignment="1">
      <alignment horizontal="center" vertical="center"/>
    </xf>
    <xf numFmtId="187" fontId="0" fillId="76" borderId="24" xfId="18959" applyNumberFormat="1" applyFont="1" applyFill="1" applyBorder="1" applyAlignment="1">
      <alignment horizontal="center" vertical="center"/>
    </xf>
    <xf numFmtId="0" fontId="0" fillId="76" borderId="60" xfId="4544" applyFont="1" applyFill="1" applyBorder="1" applyAlignment="1">
      <alignment horizontal="center" vertical="center"/>
    </xf>
    <xf numFmtId="0" fontId="0" fillId="76" borderId="25" xfId="4544" applyFont="1" applyFill="1" applyBorder="1" applyAlignment="1">
      <alignment horizontal="center" vertical="center"/>
    </xf>
    <xf numFmtId="0" fontId="0" fillId="22" borderId="62" xfId="4544" applyFont="1" applyFill="1" applyBorder="1" applyAlignment="1">
      <alignment horizontal="center" vertical="center"/>
    </xf>
    <xf numFmtId="0" fontId="0" fillId="22" borderId="24" xfId="4544" applyFont="1" applyFill="1" applyBorder="1" applyAlignment="1">
      <alignment horizontal="center" vertical="center"/>
    </xf>
    <xf numFmtId="3" fontId="0" fillId="22" borderId="31" xfId="4544" applyNumberFormat="1" applyFont="1" applyFill="1" applyBorder="1" applyAlignment="1">
      <alignment vertical="center"/>
    </xf>
    <xf numFmtId="3" fontId="0" fillId="22" borderId="23" xfId="4544" applyNumberFormat="1" applyFont="1" applyFill="1" applyBorder="1" applyAlignment="1">
      <alignment vertical="center"/>
    </xf>
    <xf numFmtId="3" fontId="0" fillId="22" borderId="24" xfId="4544" applyNumberFormat="1" applyFont="1" applyFill="1" applyBorder="1" applyAlignment="1">
      <alignment vertical="center"/>
    </xf>
    <xf numFmtId="3" fontId="0" fillId="22" borderId="36" xfId="4544" applyNumberFormat="1" applyFont="1" applyFill="1" applyBorder="1" applyAlignment="1">
      <alignment vertical="center"/>
    </xf>
    <xf numFmtId="172" fontId="0" fillId="22" borderId="63" xfId="18959" applyNumberFormat="1" applyFont="1" applyFill="1" applyBorder="1" applyAlignment="1">
      <alignment horizontal="center" vertical="center"/>
    </xf>
    <xf numFmtId="3" fontId="0" fillId="22" borderId="24" xfId="18959" applyNumberFormat="1" applyFont="1" applyFill="1" applyBorder="1" applyAlignment="1">
      <alignment horizontal="center" vertical="center"/>
    </xf>
    <xf numFmtId="169" fontId="0" fillId="22" borderId="30" xfId="18960" applyNumberFormat="1" applyFont="1" applyFill="1" applyBorder="1" applyAlignment="1">
      <alignment horizontal="center" vertical="center"/>
    </xf>
    <xf numFmtId="2" fontId="0" fillId="22" borderId="24" xfId="18959" applyNumberFormat="1" applyFont="1" applyFill="1" applyBorder="1" applyAlignment="1">
      <alignment horizontal="center" vertical="center"/>
    </xf>
    <xf numFmtId="2" fontId="0" fillId="22" borderId="58" xfId="18959" applyNumberFormat="1" applyFont="1" applyFill="1" applyBorder="1" applyAlignment="1">
      <alignment horizontal="center" vertical="center"/>
    </xf>
    <xf numFmtId="167" fontId="0" fillId="22" borderId="24" xfId="18959" applyNumberFormat="1" applyFont="1" applyFill="1" applyBorder="1" applyAlignment="1">
      <alignment horizontal="center" vertical="center"/>
    </xf>
    <xf numFmtId="1" fontId="0" fillId="22" borderId="63" xfId="18959" applyNumberFormat="1" applyFont="1" applyFill="1" applyBorder="1" applyAlignment="1">
      <alignment horizontal="center" vertical="center"/>
    </xf>
    <xf numFmtId="1" fontId="0" fillId="22" borderId="58" xfId="18959" applyNumberFormat="1" applyFont="1" applyFill="1" applyBorder="1" applyAlignment="1">
      <alignment horizontal="center" vertical="center"/>
    </xf>
    <xf numFmtId="0" fontId="0" fillId="22" borderId="64" xfId="18959" applyNumberFormat="1" applyFont="1" applyFill="1" applyBorder="1" applyAlignment="1">
      <alignment horizontal="left" vertical="center"/>
    </xf>
    <xf numFmtId="9" fontId="16" fillId="22" borderId="62" xfId="18959" applyNumberFormat="1" applyFont="1" applyFill="1" applyBorder="1" applyAlignment="1">
      <alignment horizontal="center" vertical="center"/>
    </xf>
    <xf numFmtId="9" fontId="16" fillId="22" borderId="30" xfId="18959" applyNumberFormat="1" applyFont="1" applyFill="1" applyBorder="1" applyAlignment="1">
      <alignment horizontal="center" vertical="center"/>
    </xf>
    <xf numFmtId="9" fontId="16" fillId="22" borderId="58" xfId="18959" applyNumberFormat="1" applyFont="1" applyFill="1" applyBorder="1" applyAlignment="1">
      <alignment horizontal="center" vertical="center"/>
    </xf>
    <xf numFmtId="2" fontId="16" fillId="22" borderId="63" xfId="18959" applyNumberFormat="1" applyFont="1" applyFill="1" applyBorder="1" applyAlignment="1">
      <alignment horizontal="center" vertical="center"/>
    </xf>
    <xf numFmtId="2" fontId="16" fillId="22" borderId="24" xfId="18959" applyNumberFormat="1" applyFont="1" applyFill="1" applyBorder="1" applyAlignment="1">
      <alignment horizontal="center" vertical="center"/>
    </xf>
    <xf numFmtId="2" fontId="16" fillId="22" borderId="36" xfId="18959" applyNumberFormat="1" applyFont="1" applyFill="1" applyBorder="1" applyAlignment="1">
      <alignment horizontal="center" vertical="center"/>
    </xf>
    <xf numFmtId="173" fontId="16" fillId="22" borderId="62" xfId="18959" applyNumberFormat="1" applyFont="1" applyFill="1" applyBorder="1" applyAlignment="1">
      <alignment horizontal="center" vertical="center"/>
    </xf>
    <xf numFmtId="166" fontId="16" fillId="22" borderId="24" xfId="18959" applyNumberFormat="1" applyFont="1" applyFill="1" applyBorder="1" applyAlignment="1">
      <alignment horizontal="center" vertical="center"/>
    </xf>
    <xf numFmtId="166" fontId="16" fillId="22" borderId="58" xfId="18959" applyNumberFormat="1" applyFont="1" applyFill="1" applyBorder="1" applyAlignment="1">
      <alignment horizontal="center" vertical="center"/>
    </xf>
    <xf numFmtId="0" fontId="0" fillId="22" borderId="64" xfId="4544" applyFont="1" applyFill="1" applyBorder="1" applyAlignment="1">
      <alignment horizontal="left" vertical="center"/>
    </xf>
    <xf numFmtId="0" fontId="0" fillId="0" borderId="0" xfId="4544" applyFont="1" applyFill="1"/>
    <xf numFmtId="167" fontId="0" fillId="22" borderId="58" xfId="18959" applyNumberFormat="1" applyFont="1" applyFill="1" applyBorder="1" applyAlignment="1">
      <alignment horizontal="center" vertical="center"/>
    </xf>
    <xf numFmtId="173" fontId="16" fillId="22" borderId="63" xfId="18959" applyNumberFormat="1" applyFont="1" applyFill="1" applyBorder="1" applyAlignment="1">
      <alignment horizontal="center" vertical="center"/>
    </xf>
    <xf numFmtId="166" fontId="16" fillId="22" borderId="36" xfId="18959" applyNumberFormat="1" applyFont="1" applyFill="1" applyBorder="1" applyAlignment="1">
      <alignment horizontal="center" vertical="center"/>
    </xf>
    <xf numFmtId="2" fontId="0" fillId="86" borderId="24" xfId="18959" applyNumberFormat="1" applyFont="1" applyFill="1" applyBorder="1" applyAlignment="1">
      <alignment horizontal="center" vertical="center"/>
    </xf>
    <xf numFmtId="166" fontId="0" fillId="22" borderId="58" xfId="18959" applyNumberFormat="1" applyFont="1" applyFill="1" applyBorder="1" applyAlignment="1">
      <alignment horizontal="center" vertical="center"/>
    </xf>
    <xf numFmtId="0" fontId="0" fillId="22" borderId="60" xfId="4544" applyFont="1" applyFill="1" applyBorder="1" applyAlignment="1">
      <alignment horizontal="center" vertical="center"/>
    </xf>
    <xf numFmtId="0" fontId="0" fillId="22" borderId="25" xfId="4544" applyFont="1" applyFill="1" applyBorder="1" applyAlignment="1">
      <alignment horizontal="center" vertical="center"/>
    </xf>
    <xf numFmtId="3" fontId="0" fillId="22" borderId="44" xfId="4544" applyNumberFormat="1" applyFont="1" applyFill="1" applyBorder="1" applyAlignment="1">
      <alignment vertical="center"/>
    </xf>
    <xf numFmtId="3" fontId="0" fillId="22" borderId="25" xfId="4544" applyNumberFormat="1" applyFont="1" applyFill="1" applyBorder="1" applyAlignment="1">
      <alignment vertical="center"/>
    </xf>
    <xf numFmtId="3" fontId="0" fillId="22" borderId="57" xfId="4544" applyNumberFormat="1" applyFont="1" applyFill="1" applyBorder="1" applyAlignment="1">
      <alignment vertical="center"/>
    </xf>
    <xf numFmtId="172" fontId="0" fillId="22" borderId="56" xfId="18959" applyNumberFormat="1" applyFont="1" applyFill="1" applyBorder="1" applyAlignment="1">
      <alignment horizontal="center" vertical="center"/>
    </xf>
    <xf numFmtId="3" fontId="0" fillId="22" borderId="25" xfId="18959" applyNumberFormat="1" applyFont="1" applyFill="1" applyBorder="1" applyAlignment="1">
      <alignment horizontal="center" vertical="center"/>
    </xf>
    <xf numFmtId="169" fontId="0" fillId="22" borderId="45" xfId="18960" applyNumberFormat="1" applyFont="1" applyFill="1" applyBorder="1" applyAlignment="1">
      <alignment horizontal="center" vertical="center"/>
    </xf>
    <xf numFmtId="2" fontId="0" fillId="22" borderId="25" xfId="18959" applyNumberFormat="1" applyFont="1" applyFill="1" applyBorder="1" applyAlignment="1">
      <alignment horizontal="center" vertical="center"/>
    </xf>
    <xf numFmtId="2" fontId="0" fillId="22" borderId="61" xfId="18959" applyNumberFormat="1" applyFont="1" applyFill="1" applyBorder="1" applyAlignment="1">
      <alignment horizontal="center" vertical="center"/>
    </xf>
    <xf numFmtId="167" fontId="0" fillId="22" borderId="25" xfId="18959" applyNumberFormat="1" applyFont="1" applyFill="1" applyBorder="1" applyAlignment="1">
      <alignment horizontal="center" vertical="center"/>
    </xf>
    <xf numFmtId="1" fontId="0" fillId="22" borderId="56" xfId="18959" applyNumberFormat="1" applyFont="1" applyFill="1" applyBorder="1" applyAlignment="1">
      <alignment horizontal="center" vertical="center"/>
    </xf>
    <xf numFmtId="1" fontId="0" fillId="22" borderId="61" xfId="18959" applyNumberFormat="1" applyFont="1" applyFill="1" applyBorder="1" applyAlignment="1">
      <alignment horizontal="center" vertical="center"/>
    </xf>
    <xf numFmtId="0" fontId="0" fillId="22" borderId="59" xfId="4544" applyFont="1" applyFill="1" applyBorder="1" applyAlignment="1">
      <alignment horizontal="left" vertical="center"/>
    </xf>
    <xf numFmtId="9" fontId="16" fillId="22" borderId="60" xfId="18959" applyNumberFormat="1" applyFont="1" applyFill="1" applyBorder="1" applyAlignment="1">
      <alignment horizontal="center" vertical="center"/>
    </xf>
    <xf numFmtId="9" fontId="16" fillId="22" borderId="45" xfId="18959" applyNumberFormat="1" applyFont="1" applyFill="1" applyBorder="1" applyAlignment="1">
      <alignment horizontal="center" vertical="center"/>
    </xf>
    <xf numFmtId="9" fontId="16" fillId="22" borderId="61" xfId="18959" applyNumberFormat="1" applyFont="1" applyFill="1" applyBorder="1" applyAlignment="1">
      <alignment horizontal="center" vertical="center"/>
    </xf>
    <xf numFmtId="2" fontId="16" fillId="22" borderId="56" xfId="18959" applyNumberFormat="1" applyFont="1" applyFill="1" applyBorder="1" applyAlignment="1">
      <alignment horizontal="center" vertical="center"/>
    </xf>
    <xf numFmtId="2" fontId="16" fillId="22" borderId="25" xfId="18959" applyNumberFormat="1" applyFont="1" applyFill="1" applyBorder="1" applyAlignment="1">
      <alignment horizontal="center" vertical="center"/>
    </xf>
    <xf numFmtId="2" fontId="16" fillId="22" borderId="57" xfId="18959" applyNumberFormat="1" applyFont="1" applyFill="1" applyBorder="1" applyAlignment="1">
      <alignment horizontal="center" vertical="center"/>
    </xf>
    <xf numFmtId="173" fontId="16" fillId="22" borderId="56" xfId="18959" applyNumberFormat="1" applyFont="1" applyFill="1" applyBorder="1" applyAlignment="1">
      <alignment horizontal="center" vertical="center"/>
    </xf>
    <xf numFmtId="166" fontId="16" fillId="22" borderId="25" xfId="18959" applyNumberFormat="1" applyFont="1" applyFill="1" applyBorder="1" applyAlignment="1">
      <alignment horizontal="center" vertical="center"/>
    </xf>
    <xf numFmtId="166" fontId="16" fillId="22" borderId="57" xfId="18959" applyNumberFormat="1" applyFont="1" applyFill="1" applyBorder="1" applyAlignment="1">
      <alignment horizontal="center" vertical="center"/>
    </xf>
    <xf numFmtId="0" fontId="0" fillId="22" borderId="65" xfId="4544" applyFont="1" applyFill="1" applyBorder="1" applyAlignment="1">
      <alignment horizontal="center" vertical="center"/>
    </xf>
    <xf numFmtId="0" fontId="0" fillId="22" borderId="39" xfId="4544" applyFont="1" applyFill="1" applyBorder="1" applyAlignment="1">
      <alignment horizontal="center" vertical="center"/>
    </xf>
    <xf numFmtId="3" fontId="0" fillId="22" borderId="41" xfId="4544" applyNumberFormat="1" applyFont="1" applyFill="1" applyBorder="1" applyAlignment="1">
      <alignment vertical="center"/>
    </xf>
    <xf numFmtId="3" fontId="0" fillId="22" borderId="39" xfId="4544" applyNumberFormat="1" applyFont="1" applyFill="1" applyBorder="1" applyAlignment="1">
      <alignment vertical="center"/>
    </xf>
    <xf numFmtId="3" fontId="0" fillId="22" borderId="66" xfId="4544" applyNumberFormat="1" applyFont="1" applyFill="1" applyBorder="1" applyAlignment="1">
      <alignment vertical="center"/>
    </xf>
    <xf numFmtId="172" fontId="0" fillId="22" borderId="67" xfId="18959" applyNumberFormat="1" applyFont="1" applyFill="1" applyBorder="1" applyAlignment="1">
      <alignment horizontal="center" vertical="center"/>
    </xf>
    <xf numFmtId="3" fontId="0" fillId="22" borderId="39" xfId="18959" applyNumberFormat="1" applyFont="1" applyFill="1" applyBorder="1" applyAlignment="1">
      <alignment horizontal="center" vertical="center"/>
    </xf>
    <xf numFmtId="169" fontId="0" fillId="22" borderId="42" xfId="18960" applyNumberFormat="1" applyFont="1" applyFill="1" applyBorder="1" applyAlignment="1">
      <alignment horizontal="center" vertical="center"/>
    </xf>
    <xf numFmtId="2" fontId="0" fillId="22" borderId="39" xfId="18959" applyNumberFormat="1" applyFont="1" applyFill="1" applyBorder="1" applyAlignment="1">
      <alignment horizontal="center" vertical="center"/>
    </xf>
    <xf numFmtId="2" fontId="0" fillId="22" borderId="68" xfId="18959" applyNumberFormat="1" applyFont="1" applyFill="1" applyBorder="1" applyAlignment="1">
      <alignment horizontal="center" vertical="center"/>
    </xf>
    <xf numFmtId="167" fontId="0" fillId="22" borderId="39" xfId="18959" applyNumberFormat="1" applyFont="1" applyFill="1" applyBorder="1" applyAlignment="1">
      <alignment horizontal="center" vertical="center"/>
    </xf>
    <xf numFmtId="1" fontId="0" fillId="22" borderId="67" xfId="18959" applyNumberFormat="1" applyFont="1" applyFill="1" applyBorder="1" applyAlignment="1">
      <alignment horizontal="center" vertical="center"/>
    </xf>
    <xf numFmtId="1" fontId="0" fillId="22" borderId="68" xfId="18959" applyNumberFormat="1" applyFont="1" applyFill="1" applyBorder="1" applyAlignment="1">
      <alignment horizontal="center" vertical="center"/>
    </xf>
    <xf numFmtId="0" fontId="0" fillId="22" borderId="69" xfId="4544" applyFont="1" applyFill="1" applyBorder="1" applyAlignment="1">
      <alignment horizontal="left" vertical="center"/>
    </xf>
    <xf numFmtId="9" fontId="16" fillId="22" borderId="29" xfId="18959" applyNumberFormat="1" applyFont="1" applyFill="1" applyBorder="1" applyAlignment="1">
      <alignment horizontal="center" vertical="center"/>
    </xf>
    <xf numFmtId="9" fontId="16" fillId="22" borderId="70" xfId="18959" applyNumberFormat="1" applyFont="1" applyFill="1" applyBorder="1" applyAlignment="1">
      <alignment horizontal="center" vertical="center"/>
    </xf>
    <xf numFmtId="9" fontId="16" fillId="22" borderId="28" xfId="18959" applyNumberFormat="1" applyFont="1" applyFill="1" applyBorder="1" applyAlignment="1">
      <alignment horizontal="center" vertical="center"/>
    </xf>
    <xf numFmtId="2" fontId="16" fillId="22" borderId="71" xfId="18959" applyNumberFormat="1" applyFont="1" applyFill="1" applyBorder="1" applyAlignment="1">
      <alignment horizontal="center" vertical="center"/>
    </xf>
    <xf numFmtId="2" fontId="16" fillId="22" borderId="27" xfId="18959" applyNumberFormat="1" applyFont="1" applyFill="1" applyBorder="1" applyAlignment="1">
      <alignment horizontal="center" vertical="center"/>
    </xf>
    <xf numFmtId="2" fontId="16" fillId="22" borderId="72" xfId="18959" applyNumberFormat="1" applyFont="1" applyFill="1" applyBorder="1" applyAlignment="1">
      <alignment horizontal="center" vertical="center"/>
    </xf>
    <xf numFmtId="173" fontId="16" fillId="22" borderId="71" xfId="18959" applyNumberFormat="1" applyFont="1" applyFill="1" applyBorder="1" applyAlignment="1">
      <alignment horizontal="center" vertical="center"/>
    </xf>
    <xf numFmtId="166" fontId="16" fillId="22" borderId="27" xfId="18959" applyNumberFormat="1" applyFont="1" applyFill="1" applyBorder="1" applyAlignment="1">
      <alignment horizontal="center" vertical="center"/>
    </xf>
    <xf numFmtId="166" fontId="16" fillId="22" borderId="72" xfId="18959" applyNumberFormat="1" applyFont="1" applyFill="1" applyBorder="1" applyAlignment="1">
      <alignment horizontal="center" vertical="center"/>
    </xf>
    <xf numFmtId="3" fontId="0" fillId="22" borderId="68" xfId="4544" applyNumberFormat="1" applyFont="1" applyFill="1" applyBorder="1" applyAlignment="1">
      <alignment vertical="center"/>
    </xf>
    <xf numFmtId="9" fontId="16" fillId="22" borderId="65" xfId="18959" applyNumberFormat="1" applyFont="1" applyFill="1" applyBorder="1" applyAlignment="1">
      <alignment horizontal="center" vertical="center"/>
    </xf>
    <xf numFmtId="2" fontId="16" fillId="22" borderId="67" xfId="18959" applyNumberFormat="1" applyFont="1" applyFill="1" applyBorder="1" applyAlignment="1">
      <alignment horizontal="center" vertical="center"/>
    </xf>
    <xf numFmtId="2" fontId="16" fillId="22" borderId="39" xfId="18959" applyNumberFormat="1" applyFont="1" applyFill="1" applyBorder="1" applyAlignment="1">
      <alignment horizontal="center" vertical="center"/>
    </xf>
    <xf numFmtId="2" fontId="16" fillId="22" borderId="73" xfId="18959" applyNumberFormat="1" applyFont="1" applyFill="1" applyBorder="1" applyAlignment="1">
      <alignment horizontal="center" vertical="center"/>
    </xf>
    <xf numFmtId="173" fontId="16" fillId="22" borderId="67" xfId="18959" applyNumberFormat="1" applyFont="1" applyFill="1" applyBorder="1" applyAlignment="1">
      <alignment horizontal="center" vertical="center"/>
    </xf>
    <xf numFmtId="166" fontId="16" fillId="22" borderId="39" xfId="18959" applyNumberFormat="1" applyFont="1" applyFill="1" applyBorder="1" applyAlignment="1">
      <alignment horizontal="center" vertical="center"/>
    </xf>
    <xf numFmtId="166" fontId="16" fillId="22" borderId="73" xfId="18959" applyNumberFormat="1" applyFont="1" applyFill="1" applyBorder="1" applyAlignment="1">
      <alignment horizontal="center" vertical="center"/>
    </xf>
    <xf numFmtId="0" fontId="0" fillId="0" borderId="42" xfId="4544" applyFont="1" applyFill="1" applyBorder="1" applyAlignment="1">
      <alignment horizontal="center" vertical="center"/>
    </xf>
    <xf numFmtId="3" fontId="0" fillId="0" borderId="42" xfId="4544" applyNumberFormat="1" applyFont="1" applyFill="1" applyBorder="1" applyAlignment="1">
      <alignment vertical="center"/>
    </xf>
    <xf numFmtId="172" fontId="0" fillId="0" borderId="42" xfId="18959" applyNumberFormat="1" applyFont="1" applyFill="1" applyBorder="1" applyAlignment="1">
      <alignment horizontal="center" vertical="center"/>
    </xf>
    <xf numFmtId="3" fontId="0" fillId="0" borderId="42" xfId="18959" applyNumberFormat="1" applyFont="1" applyFill="1" applyBorder="1" applyAlignment="1">
      <alignment horizontal="center" vertical="center"/>
    </xf>
    <xf numFmtId="169" fontId="0" fillId="0" borderId="42" xfId="18960" applyNumberFormat="1" applyFont="1" applyFill="1" applyBorder="1" applyAlignment="1">
      <alignment horizontal="center" vertical="center"/>
    </xf>
    <xf numFmtId="2" fontId="0" fillId="0" borderId="42" xfId="18959" applyNumberFormat="1" applyFont="1" applyFill="1" applyBorder="1" applyAlignment="1">
      <alignment horizontal="center" vertical="center"/>
    </xf>
    <xf numFmtId="167" fontId="0" fillId="0" borderId="42" xfId="18959" applyNumberFormat="1" applyFont="1" applyFill="1" applyBorder="1" applyAlignment="1">
      <alignment horizontal="center" vertical="center"/>
    </xf>
    <xf numFmtId="1" fontId="0" fillId="0" borderId="42" xfId="18959" applyNumberFormat="1" applyFont="1" applyFill="1" applyBorder="1" applyAlignment="1">
      <alignment horizontal="center" vertical="center"/>
    </xf>
    <xf numFmtId="0" fontId="0" fillId="0" borderId="42" xfId="4544" applyFont="1" applyFill="1" applyBorder="1" applyAlignment="1">
      <alignment horizontal="left" vertical="center"/>
    </xf>
    <xf numFmtId="172" fontId="0" fillId="86" borderId="42" xfId="18959" applyNumberFormat="1" applyFont="1" applyFill="1" applyBorder="1" applyAlignment="1">
      <alignment horizontal="center" vertical="center"/>
    </xf>
    <xf numFmtId="9" fontId="16" fillId="0" borderId="42" xfId="18959" applyNumberFormat="1" applyFont="1" applyFill="1" applyBorder="1" applyAlignment="1">
      <alignment horizontal="center" vertical="center"/>
    </xf>
    <xf numFmtId="9" fontId="16" fillId="0" borderId="28" xfId="18959" applyNumberFormat="1" applyFont="1" applyFill="1" applyBorder="1" applyAlignment="1">
      <alignment horizontal="center" vertical="center"/>
    </xf>
    <xf numFmtId="9" fontId="16" fillId="22" borderId="42" xfId="18959" applyNumberFormat="1" applyFont="1" applyFill="1" applyBorder="1" applyAlignment="1">
      <alignment horizontal="center" vertical="center"/>
    </xf>
    <xf numFmtId="0" fontId="0" fillId="21" borderId="0" xfId="4544" applyNumberFormat="1" applyFont="1" applyFill="1" applyBorder="1"/>
    <xf numFmtId="2" fontId="0" fillId="21" borderId="0" xfId="4544" applyNumberFormat="1" applyFont="1" applyFill="1" applyBorder="1"/>
    <xf numFmtId="0" fontId="18" fillId="21" borderId="0" xfId="4544" applyFont="1" applyFill="1" applyBorder="1"/>
    <xf numFmtId="166" fontId="0" fillId="21" borderId="0" xfId="4544" applyNumberFormat="1" applyFont="1" applyFill="1" applyBorder="1"/>
    <xf numFmtId="0" fontId="0" fillId="0" borderId="0" xfId="4544" applyNumberFormat="1" applyFont="1" applyFill="1"/>
    <xf numFmtId="2" fontId="0" fillId="0" borderId="0" xfId="4544" applyNumberFormat="1" applyFont="1" applyFill="1"/>
    <xf numFmtId="0" fontId="0" fillId="0" borderId="0" xfId="4544" applyFont="1" applyFill="1" applyBorder="1"/>
    <xf numFmtId="0" fontId="0" fillId="0" borderId="12" xfId="4544" applyFont="1" applyFill="1" applyBorder="1"/>
    <xf numFmtId="166" fontId="0" fillId="0" borderId="0" xfId="4544" applyNumberFormat="1" applyFont="1" applyFill="1"/>
    <xf numFmtId="0" fontId="8" fillId="21" borderId="0" xfId="4544" applyFont="1" applyFill="1"/>
    <xf numFmtId="0" fontId="0" fillId="21" borderId="0" xfId="4544" applyFont="1" applyFill="1" applyAlignment="1">
      <alignment horizontal="center"/>
    </xf>
    <xf numFmtId="3" fontId="6" fillId="76" borderId="74" xfId="4544" applyNumberFormat="1" applyFont="1" applyFill="1" applyBorder="1"/>
    <xf numFmtId="1" fontId="14" fillId="76" borderId="54" xfId="4544" applyNumberFormat="1" applyFont="1" applyFill="1" applyBorder="1" applyAlignment="1">
      <alignment horizontal="center"/>
    </xf>
    <xf numFmtId="1" fontId="14" fillId="76" borderId="52" xfId="4544" applyNumberFormat="1" applyFont="1" applyFill="1" applyBorder="1" applyAlignment="1">
      <alignment horizontal="center"/>
    </xf>
    <xf numFmtId="1" fontId="14" fillId="76" borderId="53" xfId="4544" applyNumberFormat="1" applyFont="1" applyFill="1" applyBorder="1" applyAlignment="1">
      <alignment horizontal="center"/>
    </xf>
    <xf numFmtId="0" fontId="3" fillId="21" borderId="0" xfId="4544" applyFont="1" applyFill="1"/>
    <xf numFmtId="3" fontId="3" fillId="76" borderId="61" xfId="4544" applyNumberFormat="1" applyFont="1" applyFill="1" applyBorder="1" applyAlignment="1">
      <alignment vertical="center" wrapText="1"/>
    </xf>
    <xf numFmtId="1" fontId="15" fillId="76" borderId="60" xfId="4544" applyNumberFormat="1" applyFont="1" applyFill="1" applyBorder="1" applyAlignment="1">
      <alignment horizontal="center"/>
    </xf>
    <xf numFmtId="1" fontId="15" fillId="76" borderId="25" xfId="4544" applyNumberFormat="1" applyFont="1" applyFill="1" applyBorder="1" applyAlignment="1">
      <alignment horizontal="center"/>
    </xf>
    <xf numFmtId="1" fontId="15" fillId="76" borderId="61" xfId="4544" applyNumberFormat="1" applyFont="1" applyFill="1" applyBorder="1" applyAlignment="1">
      <alignment horizontal="center"/>
    </xf>
    <xf numFmtId="17" fontId="0" fillId="21" borderId="0" xfId="4544" applyNumberFormat="1" applyFont="1" applyFill="1"/>
    <xf numFmtId="3" fontId="0" fillId="76" borderId="58" xfId="4544" applyNumberFormat="1" applyFont="1" applyFill="1" applyBorder="1" applyAlignment="1">
      <alignment vertical="center"/>
    </xf>
    <xf numFmtId="9" fontId="0" fillId="76" borderId="62" xfId="18959" applyNumberFormat="1" applyFont="1" applyFill="1" applyBorder="1" applyAlignment="1">
      <alignment horizontal="center" vertical="center"/>
    </xf>
    <xf numFmtId="9" fontId="0" fillId="76" borderId="24" xfId="18959" applyNumberFormat="1" applyFont="1" applyFill="1" applyBorder="1" applyAlignment="1">
      <alignment horizontal="center" vertical="center"/>
    </xf>
    <xf numFmtId="9" fontId="0" fillId="76" borderId="58" xfId="18959" applyNumberFormat="1" applyFont="1" applyFill="1" applyBorder="1" applyAlignment="1">
      <alignment horizontal="center" vertical="center"/>
    </xf>
    <xf numFmtId="3" fontId="0" fillId="22" borderId="58" xfId="4544" applyNumberFormat="1" applyFont="1" applyFill="1" applyBorder="1" applyAlignment="1">
      <alignment vertical="center"/>
    </xf>
    <xf numFmtId="9" fontId="0" fillId="22" borderId="62" xfId="18959" applyNumberFormat="1" applyFont="1" applyFill="1" applyBorder="1" applyAlignment="1">
      <alignment horizontal="center" vertical="center"/>
    </xf>
    <xf numFmtId="9" fontId="0" fillId="22" borderId="24" xfId="18959" applyNumberFormat="1" applyFont="1" applyFill="1" applyBorder="1" applyAlignment="1">
      <alignment horizontal="center" vertical="center"/>
    </xf>
    <xf numFmtId="9" fontId="0" fillId="22" borderId="58" xfId="18959" applyNumberFormat="1" applyFont="1" applyFill="1" applyBorder="1" applyAlignment="1">
      <alignment horizontal="center" vertical="center"/>
    </xf>
    <xf numFmtId="0" fontId="0" fillId="22" borderId="29" xfId="4544" applyFont="1" applyFill="1" applyBorder="1" applyAlignment="1">
      <alignment horizontal="center" vertical="center"/>
    </xf>
    <xf numFmtId="3" fontId="0" fillId="22" borderId="28" xfId="4544" applyNumberFormat="1" applyFont="1" applyFill="1" applyBorder="1" applyAlignment="1">
      <alignment vertical="center"/>
    </xf>
    <xf numFmtId="0" fontId="0" fillId="0" borderId="65" xfId="4544" applyFont="1" applyFill="1" applyBorder="1" applyAlignment="1">
      <alignment horizontal="center" vertical="center"/>
    </xf>
    <xf numFmtId="3" fontId="0" fillId="0" borderId="41" xfId="4544" applyNumberFormat="1" applyFont="1" applyFill="1" applyBorder="1" applyAlignment="1">
      <alignment vertical="center"/>
    </xf>
    <xf numFmtId="3" fontId="0" fillId="76" borderId="62" xfId="4544" applyNumberFormat="1" applyFont="1" applyFill="1" applyBorder="1" applyAlignment="1">
      <alignment horizontal="center" vertical="center"/>
    </xf>
    <xf numFmtId="3" fontId="0" fillId="76" borderId="24" xfId="4544" applyNumberFormat="1" applyFont="1" applyFill="1" applyBorder="1" applyAlignment="1">
      <alignment horizontal="center" vertical="center"/>
    </xf>
    <xf numFmtId="3" fontId="0" fillId="76" borderId="58" xfId="4544" applyNumberFormat="1" applyFont="1" applyFill="1" applyBorder="1" applyAlignment="1">
      <alignment horizontal="center" vertical="center"/>
    </xf>
    <xf numFmtId="3" fontId="0" fillId="22" borderId="62" xfId="4544" applyNumberFormat="1" applyFont="1" applyFill="1" applyBorder="1" applyAlignment="1">
      <alignment horizontal="center" vertical="center"/>
    </xf>
    <xf numFmtId="3" fontId="0" fillId="22" borderId="24" xfId="4544" applyNumberFormat="1" applyFont="1" applyFill="1" applyBorder="1" applyAlignment="1">
      <alignment horizontal="center" vertical="center"/>
    </xf>
    <xf numFmtId="3" fontId="0" fillId="22" borderId="58" xfId="4544" applyNumberFormat="1" applyFont="1" applyFill="1" applyBorder="1" applyAlignment="1">
      <alignment horizontal="center" vertical="center"/>
    </xf>
    <xf numFmtId="0" fontId="41" fillId="21" borderId="0" xfId="4544" applyFont="1" applyFill="1"/>
    <xf numFmtId="0" fontId="41" fillId="21" borderId="0" xfId="4544" applyFont="1" applyFill="1" applyAlignment="1">
      <alignment horizontal="center"/>
    </xf>
    <xf numFmtId="3" fontId="6" fillId="76" borderId="61" xfId="4544" applyNumberFormat="1" applyFont="1" applyFill="1" applyBorder="1"/>
    <xf numFmtId="3" fontId="3" fillId="76" borderId="63" xfId="4544" applyNumberFormat="1" applyFont="1" applyFill="1" applyBorder="1" applyAlignment="1">
      <alignment horizontal="center" vertical="center" wrapText="1"/>
    </xf>
    <xf numFmtId="3" fontId="3" fillId="76" borderId="75" xfId="4544" applyNumberFormat="1" applyFont="1" applyFill="1" applyBorder="1" applyAlignment="1">
      <alignment horizontal="center" vertical="center" wrapText="1"/>
    </xf>
    <xf numFmtId="0" fontId="41" fillId="21" borderId="0" xfId="4544" applyFont="1" applyFill="1" applyAlignment="1">
      <alignment horizontal="center" wrapText="1"/>
    </xf>
    <xf numFmtId="9" fontId="0" fillId="76" borderId="63" xfId="18959" applyNumberFormat="1" applyFont="1" applyFill="1" applyBorder="1" applyAlignment="1">
      <alignment horizontal="center" vertical="center" wrapText="1"/>
    </xf>
    <xf numFmtId="175" fontId="0" fillId="76" borderId="75" xfId="18960" applyNumberFormat="1" applyFont="1" applyFill="1" applyBorder="1" applyAlignment="1">
      <alignment horizontal="center" vertical="center" wrapText="1"/>
    </xf>
    <xf numFmtId="166" fontId="0" fillId="76" borderId="75" xfId="18959" applyNumberFormat="1" applyFont="1" applyFill="1" applyBorder="1" applyAlignment="1">
      <alignment horizontal="center" vertical="center" wrapText="1"/>
    </xf>
    <xf numFmtId="175" fontId="0" fillId="76" borderId="75" xfId="18959" applyNumberFormat="1" applyFont="1" applyFill="1" applyBorder="1" applyAlignment="1">
      <alignment horizontal="center" vertical="center" wrapText="1"/>
    </xf>
    <xf numFmtId="9" fontId="0" fillId="22" borderId="63" xfId="18959" applyNumberFormat="1" applyFont="1" applyFill="1" applyBorder="1" applyAlignment="1">
      <alignment horizontal="center" vertical="center"/>
    </xf>
    <xf numFmtId="175" fontId="0" fillId="22" borderId="75" xfId="18959" applyNumberFormat="1" applyFont="1" applyFill="1" applyBorder="1" applyAlignment="1">
      <alignment horizontal="center" vertical="center"/>
    </xf>
    <xf numFmtId="166" fontId="0" fillId="22" borderId="75" xfId="18959" applyNumberFormat="1" applyFont="1" applyFill="1" applyBorder="1" applyAlignment="1">
      <alignment horizontal="center" vertical="center"/>
    </xf>
    <xf numFmtId="9" fontId="0" fillId="22" borderId="56" xfId="18959" applyNumberFormat="1" applyFont="1" applyFill="1" applyBorder="1" applyAlignment="1">
      <alignment horizontal="center" vertical="center"/>
    </xf>
    <xf numFmtId="175" fontId="0" fillId="22" borderId="76" xfId="18959" applyNumberFormat="1" applyFont="1" applyFill="1" applyBorder="1" applyAlignment="1">
      <alignment horizontal="center" vertical="center"/>
    </xf>
    <xf numFmtId="166" fontId="0" fillId="22" borderId="76" xfId="18959" applyNumberFormat="1" applyFont="1" applyFill="1" applyBorder="1" applyAlignment="1">
      <alignment horizontal="center" vertical="center"/>
    </xf>
    <xf numFmtId="3" fontId="0" fillId="22" borderId="77" xfId="4544" applyNumberFormat="1" applyFont="1" applyFill="1" applyBorder="1" applyAlignment="1">
      <alignment vertical="center"/>
    </xf>
    <xf numFmtId="9" fontId="0" fillId="22" borderId="67" xfId="18959" applyNumberFormat="1" applyFont="1" applyFill="1" applyBorder="1" applyAlignment="1">
      <alignment horizontal="center" vertical="center"/>
    </xf>
    <xf numFmtId="175" fontId="0" fillId="22" borderId="78" xfId="18959" applyNumberFormat="1" applyFont="1" applyFill="1" applyBorder="1" applyAlignment="1">
      <alignment horizontal="center" vertical="center"/>
    </xf>
    <xf numFmtId="166" fontId="0" fillId="22" borderId="78" xfId="18959" applyNumberFormat="1" applyFont="1" applyFill="1" applyBorder="1" applyAlignment="1">
      <alignment horizontal="center" vertical="center"/>
    </xf>
    <xf numFmtId="9" fontId="0" fillId="0" borderId="67" xfId="18959" applyNumberFormat="1" applyFont="1" applyFill="1" applyBorder="1" applyAlignment="1">
      <alignment horizontal="center" vertical="center"/>
    </xf>
    <xf numFmtId="166" fontId="0" fillId="0" borderId="78" xfId="18959" applyNumberFormat="1" applyFont="1" applyFill="1" applyBorder="1" applyAlignment="1">
      <alignment horizontal="center" vertical="center"/>
    </xf>
    <xf numFmtId="9" fontId="0" fillId="62" borderId="67" xfId="18959" applyNumberFormat="1" applyFont="1" applyFill="1" applyBorder="1" applyAlignment="1">
      <alignment horizontal="center" vertical="center"/>
    </xf>
    <xf numFmtId="166" fontId="0" fillId="62" borderId="78" xfId="18959" applyNumberFormat="1" applyFont="1" applyFill="1" applyBorder="1" applyAlignment="1">
      <alignment horizontal="center" vertical="center"/>
    </xf>
    <xf numFmtId="0" fontId="15" fillId="21" borderId="10" xfId="4544" applyFont="1" applyFill="1" applyBorder="1" applyAlignment="1"/>
    <xf numFmtId="0" fontId="14" fillId="21" borderId="10" xfId="4544" applyFont="1" applyFill="1" applyBorder="1" applyAlignment="1">
      <alignment horizontal="right"/>
    </xf>
    <xf numFmtId="0" fontId="14" fillId="21" borderId="10" xfId="4544" applyFont="1" applyFill="1" applyBorder="1" applyAlignment="1">
      <alignment horizontal="left"/>
    </xf>
    <xf numFmtId="3" fontId="3" fillId="76" borderId="54" xfId="4544" applyNumberFormat="1" applyFont="1" applyFill="1" applyBorder="1" applyAlignment="1">
      <alignment horizontal="center" wrapText="1"/>
    </xf>
    <xf numFmtId="3" fontId="3" fillId="76" borderId="51" xfId="4544" applyNumberFormat="1" applyFont="1" applyFill="1" applyBorder="1" applyAlignment="1">
      <alignment horizontal="center" wrapText="1"/>
    </xf>
    <xf numFmtId="3" fontId="3" fillId="76" borderId="74" xfId="4544" applyNumberFormat="1" applyFont="1" applyFill="1" applyBorder="1" applyAlignment="1">
      <alignment horizontal="center" wrapText="1"/>
    </xf>
    <xf numFmtId="3" fontId="3" fillId="76" borderId="53" xfId="4544" applyNumberFormat="1" applyFont="1" applyFill="1" applyBorder="1" applyAlignment="1">
      <alignment horizontal="center" wrapText="1"/>
    </xf>
    <xf numFmtId="0" fontId="41" fillId="21" borderId="0" xfId="4544" applyFont="1" applyFill="1" applyAlignment="1">
      <alignment horizontal="left"/>
    </xf>
    <xf numFmtId="3" fontId="3" fillId="76" borderId="31" xfId="4544" applyNumberFormat="1" applyFont="1" applyFill="1" applyBorder="1" applyAlignment="1">
      <alignment horizontal="center" vertical="center" wrapText="1"/>
    </xf>
    <xf numFmtId="3" fontId="3" fillId="76" borderId="79" xfId="4544" applyNumberFormat="1" applyFont="1" applyFill="1" applyBorder="1" applyAlignment="1">
      <alignment horizontal="center" vertical="center" wrapText="1"/>
    </xf>
    <xf numFmtId="9" fontId="0" fillId="76" borderId="31" xfId="18959" applyNumberFormat="1" applyFont="1" applyFill="1" applyBorder="1" applyAlignment="1">
      <alignment horizontal="center" vertical="center" wrapText="1"/>
    </xf>
    <xf numFmtId="9" fontId="0" fillId="76" borderId="58" xfId="18959" applyNumberFormat="1" applyFont="1" applyFill="1" applyBorder="1" applyAlignment="1">
      <alignment horizontal="center" vertical="center" wrapText="1"/>
    </xf>
    <xf numFmtId="9" fontId="0" fillId="76" borderId="75" xfId="18959" applyNumberFormat="1" applyFont="1" applyFill="1" applyBorder="1" applyAlignment="1">
      <alignment horizontal="center" vertical="center" wrapText="1"/>
    </xf>
    <xf numFmtId="9" fontId="0" fillId="76" borderId="79" xfId="18959" applyNumberFormat="1" applyFont="1" applyFill="1" applyBorder="1" applyAlignment="1">
      <alignment horizontal="center" vertical="center" wrapText="1"/>
    </xf>
    <xf numFmtId="37" fontId="41" fillId="21" borderId="0" xfId="18960" applyNumberFormat="1" applyFont="1" applyFill="1" applyAlignment="1">
      <alignment horizontal="center"/>
    </xf>
    <xf numFmtId="174" fontId="41" fillId="21" borderId="0" xfId="18960" applyNumberFormat="1" applyFont="1" applyFill="1" applyAlignment="1">
      <alignment horizontal="center"/>
    </xf>
    <xf numFmtId="166" fontId="41" fillId="21" borderId="0" xfId="4544" applyNumberFormat="1" applyFont="1" applyFill="1" applyAlignment="1">
      <alignment horizontal="center"/>
    </xf>
    <xf numFmtId="170" fontId="41" fillId="21" borderId="0" xfId="18960" applyNumberFormat="1" applyFont="1" applyFill="1" applyAlignment="1">
      <alignment horizontal="center"/>
    </xf>
    <xf numFmtId="9" fontId="0" fillId="22" borderId="31" xfId="18959" applyNumberFormat="1" applyFont="1" applyFill="1" applyBorder="1" applyAlignment="1">
      <alignment horizontal="center" vertical="center"/>
    </xf>
    <xf numFmtId="9" fontId="0" fillId="22" borderId="75" xfId="18959" applyNumberFormat="1" applyFont="1" applyFill="1" applyBorder="1" applyAlignment="1">
      <alignment horizontal="center" vertical="center"/>
    </xf>
    <xf numFmtId="9" fontId="0" fillId="22" borderId="79" xfId="18959" applyNumberFormat="1" applyFont="1" applyFill="1" applyBorder="1" applyAlignment="1">
      <alignment horizontal="center" vertical="center"/>
    </xf>
    <xf numFmtId="9" fontId="0" fillId="22" borderId="44" xfId="18959" applyNumberFormat="1" applyFont="1" applyFill="1" applyBorder="1" applyAlignment="1">
      <alignment horizontal="center" vertical="center"/>
    </xf>
    <xf numFmtId="9" fontId="0" fillId="22" borderId="61" xfId="18959" applyNumberFormat="1" applyFont="1" applyFill="1" applyBorder="1" applyAlignment="1">
      <alignment horizontal="center" vertical="center"/>
    </xf>
    <xf numFmtId="9" fontId="0" fillId="22" borderId="76" xfId="18959" applyNumberFormat="1" applyFont="1" applyFill="1" applyBorder="1" applyAlignment="1">
      <alignment horizontal="center" vertical="center"/>
    </xf>
    <xf numFmtId="9" fontId="0" fillId="22" borderId="80" xfId="18959" applyNumberFormat="1" applyFont="1" applyFill="1" applyBorder="1" applyAlignment="1">
      <alignment horizontal="center" vertical="center"/>
    </xf>
    <xf numFmtId="9" fontId="0" fillId="22" borderId="71" xfId="18959" applyNumberFormat="1" applyFont="1" applyFill="1" applyBorder="1" applyAlignment="1">
      <alignment horizontal="center" vertical="center"/>
    </xf>
    <xf numFmtId="9" fontId="0" fillId="22" borderId="77" xfId="18959" applyNumberFormat="1" applyFont="1" applyFill="1" applyBorder="1" applyAlignment="1">
      <alignment horizontal="center" vertical="center"/>
    </xf>
    <xf numFmtId="9" fontId="0" fillId="22" borderId="28" xfId="18959" applyNumberFormat="1" applyFont="1" applyFill="1" applyBorder="1" applyAlignment="1">
      <alignment horizontal="center" vertical="center"/>
    </xf>
    <xf numFmtId="9" fontId="0" fillId="22" borderId="41" xfId="18959" applyNumberFormat="1" applyFont="1" applyFill="1" applyBorder="1" applyAlignment="1">
      <alignment horizontal="center" vertical="center"/>
    </xf>
    <xf numFmtId="9" fontId="0" fillId="22" borderId="68" xfId="18959" applyNumberFormat="1" applyFont="1" applyFill="1" applyBorder="1" applyAlignment="1">
      <alignment horizontal="center" vertical="center"/>
    </xf>
    <xf numFmtId="9" fontId="0" fillId="22" borderId="81" xfId="18959" applyNumberFormat="1" applyFont="1" applyFill="1" applyBorder="1" applyAlignment="1">
      <alignment horizontal="center" vertical="center"/>
    </xf>
    <xf numFmtId="9" fontId="0" fillId="22" borderId="82" xfId="18959" applyNumberFormat="1" applyFont="1" applyFill="1" applyBorder="1" applyAlignment="1">
      <alignment horizontal="center" vertical="center"/>
    </xf>
    <xf numFmtId="9" fontId="0" fillId="22" borderId="83" xfId="18959" applyNumberFormat="1" applyFont="1" applyFill="1" applyBorder="1" applyAlignment="1">
      <alignment horizontal="center" vertical="center"/>
    </xf>
    <xf numFmtId="9" fontId="0" fillId="22" borderId="84" xfId="18959" applyNumberFormat="1" applyFont="1" applyFill="1" applyBorder="1" applyAlignment="1">
      <alignment horizontal="center" vertical="center"/>
    </xf>
    <xf numFmtId="9" fontId="0" fillId="22" borderId="85" xfId="18959" applyNumberFormat="1" applyFont="1" applyFill="1" applyBorder="1" applyAlignment="1">
      <alignment horizontal="center" vertical="center"/>
    </xf>
    <xf numFmtId="178" fontId="3" fillId="76" borderId="23" xfId="1" applyNumberFormat="1" applyFont="1" applyFill="1" applyBorder="1" applyAlignment="1">
      <alignment horizontal="center" vertical="center"/>
    </xf>
    <xf numFmtId="178" fontId="3" fillId="77" borderId="23" xfId="1" applyNumberFormat="1" applyFont="1" applyFill="1" applyBorder="1" applyAlignment="1">
      <alignment horizontal="center" vertical="center"/>
    </xf>
    <xf numFmtId="178" fontId="3" fillId="80" borderId="23" xfId="1" applyNumberFormat="1" applyFont="1" applyFill="1" applyBorder="1" applyAlignment="1">
      <alignment horizontal="center" vertical="center"/>
    </xf>
    <xf numFmtId="178" fontId="3" fillId="42" borderId="23" xfId="1" applyNumberFormat="1" applyFont="1" applyFill="1" applyBorder="1" applyAlignment="1">
      <alignment horizontal="center" vertical="center"/>
    </xf>
    <xf numFmtId="9" fontId="0" fillId="42" borderId="24" xfId="1" applyFont="1" applyFill="1" applyBorder="1" applyAlignment="1">
      <alignment horizontal="center" vertical="center"/>
    </xf>
    <xf numFmtId="0" fontId="7" fillId="78" borderId="0" xfId="0" applyFont="1" applyFill="1"/>
    <xf numFmtId="0" fontId="0" fillId="77" borderId="24" xfId="0" applyFill="1" applyBorder="1" applyAlignment="1">
      <alignment horizontal="left" vertical="center"/>
    </xf>
    <xf numFmtId="0" fontId="0" fillId="42" borderId="24" xfId="0" applyFill="1" applyBorder="1" applyAlignment="1">
      <alignment horizontal="left" vertical="center"/>
    </xf>
    <xf numFmtId="0" fontId="0" fillId="42" borderId="24" xfId="0" applyFont="1" applyFill="1" applyBorder="1" applyAlignment="1">
      <alignment horizontal="left" vertical="center"/>
    </xf>
    <xf numFmtId="0" fontId="0" fillId="56" borderId="24" xfId="0" applyFill="1" applyBorder="1" applyAlignment="1">
      <alignment horizontal="center" vertical="center"/>
    </xf>
    <xf numFmtId="188" fontId="0" fillId="7" borderId="0" xfId="0" applyNumberFormat="1" applyFill="1"/>
    <xf numFmtId="189" fontId="0" fillId="7" borderId="0" xfId="0" applyNumberFormat="1" applyFill="1" applyBorder="1"/>
    <xf numFmtId="190" fontId="0" fillId="22" borderId="26" xfId="0" applyNumberFormat="1" applyFont="1" applyFill="1" applyBorder="1" applyAlignment="1">
      <alignment horizontal="right" wrapText="1"/>
    </xf>
    <xf numFmtId="3" fontId="3" fillId="87" borderId="0" xfId="0" applyNumberFormat="1" applyFont="1" applyFill="1" applyBorder="1" applyAlignment="1">
      <alignment horizontal="center" vertical="center" wrapText="1"/>
    </xf>
    <xf numFmtId="3" fontId="3" fillId="78" borderId="0" xfId="0" applyNumberFormat="1" applyFont="1" applyFill="1" applyBorder="1" applyAlignment="1">
      <alignment horizontal="center" vertical="center" wrapText="1"/>
    </xf>
    <xf numFmtId="178" fontId="0" fillId="78" borderId="0" xfId="1" applyNumberFormat="1" applyFont="1" applyFill="1" applyBorder="1" applyAlignment="1">
      <alignment horizontal="center" vertical="center"/>
    </xf>
    <xf numFmtId="173" fontId="0" fillId="78" borderId="0" xfId="1" applyNumberFormat="1" applyFont="1" applyFill="1" applyAlignment="1">
      <alignment horizontal="center"/>
    </xf>
    <xf numFmtId="1" fontId="0" fillId="78" borderId="0" xfId="0" applyNumberFormat="1" applyFill="1" applyAlignment="1">
      <alignment horizontal="center"/>
    </xf>
    <xf numFmtId="2" fontId="0" fillId="78" borderId="24" xfId="4" applyNumberFormat="1" applyFont="1" applyFill="1" applyBorder="1" applyAlignment="1">
      <alignment horizontal="center" vertical="center"/>
    </xf>
    <xf numFmtId="187" fontId="0" fillId="78" borderId="24" xfId="4" applyNumberFormat="1" applyFont="1" applyFill="1" applyBorder="1" applyAlignment="1">
      <alignment horizontal="center" vertical="center"/>
    </xf>
    <xf numFmtId="167" fontId="0" fillId="78" borderId="24" xfId="4" applyNumberFormat="1" applyFont="1" applyFill="1" applyBorder="1" applyAlignment="1">
      <alignment horizontal="center" vertical="center"/>
    </xf>
    <xf numFmtId="173" fontId="0" fillId="78" borderId="24" xfId="1" applyNumberFormat="1" applyFont="1" applyFill="1" applyBorder="1" applyAlignment="1">
      <alignment horizontal="center" vertical="center"/>
    </xf>
    <xf numFmtId="178" fontId="0" fillId="78" borderId="24" xfId="1" applyNumberFormat="1" applyFont="1" applyFill="1" applyBorder="1" applyAlignment="1">
      <alignment horizontal="center" vertical="center"/>
    </xf>
    <xf numFmtId="1" fontId="0" fillId="78" borderId="24" xfId="4" applyNumberFormat="1" applyFont="1" applyFill="1" applyBorder="1" applyAlignment="1">
      <alignment horizontal="center" vertical="center"/>
    </xf>
    <xf numFmtId="3" fontId="3" fillId="87" borderId="39" xfId="0" applyNumberFormat="1" applyFont="1" applyFill="1" applyBorder="1" applyAlignment="1">
      <alignment horizontal="center" vertical="center" wrapText="1"/>
    </xf>
    <xf numFmtId="1" fontId="3" fillId="87" borderId="39" xfId="0" applyNumberFormat="1" applyFont="1" applyFill="1" applyBorder="1" applyAlignment="1">
      <alignment horizontal="center" vertical="center" wrapText="1"/>
    </xf>
    <xf numFmtId="2" fontId="3" fillId="87" borderId="39" xfId="0" applyNumberFormat="1" applyFont="1" applyFill="1" applyBorder="1" applyAlignment="1">
      <alignment horizontal="center" vertical="center" wrapText="1"/>
    </xf>
    <xf numFmtId="167" fontId="3" fillId="87" borderId="39" xfId="0" applyNumberFormat="1" applyFont="1" applyFill="1" applyBorder="1" applyAlignment="1">
      <alignment horizontal="center" vertical="center" wrapText="1"/>
    </xf>
    <xf numFmtId="3" fontId="9" fillId="88" borderId="24" xfId="0" applyNumberFormat="1" applyFont="1" applyFill="1" applyBorder="1" applyAlignment="1">
      <alignment horizontal="center" vertical="center"/>
    </xf>
    <xf numFmtId="0" fontId="8" fillId="78" borderId="0" xfId="0" applyFont="1" applyFill="1" applyBorder="1" applyAlignment="1">
      <alignment horizontal="left"/>
    </xf>
    <xf numFmtId="9" fontId="0" fillId="78" borderId="24" xfId="1" applyFont="1" applyFill="1" applyBorder="1" applyAlignment="1">
      <alignment horizontal="center" vertical="center"/>
    </xf>
    <xf numFmtId="1" fontId="0" fillId="78" borderId="45" xfId="0" applyNumberFormat="1" applyFill="1" applyBorder="1" applyAlignment="1">
      <alignment horizontal="center"/>
    </xf>
    <xf numFmtId="39" fontId="0" fillId="0" borderId="86" xfId="0" applyNumberFormat="1" applyFont="1" applyBorder="1" applyAlignment="1">
      <alignment horizontal="right" wrapText="1"/>
    </xf>
    <xf numFmtId="0" fontId="3" fillId="4" borderId="87" xfId="0" applyFont="1" applyFill="1" applyBorder="1" applyAlignment="1">
      <alignment horizontal="center" wrapText="1"/>
    </xf>
    <xf numFmtId="0" fontId="0" fillId="0" borderId="88" xfId="0" applyFont="1" applyBorder="1"/>
    <xf numFmtId="0" fontId="0" fillId="0" borderId="89" xfId="0" applyFont="1" applyBorder="1"/>
    <xf numFmtId="0" fontId="0" fillId="0" borderId="87" xfId="0" applyFont="1" applyBorder="1"/>
    <xf numFmtId="0" fontId="0" fillId="0" borderId="24" xfId="0" applyBorder="1" applyAlignment="1">
      <alignment wrapText="1"/>
    </xf>
    <xf numFmtId="1" fontId="0" fillId="0" borderId="24" xfId="0" applyNumberFormat="1" applyBorder="1" applyAlignment="1">
      <alignment wrapText="1"/>
    </xf>
    <xf numFmtId="0" fontId="3" fillId="0" borderId="30" xfId="0" applyFont="1" applyBorder="1" applyAlignment="1"/>
    <xf numFmtId="0" fontId="89" fillId="43" borderId="90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center" wrapText="1"/>
    </xf>
    <xf numFmtId="9" fontId="0" fillId="78" borderId="24" xfId="0" applyNumberFormat="1" applyFill="1" applyBorder="1" applyAlignment="1">
      <alignment horizontal="center" vertical="center"/>
    </xf>
    <xf numFmtId="0" fontId="0" fillId="78" borderId="24" xfId="0" applyFill="1" applyBorder="1" applyAlignment="1">
      <alignment horizontal="center" vertical="center"/>
    </xf>
    <xf numFmtId="10" fontId="0" fillId="78" borderId="24" xfId="0" applyNumberFormat="1" applyFill="1" applyBorder="1" applyAlignment="1">
      <alignment horizontal="center" vertical="center"/>
    </xf>
    <xf numFmtId="171" fontId="0" fillId="78" borderId="24" xfId="0" applyNumberFormat="1" applyFill="1" applyBorder="1" applyAlignment="1">
      <alignment horizontal="center" vertical="center"/>
    </xf>
    <xf numFmtId="1" fontId="0" fillId="20" borderId="24" xfId="0" applyNumberFormat="1" applyFill="1" applyBorder="1" applyAlignment="1">
      <alignment horizontal="center" vertical="center"/>
    </xf>
    <xf numFmtId="2" fontId="0" fillId="20" borderId="24" xfId="0" applyNumberFormat="1" applyFill="1" applyBorder="1" applyAlignment="1">
      <alignment horizontal="center" vertical="center"/>
    </xf>
    <xf numFmtId="2" fontId="0" fillId="76" borderId="24" xfId="0" applyNumberFormat="1" applyFill="1" applyBorder="1" applyAlignment="1">
      <alignment horizontal="center" vertical="center"/>
    </xf>
    <xf numFmtId="2" fontId="0" fillId="76" borderId="25" xfId="0" applyNumberFormat="1" applyFill="1" applyBorder="1" applyAlignment="1">
      <alignment horizontal="center" vertical="center"/>
    </xf>
    <xf numFmtId="2" fontId="0" fillId="77" borderId="24" xfId="0" applyNumberFormat="1" applyFill="1" applyBorder="1" applyAlignment="1">
      <alignment horizontal="center" vertical="center"/>
    </xf>
    <xf numFmtId="2" fontId="0" fillId="79" borderId="24" xfId="0" applyNumberFormat="1" applyFill="1" applyBorder="1" applyAlignment="1">
      <alignment horizontal="center" vertical="center"/>
    </xf>
    <xf numFmtId="2" fontId="0" fillId="42" borderId="24" xfId="0" applyNumberFormat="1" applyFill="1" applyBorder="1" applyAlignment="1">
      <alignment horizontal="center" vertical="center"/>
    </xf>
    <xf numFmtId="2" fontId="0" fillId="42" borderId="24" xfId="0" applyNumberFormat="1" applyFont="1" applyFill="1" applyBorder="1" applyAlignment="1">
      <alignment horizontal="center" vertical="center"/>
    </xf>
    <xf numFmtId="171" fontId="0" fillId="20" borderId="24" xfId="0" applyNumberFormat="1" applyFill="1" applyBorder="1" applyAlignment="1">
      <alignment horizontal="center" vertical="center"/>
    </xf>
    <xf numFmtId="171" fontId="0" fillId="76" borderId="24" xfId="0" applyNumberFormat="1" applyFill="1" applyBorder="1" applyAlignment="1">
      <alignment horizontal="center" vertical="center"/>
    </xf>
    <xf numFmtId="171" fontId="0" fillId="76" borderId="25" xfId="0" applyNumberFormat="1" applyFill="1" applyBorder="1" applyAlignment="1">
      <alignment horizontal="center" vertical="center"/>
    </xf>
    <xf numFmtId="171" fontId="0" fillId="77" borderId="24" xfId="0" applyNumberFormat="1" applyFill="1" applyBorder="1" applyAlignment="1">
      <alignment horizontal="center" vertical="center"/>
    </xf>
    <xf numFmtId="171" fontId="0" fillId="79" borderId="24" xfId="0" applyNumberFormat="1" applyFill="1" applyBorder="1" applyAlignment="1">
      <alignment horizontal="center" vertical="center"/>
    </xf>
    <xf numFmtId="171" fontId="0" fillId="42" borderId="24" xfId="0" applyNumberFormat="1" applyFill="1" applyBorder="1" applyAlignment="1">
      <alignment horizontal="center" vertical="center"/>
    </xf>
    <xf numFmtId="171" fontId="0" fillId="42" borderId="24" xfId="0" applyNumberFormat="1" applyFont="1" applyFill="1" applyBorder="1" applyAlignment="1">
      <alignment horizontal="center" vertical="center"/>
    </xf>
    <xf numFmtId="1" fontId="0" fillId="76" borderId="24" xfId="0" applyNumberFormat="1" applyFill="1" applyBorder="1" applyAlignment="1">
      <alignment horizontal="center" vertical="center"/>
    </xf>
    <xf numFmtId="1" fontId="0" fillId="76" borderId="25" xfId="0" applyNumberFormat="1" applyFill="1" applyBorder="1" applyAlignment="1">
      <alignment horizontal="center" vertical="center"/>
    </xf>
    <xf numFmtId="1" fontId="0" fillId="77" borderId="24" xfId="0" applyNumberFormat="1" applyFill="1" applyBorder="1" applyAlignment="1">
      <alignment horizontal="center" vertical="center"/>
    </xf>
    <xf numFmtId="1" fontId="0" fillId="79" borderId="24" xfId="0" applyNumberFormat="1" applyFill="1" applyBorder="1" applyAlignment="1">
      <alignment horizontal="center" vertical="center"/>
    </xf>
    <xf numFmtId="1" fontId="0" fillId="42" borderId="24" xfId="0" applyNumberFormat="1" applyFill="1" applyBorder="1" applyAlignment="1">
      <alignment horizontal="center" vertical="center"/>
    </xf>
    <xf numFmtId="1" fontId="0" fillId="42" borderId="24" xfId="0" applyNumberFormat="1" applyFont="1" applyFill="1" applyBorder="1" applyAlignment="1">
      <alignment horizontal="center" vertical="center"/>
    </xf>
    <xf numFmtId="2" fontId="6" fillId="59" borderId="0" xfId="0" applyNumberFormat="1" applyFont="1" applyFill="1"/>
    <xf numFmtId="1" fontId="3" fillId="4" borderId="48" xfId="70" applyNumberFormat="1" applyFont="1" applyFill="1" applyBorder="1" applyAlignment="1">
      <alignment horizontal="center" vertical="center" wrapText="1"/>
    </xf>
    <xf numFmtId="171" fontId="6" fillId="59" borderId="0" xfId="0" applyNumberFormat="1" applyFont="1" applyFill="1"/>
    <xf numFmtId="0" fontId="0" fillId="78" borderId="0" xfId="0" applyFill="1" applyBorder="1"/>
    <xf numFmtId="2" fontId="0" fillId="78" borderId="24" xfId="1" applyNumberFormat="1" applyFont="1" applyFill="1" applyBorder="1"/>
    <xf numFmtId="173" fontId="3" fillId="77" borderId="23" xfId="1" applyNumberFormat="1" applyFont="1" applyFill="1" applyBorder="1" applyAlignment="1">
      <alignment horizontal="center" vertical="center"/>
    </xf>
    <xf numFmtId="178" fontId="3" fillId="78" borderId="0" xfId="1" applyNumberFormat="1" applyFont="1" applyFill="1" applyBorder="1" applyAlignment="1">
      <alignment horizontal="center" vertical="center"/>
    </xf>
    <xf numFmtId="166" fontId="3" fillId="77" borderId="23" xfId="1" applyNumberFormat="1" applyFont="1" applyFill="1" applyBorder="1" applyAlignment="1">
      <alignment horizontal="center" vertical="center"/>
    </xf>
    <xf numFmtId="2" fontId="3" fillId="86" borderId="23" xfId="1" applyNumberFormat="1" applyFont="1" applyFill="1" applyBorder="1" applyAlignment="1">
      <alignment horizontal="center" vertical="center"/>
    </xf>
    <xf numFmtId="173" fontId="3" fillId="42" borderId="24" xfId="1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0" fillId="76" borderId="24" xfId="0" applyFont="1" applyFill="1" applyBorder="1" applyAlignment="1">
      <alignment horizontal="center" vertical="center"/>
    </xf>
    <xf numFmtId="9" fontId="0" fillId="41" borderId="0" xfId="1" applyFont="1" applyFill="1" applyAlignment="1">
      <alignment horizontal="center" vertical="center"/>
    </xf>
    <xf numFmtId="2" fontId="0" fillId="78" borderId="0" xfId="0" applyNumberFormat="1" applyFill="1"/>
    <xf numFmtId="0" fontId="0" fillId="79" borderId="24" xfId="0" applyFont="1" applyFill="1" applyBorder="1" applyAlignment="1">
      <alignment horizontal="center" vertical="center"/>
    </xf>
    <xf numFmtId="14" fontId="0" fillId="41" borderId="0" xfId="0" applyNumberFormat="1" applyFill="1" applyAlignment="1">
      <alignment vertical="center"/>
    </xf>
    <xf numFmtId="167" fontId="3" fillId="86" borderId="23" xfId="1" applyNumberFormat="1" applyFont="1" applyFill="1" applyBorder="1" applyAlignment="1">
      <alignment horizontal="center" vertical="center"/>
    </xf>
    <xf numFmtId="186" fontId="0" fillId="0" borderId="22" xfId="0" applyNumberFormat="1" applyFont="1" applyBorder="1" applyAlignment="1">
      <alignment horizontal="right" wrapText="1"/>
    </xf>
    <xf numFmtId="0" fontId="71" fillId="41" borderId="0" xfId="0" applyFont="1" applyFill="1" applyAlignment="1">
      <alignment wrapText="1"/>
    </xf>
    <xf numFmtId="191" fontId="3" fillId="76" borderId="24" xfId="1" applyNumberFormat="1" applyFont="1" applyFill="1" applyBorder="1" applyAlignment="1">
      <alignment horizontal="center" vertical="center"/>
    </xf>
    <xf numFmtId="191" fontId="3" fillId="76" borderId="23" xfId="1" applyNumberFormat="1" applyFont="1" applyFill="1" applyBorder="1" applyAlignment="1">
      <alignment horizontal="center" vertical="center"/>
    </xf>
    <xf numFmtId="191" fontId="3" fillId="77" borderId="23" xfId="1" applyNumberFormat="1" applyFont="1" applyFill="1" applyBorder="1" applyAlignment="1">
      <alignment horizontal="center" vertical="center"/>
    </xf>
    <xf numFmtId="191" fontId="3" fillId="77" borderId="24" xfId="1" applyNumberFormat="1" applyFont="1" applyFill="1" applyBorder="1" applyAlignment="1">
      <alignment horizontal="center" vertical="center"/>
    </xf>
    <xf numFmtId="191" fontId="3" fillId="79" borderId="24" xfId="1" applyNumberFormat="1" applyFont="1" applyFill="1" applyBorder="1" applyAlignment="1">
      <alignment horizontal="center" vertical="center"/>
    </xf>
    <xf numFmtId="191" fontId="3" fillId="79" borderId="23" xfId="1" applyNumberFormat="1" applyFont="1" applyFill="1" applyBorder="1" applyAlignment="1">
      <alignment horizontal="center" vertical="center"/>
    </xf>
    <xf numFmtId="191" fontId="3" fillId="42" borderId="24" xfId="1" applyNumberFormat="1" applyFont="1" applyFill="1" applyBorder="1" applyAlignment="1">
      <alignment horizontal="center" vertical="center"/>
    </xf>
    <xf numFmtId="191" fontId="3" fillId="42" borderId="23" xfId="1" applyNumberFormat="1" applyFont="1" applyFill="1" applyBorder="1" applyAlignment="1">
      <alignment horizontal="center" vertical="center"/>
    </xf>
    <xf numFmtId="168" fontId="3" fillId="79" borderId="23" xfId="4" applyNumberFormat="1" applyFont="1" applyFill="1" applyBorder="1" applyAlignment="1">
      <alignment horizontal="center" vertical="center"/>
    </xf>
    <xf numFmtId="192" fontId="3" fillId="77" borderId="23" xfId="1" applyNumberFormat="1" applyFont="1" applyFill="1" applyBorder="1" applyAlignment="1">
      <alignment horizontal="center" vertical="center"/>
    </xf>
    <xf numFmtId="193" fontId="3" fillId="77" borderId="24" xfId="1" applyNumberFormat="1" applyFont="1" applyFill="1" applyBorder="1" applyAlignment="1">
      <alignment horizontal="center" vertical="center"/>
    </xf>
    <xf numFmtId="194" fontId="3" fillId="77" borderId="24" xfId="1" applyNumberFormat="1" applyFont="1" applyFill="1" applyBorder="1" applyAlignment="1">
      <alignment horizontal="center" vertical="center"/>
    </xf>
    <xf numFmtId="192" fontId="3" fillId="79" borderId="23" xfId="1" applyNumberFormat="1" applyFont="1" applyFill="1" applyBorder="1" applyAlignment="1">
      <alignment horizontal="center" vertical="center"/>
    </xf>
    <xf numFmtId="171" fontId="0" fillId="0" borderId="12" xfId="0" applyNumberFormat="1" applyFill="1" applyBorder="1" applyAlignment="1">
      <alignment horizontal="center"/>
    </xf>
    <xf numFmtId="1" fontId="0" fillId="0" borderId="12" xfId="0" applyNumberFormat="1" applyFill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" fontId="0" fillId="0" borderId="45" xfId="0" applyNumberFormat="1" applyBorder="1" applyAlignment="1">
      <alignment horizontal="center"/>
    </xf>
    <xf numFmtId="1" fontId="0" fillId="0" borderId="46" xfId="0" applyNumberFormat="1" applyBorder="1" applyAlignment="1">
      <alignment horizontal="center"/>
    </xf>
    <xf numFmtId="171" fontId="0" fillId="0" borderId="45" xfId="0" applyNumberFormat="1" applyBorder="1" applyAlignment="1">
      <alignment horizontal="center"/>
    </xf>
    <xf numFmtId="1" fontId="0" fillId="0" borderId="43" xfId="0" applyNumberFormat="1" applyFill="1" applyBorder="1" applyAlignment="1">
      <alignment horizontal="center"/>
    </xf>
    <xf numFmtId="171" fontId="0" fillId="0" borderId="0" xfId="0" applyNumberFormat="1" applyFill="1" applyBorder="1" applyAlignment="1">
      <alignment horizontal="center"/>
    </xf>
    <xf numFmtId="168" fontId="3" fillId="80" borderId="23" xfId="4" applyNumberFormat="1" applyFont="1" applyFill="1" applyBorder="1" applyAlignment="1">
      <alignment horizontal="center" vertical="center"/>
    </xf>
    <xf numFmtId="167" fontId="0" fillId="0" borderId="0" xfId="0" applyNumberFormat="1"/>
    <xf numFmtId="9" fontId="0" fillId="87" borderId="24" xfId="1" applyFont="1" applyFill="1" applyBorder="1" applyAlignment="1">
      <alignment horizontal="center"/>
    </xf>
    <xf numFmtId="9" fontId="0" fillId="0" borderId="22" xfId="1" applyFont="1" applyBorder="1" applyAlignment="1">
      <alignment horizontal="right" wrapText="1"/>
    </xf>
    <xf numFmtId="168" fontId="3" fillId="76" borderId="23" xfId="4" applyNumberFormat="1" applyFont="1" applyFill="1" applyBorder="1" applyAlignment="1">
      <alignment horizontal="center" vertical="center"/>
    </xf>
    <xf numFmtId="165" fontId="0" fillId="41" borderId="0" xfId="0" applyNumberFormat="1" applyFill="1" applyAlignment="1">
      <alignment vertical="center"/>
    </xf>
    <xf numFmtId="171" fontId="0" fillId="0" borderId="43" xfId="0" applyNumberFormat="1" applyFill="1" applyBorder="1" applyAlignment="1">
      <alignment horizontal="center"/>
    </xf>
    <xf numFmtId="37" fontId="0" fillId="20" borderId="21" xfId="0" applyNumberFormat="1" applyFont="1" applyFill="1" applyBorder="1" applyAlignment="1">
      <alignment horizontal="right" wrapText="1"/>
    </xf>
    <xf numFmtId="3" fontId="0" fillId="79" borderId="24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horizontal="center" vertical="center" wrapText="1"/>
    </xf>
    <xf numFmtId="3" fontId="3" fillId="86" borderId="31" xfId="0" applyNumberFormat="1" applyFont="1" applyFill="1" applyBorder="1" applyAlignment="1">
      <alignment horizontal="center" vertical="center" wrapText="1"/>
    </xf>
    <xf numFmtId="1" fontId="3" fillId="76" borderId="25" xfId="1" applyNumberFormat="1" applyFont="1" applyFill="1" applyBorder="1" applyAlignment="1">
      <alignment horizontal="center" vertical="center"/>
    </xf>
    <xf numFmtId="3" fontId="3" fillId="4" borderId="31" xfId="0" applyNumberFormat="1" applyFont="1" applyFill="1" applyBorder="1" applyAlignment="1">
      <alignment horizontal="left" vertical="center"/>
    </xf>
    <xf numFmtId="1" fontId="0" fillId="41" borderId="0" xfId="1" applyNumberFormat="1" applyFont="1" applyFill="1" applyAlignment="1">
      <alignment horizontal="center" vertical="center"/>
    </xf>
    <xf numFmtId="3" fontId="0" fillId="76" borderId="24" xfId="0" applyNumberFormat="1" applyFont="1" applyFill="1" applyBorder="1" applyAlignment="1">
      <alignment vertical="center"/>
    </xf>
    <xf numFmtId="0" fontId="6" fillId="8" borderId="91" xfId="0" applyFont="1" applyFill="1" applyBorder="1" applyAlignment="1"/>
    <xf numFmtId="0" fontId="6" fillId="8" borderId="92" xfId="0" applyFont="1" applyFill="1" applyBorder="1" applyAlignment="1"/>
    <xf numFmtId="0" fontId="6" fillId="8" borderId="93" xfId="0" applyFont="1" applyFill="1" applyBorder="1" applyAlignment="1"/>
    <xf numFmtId="0" fontId="6" fillId="76" borderId="91" xfId="0" applyFont="1" applyFill="1" applyBorder="1" applyAlignment="1"/>
    <xf numFmtId="0" fontId="6" fillId="76" borderId="92" xfId="0" applyFont="1" applyFill="1" applyBorder="1" applyAlignment="1"/>
    <xf numFmtId="0" fontId="6" fillId="76" borderId="93" xfId="0" applyFont="1" applyFill="1" applyBorder="1" applyAlignment="1"/>
    <xf numFmtId="0" fontId="6" fillId="3" borderId="91" xfId="0" applyFont="1" applyFill="1" applyBorder="1" applyAlignment="1"/>
    <xf numFmtId="0" fontId="6" fillId="3" borderId="92" xfId="0" applyFont="1" applyFill="1" applyBorder="1" applyAlignment="1"/>
    <xf numFmtId="0" fontId="6" fillId="3" borderId="93" xfId="0" applyFont="1" applyFill="1" applyBorder="1" applyAlignment="1"/>
    <xf numFmtId="0" fontId="0" fillId="89" borderId="24" xfId="0" applyFont="1" applyFill="1" applyBorder="1" applyAlignment="1">
      <alignment horizontal="left" vertical="center"/>
    </xf>
    <xf numFmtId="0" fontId="0" fillId="89" borderId="24" xfId="0" applyFont="1" applyFill="1" applyBorder="1" applyAlignment="1">
      <alignment horizontal="center" vertical="center"/>
    </xf>
    <xf numFmtId="3" fontId="0" fillId="89" borderId="24" xfId="0" applyNumberFormat="1" applyFont="1" applyFill="1" applyBorder="1" applyAlignment="1">
      <alignment vertical="center"/>
    </xf>
    <xf numFmtId="173" fontId="3" fillId="86" borderId="23" xfId="1" applyNumberFormat="1" applyFont="1" applyFill="1" applyBorder="1" applyAlignment="1">
      <alignment horizontal="center" vertical="center"/>
    </xf>
    <xf numFmtId="1" fontId="6" fillId="41" borderId="0" xfId="0" applyNumberFormat="1" applyFont="1" applyFill="1" applyBorder="1" applyAlignment="1">
      <alignment horizontal="center"/>
    </xf>
    <xf numFmtId="191" fontId="3" fillId="85" borderId="24" xfId="1" applyNumberFormat="1" applyFont="1" applyFill="1" applyBorder="1" applyAlignment="1">
      <alignment horizontal="center" vertical="center"/>
    </xf>
    <xf numFmtId="173" fontId="3" fillId="76" borderId="24" xfId="1" applyNumberFormat="1" applyFont="1" applyFill="1" applyBorder="1" applyAlignment="1">
      <alignment horizontal="center" vertical="center"/>
    </xf>
    <xf numFmtId="171" fontId="0" fillId="0" borderId="44" xfId="0" applyNumberFormat="1" applyBorder="1" applyAlignment="1">
      <alignment horizontal="center"/>
    </xf>
    <xf numFmtId="171" fontId="0" fillId="0" borderId="46" xfId="0" applyNumberFormat="1" applyBorder="1" applyAlignment="1">
      <alignment horizontal="center"/>
    </xf>
    <xf numFmtId="0" fontId="1" fillId="79" borderId="24" xfId="0" applyNumberFormat="1" applyFont="1" applyFill="1" applyBorder="1" applyAlignment="1">
      <alignment vertical="center"/>
    </xf>
    <xf numFmtId="192" fontId="3" fillId="76" borderId="23" xfId="1" applyNumberFormat="1" applyFont="1" applyFill="1" applyBorder="1" applyAlignment="1">
      <alignment horizontal="center" vertical="center"/>
    </xf>
    <xf numFmtId="195" fontId="3" fillId="76" borderId="23" xfId="1" applyNumberFormat="1" applyFont="1" applyFill="1" applyBorder="1" applyAlignment="1">
      <alignment horizontal="center" vertical="center"/>
    </xf>
    <xf numFmtId="173" fontId="0" fillId="76" borderId="24" xfId="1" applyNumberFormat="1" applyFont="1" applyFill="1" applyBorder="1" applyAlignment="1">
      <alignment horizontal="center" vertical="center"/>
    </xf>
    <xf numFmtId="195" fontId="3" fillId="77" borderId="23" xfId="1" applyNumberFormat="1" applyFont="1" applyFill="1" applyBorder="1" applyAlignment="1">
      <alignment horizontal="center" vertical="center"/>
    </xf>
    <xf numFmtId="169" fontId="3" fillId="77" borderId="23" xfId="4" applyNumberFormat="1" applyFont="1" applyFill="1" applyBorder="1" applyAlignment="1">
      <alignment vertical="center"/>
    </xf>
    <xf numFmtId="193" fontId="3" fillId="77" borderId="23" xfId="1" applyNumberFormat="1" applyFont="1" applyFill="1" applyBorder="1" applyAlignment="1">
      <alignment horizontal="center" vertical="center"/>
    </xf>
    <xf numFmtId="194" fontId="3" fillId="77" borderId="23" xfId="1" applyNumberFormat="1" applyFont="1" applyFill="1" applyBorder="1" applyAlignment="1">
      <alignment horizontal="center" vertical="center"/>
    </xf>
    <xf numFmtId="0" fontId="3" fillId="4" borderId="24" xfId="0" applyNumberFormat="1" applyFont="1" applyFill="1" applyBorder="1" applyAlignment="1">
      <alignment vertical="center" wrapText="1"/>
    </xf>
    <xf numFmtId="194" fontId="3" fillId="42" borderId="24" xfId="1" applyNumberFormat="1" applyFont="1" applyFill="1" applyBorder="1" applyAlignment="1">
      <alignment horizontal="center" vertical="center"/>
    </xf>
    <xf numFmtId="171" fontId="0" fillId="78" borderId="24" xfId="4" applyNumberFormat="1" applyFont="1" applyFill="1" applyBorder="1" applyAlignment="1">
      <alignment horizontal="center" vertical="center"/>
    </xf>
    <xf numFmtId="0" fontId="0" fillId="90" borderId="24" xfId="0" applyFont="1" applyFill="1" applyBorder="1" applyAlignment="1">
      <alignment horizontal="left" vertical="center"/>
    </xf>
    <xf numFmtId="0" fontId="0" fillId="90" borderId="24" xfId="0" applyFont="1" applyFill="1" applyBorder="1" applyAlignment="1">
      <alignment horizontal="center" vertical="center"/>
    </xf>
    <xf numFmtId="3" fontId="0" fillId="90" borderId="24" xfId="0" applyNumberFormat="1" applyFont="1" applyFill="1" applyBorder="1" applyAlignment="1">
      <alignment vertical="center"/>
    </xf>
    <xf numFmtId="0" fontId="3" fillId="89" borderId="21" xfId="0" applyFont="1" applyFill="1" applyBorder="1" applyAlignment="1">
      <alignment horizontal="center" wrapText="1"/>
    </xf>
    <xf numFmtId="2" fontId="0" fillId="89" borderId="0" xfId="1" applyNumberFormat="1" applyFont="1" applyFill="1"/>
    <xf numFmtId="0" fontId="2" fillId="0" borderId="0" xfId="18978"/>
    <xf numFmtId="1" fontId="0" fillId="0" borderId="0" xfId="18979" applyNumberFormat="1" applyFont="1"/>
    <xf numFmtId="9" fontId="0" fillId="0" borderId="0" xfId="18979" applyFont="1"/>
    <xf numFmtId="1" fontId="2" fillId="0" borderId="0" xfId="18978" applyNumberFormat="1"/>
    <xf numFmtId="173" fontId="0" fillId="0" borderId="0" xfId="18979" applyNumberFormat="1" applyFont="1"/>
    <xf numFmtId="187" fontId="2" fillId="0" borderId="0" xfId="18978" applyNumberFormat="1"/>
    <xf numFmtId="166" fontId="2" fillId="0" borderId="0" xfId="18978" applyNumberFormat="1"/>
    <xf numFmtId="2" fontId="2" fillId="0" borderId="0" xfId="18978" applyNumberFormat="1"/>
    <xf numFmtId="14" fontId="2" fillId="0" borderId="0" xfId="18978" applyNumberFormat="1"/>
    <xf numFmtId="0" fontId="2" fillId="51" borderId="0" xfId="18978" applyFill="1"/>
    <xf numFmtId="1" fontId="0" fillId="51" borderId="0" xfId="18979" applyNumberFormat="1" applyFont="1" applyFill="1"/>
    <xf numFmtId="9" fontId="0" fillId="51" borderId="0" xfId="18979" applyFont="1" applyFill="1"/>
    <xf numFmtId="166" fontId="2" fillId="51" borderId="0" xfId="18978" applyNumberFormat="1" applyFill="1"/>
    <xf numFmtId="173" fontId="0" fillId="51" borderId="0" xfId="18979" applyNumberFormat="1" applyFont="1" applyFill="1"/>
    <xf numFmtId="187" fontId="2" fillId="51" borderId="0" xfId="18978" applyNumberFormat="1" applyFill="1"/>
    <xf numFmtId="2" fontId="2" fillId="51" borderId="0" xfId="18978" applyNumberFormat="1" applyFill="1"/>
    <xf numFmtId="14" fontId="2" fillId="51" borderId="0" xfId="18978" applyNumberFormat="1" applyFill="1"/>
    <xf numFmtId="0" fontId="2" fillId="0" borderId="0" xfId="18978" applyAlignment="1">
      <alignment wrapText="1"/>
    </xf>
    <xf numFmtId="0" fontId="37" fillId="0" borderId="0" xfId="18978" applyFont="1"/>
    <xf numFmtId="0" fontId="2" fillId="0" borderId="0" xfId="18978" applyFill="1"/>
    <xf numFmtId="0" fontId="93" fillId="0" borderId="0" xfId="18978" applyFont="1" applyFill="1"/>
    <xf numFmtId="0" fontId="93" fillId="89" borderId="0" xfId="18978" applyFont="1" applyFill="1"/>
    <xf numFmtId="166" fontId="2" fillId="85" borderId="0" xfId="18978" applyNumberFormat="1" applyFill="1"/>
    <xf numFmtId="194" fontId="3" fillId="76" borderId="24" xfId="1" applyNumberFormat="1" applyFont="1" applyFill="1" applyBorder="1" applyAlignment="1">
      <alignment horizontal="center" vertical="center"/>
    </xf>
    <xf numFmtId="9" fontId="3" fillId="85" borderId="24" xfId="1" applyFont="1" applyFill="1" applyBorder="1" applyAlignment="1">
      <alignment horizontal="center" vertical="center"/>
    </xf>
    <xf numFmtId="187" fontId="0" fillId="0" borderId="35" xfId="0" applyNumberFormat="1" applyFont="1" applyBorder="1" applyAlignment="1">
      <alignment wrapText="1"/>
    </xf>
    <xf numFmtId="0" fontId="0" fillId="41" borderId="0" xfId="0" applyFont="1" applyFill="1" applyAlignment="1">
      <alignment vertical="center"/>
    </xf>
    <xf numFmtId="0" fontId="94" fillId="42" borderId="24" xfId="0" applyFont="1" applyFill="1" applyBorder="1" applyAlignment="1">
      <alignment horizontal="left" vertical="center"/>
    </xf>
    <xf numFmtId="173" fontId="3" fillId="41" borderId="0" xfId="1" applyNumberFormat="1" applyFont="1" applyFill="1"/>
    <xf numFmtId="173" fontId="0" fillId="82" borderId="0" xfId="1" applyNumberFormat="1" applyFont="1" applyFill="1"/>
    <xf numFmtId="9" fontId="0" fillId="82" borderId="0" xfId="1" applyFont="1" applyFill="1"/>
    <xf numFmtId="173" fontId="0" fillId="82" borderId="0" xfId="0" applyNumberFormat="1" applyFill="1"/>
    <xf numFmtId="1" fontId="6" fillId="41" borderId="0" xfId="0" applyNumberFormat="1" applyFont="1" applyFill="1" applyBorder="1" applyAlignment="1">
      <alignment horizontal="left"/>
    </xf>
    <xf numFmtId="194" fontId="3" fillId="76" borderId="23" xfId="1" applyNumberFormat="1" applyFont="1" applyFill="1" applyBorder="1" applyAlignment="1">
      <alignment horizontal="center" vertical="center"/>
    </xf>
    <xf numFmtId="0" fontId="8" fillId="76" borderId="24" xfId="0" applyFont="1" applyFill="1" applyBorder="1" applyAlignment="1">
      <alignment horizontal="center" vertical="center"/>
    </xf>
    <xf numFmtId="191" fontId="3" fillId="86" borderId="23" xfId="1" applyNumberFormat="1" applyFont="1" applyFill="1" applyBorder="1" applyAlignment="1">
      <alignment horizontal="center" vertical="center"/>
    </xf>
    <xf numFmtId="193" fontId="3" fillId="76" borderId="23" xfId="1" applyNumberFormat="1" applyFont="1" applyFill="1" applyBorder="1" applyAlignment="1">
      <alignment horizontal="center" vertical="center"/>
    </xf>
    <xf numFmtId="193" fontId="3" fillId="86" borderId="23" xfId="1" applyNumberFormat="1" applyFont="1" applyFill="1" applyBorder="1" applyAlignment="1">
      <alignment horizontal="center" vertical="center"/>
    </xf>
    <xf numFmtId="194" fontId="3" fillId="86" borderId="23" xfId="1" applyNumberFormat="1" applyFont="1" applyFill="1" applyBorder="1" applyAlignment="1">
      <alignment horizontal="center" vertical="center"/>
    </xf>
    <xf numFmtId="194" fontId="3" fillId="80" borderId="23" xfId="1" applyNumberFormat="1" applyFont="1" applyFill="1" applyBorder="1" applyAlignment="1">
      <alignment horizontal="center" vertical="center"/>
    </xf>
    <xf numFmtId="193" fontId="3" fillId="80" borderId="23" xfId="1" applyNumberFormat="1" applyFont="1" applyFill="1" applyBorder="1" applyAlignment="1">
      <alignment horizontal="center" vertical="center"/>
    </xf>
    <xf numFmtId="191" fontId="3" fillId="80" borderId="23" xfId="1" applyNumberFormat="1" applyFont="1" applyFill="1" applyBorder="1" applyAlignment="1">
      <alignment horizontal="center" vertical="center"/>
    </xf>
    <xf numFmtId="192" fontId="3" fillId="42" borderId="24" xfId="1" applyNumberFormat="1" applyFont="1" applyFill="1" applyBorder="1" applyAlignment="1">
      <alignment horizontal="center" vertical="center"/>
    </xf>
    <xf numFmtId="192" fontId="3" fillId="42" borderId="23" xfId="1" applyNumberFormat="1" applyFont="1" applyFill="1" applyBorder="1" applyAlignment="1">
      <alignment horizontal="center" vertical="center"/>
    </xf>
    <xf numFmtId="9" fontId="6" fillId="41" borderId="0" xfId="1" applyFont="1" applyFill="1" applyAlignment="1">
      <alignment horizontal="center" vertical="center"/>
    </xf>
    <xf numFmtId="0" fontId="74" fillId="91" borderId="0" xfId="0" applyFont="1" applyFill="1" applyAlignment="1">
      <alignment horizontal="center" vertical="center"/>
    </xf>
    <xf numFmtId="9" fontId="0" fillId="79" borderId="24" xfId="1" applyFont="1" applyFill="1" applyBorder="1" applyAlignment="1">
      <alignment horizontal="center" vertical="center"/>
    </xf>
    <xf numFmtId="9" fontId="0" fillId="77" borderId="24" xfId="1" applyFont="1" applyFill="1" applyBorder="1" applyAlignment="1">
      <alignment horizontal="center" vertical="center"/>
    </xf>
    <xf numFmtId="1" fontId="3" fillId="91" borderId="24" xfId="1" applyNumberFormat="1" applyFont="1" applyFill="1" applyBorder="1" applyAlignment="1">
      <alignment horizontal="center" vertical="center"/>
    </xf>
    <xf numFmtId="10" fontId="0" fillId="0" borderId="94" xfId="1" applyNumberFormat="1" applyFont="1" applyFill="1" applyBorder="1"/>
    <xf numFmtId="170" fontId="0" fillId="0" borderId="87" xfId="4" applyNumberFormat="1" applyFont="1" applyFill="1" applyBorder="1"/>
    <xf numFmtId="0" fontId="3" fillId="4" borderId="95" xfId="0" applyFont="1" applyFill="1" applyBorder="1" applyAlignment="1">
      <alignment horizontal="center" wrapText="1"/>
    </xf>
    <xf numFmtId="170" fontId="0" fillId="0" borderId="89" xfId="4" applyNumberFormat="1" applyFont="1" applyFill="1" applyBorder="1"/>
    <xf numFmtId="9" fontId="0" fillId="0" borderId="24" xfId="1" applyFont="1" applyFill="1" applyBorder="1"/>
    <xf numFmtId="2" fontId="0" fillId="78" borderId="0" xfId="4" applyNumberFormat="1" applyFont="1" applyFill="1" applyBorder="1" applyAlignment="1">
      <alignment horizontal="center" vertical="center"/>
    </xf>
    <xf numFmtId="187" fontId="0" fillId="78" borderId="0" xfId="4" applyNumberFormat="1" applyFont="1" applyFill="1" applyBorder="1" applyAlignment="1">
      <alignment horizontal="center" vertical="center"/>
    </xf>
    <xf numFmtId="0" fontId="7" fillId="78" borderId="0" xfId="0" applyFont="1" applyFill="1" applyAlignment="1">
      <alignment horizontal="center"/>
    </xf>
    <xf numFmtId="0" fontId="7" fillId="41" borderId="0" xfId="0" applyFont="1" applyFill="1" applyAlignment="1">
      <alignment horizontal="right"/>
    </xf>
    <xf numFmtId="0" fontId="7" fillId="0" borderId="0" xfId="0" applyFont="1" applyAlignment="1">
      <alignment horizontal="right"/>
    </xf>
    <xf numFmtId="9" fontId="74" fillId="89" borderId="0" xfId="1" applyNumberFormat="1" applyFont="1" applyFill="1" applyAlignment="1">
      <alignment horizontal="center" vertical="center"/>
    </xf>
    <xf numFmtId="2" fontId="6" fillId="41" borderId="31" xfId="0" applyNumberFormat="1" applyFont="1" applyFill="1" applyBorder="1" applyAlignment="1"/>
    <xf numFmtId="2" fontId="6" fillId="41" borderId="30" xfId="0" applyNumberFormat="1" applyFont="1" applyFill="1" applyBorder="1" applyAlignment="1"/>
    <xf numFmtId="2" fontId="6" fillId="41" borderId="23" xfId="0" applyNumberFormat="1" applyFont="1" applyFill="1" applyBorder="1" applyAlignment="1"/>
    <xf numFmtId="0" fontId="6" fillId="41" borderId="0" xfId="0" applyFont="1" applyFill="1" applyAlignment="1">
      <alignment horizontal="center"/>
    </xf>
    <xf numFmtId="173" fontId="74" fillId="89" borderId="0" xfId="1" applyNumberFormat="1" applyFont="1" applyFill="1" applyAlignment="1">
      <alignment horizontal="center" vertical="center"/>
    </xf>
    <xf numFmtId="196" fontId="3" fillId="42" borderId="24" xfId="1" applyNumberFormat="1" applyFont="1" applyFill="1" applyBorder="1" applyAlignment="1">
      <alignment horizontal="center" vertical="center"/>
    </xf>
    <xf numFmtId="0" fontId="3" fillId="41" borderId="0" xfId="0" applyFont="1" applyFill="1" applyAlignment="1"/>
    <xf numFmtId="0" fontId="39" fillId="81" borderId="41" xfId="0" applyFont="1" applyFill="1" applyBorder="1" applyAlignment="1">
      <alignment horizontal="center" vertical="center"/>
    </xf>
    <xf numFmtId="1" fontId="7" fillId="0" borderId="41" xfId="0" applyNumberFormat="1" applyFont="1" applyBorder="1" applyAlignment="1">
      <alignment horizontal="center" vertical="center"/>
    </xf>
    <xf numFmtId="1" fontId="7" fillId="0" borderId="42" xfId="0" applyNumberFormat="1" applyFont="1" applyBorder="1" applyAlignment="1">
      <alignment horizontal="center" vertical="center"/>
    </xf>
    <xf numFmtId="1" fontId="7" fillId="0" borderId="47" xfId="0" applyNumberFormat="1" applyFont="1" applyBorder="1" applyAlignment="1">
      <alignment horizontal="center" vertical="center"/>
    </xf>
    <xf numFmtId="1" fontId="7" fillId="0" borderId="43" xfId="0" applyNumberFormat="1" applyFont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1" fontId="7" fillId="0" borderId="12" xfId="0" applyNumberFormat="1" applyFont="1" applyBorder="1" applyAlignment="1">
      <alignment horizontal="center" vertical="center"/>
    </xf>
    <xf numFmtId="1" fontId="7" fillId="0" borderId="44" xfId="0" applyNumberFormat="1" applyFont="1" applyBorder="1" applyAlignment="1">
      <alignment horizontal="center" vertical="center"/>
    </xf>
    <xf numFmtId="1" fontId="7" fillId="0" borderId="45" xfId="0" applyNumberFormat="1" applyFont="1" applyBorder="1" applyAlignment="1">
      <alignment horizontal="center" vertical="center"/>
    </xf>
    <xf numFmtId="1" fontId="7" fillId="0" borderId="46" xfId="0" applyNumberFormat="1" applyFont="1" applyBorder="1" applyAlignment="1">
      <alignment horizontal="center" vertical="center"/>
    </xf>
    <xf numFmtId="0" fontId="8" fillId="78" borderId="39" xfId="0" applyFont="1" applyFill="1" applyBorder="1"/>
    <xf numFmtId="0" fontId="8" fillId="78" borderId="40" xfId="0" applyFont="1" applyFill="1" applyBorder="1"/>
    <xf numFmtId="0" fontId="8" fillId="78" borderId="25" xfId="0" applyFont="1" applyFill="1" applyBorder="1"/>
    <xf numFmtId="1" fontId="39" fillId="81" borderId="41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3" fillId="92" borderId="0" xfId="0" applyFont="1" applyFill="1" applyAlignment="1">
      <alignment horizontal="center" vertical="center"/>
    </xf>
    <xf numFmtId="1" fontId="6" fillId="41" borderId="0" xfId="0" applyNumberFormat="1" applyFont="1" applyFill="1" applyBorder="1" applyAlignment="1">
      <alignment horizontal="left" vertical="center"/>
    </xf>
    <xf numFmtId="0" fontId="8" fillId="22" borderId="24" xfId="0" applyFont="1" applyFill="1" applyBorder="1" applyAlignment="1">
      <alignment horizontal="left" vertical="center" wrapText="1"/>
    </xf>
    <xf numFmtId="0" fontId="11" fillId="22" borderId="24" xfId="0" applyFont="1" applyFill="1" applyBorder="1" applyAlignment="1">
      <alignment horizontal="center" vertical="center"/>
    </xf>
    <xf numFmtId="9" fontId="3" fillId="76" borderId="24" xfId="4" applyNumberFormat="1" applyFont="1" applyFill="1" applyBorder="1" applyAlignment="1">
      <alignment horizontal="center" vertical="center"/>
    </xf>
    <xf numFmtId="9" fontId="3" fillId="42" borderId="24" xfId="4" applyNumberFormat="1" applyFont="1" applyFill="1" applyBorder="1" applyAlignment="1">
      <alignment horizontal="center" vertical="center"/>
    </xf>
    <xf numFmtId="1" fontId="3" fillId="20" borderId="24" xfId="4" applyNumberFormat="1" applyFont="1" applyFill="1" applyBorder="1" applyAlignment="1">
      <alignment horizontal="center" vertical="center"/>
    </xf>
    <xf numFmtId="0" fontId="3" fillId="41" borderId="0" xfId="0" applyFont="1" applyFill="1" applyAlignment="1">
      <alignment horizontal="center" wrapText="1"/>
    </xf>
    <xf numFmtId="0" fontId="38" fillId="63" borderId="0" xfId="18978" applyFont="1" applyFill="1" applyAlignment="1">
      <alignment horizontal="center"/>
    </xf>
    <xf numFmtId="0" fontId="37" fillId="45" borderId="43" xfId="18958" applyFont="1" applyBorder="1" applyAlignment="1"/>
    <xf numFmtId="0" fontId="37" fillId="45" borderId="0" xfId="18958" applyFont="1" applyBorder="1" applyAlignment="1"/>
    <xf numFmtId="2" fontId="6" fillId="76" borderId="54" xfId="4544" applyNumberFormat="1" applyFont="1" applyFill="1" applyBorder="1" applyAlignment="1">
      <alignment horizontal="center"/>
    </xf>
    <xf numFmtId="2" fontId="6" fillId="76" borderId="53" xfId="4544" applyNumberFormat="1" applyFont="1" applyFill="1" applyBorder="1" applyAlignment="1">
      <alignment horizontal="center"/>
    </xf>
    <xf numFmtId="3" fontId="3" fillId="76" borderId="54" xfId="4544" applyNumberFormat="1" applyFont="1" applyFill="1" applyBorder="1" applyAlignment="1">
      <alignment horizontal="center" wrapText="1"/>
    </xf>
    <xf numFmtId="0" fontId="0" fillId="0" borderId="52" xfId="4544" applyFont="1" applyBorder="1" applyAlignment="1">
      <alignment horizontal="center" wrapText="1"/>
    </xf>
    <xf numFmtId="0" fontId="0" fillId="0" borderId="53" xfId="4544" applyFont="1" applyBorder="1" applyAlignment="1">
      <alignment horizontal="center" wrapText="1"/>
    </xf>
    <xf numFmtId="2" fontId="6" fillId="76" borderId="52" xfId="4544" applyNumberFormat="1" applyFont="1" applyFill="1" applyBorder="1" applyAlignment="1">
      <alignment horizontal="center"/>
    </xf>
    <xf numFmtId="0" fontId="0" fillId="61" borderId="96" xfId="4544" applyFont="1" applyFill="1" applyBorder="1" applyAlignment="1">
      <alignment horizontal="left" vertical="center"/>
    </xf>
    <xf numFmtId="0" fontId="0" fillId="61" borderId="0" xfId="4544" applyFont="1" applyFill="1" applyBorder="1" applyAlignment="1">
      <alignment horizontal="left" vertical="center"/>
    </xf>
    <xf numFmtId="0" fontId="15" fillId="21" borderId="10" xfId="4544" applyFont="1" applyFill="1" applyBorder="1" applyAlignment="1">
      <alignment horizontal="center"/>
    </xf>
    <xf numFmtId="0" fontId="0" fillId="61" borderId="12" xfId="4544" applyFont="1" applyFill="1" applyBorder="1" applyAlignment="1">
      <alignment horizontal="left" vertical="center"/>
    </xf>
    <xf numFmtId="3" fontId="3" fillId="76" borderId="52" xfId="4544" applyNumberFormat="1" applyFont="1" applyFill="1" applyBorder="1" applyAlignment="1">
      <alignment horizontal="center" wrapText="1"/>
    </xf>
    <xf numFmtId="3" fontId="3" fillId="76" borderId="97" xfId="4544" applyNumberFormat="1" applyFont="1" applyFill="1" applyBorder="1" applyAlignment="1">
      <alignment horizontal="center" wrapText="1"/>
    </xf>
    <xf numFmtId="3" fontId="3" fillId="76" borderId="51" xfId="4544" applyNumberFormat="1" applyFont="1" applyFill="1" applyBorder="1" applyAlignment="1">
      <alignment horizontal="center" wrapText="1"/>
    </xf>
    <xf numFmtId="0" fontId="0" fillId="0" borderId="97" xfId="4544" applyFont="1" applyBorder="1" applyAlignment="1">
      <alignment horizontal="center" wrapText="1"/>
    </xf>
    <xf numFmtId="0" fontId="0" fillId="61" borderId="66" xfId="4544" applyFont="1" applyFill="1" applyBorder="1" applyAlignment="1">
      <alignment horizontal="left" vertical="center"/>
    </xf>
  </cellXfs>
  <cellStyles count="18980">
    <cellStyle name="_Table2_Out" xfId="73"/>
    <cellStyle name="$/MWh" xfId="72"/>
    <cellStyle name="20% - Accent1" xfId="18958"/>
    <cellStyle name="20% - Accent1 10" xfId="74"/>
    <cellStyle name="20% - Accent1 11" xfId="75"/>
    <cellStyle name="20% - Accent1 12" xfId="76"/>
    <cellStyle name="20% - Accent1 13" xfId="77"/>
    <cellStyle name="20% - Accent1 14" xfId="78"/>
    <cellStyle name="20% - Accent1 15" xfId="79"/>
    <cellStyle name="20% - Accent1 16" xfId="80"/>
    <cellStyle name="20% - Accent1 17" xfId="81"/>
    <cellStyle name="20% - Accent1 18" xfId="82"/>
    <cellStyle name="20% - Accent1 19" xfId="83"/>
    <cellStyle name="20% - Accent1 2" xfId="6"/>
    <cellStyle name="20% - Accent1 2 2" xfId="84"/>
    <cellStyle name="20% - Accent1 2 3" xfId="85"/>
    <cellStyle name="20% - Accent1 2 4" xfId="16448"/>
    <cellStyle name="20% - Accent1 20" xfId="86"/>
    <cellStyle name="20% - Accent1 21" xfId="87"/>
    <cellStyle name="20% - Accent1 22" xfId="88"/>
    <cellStyle name="20% - Accent1 23" xfId="89"/>
    <cellStyle name="20% - Accent1 3" xfId="90"/>
    <cellStyle name="20% - Accent1 3 2" xfId="91"/>
    <cellStyle name="20% - Accent1 3 3" xfId="92"/>
    <cellStyle name="20% - Accent1 4" xfId="93"/>
    <cellStyle name="20% - Accent1 5" xfId="94"/>
    <cellStyle name="20% - Accent1 6" xfId="95"/>
    <cellStyle name="20% - Accent1 7" xfId="96"/>
    <cellStyle name="20% - Accent1 8" xfId="97"/>
    <cellStyle name="20% - Accent1 9" xfId="98"/>
    <cellStyle name="20% - Accent2 10" xfId="99"/>
    <cellStyle name="20% - Accent2 11" xfId="100"/>
    <cellStyle name="20% - Accent2 12" xfId="101"/>
    <cellStyle name="20% - Accent2 13" xfId="102"/>
    <cellStyle name="20% - Accent2 14" xfId="103"/>
    <cellStyle name="20% - Accent2 15" xfId="104"/>
    <cellStyle name="20% - Accent2 16" xfId="105"/>
    <cellStyle name="20% - Accent2 17" xfId="106"/>
    <cellStyle name="20% - Accent2 18" xfId="107"/>
    <cellStyle name="20% - Accent2 19" xfId="108"/>
    <cellStyle name="20% - Accent2 2" xfId="7"/>
    <cellStyle name="20% - Accent2 2 2" xfId="109"/>
    <cellStyle name="20% - Accent2 2 3" xfId="110"/>
    <cellStyle name="20% - Accent2 2 4" xfId="16449"/>
    <cellStyle name="20% - Accent2 20" xfId="111"/>
    <cellStyle name="20% - Accent2 21" xfId="112"/>
    <cellStyle name="20% - Accent2 22" xfId="113"/>
    <cellStyle name="20% - Accent2 23" xfId="114"/>
    <cellStyle name="20% - Accent2 3" xfId="115"/>
    <cellStyle name="20% - Accent2 3 2" xfId="116"/>
    <cellStyle name="20% - Accent2 3 3" xfId="117"/>
    <cellStyle name="20% - Accent2 4" xfId="118"/>
    <cellStyle name="20% - Accent2 5" xfId="119"/>
    <cellStyle name="20% - Accent2 6" xfId="120"/>
    <cellStyle name="20% - Accent2 7" xfId="121"/>
    <cellStyle name="20% - Accent2 8" xfId="122"/>
    <cellStyle name="20% - Accent2 9" xfId="123"/>
    <cellStyle name="20% - Accent3 10" xfId="124"/>
    <cellStyle name="20% - Accent3 11" xfId="125"/>
    <cellStyle name="20% - Accent3 12" xfId="126"/>
    <cellStyle name="20% - Accent3 13" xfId="127"/>
    <cellStyle name="20% - Accent3 14" xfId="128"/>
    <cellStyle name="20% - Accent3 15" xfId="129"/>
    <cellStyle name="20% - Accent3 16" xfId="130"/>
    <cellStyle name="20% - Accent3 17" xfId="131"/>
    <cellStyle name="20% - Accent3 18" xfId="132"/>
    <cellStyle name="20% - Accent3 19" xfId="133"/>
    <cellStyle name="20% - Accent3 2" xfId="8"/>
    <cellStyle name="20% - Accent3 2 2" xfId="134"/>
    <cellStyle name="20% - Accent3 2 3" xfId="135"/>
    <cellStyle name="20% - Accent3 2 4" xfId="16450"/>
    <cellStyle name="20% - Accent3 20" xfId="136"/>
    <cellStyle name="20% - Accent3 21" xfId="137"/>
    <cellStyle name="20% - Accent3 22" xfId="138"/>
    <cellStyle name="20% - Accent3 23" xfId="139"/>
    <cellStyle name="20% - Accent3 3" xfId="140"/>
    <cellStyle name="20% - Accent3 3 2" xfId="141"/>
    <cellStyle name="20% - Accent3 3 3" xfId="142"/>
    <cellStyle name="20% - Accent3 4" xfId="143"/>
    <cellStyle name="20% - Accent3 5" xfId="144"/>
    <cellStyle name="20% - Accent3 6" xfId="145"/>
    <cellStyle name="20% - Accent3 7" xfId="146"/>
    <cellStyle name="20% - Accent3 8" xfId="147"/>
    <cellStyle name="20% - Accent3 9" xfId="148"/>
    <cellStyle name="20% - Accent4 10" xfId="149"/>
    <cellStyle name="20% - Accent4 11" xfId="150"/>
    <cellStyle name="20% - Accent4 12" xfId="151"/>
    <cellStyle name="20% - Accent4 13" xfId="152"/>
    <cellStyle name="20% - Accent4 14" xfId="153"/>
    <cellStyle name="20% - Accent4 15" xfId="154"/>
    <cellStyle name="20% - Accent4 16" xfId="155"/>
    <cellStyle name="20% - Accent4 17" xfId="156"/>
    <cellStyle name="20% - Accent4 18" xfId="157"/>
    <cellStyle name="20% - Accent4 19" xfId="158"/>
    <cellStyle name="20% - Accent4 2" xfId="9"/>
    <cellStyle name="20% - Accent4 2 2" xfId="159"/>
    <cellStyle name="20% - Accent4 2 3" xfId="160"/>
    <cellStyle name="20% - Accent4 2 4" xfId="16451"/>
    <cellStyle name="20% - Accent4 20" xfId="161"/>
    <cellStyle name="20% - Accent4 21" xfId="162"/>
    <cellStyle name="20% - Accent4 22" xfId="163"/>
    <cellStyle name="20% - Accent4 23" xfId="164"/>
    <cellStyle name="20% - Accent4 3" xfId="165"/>
    <cellStyle name="20% - Accent4 3 2" xfId="166"/>
    <cellStyle name="20% - Accent4 3 3" xfId="167"/>
    <cellStyle name="20% - Accent4 4" xfId="168"/>
    <cellStyle name="20% - Accent4 5" xfId="169"/>
    <cellStyle name="20% - Accent4 6" xfId="170"/>
    <cellStyle name="20% - Accent4 7" xfId="171"/>
    <cellStyle name="20% - Accent4 8" xfId="172"/>
    <cellStyle name="20% - Accent4 9" xfId="173"/>
    <cellStyle name="20% - Accent5 10" xfId="174"/>
    <cellStyle name="20% - Accent5 11" xfId="175"/>
    <cellStyle name="20% - Accent5 12" xfId="176"/>
    <cellStyle name="20% - Accent5 13" xfId="177"/>
    <cellStyle name="20% - Accent5 14" xfId="178"/>
    <cellStyle name="20% - Accent5 15" xfId="179"/>
    <cellStyle name="20% - Accent5 16" xfId="180"/>
    <cellStyle name="20% - Accent5 17" xfId="181"/>
    <cellStyle name="20% - Accent5 18" xfId="182"/>
    <cellStyle name="20% - Accent5 19" xfId="183"/>
    <cellStyle name="20% - Accent5 2" xfId="10"/>
    <cellStyle name="20% - Accent5 2 2" xfId="184"/>
    <cellStyle name="20% - Accent5 2 3" xfId="185"/>
    <cellStyle name="20% - Accent5 2 4" xfId="16452"/>
    <cellStyle name="20% - Accent5 20" xfId="186"/>
    <cellStyle name="20% - Accent5 21" xfId="187"/>
    <cellStyle name="20% - Accent5 22" xfId="188"/>
    <cellStyle name="20% - Accent5 23" xfId="189"/>
    <cellStyle name="20% - Accent5 3" xfId="190"/>
    <cellStyle name="20% - Accent5 3 2" xfId="191"/>
    <cellStyle name="20% - Accent5 3 3" xfId="192"/>
    <cellStyle name="20% - Accent5 4" xfId="193"/>
    <cellStyle name="20% - Accent5 5" xfId="194"/>
    <cellStyle name="20% - Accent5 6" xfId="195"/>
    <cellStyle name="20% - Accent5 7" xfId="196"/>
    <cellStyle name="20% - Accent5 8" xfId="197"/>
    <cellStyle name="20% - Accent5 9" xfId="198"/>
    <cellStyle name="20% - Accent6 10" xfId="199"/>
    <cellStyle name="20% - Accent6 11" xfId="200"/>
    <cellStyle name="20% - Accent6 12" xfId="201"/>
    <cellStyle name="20% - Accent6 13" xfId="202"/>
    <cellStyle name="20% - Accent6 14" xfId="203"/>
    <cellStyle name="20% - Accent6 15" xfId="204"/>
    <cellStyle name="20% - Accent6 16" xfId="205"/>
    <cellStyle name="20% - Accent6 17" xfId="206"/>
    <cellStyle name="20% - Accent6 18" xfId="207"/>
    <cellStyle name="20% - Accent6 19" xfId="208"/>
    <cellStyle name="20% - Accent6 2" xfId="11"/>
    <cellStyle name="20% - Accent6 2 2" xfId="209"/>
    <cellStyle name="20% - Accent6 2 3" xfId="210"/>
    <cellStyle name="20% - Accent6 2 4" xfId="16453"/>
    <cellStyle name="20% - Accent6 20" xfId="211"/>
    <cellStyle name="20% - Accent6 21" xfId="212"/>
    <cellStyle name="20% - Accent6 22" xfId="213"/>
    <cellStyle name="20% - Accent6 23" xfId="214"/>
    <cellStyle name="20% - Accent6 3" xfId="215"/>
    <cellStyle name="20% - Accent6 3 2" xfId="216"/>
    <cellStyle name="20% - Accent6 3 3" xfId="217"/>
    <cellStyle name="20% - Accent6 4" xfId="218"/>
    <cellStyle name="20% - Accent6 5" xfId="219"/>
    <cellStyle name="20% - Accent6 6" xfId="220"/>
    <cellStyle name="20% - Accent6 7" xfId="221"/>
    <cellStyle name="20% - Accent6 8" xfId="222"/>
    <cellStyle name="20% - Accent6 9" xfId="223"/>
    <cellStyle name="40% - Accent1 10" xfId="224"/>
    <cellStyle name="40% - Accent1 11" xfId="225"/>
    <cellStyle name="40% - Accent1 12" xfId="226"/>
    <cellStyle name="40% - Accent1 13" xfId="227"/>
    <cellStyle name="40% - Accent1 14" xfId="228"/>
    <cellStyle name="40% - Accent1 15" xfId="229"/>
    <cellStyle name="40% - Accent1 16" xfId="230"/>
    <cellStyle name="40% - Accent1 17" xfId="231"/>
    <cellStyle name="40% - Accent1 18" xfId="232"/>
    <cellStyle name="40% - Accent1 19" xfId="233"/>
    <cellStyle name="40% - Accent1 2" xfId="12"/>
    <cellStyle name="40% - Accent1 2 2" xfId="234"/>
    <cellStyle name="40% - Accent1 2 3" xfId="235"/>
    <cellStyle name="40% - Accent1 2 4" xfId="16454"/>
    <cellStyle name="40% - Accent1 20" xfId="236"/>
    <cellStyle name="40% - Accent1 21" xfId="237"/>
    <cellStyle name="40% - Accent1 22" xfId="238"/>
    <cellStyle name="40% - Accent1 23" xfId="239"/>
    <cellStyle name="40% - Accent1 3" xfId="240"/>
    <cellStyle name="40% - Accent1 3 2" xfId="241"/>
    <cellStyle name="40% - Accent1 3 3" xfId="242"/>
    <cellStyle name="40% - Accent1 4" xfId="243"/>
    <cellStyle name="40% - Accent1 5" xfId="244"/>
    <cellStyle name="40% - Accent1 6" xfId="245"/>
    <cellStyle name="40% - Accent1 7" xfId="246"/>
    <cellStyle name="40% - Accent1 8" xfId="247"/>
    <cellStyle name="40% - Accent1 9" xfId="248"/>
    <cellStyle name="40% - Accent2 10" xfId="249"/>
    <cellStyle name="40% - Accent2 11" xfId="250"/>
    <cellStyle name="40% - Accent2 12" xfId="251"/>
    <cellStyle name="40% - Accent2 13" xfId="252"/>
    <cellStyle name="40% - Accent2 14" xfId="253"/>
    <cellStyle name="40% - Accent2 15" xfId="254"/>
    <cellStyle name="40% - Accent2 16" xfId="255"/>
    <cellStyle name="40% - Accent2 17" xfId="256"/>
    <cellStyle name="40% - Accent2 18" xfId="257"/>
    <cellStyle name="40% - Accent2 19" xfId="258"/>
    <cellStyle name="40% - Accent2 2" xfId="13"/>
    <cellStyle name="40% - Accent2 2 2" xfId="259"/>
    <cellStyle name="40% - Accent2 2 3" xfId="260"/>
    <cellStyle name="40% - Accent2 2 4" xfId="16455"/>
    <cellStyle name="40% - Accent2 20" xfId="261"/>
    <cellStyle name="40% - Accent2 21" xfId="262"/>
    <cellStyle name="40% - Accent2 22" xfId="263"/>
    <cellStyle name="40% - Accent2 23" xfId="264"/>
    <cellStyle name="40% - Accent2 3" xfId="265"/>
    <cellStyle name="40% - Accent2 3 2" xfId="266"/>
    <cellStyle name="40% - Accent2 3 3" xfId="267"/>
    <cellStyle name="40% - Accent2 4" xfId="268"/>
    <cellStyle name="40% - Accent2 5" xfId="269"/>
    <cellStyle name="40% - Accent2 6" xfId="270"/>
    <cellStyle name="40% - Accent2 7" xfId="271"/>
    <cellStyle name="40% - Accent2 8" xfId="272"/>
    <cellStyle name="40% - Accent2 9" xfId="273"/>
    <cellStyle name="40% - Accent3 10" xfId="274"/>
    <cellStyle name="40% - Accent3 11" xfId="275"/>
    <cellStyle name="40% - Accent3 12" xfId="276"/>
    <cellStyle name="40% - Accent3 13" xfId="277"/>
    <cellStyle name="40% - Accent3 14" xfId="278"/>
    <cellStyle name="40% - Accent3 15" xfId="279"/>
    <cellStyle name="40% - Accent3 16" xfId="280"/>
    <cellStyle name="40% - Accent3 17" xfId="281"/>
    <cellStyle name="40% - Accent3 18" xfId="282"/>
    <cellStyle name="40% - Accent3 19" xfId="283"/>
    <cellStyle name="40% - Accent3 2" xfId="14"/>
    <cellStyle name="40% - Accent3 2 2" xfId="284"/>
    <cellStyle name="40% - Accent3 2 3" xfId="285"/>
    <cellStyle name="40% - Accent3 2 4" xfId="16456"/>
    <cellStyle name="40% - Accent3 20" xfId="286"/>
    <cellStyle name="40% - Accent3 21" xfId="287"/>
    <cellStyle name="40% - Accent3 22" xfId="288"/>
    <cellStyle name="40% - Accent3 23" xfId="289"/>
    <cellStyle name="40% - Accent3 3" xfId="290"/>
    <cellStyle name="40% - Accent3 3 2" xfId="291"/>
    <cellStyle name="40% - Accent3 3 3" xfId="292"/>
    <cellStyle name="40% - Accent3 4" xfId="293"/>
    <cellStyle name="40% - Accent3 5" xfId="294"/>
    <cellStyle name="40% - Accent3 6" xfId="295"/>
    <cellStyle name="40% - Accent3 7" xfId="296"/>
    <cellStyle name="40% - Accent3 8" xfId="297"/>
    <cellStyle name="40% - Accent3 9" xfId="298"/>
    <cellStyle name="40% - Accent4 10" xfId="299"/>
    <cellStyle name="40% - Accent4 11" xfId="300"/>
    <cellStyle name="40% - Accent4 12" xfId="301"/>
    <cellStyle name="40% - Accent4 13" xfId="302"/>
    <cellStyle name="40% - Accent4 14" xfId="303"/>
    <cellStyle name="40% - Accent4 15" xfId="304"/>
    <cellStyle name="40% - Accent4 16" xfId="305"/>
    <cellStyle name="40% - Accent4 17" xfId="306"/>
    <cellStyle name="40% - Accent4 18" xfId="307"/>
    <cellStyle name="40% - Accent4 19" xfId="308"/>
    <cellStyle name="40% - Accent4 2" xfId="15"/>
    <cellStyle name="40% - Accent4 2 2" xfId="309"/>
    <cellStyle name="40% - Accent4 2 3" xfId="310"/>
    <cellStyle name="40% - Accent4 2 4" xfId="16457"/>
    <cellStyle name="40% - Accent4 20" xfId="311"/>
    <cellStyle name="40% - Accent4 21" xfId="312"/>
    <cellStyle name="40% - Accent4 22" xfId="313"/>
    <cellStyle name="40% - Accent4 23" xfId="314"/>
    <cellStyle name="40% - Accent4 3" xfId="315"/>
    <cellStyle name="40% - Accent4 3 2" xfId="316"/>
    <cellStyle name="40% - Accent4 3 3" xfId="317"/>
    <cellStyle name="40% - Accent4 4" xfId="318"/>
    <cellStyle name="40% - Accent4 5" xfId="319"/>
    <cellStyle name="40% - Accent4 6" xfId="320"/>
    <cellStyle name="40% - Accent4 7" xfId="321"/>
    <cellStyle name="40% - Accent4 8" xfId="322"/>
    <cellStyle name="40% - Accent4 9" xfId="323"/>
    <cellStyle name="40% - Accent5 10" xfId="324"/>
    <cellStyle name="40% - Accent5 11" xfId="325"/>
    <cellStyle name="40% - Accent5 12" xfId="326"/>
    <cellStyle name="40% - Accent5 13" xfId="327"/>
    <cellStyle name="40% - Accent5 14" xfId="328"/>
    <cellStyle name="40% - Accent5 15" xfId="329"/>
    <cellStyle name="40% - Accent5 16" xfId="330"/>
    <cellStyle name="40% - Accent5 17" xfId="331"/>
    <cellStyle name="40% - Accent5 18" xfId="332"/>
    <cellStyle name="40% - Accent5 19" xfId="333"/>
    <cellStyle name="40% - Accent5 2" xfId="16"/>
    <cellStyle name="40% - Accent5 2 2" xfId="334"/>
    <cellStyle name="40% - Accent5 2 3" xfId="335"/>
    <cellStyle name="40% - Accent5 2 4" xfId="16458"/>
    <cellStyle name="40% - Accent5 20" xfId="336"/>
    <cellStyle name="40% - Accent5 21" xfId="337"/>
    <cellStyle name="40% - Accent5 22" xfId="338"/>
    <cellStyle name="40% - Accent5 23" xfId="339"/>
    <cellStyle name="40% - Accent5 3" xfId="340"/>
    <cellStyle name="40% - Accent5 3 2" xfId="341"/>
    <cellStyle name="40% - Accent5 3 3" xfId="342"/>
    <cellStyle name="40% - Accent5 4" xfId="343"/>
    <cellStyle name="40% - Accent5 5" xfId="344"/>
    <cellStyle name="40% - Accent5 6" xfId="345"/>
    <cellStyle name="40% - Accent5 7" xfId="346"/>
    <cellStyle name="40% - Accent5 8" xfId="347"/>
    <cellStyle name="40% - Accent5 9" xfId="348"/>
    <cellStyle name="40% - Accent6 10" xfId="349"/>
    <cellStyle name="40% - Accent6 11" xfId="350"/>
    <cellStyle name="40% - Accent6 12" xfId="351"/>
    <cellStyle name="40% - Accent6 13" xfId="352"/>
    <cellStyle name="40% - Accent6 14" xfId="353"/>
    <cellStyle name="40% - Accent6 15" xfId="354"/>
    <cellStyle name="40% - Accent6 16" xfId="355"/>
    <cellStyle name="40% - Accent6 17" xfId="356"/>
    <cellStyle name="40% - Accent6 18" xfId="357"/>
    <cellStyle name="40% - Accent6 19" xfId="358"/>
    <cellStyle name="40% - Accent6 2" xfId="17"/>
    <cellStyle name="40% - Accent6 2 2" xfId="359"/>
    <cellStyle name="40% - Accent6 2 3" xfId="360"/>
    <cellStyle name="40% - Accent6 2 4" xfId="16459"/>
    <cellStyle name="40% - Accent6 20" xfId="361"/>
    <cellStyle name="40% - Accent6 21" xfId="362"/>
    <cellStyle name="40% - Accent6 22" xfId="363"/>
    <cellStyle name="40% - Accent6 23" xfId="364"/>
    <cellStyle name="40% - Accent6 3" xfId="365"/>
    <cellStyle name="40% - Accent6 3 2" xfId="366"/>
    <cellStyle name="40% - Accent6 3 3" xfId="367"/>
    <cellStyle name="40% - Accent6 4" xfId="368"/>
    <cellStyle name="40% - Accent6 5" xfId="369"/>
    <cellStyle name="40% - Accent6 6" xfId="370"/>
    <cellStyle name="40% - Accent6 7" xfId="371"/>
    <cellStyle name="40% - Accent6 8" xfId="372"/>
    <cellStyle name="40% - Accent6 9" xfId="373"/>
    <cellStyle name="60% - Accent1 10" xfId="374"/>
    <cellStyle name="60% - Accent1 11" xfId="375"/>
    <cellStyle name="60% - Accent1 12" xfId="376"/>
    <cellStyle name="60% - Accent1 13" xfId="377"/>
    <cellStyle name="60% - Accent1 14" xfId="378"/>
    <cellStyle name="60% - Accent1 15" xfId="379"/>
    <cellStyle name="60% - Accent1 16" xfId="380"/>
    <cellStyle name="60% - Accent1 17" xfId="381"/>
    <cellStyle name="60% - Accent1 18" xfId="382"/>
    <cellStyle name="60% - Accent1 19" xfId="383"/>
    <cellStyle name="60% - Accent1 2" xfId="18"/>
    <cellStyle name="60% - Accent1 2 2" xfId="384"/>
    <cellStyle name="60% - Accent1 2 3" xfId="385"/>
    <cellStyle name="60% - Accent1 2 4" xfId="16460"/>
    <cellStyle name="60% - Accent1 20" xfId="386"/>
    <cellStyle name="60% - Accent1 21" xfId="387"/>
    <cellStyle name="60% - Accent1 22" xfId="388"/>
    <cellStyle name="60% - Accent1 23" xfId="389"/>
    <cellStyle name="60% - Accent1 3" xfId="390"/>
    <cellStyle name="60% - Accent1 3 2" xfId="391"/>
    <cellStyle name="60% - Accent1 3 3" xfId="392"/>
    <cellStyle name="60% - Accent1 4" xfId="393"/>
    <cellStyle name="60% - Accent1 5" xfId="394"/>
    <cellStyle name="60% - Accent1 6" xfId="395"/>
    <cellStyle name="60% - Accent1 7" xfId="396"/>
    <cellStyle name="60% - Accent1 8" xfId="397"/>
    <cellStyle name="60% - Accent1 9" xfId="398"/>
    <cellStyle name="60% - Accent2 10" xfId="399"/>
    <cellStyle name="60% - Accent2 11" xfId="400"/>
    <cellStyle name="60% - Accent2 12" xfId="401"/>
    <cellStyle name="60% - Accent2 13" xfId="402"/>
    <cellStyle name="60% - Accent2 14" xfId="403"/>
    <cellStyle name="60% - Accent2 15" xfId="404"/>
    <cellStyle name="60% - Accent2 16" xfId="405"/>
    <cellStyle name="60% - Accent2 17" xfId="406"/>
    <cellStyle name="60% - Accent2 18" xfId="407"/>
    <cellStyle name="60% - Accent2 19" xfId="408"/>
    <cellStyle name="60% - Accent2 2" xfId="19"/>
    <cellStyle name="60% - Accent2 2 2" xfId="409"/>
    <cellStyle name="60% - Accent2 2 3" xfId="410"/>
    <cellStyle name="60% - Accent2 2 4" xfId="16461"/>
    <cellStyle name="60% - Accent2 20" xfId="411"/>
    <cellStyle name="60% - Accent2 21" xfId="412"/>
    <cellStyle name="60% - Accent2 22" xfId="413"/>
    <cellStyle name="60% - Accent2 23" xfId="414"/>
    <cellStyle name="60% - Accent2 3" xfId="415"/>
    <cellStyle name="60% - Accent2 3 2" xfId="416"/>
    <cellStyle name="60% - Accent2 3 3" xfId="417"/>
    <cellStyle name="60% - Accent2 4" xfId="418"/>
    <cellStyle name="60% - Accent2 5" xfId="419"/>
    <cellStyle name="60% - Accent2 6" xfId="420"/>
    <cellStyle name="60% - Accent2 7" xfId="421"/>
    <cellStyle name="60% - Accent2 8" xfId="422"/>
    <cellStyle name="60% - Accent2 9" xfId="423"/>
    <cellStyle name="60% - Accent3 10" xfId="424"/>
    <cellStyle name="60% - Accent3 11" xfId="425"/>
    <cellStyle name="60% - Accent3 12" xfId="426"/>
    <cellStyle name="60% - Accent3 13" xfId="427"/>
    <cellStyle name="60% - Accent3 14" xfId="428"/>
    <cellStyle name="60% - Accent3 15" xfId="429"/>
    <cellStyle name="60% - Accent3 16" xfId="430"/>
    <cellStyle name="60% - Accent3 17" xfId="431"/>
    <cellStyle name="60% - Accent3 18" xfId="432"/>
    <cellStyle name="60% - Accent3 19" xfId="433"/>
    <cellStyle name="60% - Accent3 2" xfId="20"/>
    <cellStyle name="60% - Accent3 2 2" xfId="434"/>
    <cellStyle name="60% - Accent3 2 3" xfId="435"/>
    <cellStyle name="60% - Accent3 2 4" xfId="16462"/>
    <cellStyle name="60% - Accent3 20" xfId="436"/>
    <cellStyle name="60% - Accent3 21" xfId="437"/>
    <cellStyle name="60% - Accent3 22" xfId="438"/>
    <cellStyle name="60% - Accent3 23" xfId="439"/>
    <cellStyle name="60% - Accent3 3" xfId="440"/>
    <cellStyle name="60% - Accent3 3 2" xfId="441"/>
    <cellStyle name="60% - Accent3 3 3" xfId="442"/>
    <cellStyle name="60% - Accent3 4" xfId="443"/>
    <cellStyle name="60% - Accent3 5" xfId="444"/>
    <cellStyle name="60% - Accent3 6" xfId="445"/>
    <cellStyle name="60% - Accent3 7" xfId="446"/>
    <cellStyle name="60% - Accent3 8" xfId="447"/>
    <cellStyle name="60% - Accent3 9" xfId="448"/>
    <cellStyle name="60% - Accent4 10" xfId="449"/>
    <cellStyle name="60% - Accent4 11" xfId="450"/>
    <cellStyle name="60% - Accent4 12" xfId="451"/>
    <cellStyle name="60% - Accent4 13" xfId="452"/>
    <cellStyle name="60% - Accent4 14" xfId="453"/>
    <cellStyle name="60% - Accent4 15" xfId="454"/>
    <cellStyle name="60% - Accent4 16" xfId="455"/>
    <cellStyle name="60% - Accent4 17" xfId="456"/>
    <cellStyle name="60% - Accent4 18" xfId="457"/>
    <cellStyle name="60% - Accent4 19" xfId="458"/>
    <cellStyle name="60% - Accent4 2" xfId="21"/>
    <cellStyle name="60% - Accent4 2 2" xfId="459"/>
    <cellStyle name="60% - Accent4 2 3" xfId="460"/>
    <cellStyle name="60% - Accent4 2 4" xfId="16463"/>
    <cellStyle name="60% - Accent4 20" xfId="461"/>
    <cellStyle name="60% - Accent4 21" xfId="462"/>
    <cellStyle name="60% - Accent4 22" xfId="463"/>
    <cellStyle name="60% - Accent4 23" xfId="464"/>
    <cellStyle name="60% - Accent4 3" xfId="465"/>
    <cellStyle name="60% - Accent4 3 2" xfId="466"/>
    <cellStyle name="60% - Accent4 3 3" xfId="467"/>
    <cellStyle name="60% - Accent4 4" xfId="468"/>
    <cellStyle name="60% - Accent4 5" xfId="469"/>
    <cellStyle name="60% - Accent4 6" xfId="470"/>
    <cellStyle name="60% - Accent4 7" xfId="471"/>
    <cellStyle name="60% - Accent4 8" xfId="472"/>
    <cellStyle name="60% - Accent4 9" xfId="473"/>
    <cellStyle name="60% - Accent5 10" xfId="474"/>
    <cellStyle name="60% - Accent5 11" xfId="475"/>
    <cellStyle name="60% - Accent5 12" xfId="476"/>
    <cellStyle name="60% - Accent5 13" xfId="477"/>
    <cellStyle name="60% - Accent5 14" xfId="478"/>
    <cellStyle name="60% - Accent5 15" xfId="479"/>
    <cellStyle name="60% - Accent5 16" xfId="480"/>
    <cellStyle name="60% - Accent5 17" xfId="481"/>
    <cellStyle name="60% - Accent5 18" xfId="482"/>
    <cellStyle name="60% - Accent5 19" xfId="483"/>
    <cellStyle name="60% - Accent5 2" xfId="22"/>
    <cellStyle name="60% - Accent5 2 2" xfId="484"/>
    <cellStyle name="60% - Accent5 2 3" xfId="485"/>
    <cellStyle name="60% - Accent5 2 4" xfId="16464"/>
    <cellStyle name="60% - Accent5 20" xfId="486"/>
    <cellStyle name="60% - Accent5 21" xfId="487"/>
    <cellStyle name="60% - Accent5 22" xfId="488"/>
    <cellStyle name="60% - Accent5 23" xfId="489"/>
    <cellStyle name="60% - Accent5 3" xfId="490"/>
    <cellStyle name="60% - Accent5 3 2" xfId="491"/>
    <cellStyle name="60% - Accent5 3 3" xfId="492"/>
    <cellStyle name="60% - Accent5 4" xfId="493"/>
    <cellStyle name="60% - Accent5 5" xfId="494"/>
    <cellStyle name="60% - Accent5 6" xfId="495"/>
    <cellStyle name="60% - Accent5 7" xfId="496"/>
    <cellStyle name="60% - Accent5 8" xfId="497"/>
    <cellStyle name="60% - Accent5 9" xfId="498"/>
    <cellStyle name="60% - Accent6 10" xfId="499"/>
    <cellStyle name="60% - Accent6 11" xfId="500"/>
    <cellStyle name="60% - Accent6 12" xfId="501"/>
    <cellStyle name="60% - Accent6 13" xfId="502"/>
    <cellStyle name="60% - Accent6 14" xfId="503"/>
    <cellStyle name="60% - Accent6 15" xfId="504"/>
    <cellStyle name="60% - Accent6 16" xfId="505"/>
    <cellStyle name="60% - Accent6 17" xfId="506"/>
    <cellStyle name="60% - Accent6 18" xfId="507"/>
    <cellStyle name="60% - Accent6 19" xfId="508"/>
    <cellStyle name="60% - Accent6 2" xfId="23"/>
    <cellStyle name="60% - Accent6 2 2" xfId="509"/>
    <cellStyle name="60% - Accent6 2 3" xfId="510"/>
    <cellStyle name="60% - Accent6 2 4" xfId="16465"/>
    <cellStyle name="60% - Accent6 20" xfId="511"/>
    <cellStyle name="60% - Accent6 21" xfId="512"/>
    <cellStyle name="60% - Accent6 22" xfId="513"/>
    <cellStyle name="60% - Accent6 23" xfId="514"/>
    <cellStyle name="60% - Accent6 3" xfId="515"/>
    <cellStyle name="60% - Accent6 3 2" xfId="516"/>
    <cellStyle name="60% - Accent6 3 3" xfId="517"/>
    <cellStyle name="60% - Accent6 4" xfId="518"/>
    <cellStyle name="60% - Accent6 5" xfId="519"/>
    <cellStyle name="60% - Accent6 6" xfId="520"/>
    <cellStyle name="60% - Accent6 7" xfId="521"/>
    <cellStyle name="60% - Accent6 8" xfId="522"/>
    <cellStyle name="60% - Accent6 9" xfId="523"/>
    <cellStyle name="Accent1 - 20%" xfId="524"/>
    <cellStyle name="Accent1 - 20% 2" xfId="525"/>
    <cellStyle name="Accent1 - 20% 3" xfId="526"/>
    <cellStyle name="Accent1 - 40%" xfId="527"/>
    <cellStyle name="Accent1 - 40% 2" xfId="528"/>
    <cellStyle name="Accent1 - 40% 3" xfId="529"/>
    <cellStyle name="Accent1 - 60%" xfId="530"/>
    <cellStyle name="Accent1 10" xfId="531"/>
    <cellStyle name="Accent1 11" xfId="532"/>
    <cellStyle name="Accent1 12" xfId="533"/>
    <cellStyle name="Accent1 13" xfId="534"/>
    <cellStyle name="Accent1 14" xfId="535"/>
    <cellStyle name="Accent1 15" xfId="536"/>
    <cellStyle name="Accent1 16" xfId="537"/>
    <cellStyle name="Accent1 17" xfId="538"/>
    <cellStyle name="Accent1 18" xfId="539"/>
    <cellStyle name="Accent1 19" xfId="540"/>
    <cellStyle name="Accent1 2" xfId="24"/>
    <cellStyle name="Accent1 2 2" xfId="541"/>
    <cellStyle name="Accent1 2 3" xfId="542"/>
    <cellStyle name="Accent1 2 4" xfId="16466"/>
    <cellStyle name="Accent1 20" xfId="543"/>
    <cellStyle name="Accent1 21" xfId="544"/>
    <cellStyle name="Accent1 22" xfId="545"/>
    <cellStyle name="Accent1 23" xfId="546"/>
    <cellStyle name="Accent1 24" xfId="547"/>
    <cellStyle name="Accent1 25" xfId="548"/>
    <cellStyle name="Accent1 26" xfId="549"/>
    <cellStyle name="Accent1 27" xfId="550"/>
    <cellStyle name="Accent1 28" xfId="551"/>
    <cellStyle name="Accent1 29" xfId="552"/>
    <cellStyle name="Accent1 3" xfId="553"/>
    <cellStyle name="Accent1 3 2" xfId="554"/>
    <cellStyle name="Accent1 3 3" xfId="555"/>
    <cellStyle name="Accent1 30" xfId="556"/>
    <cellStyle name="Accent1 31" xfId="557"/>
    <cellStyle name="Accent1 32" xfId="558"/>
    <cellStyle name="Accent1 4" xfId="559"/>
    <cellStyle name="Accent1 5" xfId="560"/>
    <cellStyle name="Accent1 6" xfId="561"/>
    <cellStyle name="Accent1 7" xfId="562"/>
    <cellStyle name="Accent1 8" xfId="563"/>
    <cellStyle name="Accent1 9" xfId="564"/>
    <cellStyle name="Accent2 - 20%" xfId="565"/>
    <cellStyle name="Accent2 - 20% 2" xfId="566"/>
    <cellStyle name="Accent2 - 20% 3" xfId="567"/>
    <cellStyle name="Accent2 - 40%" xfId="568"/>
    <cellStyle name="Accent2 - 40% 2" xfId="569"/>
    <cellStyle name="Accent2 - 40% 3" xfId="570"/>
    <cellStyle name="Accent2 - 60%" xfId="571"/>
    <cellStyle name="Accent2 10" xfId="572"/>
    <cellStyle name="Accent2 11" xfId="573"/>
    <cellStyle name="Accent2 12" xfId="574"/>
    <cellStyle name="Accent2 13" xfId="575"/>
    <cellStyle name="Accent2 14" xfId="576"/>
    <cellStyle name="Accent2 15" xfId="577"/>
    <cellStyle name="Accent2 16" xfId="578"/>
    <cellStyle name="Accent2 17" xfId="579"/>
    <cellStyle name="Accent2 18" xfId="580"/>
    <cellStyle name="Accent2 19" xfId="581"/>
    <cellStyle name="Accent2 2" xfId="25"/>
    <cellStyle name="Accent2 2 2" xfId="582"/>
    <cellStyle name="Accent2 2 3" xfId="583"/>
    <cellStyle name="Accent2 2 4" xfId="16467"/>
    <cellStyle name="Accent2 20" xfId="584"/>
    <cellStyle name="Accent2 21" xfId="585"/>
    <cellStyle name="Accent2 22" xfId="586"/>
    <cellStyle name="Accent2 23" xfId="587"/>
    <cellStyle name="Accent2 24" xfId="588"/>
    <cellStyle name="Accent2 25" xfId="589"/>
    <cellStyle name="Accent2 26" xfId="590"/>
    <cellStyle name="Accent2 27" xfId="591"/>
    <cellStyle name="Accent2 28" xfId="592"/>
    <cellStyle name="Accent2 29" xfId="593"/>
    <cellStyle name="Accent2 3" xfId="594"/>
    <cellStyle name="Accent2 3 2" xfId="595"/>
    <cellStyle name="Accent2 3 3" xfId="596"/>
    <cellStyle name="Accent2 30" xfId="597"/>
    <cellStyle name="Accent2 31" xfId="598"/>
    <cellStyle name="Accent2 32" xfId="599"/>
    <cellStyle name="Accent2 4" xfId="600"/>
    <cellStyle name="Accent2 5" xfId="601"/>
    <cellStyle name="Accent2 6" xfId="602"/>
    <cellStyle name="Accent2 7" xfId="603"/>
    <cellStyle name="Accent2 8" xfId="604"/>
    <cellStyle name="Accent2 9" xfId="605"/>
    <cellStyle name="Accent3 - 20%" xfId="606"/>
    <cellStyle name="Accent3 - 20% 2" xfId="607"/>
    <cellStyle name="Accent3 - 20% 3" xfId="608"/>
    <cellStyle name="Accent3 - 40%" xfId="609"/>
    <cellStyle name="Accent3 - 40% 2" xfId="610"/>
    <cellStyle name="Accent3 - 40% 3" xfId="611"/>
    <cellStyle name="Accent3 - 60%" xfId="612"/>
    <cellStyle name="Accent3 10" xfId="613"/>
    <cellStyle name="Accent3 11" xfId="614"/>
    <cellStyle name="Accent3 12" xfId="615"/>
    <cellStyle name="Accent3 13" xfId="616"/>
    <cellStyle name="Accent3 14" xfId="617"/>
    <cellStyle name="Accent3 15" xfId="618"/>
    <cellStyle name="Accent3 16" xfId="619"/>
    <cellStyle name="Accent3 17" xfId="620"/>
    <cellStyle name="Accent3 18" xfId="621"/>
    <cellStyle name="Accent3 19" xfId="622"/>
    <cellStyle name="Accent3 2" xfId="26"/>
    <cellStyle name="Accent3 2 2" xfId="623"/>
    <cellStyle name="Accent3 2 3" xfId="624"/>
    <cellStyle name="Accent3 2 4" xfId="16468"/>
    <cellStyle name="Accent3 20" xfId="625"/>
    <cellStyle name="Accent3 21" xfId="626"/>
    <cellStyle name="Accent3 22" xfId="627"/>
    <cellStyle name="Accent3 23" xfId="628"/>
    <cellStyle name="Accent3 24" xfId="629"/>
    <cellStyle name="Accent3 25" xfId="630"/>
    <cellStyle name="Accent3 26" xfId="631"/>
    <cellStyle name="Accent3 27" xfId="632"/>
    <cellStyle name="Accent3 28" xfId="633"/>
    <cellStyle name="Accent3 29" xfId="634"/>
    <cellStyle name="Accent3 3" xfId="635"/>
    <cellStyle name="Accent3 3 2" xfId="636"/>
    <cellStyle name="Accent3 3 3" xfId="637"/>
    <cellStyle name="Accent3 30" xfId="638"/>
    <cellStyle name="Accent3 31" xfId="639"/>
    <cellStyle name="Accent3 32" xfId="640"/>
    <cellStyle name="Accent3 4" xfId="641"/>
    <cellStyle name="Accent3 5" xfId="642"/>
    <cellStyle name="Accent3 6" xfId="643"/>
    <cellStyle name="Accent3 7" xfId="644"/>
    <cellStyle name="Accent3 8" xfId="645"/>
    <cellStyle name="Accent3 9" xfId="646"/>
    <cellStyle name="Accent4 - 20%" xfId="647"/>
    <cellStyle name="Accent4 - 20% 2" xfId="648"/>
    <cellStyle name="Accent4 - 20% 3" xfId="649"/>
    <cellStyle name="Accent4 - 40%" xfId="650"/>
    <cellStyle name="Accent4 - 40% 2" xfId="651"/>
    <cellStyle name="Accent4 - 40% 3" xfId="652"/>
    <cellStyle name="Accent4 - 60%" xfId="653"/>
    <cellStyle name="Accent4 10" xfId="654"/>
    <cellStyle name="Accent4 11" xfId="655"/>
    <cellStyle name="Accent4 12" xfId="656"/>
    <cellStyle name="Accent4 13" xfId="657"/>
    <cellStyle name="Accent4 14" xfId="658"/>
    <cellStyle name="Accent4 15" xfId="659"/>
    <cellStyle name="Accent4 16" xfId="660"/>
    <cellStyle name="Accent4 17" xfId="661"/>
    <cellStyle name="Accent4 18" xfId="662"/>
    <cellStyle name="Accent4 19" xfId="663"/>
    <cellStyle name="Accent4 2" xfId="27"/>
    <cellStyle name="Accent4 2 2" xfId="664"/>
    <cellStyle name="Accent4 2 3" xfId="665"/>
    <cellStyle name="Accent4 2 4" xfId="16469"/>
    <cellStyle name="Accent4 20" xfId="666"/>
    <cellStyle name="Accent4 21" xfId="667"/>
    <cellStyle name="Accent4 22" xfId="668"/>
    <cellStyle name="Accent4 23" xfId="669"/>
    <cellStyle name="Accent4 24" xfId="670"/>
    <cellStyle name="Accent4 25" xfId="671"/>
    <cellStyle name="Accent4 26" xfId="672"/>
    <cellStyle name="Accent4 27" xfId="673"/>
    <cellStyle name="Accent4 28" xfId="674"/>
    <cellStyle name="Accent4 29" xfId="675"/>
    <cellStyle name="Accent4 3" xfId="676"/>
    <cellStyle name="Accent4 3 2" xfId="677"/>
    <cellStyle name="Accent4 3 3" xfId="678"/>
    <cellStyle name="Accent4 30" xfId="679"/>
    <cellStyle name="Accent4 31" xfId="680"/>
    <cellStyle name="Accent4 32" xfId="681"/>
    <cellStyle name="Accent4 4" xfId="682"/>
    <cellStyle name="Accent4 5" xfId="683"/>
    <cellStyle name="Accent4 6" xfId="684"/>
    <cellStyle name="Accent4 7" xfId="685"/>
    <cellStyle name="Accent4 8" xfId="686"/>
    <cellStyle name="Accent4 9" xfId="687"/>
    <cellStyle name="Accent5 - 20%" xfId="688"/>
    <cellStyle name="Accent5 - 20% 2" xfId="689"/>
    <cellStyle name="Accent5 - 20% 3" xfId="690"/>
    <cellStyle name="Accent5 - 40%" xfId="691"/>
    <cellStyle name="Accent5 - 40% 2" xfId="692"/>
    <cellStyle name="Accent5 - 40% 3" xfId="693"/>
    <cellStyle name="Accent5 - 60%" xfId="694"/>
    <cellStyle name="Accent5 10" xfId="695"/>
    <cellStyle name="Accent5 11" xfId="696"/>
    <cellStyle name="Accent5 12" xfId="697"/>
    <cellStyle name="Accent5 13" xfId="698"/>
    <cellStyle name="Accent5 14" xfId="699"/>
    <cellStyle name="Accent5 15" xfId="700"/>
    <cellStyle name="Accent5 16" xfId="701"/>
    <cellStyle name="Accent5 17" xfId="702"/>
    <cellStyle name="Accent5 18" xfId="703"/>
    <cellStyle name="Accent5 19" xfId="704"/>
    <cellStyle name="Accent5 2" xfId="28"/>
    <cellStyle name="Accent5 2 2" xfId="705"/>
    <cellStyle name="Accent5 2 3" xfId="706"/>
    <cellStyle name="Accent5 2 4" xfId="16470"/>
    <cellStyle name="Accent5 20" xfId="707"/>
    <cellStyle name="Accent5 21" xfId="708"/>
    <cellStyle name="Accent5 22" xfId="709"/>
    <cellStyle name="Accent5 23" xfId="710"/>
    <cellStyle name="Accent5 24" xfId="711"/>
    <cellStyle name="Accent5 25" xfId="712"/>
    <cellStyle name="Accent5 26" xfId="713"/>
    <cellStyle name="Accent5 27" xfId="714"/>
    <cellStyle name="Accent5 28" xfId="715"/>
    <cellStyle name="Accent5 29" xfId="716"/>
    <cellStyle name="Accent5 3" xfId="717"/>
    <cellStyle name="Accent5 3 2" xfId="718"/>
    <cellStyle name="Accent5 3 3" xfId="719"/>
    <cellStyle name="Accent5 30" xfId="720"/>
    <cellStyle name="Accent5 31" xfId="721"/>
    <cellStyle name="Accent5 32" xfId="722"/>
    <cellStyle name="Accent5 4" xfId="723"/>
    <cellStyle name="Accent5 5" xfId="724"/>
    <cellStyle name="Accent5 6" xfId="725"/>
    <cellStyle name="Accent5 7" xfId="726"/>
    <cellStyle name="Accent5 8" xfId="727"/>
    <cellStyle name="Accent5 9" xfId="728"/>
    <cellStyle name="Accent6 - 20%" xfId="729"/>
    <cellStyle name="Accent6 - 20% 2" xfId="730"/>
    <cellStyle name="Accent6 - 20% 3" xfId="731"/>
    <cellStyle name="Accent6 - 40%" xfId="732"/>
    <cellStyle name="Accent6 - 40% 2" xfId="733"/>
    <cellStyle name="Accent6 - 40% 3" xfId="734"/>
    <cellStyle name="Accent6 - 60%" xfId="735"/>
    <cellStyle name="Accent6 10" xfId="736"/>
    <cellStyle name="Accent6 11" xfId="737"/>
    <cellStyle name="Accent6 12" xfId="738"/>
    <cellStyle name="Accent6 13" xfId="739"/>
    <cellStyle name="Accent6 14" xfId="740"/>
    <cellStyle name="Accent6 15" xfId="741"/>
    <cellStyle name="Accent6 16" xfId="742"/>
    <cellStyle name="Accent6 17" xfId="743"/>
    <cellStyle name="Accent6 18" xfId="744"/>
    <cellStyle name="Accent6 19" xfId="745"/>
    <cellStyle name="Accent6 2" xfId="29"/>
    <cellStyle name="Accent6 2 2" xfId="746"/>
    <cellStyle name="Accent6 2 3" xfId="747"/>
    <cellStyle name="Accent6 2 4" xfId="16471"/>
    <cellStyle name="Accent6 20" xfId="748"/>
    <cellStyle name="Accent6 21" xfId="749"/>
    <cellStyle name="Accent6 22" xfId="750"/>
    <cellStyle name="Accent6 23" xfId="751"/>
    <cellStyle name="Accent6 24" xfId="752"/>
    <cellStyle name="Accent6 25" xfId="753"/>
    <cellStyle name="Accent6 26" xfId="754"/>
    <cellStyle name="Accent6 27" xfId="755"/>
    <cellStyle name="Accent6 28" xfId="756"/>
    <cellStyle name="Accent6 29" xfId="757"/>
    <cellStyle name="Accent6 3" xfId="758"/>
    <cellStyle name="Accent6 3 2" xfId="759"/>
    <cellStyle name="Accent6 3 3" xfId="760"/>
    <cellStyle name="Accent6 30" xfId="761"/>
    <cellStyle name="Accent6 31" xfId="762"/>
    <cellStyle name="Accent6 32" xfId="763"/>
    <cellStyle name="Accent6 4" xfId="764"/>
    <cellStyle name="Accent6 5" xfId="765"/>
    <cellStyle name="Accent6 6" xfId="766"/>
    <cellStyle name="Accent6 7" xfId="767"/>
    <cellStyle name="Accent6 8" xfId="768"/>
    <cellStyle name="Accent6 9" xfId="769"/>
    <cellStyle name="Bad 10" xfId="770"/>
    <cellStyle name="Bad 11" xfId="771"/>
    <cellStyle name="Bad 12" xfId="772"/>
    <cellStyle name="Bad 13" xfId="773"/>
    <cellStyle name="Bad 14" xfId="774"/>
    <cellStyle name="Bad 15" xfId="775"/>
    <cellStyle name="Bad 16" xfId="776"/>
    <cellStyle name="Bad 17" xfId="777"/>
    <cellStyle name="Bad 18" xfId="778"/>
    <cellStyle name="Bad 19" xfId="779"/>
    <cellStyle name="Bad 2" xfId="30"/>
    <cellStyle name="Bad 2 2" xfId="780"/>
    <cellStyle name="Bad 2 3" xfId="781"/>
    <cellStyle name="Bad 2 4" xfId="16472"/>
    <cellStyle name="Bad 20" xfId="782"/>
    <cellStyle name="Bad 21" xfId="783"/>
    <cellStyle name="Bad 22" xfId="784"/>
    <cellStyle name="Bad 23" xfId="785"/>
    <cellStyle name="Bad 3" xfId="786"/>
    <cellStyle name="Bad 3 2" xfId="787"/>
    <cellStyle name="Bad 3 3" xfId="788"/>
    <cellStyle name="Bad 4" xfId="789"/>
    <cellStyle name="Bad 5" xfId="790"/>
    <cellStyle name="Bad 6" xfId="791"/>
    <cellStyle name="Bad 7" xfId="792"/>
    <cellStyle name="Bad 8" xfId="793"/>
    <cellStyle name="Bad 9" xfId="794"/>
    <cellStyle name="Border Heavy" xfId="795"/>
    <cellStyle name="Border Thin" xfId="796"/>
    <cellStyle name="Border Thin 2" xfId="797"/>
    <cellStyle name="Border Thin 3" xfId="798"/>
    <cellStyle name="Border Thin 4" xfId="799"/>
    <cellStyle name="Border Thin 5" xfId="800"/>
    <cellStyle name="Border Thin 6" xfId="801"/>
    <cellStyle name="Calculation 10" xfId="802"/>
    <cellStyle name="Calculation 11" xfId="803"/>
    <cellStyle name="Calculation 12" xfId="804"/>
    <cellStyle name="Calculation 13" xfId="805"/>
    <cellStyle name="Calculation 14" xfId="806"/>
    <cellStyle name="Calculation 15" xfId="807"/>
    <cellStyle name="Calculation 16" xfId="808"/>
    <cellStyle name="Calculation 17" xfId="809"/>
    <cellStyle name="Calculation 18" xfId="810"/>
    <cellStyle name="Calculation 19" xfId="811"/>
    <cellStyle name="Calculation 2" xfId="31"/>
    <cellStyle name="Calculation 2 10" xfId="812"/>
    <cellStyle name="Calculation 2 10 10" xfId="813"/>
    <cellStyle name="Calculation 2 10 2" xfId="814"/>
    <cellStyle name="Calculation 2 10 2 2" xfId="815"/>
    <cellStyle name="Calculation 2 10 2 2 2" xfId="816"/>
    <cellStyle name="Calculation 2 10 2 2 3" xfId="817"/>
    <cellStyle name="Calculation 2 10 2 2 4" xfId="818"/>
    <cellStyle name="Calculation 2 10 2 2 5" xfId="819"/>
    <cellStyle name="Calculation 2 10 2 2 6" xfId="820"/>
    <cellStyle name="Calculation 2 10 2 2 7" xfId="821"/>
    <cellStyle name="Calculation 2 10 2 2 8" xfId="822"/>
    <cellStyle name="Calculation 2 10 2 3" xfId="823"/>
    <cellStyle name="Calculation 2 10 2 4" xfId="824"/>
    <cellStyle name="Calculation 2 10 2 5" xfId="825"/>
    <cellStyle name="Calculation 2 10 2 6" xfId="826"/>
    <cellStyle name="Calculation 2 10 2 7" xfId="827"/>
    <cellStyle name="Calculation 2 10 2 8" xfId="828"/>
    <cellStyle name="Calculation 2 10 2 9" xfId="829"/>
    <cellStyle name="Calculation 2 10 3" xfId="830"/>
    <cellStyle name="Calculation 2 10 3 2" xfId="831"/>
    <cellStyle name="Calculation 2 10 3 3" xfId="832"/>
    <cellStyle name="Calculation 2 10 3 4" xfId="833"/>
    <cellStyle name="Calculation 2 10 3 5" xfId="834"/>
    <cellStyle name="Calculation 2 10 3 6" xfId="835"/>
    <cellStyle name="Calculation 2 10 3 7" xfId="836"/>
    <cellStyle name="Calculation 2 10 3 8" xfId="837"/>
    <cellStyle name="Calculation 2 10 4" xfId="838"/>
    <cellStyle name="Calculation 2 10 5" xfId="839"/>
    <cellStyle name="Calculation 2 10 6" xfId="840"/>
    <cellStyle name="Calculation 2 10 7" xfId="841"/>
    <cellStyle name="Calculation 2 10 8" xfId="842"/>
    <cellStyle name="Calculation 2 10 9" xfId="843"/>
    <cellStyle name="Calculation 2 11" xfId="844"/>
    <cellStyle name="Calculation 2 11 10" xfId="845"/>
    <cellStyle name="Calculation 2 11 2" xfId="846"/>
    <cellStyle name="Calculation 2 11 2 2" xfId="847"/>
    <cellStyle name="Calculation 2 11 2 2 2" xfId="848"/>
    <cellStyle name="Calculation 2 11 2 2 3" xfId="849"/>
    <cellStyle name="Calculation 2 11 2 2 4" xfId="850"/>
    <cellStyle name="Calculation 2 11 2 2 5" xfId="851"/>
    <cellStyle name="Calculation 2 11 2 2 6" xfId="852"/>
    <cellStyle name="Calculation 2 11 2 2 7" xfId="853"/>
    <cellStyle name="Calculation 2 11 2 2 8" xfId="854"/>
    <cellStyle name="Calculation 2 11 2 3" xfId="855"/>
    <cellStyle name="Calculation 2 11 2 4" xfId="856"/>
    <cellStyle name="Calculation 2 11 2 5" xfId="857"/>
    <cellStyle name="Calculation 2 11 2 6" xfId="858"/>
    <cellStyle name="Calculation 2 11 2 7" xfId="859"/>
    <cellStyle name="Calculation 2 11 2 8" xfId="860"/>
    <cellStyle name="Calculation 2 11 2 9" xfId="861"/>
    <cellStyle name="Calculation 2 11 3" xfId="862"/>
    <cellStyle name="Calculation 2 11 3 2" xfId="863"/>
    <cellStyle name="Calculation 2 11 3 3" xfId="864"/>
    <cellStyle name="Calculation 2 11 3 4" xfId="865"/>
    <cellStyle name="Calculation 2 11 3 5" xfId="866"/>
    <cellStyle name="Calculation 2 11 3 6" xfId="867"/>
    <cellStyle name="Calculation 2 11 3 7" xfId="868"/>
    <cellStyle name="Calculation 2 11 3 8" xfId="869"/>
    <cellStyle name="Calculation 2 11 4" xfId="870"/>
    <cellStyle name="Calculation 2 11 5" xfId="871"/>
    <cellStyle name="Calculation 2 11 6" xfId="872"/>
    <cellStyle name="Calculation 2 11 7" xfId="873"/>
    <cellStyle name="Calculation 2 11 8" xfId="874"/>
    <cellStyle name="Calculation 2 11 9" xfId="875"/>
    <cellStyle name="Calculation 2 12" xfId="876"/>
    <cellStyle name="Calculation 2 12 2" xfId="877"/>
    <cellStyle name="Calculation 2 12 2 2" xfId="878"/>
    <cellStyle name="Calculation 2 12 2 3" xfId="879"/>
    <cellStyle name="Calculation 2 12 2 4" xfId="880"/>
    <cellStyle name="Calculation 2 12 2 5" xfId="881"/>
    <cellStyle name="Calculation 2 12 2 6" xfId="882"/>
    <cellStyle name="Calculation 2 12 2 7" xfId="883"/>
    <cellStyle name="Calculation 2 12 2 8" xfId="884"/>
    <cellStyle name="Calculation 2 12 3" xfId="885"/>
    <cellStyle name="Calculation 2 12 4" xfId="886"/>
    <cellStyle name="Calculation 2 12 5" xfId="887"/>
    <cellStyle name="Calculation 2 12 6" xfId="888"/>
    <cellStyle name="Calculation 2 12 7" xfId="889"/>
    <cellStyle name="Calculation 2 12 8" xfId="890"/>
    <cellStyle name="Calculation 2 12 9" xfId="891"/>
    <cellStyle name="Calculation 2 13" xfId="892"/>
    <cellStyle name="Calculation 2 13 2" xfId="893"/>
    <cellStyle name="Calculation 2 13 3" xfId="894"/>
    <cellStyle name="Calculation 2 13 4" xfId="895"/>
    <cellStyle name="Calculation 2 13 5" xfId="896"/>
    <cellStyle name="Calculation 2 13 6" xfId="897"/>
    <cellStyle name="Calculation 2 13 7" xfId="898"/>
    <cellStyle name="Calculation 2 13 8" xfId="899"/>
    <cellStyle name="Calculation 2 14" xfId="900"/>
    <cellStyle name="Calculation 2 14 2" xfId="901"/>
    <cellStyle name="Calculation 2 14 3" xfId="902"/>
    <cellStyle name="Calculation 2 14 4" xfId="903"/>
    <cellStyle name="Calculation 2 14 5" xfId="904"/>
    <cellStyle name="Calculation 2 14 6" xfId="905"/>
    <cellStyle name="Calculation 2 14 7" xfId="906"/>
    <cellStyle name="Calculation 2 14 8" xfId="907"/>
    <cellStyle name="Calculation 2 15" xfId="908"/>
    <cellStyle name="Calculation 2 16" xfId="909"/>
    <cellStyle name="Calculation 2 17" xfId="910"/>
    <cellStyle name="Calculation 2 18" xfId="911"/>
    <cellStyle name="Calculation 2 19" xfId="912"/>
    <cellStyle name="Calculation 2 2" xfId="913"/>
    <cellStyle name="Calculation 2 2 10" xfId="914"/>
    <cellStyle name="Calculation 2 2 10 2" xfId="915"/>
    <cellStyle name="Calculation 2 2 10 2 2" xfId="916"/>
    <cellStyle name="Calculation 2 2 10 2 3" xfId="917"/>
    <cellStyle name="Calculation 2 2 10 2 4" xfId="918"/>
    <cellStyle name="Calculation 2 2 10 2 5" xfId="919"/>
    <cellStyle name="Calculation 2 2 10 2 6" xfId="920"/>
    <cellStyle name="Calculation 2 2 10 2 7" xfId="921"/>
    <cellStyle name="Calculation 2 2 10 2 8" xfId="922"/>
    <cellStyle name="Calculation 2 2 10 3" xfId="923"/>
    <cellStyle name="Calculation 2 2 10 4" xfId="924"/>
    <cellStyle name="Calculation 2 2 10 5" xfId="925"/>
    <cellStyle name="Calculation 2 2 10 6" xfId="926"/>
    <cellStyle name="Calculation 2 2 10 7" xfId="927"/>
    <cellStyle name="Calculation 2 2 10 8" xfId="928"/>
    <cellStyle name="Calculation 2 2 10 9" xfId="929"/>
    <cellStyle name="Calculation 2 2 11" xfId="930"/>
    <cellStyle name="Calculation 2 2 11 2" xfId="931"/>
    <cellStyle name="Calculation 2 2 11 3" xfId="932"/>
    <cellStyle name="Calculation 2 2 11 4" xfId="933"/>
    <cellStyle name="Calculation 2 2 11 5" xfId="934"/>
    <cellStyle name="Calculation 2 2 11 6" xfId="935"/>
    <cellStyle name="Calculation 2 2 11 7" xfId="936"/>
    <cellStyle name="Calculation 2 2 11 8" xfId="937"/>
    <cellStyle name="Calculation 2 2 12" xfId="938"/>
    <cellStyle name="Calculation 2 2 12 2" xfId="939"/>
    <cellStyle name="Calculation 2 2 12 3" xfId="940"/>
    <cellStyle name="Calculation 2 2 12 4" xfId="941"/>
    <cellStyle name="Calculation 2 2 12 5" xfId="942"/>
    <cellStyle name="Calculation 2 2 12 6" xfId="943"/>
    <cellStyle name="Calculation 2 2 12 7" xfId="944"/>
    <cellStyle name="Calculation 2 2 12 8" xfId="945"/>
    <cellStyle name="Calculation 2 2 13" xfId="946"/>
    <cellStyle name="Calculation 2 2 14" xfId="947"/>
    <cellStyle name="Calculation 2 2 15" xfId="948"/>
    <cellStyle name="Calculation 2 2 16" xfId="949"/>
    <cellStyle name="Calculation 2 2 17" xfId="950"/>
    <cellStyle name="Calculation 2 2 18" xfId="951"/>
    <cellStyle name="Calculation 2 2 19" xfId="952"/>
    <cellStyle name="Calculation 2 2 2" xfId="953"/>
    <cellStyle name="Calculation 2 2 2 10" xfId="954"/>
    <cellStyle name="Calculation 2 2 2 2" xfId="955"/>
    <cellStyle name="Calculation 2 2 2 2 2" xfId="956"/>
    <cellStyle name="Calculation 2 2 2 2 2 2" xfId="957"/>
    <cellStyle name="Calculation 2 2 2 2 2 3" xfId="958"/>
    <cellStyle name="Calculation 2 2 2 2 2 4" xfId="959"/>
    <cellStyle name="Calculation 2 2 2 2 2 5" xfId="960"/>
    <cellStyle name="Calculation 2 2 2 2 2 6" xfId="961"/>
    <cellStyle name="Calculation 2 2 2 2 2 7" xfId="962"/>
    <cellStyle name="Calculation 2 2 2 2 2 8" xfId="963"/>
    <cellStyle name="Calculation 2 2 2 2 3" xfId="964"/>
    <cellStyle name="Calculation 2 2 2 2 4" xfId="965"/>
    <cellStyle name="Calculation 2 2 2 2 5" xfId="966"/>
    <cellStyle name="Calculation 2 2 2 2 6" xfId="967"/>
    <cellStyle name="Calculation 2 2 2 2 7" xfId="968"/>
    <cellStyle name="Calculation 2 2 2 2 8" xfId="969"/>
    <cellStyle name="Calculation 2 2 2 2 9" xfId="970"/>
    <cellStyle name="Calculation 2 2 2 3" xfId="971"/>
    <cellStyle name="Calculation 2 2 2 3 2" xfId="972"/>
    <cellStyle name="Calculation 2 2 2 3 3" xfId="973"/>
    <cellStyle name="Calculation 2 2 2 3 4" xfId="974"/>
    <cellStyle name="Calculation 2 2 2 3 5" xfId="975"/>
    <cellStyle name="Calculation 2 2 2 3 6" xfId="976"/>
    <cellStyle name="Calculation 2 2 2 3 7" xfId="977"/>
    <cellStyle name="Calculation 2 2 2 3 8" xfId="978"/>
    <cellStyle name="Calculation 2 2 2 4" xfId="979"/>
    <cellStyle name="Calculation 2 2 2 5" xfId="980"/>
    <cellStyle name="Calculation 2 2 2 6" xfId="981"/>
    <cellStyle name="Calculation 2 2 2 7" xfId="982"/>
    <cellStyle name="Calculation 2 2 2 8" xfId="983"/>
    <cellStyle name="Calculation 2 2 2 9" xfId="984"/>
    <cellStyle name="Calculation 2 2 3" xfId="985"/>
    <cellStyle name="Calculation 2 2 3 10" xfId="986"/>
    <cellStyle name="Calculation 2 2 3 2" xfId="987"/>
    <cellStyle name="Calculation 2 2 3 2 2" xfId="988"/>
    <cellStyle name="Calculation 2 2 3 2 2 2" xfId="989"/>
    <cellStyle name="Calculation 2 2 3 2 2 3" xfId="990"/>
    <cellStyle name="Calculation 2 2 3 2 2 4" xfId="991"/>
    <cellStyle name="Calculation 2 2 3 2 2 5" xfId="992"/>
    <cellStyle name="Calculation 2 2 3 2 2 6" xfId="993"/>
    <cellStyle name="Calculation 2 2 3 2 2 7" xfId="994"/>
    <cellStyle name="Calculation 2 2 3 2 2 8" xfId="995"/>
    <cellStyle name="Calculation 2 2 3 2 3" xfId="996"/>
    <cellStyle name="Calculation 2 2 3 2 4" xfId="997"/>
    <cellStyle name="Calculation 2 2 3 2 5" xfId="998"/>
    <cellStyle name="Calculation 2 2 3 2 6" xfId="999"/>
    <cellStyle name="Calculation 2 2 3 2 7" xfId="1000"/>
    <cellStyle name="Calculation 2 2 3 2 8" xfId="1001"/>
    <cellStyle name="Calculation 2 2 3 2 9" xfId="1002"/>
    <cellStyle name="Calculation 2 2 3 3" xfId="1003"/>
    <cellStyle name="Calculation 2 2 3 3 2" xfId="1004"/>
    <cellStyle name="Calculation 2 2 3 3 3" xfId="1005"/>
    <cellStyle name="Calculation 2 2 3 3 4" xfId="1006"/>
    <cellStyle name="Calculation 2 2 3 3 5" xfId="1007"/>
    <cellStyle name="Calculation 2 2 3 3 6" xfId="1008"/>
    <cellStyle name="Calculation 2 2 3 3 7" xfId="1009"/>
    <cellStyle name="Calculation 2 2 3 3 8" xfId="1010"/>
    <cellStyle name="Calculation 2 2 3 4" xfId="1011"/>
    <cellStyle name="Calculation 2 2 3 5" xfId="1012"/>
    <cellStyle name="Calculation 2 2 3 6" xfId="1013"/>
    <cellStyle name="Calculation 2 2 3 7" xfId="1014"/>
    <cellStyle name="Calculation 2 2 3 8" xfId="1015"/>
    <cellStyle name="Calculation 2 2 3 9" xfId="1016"/>
    <cellStyle name="Calculation 2 2 4" xfId="1017"/>
    <cellStyle name="Calculation 2 2 4 10" xfId="1018"/>
    <cellStyle name="Calculation 2 2 4 2" xfId="1019"/>
    <cellStyle name="Calculation 2 2 4 2 2" xfId="1020"/>
    <cellStyle name="Calculation 2 2 4 2 2 2" xfId="1021"/>
    <cellStyle name="Calculation 2 2 4 2 2 3" xfId="1022"/>
    <cellStyle name="Calculation 2 2 4 2 2 4" xfId="1023"/>
    <cellStyle name="Calculation 2 2 4 2 2 5" xfId="1024"/>
    <cellStyle name="Calculation 2 2 4 2 2 6" xfId="1025"/>
    <cellStyle name="Calculation 2 2 4 2 2 7" xfId="1026"/>
    <cellStyle name="Calculation 2 2 4 2 2 8" xfId="1027"/>
    <cellStyle name="Calculation 2 2 4 2 3" xfId="1028"/>
    <cellStyle name="Calculation 2 2 4 2 4" xfId="1029"/>
    <cellStyle name="Calculation 2 2 4 2 5" xfId="1030"/>
    <cellStyle name="Calculation 2 2 4 2 6" xfId="1031"/>
    <cellStyle name="Calculation 2 2 4 2 7" xfId="1032"/>
    <cellStyle name="Calculation 2 2 4 2 8" xfId="1033"/>
    <cellStyle name="Calculation 2 2 4 2 9" xfId="1034"/>
    <cellStyle name="Calculation 2 2 4 3" xfId="1035"/>
    <cellStyle name="Calculation 2 2 4 3 2" xfId="1036"/>
    <cellStyle name="Calculation 2 2 4 3 3" xfId="1037"/>
    <cellStyle name="Calculation 2 2 4 3 4" xfId="1038"/>
    <cellStyle name="Calculation 2 2 4 3 5" xfId="1039"/>
    <cellStyle name="Calculation 2 2 4 3 6" xfId="1040"/>
    <cellStyle name="Calculation 2 2 4 3 7" xfId="1041"/>
    <cellStyle name="Calculation 2 2 4 3 8" xfId="1042"/>
    <cellStyle name="Calculation 2 2 4 4" xfId="1043"/>
    <cellStyle name="Calculation 2 2 4 5" xfId="1044"/>
    <cellStyle name="Calculation 2 2 4 6" xfId="1045"/>
    <cellStyle name="Calculation 2 2 4 7" xfId="1046"/>
    <cellStyle name="Calculation 2 2 4 8" xfId="1047"/>
    <cellStyle name="Calculation 2 2 4 9" xfId="1048"/>
    <cellStyle name="Calculation 2 2 5" xfId="1049"/>
    <cellStyle name="Calculation 2 2 5 10" xfId="1050"/>
    <cellStyle name="Calculation 2 2 5 2" xfId="1051"/>
    <cellStyle name="Calculation 2 2 5 2 2" xfId="1052"/>
    <cellStyle name="Calculation 2 2 5 2 2 2" xfId="1053"/>
    <cellStyle name="Calculation 2 2 5 2 2 3" xfId="1054"/>
    <cellStyle name="Calculation 2 2 5 2 2 4" xfId="1055"/>
    <cellStyle name="Calculation 2 2 5 2 2 5" xfId="1056"/>
    <cellStyle name="Calculation 2 2 5 2 2 6" xfId="1057"/>
    <cellStyle name="Calculation 2 2 5 2 2 7" xfId="1058"/>
    <cellStyle name="Calculation 2 2 5 2 2 8" xfId="1059"/>
    <cellStyle name="Calculation 2 2 5 2 3" xfId="1060"/>
    <cellStyle name="Calculation 2 2 5 2 4" xfId="1061"/>
    <cellStyle name="Calculation 2 2 5 2 5" xfId="1062"/>
    <cellStyle name="Calculation 2 2 5 2 6" xfId="1063"/>
    <cellStyle name="Calculation 2 2 5 2 7" xfId="1064"/>
    <cellStyle name="Calculation 2 2 5 2 8" xfId="1065"/>
    <cellStyle name="Calculation 2 2 5 2 9" xfId="1066"/>
    <cellStyle name="Calculation 2 2 5 3" xfId="1067"/>
    <cellStyle name="Calculation 2 2 5 3 2" xfId="1068"/>
    <cellStyle name="Calculation 2 2 5 3 3" xfId="1069"/>
    <cellStyle name="Calculation 2 2 5 3 4" xfId="1070"/>
    <cellStyle name="Calculation 2 2 5 3 5" xfId="1071"/>
    <cellStyle name="Calculation 2 2 5 3 6" xfId="1072"/>
    <cellStyle name="Calculation 2 2 5 3 7" xfId="1073"/>
    <cellStyle name="Calculation 2 2 5 3 8" xfId="1074"/>
    <cellStyle name="Calculation 2 2 5 4" xfId="1075"/>
    <cellStyle name="Calculation 2 2 5 5" xfId="1076"/>
    <cellStyle name="Calculation 2 2 5 6" xfId="1077"/>
    <cellStyle name="Calculation 2 2 5 7" xfId="1078"/>
    <cellStyle name="Calculation 2 2 5 8" xfId="1079"/>
    <cellStyle name="Calculation 2 2 5 9" xfId="1080"/>
    <cellStyle name="Calculation 2 2 6" xfId="1081"/>
    <cellStyle name="Calculation 2 2 6 10" xfId="1082"/>
    <cellStyle name="Calculation 2 2 6 2" xfId="1083"/>
    <cellStyle name="Calculation 2 2 6 2 2" xfId="1084"/>
    <cellStyle name="Calculation 2 2 6 2 2 2" xfId="1085"/>
    <cellStyle name="Calculation 2 2 6 2 2 3" xfId="1086"/>
    <cellStyle name="Calculation 2 2 6 2 2 4" xfId="1087"/>
    <cellStyle name="Calculation 2 2 6 2 2 5" xfId="1088"/>
    <cellStyle name="Calculation 2 2 6 2 2 6" xfId="1089"/>
    <cellStyle name="Calculation 2 2 6 2 2 7" xfId="1090"/>
    <cellStyle name="Calculation 2 2 6 2 2 8" xfId="1091"/>
    <cellStyle name="Calculation 2 2 6 2 3" xfId="1092"/>
    <cellStyle name="Calculation 2 2 6 2 4" xfId="1093"/>
    <cellStyle name="Calculation 2 2 6 2 5" xfId="1094"/>
    <cellStyle name="Calculation 2 2 6 2 6" xfId="1095"/>
    <cellStyle name="Calculation 2 2 6 2 7" xfId="1096"/>
    <cellStyle name="Calculation 2 2 6 2 8" xfId="1097"/>
    <cellStyle name="Calculation 2 2 6 2 9" xfId="1098"/>
    <cellStyle name="Calculation 2 2 6 3" xfId="1099"/>
    <cellStyle name="Calculation 2 2 6 3 2" xfId="1100"/>
    <cellStyle name="Calculation 2 2 6 3 3" xfId="1101"/>
    <cellStyle name="Calculation 2 2 6 3 4" xfId="1102"/>
    <cellStyle name="Calculation 2 2 6 3 5" xfId="1103"/>
    <cellStyle name="Calculation 2 2 6 3 6" xfId="1104"/>
    <cellStyle name="Calculation 2 2 6 3 7" xfId="1105"/>
    <cellStyle name="Calculation 2 2 6 3 8" xfId="1106"/>
    <cellStyle name="Calculation 2 2 6 4" xfId="1107"/>
    <cellStyle name="Calculation 2 2 6 5" xfId="1108"/>
    <cellStyle name="Calculation 2 2 6 6" xfId="1109"/>
    <cellStyle name="Calculation 2 2 6 7" xfId="1110"/>
    <cellStyle name="Calculation 2 2 6 8" xfId="1111"/>
    <cellStyle name="Calculation 2 2 6 9" xfId="1112"/>
    <cellStyle name="Calculation 2 2 7" xfId="1113"/>
    <cellStyle name="Calculation 2 2 7 10" xfId="1114"/>
    <cellStyle name="Calculation 2 2 7 2" xfId="1115"/>
    <cellStyle name="Calculation 2 2 7 2 2" xfId="1116"/>
    <cellStyle name="Calculation 2 2 7 2 2 2" xfId="1117"/>
    <cellStyle name="Calculation 2 2 7 2 2 3" xfId="1118"/>
    <cellStyle name="Calculation 2 2 7 2 2 4" xfId="1119"/>
    <cellStyle name="Calculation 2 2 7 2 2 5" xfId="1120"/>
    <cellStyle name="Calculation 2 2 7 2 2 6" xfId="1121"/>
    <cellStyle name="Calculation 2 2 7 2 2 7" xfId="1122"/>
    <cellStyle name="Calculation 2 2 7 2 2 8" xfId="1123"/>
    <cellStyle name="Calculation 2 2 7 2 3" xfId="1124"/>
    <cellStyle name="Calculation 2 2 7 2 4" xfId="1125"/>
    <cellStyle name="Calculation 2 2 7 2 5" xfId="1126"/>
    <cellStyle name="Calculation 2 2 7 2 6" xfId="1127"/>
    <cellStyle name="Calculation 2 2 7 2 7" xfId="1128"/>
    <cellStyle name="Calculation 2 2 7 2 8" xfId="1129"/>
    <cellStyle name="Calculation 2 2 7 2 9" xfId="1130"/>
    <cellStyle name="Calculation 2 2 7 3" xfId="1131"/>
    <cellStyle name="Calculation 2 2 7 3 2" xfId="1132"/>
    <cellStyle name="Calculation 2 2 7 3 3" xfId="1133"/>
    <cellStyle name="Calculation 2 2 7 3 4" xfId="1134"/>
    <cellStyle name="Calculation 2 2 7 3 5" xfId="1135"/>
    <cellStyle name="Calculation 2 2 7 3 6" xfId="1136"/>
    <cellStyle name="Calculation 2 2 7 3 7" xfId="1137"/>
    <cellStyle name="Calculation 2 2 7 3 8" xfId="1138"/>
    <cellStyle name="Calculation 2 2 7 4" xfId="1139"/>
    <cellStyle name="Calculation 2 2 7 5" xfId="1140"/>
    <cellStyle name="Calculation 2 2 7 6" xfId="1141"/>
    <cellStyle name="Calculation 2 2 7 7" xfId="1142"/>
    <cellStyle name="Calculation 2 2 7 8" xfId="1143"/>
    <cellStyle name="Calculation 2 2 7 9" xfId="1144"/>
    <cellStyle name="Calculation 2 2 8" xfId="1145"/>
    <cellStyle name="Calculation 2 2 8 10" xfId="1146"/>
    <cellStyle name="Calculation 2 2 8 2" xfId="1147"/>
    <cellStyle name="Calculation 2 2 8 2 2" xfId="1148"/>
    <cellStyle name="Calculation 2 2 8 2 2 2" xfId="1149"/>
    <cellStyle name="Calculation 2 2 8 2 2 3" xfId="1150"/>
    <cellStyle name="Calculation 2 2 8 2 2 4" xfId="1151"/>
    <cellStyle name="Calculation 2 2 8 2 2 5" xfId="1152"/>
    <cellStyle name="Calculation 2 2 8 2 2 6" xfId="1153"/>
    <cellStyle name="Calculation 2 2 8 2 2 7" xfId="1154"/>
    <cellStyle name="Calculation 2 2 8 2 2 8" xfId="1155"/>
    <cellStyle name="Calculation 2 2 8 2 3" xfId="1156"/>
    <cellStyle name="Calculation 2 2 8 2 4" xfId="1157"/>
    <cellStyle name="Calculation 2 2 8 2 5" xfId="1158"/>
    <cellStyle name="Calculation 2 2 8 2 6" xfId="1159"/>
    <cellStyle name="Calculation 2 2 8 2 7" xfId="1160"/>
    <cellStyle name="Calculation 2 2 8 2 8" xfId="1161"/>
    <cellStyle name="Calculation 2 2 8 2 9" xfId="1162"/>
    <cellStyle name="Calculation 2 2 8 3" xfId="1163"/>
    <cellStyle name="Calculation 2 2 8 3 2" xfId="1164"/>
    <cellStyle name="Calculation 2 2 8 3 3" xfId="1165"/>
    <cellStyle name="Calculation 2 2 8 3 4" xfId="1166"/>
    <cellStyle name="Calculation 2 2 8 3 5" xfId="1167"/>
    <cellStyle name="Calculation 2 2 8 3 6" xfId="1168"/>
    <cellStyle name="Calculation 2 2 8 3 7" xfId="1169"/>
    <cellStyle name="Calculation 2 2 8 3 8" xfId="1170"/>
    <cellStyle name="Calculation 2 2 8 4" xfId="1171"/>
    <cellStyle name="Calculation 2 2 8 5" xfId="1172"/>
    <cellStyle name="Calculation 2 2 8 6" xfId="1173"/>
    <cellStyle name="Calculation 2 2 8 7" xfId="1174"/>
    <cellStyle name="Calculation 2 2 8 8" xfId="1175"/>
    <cellStyle name="Calculation 2 2 8 9" xfId="1176"/>
    <cellStyle name="Calculation 2 2 9" xfId="1177"/>
    <cellStyle name="Calculation 2 2 9 10" xfId="1178"/>
    <cellStyle name="Calculation 2 2 9 2" xfId="1179"/>
    <cellStyle name="Calculation 2 2 9 2 2" xfId="1180"/>
    <cellStyle name="Calculation 2 2 9 2 2 2" xfId="1181"/>
    <cellStyle name="Calculation 2 2 9 2 2 3" xfId="1182"/>
    <cellStyle name="Calculation 2 2 9 2 2 4" xfId="1183"/>
    <cellStyle name="Calculation 2 2 9 2 2 5" xfId="1184"/>
    <cellStyle name="Calculation 2 2 9 2 2 6" xfId="1185"/>
    <cellStyle name="Calculation 2 2 9 2 2 7" xfId="1186"/>
    <cellStyle name="Calculation 2 2 9 2 2 8" xfId="1187"/>
    <cellStyle name="Calculation 2 2 9 2 3" xfId="1188"/>
    <cellStyle name="Calculation 2 2 9 2 4" xfId="1189"/>
    <cellStyle name="Calculation 2 2 9 2 5" xfId="1190"/>
    <cellStyle name="Calculation 2 2 9 2 6" xfId="1191"/>
    <cellStyle name="Calculation 2 2 9 2 7" xfId="1192"/>
    <cellStyle name="Calculation 2 2 9 2 8" xfId="1193"/>
    <cellStyle name="Calculation 2 2 9 2 9" xfId="1194"/>
    <cellStyle name="Calculation 2 2 9 3" xfId="1195"/>
    <cellStyle name="Calculation 2 2 9 3 2" xfId="1196"/>
    <cellStyle name="Calculation 2 2 9 3 3" xfId="1197"/>
    <cellStyle name="Calculation 2 2 9 3 4" xfId="1198"/>
    <cellStyle name="Calculation 2 2 9 3 5" xfId="1199"/>
    <cellStyle name="Calculation 2 2 9 3 6" xfId="1200"/>
    <cellStyle name="Calculation 2 2 9 3 7" xfId="1201"/>
    <cellStyle name="Calculation 2 2 9 3 8" xfId="1202"/>
    <cellStyle name="Calculation 2 2 9 4" xfId="1203"/>
    <cellStyle name="Calculation 2 2 9 5" xfId="1204"/>
    <cellStyle name="Calculation 2 2 9 6" xfId="1205"/>
    <cellStyle name="Calculation 2 2 9 7" xfId="1206"/>
    <cellStyle name="Calculation 2 2 9 8" xfId="1207"/>
    <cellStyle name="Calculation 2 2 9 9" xfId="1208"/>
    <cellStyle name="Calculation 2 20" xfId="1209"/>
    <cellStyle name="Calculation 2 21" xfId="1210"/>
    <cellStyle name="Calculation 2 22" xfId="16473"/>
    <cellStyle name="Calculation 2 3" xfId="1211"/>
    <cellStyle name="Calculation 2 3 10" xfId="1212"/>
    <cellStyle name="Calculation 2 3 10 2" xfId="1213"/>
    <cellStyle name="Calculation 2 3 10 2 2" xfId="1214"/>
    <cellStyle name="Calculation 2 3 10 2 3" xfId="1215"/>
    <cellStyle name="Calculation 2 3 10 2 4" xfId="1216"/>
    <cellStyle name="Calculation 2 3 10 2 5" xfId="1217"/>
    <cellStyle name="Calculation 2 3 10 2 6" xfId="1218"/>
    <cellStyle name="Calculation 2 3 10 2 7" xfId="1219"/>
    <cellStyle name="Calculation 2 3 10 2 8" xfId="1220"/>
    <cellStyle name="Calculation 2 3 10 3" xfId="1221"/>
    <cellStyle name="Calculation 2 3 10 4" xfId="1222"/>
    <cellStyle name="Calculation 2 3 10 5" xfId="1223"/>
    <cellStyle name="Calculation 2 3 10 6" xfId="1224"/>
    <cellStyle name="Calculation 2 3 10 7" xfId="1225"/>
    <cellStyle name="Calculation 2 3 10 8" xfId="1226"/>
    <cellStyle name="Calculation 2 3 10 9" xfId="1227"/>
    <cellStyle name="Calculation 2 3 11" xfId="1228"/>
    <cellStyle name="Calculation 2 3 11 2" xfId="1229"/>
    <cellStyle name="Calculation 2 3 11 3" xfId="1230"/>
    <cellStyle name="Calculation 2 3 11 4" xfId="1231"/>
    <cellStyle name="Calculation 2 3 11 5" xfId="1232"/>
    <cellStyle name="Calculation 2 3 11 6" xfId="1233"/>
    <cellStyle name="Calculation 2 3 11 7" xfId="1234"/>
    <cellStyle name="Calculation 2 3 11 8" xfId="1235"/>
    <cellStyle name="Calculation 2 3 12" xfId="1236"/>
    <cellStyle name="Calculation 2 3 12 2" xfId="1237"/>
    <cellStyle name="Calculation 2 3 12 3" xfId="1238"/>
    <cellStyle name="Calculation 2 3 12 4" xfId="1239"/>
    <cellStyle name="Calculation 2 3 12 5" xfId="1240"/>
    <cellStyle name="Calculation 2 3 12 6" xfId="1241"/>
    <cellStyle name="Calculation 2 3 12 7" xfId="1242"/>
    <cellStyle name="Calculation 2 3 12 8" xfId="1243"/>
    <cellStyle name="Calculation 2 3 13" xfId="1244"/>
    <cellStyle name="Calculation 2 3 14" xfId="1245"/>
    <cellStyle name="Calculation 2 3 15" xfId="1246"/>
    <cellStyle name="Calculation 2 3 16" xfId="1247"/>
    <cellStyle name="Calculation 2 3 17" xfId="1248"/>
    <cellStyle name="Calculation 2 3 18" xfId="1249"/>
    <cellStyle name="Calculation 2 3 19" xfId="1250"/>
    <cellStyle name="Calculation 2 3 2" xfId="1251"/>
    <cellStyle name="Calculation 2 3 2 10" xfId="1252"/>
    <cellStyle name="Calculation 2 3 2 2" xfId="1253"/>
    <cellStyle name="Calculation 2 3 2 2 2" xfId="1254"/>
    <cellStyle name="Calculation 2 3 2 2 2 2" xfId="1255"/>
    <cellStyle name="Calculation 2 3 2 2 2 3" xfId="1256"/>
    <cellStyle name="Calculation 2 3 2 2 2 4" xfId="1257"/>
    <cellStyle name="Calculation 2 3 2 2 2 5" xfId="1258"/>
    <cellStyle name="Calculation 2 3 2 2 2 6" xfId="1259"/>
    <cellStyle name="Calculation 2 3 2 2 2 7" xfId="1260"/>
    <cellStyle name="Calculation 2 3 2 2 2 8" xfId="1261"/>
    <cellStyle name="Calculation 2 3 2 2 3" xfId="1262"/>
    <cellStyle name="Calculation 2 3 2 2 4" xfId="1263"/>
    <cellStyle name="Calculation 2 3 2 2 5" xfId="1264"/>
    <cellStyle name="Calculation 2 3 2 2 6" xfId="1265"/>
    <cellStyle name="Calculation 2 3 2 2 7" xfId="1266"/>
    <cellStyle name="Calculation 2 3 2 2 8" xfId="1267"/>
    <cellStyle name="Calculation 2 3 2 2 9" xfId="1268"/>
    <cellStyle name="Calculation 2 3 2 3" xfId="1269"/>
    <cellStyle name="Calculation 2 3 2 3 2" xfId="1270"/>
    <cellStyle name="Calculation 2 3 2 3 3" xfId="1271"/>
    <cellStyle name="Calculation 2 3 2 3 4" xfId="1272"/>
    <cellStyle name="Calculation 2 3 2 3 5" xfId="1273"/>
    <cellStyle name="Calculation 2 3 2 3 6" xfId="1274"/>
    <cellStyle name="Calculation 2 3 2 3 7" xfId="1275"/>
    <cellStyle name="Calculation 2 3 2 3 8" xfId="1276"/>
    <cellStyle name="Calculation 2 3 2 4" xfId="1277"/>
    <cellStyle name="Calculation 2 3 2 5" xfId="1278"/>
    <cellStyle name="Calculation 2 3 2 6" xfId="1279"/>
    <cellStyle name="Calculation 2 3 2 7" xfId="1280"/>
    <cellStyle name="Calculation 2 3 2 8" xfId="1281"/>
    <cellStyle name="Calculation 2 3 2 9" xfId="1282"/>
    <cellStyle name="Calculation 2 3 3" xfId="1283"/>
    <cellStyle name="Calculation 2 3 3 10" xfId="1284"/>
    <cellStyle name="Calculation 2 3 3 2" xfId="1285"/>
    <cellStyle name="Calculation 2 3 3 2 2" xfId="1286"/>
    <cellStyle name="Calculation 2 3 3 2 2 2" xfId="1287"/>
    <cellStyle name="Calculation 2 3 3 2 2 3" xfId="1288"/>
    <cellStyle name="Calculation 2 3 3 2 2 4" xfId="1289"/>
    <cellStyle name="Calculation 2 3 3 2 2 5" xfId="1290"/>
    <cellStyle name="Calculation 2 3 3 2 2 6" xfId="1291"/>
    <cellStyle name="Calculation 2 3 3 2 2 7" xfId="1292"/>
    <cellStyle name="Calculation 2 3 3 2 2 8" xfId="1293"/>
    <cellStyle name="Calculation 2 3 3 2 3" xfId="1294"/>
    <cellStyle name="Calculation 2 3 3 2 4" xfId="1295"/>
    <cellStyle name="Calculation 2 3 3 2 5" xfId="1296"/>
    <cellStyle name="Calculation 2 3 3 2 6" xfId="1297"/>
    <cellStyle name="Calculation 2 3 3 2 7" xfId="1298"/>
    <cellStyle name="Calculation 2 3 3 2 8" xfId="1299"/>
    <cellStyle name="Calculation 2 3 3 2 9" xfId="1300"/>
    <cellStyle name="Calculation 2 3 3 3" xfId="1301"/>
    <cellStyle name="Calculation 2 3 3 3 2" xfId="1302"/>
    <cellStyle name="Calculation 2 3 3 3 3" xfId="1303"/>
    <cellStyle name="Calculation 2 3 3 3 4" xfId="1304"/>
    <cellStyle name="Calculation 2 3 3 3 5" xfId="1305"/>
    <cellStyle name="Calculation 2 3 3 3 6" xfId="1306"/>
    <cellStyle name="Calculation 2 3 3 3 7" xfId="1307"/>
    <cellStyle name="Calculation 2 3 3 3 8" xfId="1308"/>
    <cellStyle name="Calculation 2 3 3 4" xfId="1309"/>
    <cellStyle name="Calculation 2 3 3 5" xfId="1310"/>
    <cellStyle name="Calculation 2 3 3 6" xfId="1311"/>
    <cellStyle name="Calculation 2 3 3 7" xfId="1312"/>
    <cellStyle name="Calculation 2 3 3 8" xfId="1313"/>
    <cellStyle name="Calculation 2 3 3 9" xfId="1314"/>
    <cellStyle name="Calculation 2 3 4" xfId="1315"/>
    <cellStyle name="Calculation 2 3 4 10" xfId="1316"/>
    <cellStyle name="Calculation 2 3 4 2" xfId="1317"/>
    <cellStyle name="Calculation 2 3 4 2 2" xfId="1318"/>
    <cellStyle name="Calculation 2 3 4 2 2 2" xfId="1319"/>
    <cellStyle name="Calculation 2 3 4 2 2 3" xfId="1320"/>
    <cellStyle name="Calculation 2 3 4 2 2 4" xfId="1321"/>
    <cellStyle name="Calculation 2 3 4 2 2 5" xfId="1322"/>
    <cellStyle name="Calculation 2 3 4 2 2 6" xfId="1323"/>
    <cellStyle name="Calculation 2 3 4 2 2 7" xfId="1324"/>
    <cellStyle name="Calculation 2 3 4 2 2 8" xfId="1325"/>
    <cellStyle name="Calculation 2 3 4 2 3" xfId="1326"/>
    <cellStyle name="Calculation 2 3 4 2 4" xfId="1327"/>
    <cellStyle name="Calculation 2 3 4 2 5" xfId="1328"/>
    <cellStyle name="Calculation 2 3 4 2 6" xfId="1329"/>
    <cellStyle name="Calculation 2 3 4 2 7" xfId="1330"/>
    <cellStyle name="Calculation 2 3 4 2 8" xfId="1331"/>
    <cellStyle name="Calculation 2 3 4 2 9" xfId="1332"/>
    <cellStyle name="Calculation 2 3 4 3" xfId="1333"/>
    <cellStyle name="Calculation 2 3 4 3 2" xfId="1334"/>
    <cellStyle name="Calculation 2 3 4 3 3" xfId="1335"/>
    <cellStyle name="Calculation 2 3 4 3 4" xfId="1336"/>
    <cellStyle name="Calculation 2 3 4 3 5" xfId="1337"/>
    <cellStyle name="Calculation 2 3 4 3 6" xfId="1338"/>
    <cellStyle name="Calculation 2 3 4 3 7" xfId="1339"/>
    <cellStyle name="Calculation 2 3 4 3 8" xfId="1340"/>
    <cellStyle name="Calculation 2 3 4 4" xfId="1341"/>
    <cellStyle name="Calculation 2 3 4 5" xfId="1342"/>
    <cellStyle name="Calculation 2 3 4 6" xfId="1343"/>
    <cellStyle name="Calculation 2 3 4 7" xfId="1344"/>
    <cellStyle name="Calculation 2 3 4 8" xfId="1345"/>
    <cellStyle name="Calculation 2 3 4 9" xfId="1346"/>
    <cellStyle name="Calculation 2 3 5" xfId="1347"/>
    <cellStyle name="Calculation 2 3 5 10" xfId="1348"/>
    <cellStyle name="Calculation 2 3 5 2" xfId="1349"/>
    <cellStyle name="Calculation 2 3 5 2 2" xfId="1350"/>
    <cellStyle name="Calculation 2 3 5 2 2 2" xfId="1351"/>
    <cellStyle name="Calculation 2 3 5 2 2 3" xfId="1352"/>
    <cellStyle name="Calculation 2 3 5 2 2 4" xfId="1353"/>
    <cellStyle name="Calculation 2 3 5 2 2 5" xfId="1354"/>
    <cellStyle name="Calculation 2 3 5 2 2 6" xfId="1355"/>
    <cellStyle name="Calculation 2 3 5 2 2 7" xfId="1356"/>
    <cellStyle name="Calculation 2 3 5 2 2 8" xfId="1357"/>
    <cellStyle name="Calculation 2 3 5 2 3" xfId="1358"/>
    <cellStyle name="Calculation 2 3 5 2 4" xfId="1359"/>
    <cellStyle name="Calculation 2 3 5 2 5" xfId="1360"/>
    <cellStyle name="Calculation 2 3 5 2 6" xfId="1361"/>
    <cellStyle name="Calculation 2 3 5 2 7" xfId="1362"/>
    <cellStyle name="Calculation 2 3 5 2 8" xfId="1363"/>
    <cellStyle name="Calculation 2 3 5 2 9" xfId="1364"/>
    <cellStyle name="Calculation 2 3 5 3" xfId="1365"/>
    <cellStyle name="Calculation 2 3 5 3 2" xfId="1366"/>
    <cellStyle name="Calculation 2 3 5 3 3" xfId="1367"/>
    <cellStyle name="Calculation 2 3 5 3 4" xfId="1368"/>
    <cellStyle name="Calculation 2 3 5 3 5" xfId="1369"/>
    <cellStyle name="Calculation 2 3 5 3 6" xfId="1370"/>
    <cellStyle name="Calculation 2 3 5 3 7" xfId="1371"/>
    <cellStyle name="Calculation 2 3 5 3 8" xfId="1372"/>
    <cellStyle name="Calculation 2 3 5 4" xfId="1373"/>
    <cellStyle name="Calculation 2 3 5 5" xfId="1374"/>
    <cellStyle name="Calculation 2 3 5 6" xfId="1375"/>
    <cellStyle name="Calculation 2 3 5 7" xfId="1376"/>
    <cellStyle name="Calculation 2 3 5 8" xfId="1377"/>
    <cellStyle name="Calculation 2 3 5 9" xfId="1378"/>
    <cellStyle name="Calculation 2 3 6" xfId="1379"/>
    <cellStyle name="Calculation 2 3 6 10" xfId="1380"/>
    <cellStyle name="Calculation 2 3 6 2" xfId="1381"/>
    <cellStyle name="Calculation 2 3 6 2 2" xfId="1382"/>
    <cellStyle name="Calculation 2 3 6 2 2 2" xfId="1383"/>
    <cellStyle name="Calculation 2 3 6 2 2 3" xfId="1384"/>
    <cellStyle name="Calculation 2 3 6 2 2 4" xfId="1385"/>
    <cellStyle name="Calculation 2 3 6 2 2 5" xfId="1386"/>
    <cellStyle name="Calculation 2 3 6 2 2 6" xfId="1387"/>
    <cellStyle name="Calculation 2 3 6 2 2 7" xfId="1388"/>
    <cellStyle name="Calculation 2 3 6 2 2 8" xfId="1389"/>
    <cellStyle name="Calculation 2 3 6 2 3" xfId="1390"/>
    <cellStyle name="Calculation 2 3 6 2 4" xfId="1391"/>
    <cellStyle name="Calculation 2 3 6 2 5" xfId="1392"/>
    <cellStyle name="Calculation 2 3 6 2 6" xfId="1393"/>
    <cellStyle name="Calculation 2 3 6 2 7" xfId="1394"/>
    <cellStyle name="Calculation 2 3 6 2 8" xfId="1395"/>
    <cellStyle name="Calculation 2 3 6 2 9" xfId="1396"/>
    <cellStyle name="Calculation 2 3 6 3" xfId="1397"/>
    <cellStyle name="Calculation 2 3 6 3 2" xfId="1398"/>
    <cellStyle name="Calculation 2 3 6 3 3" xfId="1399"/>
    <cellStyle name="Calculation 2 3 6 3 4" xfId="1400"/>
    <cellStyle name="Calculation 2 3 6 3 5" xfId="1401"/>
    <cellStyle name="Calculation 2 3 6 3 6" xfId="1402"/>
    <cellStyle name="Calculation 2 3 6 3 7" xfId="1403"/>
    <cellStyle name="Calculation 2 3 6 3 8" xfId="1404"/>
    <cellStyle name="Calculation 2 3 6 4" xfId="1405"/>
    <cellStyle name="Calculation 2 3 6 5" xfId="1406"/>
    <cellStyle name="Calculation 2 3 6 6" xfId="1407"/>
    <cellStyle name="Calculation 2 3 6 7" xfId="1408"/>
    <cellStyle name="Calculation 2 3 6 8" xfId="1409"/>
    <cellStyle name="Calculation 2 3 6 9" xfId="1410"/>
    <cellStyle name="Calculation 2 3 7" xfId="1411"/>
    <cellStyle name="Calculation 2 3 7 10" xfId="1412"/>
    <cellStyle name="Calculation 2 3 7 2" xfId="1413"/>
    <cellStyle name="Calculation 2 3 7 2 2" xfId="1414"/>
    <cellStyle name="Calculation 2 3 7 2 2 2" xfId="1415"/>
    <cellStyle name="Calculation 2 3 7 2 2 3" xfId="1416"/>
    <cellStyle name="Calculation 2 3 7 2 2 4" xfId="1417"/>
    <cellStyle name="Calculation 2 3 7 2 2 5" xfId="1418"/>
    <cellStyle name="Calculation 2 3 7 2 2 6" xfId="1419"/>
    <cellStyle name="Calculation 2 3 7 2 2 7" xfId="1420"/>
    <cellStyle name="Calculation 2 3 7 2 2 8" xfId="1421"/>
    <cellStyle name="Calculation 2 3 7 2 3" xfId="1422"/>
    <cellStyle name="Calculation 2 3 7 2 4" xfId="1423"/>
    <cellStyle name="Calculation 2 3 7 2 5" xfId="1424"/>
    <cellStyle name="Calculation 2 3 7 2 6" xfId="1425"/>
    <cellStyle name="Calculation 2 3 7 2 7" xfId="1426"/>
    <cellStyle name="Calculation 2 3 7 2 8" xfId="1427"/>
    <cellStyle name="Calculation 2 3 7 2 9" xfId="1428"/>
    <cellStyle name="Calculation 2 3 7 3" xfId="1429"/>
    <cellStyle name="Calculation 2 3 7 3 2" xfId="1430"/>
    <cellStyle name="Calculation 2 3 7 3 3" xfId="1431"/>
    <cellStyle name="Calculation 2 3 7 3 4" xfId="1432"/>
    <cellStyle name="Calculation 2 3 7 3 5" xfId="1433"/>
    <cellStyle name="Calculation 2 3 7 3 6" xfId="1434"/>
    <cellStyle name="Calculation 2 3 7 3 7" xfId="1435"/>
    <cellStyle name="Calculation 2 3 7 3 8" xfId="1436"/>
    <cellStyle name="Calculation 2 3 7 4" xfId="1437"/>
    <cellStyle name="Calculation 2 3 7 5" xfId="1438"/>
    <cellStyle name="Calculation 2 3 7 6" xfId="1439"/>
    <cellStyle name="Calculation 2 3 7 7" xfId="1440"/>
    <cellStyle name="Calculation 2 3 7 8" xfId="1441"/>
    <cellStyle name="Calculation 2 3 7 9" xfId="1442"/>
    <cellStyle name="Calculation 2 3 8" xfId="1443"/>
    <cellStyle name="Calculation 2 3 8 10" xfId="1444"/>
    <cellStyle name="Calculation 2 3 8 2" xfId="1445"/>
    <cellStyle name="Calculation 2 3 8 2 2" xfId="1446"/>
    <cellStyle name="Calculation 2 3 8 2 2 2" xfId="1447"/>
    <cellStyle name="Calculation 2 3 8 2 2 3" xfId="1448"/>
    <cellStyle name="Calculation 2 3 8 2 2 4" xfId="1449"/>
    <cellStyle name="Calculation 2 3 8 2 2 5" xfId="1450"/>
    <cellStyle name="Calculation 2 3 8 2 2 6" xfId="1451"/>
    <cellStyle name="Calculation 2 3 8 2 2 7" xfId="1452"/>
    <cellStyle name="Calculation 2 3 8 2 2 8" xfId="1453"/>
    <cellStyle name="Calculation 2 3 8 2 3" xfId="1454"/>
    <cellStyle name="Calculation 2 3 8 2 4" xfId="1455"/>
    <cellStyle name="Calculation 2 3 8 2 5" xfId="1456"/>
    <cellStyle name="Calculation 2 3 8 2 6" xfId="1457"/>
    <cellStyle name="Calculation 2 3 8 2 7" xfId="1458"/>
    <cellStyle name="Calculation 2 3 8 2 8" xfId="1459"/>
    <cellStyle name="Calculation 2 3 8 2 9" xfId="1460"/>
    <cellStyle name="Calculation 2 3 8 3" xfId="1461"/>
    <cellStyle name="Calculation 2 3 8 3 2" xfId="1462"/>
    <cellStyle name="Calculation 2 3 8 3 3" xfId="1463"/>
    <cellStyle name="Calculation 2 3 8 3 4" xfId="1464"/>
    <cellStyle name="Calculation 2 3 8 3 5" xfId="1465"/>
    <cellStyle name="Calculation 2 3 8 3 6" xfId="1466"/>
    <cellStyle name="Calculation 2 3 8 3 7" xfId="1467"/>
    <cellStyle name="Calculation 2 3 8 3 8" xfId="1468"/>
    <cellStyle name="Calculation 2 3 8 4" xfId="1469"/>
    <cellStyle name="Calculation 2 3 8 5" xfId="1470"/>
    <cellStyle name="Calculation 2 3 8 6" xfId="1471"/>
    <cellStyle name="Calculation 2 3 8 7" xfId="1472"/>
    <cellStyle name="Calculation 2 3 8 8" xfId="1473"/>
    <cellStyle name="Calculation 2 3 8 9" xfId="1474"/>
    <cellStyle name="Calculation 2 3 9" xfId="1475"/>
    <cellStyle name="Calculation 2 3 9 10" xfId="1476"/>
    <cellStyle name="Calculation 2 3 9 2" xfId="1477"/>
    <cellStyle name="Calculation 2 3 9 2 2" xfId="1478"/>
    <cellStyle name="Calculation 2 3 9 2 2 2" xfId="1479"/>
    <cellStyle name="Calculation 2 3 9 2 2 3" xfId="1480"/>
    <cellStyle name="Calculation 2 3 9 2 2 4" xfId="1481"/>
    <cellStyle name="Calculation 2 3 9 2 2 5" xfId="1482"/>
    <cellStyle name="Calculation 2 3 9 2 2 6" xfId="1483"/>
    <cellStyle name="Calculation 2 3 9 2 2 7" xfId="1484"/>
    <cellStyle name="Calculation 2 3 9 2 2 8" xfId="1485"/>
    <cellStyle name="Calculation 2 3 9 2 3" xfId="1486"/>
    <cellStyle name="Calculation 2 3 9 2 4" xfId="1487"/>
    <cellStyle name="Calculation 2 3 9 2 5" xfId="1488"/>
    <cellStyle name="Calculation 2 3 9 2 6" xfId="1489"/>
    <cellStyle name="Calculation 2 3 9 2 7" xfId="1490"/>
    <cellStyle name="Calculation 2 3 9 2 8" xfId="1491"/>
    <cellStyle name="Calculation 2 3 9 2 9" xfId="1492"/>
    <cellStyle name="Calculation 2 3 9 3" xfId="1493"/>
    <cellStyle name="Calculation 2 3 9 3 2" xfId="1494"/>
    <cellStyle name="Calculation 2 3 9 3 3" xfId="1495"/>
    <cellStyle name="Calculation 2 3 9 3 4" xfId="1496"/>
    <cellStyle name="Calculation 2 3 9 3 5" xfId="1497"/>
    <cellStyle name="Calculation 2 3 9 3 6" xfId="1498"/>
    <cellStyle name="Calculation 2 3 9 3 7" xfId="1499"/>
    <cellStyle name="Calculation 2 3 9 3 8" xfId="1500"/>
    <cellStyle name="Calculation 2 3 9 4" xfId="1501"/>
    <cellStyle name="Calculation 2 3 9 5" xfId="1502"/>
    <cellStyle name="Calculation 2 3 9 6" xfId="1503"/>
    <cellStyle name="Calculation 2 3 9 7" xfId="1504"/>
    <cellStyle name="Calculation 2 3 9 8" xfId="1505"/>
    <cellStyle name="Calculation 2 3 9 9" xfId="1506"/>
    <cellStyle name="Calculation 2 4" xfId="1507"/>
    <cellStyle name="Calculation 2 4 10" xfId="1508"/>
    <cellStyle name="Calculation 2 4 2" xfId="1509"/>
    <cellStyle name="Calculation 2 4 2 2" xfId="1510"/>
    <cellStyle name="Calculation 2 4 2 2 2" xfId="1511"/>
    <cellStyle name="Calculation 2 4 2 2 3" xfId="1512"/>
    <cellStyle name="Calculation 2 4 2 2 4" xfId="1513"/>
    <cellStyle name="Calculation 2 4 2 2 5" xfId="1514"/>
    <cellStyle name="Calculation 2 4 2 2 6" xfId="1515"/>
    <cellStyle name="Calculation 2 4 2 2 7" xfId="1516"/>
    <cellStyle name="Calculation 2 4 2 2 8" xfId="1517"/>
    <cellStyle name="Calculation 2 4 2 3" xfId="1518"/>
    <cellStyle name="Calculation 2 4 2 4" xfId="1519"/>
    <cellStyle name="Calculation 2 4 2 5" xfId="1520"/>
    <cellStyle name="Calculation 2 4 2 6" xfId="1521"/>
    <cellStyle name="Calculation 2 4 2 7" xfId="1522"/>
    <cellStyle name="Calculation 2 4 2 8" xfId="1523"/>
    <cellStyle name="Calculation 2 4 2 9" xfId="1524"/>
    <cellStyle name="Calculation 2 4 3" xfId="1525"/>
    <cellStyle name="Calculation 2 4 3 2" xfId="1526"/>
    <cellStyle name="Calculation 2 4 3 3" xfId="1527"/>
    <cellStyle name="Calculation 2 4 3 4" xfId="1528"/>
    <cellStyle name="Calculation 2 4 3 5" xfId="1529"/>
    <cellStyle name="Calculation 2 4 3 6" xfId="1530"/>
    <cellStyle name="Calculation 2 4 3 7" xfId="1531"/>
    <cellStyle name="Calculation 2 4 3 8" xfId="1532"/>
    <cellStyle name="Calculation 2 4 4" xfId="1533"/>
    <cellStyle name="Calculation 2 4 5" xfId="1534"/>
    <cellStyle name="Calculation 2 4 6" xfId="1535"/>
    <cellStyle name="Calculation 2 4 7" xfId="1536"/>
    <cellStyle name="Calculation 2 4 8" xfId="1537"/>
    <cellStyle name="Calculation 2 4 9" xfId="1538"/>
    <cellStyle name="Calculation 2 5" xfId="1539"/>
    <cellStyle name="Calculation 2 5 10" xfId="1540"/>
    <cellStyle name="Calculation 2 5 2" xfId="1541"/>
    <cellStyle name="Calculation 2 5 2 2" xfId="1542"/>
    <cellStyle name="Calculation 2 5 2 2 2" xfId="1543"/>
    <cellStyle name="Calculation 2 5 2 2 3" xfId="1544"/>
    <cellStyle name="Calculation 2 5 2 2 4" xfId="1545"/>
    <cellStyle name="Calculation 2 5 2 2 5" xfId="1546"/>
    <cellStyle name="Calculation 2 5 2 2 6" xfId="1547"/>
    <cellStyle name="Calculation 2 5 2 2 7" xfId="1548"/>
    <cellStyle name="Calculation 2 5 2 2 8" xfId="1549"/>
    <cellStyle name="Calculation 2 5 2 3" xfId="1550"/>
    <cellStyle name="Calculation 2 5 2 4" xfId="1551"/>
    <cellStyle name="Calculation 2 5 2 5" xfId="1552"/>
    <cellStyle name="Calculation 2 5 2 6" xfId="1553"/>
    <cellStyle name="Calculation 2 5 2 7" xfId="1554"/>
    <cellStyle name="Calculation 2 5 2 8" xfId="1555"/>
    <cellStyle name="Calculation 2 5 2 9" xfId="1556"/>
    <cellStyle name="Calculation 2 5 3" xfId="1557"/>
    <cellStyle name="Calculation 2 5 3 2" xfId="1558"/>
    <cellStyle name="Calculation 2 5 3 3" xfId="1559"/>
    <cellStyle name="Calculation 2 5 3 4" xfId="1560"/>
    <cellStyle name="Calculation 2 5 3 5" xfId="1561"/>
    <cellStyle name="Calculation 2 5 3 6" xfId="1562"/>
    <cellStyle name="Calculation 2 5 3 7" xfId="1563"/>
    <cellStyle name="Calculation 2 5 3 8" xfId="1564"/>
    <cellStyle name="Calculation 2 5 4" xfId="1565"/>
    <cellStyle name="Calculation 2 5 5" xfId="1566"/>
    <cellStyle name="Calculation 2 5 6" xfId="1567"/>
    <cellStyle name="Calculation 2 5 7" xfId="1568"/>
    <cellStyle name="Calculation 2 5 8" xfId="1569"/>
    <cellStyle name="Calculation 2 5 9" xfId="1570"/>
    <cellStyle name="Calculation 2 6" xfId="1571"/>
    <cellStyle name="Calculation 2 6 10" xfId="1572"/>
    <cellStyle name="Calculation 2 6 2" xfId="1573"/>
    <cellStyle name="Calculation 2 6 2 2" xfId="1574"/>
    <cellStyle name="Calculation 2 6 2 2 2" xfId="1575"/>
    <cellStyle name="Calculation 2 6 2 2 3" xfId="1576"/>
    <cellStyle name="Calculation 2 6 2 2 4" xfId="1577"/>
    <cellStyle name="Calculation 2 6 2 2 5" xfId="1578"/>
    <cellStyle name="Calculation 2 6 2 2 6" xfId="1579"/>
    <cellStyle name="Calculation 2 6 2 2 7" xfId="1580"/>
    <cellStyle name="Calculation 2 6 2 2 8" xfId="1581"/>
    <cellStyle name="Calculation 2 6 2 3" xfId="1582"/>
    <cellStyle name="Calculation 2 6 2 4" xfId="1583"/>
    <cellStyle name="Calculation 2 6 2 5" xfId="1584"/>
    <cellStyle name="Calculation 2 6 2 6" xfId="1585"/>
    <cellStyle name="Calculation 2 6 2 7" xfId="1586"/>
    <cellStyle name="Calculation 2 6 2 8" xfId="1587"/>
    <cellStyle name="Calculation 2 6 2 9" xfId="1588"/>
    <cellStyle name="Calculation 2 6 3" xfId="1589"/>
    <cellStyle name="Calculation 2 6 3 2" xfId="1590"/>
    <cellStyle name="Calculation 2 6 3 3" xfId="1591"/>
    <cellStyle name="Calculation 2 6 3 4" xfId="1592"/>
    <cellStyle name="Calculation 2 6 3 5" xfId="1593"/>
    <cellStyle name="Calculation 2 6 3 6" xfId="1594"/>
    <cellStyle name="Calculation 2 6 3 7" xfId="1595"/>
    <cellStyle name="Calculation 2 6 3 8" xfId="1596"/>
    <cellStyle name="Calculation 2 6 4" xfId="1597"/>
    <cellStyle name="Calculation 2 6 5" xfId="1598"/>
    <cellStyle name="Calculation 2 6 6" xfId="1599"/>
    <cellStyle name="Calculation 2 6 7" xfId="1600"/>
    <cellStyle name="Calculation 2 6 8" xfId="1601"/>
    <cellStyle name="Calculation 2 6 9" xfId="1602"/>
    <cellStyle name="Calculation 2 7" xfId="1603"/>
    <cellStyle name="Calculation 2 7 10" xfId="1604"/>
    <cellStyle name="Calculation 2 7 2" xfId="1605"/>
    <cellStyle name="Calculation 2 7 2 2" xfId="1606"/>
    <cellStyle name="Calculation 2 7 2 2 2" xfId="1607"/>
    <cellStyle name="Calculation 2 7 2 2 3" xfId="1608"/>
    <cellStyle name="Calculation 2 7 2 2 4" xfId="1609"/>
    <cellStyle name="Calculation 2 7 2 2 5" xfId="1610"/>
    <cellStyle name="Calculation 2 7 2 2 6" xfId="1611"/>
    <cellStyle name="Calculation 2 7 2 2 7" xfId="1612"/>
    <cellStyle name="Calculation 2 7 2 2 8" xfId="1613"/>
    <cellStyle name="Calculation 2 7 2 3" xfId="1614"/>
    <cellStyle name="Calculation 2 7 2 4" xfId="1615"/>
    <cellStyle name="Calculation 2 7 2 5" xfId="1616"/>
    <cellStyle name="Calculation 2 7 2 6" xfId="1617"/>
    <cellStyle name="Calculation 2 7 2 7" xfId="1618"/>
    <cellStyle name="Calculation 2 7 2 8" xfId="1619"/>
    <cellStyle name="Calculation 2 7 2 9" xfId="1620"/>
    <cellStyle name="Calculation 2 7 3" xfId="1621"/>
    <cellStyle name="Calculation 2 7 3 2" xfId="1622"/>
    <cellStyle name="Calculation 2 7 3 3" xfId="1623"/>
    <cellStyle name="Calculation 2 7 3 4" xfId="1624"/>
    <cellStyle name="Calculation 2 7 3 5" xfId="1625"/>
    <cellStyle name="Calculation 2 7 3 6" xfId="1626"/>
    <cellStyle name="Calculation 2 7 3 7" xfId="1627"/>
    <cellStyle name="Calculation 2 7 3 8" xfId="1628"/>
    <cellStyle name="Calculation 2 7 4" xfId="1629"/>
    <cellStyle name="Calculation 2 7 5" xfId="1630"/>
    <cellStyle name="Calculation 2 7 6" xfId="1631"/>
    <cellStyle name="Calculation 2 7 7" xfId="1632"/>
    <cellStyle name="Calculation 2 7 8" xfId="1633"/>
    <cellStyle name="Calculation 2 7 9" xfId="1634"/>
    <cellStyle name="Calculation 2 8" xfId="1635"/>
    <cellStyle name="Calculation 2 8 10" xfId="1636"/>
    <cellStyle name="Calculation 2 8 2" xfId="1637"/>
    <cellStyle name="Calculation 2 8 2 2" xfId="1638"/>
    <cellStyle name="Calculation 2 8 2 2 2" xfId="1639"/>
    <cellStyle name="Calculation 2 8 2 2 3" xfId="1640"/>
    <cellStyle name="Calculation 2 8 2 2 4" xfId="1641"/>
    <cellStyle name="Calculation 2 8 2 2 5" xfId="1642"/>
    <cellStyle name="Calculation 2 8 2 2 6" xfId="1643"/>
    <cellStyle name="Calculation 2 8 2 2 7" xfId="1644"/>
    <cellStyle name="Calculation 2 8 2 2 8" xfId="1645"/>
    <cellStyle name="Calculation 2 8 2 3" xfId="1646"/>
    <cellStyle name="Calculation 2 8 2 4" xfId="1647"/>
    <cellStyle name="Calculation 2 8 2 5" xfId="1648"/>
    <cellStyle name="Calculation 2 8 2 6" xfId="1649"/>
    <cellStyle name="Calculation 2 8 2 7" xfId="1650"/>
    <cellStyle name="Calculation 2 8 2 8" xfId="1651"/>
    <cellStyle name="Calculation 2 8 2 9" xfId="1652"/>
    <cellStyle name="Calculation 2 8 3" xfId="1653"/>
    <cellStyle name="Calculation 2 8 3 2" xfId="1654"/>
    <cellStyle name="Calculation 2 8 3 3" xfId="1655"/>
    <cellStyle name="Calculation 2 8 3 4" xfId="1656"/>
    <cellStyle name="Calculation 2 8 3 5" xfId="1657"/>
    <cellStyle name="Calculation 2 8 3 6" xfId="1658"/>
    <cellStyle name="Calculation 2 8 3 7" xfId="1659"/>
    <cellStyle name="Calculation 2 8 3 8" xfId="1660"/>
    <cellStyle name="Calculation 2 8 4" xfId="1661"/>
    <cellStyle name="Calculation 2 8 5" xfId="1662"/>
    <cellStyle name="Calculation 2 8 6" xfId="1663"/>
    <cellStyle name="Calculation 2 8 7" xfId="1664"/>
    <cellStyle name="Calculation 2 8 8" xfId="1665"/>
    <cellStyle name="Calculation 2 8 9" xfId="1666"/>
    <cellStyle name="Calculation 2 9" xfId="1667"/>
    <cellStyle name="Calculation 2 9 10" xfId="1668"/>
    <cellStyle name="Calculation 2 9 2" xfId="1669"/>
    <cellStyle name="Calculation 2 9 2 2" xfId="1670"/>
    <cellStyle name="Calculation 2 9 2 2 2" xfId="1671"/>
    <cellStyle name="Calculation 2 9 2 2 3" xfId="1672"/>
    <cellStyle name="Calculation 2 9 2 2 4" xfId="1673"/>
    <cellStyle name="Calculation 2 9 2 2 5" xfId="1674"/>
    <cellStyle name="Calculation 2 9 2 2 6" xfId="1675"/>
    <cellStyle name="Calculation 2 9 2 2 7" xfId="1676"/>
    <cellStyle name="Calculation 2 9 2 2 8" xfId="1677"/>
    <cellStyle name="Calculation 2 9 2 3" xfId="1678"/>
    <cellStyle name="Calculation 2 9 2 4" xfId="1679"/>
    <cellStyle name="Calculation 2 9 2 5" xfId="1680"/>
    <cellStyle name="Calculation 2 9 2 6" xfId="1681"/>
    <cellStyle name="Calculation 2 9 2 7" xfId="1682"/>
    <cellStyle name="Calculation 2 9 2 8" xfId="1683"/>
    <cellStyle name="Calculation 2 9 2 9" xfId="1684"/>
    <cellStyle name="Calculation 2 9 3" xfId="1685"/>
    <cellStyle name="Calculation 2 9 3 2" xfId="1686"/>
    <cellStyle name="Calculation 2 9 3 3" xfId="1687"/>
    <cellStyle name="Calculation 2 9 3 4" xfId="1688"/>
    <cellStyle name="Calculation 2 9 3 5" xfId="1689"/>
    <cellStyle name="Calculation 2 9 3 6" xfId="1690"/>
    <cellStyle name="Calculation 2 9 3 7" xfId="1691"/>
    <cellStyle name="Calculation 2 9 3 8" xfId="1692"/>
    <cellStyle name="Calculation 2 9 4" xfId="1693"/>
    <cellStyle name="Calculation 2 9 5" xfId="1694"/>
    <cellStyle name="Calculation 2 9 6" xfId="1695"/>
    <cellStyle name="Calculation 2 9 7" xfId="1696"/>
    <cellStyle name="Calculation 2 9 8" xfId="1697"/>
    <cellStyle name="Calculation 2 9 9" xfId="1698"/>
    <cellStyle name="Calculation 20" xfId="1699"/>
    <cellStyle name="Calculation 21" xfId="1700"/>
    <cellStyle name="Calculation 22" xfId="1701"/>
    <cellStyle name="Calculation 23" xfId="1702"/>
    <cellStyle name="Calculation 3" xfId="1703"/>
    <cellStyle name="Calculation 3 2" xfId="1704"/>
    <cellStyle name="Calculation 3 2 10" xfId="1705"/>
    <cellStyle name="Calculation 3 2 10 2" xfId="1706"/>
    <cellStyle name="Calculation 3 2 10 2 2" xfId="1707"/>
    <cellStyle name="Calculation 3 2 10 2 3" xfId="1708"/>
    <cellStyle name="Calculation 3 2 10 2 4" xfId="1709"/>
    <cellStyle name="Calculation 3 2 10 2 5" xfId="1710"/>
    <cellStyle name="Calculation 3 2 10 2 6" xfId="1711"/>
    <cellStyle name="Calculation 3 2 10 2 7" xfId="1712"/>
    <cellStyle name="Calculation 3 2 10 2 8" xfId="1713"/>
    <cellStyle name="Calculation 3 2 10 3" xfId="1714"/>
    <cellStyle name="Calculation 3 2 10 4" xfId="1715"/>
    <cellStyle name="Calculation 3 2 10 5" xfId="1716"/>
    <cellStyle name="Calculation 3 2 10 6" xfId="1717"/>
    <cellStyle name="Calculation 3 2 10 7" xfId="1718"/>
    <cellStyle name="Calculation 3 2 10 8" xfId="1719"/>
    <cellStyle name="Calculation 3 2 10 9" xfId="1720"/>
    <cellStyle name="Calculation 3 2 11" xfId="1721"/>
    <cellStyle name="Calculation 3 2 11 2" xfId="1722"/>
    <cellStyle name="Calculation 3 2 11 3" xfId="1723"/>
    <cellStyle name="Calculation 3 2 11 4" xfId="1724"/>
    <cellStyle name="Calculation 3 2 11 5" xfId="1725"/>
    <cellStyle name="Calculation 3 2 11 6" xfId="1726"/>
    <cellStyle name="Calculation 3 2 11 7" xfId="1727"/>
    <cellStyle name="Calculation 3 2 11 8" xfId="1728"/>
    <cellStyle name="Calculation 3 2 12" xfId="1729"/>
    <cellStyle name="Calculation 3 2 12 2" xfId="1730"/>
    <cellStyle name="Calculation 3 2 12 3" xfId="1731"/>
    <cellStyle name="Calculation 3 2 12 4" xfId="1732"/>
    <cellStyle name="Calculation 3 2 12 5" xfId="1733"/>
    <cellStyle name="Calculation 3 2 12 6" xfId="1734"/>
    <cellStyle name="Calculation 3 2 12 7" xfId="1735"/>
    <cellStyle name="Calculation 3 2 12 8" xfId="1736"/>
    <cellStyle name="Calculation 3 2 13" xfId="1737"/>
    <cellStyle name="Calculation 3 2 14" xfId="1738"/>
    <cellStyle name="Calculation 3 2 15" xfId="1739"/>
    <cellStyle name="Calculation 3 2 16" xfId="1740"/>
    <cellStyle name="Calculation 3 2 17" xfId="1741"/>
    <cellStyle name="Calculation 3 2 18" xfId="1742"/>
    <cellStyle name="Calculation 3 2 19" xfId="1743"/>
    <cellStyle name="Calculation 3 2 2" xfId="1744"/>
    <cellStyle name="Calculation 3 2 2 10" xfId="1745"/>
    <cellStyle name="Calculation 3 2 2 2" xfId="1746"/>
    <cellStyle name="Calculation 3 2 2 2 2" xfId="1747"/>
    <cellStyle name="Calculation 3 2 2 2 2 2" xfId="1748"/>
    <cellStyle name="Calculation 3 2 2 2 2 3" xfId="1749"/>
    <cellStyle name="Calculation 3 2 2 2 2 4" xfId="1750"/>
    <cellStyle name="Calculation 3 2 2 2 2 5" xfId="1751"/>
    <cellStyle name="Calculation 3 2 2 2 2 6" xfId="1752"/>
    <cellStyle name="Calculation 3 2 2 2 2 7" xfId="1753"/>
    <cellStyle name="Calculation 3 2 2 2 2 8" xfId="1754"/>
    <cellStyle name="Calculation 3 2 2 2 3" xfId="1755"/>
    <cellStyle name="Calculation 3 2 2 2 4" xfId="1756"/>
    <cellStyle name="Calculation 3 2 2 2 5" xfId="1757"/>
    <cellStyle name="Calculation 3 2 2 2 6" xfId="1758"/>
    <cellStyle name="Calculation 3 2 2 2 7" xfId="1759"/>
    <cellStyle name="Calculation 3 2 2 2 8" xfId="1760"/>
    <cellStyle name="Calculation 3 2 2 2 9" xfId="1761"/>
    <cellStyle name="Calculation 3 2 2 3" xfId="1762"/>
    <cellStyle name="Calculation 3 2 2 3 2" xfId="1763"/>
    <cellStyle name="Calculation 3 2 2 3 3" xfId="1764"/>
    <cellStyle name="Calculation 3 2 2 3 4" xfId="1765"/>
    <cellStyle name="Calculation 3 2 2 3 5" xfId="1766"/>
    <cellStyle name="Calculation 3 2 2 3 6" xfId="1767"/>
    <cellStyle name="Calculation 3 2 2 3 7" xfId="1768"/>
    <cellStyle name="Calculation 3 2 2 3 8" xfId="1769"/>
    <cellStyle name="Calculation 3 2 2 4" xfId="1770"/>
    <cellStyle name="Calculation 3 2 2 5" xfId="1771"/>
    <cellStyle name="Calculation 3 2 2 6" xfId="1772"/>
    <cellStyle name="Calculation 3 2 2 7" xfId="1773"/>
    <cellStyle name="Calculation 3 2 2 8" xfId="1774"/>
    <cellStyle name="Calculation 3 2 2 9" xfId="1775"/>
    <cellStyle name="Calculation 3 2 3" xfId="1776"/>
    <cellStyle name="Calculation 3 2 3 10" xfId="1777"/>
    <cellStyle name="Calculation 3 2 3 2" xfId="1778"/>
    <cellStyle name="Calculation 3 2 3 2 2" xfId="1779"/>
    <cellStyle name="Calculation 3 2 3 2 2 2" xfId="1780"/>
    <cellStyle name="Calculation 3 2 3 2 2 3" xfId="1781"/>
    <cellStyle name="Calculation 3 2 3 2 2 4" xfId="1782"/>
    <cellStyle name="Calculation 3 2 3 2 2 5" xfId="1783"/>
    <cellStyle name="Calculation 3 2 3 2 2 6" xfId="1784"/>
    <cellStyle name="Calculation 3 2 3 2 2 7" xfId="1785"/>
    <cellStyle name="Calculation 3 2 3 2 2 8" xfId="1786"/>
    <cellStyle name="Calculation 3 2 3 2 3" xfId="1787"/>
    <cellStyle name="Calculation 3 2 3 2 4" xfId="1788"/>
    <cellStyle name="Calculation 3 2 3 2 5" xfId="1789"/>
    <cellStyle name="Calculation 3 2 3 2 6" xfId="1790"/>
    <cellStyle name="Calculation 3 2 3 2 7" xfId="1791"/>
    <cellStyle name="Calculation 3 2 3 2 8" xfId="1792"/>
    <cellStyle name="Calculation 3 2 3 2 9" xfId="1793"/>
    <cellStyle name="Calculation 3 2 3 3" xfId="1794"/>
    <cellStyle name="Calculation 3 2 3 3 2" xfId="1795"/>
    <cellStyle name="Calculation 3 2 3 3 3" xfId="1796"/>
    <cellStyle name="Calculation 3 2 3 3 4" xfId="1797"/>
    <cellStyle name="Calculation 3 2 3 3 5" xfId="1798"/>
    <cellStyle name="Calculation 3 2 3 3 6" xfId="1799"/>
    <cellStyle name="Calculation 3 2 3 3 7" xfId="1800"/>
    <cellStyle name="Calculation 3 2 3 3 8" xfId="1801"/>
    <cellStyle name="Calculation 3 2 3 4" xfId="1802"/>
    <cellStyle name="Calculation 3 2 3 5" xfId="1803"/>
    <cellStyle name="Calculation 3 2 3 6" xfId="1804"/>
    <cellStyle name="Calculation 3 2 3 7" xfId="1805"/>
    <cellStyle name="Calculation 3 2 3 8" xfId="1806"/>
    <cellStyle name="Calculation 3 2 3 9" xfId="1807"/>
    <cellStyle name="Calculation 3 2 4" xfId="1808"/>
    <cellStyle name="Calculation 3 2 4 10" xfId="1809"/>
    <cellStyle name="Calculation 3 2 4 2" xfId="1810"/>
    <cellStyle name="Calculation 3 2 4 2 2" xfId="1811"/>
    <cellStyle name="Calculation 3 2 4 2 2 2" xfId="1812"/>
    <cellStyle name="Calculation 3 2 4 2 2 3" xfId="1813"/>
    <cellStyle name="Calculation 3 2 4 2 2 4" xfId="1814"/>
    <cellStyle name="Calculation 3 2 4 2 2 5" xfId="1815"/>
    <cellStyle name="Calculation 3 2 4 2 2 6" xfId="1816"/>
    <cellStyle name="Calculation 3 2 4 2 2 7" xfId="1817"/>
    <cellStyle name="Calculation 3 2 4 2 2 8" xfId="1818"/>
    <cellStyle name="Calculation 3 2 4 2 3" xfId="1819"/>
    <cellStyle name="Calculation 3 2 4 2 4" xfId="1820"/>
    <cellStyle name="Calculation 3 2 4 2 5" xfId="1821"/>
    <cellStyle name="Calculation 3 2 4 2 6" xfId="1822"/>
    <cellStyle name="Calculation 3 2 4 2 7" xfId="1823"/>
    <cellStyle name="Calculation 3 2 4 2 8" xfId="1824"/>
    <cellStyle name="Calculation 3 2 4 2 9" xfId="1825"/>
    <cellStyle name="Calculation 3 2 4 3" xfId="1826"/>
    <cellStyle name="Calculation 3 2 4 3 2" xfId="1827"/>
    <cellStyle name="Calculation 3 2 4 3 3" xfId="1828"/>
    <cellStyle name="Calculation 3 2 4 3 4" xfId="1829"/>
    <cellStyle name="Calculation 3 2 4 3 5" xfId="1830"/>
    <cellStyle name="Calculation 3 2 4 3 6" xfId="1831"/>
    <cellStyle name="Calculation 3 2 4 3 7" xfId="1832"/>
    <cellStyle name="Calculation 3 2 4 3 8" xfId="1833"/>
    <cellStyle name="Calculation 3 2 4 4" xfId="1834"/>
    <cellStyle name="Calculation 3 2 4 5" xfId="1835"/>
    <cellStyle name="Calculation 3 2 4 6" xfId="1836"/>
    <cellStyle name="Calculation 3 2 4 7" xfId="1837"/>
    <cellStyle name="Calculation 3 2 4 8" xfId="1838"/>
    <cellStyle name="Calculation 3 2 4 9" xfId="1839"/>
    <cellStyle name="Calculation 3 2 5" xfId="1840"/>
    <cellStyle name="Calculation 3 2 5 10" xfId="1841"/>
    <cellStyle name="Calculation 3 2 5 2" xfId="1842"/>
    <cellStyle name="Calculation 3 2 5 2 2" xfId="1843"/>
    <cellStyle name="Calculation 3 2 5 2 2 2" xfId="1844"/>
    <cellStyle name="Calculation 3 2 5 2 2 3" xfId="1845"/>
    <cellStyle name="Calculation 3 2 5 2 2 4" xfId="1846"/>
    <cellStyle name="Calculation 3 2 5 2 2 5" xfId="1847"/>
    <cellStyle name="Calculation 3 2 5 2 2 6" xfId="1848"/>
    <cellStyle name="Calculation 3 2 5 2 2 7" xfId="1849"/>
    <cellStyle name="Calculation 3 2 5 2 2 8" xfId="1850"/>
    <cellStyle name="Calculation 3 2 5 2 3" xfId="1851"/>
    <cellStyle name="Calculation 3 2 5 2 4" xfId="1852"/>
    <cellStyle name="Calculation 3 2 5 2 5" xfId="1853"/>
    <cellStyle name="Calculation 3 2 5 2 6" xfId="1854"/>
    <cellStyle name="Calculation 3 2 5 2 7" xfId="1855"/>
    <cellStyle name="Calculation 3 2 5 2 8" xfId="1856"/>
    <cellStyle name="Calculation 3 2 5 2 9" xfId="1857"/>
    <cellStyle name="Calculation 3 2 5 3" xfId="1858"/>
    <cellStyle name="Calculation 3 2 5 3 2" xfId="1859"/>
    <cellStyle name="Calculation 3 2 5 3 3" xfId="1860"/>
    <cellStyle name="Calculation 3 2 5 3 4" xfId="1861"/>
    <cellStyle name="Calculation 3 2 5 3 5" xfId="1862"/>
    <cellStyle name="Calculation 3 2 5 3 6" xfId="1863"/>
    <cellStyle name="Calculation 3 2 5 3 7" xfId="1864"/>
    <cellStyle name="Calculation 3 2 5 3 8" xfId="1865"/>
    <cellStyle name="Calculation 3 2 5 4" xfId="1866"/>
    <cellStyle name="Calculation 3 2 5 5" xfId="1867"/>
    <cellStyle name="Calculation 3 2 5 6" xfId="1868"/>
    <cellStyle name="Calculation 3 2 5 7" xfId="1869"/>
    <cellStyle name="Calculation 3 2 5 8" xfId="1870"/>
    <cellStyle name="Calculation 3 2 5 9" xfId="1871"/>
    <cellStyle name="Calculation 3 2 6" xfId="1872"/>
    <cellStyle name="Calculation 3 2 6 10" xfId="1873"/>
    <cellStyle name="Calculation 3 2 6 2" xfId="1874"/>
    <cellStyle name="Calculation 3 2 6 2 2" xfId="1875"/>
    <cellStyle name="Calculation 3 2 6 2 2 2" xfId="1876"/>
    <cellStyle name="Calculation 3 2 6 2 2 3" xfId="1877"/>
    <cellStyle name="Calculation 3 2 6 2 2 4" xfId="1878"/>
    <cellStyle name="Calculation 3 2 6 2 2 5" xfId="1879"/>
    <cellStyle name="Calculation 3 2 6 2 2 6" xfId="1880"/>
    <cellStyle name="Calculation 3 2 6 2 2 7" xfId="1881"/>
    <cellStyle name="Calculation 3 2 6 2 2 8" xfId="1882"/>
    <cellStyle name="Calculation 3 2 6 2 3" xfId="1883"/>
    <cellStyle name="Calculation 3 2 6 2 4" xfId="1884"/>
    <cellStyle name="Calculation 3 2 6 2 5" xfId="1885"/>
    <cellStyle name="Calculation 3 2 6 2 6" xfId="1886"/>
    <cellStyle name="Calculation 3 2 6 2 7" xfId="1887"/>
    <cellStyle name="Calculation 3 2 6 2 8" xfId="1888"/>
    <cellStyle name="Calculation 3 2 6 2 9" xfId="1889"/>
    <cellStyle name="Calculation 3 2 6 3" xfId="1890"/>
    <cellStyle name="Calculation 3 2 6 3 2" xfId="1891"/>
    <cellStyle name="Calculation 3 2 6 3 3" xfId="1892"/>
    <cellStyle name="Calculation 3 2 6 3 4" xfId="1893"/>
    <cellStyle name="Calculation 3 2 6 3 5" xfId="1894"/>
    <cellStyle name="Calculation 3 2 6 3 6" xfId="1895"/>
    <cellStyle name="Calculation 3 2 6 3 7" xfId="1896"/>
    <cellStyle name="Calculation 3 2 6 3 8" xfId="1897"/>
    <cellStyle name="Calculation 3 2 6 4" xfId="1898"/>
    <cellStyle name="Calculation 3 2 6 5" xfId="1899"/>
    <cellStyle name="Calculation 3 2 6 6" xfId="1900"/>
    <cellStyle name="Calculation 3 2 6 7" xfId="1901"/>
    <cellStyle name="Calculation 3 2 6 8" xfId="1902"/>
    <cellStyle name="Calculation 3 2 6 9" xfId="1903"/>
    <cellStyle name="Calculation 3 2 7" xfId="1904"/>
    <cellStyle name="Calculation 3 2 7 10" xfId="1905"/>
    <cellStyle name="Calculation 3 2 7 2" xfId="1906"/>
    <cellStyle name="Calculation 3 2 7 2 2" xfId="1907"/>
    <cellStyle name="Calculation 3 2 7 2 2 2" xfId="1908"/>
    <cellStyle name="Calculation 3 2 7 2 2 3" xfId="1909"/>
    <cellStyle name="Calculation 3 2 7 2 2 4" xfId="1910"/>
    <cellStyle name="Calculation 3 2 7 2 2 5" xfId="1911"/>
    <cellStyle name="Calculation 3 2 7 2 2 6" xfId="1912"/>
    <cellStyle name="Calculation 3 2 7 2 2 7" xfId="1913"/>
    <cellStyle name="Calculation 3 2 7 2 2 8" xfId="1914"/>
    <cellStyle name="Calculation 3 2 7 2 3" xfId="1915"/>
    <cellStyle name="Calculation 3 2 7 2 4" xfId="1916"/>
    <cellStyle name="Calculation 3 2 7 2 5" xfId="1917"/>
    <cellStyle name="Calculation 3 2 7 2 6" xfId="1918"/>
    <cellStyle name="Calculation 3 2 7 2 7" xfId="1919"/>
    <cellStyle name="Calculation 3 2 7 2 8" xfId="1920"/>
    <cellStyle name="Calculation 3 2 7 2 9" xfId="1921"/>
    <cellStyle name="Calculation 3 2 7 3" xfId="1922"/>
    <cellStyle name="Calculation 3 2 7 3 2" xfId="1923"/>
    <cellStyle name="Calculation 3 2 7 3 3" xfId="1924"/>
    <cellStyle name="Calculation 3 2 7 3 4" xfId="1925"/>
    <cellStyle name="Calculation 3 2 7 3 5" xfId="1926"/>
    <cellStyle name="Calculation 3 2 7 3 6" xfId="1927"/>
    <cellStyle name="Calculation 3 2 7 3 7" xfId="1928"/>
    <cellStyle name="Calculation 3 2 7 3 8" xfId="1929"/>
    <cellStyle name="Calculation 3 2 7 4" xfId="1930"/>
    <cellStyle name="Calculation 3 2 7 5" xfId="1931"/>
    <cellStyle name="Calculation 3 2 7 6" xfId="1932"/>
    <cellStyle name="Calculation 3 2 7 7" xfId="1933"/>
    <cellStyle name="Calculation 3 2 7 8" xfId="1934"/>
    <cellStyle name="Calculation 3 2 7 9" xfId="1935"/>
    <cellStyle name="Calculation 3 2 8" xfId="1936"/>
    <cellStyle name="Calculation 3 2 8 10" xfId="1937"/>
    <cellStyle name="Calculation 3 2 8 2" xfId="1938"/>
    <cellStyle name="Calculation 3 2 8 2 2" xfId="1939"/>
    <cellStyle name="Calculation 3 2 8 2 2 2" xfId="1940"/>
    <cellStyle name="Calculation 3 2 8 2 2 3" xfId="1941"/>
    <cellStyle name="Calculation 3 2 8 2 2 4" xfId="1942"/>
    <cellStyle name="Calculation 3 2 8 2 2 5" xfId="1943"/>
    <cellStyle name="Calculation 3 2 8 2 2 6" xfId="1944"/>
    <cellStyle name="Calculation 3 2 8 2 2 7" xfId="1945"/>
    <cellStyle name="Calculation 3 2 8 2 2 8" xfId="1946"/>
    <cellStyle name="Calculation 3 2 8 2 3" xfId="1947"/>
    <cellStyle name="Calculation 3 2 8 2 4" xfId="1948"/>
    <cellStyle name="Calculation 3 2 8 2 5" xfId="1949"/>
    <cellStyle name="Calculation 3 2 8 2 6" xfId="1950"/>
    <cellStyle name="Calculation 3 2 8 2 7" xfId="1951"/>
    <cellStyle name="Calculation 3 2 8 2 8" xfId="1952"/>
    <cellStyle name="Calculation 3 2 8 2 9" xfId="1953"/>
    <cellStyle name="Calculation 3 2 8 3" xfId="1954"/>
    <cellStyle name="Calculation 3 2 8 3 2" xfId="1955"/>
    <cellStyle name="Calculation 3 2 8 3 3" xfId="1956"/>
    <cellStyle name="Calculation 3 2 8 3 4" xfId="1957"/>
    <cellStyle name="Calculation 3 2 8 3 5" xfId="1958"/>
    <cellStyle name="Calculation 3 2 8 3 6" xfId="1959"/>
    <cellStyle name="Calculation 3 2 8 3 7" xfId="1960"/>
    <cellStyle name="Calculation 3 2 8 3 8" xfId="1961"/>
    <cellStyle name="Calculation 3 2 8 4" xfId="1962"/>
    <cellStyle name="Calculation 3 2 8 5" xfId="1963"/>
    <cellStyle name="Calculation 3 2 8 6" xfId="1964"/>
    <cellStyle name="Calculation 3 2 8 7" xfId="1965"/>
    <cellStyle name="Calculation 3 2 8 8" xfId="1966"/>
    <cellStyle name="Calculation 3 2 8 9" xfId="1967"/>
    <cellStyle name="Calculation 3 2 9" xfId="1968"/>
    <cellStyle name="Calculation 3 2 9 10" xfId="1969"/>
    <cellStyle name="Calculation 3 2 9 2" xfId="1970"/>
    <cellStyle name="Calculation 3 2 9 2 2" xfId="1971"/>
    <cellStyle name="Calculation 3 2 9 2 2 2" xfId="1972"/>
    <cellStyle name="Calculation 3 2 9 2 2 3" xfId="1973"/>
    <cellStyle name="Calculation 3 2 9 2 2 4" xfId="1974"/>
    <cellStyle name="Calculation 3 2 9 2 2 5" xfId="1975"/>
    <cellStyle name="Calculation 3 2 9 2 2 6" xfId="1976"/>
    <cellStyle name="Calculation 3 2 9 2 2 7" xfId="1977"/>
    <cellStyle name="Calculation 3 2 9 2 2 8" xfId="1978"/>
    <cellStyle name="Calculation 3 2 9 2 3" xfId="1979"/>
    <cellStyle name="Calculation 3 2 9 2 4" xfId="1980"/>
    <cellStyle name="Calculation 3 2 9 2 5" xfId="1981"/>
    <cellStyle name="Calculation 3 2 9 2 6" xfId="1982"/>
    <cellStyle name="Calculation 3 2 9 2 7" xfId="1983"/>
    <cellStyle name="Calculation 3 2 9 2 8" xfId="1984"/>
    <cellStyle name="Calculation 3 2 9 2 9" xfId="1985"/>
    <cellStyle name="Calculation 3 2 9 3" xfId="1986"/>
    <cellStyle name="Calculation 3 2 9 3 2" xfId="1987"/>
    <cellStyle name="Calculation 3 2 9 3 3" xfId="1988"/>
    <cellStyle name="Calculation 3 2 9 3 4" xfId="1989"/>
    <cellStyle name="Calculation 3 2 9 3 5" xfId="1990"/>
    <cellStyle name="Calculation 3 2 9 3 6" xfId="1991"/>
    <cellStyle name="Calculation 3 2 9 3 7" xfId="1992"/>
    <cellStyle name="Calculation 3 2 9 3 8" xfId="1993"/>
    <cellStyle name="Calculation 3 2 9 4" xfId="1994"/>
    <cellStyle name="Calculation 3 2 9 5" xfId="1995"/>
    <cellStyle name="Calculation 3 2 9 6" xfId="1996"/>
    <cellStyle name="Calculation 3 2 9 7" xfId="1997"/>
    <cellStyle name="Calculation 3 2 9 8" xfId="1998"/>
    <cellStyle name="Calculation 3 2 9 9" xfId="1999"/>
    <cellStyle name="Calculation 3 3" xfId="2000"/>
    <cellStyle name="Calculation 3 3 10" xfId="2001"/>
    <cellStyle name="Calculation 3 3 10 2" xfId="2002"/>
    <cellStyle name="Calculation 3 3 10 2 2" xfId="2003"/>
    <cellStyle name="Calculation 3 3 10 2 3" xfId="2004"/>
    <cellStyle name="Calculation 3 3 10 2 4" xfId="2005"/>
    <cellStyle name="Calculation 3 3 10 2 5" xfId="2006"/>
    <cellStyle name="Calculation 3 3 10 2 6" xfId="2007"/>
    <cellStyle name="Calculation 3 3 10 2 7" xfId="2008"/>
    <cellStyle name="Calculation 3 3 10 2 8" xfId="2009"/>
    <cellStyle name="Calculation 3 3 10 3" xfId="2010"/>
    <cellStyle name="Calculation 3 3 10 4" xfId="2011"/>
    <cellStyle name="Calculation 3 3 10 5" xfId="2012"/>
    <cellStyle name="Calculation 3 3 10 6" xfId="2013"/>
    <cellStyle name="Calculation 3 3 10 7" xfId="2014"/>
    <cellStyle name="Calculation 3 3 10 8" xfId="2015"/>
    <cellStyle name="Calculation 3 3 10 9" xfId="2016"/>
    <cellStyle name="Calculation 3 3 11" xfId="2017"/>
    <cellStyle name="Calculation 3 3 11 2" xfId="2018"/>
    <cellStyle name="Calculation 3 3 11 3" xfId="2019"/>
    <cellStyle name="Calculation 3 3 11 4" xfId="2020"/>
    <cellStyle name="Calculation 3 3 11 5" xfId="2021"/>
    <cellStyle name="Calculation 3 3 11 6" xfId="2022"/>
    <cellStyle name="Calculation 3 3 11 7" xfId="2023"/>
    <cellStyle name="Calculation 3 3 11 8" xfId="2024"/>
    <cellStyle name="Calculation 3 3 12" xfId="2025"/>
    <cellStyle name="Calculation 3 3 12 2" xfId="2026"/>
    <cellStyle name="Calculation 3 3 12 3" xfId="2027"/>
    <cellStyle name="Calculation 3 3 12 4" xfId="2028"/>
    <cellStyle name="Calculation 3 3 12 5" xfId="2029"/>
    <cellStyle name="Calculation 3 3 12 6" xfId="2030"/>
    <cellStyle name="Calculation 3 3 12 7" xfId="2031"/>
    <cellStyle name="Calculation 3 3 12 8" xfId="2032"/>
    <cellStyle name="Calculation 3 3 13" xfId="2033"/>
    <cellStyle name="Calculation 3 3 14" xfId="2034"/>
    <cellStyle name="Calculation 3 3 15" xfId="2035"/>
    <cellStyle name="Calculation 3 3 16" xfId="2036"/>
    <cellStyle name="Calculation 3 3 17" xfId="2037"/>
    <cellStyle name="Calculation 3 3 18" xfId="2038"/>
    <cellStyle name="Calculation 3 3 19" xfId="2039"/>
    <cellStyle name="Calculation 3 3 2" xfId="2040"/>
    <cellStyle name="Calculation 3 3 2 10" xfId="2041"/>
    <cellStyle name="Calculation 3 3 2 2" xfId="2042"/>
    <cellStyle name="Calculation 3 3 2 2 2" xfId="2043"/>
    <cellStyle name="Calculation 3 3 2 2 2 2" xfId="2044"/>
    <cellStyle name="Calculation 3 3 2 2 2 3" xfId="2045"/>
    <cellStyle name="Calculation 3 3 2 2 2 4" xfId="2046"/>
    <cellStyle name="Calculation 3 3 2 2 2 5" xfId="2047"/>
    <cellStyle name="Calculation 3 3 2 2 2 6" xfId="2048"/>
    <cellStyle name="Calculation 3 3 2 2 2 7" xfId="2049"/>
    <cellStyle name="Calculation 3 3 2 2 2 8" xfId="2050"/>
    <cellStyle name="Calculation 3 3 2 2 3" xfId="2051"/>
    <cellStyle name="Calculation 3 3 2 2 4" xfId="2052"/>
    <cellStyle name="Calculation 3 3 2 2 5" xfId="2053"/>
    <cellStyle name="Calculation 3 3 2 2 6" xfId="2054"/>
    <cellStyle name="Calculation 3 3 2 2 7" xfId="2055"/>
    <cellStyle name="Calculation 3 3 2 2 8" xfId="2056"/>
    <cellStyle name="Calculation 3 3 2 2 9" xfId="2057"/>
    <cellStyle name="Calculation 3 3 2 3" xfId="2058"/>
    <cellStyle name="Calculation 3 3 2 3 2" xfId="2059"/>
    <cellStyle name="Calculation 3 3 2 3 3" xfId="2060"/>
    <cellStyle name="Calculation 3 3 2 3 4" xfId="2061"/>
    <cellStyle name="Calculation 3 3 2 3 5" xfId="2062"/>
    <cellStyle name="Calculation 3 3 2 3 6" xfId="2063"/>
    <cellStyle name="Calculation 3 3 2 3 7" xfId="2064"/>
    <cellStyle name="Calculation 3 3 2 3 8" xfId="2065"/>
    <cellStyle name="Calculation 3 3 2 4" xfId="2066"/>
    <cellStyle name="Calculation 3 3 2 5" xfId="2067"/>
    <cellStyle name="Calculation 3 3 2 6" xfId="2068"/>
    <cellStyle name="Calculation 3 3 2 7" xfId="2069"/>
    <cellStyle name="Calculation 3 3 2 8" xfId="2070"/>
    <cellStyle name="Calculation 3 3 2 9" xfId="2071"/>
    <cellStyle name="Calculation 3 3 3" xfId="2072"/>
    <cellStyle name="Calculation 3 3 3 10" xfId="2073"/>
    <cellStyle name="Calculation 3 3 3 2" xfId="2074"/>
    <cellStyle name="Calculation 3 3 3 2 2" xfId="2075"/>
    <cellStyle name="Calculation 3 3 3 2 2 2" xfId="2076"/>
    <cellStyle name="Calculation 3 3 3 2 2 3" xfId="2077"/>
    <cellStyle name="Calculation 3 3 3 2 2 4" xfId="2078"/>
    <cellStyle name="Calculation 3 3 3 2 2 5" xfId="2079"/>
    <cellStyle name="Calculation 3 3 3 2 2 6" xfId="2080"/>
    <cellStyle name="Calculation 3 3 3 2 2 7" xfId="2081"/>
    <cellStyle name="Calculation 3 3 3 2 2 8" xfId="2082"/>
    <cellStyle name="Calculation 3 3 3 2 3" xfId="2083"/>
    <cellStyle name="Calculation 3 3 3 2 4" xfId="2084"/>
    <cellStyle name="Calculation 3 3 3 2 5" xfId="2085"/>
    <cellStyle name="Calculation 3 3 3 2 6" xfId="2086"/>
    <cellStyle name="Calculation 3 3 3 2 7" xfId="2087"/>
    <cellStyle name="Calculation 3 3 3 2 8" xfId="2088"/>
    <cellStyle name="Calculation 3 3 3 2 9" xfId="2089"/>
    <cellStyle name="Calculation 3 3 3 3" xfId="2090"/>
    <cellStyle name="Calculation 3 3 3 3 2" xfId="2091"/>
    <cellStyle name="Calculation 3 3 3 3 3" xfId="2092"/>
    <cellStyle name="Calculation 3 3 3 3 4" xfId="2093"/>
    <cellStyle name="Calculation 3 3 3 3 5" xfId="2094"/>
    <cellStyle name="Calculation 3 3 3 3 6" xfId="2095"/>
    <cellStyle name="Calculation 3 3 3 3 7" xfId="2096"/>
    <cellStyle name="Calculation 3 3 3 3 8" xfId="2097"/>
    <cellStyle name="Calculation 3 3 3 4" xfId="2098"/>
    <cellStyle name="Calculation 3 3 3 5" xfId="2099"/>
    <cellStyle name="Calculation 3 3 3 6" xfId="2100"/>
    <cellStyle name="Calculation 3 3 3 7" xfId="2101"/>
    <cellStyle name="Calculation 3 3 3 8" xfId="2102"/>
    <cellStyle name="Calculation 3 3 3 9" xfId="2103"/>
    <cellStyle name="Calculation 3 3 4" xfId="2104"/>
    <cellStyle name="Calculation 3 3 4 10" xfId="2105"/>
    <cellStyle name="Calculation 3 3 4 2" xfId="2106"/>
    <cellStyle name="Calculation 3 3 4 2 2" xfId="2107"/>
    <cellStyle name="Calculation 3 3 4 2 2 2" xfId="2108"/>
    <cellStyle name="Calculation 3 3 4 2 2 3" xfId="2109"/>
    <cellStyle name="Calculation 3 3 4 2 2 4" xfId="2110"/>
    <cellStyle name="Calculation 3 3 4 2 2 5" xfId="2111"/>
    <cellStyle name="Calculation 3 3 4 2 2 6" xfId="2112"/>
    <cellStyle name="Calculation 3 3 4 2 2 7" xfId="2113"/>
    <cellStyle name="Calculation 3 3 4 2 2 8" xfId="2114"/>
    <cellStyle name="Calculation 3 3 4 2 3" xfId="2115"/>
    <cellStyle name="Calculation 3 3 4 2 4" xfId="2116"/>
    <cellStyle name="Calculation 3 3 4 2 5" xfId="2117"/>
    <cellStyle name="Calculation 3 3 4 2 6" xfId="2118"/>
    <cellStyle name="Calculation 3 3 4 2 7" xfId="2119"/>
    <cellStyle name="Calculation 3 3 4 2 8" xfId="2120"/>
    <cellStyle name="Calculation 3 3 4 2 9" xfId="2121"/>
    <cellStyle name="Calculation 3 3 4 3" xfId="2122"/>
    <cellStyle name="Calculation 3 3 4 3 2" xfId="2123"/>
    <cellStyle name="Calculation 3 3 4 3 3" xfId="2124"/>
    <cellStyle name="Calculation 3 3 4 3 4" xfId="2125"/>
    <cellStyle name="Calculation 3 3 4 3 5" xfId="2126"/>
    <cellStyle name="Calculation 3 3 4 3 6" xfId="2127"/>
    <cellStyle name="Calculation 3 3 4 3 7" xfId="2128"/>
    <cellStyle name="Calculation 3 3 4 3 8" xfId="2129"/>
    <cellStyle name="Calculation 3 3 4 4" xfId="2130"/>
    <cellStyle name="Calculation 3 3 4 5" xfId="2131"/>
    <cellStyle name="Calculation 3 3 4 6" xfId="2132"/>
    <cellStyle name="Calculation 3 3 4 7" xfId="2133"/>
    <cellStyle name="Calculation 3 3 4 8" xfId="2134"/>
    <cellStyle name="Calculation 3 3 4 9" xfId="2135"/>
    <cellStyle name="Calculation 3 3 5" xfId="2136"/>
    <cellStyle name="Calculation 3 3 5 10" xfId="2137"/>
    <cellStyle name="Calculation 3 3 5 2" xfId="2138"/>
    <cellStyle name="Calculation 3 3 5 2 2" xfId="2139"/>
    <cellStyle name="Calculation 3 3 5 2 2 2" xfId="2140"/>
    <cellStyle name="Calculation 3 3 5 2 2 3" xfId="2141"/>
    <cellStyle name="Calculation 3 3 5 2 2 4" xfId="2142"/>
    <cellStyle name="Calculation 3 3 5 2 2 5" xfId="2143"/>
    <cellStyle name="Calculation 3 3 5 2 2 6" xfId="2144"/>
    <cellStyle name="Calculation 3 3 5 2 2 7" xfId="2145"/>
    <cellStyle name="Calculation 3 3 5 2 2 8" xfId="2146"/>
    <cellStyle name="Calculation 3 3 5 2 3" xfId="2147"/>
    <cellStyle name="Calculation 3 3 5 2 4" xfId="2148"/>
    <cellStyle name="Calculation 3 3 5 2 5" xfId="2149"/>
    <cellStyle name="Calculation 3 3 5 2 6" xfId="2150"/>
    <cellStyle name="Calculation 3 3 5 2 7" xfId="2151"/>
    <cellStyle name="Calculation 3 3 5 2 8" xfId="2152"/>
    <cellStyle name="Calculation 3 3 5 2 9" xfId="2153"/>
    <cellStyle name="Calculation 3 3 5 3" xfId="2154"/>
    <cellStyle name="Calculation 3 3 5 3 2" xfId="2155"/>
    <cellStyle name="Calculation 3 3 5 3 3" xfId="2156"/>
    <cellStyle name="Calculation 3 3 5 3 4" xfId="2157"/>
    <cellStyle name="Calculation 3 3 5 3 5" xfId="2158"/>
    <cellStyle name="Calculation 3 3 5 3 6" xfId="2159"/>
    <cellStyle name="Calculation 3 3 5 3 7" xfId="2160"/>
    <cellStyle name="Calculation 3 3 5 3 8" xfId="2161"/>
    <cellStyle name="Calculation 3 3 5 4" xfId="2162"/>
    <cellStyle name="Calculation 3 3 5 5" xfId="2163"/>
    <cellStyle name="Calculation 3 3 5 6" xfId="2164"/>
    <cellStyle name="Calculation 3 3 5 7" xfId="2165"/>
    <cellStyle name="Calculation 3 3 5 8" xfId="2166"/>
    <cellStyle name="Calculation 3 3 5 9" xfId="2167"/>
    <cellStyle name="Calculation 3 3 6" xfId="2168"/>
    <cellStyle name="Calculation 3 3 6 10" xfId="2169"/>
    <cellStyle name="Calculation 3 3 6 2" xfId="2170"/>
    <cellStyle name="Calculation 3 3 6 2 2" xfId="2171"/>
    <cellStyle name="Calculation 3 3 6 2 2 2" xfId="2172"/>
    <cellStyle name="Calculation 3 3 6 2 2 3" xfId="2173"/>
    <cellStyle name="Calculation 3 3 6 2 2 4" xfId="2174"/>
    <cellStyle name="Calculation 3 3 6 2 2 5" xfId="2175"/>
    <cellStyle name="Calculation 3 3 6 2 2 6" xfId="2176"/>
    <cellStyle name="Calculation 3 3 6 2 2 7" xfId="2177"/>
    <cellStyle name="Calculation 3 3 6 2 2 8" xfId="2178"/>
    <cellStyle name="Calculation 3 3 6 2 3" xfId="2179"/>
    <cellStyle name="Calculation 3 3 6 2 4" xfId="2180"/>
    <cellStyle name="Calculation 3 3 6 2 5" xfId="2181"/>
    <cellStyle name="Calculation 3 3 6 2 6" xfId="2182"/>
    <cellStyle name="Calculation 3 3 6 2 7" xfId="2183"/>
    <cellStyle name="Calculation 3 3 6 2 8" xfId="2184"/>
    <cellStyle name="Calculation 3 3 6 2 9" xfId="2185"/>
    <cellStyle name="Calculation 3 3 6 3" xfId="2186"/>
    <cellStyle name="Calculation 3 3 6 3 2" xfId="2187"/>
    <cellStyle name="Calculation 3 3 6 3 3" xfId="2188"/>
    <cellStyle name="Calculation 3 3 6 3 4" xfId="2189"/>
    <cellStyle name="Calculation 3 3 6 3 5" xfId="2190"/>
    <cellStyle name="Calculation 3 3 6 3 6" xfId="2191"/>
    <cellStyle name="Calculation 3 3 6 3 7" xfId="2192"/>
    <cellStyle name="Calculation 3 3 6 3 8" xfId="2193"/>
    <cellStyle name="Calculation 3 3 6 4" xfId="2194"/>
    <cellStyle name="Calculation 3 3 6 5" xfId="2195"/>
    <cellStyle name="Calculation 3 3 6 6" xfId="2196"/>
    <cellStyle name="Calculation 3 3 6 7" xfId="2197"/>
    <cellStyle name="Calculation 3 3 6 8" xfId="2198"/>
    <cellStyle name="Calculation 3 3 6 9" xfId="2199"/>
    <cellStyle name="Calculation 3 3 7" xfId="2200"/>
    <cellStyle name="Calculation 3 3 7 10" xfId="2201"/>
    <cellStyle name="Calculation 3 3 7 2" xfId="2202"/>
    <cellStyle name="Calculation 3 3 7 2 2" xfId="2203"/>
    <cellStyle name="Calculation 3 3 7 2 2 2" xfId="2204"/>
    <cellStyle name="Calculation 3 3 7 2 2 3" xfId="2205"/>
    <cellStyle name="Calculation 3 3 7 2 2 4" xfId="2206"/>
    <cellStyle name="Calculation 3 3 7 2 2 5" xfId="2207"/>
    <cellStyle name="Calculation 3 3 7 2 2 6" xfId="2208"/>
    <cellStyle name="Calculation 3 3 7 2 2 7" xfId="2209"/>
    <cellStyle name="Calculation 3 3 7 2 2 8" xfId="2210"/>
    <cellStyle name="Calculation 3 3 7 2 3" xfId="2211"/>
    <cellStyle name="Calculation 3 3 7 2 4" xfId="2212"/>
    <cellStyle name="Calculation 3 3 7 2 5" xfId="2213"/>
    <cellStyle name="Calculation 3 3 7 2 6" xfId="2214"/>
    <cellStyle name="Calculation 3 3 7 2 7" xfId="2215"/>
    <cellStyle name="Calculation 3 3 7 2 8" xfId="2216"/>
    <cellStyle name="Calculation 3 3 7 2 9" xfId="2217"/>
    <cellStyle name="Calculation 3 3 7 3" xfId="2218"/>
    <cellStyle name="Calculation 3 3 7 3 2" xfId="2219"/>
    <cellStyle name="Calculation 3 3 7 3 3" xfId="2220"/>
    <cellStyle name="Calculation 3 3 7 3 4" xfId="2221"/>
    <cellStyle name="Calculation 3 3 7 3 5" xfId="2222"/>
    <cellStyle name="Calculation 3 3 7 3 6" xfId="2223"/>
    <cellStyle name="Calculation 3 3 7 3 7" xfId="2224"/>
    <cellStyle name="Calculation 3 3 7 3 8" xfId="2225"/>
    <cellStyle name="Calculation 3 3 7 4" xfId="2226"/>
    <cellStyle name="Calculation 3 3 7 5" xfId="2227"/>
    <cellStyle name="Calculation 3 3 7 6" xfId="2228"/>
    <cellStyle name="Calculation 3 3 7 7" xfId="2229"/>
    <cellStyle name="Calculation 3 3 7 8" xfId="2230"/>
    <cellStyle name="Calculation 3 3 7 9" xfId="2231"/>
    <cellStyle name="Calculation 3 3 8" xfId="2232"/>
    <cellStyle name="Calculation 3 3 8 10" xfId="2233"/>
    <cellStyle name="Calculation 3 3 8 2" xfId="2234"/>
    <cellStyle name="Calculation 3 3 8 2 2" xfId="2235"/>
    <cellStyle name="Calculation 3 3 8 2 2 2" xfId="2236"/>
    <cellStyle name="Calculation 3 3 8 2 2 3" xfId="2237"/>
    <cellStyle name="Calculation 3 3 8 2 2 4" xfId="2238"/>
    <cellStyle name="Calculation 3 3 8 2 2 5" xfId="2239"/>
    <cellStyle name="Calculation 3 3 8 2 2 6" xfId="2240"/>
    <cellStyle name="Calculation 3 3 8 2 2 7" xfId="2241"/>
    <cellStyle name="Calculation 3 3 8 2 2 8" xfId="2242"/>
    <cellStyle name="Calculation 3 3 8 2 3" xfId="2243"/>
    <cellStyle name="Calculation 3 3 8 2 4" xfId="2244"/>
    <cellStyle name="Calculation 3 3 8 2 5" xfId="2245"/>
    <cellStyle name="Calculation 3 3 8 2 6" xfId="2246"/>
    <cellStyle name="Calculation 3 3 8 2 7" xfId="2247"/>
    <cellStyle name="Calculation 3 3 8 2 8" xfId="2248"/>
    <cellStyle name="Calculation 3 3 8 2 9" xfId="2249"/>
    <cellStyle name="Calculation 3 3 8 3" xfId="2250"/>
    <cellStyle name="Calculation 3 3 8 3 2" xfId="2251"/>
    <cellStyle name="Calculation 3 3 8 3 3" xfId="2252"/>
    <cellStyle name="Calculation 3 3 8 3 4" xfId="2253"/>
    <cellStyle name="Calculation 3 3 8 3 5" xfId="2254"/>
    <cellStyle name="Calculation 3 3 8 3 6" xfId="2255"/>
    <cellStyle name="Calculation 3 3 8 3 7" xfId="2256"/>
    <cellStyle name="Calculation 3 3 8 3 8" xfId="2257"/>
    <cellStyle name="Calculation 3 3 8 4" xfId="2258"/>
    <cellStyle name="Calculation 3 3 8 5" xfId="2259"/>
    <cellStyle name="Calculation 3 3 8 6" xfId="2260"/>
    <cellStyle name="Calculation 3 3 8 7" xfId="2261"/>
    <cellStyle name="Calculation 3 3 8 8" xfId="2262"/>
    <cellStyle name="Calculation 3 3 8 9" xfId="2263"/>
    <cellStyle name="Calculation 3 3 9" xfId="2264"/>
    <cellStyle name="Calculation 3 3 9 10" xfId="2265"/>
    <cellStyle name="Calculation 3 3 9 2" xfId="2266"/>
    <cellStyle name="Calculation 3 3 9 2 2" xfId="2267"/>
    <cellStyle name="Calculation 3 3 9 2 2 2" xfId="2268"/>
    <cellStyle name="Calculation 3 3 9 2 2 3" xfId="2269"/>
    <cellStyle name="Calculation 3 3 9 2 2 4" xfId="2270"/>
    <cellStyle name="Calculation 3 3 9 2 2 5" xfId="2271"/>
    <cellStyle name="Calculation 3 3 9 2 2 6" xfId="2272"/>
    <cellStyle name="Calculation 3 3 9 2 2 7" xfId="2273"/>
    <cellStyle name="Calculation 3 3 9 2 2 8" xfId="2274"/>
    <cellStyle name="Calculation 3 3 9 2 3" xfId="2275"/>
    <cellStyle name="Calculation 3 3 9 2 4" xfId="2276"/>
    <cellStyle name="Calculation 3 3 9 2 5" xfId="2277"/>
    <cellStyle name="Calculation 3 3 9 2 6" xfId="2278"/>
    <cellStyle name="Calculation 3 3 9 2 7" xfId="2279"/>
    <cellStyle name="Calculation 3 3 9 2 8" xfId="2280"/>
    <cellStyle name="Calculation 3 3 9 2 9" xfId="2281"/>
    <cellStyle name="Calculation 3 3 9 3" xfId="2282"/>
    <cellStyle name="Calculation 3 3 9 3 2" xfId="2283"/>
    <cellStyle name="Calculation 3 3 9 3 3" xfId="2284"/>
    <cellStyle name="Calculation 3 3 9 3 4" xfId="2285"/>
    <cellStyle name="Calculation 3 3 9 3 5" xfId="2286"/>
    <cellStyle name="Calculation 3 3 9 3 6" xfId="2287"/>
    <cellStyle name="Calculation 3 3 9 3 7" xfId="2288"/>
    <cellStyle name="Calculation 3 3 9 3 8" xfId="2289"/>
    <cellStyle name="Calculation 3 3 9 4" xfId="2290"/>
    <cellStyle name="Calculation 3 3 9 5" xfId="2291"/>
    <cellStyle name="Calculation 3 3 9 6" xfId="2292"/>
    <cellStyle name="Calculation 3 3 9 7" xfId="2293"/>
    <cellStyle name="Calculation 3 3 9 8" xfId="2294"/>
    <cellStyle name="Calculation 3 3 9 9" xfId="2295"/>
    <cellStyle name="Calculation 4" xfId="2296"/>
    <cellStyle name="Calculation 5" xfId="2297"/>
    <cellStyle name="Calculation 6" xfId="2298"/>
    <cellStyle name="Calculation 7" xfId="2299"/>
    <cellStyle name="Calculation 8" xfId="2300"/>
    <cellStyle name="Calculation 9" xfId="2301"/>
    <cellStyle name="Check Cell 10" xfId="2302"/>
    <cellStyle name="Check Cell 11" xfId="2303"/>
    <cellStyle name="Check Cell 12" xfId="2304"/>
    <cellStyle name="Check Cell 13" xfId="2305"/>
    <cellStyle name="Check Cell 14" xfId="2306"/>
    <cellStyle name="Check Cell 15" xfId="2307"/>
    <cellStyle name="Check Cell 16" xfId="2308"/>
    <cellStyle name="Check Cell 17" xfId="2309"/>
    <cellStyle name="Check Cell 18" xfId="2310"/>
    <cellStyle name="Check Cell 19" xfId="2311"/>
    <cellStyle name="Check Cell 2" xfId="32"/>
    <cellStyle name="Check Cell 2 2" xfId="2312"/>
    <cellStyle name="Check Cell 2 3" xfId="2313"/>
    <cellStyle name="Check Cell 2 4" xfId="16474"/>
    <cellStyle name="Check Cell 20" xfId="2314"/>
    <cellStyle name="Check Cell 21" xfId="2315"/>
    <cellStyle name="Check Cell 22" xfId="2316"/>
    <cellStyle name="Check Cell 23" xfId="2317"/>
    <cellStyle name="Check Cell 3" xfId="2318"/>
    <cellStyle name="Check Cell 3 2" xfId="2319"/>
    <cellStyle name="Check Cell 3 3" xfId="2320"/>
    <cellStyle name="Check Cell 4" xfId="2321"/>
    <cellStyle name="Check Cell 5" xfId="2322"/>
    <cellStyle name="Check Cell 6" xfId="2323"/>
    <cellStyle name="Check Cell 7" xfId="2324"/>
    <cellStyle name="Check Cell 8" xfId="2325"/>
    <cellStyle name="Check Cell 9" xfId="2326"/>
    <cellStyle name="Comma" xfId="4"/>
    <cellStyle name="Comma [0]" xfId="5"/>
    <cellStyle name="Comma 10" xfId="2327"/>
    <cellStyle name="Comma 11" xfId="16412"/>
    <cellStyle name="Comma 11 2" xfId="18975"/>
    <cellStyle name="Comma 12" xfId="16416"/>
    <cellStyle name="Comma 13" xfId="16425"/>
    <cellStyle name="Comma 14" xfId="16436"/>
    <cellStyle name="Comma 15" xfId="16444"/>
    <cellStyle name="Comma 16" xfId="18960"/>
    <cellStyle name="Comma 17" xfId="18963"/>
    <cellStyle name="Comma 18" xfId="18970"/>
    <cellStyle name="Comma 2" xfId="53"/>
    <cellStyle name="Comma 2 10" xfId="2328"/>
    <cellStyle name="Comma 2 11" xfId="2329"/>
    <cellStyle name="Comma 2 12" xfId="2330"/>
    <cellStyle name="Comma 2 13" xfId="2331"/>
    <cellStyle name="Comma 2 14" xfId="2332"/>
    <cellStyle name="Comma 2 15" xfId="2333"/>
    <cellStyle name="Comma 2 16" xfId="2334"/>
    <cellStyle name="Comma 2 17" xfId="2335"/>
    <cellStyle name="Comma 2 18" xfId="2336"/>
    <cellStyle name="Comma 2 19" xfId="2337"/>
    <cellStyle name="Comma 2 2" xfId="2338"/>
    <cellStyle name="Comma 2 2 2" xfId="2339"/>
    <cellStyle name="Comma 2 2 3" xfId="2340"/>
    <cellStyle name="Comma 2 2 4" xfId="2341"/>
    <cellStyle name="Comma 2 2 5" xfId="2342"/>
    <cellStyle name="Comma 2 2 6" xfId="2343"/>
    <cellStyle name="Comma 2 20" xfId="2344"/>
    <cellStyle name="Comma 2 21" xfId="2345"/>
    <cellStyle name="Comma 2 22" xfId="2346"/>
    <cellStyle name="Comma 2 23" xfId="2347"/>
    <cellStyle name="Comma 2 24" xfId="2348"/>
    <cellStyle name="Comma 2 25" xfId="2349"/>
    <cellStyle name="Comma 2 26" xfId="2350"/>
    <cellStyle name="Comma 2 27" xfId="2351"/>
    <cellStyle name="Comma 2 28" xfId="2352"/>
    <cellStyle name="Comma 2 29" xfId="2353"/>
    <cellStyle name="Comma 2 29 2" xfId="2354"/>
    <cellStyle name="Comma 2 29 2 2" xfId="16477"/>
    <cellStyle name="Comma 2 29 2 3" xfId="16476"/>
    <cellStyle name="Comma 2 29 3" xfId="16478"/>
    <cellStyle name="Comma 2 29 4" xfId="16479"/>
    <cellStyle name="Comma 2 29 5" xfId="16480"/>
    <cellStyle name="Comma 2 29 6" xfId="16475"/>
    <cellStyle name="Comma 2 3" xfId="2355"/>
    <cellStyle name="Comma 2 3 10" xfId="2356"/>
    <cellStyle name="Comma 2 3 10 2" xfId="2357"/>
    <cellStyle name="Comma 2 3 10 2 2" xfId="16483"/>
    <cellStyle name="Comma 2 3 10 2 3" xfId="16482"/>
    <cellStyle name="Comma 2 3 10 3" xfId="16484"/>
    <cellStyle name="Comma 2 3 10 4" xfId="16485"/>
    <cellStyle name="Comma 2 3 10 5" xfId="16486"/>
    <cellStyle name="Comma 2 3 10 6" xfId="16481"/>
    <cellStyle name="Comma 2 3 11" xfId="2358"/>
    <cellStyle name="Comma 2 3 11 2" xfId="2359"/>
    <cellStyle name="Comma 2 3 11 2 2" xfId="16489"/>
    <cellStyle name="Comma 2 3 11 2 3" xfId="16488"/>
    <cellStyle name="Comma 2 3 11 3" xfId="16490"/>
    <cellStyle name="Comma 2 3 11 4" xfId="16491"/>
    <cellStyle name="Comma 2 3 11 5" xfId="16492"/>
    <cellStyle name="Comma 2 3 11 6" xfId="16487"/>
    <cellStyle name="Comma 2 3 12" xfId="2360"/>
    <cellStyle name="Comma 2 3 12 2" xfId="2361"/>
    <cellStyle name="Comma 2 3 12 2 2" xfId="16495"/>
    <cellStyle name="Comma 2 3 12 2 3" xfId="16494"/>
    <cellStyle name="Comma 2 3 12 3" xfId="16496"/>
    <cellStyle name="Comma 2 3 12 4" xfId="16497"/>
    <cellStyle name="Comma 2 3 12 5" xfId="16498"/>
    <cellStyle name="Comma 2 3 12 6" xfId="16493"/>
    <cellStyle name="Comma 2 3 13" xfId="2362"/>
    <cellStyle name="Comma 2 3 13 2" xfId="2363"/>
    <cellStyle name="Comma 2 3 13 2 2" xfId="16501"/>
    <cellStyle name="Comma 2 3 13 2 3" xfId="16500"/>
    <cellStyle name="Comma 2 3 13 3" xfId="16502"/>
    <cellStyle name="Comma 2 3 13 4" xfId="16503"/>
    <cellStyle name="Comma 2 3 13 5" xfId="16504"/>
    <cellStyle name="Comma 2 3 13 6" xfId="16499"/>
    <cellStyle name="Comma 2 3 14" xfId="2364"/>
    <cellStyle name="Comma 2 3 14 2" xfId="2365"/>
    <cellStyle name="Comma 2 3 14 2 2" xfId="16507"/>
    <cellStyle name="Comma 2 3 14 2 3" xfId="16506"/>
    <cellStyle name="Comma 2 3 14 3" xfId="16508"/>
    <cellStyle name="Comma 2 3 14 4" xfId="16509"/>
    <cellStyle name="Comma 2 3 14 5" xfId="16510"/>
    <cellStyle name="Comma 2 3 14 6" xfId="16505"/>
    <cellStyle name="Comma 2 3 15" xfId="2366"/>
    <cellStyle name="Comma 2 3 15 2" xfId="2367"/>
    <cellStyle name="Comma 2 3 15 2 2" xfId="16513"/>
    <cellStyle name="Comma 2 3 15 2 3" xfId="16512"/>
    <cellStyle name="Comma 2 3 15 3" xfId="16514"/>
    <cellStyle name="Comma 2 3 15 4" xfId="16515"/>
    <cellStyle name="Comma 2 3 15 5" xfId="16516"/>
    <cellStyle name="Comma 2 3 15 6" xfId="16511"/>
    <cellStyle name="Comma 2 3 16" xfId="2368"/>
    <cellStyle name="Comma 2 3 16 2" xfId="2369"/>
    <cellStyle name="Comma 2 3 16 2 2" xfId="16519"/>
    <cellStyle name="Comma 2 3 16 2 3" xfId="16518"/>
    <cellStyle name="Comma 2 3 16 3" xfId="16520"/>
    <cellStyle name="Comma 2 3 16 4" xfId="16521"/>
    <cellStyle name="Comma 2 3 16 5" xfId="16522"/>
    <cellStyle name="Comma 2 3 16 6" xfId="16517"/>
    <cellStyle name="Comma 2 3 17" xfId="2370"/>
    <cellStyle name="Comma 2 3 17 2" xfId="2371"/>
    <cellStyle name="Comma 2 3 17 2 2" xfId="16525"/>
    <cellStyle name="Comma 2 3 17 2 3" xfId="16524"/>
    <cellStyle name="Comma 2 3 17 3" xfId="16526"/>
    <cellStyle name="Comma 2 3 17 4" xfId="16527"/>
    <cellStyle name="Comma 2 3 17 5" xfId="16528"/>
    <cellStyle name="Comma 2 3 17 6" xfId="16523"/>
    <cellStyle name="Comma 2 3 18" xfId="2372"/>
    <cellStyle name="Comma 2 3 18 2" xfId="2373"/>
    <cellStyle name="Comma 2 3 18 2 2" xfId="16531"/>
    <cellStyle name="Comma 2 3 18 2 3" xfId="16530"/>
    <cellStyle name="Comma 2 3 18 3" xfId="16532"/>
    <cellStyle name="Comma 2 3 18 4" xfId="16533"/>
    <cellStyle name="Comma 2 3 18 5" xfId="16534"/>
    <cellStyle name="Comma 2 3 18 6" xfId="16529"/>
    <cellStyle name="Comma 2 3 19" xfId="2374"/>
    <cellStyle name="Comma 2 3 19 2" xfId="2375"/>
    <cellStyle name="Comma 2 3 19 2 2" xfId="16537"/>
    <cellStyle name="Comma 2 3 19 2 3" xfId="16536"/>
    <cellStyle name="Comma 2 3 19 3" xfId="16538"/>
    <cellStyle name="Comma 2 3 19 4" xfId="16539"/>
    <cellStyle name="Comma 2 3 19 5" xfId="16540"/>
    <cellStyle name="Comma 2 3 19 6" xfId="16535"/>
    <cellStyle name="Comma 2 3 2" xfId="2376"/>
    <cellStyle name="Comma 2 3 20" xfId="2377"/>
    <cellStyle name="Comma 2 3 20 2" xfId="2378"/>
    <cellStyle name="Comma 2 3 20 2 2" xfId="16543"/>
    <cellStyle name="Comma 2 3 20 2 3" xfId="16542"/>
    <cellStyle name="Comma 2 3 20 3" xfId="16544"/>
    <cellStyle name="Comma 2 3 20 4" xfId="16545"/>
    <cellStyle name="Comma 2 3 20 5" xfId="16546"/>
    <cellStyle name="Comma 2 3 20 6" xfId="16541"/>
    <cellStyle name="Comma 2 3 21" xfId="2379"/>
    <cellStyle name="Comma 2 3 21 2" xfId="2380"/>
    <cellStyle name="Comma 2 3 21 2 2" xfId="16549"/>
    <cellStyle name="Comma 2 3 21 2 3" xfId="16548"/>
    <cellStyle name="Comma 2 3 21 3" xfId="16550"/>
    <cellStyle name="Comma 2 3 21 4" xfId="16551"/>
    <cellStyle name="Comma 2 3 21 5" xfId="16552"/>
    <cellStyle name="Comma 2 3 21 6" xfId="16547"/>
    <cellStyle name="Comma 2 3 22" xfId="2381"/>
    <cellStyle name="Comma 2 3 22 2" xfId="2382"/>
    <cellStyle name="Comma 2 3 22 2 2" xfId="16555"/>
    <cellStyle name="Comma 2 3 22 2 3" xfId="16554"/>
    <cellStyle name="Comma 2 3 22 3" xfId="16556"/>
    <cellStyle name="Comma 2 3 22 4" xfId="16557"/>
    <cellStyle name="Comma 2 3 22 5" xfId="16558"/>
    <cellStyle name="Comma 2 3 22 6" xfId="16553"/>
    <cellStyle name="Comma 2 3 23" xfId="2383"/>
    <cellStyle name="Comma 2 3 23 2" xfId="2384"/>
    <cellStyle name="Comma 2 3 23 2 2" xfId="16561"/>
    <cellStyle name="Comma 2 3 23 2 3" xfId="16560"/>
    <cellStyle name="Comma 2 3 23 3" xfId="16562"/>
    <cellStyle name="Comma 2 3 23 4" xfId="16563"/>
    <cellStyle name="Comma 2 3 23 5" xfId="16564"/>
    <cellStyle name="Comma 2 3 23 6" xfId="16559"/>
    <cellStyle name="Comma 2 3 24" xfId="2385"/>
    <cellStyle name="Comma 2 3 24 2" xfId="2386"/>
    <cellStyle name="Comma 2 3 24 2 2" xfId="16567"/>
    <cellStyle name="Comma 2 3 24 2 3" xfId="16566"/>
    <cellStyle name="Comma 2 3 24 3" xfId="16568"/>
    <cellStyle name="Comma 2 3 24 4" xfId="16569"/>
    <cellStyle name="Comma 2 3 24 5" xfId="16570"/>
    <cellStyle name="Comma 2 3 24 6" xfId="16565"/>
    <cellStyle name="Comma 2 3 25" xfId="2387"/>
    <cellStyle name="Comma 2 3 25 2" xfId="2388"/>
    <cellStyle name="Comma 2 3 25 2 2" xfId="16573"/>
    <cellStyle name="Comma 2 3 25 2 3" xfId="16572"/>
    <cellStyle name="Comma 2 3 25 3" xfId="16574"/>
    <cellStyle name="Comma 2 3 25 4" xfId="16575"/>
    <cellStyle name="Comma 2 3 25 5" xfId="16576"/>
    <cellStyle name="Comma 2 3 25 6" xfId="16571"/>
    <cellStyle name="Comma 2 3 26" xfId="2389"/>
    <cellStyle name="Comma 2 3 26 2" xfId="2390"/>
    <cellStyle name="Comma 2 3 26 2 2" xfId="16579"/>
    <cellStyle name="Comma 2 3 26 2 3" xfId="16578"/>
    <cellStyle name="Comma 2 3 26 3" xfId="16580"/>
    <cellStyle name="Comma 2 3 26 4" xfId="16581"/>
    <cellStyle name="Comma 2 3 26 5" xfId="16582"/>
    <cellStyle name="Comma 2 3 26 6" xfId="16577"/>
    <cellStyle name="Comma 2 3 27" xfId="2391"/>
    <cellStyle name="Comma 2 3 27 2" xfId="2392"/>
    <cellStyle name="Comma 2 3 27 2 2" xfId="16585"/>
    <cellStyle name="Comma 2 3 27 2 3" xfId="16584"/>
    <cellStyle name="Comma 2 3 27 3" xfId="16586"/>
    <cellStyle name="Comma 2 3 27 4" xfId="16587"/>
    <cellStyle name="Comma 2 3 27 5" xfId="16588"/>
    <cellStyle name="Comma 2 3 27 6" xfId="16583"/>
    <cellStyle name="Comma 2 3 28" xfId="2393"/>
    <cellStyle name="Comma 2 3 28 2" xfId="2394"/>
    <cellStyle name="Comma 2 3 28 2 2" xfId="16591"/>
    <cellStyle name="Comma 2 3 28 2 3" xfId="16590"/>
    <cellStyle name="Comma 2 3 28 3" xfId="16592"/>
    <cellStyle name="Comma 2 3 28 4" xfId="16593"/>
    <cellStyle name="Comma 2 3 28 5" xfId="16594"/>
    <cellStyle name="Comma 2 3 28 6" xfId="16589"/>
    <cellStyle name="Comma 2 3 29" xfId="2395"/>
    <cellStyle name="Comma 2 3 29 2" xfId="2396"/>
    <cellStyle name="Comma 2 3 29 2 2" xfId="16597"/>
    <cellStyle name="Comma 2 3 29 2 3" xfId="16596"/>
    <cellStyle name="Comma 2 3 29 3" xfId="16598"/>
    <cellStyle name="Comma 2 3 29 4" xfId="16599"/>
    <cellStyle name="Comma 2 3 29 5" xfId="16600"/>
    <cellStyle name="Comma 2 3 29 6" xfId="16595"/>
    <cellStyle name="Comma 2 3 3" xfId="2397"/>
    <cellStyle name="Comma 2 3 30" xfId="2398"/>
    <cellStyle name="Comma 2 3 30 2" xfId="2399"/>
    <cellStyle name="Comma 2 3 30 2 2" xfId="16603"/>
    <cellStyle name="Comma 2 3 30 2 3" xfId="16602"/>
    <cellStyle name="Comma 2 3 30 3" xfId="16604"/>
    <cellStyle name="Comma 2 3 30 4" xfId="16605"/>
    <cellStyle name="Comma 2 3 30 5" xfId="16606"/>
    <cellStyle name="Comma 2 3 30 6" xfId="16601"/>
    <cellStyle name="Comma 2 3 31" xfId="2400"/>
    <cellStyle name="Comma 2 3 31 2" xfId="2401"/>
    <cellStyle name="Comma 2 3 31 2 2" xfId="16609"/>
    <cellStyle name="Comma 2 3 31 2 3" xfId="16608"/>
    <cellStyle name="Comma 2 3 31 3" xfId="16610"/>
    <cellStyle name="Comma 2 3 31 4" xfId="16611"/>
    <cellStyle name="Comma 2 3 31 5" xfId="16612"/>
    <cellStyle name="Comma 2 3 31 6" xfId="16607"/>
    <cellStyle name="Comma 2 3 32" xfId="2402"/>
    <cellStyle name="Comma 2 3 32 2" xfId="2403"/>
    <cellStyle name="Comma 2 3 32 2 2" xfId="16615"/>
    <cellStyle name="Comma 2 3 32 2 3" xfId="16614"/>
    <cellStyle name="Comma 2 3 32 3" xfId="16616"/>
    <cellStyle name="Comma 2 3 32 4" xfId="16617"/>
    <cellStyle name="Comma 2 3 32 5" xfId="16618"/>
    <cellStyle name="Comma 2 3 32 6" xfId="16613"/>
    <cellStyle name="Comma 2 3 33" xfId="2404"/>
    <cellStyle name="Comma 2 3 33 2" xfId="2405"/>
    <cellStyle name="Comma 2 3 33 2 2" xfId="16621"/>
    <cellStyle name="Comma 2 3 33 2 3" xfId="16620"/>
    <cellStyle name="Comma 2 3 33 3" xfId="16622"/>
    <cellStyle name="Comma 2 3 33 4" xfId="16623"/>
    <cellStyle name="Comma 2 3 33 5" xfId="16624"/>
    <cellStyle name="Comma 2 3 33 6" xfId="16619"/>
    <cellStyle name="Comma 2 3 4" xfId="2406"/>
    <cellStyle name="Comma 2 3 5" xfId="2407"/>
    <cellStyle name="Comma 2 3 6" xfId="2408"/>
    <cellStyle name="Comma 2 3 7" xfId="2409"/>
    <cellStyle name="Comma 2 3 7 2" xfId="2410"/>
    <cellStyle name="Comma 2 3 7 2 2" xfId="16627"/>
    <cellStyle name="Comma 2 3 7 2 3" xfId="16626"/>
    <cellStyle name="Comma 2 3 7 3" xfId="16628"/>
    <cellStyle name="Comma 2 3 7 4" xfId="16629"/>
    <cellStyle name="Comma 2 3 7 5" xfId="16630"/>
    <cellStyle name="Comma 2 3 7 6" xfId="16625"/>
    <cellStyle name="Comma 2 3 8" xfId="2411"/>
    <cellStyle name="Comma 2 3 8 2" xfId="2412"/>
    <cellStyle name="Comma 2 3 8 2 2" xfId="16633"/>
    <cellStyle name="Comma 2 3 8 2 3" xfId="16632"/>
    <cellStyle name="Comma 2 3 8 3" xfId="16634"/>
    <cellStyle name="Comma 2 3 8 4" xfId="16635"/>
    <cellStyle name="Comma 2 3 8 5" xfId="16636"/>
    <cellStyle name="Comma 2 3 8 6" xfId="16631"/>
    <cellStyle name="Comma 2 3 9" xfId="2413"/>
    <cellStyle name="Comma 2 3 9 2" xfId="2414"/>
    <cellStyle name="Comma 2 3 9 2 2" xfId="16639"/>
    <cellStyle name="Comma 2 3 9 2 3" xfId="16638"/>
    <cellStyle name="Comma 2 3 9 3" xfId="16640"/>
    <cellStyle name="Comma 2 3 9 4" xfId="16641"/>
    <cellStyle name="Comma 2 3 9 5" xfId="16642"/>
    <cellStyle name="Comma 2 3 9 6" xfId="16637"/>
    <cellStyle name="Comma 2 30" xfId="2415"/>
    <cellStyle name="Comma 2 30 2" xfId="2416"/>
    <cellStyle name="Comma 2 30 2 2" xfId="16645"/>
    <cellStyle name="Comma 2 30 2 3" xfId="16644"/>
    <cellStyle name="Comma 2 30 3" xfId="16646"/>
    <cellStyle name="Comma 2 30 4" xfId="16647"/>
    <cellStyle name="Comma 2 30 5" xfId="16648"/>
    <cellStyle name="Comma 2 30 6" xfId="16643"/>
    <cellStyle name="Comma 2 31" xfId="2417"/>
    <cellStyle name="Comma 2 31 2" xfId="2418"/>
    <cellStyle name="Comma 2 31 2 2" xfId="16651"/>
    <cellStyle name="Comma 2 31 2 3" xfId="16650"/>
    <cellStyle name="Comma 2 31 3" xfId="16652"/>
    <cellStyle name="Comma 2 31 4" xfId="16653"/>
    <cellStyle name="Comma 2 31 5" xfId="16654"/>
    <cellStyle name="Comma 2 31 6" xfId="16649"/>
    <cellStyle name="Comma 2 32" xfId="16446"/>
    <cellStyle name="Comma 2 4" xfId="2419"/>
    <cellStyle name="Comma 2 5" xfId="2420"/>
    <cellStyle name="Comma 2 6" xfId="2421"/>
    <cellStyle name="Comma 2 6 2" xfId="2422"/>
    <cellStyle name="Comma 2 7" xfId="2423"/>
    <cellStyle name="Comma 2 7 2" xfId="2424"/>
    <cellStyle name="Comma 2 7 3" xfId="2425"/>
    <cellStyle name="Comma 2 8" xfId="2426"/>
    <cellStyle name="Comma 2 8 2" xfId="2427"/>
    <cellStyle name="Comma 2 9" xfId="2428"/>
    <cellStyle name="Comma 3" xfId="65"/>
    <cellStyle name="Comma 3 10" xfId="2429"/>
    <cellStyle name="Comma 3 10 2" xfId="2430"/>
    <cellStyle name="Comma 3 10 2 2" xfId="16657"/>
    <cellStyle name="Comma 3 10 2 3" xfId="16656"/>
    <cellStyle name="Comma 3 10 3" xfId="16658"/>
    <cellStyle name="Comma 3 10 4" xfId="16659"/>
    <cellStyle name="Comma 3 10 5" xfId="16660"/>
    <cellStyle name="Comma 3 10 6" xfId="16655"/>
    <cellStyle name="Comma 3 11" xfId="2431"/>
    <cellStyle name="Comma 3 11 2" xfId="2432"/>
    <cellStyle name="Comma 3 11 2 2" xfId="16663"/>
    <cellStyle name="Comma 3 11 2 3" xfId="16662"/>
    <cellStyle name="Comma 3 11 3" xfId="16664"/>
    <cellStyle name="Comma 3 11 4" xfId="16665"/>
    <cellStyle name="Comma 3 11 5" xfId="16666"/>
    <cellStyle name="Comma 3 11 6" xfId="16661"/>
    <cellStyle name="Comma 3 12" xfId="2433"/>
    <cellStyle name="Comma 3 12 2" xfId="2434"/>
    <cellStyle name="Comma 3 12 2 2" xfId="16669"/>
    <cellStyle name="Comma 3 12 2 3" xfId="16668"/>
    <cellStyle name="Comma 3 12 3" xfId="16670"/>
    <cellStyle name="Comma 3 12 4" xfId="16671"/>
    <cellStyle name="Comma 3 12 5" xfId="16672"/>
    <cellStyle name="Comma 3 12 6" xfId="16667"/>
    <cellStyle name="Comma 3 13" xfId="2435"/>
    <cellStyle name="Comma 3 13 2" xfId="2436"/>
    <cellStyle name="Comma 3 13 2 2" xfId="16675"/>
    <cellStyle name="Comma 3 13 2 3" xfId="16674"/>
    <cellStyle name="Comma 3 13 3" xfId="16676"/>
    <cellStyle name="Comma 3 13 4" xfId="16677"/>
    <cellStyle name="Comma 3 13 5" xfId="16678"/>
    <cellStyle name="Comma 3 13 6" xfId="16673"/>
    <cellStyle name="Comma 3 14" xfId="2437"/>
    <cellStyle name="Comma 3 14 2" xfId="2438"/>
    <cellStyle name="Comma 3 14 2 2" xfId="16681"/>
    <cellStyle name="Comma 3 14 2 3" xfId="16680"/>
    <cellStyle name="Comma 3 14 3" xfId="16682"/>
    <cellStyle name="Comma 3 14 4" xfId="16683"/>
    <cellStyle name="Comma 3 14 5" xfId="16684"/>
    <cellStyle name="Comma 3 14 6" xfId="16679"/>
    <cellStyle name="Comma 3 15" xfId="2439"/>
    <cellStyle name="Comma 3 15 2" xfId="2440"/>
    <cellStyle name="Comma 3 15 2 2" xfId="16687"/>
    <cellStyle name="Comma 3 15 2 3" xfId="16686"/>
    <cellStyle name="Comma 3 15 3" xfId="16688"/>
    <cellStyle name="Comma 3 15 4" xfId="16689"/>
    <cellStyle name="Comma 3 15 5" xfId="16690"/>
    <cellStyle name="Comma 3 15 6" xfId="16685"/>
    <cellStyle name="Comma 3 16" xfId="2441"/>
    <cellStyle name="Comma 3 16 2" xfId="2442"/>
    <cellStyle name="Comma 3 16 2 2" xfId="16693"/>
    <cellStyle name="Comma 3 16 2 3" xfId="16692"/>
    <cellStyle name="Comma 3 16 3" xfId="16694"/>
    <cellStyle name="Comma 3 16 4" xfId="16695"/>
    <cellStyle name="Comma 3 16 5" xfId="16696"/>
    <cellStyle name="Comma 3 16 6" xfId="16691"/>
    <cellStyle name="Comma 3 17" xfId="2443"/>
    <cellStyle name="Comma 3 17 2" xfId="2444"/>
    <cellStyle name="Comma 3 17 2 2" xfId="16699"/>
    <cellStyle name="Comma 3 17 2 3" xfId="16698"/>
    <cellStyle name="Comma 3 17 3" xfId="16700"/>
    <cellStyle name="Comma 3 17 4" xfId="16701"/>
    <cellStyle name="Comma 3 17 5" xfId="16702"/>
    <cellStyle name="Comma 3 17 6" xfId="16697"/>
    <cellStyle name="Comma 3 18" xfId="2445"/>
    <cellStyle name="Comma 3 18 2" xfId="2446"/>
    <cellStyle name="Comma 3 18 2 2" xfId="16705"/>
    <cellStyle name="Comma 3 18 2 3" xfId="16704"/>
    <cellStyle name="Comma 3 18 3" xfId="16706"/>
    <cellStyle name="Comma 3 18 4" xfId="16707"/>
    <cellStyle name="Comma 3 18 5" xfId="16708"/>
    <cellStyle name="Comma 3 18 6" xfId="16703"/>
    <cellStyle name="Comma 3 19" xfId="2447"/>
    <cellStyle name="Comma 3 19 2" xfId="2448"/>
    <cellStyle name="Comma 3 19 2 2" xfId="16711"/>
    <cellStyle name="Comma 3 19 2 3" xfId="16710"/>
    <cellStyle name="Comma 3 19 3" xfId="16712"/>
    <cellStyle name="Comma 3 19 4" xfId="16713"/>
    <cellStyle name="Comma 3 19 5" xfId="16714"/>
    <cellStyle name="Comma 3 19 6" xfId="16709"/>
    <cellStyle name="Comma 3 2" xfId="2449"/>
    <cellStyle name="Comma 3 2 2" xfId="2450"/>
    <cellStyle name="Comma 3 2 3" xfId="2451"/>
    <cellStyle name="Comma 3 2 4" xfId="2452"/>
    <cellStyle name="Comma 3 2 5" xfId="2453"/>
    <cellStyle name="Comma 3 2 6" xfId="2454"/>
    <cellStyle name="Comma 3 20" xfId="2455"/>
    <cellStyle name="Comma 3 20 2" xfId="2456"/>
    <cellStyle name="Comma 3 20 2 2" xfId="16717"/>
    <cellStyle name="Comma 3 20 2 3" xfId="16716"/>
    <cellStyle name="Comma 3 20 3" xfId="16718"/>
    <cellStyle name="Comma 3 20 4" xfId="16719"/>
    <cellStyle name="Comma 3 20 5" xfId="16720"/>
    <cellStyle name="Comma 3 20 6" xfId="16715"/>
    <cellStyle name="Comma 3 21" xfId="2457"/>
    <cellStyle name="Comma 3 21 2" xfId="2458"/>
    <cellStyle name="Comma 3 21 2 2" xfId="16723"/>
    <cellStyle name="Comma 3 21 2 3" xfId="16722"/>
    <cellStyle name="Comma 3 21 3" xfId="16724"/>
    <cellStyle name="Comma 3 21 4" xfId="16725"/>
    <cellStyle name="Comma 3 21 5" xfId="16726"/>
    <cellStyle name="Comma 3 21 6" xfId="16721"/>
    <cellStyle name="Comma 3 22" xfId="2459"/>
    <cellStyle name="Comma 3 22 2" xfId="2460"/>
    <cellStyle name="Comma 3 22 2 2" xfId="16729"/>
    <cellStyle name="Comma 3 22 2 3" xfId="16728"/>
    <cellStyle name="Comma 3 22 3" xfId="16730"/>
    <cellStyle name="Comma 3 22 4" xfId="16731"/>
    <cellStyle name="Comma 3 22 5" xfId="16732"/>
    <cellStyle name="Comma 3 22 6" xfId="16727"/>
    <cellStyle name="Comma 3 23" xfId="2461"/>
    <cellStyle name="Comma 3 23 2" xfId="2462"/>
    <cellStyle name="Comma 3 23 2 2" xfId="16735"/>
    <cellStyle name="Comma 3 23 2 3" xfId="16734"/>
    <cellStyle name="Comma 3 23 3" xfId="16736"/>
    <cellStyle name="Comma 3 23 4" xfId="16737"/>
    <cellStyle name="Comma 3 23 5" xfId="16738"/>
    <cellStyle name="Comma 3 23 6" xfId="16733"/>
    <cellStyle name="Comma 3 24" xfId="2463"/>
    <cellStyle name="Comma 3 25" xfId="2464"/>
    <cellStyle name="Comma 3 26" xfId="2465"/>
    <cellStyle name="Comma 3 27" xfId="2466"/>
    <cellStyle name="Comma 3 28" xfId="2467"/>
    <cellStyle name="Comma 3 29" xfId="2468"/>
    <cellStyle name="Comma 3 3" xfId="2469"/>
    <cellStyle name="Comma 3 3 2" xfId="2470"/>
    <cellStyle name="Comma 3 3 3" xfId="2471"/>
    <cellStyle name="Comma 3 3 4" xfId="2472"/>
    <cellStyle name="Comma 3 3 5" xfId="2473"/>
    <cellStyle name="Comma 3 3 6" xfId="2474"/>
    <cellStyle name="Comma 3 30" xfId="2475"/>
    <cellStyle name="Comma 3 31" xfId="2476"/>
    <cellStyle name="Comma 3 32" xfId="2477"/>
    <cellStyle name="Comma 3 33" xfId="2478"/>
    <cellStyle name="Comma 3 34" xfId="2479"/>
    <cellStyle name="Comma 3 35" xfId="2480"/>
    <cellStyle name="Comma 3 36" xfId="2481"/>
    <cellStyle name="Comma 3 37" xfId="2482"/>
    <cellStyle name="Comma 3 4" xfId="2483"/>
    <cellStyle name="Comma 3 4 2" xfId="2484"/>
    <cellStyle name="Comma 3 4 3" xfId="2485"/>
    <cellStyle name="Comma 3 4 4" xfId="2486"/>
    <cellStyle name="Comma 3 4 4 2" xfId="16741"/>
    <cellStyle name="Comma 3 4 4 3" xfId="16740"/>
    <cellStyle name="Comma 3 4 5" xfId="2487"/>
    <cellStyle name="Comma 3 4 5 2" xfId="16742"/>
    <cellStyle name="Comma 3 4 6" xfId="16743"/>
    <cellStyle name="Comma 3 4 7" xfId="16744"/>
    <cellStyle name="Comma 3 4 8" xfId="16739"/>
    <cellStyle name="Comma 3 5" xfId="2488"/>
    <cellStyle name="Comma 3 5 2" xfId="2489"/>
    <cellStyle name="Comma 3 5 2 2" xfId="16747"/>
    <cellStyle name="Comma 3 5 2 3" xfId="16746"/>
    <cellStyle name="Comma 3 5 3" xfId="2490"/>
    <cellStyle name="Comma 3 5 3 2" xfId="16748"/>
    <cellStyle name="Comma 3 5 4" xfId="16749"/>
    <cellStyle name="Comma 3 5 5" xfId="16750"/>
    <cellStyle name="Comma 3 5 6" xfId="16745"/>
    <cellStyle name="Comma 3 6" xfId="2491"/>
    <cellStyle name="Comma 3 6 2" xfId="2492"/>
    <cellStyle name="Comma 3 7" xfId="2493"/>
    <cellStyle name="Comma 3 7 2" xfId="2494"/>
    <cellStyle name="Comma 3 7 2 2" xfId="16753"/>
    <cellStyle name="Comma 3 7 2 3" xfId="16752"/>
    <cellStyle name="Comma 3 7 3" xfId="2495"/>
    <cellStyle name="Comma 3 7 3 2" xfId="16754"/>
    <cellStyle name="Comma 3 7 4" xfId="16755"/>
    <cellStyle name="Comma 3 7 5" xfId="16756"/>
    <cellStyle name="Comma 3 7 6" xfId="16751"/>
    <cellStyle name="Comma 3 8" xfId="2496"/>
    <cellStyle name="Comma 3 9" xfId="2497"/>
    <cellStyle name="Comma 3 9 2" xfId="2498"/>
    <cellStyle name="Comma 3 9 2 2" xfId="16759"/>
    <cellStyle name="Comma 3 9 2 3" xfId="16758"/>
    <cellStyle name="Comma 3 9 3" xfId="16760"/>
    <cellStyle name="Comma 3 9 4" xfId="16761"/>
    <cellStyle name="Comma 3 9 5" xfId="16762"/>
    <cellStyle name="Comma 3 9 6" xfId="16757"/>
    <cellStyle name="Comma 4" xfId="67"/>
    <cellStyle name="Comma 4 10" xfId="2499"/>
    <cellStyle name="Comma 4 10 2" xfId="2500"/>
    <cellStyle name="Comma 4 11" xfId="2501"/>
    <cellStyle name="Comma 4 11 2" xfId="2502"/>
    <cellStyle name="Comma 4 12" xfId="2503"/>
    <cellStyle name="Comma 4 13" xfId="2504"/>
    <cellStyle name="Comma 4 14" xfId="2505"/>
    <cellStyle name="Comma 4 15" xfId="2506"/>
    <cellStyle name="Comma 4 16" xfId="2507"/>
    <cellStyle name="Comma 4 17" xfId="2508"/>
    <cellStyle name="Comma 4 18" xfId="2509"/>
    <cellStyle name="Comma 4 19" xfId="2510"/>
    <cellStyle name="Comma 4 2" xfId="2511"/>
    <cellStyle name="Comma 4 2 2" xfId="2512"/>
    <cellStyle name="Comma 4 2 3" xfId="2513"/>
    <cellStyle name="Comma 4 2 4" xfId="2514"/>
    <cellStyle name="Comma 4 2 5" xfId="2515"/>
    <cellStyle name="Comma 4 2 6" xfId="2516"/>
    <cellStyle name="Comma 4 20" xfId="2517"/>
    <cellStyle name="Comma 4 21" xfId="2518"/>
    <cellStyle name="Comma 4 22" xfId="2519"/>
    <cellStyle name="Comma 4 23" xfId="2520"/>
    <cellStyle name="Comma 4 24" xfId="2521"/>
    <cellStyle name="Comma 4 25" xfId="2522"/>
    <cellStyle name="Comma 4 26" xfId="2523"/>
    <cellStyle name="Comma 4 27" xfId="2524"/>
    <cellStyle name="Comma 4 28" xfId="2525"/>
    <cellStyle name="Comma 4 29" xfId="2526"/>
    <cellStyle name="Comma 4 3" xfId="2527"/>
    <cellStyle name="Comma 4 3 2" xfId="2528"/>
    <cellStyle name="Comma 4 3 3" xfId="2529"/>
    <cellStyle name="Comma 4 3 4" xfId="2530"/>
    <cellStyle name="Comma 4 3 5" xfId="2531"/>
    <cellStyle name="Comma 4 3 6" xfId="2532"/>
    <cellStyle name="Comma 4 30" xfId="2533"/>
    <cellStyle name="Comma 4 31" xfId="2534"/>
    <cellStyle name="Comma 4 32" xfId="2535"/>
    <cellStyle name="Comma 4 33" xfId="2536"/>
    <cellStyle name="Comma 4 34" xfId="2537"/>
    <cellStyle name="Comma 4 35" xfId="2538"/>
    <cellStyle name="Comma 4 36" xfId="2539"/>
    <cellStyle name="Comma 4 37" xfId="2540"/>
    <cellStyle name="Comma 4 4" xfId="2541"/>
    <cellStyle name="Comma 4 4 2" xfId="2542"/>
    <cellStyle name="Comma 4 4 3" xfId="2543"/>
    <cellStyle name="Comma 4 4 4" xfId="2544"/>
    <cellStyle name="Comma 4 4 5" xfId="2545"/>
    <cellStyle name="Comma 4 4 6" xfId="2546"/>
    <cellStyle name="Comma 4 5" xfId="2547"/>
    <cellStyle name="Comma 4 5 2" xfId="2548"/>
    <cellStyle name="Comma 4 5 3" xfId="2549"/>
    <cellStyle name="Comma 4 5 4" xfId="2550"/>
    <cellStyle name="Comma 4 5 5" xfId="2551"/>
    <cellStyle name="Comma 4 5 6" xfId="2552"/>
    <cellStyle name="Comma 4 6" xfId="2553"/>
    <cellStyle name="Comma 4 6 2" xfId="2554"/>
    <cellStyle name="Comma 4 6 2 2" xfId="2555"/>
    <cellStyle name="Comma 4 6 3" xfId="2556"/>
    <cellStyle name="Comma 4 6 3 2" xfId="2557"/>
    <cellStyle name="Comma 4 6 4" xfId="2558"/>
    <cellStyle name="Comma 4 6 4 2" xfId="2559"/>
    <cellStyle name="Comma 4 6 5" xfId="2560"/>
    <cellStyle name="Comma 4 6 6" xfId="2561"/>
    <cellStyle name="Comma 4 7" xfId="2562"/>
    <cellStyle name="Comma 4 8" xfId="2563"/>
    <cellStyle name="Comma 4 8 2" xfId="2564"/>
    <cellStyle name="Comma 4 8 3" xfId="2565"/>
    <cellStyle name="Comma 4 9" xfId="2566"/>
    <cellStyle name="Comma 4 9 2" xfId="2567"/>
    <cellStyle name="Comma 4 9 3" xfId="2568"/>
    <cellStyle name="Comma 5" xfId="71"/>
    <cellStyle name="Comma 5 10" xfId="2569"/>
    <cellStyle name="Comma 5 10 2" xfId="2570"/>
    <cellStyle name="Comma 5 10 2 2" xfId="16765"/>
    <cellStyle name="Comma 5 10 2 3" xfId="16764"/>
    <cellStyle name="Comma 5 10 3" xfId="16766"/>
    <cellStyle name="Comma 5 10 4" xfId="16767"/>
    <cellStyle name="Comma 5 10 5" xfId="16768"/>
    <cellStyle name="Comma 5 10 6" xfId="16763"/>
    <cellStyle name="Comma 5 11" xfId="2571"/>
    <cellStyle name="Comma 5 11 2" xfId="2572"/>
    <cellStyle name="Comma 5 11 2 2" xfId="16771"/>
    <cellStyle name="Comma 5 11 2 3" xfId="16770"/>
    <cellStyle name="Comma 5 11 3" xfId="16772"/>
    <cellStyle name="Comma 5 11 4" xfId="16773"/>
    <cellStyle name="Comma 5 11 5" xfId="16774"/>
    <cellStyle name="Comma 5 11 6" xfId="16769"/>
    <cellStyle name="Comma 5 12" xfId="2573"/>
    <cellStyle name="Comma 5 12 2" xfId="2574"/>
    <cellStyle name="Comma 5 12 2 2" xfId="16777"/>
    <cellStyle name="Comma 5 12 2 3" xfId="16776"/>
    <cellStyle name="Comma 5 12 3" xfId="16778"/>
    <cellStyle name="Comma 5 12 4" xfId="16779"/>
    <cellStyle name="Comma 5 12 5" xfId="16780"/>
    <cellStyle name="Comma 5 12 6" xfId="16775"/>
    <cellStyle name="Comma 5 13" xfId="2575"/>
    <cellStyle name="Comma 5 13 2" xfId="2576"/>
    <cellStyle name="Comma 5 13 2 2" xfId="16783"/>
    <cellStyle name="Comma 5 13 2 3" xfId="16782"/>
    <cellStyle name="Comma 5 13 3" xfId="16784"/>
    <cellStyle name="Comma 5 13 4" xfId="16785"/>
    <cellStyle name="Comma 5 13 5" xfId="16786"/>
    <cellStyle name="Comma 5 13 6" xfId="16781"/>
    <cellStyle name="Comma 5 14" xfId="2577"/>
    <cellStyle name="Comma 5 14 2" xfId="2578"/>
    <cellStyle name="Comma 5 14 2 2" xfId="16789"/>
    <cellStyle name="Comma 5 14 2 3" xfId="16788"/>
    <cellStyle name="Comma 5 14 3" xfId="16790"/>
    <cellStyle name="Comma 5 14 4" xfId="16791"/>
    <cellStyle name="Comma 5 14 5" xfId="16792"/>
    <cellStyle name="Comma 5 14 6" xfId="16787"/>
    <cellStyle name="Comma 5 15" xfId="2579"/>
    <cellStyle name="Comma 5 15 2" xfId="2580"/>
    <cellStyle name="Comma 5 15 2 2" xfId="16795"/>
    <cellStyle name="Comma 5 15 2 3" xfId="16794"/>
    <cellStyle name="Comma 5 15 3" xfId="16796"/>
    <cellStyle name="Comma 5 15 4" xfId="16797"/>
    <cellStyle name="Comma 5 15 5" xfId="16798"/>
    <cellStyle name="Comma 5 15 6" xfId="16793"/>
    <cellStyle name="Comma 5 16" xfId="2581"/>
    <cellStyle name="Comma 5 16 2" xfId="2582"/>
    <cellStyle name="Comma 5 16 2 2" xfId="16801"/>
    <cellStyle name="Comma 5 16 2 3" xfId="16800"/>
    <cellStyle name="Comma 5 16 3" xfId="16802"/>
    <cellStyle name="Comma 5 16 4" xfId="16803"/>
    <cellStyle name="Comma 5 16 5" xfId="16804"/>
    <cellStyle name="Comma 5 16 6" xfId="16799"/>
    <cellStyle name="Comma 5 17" xfId="2583"/>
    <cellStyle name="Comma 5 17 2" xfId="2584"/>
    <cellStyle name="Comma 5 17 2 2" xfId="16807"/>
    <cellStyle name="Comma 5 17 2 3" xfId="16806"/>
    <cellStyle name="Comma 5 17 3" xfId="16808"/>
    <cellStyle name="Comma 5 17 4" xfId="16809"/>
    <cellStyle name="Comma 5 17 5" xfId="16810"/>
    <cellStyle name="Comma 5 17 6" xfId="16805"/>
    <cellStyle name="Comma 5 18" xfId="2585"/>
    <cellStyle name="Comma 5 18 2" xfId="2586"/>
    <cellStyle name="Comma 5 18 2 2" xfId="16813"/>
    <cellStyle name="Comma 5 18 2 3" xfId="16812"/>
    <cellStyle name="Comma 5 18 3" xfId="16814"/>
    <cellStyle name="Comma 5 18 4" xfId="16815"/>
    <cellStyle name="Comma 5 18 5" xfId="16816"/>
    <cellStyle name="Comma 5 18 6" xfId="16811"/>
    <cellStyle name="Comma 5 19" xfId="2587"/>
    <cellStyle name="Comma 5 19 2" xfId="2588"/>
    <cellStyle name="Comma 5 19 2 2" xfId="16819"/>
    <cellStyle name="Comma 5 19 2 3" xfId="16818"/>
    <cellStyle name="Comma 5 19 3" xfId="16820"/>
    <cellStyle name="Comma 5 19 4" xfId="16821"/>
    <cellStyle name="Comma 5 19 5" xfId="16822"/>
    <cellStyle name="Comma 5 19 6" xfId="16817"/>
    <cellStyle name="Comma 5 2" xfId="2589"/>
    <cellStyle name="Comma 5 2 2" xfId="2590"/>
    <cellStyle name="Comma 5 2 2 2" xfId="2591"/>
    <cellStyle name="Comma 5 2 2 3" xfId="2592"/>
    <cellStyle name="Comma 5 2 3" xfId="2593"/>
    <cellStyle name="Comma 5 2 3 2" xfId="2594"/>
    <cellStyle name="Comma 5 2 3 3" xfId="2595"/>
    <cellStyle name="Comma 5 2 4" xfId="2596"/>
    <cellStyle name="Comma 5 2 4 2" xfId="2597"/>
    <cellStyle name="Comma 5 2 4 2 2" xfId="16825"/>
    <cellStyle name="Comma 5 2 4 3" xfId="2598"/>
    <cellStyle name="Comma 5 2 4 4" xfId="16824"/>
    <cellStyle name="Comma 5 2 5" xfId="2599"/>
    <cellStyle name="Comma 5 2 5 2" xfId="16826"/>
    <cellStyle name="Comma 5 2 6" xfId="2600"/>
    <cellStyle name="Comma 5 2 6 2" xfId="16827"/>
    <cellStyle name="Comma 5 2 7" xfId="16828"/>
    <cellStyle name="Comma 5 2 8" xfId="16823"/>
    <cellStyle name="Comma 5 20" xfId="2601"/>
    <cellStyle name="Comma 5 20 2" xfId="2602"/>
    <cellStyle name="Comma 5 20 2 2" xfId="16831"/>
    <cellStyle name="Comma 5 20 2 3" xfId="16830"/>
    <cellStyle name="Comma 5 20 3" xfId="16832"/>
    <cellStyle name="Comma 5 20 4" xfId="16833"/>
    <cellStyle name="Comma 5 20 5" xfId="16834"/>
    <cellStyle name="Comma 5 20 6" xfId="16829"/>
    <cellStyle name="Comma 5 21" xfId="2603"/>
    <cellStyle name="Comma 5 21 2" xfId="2604"/>
    <cellStyle name="Comma 5 21 2 2" xfId="16837"/>
    <cellStyle name="Comma 5 21 2 3" xfId="16836"/>
    <cellStyle name="Comma 5 21 3" xfId="16838"/>
    <cellStyle name="Comma 5 21 4" xfId="16839"/>
    <cellStyle name="Comma 5 21 5" xfId="16840"/>
    <cellStyle name="Comma 5 21 6" xfId="16835"/>
    <cellStyle name="Comma 5 22" xfId="2605"/>
    <cellStyle name="Comma 5 22 2" xfId="2606"/>
    <cellStyle name="Comma 5 22 2 2" xfId="16843"/>
    <cellStyle name="Comma 5 22 2 3" xfId="16842"/>
    <cellStyle name="Comma 5 22 3" xfId="16844"/>
    <cellStyle name="Comma 5 22 4" xfId="16845"/>
    <cellStyle name="Comma 5 22 5" xfId="16846"/>
    <cellStyle name="Comma 5 22 6" xfId="16841"/>
    <cellStyle name="Comma 5 23" xfId="2607"/>
    <cellStyle name="Comma 5 23 2" xfId="2608"/>
    <cellStyle name="Comma 5 23 2 2" xfId="16849"/>
    <cellStyle name="Comma 5 23 2 3" xfId="16848"/>
    <cellStyle name="Comma 5 23 3" xfId="16850"/>
    <cellStyle name="Comma 5 23 4" xfId="16851"/>
    <cellStyle name="Comma 5 23 5" xfId="16852"/>
    <cellStyle name="Comma 5 23 6" xfId="16847"/>
    <cellStyle name="Comma 5 24" xfId="2609"/>
    <cellStyle name="Comma 5 24 2" xfId="2610"/>
    <cellStyle name="Comma 5 24 2 2" xfId="16855"/>
    <cellStyle name="Comma 5 24 2 3" xfId="16854"/>
    <cellStyle name="Comma 5 24 3" xfId="16856"/>
    <cellStyle name="Comma 5 24 4" xfId="16857"/>
    <cellStyle name="Comma 5 24 5" xfId="16858"/>
    <cellStyle name="Comma 5 24 6" xfId="16853"/>
    <cellStyle name="Comma 5 25" xfId="2611"/>
    <cellStyle name="Comma 5 25 2" xfId="2612"/>
    <cellStyle name="Comma 5 25 2 2" xfId="16861"/>
    <cellStyle name="Comma 5 25 2 3" xfId="16860"/>
    <cellStyle name="Comma 5 25 3" xfId="16862"/>
    <cellStyle name="Comma 5 25 4" xfId="16863"/>
    <cellStyle name="Comma 5 25 5" xfId="16864"/>
    <cellStyle name="Comma 5 25 6" xfId="16859"/>
    <cellStyle name="Comma 5 26" xfId="2613"/>
    <cellStyle name="Comma 5 26 2" xfId="2614"/>
    <cellStyle name="Comma 5 26 2 2" xfId="16867"/>
    <cellStyle name="Comma 5 26 2 3" xfId="16866"/>
    <cellStyle name="Comma 5 26 3" xfId="16868"/>
    <cellStyle name="Comma 5 26 4" xfId="16869"/>
    <cellStyle name="Comma 5 26 5" xfId="16870"/>
    <cellStyle name="Comma 5 26 6" xfId="16865"/>
    <cellStyle name="Comma 5 27" xfId="2615"/>
    <cellStyle name="Comma 5 27 2" xfId="2616"/>
    <cellStyle name="Comma 5 27 2 2" xfId="16873"/>
    <cellStyle name="Comma 5 27 2 3" xfId="16872"/>
    <cellStyle name="Comma 5 27 3" xfId="16874"/>
    <cellStyle name="Comma 5 27 4" xfId="16875"/>
    <cellStyle name="Comma 5 27 5" xfId="16876"/>
    <cellStyle name="Comma 5 27 6" xfId="16871"/>
    <cellStyle name="Comma 5 28" xfId="2617"/>
    <cellStyle name="Comma 5 28 2" xfId="2618"/>
    <cellStyle name="Comma 5 28 2 2" xfId="16879"/>
    <cellStyle name="Comma 5 28 2 3" xfId="16878"/>
    <cellStyle name="Comma 5 28 3" xfId="16880"/>
    <cellStyle name="Comma 5 28 4" xfId="16881"/>
    <cellStyle name="Comma 5 28 5" xfId="16882"/>
    <cellStyle name="Comma 5 28 6" xfId="16877"/>
    <cellStyle name="Comma 5 29" xfId="2619"/>
    <cellStyle name="Comma 5 29 2" xfId="2620"/>
    <cellStyle name="Comma 5 29 2 2" xfId="16885"/>
    <cellStyle name="Comma 5 29 2 3" xfId="16884"/>
    <cellStyle name="Comma 5 29 3" xfId="16886"/>
    <cellStyle name="Comma 5 29 4" xfId="16887"/>
    <cellStyle name="Comma 5 29 5" xfId="16888"/>
    <cellStyle name="Comma 5 29 6" xfId="16883"/>
    <cellStyle name="Comma 5 3" xfId="2621"/>
    <cellStyle name="Comma 5 3 2" xfId="2622"/>
    <cellStyle name="Comma 5 3 2 2" xfId="2623"/>
    <cellStyle name="Comma 5 3 2 2 2" xfId="16891"/>
    <cellStyle name="Comma 5 3 2 3" xfId="16890"/>
    <cellStyle name="Comma 5 3 3" xfId="2624"/>
    <cellStyle name="Comma 5 3 3 2" xfId="16892"/>
    <cellStyle name="Comma 5 3 4" xfId="16893"/>
    <cellStyle name="Comma 5 3 5" xfId="16894"/>
    <cellStyle name="Comma 5 3 6" xfId="16889"/>
    <cellStyle name="Comma 5 30" xfId="2625"/>
    <cellStyle name="Comma 5 30 2" xfId="2626"/>
    <cellStyle name="Comma 5 30 2 2" xfId="16897"/>
    <cellStyle name="Comma 5 30 2 3" xfId="16896"/>
    <cellStyle name="Comma 5 30 3" xfId="16898"/>
    <cellStyle name="Comma 5 30 4" xfId="16899"/>
    <cellStyle name="Comma 5 30 5" xfId="16900"/>
    <cellStyle name="Comma 5 30 6" xfId="16895"/>
    <cellStyle name="Comma 5 31" xfId="2627"/>
    <cellStyle name="Comma 5 31 2" xfId="2628"/>
    <cellStyle name="Comma 5 31 2 2" xfId="16903"/>
    <cellStyle name="Comma 5 31 2 3" xfId="16902"/>
    <cellStyle name="Comma 5 31 3" xfId="16904"/>
    <cellStyle name="Comma 5 31 4" xfId="16905"/>
    <cellStyle name="Comma 5 31 5" xfId="16906"/>
    <cellStyle name="Comma 5 31 6" xfId="16901"/>
    <cellStyle name="Comma 5 32" xfId="2629"/>
    <cellStyle name="Comma 5 32 2" xfId="2630"/>
    <cellStyle name="Comma 5 32 2 2" xfId="16909"/>
    <cellStyle name="Comma 5 32 2 3" xfId="16908"/>
    <cellStyle name="Comma 5 32 3" xfId="16910"/>
    <cellStyle name="Comma 5 32 4" xfId="16911"/>
    <cellStyle name="Comma 5 32 5" xfId="16912"/>
    <cellStyle name="Comma 5 32 6" xfId="16907"/>
    <cellStyle name="Comma 5 33" xfId="2631"/>
    <cellStyle name="Comma 5 33 2" xfId="2632"/>
    <cellStyle name="Comma 5 33 2 2" xfId="16915"/>
    <cellStyle name="Comma 5 33 2 3" xfId="16914"/>
    <cellStyle name="Comma 5 33 3" xfId="16916"/>
    <cellStyle name="Comma 5 33 4" xfId="16917"/>
    <cellStyle name="Comma 5 33 5" xfId="16918"/>
    <cellStyle name="Comma 5 33 6" xfId="16913"/>
    <cellStyle name="Comma 5 34" xfId="2633"/>
    <cellStyle name="Comma 5 34 2" xfId="2634"/>
    <cellStyle name="Comma 5 34 2 2" xfId="16921"/>
    <cellStyle name="Comma 5 34 2 3" xfId="16920"/>
    <cellStyle name="Comma 5 34 3" xfId="16922"/>
    <cellStyle name="Comma 5 34 4" xfId="16923"/>
    <cellStyle name="Comma 5 34 5" xfId="16924"/>
    <cellStyle name="Comma 5 34 6" xfId="16919"/>
    <cellStyle name="Comma 5 35" xfId="2635"/>
    <cellStyle name="Comma 5 35 2" xfId="2636"/>
    <cellStyle name="Comma 5 35 2 2" xfId="16927"/>
    <cellStyle name="Comma 5 35 2 3" xfId="16926"/>
    <cellStyle name="Comma 5 35 3" xfId="16928"/>
    <cellStyle name="Comma 5 35 4" xfId="16929"/>
    <cellStyle name="Comma 5 35 5" xfId="16930"/>
    <cellStyle name="Comma 5 35 6" xfId="16925"/>
    <cellStyle name="Comma 5 36" xfId="2637"/>
    <cellStyle name="Comma 5 36 2" xfId="2638"/>
    <cellStyle name="Comma 5 36 2 2" xfId="16933"/>
    <cellStyle name="Comma 5 36 2 3" xfId="16932"/>
    <cellStyle name="Comma 5 36 3" xfId="16934"/>
    <cellStyle name="Comma 5 36 4" xfId="16935"/>
    <cellStyle name="Comma 5 36 5" xfId="16936"/>
    <cellStyle name="Comma 5 36 6" xfId="16931"/>
    <cellStyle name="Comma 5 37" xfId="2639"/>
    <cellStyle name="Comma 5 37 2" xfId="2640"/>
    <cellStyle name="Comma 5 37 2 2" xfId="16939"/>
    <cellStyle name="Comma 5 37 2 3" xfId="16938"/>
    <cellStyle name="Comma 5 37 3" xfId="16940"/>
    <cellStyle name="Comma 5 37 4" xfId="16941"/>
    <cellStyle name="Comma 5 37 5" xfId="16942"/>
    <cellStyle name="Comma 5 37 6" xfId="16937"/>
    <cellStyle name="Comma 5 38" xfId="2641"/>
    <cellStyle name="Comma 5 38 2" xfId="2642"/>
    <cellStyle name="Comma 5 38 2 2" xfId="16945"/>
    <cellStyle name="Comma 5 38 2 3" xfId="16944"/>
    <cellStyle name="Comma 5 38 3" xfId="16946"/>
    <cellStyle name="Comma 5 38 4" xfId="16947"/>
    <cellStyle name="Comma 5 38 5" xfId="16948"/>
    <cellStyle name="Comma 5 38 6" xfId="16943"/>
    <cellStyle name="Comma 5 39" xfId="2643"/>
    <cellStyle name="Comma 5 39 2" xfId="2644"/>
    <cellStyle name="Comma 5 39 2 2" xfId="16951"/>
    <cellStyle name="Comma 5 39 2 3" xfId="16950"/>
    <cellStyle name="Comma 5 39 3" xfId="16952"/>
    <cellStyle name="Comma 5 39 4" xfId="16953"/>
    <cellStyle name="Comma 5 39 5" xfId="16954"/>
    <cellStyle name="Comma 5 39 6" xfId="16949"/>
    <cellStyle name="Comma 5 4" xfId="2645"/>
    <cellStyle name="Comma 5 4 2" xfId="2646"/>
    <cellStyle name="Comma 5 4 3" xfId="2647"/>
    <cellStyle name="Comma 5 40" xfId="2648"/>
    <cellStyle name="Comma 5 40 2" xfId="2649"/>
    <cellStyle name="Comma 5 40 2 2" xfId="16957"/>
    <cellStyle name="Comma 5 40 2 3" xfId="16956"/>
    <cellStyle name="Comma 5 40 3" xfId="16958"/>
    <cellStyle name="Comma 5 40 4" xfId="16959"/>
    <cellStyle name="Comma 5 40 5" xfId="16960"/>
    <cellStyle name="Comma 5 40 6" xfId="16955"/>
    <cellStyle name="Comma 5 41" xfId="2650"/>
    <cellStyle name="Comma 5 41 2" xfId="2651"/>
    <cellStyle name="Comma 5 41 2 2" xfId="16963"/>
    <cellStyle name="Comma 5 41 2 3" xfId="16962"/>
    <cellStyle name="Comma 5 41 3" xfId="16964"/>
    <cellStyle name="Comma 5 41 4" xfId="16965"/>
    <cellStyle name="Comma 5 41 5" xfId="16966"/>
    <cellStyle name="Comma 5 41 6" xfId="16961"/>
    <cellStyle name="Comma 5 42" xfId="2652"/>
    <cellStyle name="Comma 5 42 2" xfId="2653"/>
    <cellStyle name="Comma 5 42 2 2" xfId="16969"/>
    <cellStyle name="Comma 5 42 2 3" xfId="16968"/>
    <cellStyle name="Comma 5 42 3" xfId="16970"/>
    <cellStyle name="Comma 5 42 4" xfId="16971"/>
    <cellStyle name="Comma 5 42 5" xfId="16972"/>
    <cellStyle name="Comma 5 42 6" xfId="16967"/>
    <cellStyle name="Comma 5 43" xfId="2654"/>
    <cellStyle name="Comma 5 43 2" xfId="2655"/>
    <cellStyle name="Comma 5 43 2 2" xfId="16975"/>
    <cellStyle name="Comma 5 43 2 3" xfId="16974"/>
    <cellStyle name="Comma 5 43 3" xfId="16976"/>
    <cellStyle name="Comma 5 43 4" xfId="16977"/>
    <cellStyle name="Comma 5 43 5" xfId="16978"/>
    <cellStyle name="Comma 5 43 6" xfId="16973"/>
    <cellStyle name="Comma 5 44" xfId="2656"/>
    <cellStyle name="Comma 5 45" xfId="2657"/>
    <cellStyle name="Comma 5 46" xfId="2658"/>
    <cellStyle name="Comma 5 47" xfId="2659"/>
    <cellStyle name="Comma 5 48" xfId="2660"/>
    <cellStyle name="Comma 5 48 2" xfId="2661"/>
    <cellStyle name="Comma 5 48 2 2" xfId="16981"/>
    <cellStyle name="Comma 5 48 2 3" xfId="16980"/>
    <cellStyle name="Comma 5 48 3" xfId="16982"/>
    <cellStyle name="Comma 5 48 4" xfId="16983"/>
    <cellStyle name="Comma 5 48 5" xfId="16984"/>
    <cellStyle name="Comma 5 48 6" xfId="16979"/>
    <cellStyle name="Comma 5 49" xfId="2662"/>
    <cellStyle name="Comma 5 49 2" xfId="2663"/>
    <cellStyle name="Comma 5 49 2 2" xfId="16987"/>
    <cellStyle name="Comma 5 49 2 3" xfId="16986"/>
    <cellStyle name="Comma 5 49 3" xfId="16988"/>
    <cellStyle name="Comma 5 49 4" xfId="16989"/>
    <cellStyle name="Comma 5 49 5" xfId="16990"/>
    <cellStyle name="Comma 5 49 6" xfId="16985"/>
    <cellStyle name="Comma 5 5" xfId="2664"/>
    <cellStyle name="Comma 5 5 2" xfId="2665"/>
    <cellStyle name="Comma 5 5 2 2" xfId="2666"/>
    <cellStyle name="Comma 5 5 2 2 2" xfId="16993"/>
    <cellStyle name="Comma 5 5 2 3" xfId="16992"/>
    <cellStyle name="Comma 5 5 3" xfId="2667"/>
    <cellStyle name="Comma 5 5 3 2" xfId="16994"/>
    <cellStyle name="Comma 5 5 4" xfId="16995"/>
    <cellStyle name="Comma 5 5 5" xfId="16996"/>
    <cellStyle name="Comma 5 5 6" xfId="16991"/>
    <cellStyle name="Comma 5 50" xfId="2668"/>
    <cellStyle name="Comma 5 50 2" xfId="2669"/>
    <cellStyle name="Comma 5 50 2 2" xfId="16999"/>
    <cellStyle name="Comma 5 50 2 3" xfId="16998"/>
    <cellStyle name="Comma 5 50 3" xfId="17000"/>
    <cellStyle name="Comma 5 50 4" xfId="17001"/>
    <cellStyle name="Comma 5 50 5" xfId="17002"/>
    <cellStyle name="Comma 5 50 6" xfId="16997"/>
    <cellStyle name="Comma 5 51" xfId="2670"/>
    <cellStyle name="Comma 5 51 2" xfId="2671"/>
    <cellStyle name="Comma 5 51 2 2" xfId="17005"/>
    <cellStyle name="Comma 5 51 2 3" xfId="17004"/>
    <cellStyle name="Comma 5 51 3" xfId="17006"/>
    <cellStyle name="Comma 5 51 4" xfId="17007"/>
    <cellStyle name="Comma 5 51 5" xfId="17008"/>
    <cellStyle name="Comma 5 51 6" xfId="17003"/>
    <cellStyle name="Comma 5 52" xfId="2672"/>
    <cellStyle name="Comma 5 52 2" xfId="2673"/>
    <cellStyle name="Comma 5 52 2 2" xfId="17011"/>
    <cellStyle name="Comma 5 52 2 3" xfId="17010"/>
    <cellStyle name="Comma 5 52 3" xfId="17012"/>
    <cellStyle name="Comma 5 52 4" xfId="17013"/>
    <cellStyle name="Comma 5 52 5" xfId="17014"/>
    <cellStyle name="Comma 5 52 6" xfId="17009"/>
    <cellStyle name="Comma 5 53" xfId="2674"/>
    <cellStyle name="Comma 5 6" xfId="2675"/>
    <cellStyle name="Comma 5 6 2" xfId="2676"/>
    <cellStyle name="Comma 5 7" xfId="2677"/>
    <cellStyle name="Comma 5 7 2" xfId="2678"/>
    <cellStyle name="Comma 5 7 2 2" xfId="17017"/>
    <cellStyle name="Comma 5 7 2 3" xfId="17016"/>
    <cellStyle name="Comma 5 7 3" xfId="17018"/>
    <cellStyle name="Comma 5 7 4" xfId="17019"/>
    <cellStyle name="Comma 5 7 5" xfId="17020"/>
    <cellStyle name="Comma 5 7 6" xfId="17015"/>
    <cellStyle name="Comma 5 8" xfId="2679"/>
    <cellStyle name="Comma 5 8 2" xfId="2680"/>
    <cellStyle name="Comma 5 8 2 2" xfId="17023"/>
    <cellStyle name="Comma 5 8 2 3" xfId="17022"/>
    <cellStyle name="Comma 5 8 3" xfId="17024"/>
    <cellStyle name="Comma 5 8 4" xfId="17025"/>
    <cellStyle name="Comma 5 8 5" xfId="17026"/>
    <cellStyle name="Comma 5 8 6" xfId="17021"/>
    <cellStyle name="Comma 5 9" xfId="2681"/>
    <cellStyle name="Comma 5 9 2" xfId="2682"/>
    <cellStyle name="Comma 5 9 2 2" xfId="17029"/>
    <cellStyle name="Comma 5 9 2 3" xfId="17028"/>
    <cellStyle name="Comma 5 9 3" xfId="17030"/>
    <cellStyle name="Comma 5 9 4" xfId="17031"/>
    <cellStyle name="Comma 5 9 5" xfId="17032"/>
    <cellStyle name="Comma 5 9 6" xfId="17027"/>
    <cellStyle name="Comma 6" xfId="2683"/>
    <cellStyle name="Comma 6 2" xfId="2684"/>
    <cellStyle name="Comma 6 3" xfId="2685"/>
    <cellStyle name="Comma 6 4" xfId="2686"/>
    <cellStyle name="Comma 6 5" xfId="2687"/>
    <cellStyle name="Comma 6 6" xfId="2688"/>
    <cellStyle name="Comma 7" xfId="2689"/>
    <cellStyle name="Comma 7 2" xfId="2690"/>
    <cellStyle name="Comma 7 2 2" xfId="17035"/>
    <cellStyle name="Comma 7 2 3" xfId="17034"/>
    <cellStyle name="Comma 7 3" xfId="2691"/>
    <cellStyle name="Comma 7 3 2" xfId="17036"/>
    <cellStyle name="Comma 7 4" xfId="17037"/>
    <cellStyle name="Comma 7 5" xfId="17038"/>
    <cellStyle name="Comma 7 6" xfId="17033"/>
    <cellStyle name="Comma 8" xfId="2692"/>
    <cellStyle name="Comma 8 2" xfId="2693"/>
    <cellStyle name="Comma 8 2 2" xfId="2694"/>
    <cellStyle name="Comma 8 2 2 2" xfId="2695"/>
    <cellStyle name="Comma 8 2 2 2 2" xfId="17042"/>
    <cellStyle name="Comma 8 2 2 3" xfId="17041"/>
    <cellStyle name="Comma 8 2 3" xfId="2696"/>
    <cellStyle name="Comma 8 2 3 2" xfId="17043"/>
    <cellStyle name="Comma 8 2 4" xfId="17044"/>
    <cellStyle name="Comma 8 2 5" xfId="17045"/>
    <cellStyle name="Comma 8 2 6" xfId="17040"/>
    <cellStyle name="Comma 8 3" xfId="2697"/>
    <cellStyle name="Comma 8 3 2" xfId="2698"/>
    <cellStyle name="Comma 8 3 2 2" xfId="17047"/>
    <cellStyle name="Comma 8 3 3" xfId="2699"/>
    <cellStyle name="Comma 8 3 4" xfId="17046"/>
    <cellStyle name="Comma 8 4" xfId="2700"/>
    <cellStyle name="Comma 8 4 2" xfId="2701"/>
    <cellStyle name="Comma 8 4 3" xfId="17048"/>
    <cellStyle name="Comma 8 5" xfId="2702"/>
    <cellStyle name="Comma 8 5 2" xfId="17049"/>
    <cellStyle name="Comma 8 6" xfId="2703"/>
    <cellStyle name="Comma 8 6 2" xfId="17050"/>
    <cellStyle name="Comma 8 7" xfId="17039"/>
    <cellStyle name="Comma 9" xfId="2704"/>
    <cellStyle name="Comma 9 2" xfId="2705"/>
    <cellStyle name="Comma 9 2 2" xfId="17053"/>
    <cellStyle name="Comma 9 2 3" xfId="17052"/>
    <cellStyle name="Comma 9 3" xfId="2706"/>
    <cellStyle name="Comma 9 3 2" xfId="17054"/>
    <cellStyle name="Comma 9 4" xfId="2707"/>
    <cellStyle name="Comma 9 5" xfId="17051"/>
    <cellStyle name="Currency" xfId="2"/>
    <cellStyle name="Currency ($)" xfId="2708"/>
    <cellStyle name="Currency [0]" xfId="3"/>
    <cellStyle name="Currency 10" xfId="2709"/>
    <cellStyle name="Currency 11" xfId="2710"/>
    <cellStyle name="Currency 12" xfId="16410"/>
    <cellStyle name="Currency 13" xfId="16417"/>
    <cellStyle name="Currency 13 2" xfId="18974"/>
    <cellStyle name="Currency 14" xfId="16419"/>
    <cellStyle name="Currency 15" xfId="16422"/>
    <cellStyle name="Currency 16" xfId="16426"/>
    <cellStyle name="Currency 17" xfId="16428"/>
    <cellStyle name="Currency 18" xfId="16431"/>
    <cellStyle name="Currency 19" xfId="16430"/>
    <cellStyle name="Currency 2" xfId="58"/>
    <cellStyle name="Currency 2 10" xfId="2711"/>
    <cellStyle name="Currency 2 11" xfId="2712"/>
    <cellStyle name="Currency 2 11 2" xfId="2713"/>
    <cellStyle name="Currency 2 12" xfId="2714"/>
    <cellStyle name="Currency 2 12 2" xfId="2715"/>
    <cellStyle name="Currency 2 12 2 2" xfId="17058"/>
    <cellStyle name="Currency 2 12 2 3" xfId="17057"/>
    <cellStyle name="Currency 2 12 3" xfId="17059"/>
    <cellStyle name="Currency 2 12 4" xfId="17060"/>
    <cellStyle name="Currency 2 12 5" xfId="17061"/>
    <cellStyle name="Currency 2 12 6" xfId="17056"/>
    <cellStyle name="Currency 2 13" xfId="2716"/>
    <cellStyle name="Currency 2 13 2" xfId="2717"/>
    <cellStyle name="Currency 2 13 2 2" xfId="17064"/>
    <cellStyle name="Currency 2 13 2 3" xfId="17063"/>
    <cellStyle name="Currency 2 13 3" xfId="17065"/>
    <cellStyle name="Currency 2 13 4" xfId="17066"/>
    <cellStyle name="Currency 2 13 5" xfId="17067"/>
    <cellStyle name="Currency 2 13 6" xfId="17062"/>
    <cellStyle name="Currency 2 14" xfId="2718"/>
    <cellStyle name="Currency 2 15" xfId="2719"/>
    <cellStyle name="Currency 2 16" xfId="2720"/>
    <cellStyle name="Currency 2 17" xfId="2721"/>
    <cellStyle name="Currency 2 18" xfId="2722"/>
    <cellStyle name="Currency 2 19" xfId="2723"/>
    <cellStyle name="Currency 2 2" xfId="2724"/>
    <cellStyle name="Currency 2 2 2" xfId="2725"/>
    <cellStyle name="Currency 2 2 3" xfId="2726"/>
    <cellStyle name="Currency 2 20" xfId="2727"/>
    <cellStyle name="Currency 2 21" xfId="2728"/>
    <cellStyle name="Currency 2 22" xfId="2729"/>
    <cellStyle name="Currency 2 23" xfId="2730"/>
    <cellStyle name="Currency 2 24" xfId="17068"/>
    <cellStyle name="Currency 2 25" xfId="17055"/>
    <cellStyle name="Currency 2 3" xfId="2731"/>
    <cellStyle name="Currency 2 3 2" xfId="2732"/>
    <cellStyle name="Currency 2 3 3" xfId="2733"/>
    <cellStyle name="Currency 2 3 4" xfId="2734"/>
    <cellStyle name="Currency 2 4" xfId="2735"/>
    <cellStyle name="Currency 2 5" xfId="2736"/>
    <cellStyle name="Currency 2 6" xfId="2737"/>
    <cellStyle name="Currency 2 7" xfId="2738"/>
    <cellStyle name="Currency 2 7 2" xfId="2739"/>
    <cellStyle name="Currency 2 8" xfId="2740"/>
    <cellStyle name="Currency 2 8 2" xfId="2741"/>
    <cellStyle name="Currency 2 9" xfId="2742"/>
    <cellStyle name="Currency 2 9 2" xfId="2743"/>
    <cellStyle name="Currency 20" xfId="16429"/>
    <cellStyle name="Currency 21" xfId="16432"/>
    <cellStyle name="Currency 22" xfId="2744"/>
    <cellStyle name="Currency 23" xfId="16433"/>
    <cellStyle name="Currency 24" xfId="16434"/>
    <cellStyle name="Currency 25" xfId="16437"/>
    <cellStyle name="Currency 26" xfId="16439"/>
    <cellStyle name="Currency 27" xfId="16443"/>
    <cellStyle name="Currency 28" xfId="18954"/>
    <cellStyle name="Currency 28 2" xfId="18976"/>
    <cellStyle name="Currency 29" xfId="18957"/>
    <cellStyle name="Currency 3" xfId="2745"/>
    <cellStyle name="Currency 3 10" xfId="2746"/>
    <cellStyle name="Currency 3 11" xfId="2747"/>
    <cellStyle name="Currency 3 11 2" xfId="2748"/>
    <cellStyle name="Currency 3 11 2 2" xfId="17072"/>
    <cellStyle name="Currency 3 11 2 3" xfId="17071"/>
    <cellStyle name="Currency 3 11 3" xfId="17073"/>
    <cellStyle name="Currency 3 11 4" xfId="17074"/>
    <cellStyle name="Currency 3 11 5" xfId="17075"/>
    <cellStyle name="Currency 3 11 6" xfId="17070"/>
    <cellStyle name="Currency 3 12" xfId="2749"/>
    <cellStyle name="Currency 3 13" xfId="2750"/>
    <cellStyle name="Currency 3 14" xfId="2751"/>
    <cellStyle name="Currency 3 15" xfId="2752"/>
    <cellStyle name="Currency 3 16" xfId="2753"/>
    <cellStyle name="Currency 3 17" xfId="2754"/>
    <cellStyle name="Currency 3 18" xfId="2755"/>
    <cellStyle name="Currency 3 19" xfId="2756"/>
    <cellStyle name="Currency 3 2" xfId="2757"/>
    <cellStyle name="Currency 3 2 2" xfId="2758"/>
    <cellStyle name="Currency 3 2 3" xfId="2759"/>
    <cellStyle name="Currency 3 2 4" xfId="2760"/>
    <cellStyle name="Currency 3 20" xfId="2761"/>
    <cellStyle name="Currency 3 21" xfId="2762"/>
    <cellStyle name="Currency 3 22" xfId="2763"/>
    <cellStyle name="Currency 3 23" xfId="2764"/>
    <cellStyle name="Currency 3 24" xfId="2765"/>
    <cellStyle name="Currency 3 25" xfId="2766"/>
    <cellStyle name="Currency 3 26" xfId="2767"/>
    <cellStyle name="Currency 3 27" xfId="2768"/>
    <cellStyle name="Currency 3 28" xfId="2769"/>
    <cellStyle name="Currency 3 28 2" xfId="17077"/>
    <cellStyle name="Currency 3 28 3" xfId="17076"/>
    <cellStyle name="Currency 3 29" xfId="2770"/>
    <cellStyle name="Currency 3 29 2" xfId="17078"/>
    <cellStyle name="Currency 3 3" xfId="2771"/>
    <cellStyle name="Currency 3 3 2" xfId="2772"/>
    <cellStyle name="Currency 3 3 2 2" xfId="2773"/>
    <cellStyle name="Currency 3 3 3" xfId="2774"/>
    <cellStyle name="Currency 3 3 4" xfId="2775"/>
    <cellStyle name="Currency 3 30" xfId="17079"/>
    <cellStyle name="Currency 3 31" xfId="17080"/>
    <cellStyle name="Currency 3 32" xfId="17069"/>
    <cellStyle name="Currency 3 4" xfId="2776"/>
    <cellStyle name="Currency 3 4 2" xfId="2777"/>
    <cellStyle name="Currency 3 4 2 2" xfId="2778"/>
    <cellStyle name="Currency 3 4 3" xfId="2779"/>
    <cellStyle name="Currency 3 4 4" xfId="2780"/>
    <cellStyle name="Currency 3 5" xfId="2781"/>
    <cellStyle name="Currency 3 5 2" xfId="2782"/>
    <cellStyle name="Currency 3 5 2 2" xfId="2783"/>
    <cellStyle name="Currency 3 5 3" xfId="2784"/>
    <cellStyle name="Currency 3 5 4" xfId="2785"/>
    <cellStyle name="Currency 3 6" xfId="2786"/>
    <cellStyle name="Currency 3 6 2" xfId="2787"/>
    <cellStyle name="Currency 3 6 3" xfId="2788"/>
    <cellStyle name="Currency 3 6 4" xfId="2789"/>
    <cellStyle name="Currency 3 7" xfId="2790"/>
    <cellStyle name="Currency 3 7 2" xfId="2791"/>
    <cellStyle name="Currency 3 7 3" xfId="2792"/>
    <cellStyle name="Currency 3 8" xfId="2793"/>
    <cellStyle name="Currency 3 8 2" xfId="2794"/>
    <cellStyle name="Currency 3 8 3" xfId="2795"/>
    <cellStyle name="Currency 3 8 4" xfId="2796"/>
    <cellStyle name="Currency 3 8 4 2" xfId="17083"/>
    <cellStyle name="Currency 3 8 4 3" xfId="17082"/>
    <cellStyle name="Currency 3 8 5" xfId="17084"/>
    <cellStyle name="Currency 3 8 6" xfId="17085"/>
    <cellStyle name="Currency 3 8 7" xfId="17086"/>
    <cellStyle name="Currency 3 8 8" xfId="17081"/>
    <cellStyle name="Currency 3 9" xfId="2797"/>
    <cellStyle name="Currency 3 9 2" xfId="2798"/>
    <cellStyle name="Currency 3 9 2 2" xfId="17089"/>
    <cellStyle name="Currency 3 9 2 3" xfId="17088"/>
    <cellStyle name="Currency 3 9 3" xfId="17090"/>
    <cellStyle name="Currency 3 9 4" xfId="17091"/>
    <cellStyle name="Currency 3 9 5" xfId="17092"/>
    <cellStyle name="Currency 3 9 6" xfId="17087"/>
    <cellStyle name="Currency 30" xfId="18953"/>
    <cellStyle name="Currency 31" xfId="18956"/>
    <cellStyle name="Currency 32" xfId="18951"/>
    <cellStyle name="Currency 33" xfId="18964"/>
    <cellStyle name="Currency 34" xfId="18973"/>
    <cellStyle name="Currency 4" xfId="2799"/>
    <cellStyle name="Currency 4 2" xfId="2800"/>
    <cellStyle name="Currency 4 2 2" xfId="2801"/>
    <cellStyle name="Currency 4 2 2 2" xfId="17095"/>
    <cellStyle name="Currency 4 2 3" xfId="17094"/>
    <cellStyle name="Currency 4 3" xfId="2802"/>
    <cellStyle name="Currency 4 3 2" xfId="17096"/>
    <cellStyle name="Currency 4 4" xfId="2803"/>
    <cellStyle name="Currency 4 4 2" xfId="17097"/>
    <cellStyle name="Currency 4 5" xfId="2804"/>
    <cellStyle name="Currency 4 5 2" xfId="17098"/>
    <cellStyle name="Currency 4 6" xfId="2805"/>
    <cellStyle name="Currency 4 7" xfId="17093"/>
    <cellStyle name="Currency 5" xfId="2806"/>
    <cellStyle name="Currency 5 2" xfId="2807"/>
    <cellStyle name="Currency 5 2 2" xfId="2808"/>
    <cellStyle name="Currency 5 2 2 2" xfId="17102"/>
    <cellStyle name="Currency 5 2 2 3" xfId="17101"/>
    <cellStyle name="Currency 5 2 3" xfId="17103"/>
    <cellStyle name="Currency 5 2 4" xfId="17104"/>
    <cellStyle name="Currency 5 2 5" xfId="17105"/>
    <cellStyle name="Currency 5 2 6" xfId="17100"/>
    <cellStyle name="Currency 5 3" xfId="2809"/>
    <cellStyle name="Currency 5 3 2" xfId="17107"/>
    <cellStyle name="Currency 5 3 3" xfId="17106"/>
    <cellStyle name="Currency 5 4" xfId="2810"/>
    <cellStyle name="Currency 5 4 2" xfId="17108"/>
    <cellStyle name="Currency 5 5" xfId="17109"/>
    <cellStyle name="Currency 5 6" xfId="17110"/>
    <cellStyle name="Currency 5 7" xfId="17099"/>
    <cellStyle name="Currency 6" xfId="2811"/>
    <cellStyle name="Currency 6 2" xfId="2812"/>
    <cellStyle name="Currency 6 2 2" xfId="17113"/>
    <cellStyle name="Currency 6 2 3" xfId="17112"/>
    <cellStyle name="Currency 6 3" xfId="2813"/>
    <cellStyle name="Currency 6 3 2" xfId="17114"/>
    <cellStyle name="Currency 6 4" xfId="17111"/>
    <cellStyle name="Currency 7" xfId="2814"/>
    <cellStyle name="Currency 7 2" xfId="2815"/>
    <cellStyle name="Currency 7 2 2" xfId="2816"/>
    <cellStyle name="Currency 7 2 2 2" xfId="17117"/>
    <cellStyle name="Currency 7 2 3" xfId="2817"/>
    <cellStyle name="Currency 7 2 4" xfId="17116"/>
    <cellStyle name="Currency 7 3" xfId="2818"/>
    <cellStyle name="Currency 7 3 2" xfId="2819"/>
    <cellStyle name="Currency 7 3 3" xfId="17118"/>
    <cellStyle name="Currency 7 4" xfId="2820"/>
    <cellStyle name="Currency 7 4 2" xfId="2821"/>
    <cellStyle name="Currency 7 5" xfId="2822"/>
    <cellStyle name="Currency 7 6" xfId="2823"/>
    <cellStyle name="Currency 7 7" xfId="2824"/>
    <cellStyle name="Currency 7 8" xfId="17115"/>
    <cellStyle name="Currency 8" xfId="2825"/>
    <cellStyle name="Currency 9" xfId="2826"/>
    <cellStyle name="Date" xfId="2827"/>
    <cellStyle name="Emphasis 1" xfId="2828"/>
    <cellStyle name="Emphasis 2" xfId="2829"/>
    <cellStyle name="Emphasis 3" xfId="2830"/>
    <cellStyle name="Excel Built-in Normal" xfId="2831"/>
    <cellStyle name="Explanatory Text 10" xfId="2832"/>
    <cellStyle name="Explanatory Text 11" xfId="2833"/>
    <cellStyle name="Explanatory Text 12" xfId="2834"/>
    <cellStyle name="Explanatory Text 13" xfId="2835"/>
    <cellStyle name="Explanatory Text 14" xfId="2836"/>
    <cellStyle name="Explanatory Text 15" xfId="2837"/>
    <cellStyle name="Explanatory Text 16" xfId="2838"/>
    <cellStyle name="Explanatory Text 17" xfId="2839"/>
    <cellStyle name="Explanatory Text 18" xfId="2840"/>
    <cellStyle name="Explanatory Text 19" xfId="2841"/>
    <cellStyle name="Explanatory Text 2" xfId="33"/>
    <cellStyle name="Explanatory Text 2 2" xfId="2842"/>
    <cellStyle name="Explanatory Text 2 3" xfId="2843"/>
    <cellStyle name="Explanatory Text 2 4" xfId="17119"/>
    <cellStyle name="Explanatory Text 20" xfId="2844"/>
    <cellStyle name="Explanatory Text 21" xfId="2845"/>
    <cellStyle name="Explanatory Text 22" xfId="2846"/>
    <cellStyle name="Explanatory Text 23" xfId="2847"/>
    <cellStyle name="Explanatory Text 3" xfId="2848"/>
    <cellStyle name="Explanatory Text 3 2" xfId="2849"/>
    <cellStyle name="Explanatory Text 3 3" xfId="2850"/>
    <cellStyle name="Explanatory Text 4" xfId="2851"/>
    <cellStyle name="Explanatory Text 5" xfId="2852"/>
    <cellStyle name="Explanatory Text 6" xfId="2853"/>
    <cellStyle name="Explanatory Text 7" xfId="2854"/>
    <cellStyle name="Explanatory Text 8" xfId="2855"/>
    <cellStyle name="Explanatory Text 9" xfId="2856"/>
    <cellStyle name="Good 10" xfId="2857"/>
    <cellStyle name="Good 11" xfId="2858"/>
    <cellStyle name="Good 12" xfId="2859"/>
    <cellStyle name="Good 13" xfId="2860"/>
    <cellStyle name="Good 14" xfId="2861"/>
    <cellStyle name="Good 15" xfId="2862"/>
    <cellStyle name="Good 16" xfId="2863"/>
    <cellStyle name="Good 17" xfId="2864"/>
    <cellStyle name="Good 18" xfId="2865"/>
    <cellStyle name="Good 19" xfId="2866"/>
    <cellStyle name="Good 2" xfId="34"/>
    <cellStyle name="Good 2 2" xfId="2867"/>
    <cellStyle name="Good 2 3" xfId="2868"/>
    <cellStyle name="Good 2 4" xfId="17120"/>
    <cellStyle name="Good 20" xfId="2869"/>
    <cellStyle name="Good 21" xfId="2870"/>
    <cellStyle name="Good 22" xfId="2871"/>
    <cellStyle name="Good 23" xfId="2872"/>
    <cellStyle name="Good 3" xfId="2873"/>
    <cellStyle name="Good 3 2" xfId="2874"/>
    <cellStyle name="Good 3 3" xfId="2875"/>
    <cellStyle name="Good 4" xfId="2876"/>
    <cellStyle name="Good 5" xfId="2877"/>
    <cellStyle name="Good 6" xfId="2878"/>
    <cellStyle name="Good 7" xfId="2879"/>
    <cellStyle name="Good 8" xfId="2880"/>
    <cellStyle name="Good 9" xfId="2881"/>
    <cellStyle name="Header" xfId="2882"/>
    <cellStyle name="Heading 1 10" xfId="2883"/>
    <cellStyle name="Heading 1 11" xfId="2884"/>
    <cellStyle name="Heading 1 12" xfId="2885"/>
    <cellStyle name="Heading 1 13" xfId="2886"/>
    <cellStyle name="Heading 1 14" xfId="2887"/>
    <cellStyle name="Heading 1 15" xfId="2888"/>
    <cellStyle name="Heading 1 16" xfId="2889"/>
    <cellStyle name="Heading 1 17" xfId="2890"/>
    <cellStyle name="Heading 1 18" xfId="2891"/>
    <cellStyle name="Heading 1 19" xfId="2892"/>
    <cellStyle name="Heading 1 2" xfId="35"/>
    <cellStyle name="Heading 1 2 2" xfId="2893"/>
    <cellStyle name="Heading 1 2 3" xfId="2894"/>
    <cellStyle name="Heading 1 2 4" xfId="18971"/>
    <cellStyle name="Heading 1 20" xfId="2895"/>
    <cellStyle name="Heading 1 21" xfId="2896"/>
    <cellStyle name="Heading 1 22" xfId="2897"/>
    <cellStyle name="Heading 1 23" xfId="2898"/>
    <cellStyle name="Heading 1 3" xfId="2899"/>
    <cellStyle name="Heading 1 3 2" xfId="2900"/>
    <cellStyle name="Heading 1 3 3" xfId="2901"/>
    <cellStyle name="Heading 1 4" xfId="2902"/>
    <cellStyle name="Heading 1 5" xfId="2903"/>
    <cellStyle name="Heading 1 6" xfId="2904"/>
    <cellStyle name="Heading 1 7" xfId="2905"/>
    <cellStyle name="Heading 1 8" xfId="2906"/>
    <cellStyle name="Heading 1 9" xfId="2907"/>
    <cellStyle name="Heading 2 10" xfId="2908"/>
    <cellStyle name="Heading 2 11" xfId="2909"/>
    <cellStyle name="Heading 2 12" xfId="2910"/>
    <cellStyle name="Heading 2 13" xfId="2911"/>
    <cellStyle name="Heading 2 14" xfId="2912"/>
    <cellStyle name="Heading 2 15" xfId="2913"/>
    <cellStyle name="Heading 2 16" xfId="2914"/>
    <cellStyle name="Heading 2 17" xfId="2915"/>
    <cellStyle name="Heading 2 18" xfId="2916"/>
    <cellStyle name="Heading 2 19" xfId="2917"/>
    <cellStyle name="Heading 2 2" xfId="36"/>
    <cellStyle name="Heading 2 2 2" xfId="2918"/>
    <cellStyle name="Heading 2 2 3" xfId="2919"/>
    <cellStyle name="Heading 2 2 4" xfId="18969"/>
    <cellStyle name="Heading 2 20" xfId="2920"/>
    <cellStyle name="Heading 2 21" xfId="2921"/>
    <cellStyle name="Heading 2 22" xfId="2922"/>
    <cellStyle name="Heading 2 23" xfId="2923"/>
    <cellStyle name="Heading 2 3" xfId="2924"/>
    <cellStyle name="Heading 2 3 2" xfId="2925"/>
    <cellStyle name="Heading 2 3 3" xfId="2926"/>
    <cellStyle name="Heading 2 4" xfId="2927"/>
    <cellStyle name="Heading 2 5" xfId="2928"/>
    <cellStyle name="Heading 2 6" xfId="2929"/>
    <cellStyle name="Heading 2 7" xfId="2930"/>
    <cellStyle name="Heading 2 8" xfId="2931"/>
    <cellStyle name="Heading 2 9" xfId="2932"/>
    <cellStyle name="Heading 3 10" xfId="2933"/>
    <cellStyle name="Heading 3 11" xfId="2934"/>
    <cellStyle name="Heading 3 12" xfId="2935"/>
    <cellStyle name="Heading 3 13" xfId="2936"/>
    <cellStyle name="Heading 3 14" xfId="2937"/>
    <cellStyle name="Heading 3 15" xfId="2938"/>
    <cellStyle name="Heading 3 16" xfId="2939"/>
    <cellStyle name="Heading 3 17" xfId="2940"/>
    <cellStyle name="Heading 3 18" xfId="2941"/>
    <cellStyle name="Heading 3 19" xfId="2942"/>
    <cellStyle name="Heading 3 2" xfId="37"/>
    <cellStyle name="Heading 3 2 2" xfId="2943"/>
    <cellStyle name="Heading 3 2 3" xfId="2944"/>
    <cellStyle name="Heading 3 20" xfId="2945"/>
    <cellStyle name="Heading 3 21" xfId="2946"/>
    <cellStyle name="Heading 3 22" xfId="2947"/>
    <cellStyle name="Heading 3 23" xfId="2948"/>
    <cellStyle name="Heading 3 3" xfId="2949"/>
    <cellStyle name="Heading 3 3 2" xfId="2950"/>
    <cellStyle name="Heading 3 3 3" xfId="2951"/>
    <cellStyle name="Heading 3 4" xfId="2952"/>
    <cellStyle name="Heading 3 5" xfId="2953"/>
    <cellStyle name="Heading 3 6" xfId="2954"/>
    <cellStyle name="Heading 3 7" xfId="2955"/>
    <cellStyle name="Heading 3 8" xfId="2956"/>
    <cellStyle name="Heading 3 9" xfId="2957"/>
    <cellStyle name="Heading 4 10" xfId="2958"/>
    <cellStyle name="Heading 4 11" xfId="2959"/>
    <cellStyle name="Heading 4 12" xfId="2960"/>
    <cellStyle name="Heading 4 13" xfId="2961"/>
    <cellStyle name="Heading 4 14" xfId="2962"/>
    <cellStyle name="Heading 4 15" xfId="2963"/>
    <cellStyle name="Heading 4 16" xfId="2964"/>
    <cellStyle name="Heading 4 17" xfId="2965"/>
    <cellStyle name="Heading 4 18" xfId="2966"/>
    <cellStyle name="Heading 4 19" xfId="2967"/>
    <cellStyle name="Heading 4 2" xfId="38"/>
    <cellStyle name="Heading 4 2 2" xfId="2968"/>
    <cellStyle name="Heading 4 2 3" xfId="2969"/>
    <cellStyle name="Heading 4 20" xfId="2970"/>
    <cellStyle name="Heading 4 21" xfId="2971"/>
    <cellStyle name="Heading 4 22" xfId="2972"/>
    <cellStyle name="Heading 4 23" xfId="2973"/>
    <cellStyle name="Heading 4 3" xfId="2974"/>
    <cellStyle name="Heading 4 3 2" xfId="2975"/>
    <cellStyle name="Heading 4 3 3" xfId="2976"/>
    <cellStyle name="Heading 4 4" xfId="2977"/>
    <cellStyle name="Heading 4 5" xfId="2978"/>
    <cellStyle name="Heading 4 6" xfId="2979"/>
    <cellStyle name="Heading 4 7" xfId="2980"/>
    <cellStyle name="Heading 4 8" xfId="2981"/>
    <cellStyle name="Heading 4 9" xfId="2982"/>
    <cellStyle name="Hyperlink 2" xfId="59"/>
    <cellStyle name="Hyperlink 2 2" xfId="2983"/>
    <cellStyle name="Hyperlink 2 3" xfId="17121"/>
    <cellStyle name="Hyperlink 3" xfId="2984"/>
    <cellStyle name="Hyperlink 3 2" xfId="2985"/>
    <cellStyle name="Hyperlink 4" xfId="2986"/>
    <cellStyle name="Hyperlink 4 2" xfId="2987"/>
    <cellStyle name="Hyperlink 5" xfId="2988"/>
    <cellStyle name="Hyperlink 6" xfId="2989"/>
    <cellStyle name="Hyperlink 6 2" xfId="17122"/>
    <cellStyle name="Hyperlink 7" xfId="2990"/>
    <cellStyle name="Hyperlink 8" xfId="2991"/>
    <cellStyle name="Hyperlink 9" xfId="2992"/>
    <cellStyle name="Input 10" xfId="2993"/>
    <cellStyle name="Input 11" xfId="2994"/>
    <cellStyle name="Input 12" xfId="2995"/>
    <cellStyle name="Input 13" xfId="2996"/>
    <cellStyle name="Input 14" xfId="2997"/>
    <cellStyle name="Input 15" xfId="2998"/>
    <cellStyle name="Input 16" xfId="2999"/>
    <cellStyle name="Input 17" xfId="3000"/>
    <cellStyle name="Input 18" xfId="3001"/>
    <cellStyle name="Input 19" xfId="3002"/>
    <cellStyle name="Input 2" xfId="39"/>
    <cellStyle name="Input 2 10" xfId="3003"/>
    <cellStyle name="Input 2 10 10" xfId="3004"/>
    <cellStyle name="Input 2 10 2" xfId="3005"/>
    <cellStyle name="Input 2 10 2 2" xfId="3006"/>
    <cellStyle name="Input 2 10 2 2 2" xfId="3007"/>
    <cellStyle name="Input 2 10 2 2 3" xfId="3008"/>
    <cellStyle name="Input 2 10 2 2 4" xfId="3009"/>
    <cellStyle name="Input 2 10 2 2 5" xfId="3010"/>
    <cellStyle name="Input 2 10 2 2 6" xfId="3011"/>
    <cellStyle name="Input 2 10 2 2 7" xfId="3012"/>
    <cellStyle name="Input 2 10 2 2 8" xfId="3013"/>
    <cellStyle name="Input 2 10 2 3" xfId="3014"/>
    <cellStyle name="Input 2 10 2 4" xfId="3015"/>
    <cellStyle name="Input 2 10 2 5" xfId="3016"/>
    <cellStyle name="Input 2 10 2 6" xfId="3017"/>
    <cellStyle name="Input 2 10 2 7" xfId="3018"/>
    <cellStyle name="Input 2 10 2 8" xfId="3019"/>
    <cellStyle name="Input 2 10 2 9" xfId="3020"/>
    <cellStyle name="Input 2 10 3" xfId="3021"/>
    <cellStyle name="Input 2 10 3 2" xfId="3022"/>
    <cellStyle name="Input 2 10 3 3" xfId="3023"/>
    <cellStyle name="Input 2 10 3 4" xfId="3024"/>
    <cellStyle name="Input 2 10 3 5" xfId="3025"/>
    <cellStyle name="Input 2 10 3 6" xfId="3026"/>
    <cellStyle name="Input 2 10 3 7" xfId="3027"/>
    <cellStyle name="Input 2 10 3 8" xfId="3028"/>
    <cellStyle name="Input 2 10 4" xfId="3029"/>
    <cellStyle name="Input 2 10 5" xfId="3030"/>
    <cellStyle name="Input 2 10 6" xfId="3031"/>
    <cellStyle name="Input 2 10 7" xfId="3032"/>
    <cellStyle name="Input 2 10 8" xfId="3033"/>
    <cellStyle name="Input 2 10 9" xfId="3034"/>
    <cellStyle name="Input 2 11" xfId="3035"/>
    <cellStyle name="Input 2 11 10" xfId="3036"/>
    <cellStyle name="Input 2 11 2" xfId="3037"/>
    <cellStyle name="Input 2 11 2 2" xfId="3038"/>
    <cellStyle name="Input 2 11 2 2 2" xfId="3039"/>
    <cellStyle name="Input 2 11 2 2 3" xfId="3040"/>
    <cellStyle name="Input 2 11 2 2 4" xfId="3041"/>
    <cellStyle name="Input 2 11 2 2 5" xfId="3042"/>
    <cellStyle name="Input 2 11 2 2 6" xfId="3043"/>
    <cellStyle name="Input 2 11 2 2 7" xfId="3044"/>
    <cellStyle name="Input 2 11 2 2 8" xfId="3045"/>
    <cellStyle name="Input 2 11 2 3" xfId="3046"/>
    <cellStyle name="Input 2 11 2 4" xfId="3047"/>
    <cellStyle name="Input 2 11 2 5" xfId="3048"/>
    <cellStyle name="Input 2 11 2 6" xfId="3049"/>
    <cellStyle name="Input 2 11 2 7" xfId="3050"/>
    <cellStyle name="Input 2 11 2 8" xfId="3051"/>
    <cellStyle name="Input 2 11 2 9" xfId="3052"/>
    <cellStyle name="Input 2 11 3" xfId="3053"/>
    <cellStyle name="Input 2 11 3 2" xfId="3054"/>
    <cellStyle name="Input 2 11 3 3" xfId="3055"/>
    <cellStyle name="Input 2 11 3 4" xfId="3056"/>
    <cellStyle name="Input 2 11 3 5" xfId="3057"/>
    <cellStyle name="Input 2 11 3 6" xfId="3058"/>
    <cellStyle name="Input 2 11 3 7" xfId="3059"/>
    <cellStyle name="Input 2 11 3 8" xfId="3060"/>
    <cellStyle name="Input 2 11 4" xfId="3061"/>
    <cellStyle name="Input 2 11 5" xfId="3062"/>
    <cellStyle name="Input 2 11 6" xfId="3063"/>
    <cellStyle name="Input 2 11 7" xfId="3064"/>
    <cellStyle name="Input 2 11 8" xfId="3065"/>
    <cellStyle name="Input 2 11 9" xfId="3066"/>
    <cellStyle name="Input 2 12" xfId="3067"/>
    <cellStyle name="Input 2 12 2" xfId="3068"/>
    <cellStyle name="Input 2 12 2 2" xfId="3069"/>
    <cellStyle name="Input 2 12 2 3" xfId="3070"/>
    <cellStyle name="Input 2 12 2 4" xfId="3071"/>
    <cellStyle name="Input 2 12 2 5" xfId="3072"/>
    <cellStyle name="Input 2 12 2 6" xfId="3073"/>
    <cellStyle name="Input 2 12 2 7" xfId="3074"/>
    <cellStyle name="Input 2 12 2 8" xfId="3075"/>
    <cellStyle name="Input 2 12 3" xfId="3076"/>
    <cellStyle name="Input 2 12 4" xfId="3077"/>
    <cellStyle name="Input 2 12 5" xfId="3078"/>
    <cellStyle name="Input 2 12 6" xfId="3079"/>
    <cellStyle name="Input 2 12 7" xfId="3080"/>
    <cellStyle name="Input 2 12 8" xfId="3081"/>
    <cellStyle name="Input 2 12 9" xfId="3082"/>
    <cellStyle name="Input 2 13" xfId="3083"/>
    <cellStyle name="Input 2 13 2" xfId="3084"/>
    <cellStyle name="Input 2 13 3" xfId="3085"/>
    <cellStyle name="Input 2 13 4" xfId="3086"/>
    <cellStyle name="Input 2 13 5" xfId="3087"/>
    <cellStyle name="Input 2 13 6" xfId="3088"/>
    <cellStyle name="Input 2 13 7" xfId="3089"/>
    <cellStyle name="Input 2 13 8" xfId="3090"/>
    <cellStyle name="Input 2 14" xfId="3091"/>
    <cellStyle name="Input 2 14 2" xfId="3092"/>
    <cellStyle name="Input 2 14 3" xfId="3093"/>
    <cellStyle name="Input 2 14 4" xfId="3094"/>
    <cellStyle name="Input 2 14 5" xfId="3095"/>
    <cellStyle name="Input 2 14 6" xfId="3096"/>
    <cellStyle name="Input 2 14 7" xfId="3097"/>
    <cellStyle name="Input 2 14 8" xfId="3098"/>
    <cellStyle name="Input 2 15" xfId="3099"/>
    <cellStyle name="Input 2 16" xfId="3100"/>
    <cellStyle name="Input 2 17" xfId="3101"/>
    <cellStyle name="Input 2 18" xfId="3102"/>
    <cellStyle name="Input 2 19" xfId="3103"/>
    <cellStyle name="Input 2 2" xfId="3104"/>
    <cellStyle name="Input 2 2 10" xfId="3105"/>
    <cellStyle name="Input 2 2 10 2" xfId="3106"/>
    <cellStyle name="Input 2 2 10 2 2" xfId="3107"/>
    <cellStyle name="Input 2 2 10 2 3" xfId="3108"/>
    <cellStyle name="Input 2 2 10 2 4" xfId="3109"/>
    <cellStyle name="Input 2 2 10 2 5" xfId="3110"/>
    <cellStyle name="Input 2 2 10 2 6" xfId="3111"/>
    <cellStyle name="Input 2 2 10 2 7" xfId="3112"/>
    <cellStyle name="Input 2 2 10 2 8" xfId="3113"/>
    <cellStyle name="Input 2 2 10 3" xfId="3114"/>
    <cellStyle name="Input 2 2 10 4" xfId="3115"/>
    <cellStyle name="Input 2 2 10 5" xfId="3116"/>
    <cellStyle name="Input 2 2 10 6" xfId="3117"/>
    <cellStyle name="Input 2 2 10 7" xfId="3118"/>
    <cellStyle name="Input 2 2 10 8" xfId="3119"/>
    <cellStyle name="Input 2 2 10 9" xfId="3120"/>
    <cellStyle name="Input 2 2 11" xfId="3121"/>
    <cellStyle name="Input 2 2 11 2" xfId="3122"/>
    <cellStyle name="Input 2 2 11 3" xfId="3123"/>
    <cellStyle name="Input 2 2 11 4" xfId="3124"/>
    <cellStyle name="Input 2 2 11 5" xfId="3125"/>
    <cellStyle name="Input 2 2 11 6" xfId="3126"/>
    <cellStyle name="Input 2 2 11 7" xfId="3127"/>
    <cellStyle name="Input 2 2 11 8" xfId="3128"/>
    <cellStyle name="Input 2 2 12" xfId="3129"/>
    <cellStyle name="Input 2 2 12 2" xfId="3130"/>
    <cellStyle name="Input 2 2 12 3" xfId="3131"/>
    <cellStyle name="Input 2 2 12 4" xfId="3132"/>
    <cellStyle name="Input 2 2 12 5" xfId="3133"/>
    <cellStyle name="Input 2 2 12 6" xfId="3134"/>
    <cellStyle name="Input 2 2 12 7" xfId="3135"/>
    <cellStyle name="Input 2 2 12 8" xfId="3136"/>
    <cellStyle name="Input 2 2 13" xfId="3137"/>
    <cellStyle name="Input 2 2 14" xfId="3138"/>
    <cellStyle name="Input 2 2 15" xfId="3139"/>
    <cellStyle name="Input 2 2 16" xfId="3140"/>
    <cellStyle name="Input 2 2 17" xfId="3141"/>
    <cellStyle name="Input 2 2 18" xfId="3142"/>
    <cellStyle name="Input 2 2 19" xfId="3143"/>
    <cellStyle name="Input 2 2 2" xfId="3144"/>
    <cellStyle name="Input 2 2 2 10" xfId="3145"/>
    <cellStyle name="Input 2 2 2 2" xfId="3146"/>
    <cellStyle name="Input 2 2 2 2 2" xfId="3147"/>
    <cellStyle name="Input 2 2 2 2 2 2" xfId="3148"/>
    <cellStyle name="Input 2 2 2 2 2 3" xfId="3149"/>
    <cellStyle name="Input 2 2 2 2 2 4" xfId="3150"/>
    <cellStyle name="Input 2 2 2 2 2 5" xfId="3151"/>
    <cellStyle name="Input 2 2 2 2 2 6" xfId="3152"/>
    <cellStyle name="Input 2 2 2 2 2 7" xfId="3153"/>
    <cellStyle name="Input 2 2 2 2 2 8" xfId="3154"/>
    <cellStyle name="Input 2 2 2 2 3" xfId="3155"/>
    <cellStyle name="Input 2 2 2 2 4" xfId="3156"/>
    <cellStyle name="Input 2 2 2 2 5" xfId="3157"/>
    <cellStyle name="Input 2 2 2 2 6" xfId="3158"/>
    <cellStyle name="Input 2 2 2 2 7" xfId="3159"/>
    <cellStyle name="Input 2 2 2 2 8" xfId="3160"/>
    <cellStyle name="Input 2 2 2 2 9" xfId="3161"/>
    <cellStyle name="Input 2 2 2 3" xfId="3162"/>
    <cellStyle name="Input 2 2 2 3 2" xfId="3163"/>
    <cellStyle name="Input 2 2 2 3 3" xfId="3164"/>
    <cellStyle name="Input 2 2 2 3 4" xfId="3165"/>
    <cellStyle name="Input 2 2 2 3 5" xfId="3166"/>
    <cellStyle name="Input 2 2 2 3 6" xfId="3167"/>
    <cellStyle name="Input 2 2 2 3 7" xfId="3168"/>
    <cellStyle name="Input 2 2 2 3 8" xfId="3169"/>
    <cellStyle name="Input 2 2 2 4" xfId="3170"/>
    <cellStyle name="Input 2 2 2 5" xfId="3171"/>
    <cellStyle name="Input 2 2 2 6" xfId="3172"/>
    <cellStyle name="Input 2 2 2 7" xfId="3173"/>
    <cellStyle name="Input 2 2 2 8" xfId="3174"/>
    <cellStyle name="Input 2 2 2 9" xfId="3175"/>
    <cellStyle name="Input 2 2 3" xfId="3176"/>
    <cellStyle name="Input 2 2 3 10" xfId="3177"/>
    <cellStyle name="Input 2 2 3 2" xfId="3178"/>
    <cellStyle name="Input 2 2 3 2 2" xfId="3179"/>
    <cellStyle name="Input 2 2 3 2 2 2" xfId="3180"/>
    <cellStyle name="Input 2 2 3 2 2 3" xfId="3181"/>
    <cellStyle name="Input 2 2 3 2 2 4" xfId="3182"/>
    <cellStyle name="Input 2 2 3 2 2 5" xfId="3183"/>
    <cellStyle name="Input 2 2 3 2 2 6" xfId="3184"/>
    <cellStyle name="Input 2 2 3 2 2 7" xfId="3185"/>
    <cellStyle name="Input 2 2 3 2 2 8" xfId="3186"/>
    <cellStyle name="Input 2 2 3 2 3" xfId="3187"/>
    <cellStyle name="Input 2 2 3 2 4" xfId="3188"/>
    <cellStyle name="Input 2 2 3 2 5" xfId="3189"/>
    <cellStyle name="Input 2 2 3 2 6" xfId="3190"/>
    <cellStyle name="Input 2 2 3 2 7" xfId="3191"/>
    <cellStyle name="Input 2 2 3 2 8" xfId="3192"/>
    <cellStyle name="Input 2 2 3 2 9" xfId="3193"/>
    <cellStyle name="Input 2 2 3 3" xfId="3194"/>
    <cellStyle name="Input 2 2 3 3 2" xfId="3195"/>
    <cellStyle name="Input 2 2 3 3 3" xfId="3196"/>
    <cellStyle name="Input 2 2 3 3 4" xfId="3197"/>
    <cellStyle name="Input 2 2 3 3 5" xfId="3198"/>
    <cellStyle name="Input 2 2 3 3 6" xfId="3199"/>
    <cellStyle name="Input 2 2 3 3 7" xfId="3200"/>
    <cellStyle name="Input 2 2 3 3 8" xfId="3201"/>
    <cellStyle name="Input 2 2 3 4" xfId="3202"/>
    <cellStyle name="Input 2 2 3 5" xfId="3203"/>
    <cellStyle name="Input 2 2 3 6" xfId="3204"/>
    <cellStyle name="Input 2 2 3 7" xfId="3205"/>
    <cellStyle name="Input 2 2 3 8" xfId="3206"/>
    <cellStyle name="Input 2 2 3 9" xfId="3207"/>
    <cellStyle name="Input 2 2 4" xfId="3208"/>
    <cellStyle name="Input 2 2 4 10" xfId="3209"/>
    <cellStyle name="Input 2 2 4 2" xfId="3210"/>
    <cellStyle name="Input 2 2 4 2 2" xfId="3211"/>
    <cellStyle name="Input 2 2 4 2 2 2" xfId="3212"/>
    <cellStyle name="Input 2 2 4 2 2 3" xfId="3213"/>
    <cellStyle name="Input 2 2 4 2 2 4" xfId="3214"/>
    <cellStyle name="Input 2 2 4 2 2 5" xfId="3215"/>
    <cellStyle name="Input 2 2 4 2 2 6" xfId="3216"/>
    <cellStyle name="Input 2 2 4 2 2 7" xfId="3217"/>
    <cellStyle name="Input 2 2 4 2 2 8" xfId="3218"/>
    <cellStyle name="Input 2 2 4 2 3" xfId="3219"/>
    <cellStyle name="Input 2 2 4 2 4" xfId="3220"/>
    <cellStyle name="Input 2 2 4 2 5" xfId="3221"/>
    <cellStyle name="Input 2 2 4 2 6" xfId="3222"/>
    <cellStyle name="Input 2 2 4 2 7" xfId="3223"/>
    <cellStyle name="Input 2 2 4 2 8" xfId="3224"/>
    <cellStyle name="Input 2 2 4 2 9" xfId="3225"/>
    <cellStyle name="Input 2 2 4 3" xfId="3226"/>
    <cellStyle name="Input 2 2 4 3 2" xfId="3227"/>
    <cellStyle name="Input 2 2 4 3 3" xfId="3228"/>
    <cellStyle name="Input 2 2 4 3 4" xfId="3229"/>
    <cellStyle name="Input 2 2 4 3 5" xfId="3230"/>
    <cellStyle name="Input 2 2 4 3 6" xfId="3231"/>
    <cellStyle name="Input 2 2 4 3 7" xfId="3232"/>
    <cellStyle name="Input 2 2 4 3 8" xfId="3233"/>
    <cellStyle name="Input 2 2 4 4" xfId="3234"/>
    <cellStyle name="Input 2 2 4 5" xfId="3235"/>
    <cellStyle name="Input 2 2 4 6" xfId="3236"/>
    <cellStyle name="Input 2 2 4 7" xfId="3237"/>
    <cellStyle name="Input 2 2 4 8" xfId="3238"/>
    <cellStyle name="Input 2 2 4 9" xfId="3239"/>
    <cellStyle name="Input 2 2 5" xfId="3240"/>
    <cellStyle name="Input 2 2 5 10" xfId="3241"/>
    <cellStyle name="Input 2 2 5 2" xfId="3242"/>
    <cellStyle name="Input 2 2 5 2 2" xfId="3243"/>
    <cellStyle name="Input 2 2 5 2 2 2" xfId="3244"/>
    <cellStyle name="Input 2 2 5 2 2 3" xfId="3245"/>
    <cellStyle name="Input 2 2 5 2 2 4" xfId="3246"/>
    <cellStyle name="Input 2 2 5 2 2 5" xfId="3247"/>
    <cellStyle name="Input 2 2 5 2 2 6" xfId="3248"/>
    <cellStyle name="Input 2 2 5 2 2 7" xfId="3249"/>
    <cellStyle name="Input 2 2 5 2 2 8" xfId="3250"/>
    <cellStyle name="Input 2 2 5 2 3" xfId="3251"/>
    <cellStyle name="Input 2 2 5 2 4" xfId="3252"/>
    <cellStyle name="Input 2 2 5 2 5" xfId="3253"/>
    <cellStyle name="Input 2 2 5 2 6" xfId="3254"/>
    <cellStyle name="Input 2 2 5 2 7" xfId="3255"/>
    <cellStyle name="Input 2 2 5 2 8" xfId="3256"/>
    <cellStyle name="Input 2 2 5 2 9" xfId="3257"/>
    <cellStyle name="Input 2 2 5 3" xfId="3258"/>
    <cellStyle name="Input 2 2 5 3 2" xfId="3259"/>
    <cellStyle name="Input 2 2 5 3 3" xfId="3260"/>
    <cellStyle name="Input 2 2 5 3 4" xfId="3261"/>
    <cellStyle name="Input 2 2 5 3 5" xfId="3262"/>
    <cellStyle name="Input 2 2 5 3 6" xfId="3263"/>
    <cellStyle name="Input 2 2 5 3 7" xfId="3264"/>
    <cellStyle name="Input 2 2 5 3 8" xfId="3265"/>
    <cellStyle name="Input 2 2 5 4" xfId="3266"/>
    <cellStyle name="Input 2 2 5 5" xfId="3267"/>
    <cellStyle name="Input 2 2 5 6" xfId="3268"/>
    <cellStyle name="Input 2 2 5 7" xfId="3269"/>
    <cellStyle name="Input 2 2 5 8" xfId="3270"/>
    <cellStyle name="Input 2 2 5 9" xfId="3271"/>
    <cellStyle name="Input 2 2 6" xfId="3272"/>
    <cellStyle name="Input 2 2 6 10" xfId="3273"/>
    <cellStyle name="Input 2 2 6 2" xfId="3274"/>
    <cellStyle name="Input 2 2 6 2 2" xfId="3275"/>
    <cellStyle name="Input 2 2 6 2 2 2" xfId="3276"/>
    <cellStyle name="Input 2 2 6 2 2 3" xfId="3277"/>
    <cellStyle name="Input 2 2 6 2 2 4" xfId="3278"/>
    <cellStyle name="Input 2 2 6 2 2 5" xfId="3279"/>
    <cellStyle name="Input 2 2 6 2 2 6" xfId="3280"/>
    <cellStyle name="Input 2 2 6 2 2 7" xfId="3281"/>
    <cellStyle name="Input 2 2 6 2 2 8" xfId="3282"/>
    <cellStyle name="Input 2 2 6 2 3" xfId="3283"/>
    <cellStyle name="Input 2 2 6 2 4" xfId="3284"/>
    <cellStyle name="Input 2 2 6 2 5" xfId="3285"/>
    <cellStyle name="Input 2 2 6 2 6" xfId="3286"/>
    <cellStyle name="Input 2 2 6 2 7" xfId="3287"/>
    <cellStyle name="Input 2 2 6 2 8" xfId="3288"/>
    <cellStyle name="Input 2 2 6 2 9" xfId="3289"/>
    <cellStyle name="Input 2 2 6 3" xfId="3290"/>
    <cellStyle name="Input 2 2 6 3 2" xfId="3291"/>
    <cellStyle name="Input 2 2 6 3 3" xfId="3292"/>
    <cellStyle name="Input 2 2 6 3 4" xfId="3293"/>
    <cellStyle name="Input 2 2 6 3 5" xfId="3294"/>
    <cellStyle name="Input 2 2 6 3 6" xfId="3295"/>
    <cellStyle name="Input 2 2 6 3 7" xfId="3296"/>
    <cellStyle name="Input 2 2 6 3 8" xfId="3297"/>
    <cellStyle name="Input 2 2 6 4" xfId="3298"/>
    <cellStyle name="Input 2 2 6 5" xfId="3299"/>
    <cellStyle name="Input 2 2 6 6" xfId="3300"/>
    <cellStyle name="Input 2 2 6 7" xfId="3301"/>
    <cellStyle name="Input 2 2 6 8" xfId="3302"/>
    <cellStyle name="Input 2 2 6 9" xfId="3303"/>
    <cellStyle name="Input 2 2 7" xfId="3304"/>
    <cellStyle name="Input 2 2 7 10" xfId="3305"/>
    <cellStyle name="Input 2 2 7 2" xfId="3306"/>
    <cellStyle name="Input 2 2 7 2 2" xfId="3307"/>
    <cellStyle name="Input 2 2 7 2 2 2" xfId="3308"/>
    <cellStyle name="Input 2 2 7 2 2 3" xfId="3309"/>
    <cellStyle name="Input 2 2 7 2 2 4" xfId="3310"/>
    <cellStyle name="Input 2 2 7 2 2 5" xfId="3311"/>
    <cellStyle name="Input 2 2 7 2 2 6" xfId="3312"/>
    <cellStyle name="Input 2 2 7 2 2 7" xfId="3313"/>
    <cellStyle name="Input 2 2 7 2 2 8" xfId="3314"/>
    <cellStyle name="Input 2 2 7 2 3" xfId="3315"/>
    <cellStyle name="Input 2 2 7 2 4" xfId="3316"/>
    <cellStyle name="Input 2 2 7 2 5" xfId="3317"/>
    <cellStyle name="Input 2 2 7 2 6" xfId="3318"/>
    <cellStyle name="Input 2 2 7 2 7" xfId="3319"/>
    <cellStyle name="Input 2 2 7 2 8" xfId="3320"/>
    <cellStyle name="Input 2 2 7 2 9" xfId="3321"/>
    <cellStyle name="Input 2 2 7 3" xfId="3322"/>
    <cellStyle name="Input 2 2 7 3 2" xfId="3323"/>
    <cellStyle name="Input 2 2 7 3 3" xfId="3324"/>
    <cellStyle name="Input 2 2 7 3 4" xfId="3325"/>
    <cellStyle name="Input 2 2 7 3 5" xfId="3326"/>
    <cellStyle name="Input 2 2 7 3 6" xfId="3327"/>
    <cellStyle name="Input 2 2 7 3 7" xfId="3328"/>
    <cellStyle name="Input 2 2 7 3 8" xfId="3329"/>
    <cellStyle name="Input 2 2 7 4" xfId="3330"/>
    <cellStyle name="Input 2 2 7 5" xfId="3331"/>
    <cellStyle name="Input 2 2 7 6" xfId="3332"/>
    <cellStyle name="Input 2 2 7 7" xfId="3333"/>
    <cellStyle name="Input 2 2 7 8" xfId="3334"/>
    <cellStyle name="Input 2 2 7 9" xfId="3335"/>
    <cellStyle name="Input 2 2 8" xfId="3336"/>
    <cellStyle name="Input 2 2 8 10" xfId="3337"/>
    <cellStyle name="Input 2 2 8 2" xfId="3338"/>
    <cellStyle name="Input 2 2 8 2 2" xfId="3339"/>
    <cellStyle name="Input 2 2 8 2 2 2" xfId="3340"/>
    <cellStyle name="Input 2 2 8 2 2 3" xfId="3341"/>
    <cellStyle name="Input 2 2 8 2 2 4" xfId="3342"/>
    <cellStyle name="Input 2 2 8 2 2 5" xfId="3343"/>
    <cellStyle name="Input 2 2 8 2 2 6" xfId="3344"/>
    <cellStyle name="Input 2 2 8 2 2 7" xfId="3345"/>
    <cellStyle name="Input 2 2 8 2 2 8" xfId="3346"/>
    <cellStyle name="Input 2 2 8 2 3" xfId="3347"/>
    <cellStyle name="Input 2 2 8 2 4" xfId="3348"/>
    <cellStyle name="Input 2 2 8 2 5" xfId="3349"/>
    <cellStyle name="Input 2 2 8 2 6" xfId="3350"/>
    <cellStyle name="Input 2 2 8 2 7" xfId="3351"/>
    <cellStyle name="Input 2 2 8 2 8" xfId="3352"/>
    <cellStyle name="Input 2 2 8 2 9" xfId="3353"/>
    <cellStyle name="Input 2 2 8 3" xfId="3354"/>
    <cellStyle name="Input 2 2 8 3 2" xfId="3355"/>
    <cellStyle name="Input 2 2 8 3 3" xfId="3356"/>
    <cellStyle name="Input 2 2 8 3 4" xfId="3357"/>
    <cellStyle name="Input 2 2 8 3 5" xfId="3358"/>
    <cellStyle name="Input 2 2 8 3 6" xfId="3359"/>
    <cellStyle name="Input 2 2 8 3 7" xfId="3360"/>
    <cellStyle name="Input 2 2 8 3 8" xfId="3361"/>
    <cellStyle name="Input 2 2 8 4" xfId="3362"/>
    <cellStyle name="Input 2 2 8 5" xfId="3363"/>
    <cellStyle name="Input 2 2 8 6" xfId="3364"/>
    <cellStyle name="Input 2 2 8 7" xfId="3365"/>
    <cellStyle name="Input 2 2 8 8" xfId="3366"/>
    <cellStyle name="Input 2 2 8 9" xfId="3367"/>
    <cellStyle name="Input 2 2 9" xfId="3368"/>
    <cellStyle name="Input 2 2 9 10" xfId="3369"/>
    <cellStyle name="Input 2 2 9 2" xfId="3370"/>
    <cellStyle name="Input 2 2 9 2 2" xfId="3371"/>
    <cellStyle name="Input 2 2 9 2 2 2" xfId="3372"/>
    <cellStyle name="Input 2 2 9 2 2 3" xfId="3373"/>
    <cellStyle name="Input 2 2 9 2 2 4" xfId="3374"/>
    <cellStyle name="Input 2 2 9 2 2 5" xfId="3375"/>
    <cellStyle name="Input 2 2 9 2 2 6" xfId="3376"/>
    <cellStyle name="Input 2 2 9 2 2 7" xfId="3377"/>
    <cellStyle name="Input 2 2 9 2 2 8" xfId="3378"/>
    <cellStyle name="Input 2 2 9 2 3" xfId="3379"/>
    <cellStyle name="Input 2 2 9 2 4" xfId="3380"/>
    <cellStyle name="Input 2 2 9 2 5" xfId="3381"/>
    <cellStyle name="Input 2 2 9 2 6" xfId="3382"/>
    <cellStyle name="Input 2 2 9 2 7" xfId="3383"/>
    <cellStyle name="Input 2 2 9 2 8" xfId="3384"/>
    <cellStyle name="Input 2 2 9 2 9" xfId="3385"/>
    <cellStyle name="Input 2 2 9 3" xfId="3386"/>
    <cellStyle name="Input 2 2 9 3 2" xfId="3387"/>
    <cellStyle name="Input 2 2 9 3 3" xfId="3388"/>
    <cellStyle name="Input 2 2 9 3 4" xfId="3389"/>
    <cellStyle name="Input 2 2 9 3 5" xfId="3390"/>
    <cellStyle name="Input 2 2 9 3 6" xfId="3391"/>
    <cellStyle name="Input 2 2 9 3 7" xfId="3392"/>
    <cellStyle name="Input 2 2 9 3 8" xfId="3393"/>
    <cellStyle name="Input 2 2 9 4" xfId="3394"/>
    <cellStyle name="Input 2 2 9 5" xfId="3395"/>
    <cellStyle name="Input 2 2 9 6" xfId="3396"/>
    <cellStyle name="Input 2 2 9 7" xfId="3397"/>
    <cellStyle name="Input 2 2 9 8" xfId="3398"/>
    <cellStyle name="Input 2 2 9 9" xfId="3399"/>
    <cellStyle name="Input 2 20" xfId="3400"/>
    <cellStyle name="Input 2 21" xfId="3401"/>
    <cellStyle name="Input 2 22" xfId="17123"/>
    <cellStyle name="Input 2 3" xfId="3402"/>
    <cellStyle name="Input 2 3 10" xfId="3403"/>
    <cellStyle name="Input 2 3 10 2" xfId="3404"/>
    <cellStyle name="Input 2 3 10 2 2" xfId="3405"/>
    <cellStyle name="Input 2 3 10 2 3" xfId="3406"/>
    <cellStyle name="Input 2 3 10 2 4" xfId="3407"/>
    <cellStyle name="Input 2 3 10 2 5" xfId="3408"/>
    <cellStyle name="Input 2 3 10 2 6" xfId="3409"/>
    <cellStyle name="Input 2 3 10 2 7" xfId="3410"/>
    <cellStyle name="Input 2 3 10 2 8" xfId="3411"/>
    <cellStyle name="Input 2 3 10 3" xfId="3412"/>
    <cellStyle name="Input 2 3 10 4" xfId="3413"/>
    <cellStyle name="Input 2 3 10 5" xfId="3414"/>
    <cellStyle name="Input 2 3 10 6" xfId="3415"/>
    <cellStyle name="Input 2 3 10 7" xfId="3416"/>
    <cellStyle name="Input 2 3 10 8" xfId="3417"/>
    <cellStyle name="Input 2 3 10 9" xfId="3418"/>
    <cellStyle name="Input 2 3 11" xfId="3419"/>
    <cellStyle name="Input 2 3 11 2" xfId="3420"/>
    <cellStyle name="Input 2 3 11 3" xfId="3421"/>
    <cellStyle name="Input 2 3 11 4" xfId="3422"/>
    <cellStyle name="Input 2 3 11 5" xfId="3423"/>
    <cellStyle name="Input 2 3 11 6" xfId="3424"/>
    <cellStyle name="Input 2 3 11 7" xfId="3425"/>
    <cellStyle name="Input 2 3 11 8" xfId="3426"/>
    <cellStyle name="Input 2 3 12" xfId="3427"/>
    <cellStyle name="Input 2 3 12 2" xfId="3428"/>
    <cellStyle name="Input 2 3 12 3" xfId="3429"/>
    <cellStyle name="Input 2 3 12 4" xfId="3430"/>
    <cellStyle name="Input 2 3 12 5" xfId="3431"/>
    <cellStyle name="Input 2 3 12 6" xfId="3432"/>
    <cellStyle name="Input 2 3 12 7" xfId="3433"/>
    <cellStyle name="Input 2 3 12 8" xfId="3434"/>
    <cellStyle name="Input 2 3 13" xfId="3435"/>
    <cellStyle name="Input 2 3 14" xfId="3436"/>
    <cellStyle name="Input 2 3 15" xfId="3437"/>
    <cellStyle name="Input 2 3 16" xfId="3438"/>
    <cellStyle name="Input 2 3 17" xfId="3439"/>
    <cellStyle name="Input 2 3 18" xfId="3440"/>
    <cellStyle name="Input 2 3 19" xfId="3441"/>
    <cellStyle name="Input 2 3 2" xfId="3442"/>
    <cellStyle name="Input 2 3 2 10" xfId="3443"/>
    <cellStyle name="Input 2 3 2 2" xfId="3444"/>
    <cellStyle name="Input 2 3 2 2 2" xfId="3445"/>
    <cellStyle name="Input 2 3 2 2 2 2" xfId="3446"/>
    <cellStyle name="Input 2 3 2 2 2 3" xfId="3447"/>
    <cellStyle name="Input 2 3 2 2 2 4" xfId="3448"/>
    <cellStyle name="Input 2 3 2 2 2 5" xfId="3449"/>
    <cellStyle name="Input 2 3 2 2 2 6" xfId="3450"/>
    <cellStyle name="Input 2 3 2 2 2 7" xfId="3451"/>
    <cellStyle name="Input 2 3 2 2 2 8" xfId="3452"/>
    <cellStyle name="Input 2 3 2 2 3" xfId="3453"/>
    <cellStyle name="Input 2 3 2 2 4" xfId="3454"/>
    <cellStyle name="Input 2 3 2 2 5" xfId="3455"/>
    <cellStyle name="Input 2 3 2 2 6" xfId="3456"/>
    <cellStyle name="Input 2 3 2 2 7" xfId="3457"/>
    <cellStyle name="Input 2 3 2 2 8" xfId="3458"/>
    <cellStyle name="Input 2 3 2 2 9" xfId="3459"/>
    <cellStyle name="Input 2 3 2 3" xfId="3460"/>
    <cellStyle name="Input 2 3 2 3 2" xfId="3461"/>
    <cellStyle name="Input 2 3 2 3 3" xfId="3462"/>
    <cellStyle name="Input 2 3 2 3 4" xfId="3463"/>
    <cellStyle name="Input 2 3 2 3 5" xfId="3464"/>
    <cellStyle name="Input 2 3 2 3 6" xfId="3465"/>
    <cellStyle name="Input 2 3 2 3 7" xfId="3466"/>
    <cellStyle name="Input 2 3 2 3 8" xfId="3467"/>
    <cellStyle name="Input 2 3 2 4" xfId="3468"/>
    <cellStyle name="Input 2 3 2 5" xfId="3469"/>
    <cellStyle name="Input 2 3 2 6" xfId="3470"/>
    <cellStyle name="Input 2 3 2 7" xfId="3471"/>
    <cellStyle name="Input 2 3 2 8" xfId="3472"/>
    <cellStyle name="Input 2 3 2 9" xfId="3473"/>
    <cellStyle name="Input 2 3 3" xfId="3474"/>
    <cellStyle name="Input 2 3 3 10" xfId="3475"/>
    <cellStyle name="Input 2 3 3 2" xfId="3476"/>
    <cellStyle name="Input 2 3 3 2 2" xfId="3477"/>
    <cellStyle name="Input 2 3 3 2 2 2" xfId="3478"/>
    <cellStyle name="Input 2 3 3 2 2 3" xfId="3479"/>
    <cellStyle name="Input 2 3 3 2 2 4" xfId="3480"/>
    <cellStyle name="Input 2 3 3 2 2 5" xfId="3481"/>
    <cellStyle name="Input 2 3 3 2 2 6" xfId="3482"/>
    <cellStyle name="Input 2 3 3 2 2 7" xfId="3483"/>
    <cellStyle name="Input 2 3 3 2 2 8" xfId="3484"/>
    <cellStyle name="Input 2 3 3 2 3" xfId="3485"/>
    <cellStyle name="Input 2 3 3 2 4" xfId="3486"/>
    <cellStyle name="Input 2 3 3 2 5" xfId="3487"/>
    <cellStyle name="Input 2 3 3 2 6" xfId="3488"/>
    <cellStyle name="Input 2 3 3 2 7" xfId="3489"/>
    <cellStyle name="Input 2 3 3 2 8" xfId="3490"/>
    <cellStyle name="Input 2 3 3 2 9" xfId="3491"/>
    <cellStyle name="Input 2 3 3 3" xfId="3492"/>
    <cellStyle name="Input 2 3 3 3 2" xfId="3493"/>
    <cellStyle name="Input 2 3 3 3 3" xfId="3494"/>
    <cellStyle name="Input 2 3 3 3 4" xfId="3495"/>
    <cellStyle name="Input 2 3 3 3 5" xfId="3496"/>
    <cellStyle name="Input 2 3 3 3 6" xfId="3497"/>
    <cellStyle name="Input 2 3 3 3 7" xfId="3498"/>
    <cellStyle name="Input 2 3 3 3 8" xfId="3499"/>
    <cellStyle name="Input 2 3 3 4" xfId="3500"/>
    <cellStyle name="Input 2 3 3 5" xfId="3501"/>
    <cellStyle name="Input 2 3 3 6" xfId="3502"/>
    <cellStyle name="Input 2 3 3 7" xfId="3503"/>
    <cellStyle name="Input 2 3 3 8" xfId="3504"/>
    <cellStyle name="Input 2 3 3 9" xfId="3505"/>
    <cellStyle name="Input 2 3 4" xfId="3506"/>
    <cellStyle name="Input 2 3 4 10" xfId="3507"/>
    <cellStyle name="Input 2 3 4 2" xfId="3508"/>
    <cellStyle name="Input 2 3 4 2 2" xfId="3509"/>
    <cellStyle name="Input 2 3 4 2 2 2" xfId="3510"/>
    <cellStyle name="Input 2 3 4 2 2 3" xfId="3511"/>
    <cellStyle name="Input 2 3 4 2 2 4" xfId="3512"/>
    <cellStyle name="Input 2 3 4 2 2 5" xfId="3513"/>
    <cellStyle name="Input 2 3 4 2 2 6" xfId="3514"/>
    <cellStyle name="Input 2 3 4 2 2 7" xfId="3515"/>
    <cellStyle name="Input 2 3 4 2 2 8" xfId="3516"/>
    <cellStyle name="Input 2 3 4 2 3" xfId="3517"/>
    <cellStyle name="Input 2 3 4 2 4" xfId="3518"/>
    <cellStyle name="Input 2 3 4 2 5" xfId="3519"/>
    <cellStyle name="Input 2 3 4 2 6" xfId="3520"/>
    <cellStyle name="Input 2 3 4 2 7" xfId="3521"/>
    <cellStyle name="Input 2 3 4 2 8" xfId="3522"/>
    <cellStyle name="Input 2 3 4 2 9" xfId="3523"/>
    <cellStyle name="Input 2 3 4 3" xfId="3524"/>
    <cellStyle name="Input 2 3 4 3 2" xfId="3525"/>
    <cellStyle name="Input 2 3 4 3 3" xfId="3526"/>
    <cellStyle name="Input 2 3 4 3 4" xfId="3527"/>
    <cellStyle name="Input 2 3 4 3 5" xfId="3528"/>
    <cellStyle name="Input 2 3 4 3 6" xfId="3529"/>
    <cellStyle name="Input 2 3 4 3 7" xfId="3530"/>
    <cellStyle name="Input 2 3 4 3 8" xfId="3531"/>
    <cellStyle name="Input 2 3 4 4" xfId="3532"/>
    <cellStyle name="Input 2 3 4 5" xfId="3533"/>
    <cellStyle name="Input 2 3 4 6" xfId="3534"/>
    <cellStyle name="Input 2 3 4 7" xfId="3535"/>
    <cellStyle name="Input 2 3 4 8" xfId="3536"/>
    <cellStyle name="Input 2 3 4 9" xfId="3537"/>
    <cellStyle name="Input 2 3 5" xfId="3538"/>
    <cellStyle name="Input 2 3 5 10" xfId="3539"/>
    <cellStyle name="Input 2 3 5 2" xfId="3540"/>
    <cellStyle name="Input 2 3 5 2 2" xfId="3541"/>
    <cellStyle name="Input 2 3 5 2 2 2" xfId="3542"/>
    <cellStyle name="Input 2 3 5 2 2 3" xfId="3543"/>
    <cellStyle name="Input 2 3 5 2 2 4" xfId="3544"/>
    <cellStyle name="Input 2 3 5 2 2 5" xfId="3545"/>
    <cellStyle name="Input 2 3 5 2 2 6" xfId="3546"/>
    <cellStyle name="Input 2 3 5 2 2 7" xfId="3547"/>
    <cellStyle name="Input 2 3 5 2 2 8" xfId="3548"/>
    <cellStyle name="Input 2 3 5 2 3" xfId="3549"/>
    <cellStyle name="Input 2 3 5 2 4" xfId="3550"/>
    <cellStyle name="Input 2 3 5 2 5" xfId="3551"/>
    <cellStyle name="Input 2 3 5 2 6" xfId="3552"/>
    <cellStyle name="Input 2 3 5 2 7" xfId="3553"/>
    <cellStyle name="Input 2 3 5 2 8" xfId="3554"/>
    <cellStyle name="Input 2 3 5 2 9" xfId="3555"/>
    <cellStyle name="Input 2 3 5 3" xfId="3556"/>
    <cellStyle name="Input 2 3 5 3 2" xfId="3557"/>
    <cellStyle name="Input 2 3 5 3 3" xfId="3558"/>
    <cellStyle name="Input 2 3 5 3 4" xfId="3559"/>
    <cellStyle name="Input 2 3 5 3 5" xfId="3560"/>
    <cellStyle name="Input 2 3 5 3 6" xfId="3561"/>
    <cellStyle name="Input 2 3 5 3 7" xfId="3562"/>
    <cellStyle name="Input 2 3 5 3 8" xfId="3563"/>
    <cellStyle name="Input 2 3 5 4" xfId="3564"/>
    <cellStyle name="Input 2 3 5 5" xfId="3565"/>
    <cellStyle name="Input 2 3 5 6" xfId="3566"/>
    <cellStyle name="Input 2 3 5 7" xfId="3567"/>
    <cellStyle name="Input 2 3 5 8" xfId="3568"/>
    <cellStyle name="Input 2 3 5 9" xfId="3569"/>
    <cellStyle name="Input 2 3 6" xfId="3570"/>
    <cellStyle name="Input 2 3 6 10" xfId="3571"/>
    <cellStyle name="Input 2 3 6 2" xfId="3572"/>
    <cellStyle name="Input 2 3 6 2 2" xfId="3573"/>
    <cellStyle name="Input 2 3 6 2 2 2" xfId="3574"/>
    <cellStyle name="Input 2 3 6 2 2 3" xfId="3575"/>
    <cellStyle name="Input 2 3 6 2 2 4" xfId="3576"/>
    <cellStyle name="Input 2 3 6 2 2 5" xfId="3577"/>
    <cellStyle name="Input 2 3 6 2 2 6" xfId="3578"/>
    <cellStyle name="Input 2 3 6 2 2 7" xfId="3579"/>
    <cellStyle name="Input 2 3 6 2 2 8" xfId="3580"/>
    <cellStyle name="Input 2 3 6 2 3" xfId="3581"/>
    <cellStyle name="Input 2 3 6 2 4" xfId="3582"/>
    <cellStyle name="Input 2 3 6 2 5" xfId="3583"/>
    <cellStyle name="Input 2 3 6 2 6" xfId="3584"/>
    <cellStyle name="Input 2 3 6 2 7" xfId="3585"/>
    <cellStyle name="Input 2 3 6 2 8" xfId="3586"/>
    <cellStyle name="Input 2 3 6 2 9" xfId="3587"/>
    <cellStyle name="Input 2 3 6 3" xfId="3588"/>
    <cellStyle name="Input 2 3 6 3 2" xfId="3589"/>
    <cellStyle name="Input 2 3 6 3 3" xfId="3590"/>
    <cellStyle name="Input 2 3 6 3 4" xfId="3591"/>
    <cellStyle name="Input 2 3 6 3 5" xfId="3592"/>
    <cellStyle name="Input 2 3 6 3 6" xfId="3593"/>
    <cellStyle name="Input 2 3 6 3 7" xfId="3594"/>
    <cellStyle name="Input 2 3 6 3 8" xfId="3595"/>
    <cellStyle name="Input 2 3 6 4" xfId="3596"/>
    <cellStyle name="Input 2 3 6 5" xfId="3597"/>
    <cellStyle name="Input 2 3 6 6" xfId="3598"/>
    <cellStyle name="Input 2 3 6 7" xfId="3599"/>
    <cellStyle name="Input 2 3 6 8" xfId="3600"/>
    <cellStyle name="Input 2 3 6 9" xfId="3601"/>
    <cellStyle name="Input 2 3 7" xfId="3602"/>
    <cellStyle name="Input 2 3 7 10" xfId="3603"/>
    <cellStyle name="Input 2 3 7 2" xfId="3604"/>
    <cellStyle name="Input 2 3 7 2 2" xfId="3605"/>
    <cellStyle name="Input 2 3 7 2 2 2" xfId="3606"/>
    <cellStyle name="Input 2 3 7 2 2 3" xfId="3607"/>
    <cellStyle name="Input 2 3 7 2 2 4" xfId="3608"/>
    <cellStyle name="Input 2 3 7 2 2 5" xfId="3609"/>
    <cellStyle name="Input 2 3 7 2 2 6" xfId="3610"/>
    <cellStyle name="Input 2 3 7 2 2 7" xfId="3611"/>
    <cellStyle name="Input 2 3 7 2 2 8" xfId="3612"/>
    <cellStyle name="Input 2 3 7 2 3" xfId="3613"/>
    <cellStyle name="Input 2 3 7 2 4" xfId="3614"/>
    <cellStyle name="Input 2 3 7 2 5" xfId="3615"/>
    <cellStyle name="Input 2 3 7 2 6" xfId="3616"/>
    <cellStyle name="Input 2 3 7 2 7" xfId="3617"/>
    <cellStyle name="Input 2 3 7 2 8" xfId="3618"/>
    <cellStyle name="Input 2 3 7 2 9" xfId="3619"/>
    <cellStyle name="Input 2 3 7 3" xfId="3620"/>
    <cellStyle name="Input 2 3 7 3 2" xfId="3621"/>
    <cellStyle name="Input 2 3 7 3 3" xfId="3622"/>
    <cellStyle name="Input 2 3 7 3 4" xfId="3623"/>
    <cellStyle name="Input 2 3 7 3 5" xfId="3624"/>
    <cellStyle name="Input 2 3 7 3 6" xfId="3625"/>
    <cellStyle name="Input 2 3 7 3 7" xfId="3626"/>
    <cellStyle name="Input 2 3 7 3 8" xfId="3627"/>
    <cellStyle name="Input 2 3 7 4" xfId="3628"/>
    <cellStyle name="Input 2 3 7 5" xfId="3629"/>
    <cellStyle name="Input 2 3 7 6" xfId="3630"/>
    <cellStyle name="Input 2 3 7 7" xfId="3631"/>
    <cellStyle name="Input 2 3 7 8" xfId="3632"/>
    <cellStyle name="Input 2 3 7 9" xfId="3633"/>
    <cellStyle name="Input 2 3 8" xfId="3634"/>
    <cellStyle name="Input 2 3 8 10" xfId="3635"/>
    <cellStyle name="Input 2 3 8 2" xfId="3636"/>
    <cellStyle name="Input 2 3 8 2 2" xfId="3637"/>
    <cellStyle name="Input 2 3 8 2 2 2" xfId="3638"/>
    <cellStyle name="Input 2 3 8 2 2 3" xfId="3639"/>
    <cellStyle name="Input 2 3 8 2 2 4" xfId="3640"/>
    <cellStyle name="Input 2 3 8 2 2 5" xfId="3641"/>
    <cellStyle name="Input 2 3 8 2 2 6" xfId="3642"/>
    <cellStyle name="Input 2 3 8 2 2 7" xfId="3643"/>
    <cellStyle name="Input 2 3 8 2 2 8" xfId="3644"/>
    <cellStyle name="Input 2 3 8 2 3" xfId="3645"/>
    <cellStyle name="Input 2 3 8 2 4" xfId="3646"/>
    <cellStyle name="Input 2 3 8 2 5" xfId="3647"/>
    <cellStyle name="Input 2 3 8 2 6" xfId="3648"/>
    <cellStyle name="Input 2 3 8 2 7" xfId="3649"/>
    <cellStyle name="Input 2 3 8 2 8" xfId="3650"/>
    <cellStyle name="Input 2 3 8 2 9" xfId="3651"/>
    <cellStyle name="Input 2 3 8 3" xfId="3652"/>
    <cellStyle name="Input 2 3 8 3 2" xfId="3653"/>
    <cellStyle name="Input 2 3 8 3 3" xfId="3654"/>
    <cellStyle name="Input 2 3 8 3 4" xfId="3655"/>
    <cellStyle name="Input 2 3 8 3 5" xfId="3656"/>
    <cellStyle name="Input 2 3 8 3 6" xfId="3657"/>
    <cellStyle name="Input 2 3 8 3 7" xfId="3658"/>
    <cellStyle name="Input 2 3 8 3 8" xfId="3659"/>
    <cellStyle name="Input 2 3 8 4" xfId="3660"/>
    <cellStyle name="Input 2 3 8 5" xfId="3661"/>
    <cellStyle name="Input 2 3 8 6" xfId="3662"/>
    <cellStyle name="Input 2 3 8 7" xfId="3663"/>
    <cellStyle name="Input 2 3 8 8" xfId="3664"/>
    <cellStyle name="Input 2 3 8 9" xfId="3665"/>
    <cellStyle name="Input 2 3 9" xfId="3666"/>
    <cellStyle name="Input 2 3 9 10" xfId="3667"/>
    <cellStyle name="Input 2 3 9 2" xfId="3668"/>
    <cellStyle name="Input 2 3 9 2 2" xfId="3669"/>
    <cellStyle name="Input 2 3 9 2 2 2" xfId="3670"/>
    <cellStyle name="Input 2 3 9 2 2 3" xfId="3671"/>
    <cellStyle name="Input 2 3 9 2 2 4" xfId="3672"/>
    <cellStyle name="Input 2 3 9 2 2 5" xfId="3673"/>
    <cellStyle name="Input 2 3 9 2 2 6" xfId="3674"/>
    <cellStyle name="Input 2 3 9 2 2 7" xfId="3675"/>
    <cellStyle name="Input 2 3 9 2 2 8" xfId="3676"/>
    <cellStyle name="Input 2 3 9 2 3" xfId="3677"/>
    <cellStyle name="Input 2 3 9 2 4" xfId="3678"/>
    <cellStyle name="Input 2 3 9 2 5" xfId="3679"/>
    <cellStyle name="Input 2 3 9 2 6" xfId="3680"/>
    <cellStyle name="Input 2 3 9 2 7" xfId="3681"/>
    <cellStyle name="Input 2 3 9 2 8" xfId="3682"/>
    <cellStyle name="Input 2 3 9 2 9" xfId="3683"/>
    <cellStyle name="Input 2 3 9 3" xfId="3684"/>
    <cellStyle name="Input 2 3 9 3 2" xfId="3685"/>
    <cellStyle name="Input 2 3 9 3 3" xfId="3686"/>
    <cellStyle name="Input 2 3 9 3 4" xfId="3687"/>
    <cellStyle name="Input 2 3 9 3 5" xfId="3688"/>
    <cellStyle name="Input 2 3 9 3 6" xfId="3689"/>
    <cellStyle name="Input 2 3 9 3 7" xfId="3690"/>
    <cellStyle name="Input 2 3 9 3 8" xfId="3691"/>
    <cellStyle name="Input 2 3 9 4" xfId="3692"/>
    <cellStyle name="Input 2 3 9 5" xfId="3693"/>
    <cellStyle name="Input 2 3 9 6" xfId="3694"/>
    <cellStyle name="Input 2 3 9 7" xfId="3695"/>
    <cellStyle name="Input 2 3 9 8" xfId="3696"/>
    <cellStyle name="Input 2 3 9 9" xfId="3697"/>
    <cellStyle name="Input 2 4" xfId="3698"/>
    <cellStyle name="Input 2 4 10" xfId="3699"/>
    <cellStyle name="Input 2 4 2" xfId="3700"/>
    <cellStyle name="Input 2 4 2 2" xfId="3701"/>
    <cellStyle name="Input 2 4 2 2 2" xfId="3702"/>
    <cellStyle name="Input 2 4 2 2 3" xfId="3703"/>
    <cellStyle name="Input 2 4 2 2 4" xfId="3704"/>
    <cellStyle name="Input 2 4 2 2 5" xfId="3705"/>
    <cellStyle name="Input 2 4 2 2 6" xfId="3706"/>
    <cellStyle name="Input 2 4 2 2 7" xfId="3707"/>
    <cellStyle name="Input 2 4 2 2 8" xfId="3708"/>
    <cellStyle name="Input 2 4 2 3" xfId="3709"/>
    <cellStyle name="Input 2 4 2 4" xfId="3710"/>
    <cellStyle name="Input 2 4 2 5" xfId="3711"/>
    <cellStyle name="Input 2 4 2 6" xfId="3712"/>
    <cellStyle name="Input 2 4 2 7" xfId="3713"/>
    <cellStyle name="Input 2 4 2 8" xfId="3714"/>
    <cellStyle name="Input 2 4 2 9" xfId="3715"/>
    <cellStyle name="Input 2 4 3" xfId="3716"/>
    <cellStyle name="Input 2 4 3 2" xfId="3717"/>
    <cellStyle name="Input 2 4 3 3" xfId="3718"/>
    <cellStyle name="Input 2 4 3 4" xfId="3719"/>
    <cellStyle name="Input 2 4 3 5" xfId="3720"/>
    <cellStyle name="Input 2 4 3 6" xfId="3721"/>
    <cellStyle name="Input 2 4 3 7" xfId="3722"/>
    <cellStyle name="Input 2 4 3 8" xfId="3723"/>
    <cellStyle name="Input 2 4 4" xfId="3724"/>
    <cellStyle name="Input 2 4 5" xfId="3725"/>
    <cellStyle name="Input 2 4 6" xfId="3726"/>
    <cellStyle name="Input 2 4 7" xfId="3727"/>
    <cellStyle name="Input 2 4 8" xfId="3728"/>
    <cellStyle name="Input 2 4 9" xfId="3729"/>
    <cellStyle name="Input 2 5" xfId="3730"/>
    <cellStyle name="Input 2 5 10" xfId="3731"/>
    <cellStyle name="Input 2 5 2" xfId="3732"/>
    <cellStyle name="Input 2 5 2 2" xfId="3733"/>
    <cellStyle name="Input 2 5 2 2 2" xfId="3734"/>
    <cellStyle name="Input 2 5 2 2 3" xfId="3735"/>
    <cellStyle name="Input 2 5 2 2 4" xfId="3736"/>
    <cellStyle name="Input 2 5 2 2 5" xfId="3737"/>
    <cellStyle name="Input 2 5 2 2 6" xfId="3738"/>
    <cellStyle name="Input 2 5 2 2 7" xfId="3739"/>
    <cellStyle name="Input 2 5 2 2 8" xfId="3740"/>
    <cellStyle name="Input 2 5 2 3" xfId="3741"/>
    <cellStyle name="Input 2 5 2 4" xfId="3742"/>
    <cellStyle name="Input 2 5 2 5" xfId="3743"/>
    <cellStyle name="Input 2 5 2 6" xfId="3744"/>
    <cellStyle name="Input 2 5 2 7" xfId="3745"/>
    <cellStyle name="Input 2 5 2 8" xfId="3746"/>
    <cellStyle name="Input 2 5 2 9" xfId="3747"/>
    <cellStyle name="Input 2 5 3" xfId="3748"/>
    <cellStyle name="Input 2 5 3 2" xfId="3749"/>
    <cellStyle name="Input 2 5 3 3" xfId="3750"/>
    <cellStyle name="Input 2 5 3 4" xfId="3751"/>
    <cellStyle name="Input 2 5 3 5" xfId="3752"/>
    <cellStyle name="Input 2 5 3 6" xfId="3753"/>
    <cellStyle name="Input 2 5 3 7" xfId="3754"/>
    <cellStyle name="Input 2 5 3 8" xfId="3755"/>
    <cellStyle name="Input 2 5 4" xfId="3756"/>
    <cellStyle name="Input 2 5 5" xfId="3757"/>
    <cellStyle name="Input 2 5 6" xfId="3758"/>
    <cellStyle name="Input 2 5 7" xfId="3759"/>
    <cellStyle name="Input 2 5 8" xfId="3760"/>
    <cellStyle name="Input 2 5 9" xfId="3761"/>
    <cellStyle name="Input 2 6" xfId="3762"/>
    <cellStyle name="Input 2 6 10" xfId="3763"/>
    <cellStyle name="Input 2 6 2" xfId="3764"/>
    <cellStyle name="Input 2 6 2 2" xfId="3765"/>
    <cellStyle name="Input 2 6 2 2 2" xfId="3766"/>
    <cellStyle name="Input 2 6 2 2 3" xfId="3767"/>
    <cellStyle name="Input 2 6 2 2 4" xfId="3768"/>
    <cellStyle name="Input 2 6 2 2 5" xfId="3769"/>
    <cellStyle name="Input 2 6 2 2 6" xfId="3770"/>
    <cellStyle name="Input 2 6 2 2 7" xfId="3771"/>
    <cellStyle name="Input 2 6 2 2 8" xfId="3772"/>
    <cellStyle name="Input 2 6 2 3" xfId="3773"/>
    <cellStyle name="Input 2 6 2 4" xfId="3774"/>
    <cellStyle name="Input 2 6 2 5" xfId="3775"/>
    <cellStyle name="Input 2 6 2 6" xfId="3776"/>
    <cellStyle name="Input 2 6 2 7" xfId="3777"/>
    <cellStyle name="Input 2 6 2 8" xfId="3778"/>
    <cellStyle name="Input 2 6 2 9" xfId="3779"/>
    <cellStyle name="Input 2 6 3" xfId="3780"/>
    <cellStyle name="Input 2 6 3 2" xfId="3781"/>
    <cellStyle name="Input 2 6 3 3" xfId="3782"/>
    <cellStyle name="Input 2 6 3 4" xfId="3783"/>
    <cellStyle name="Input 2 6 3 5" xfId="3784"/>
    <cellStyle name="Input 2 6 3 6" xfId="3785"/>
    <cellStyle name="Input 2 6 3 7" xfId="3786"/>
    <cellStyle name="Input 2 6 3 8" xfId="3787"/>
    <cellStyle name="Input 2 6 4" xfId="3788"/>
    <cellStyle name="Input 2 6 5" xfId="3789"/>
    <cellStyle name="Input 2 6 6" xfId="3790"/>
    <cellStyle name="Input 2 6 7" xfId="3791"/>
    <cellStyle name="Input 2 6 8" xfId="3792"/>
    <cellStyle name="Input 2 6 9" xfId="3793"/>
    <cellStyle name="Input 2 7" xfId="3794"/>
    <cellStyle name="Input 2 7 10" xfId="3795"/>
    <cellStyle name="Input 2 7 2" xfId="3796"/>
    <cellStyle name="Input 2 7 2 2" xfId="3797"/>
    <cellStyle name="Input 2 7 2 2 2" xfId="3798"/>
    <cellStyle name="Input 2 7 2 2 3" xfId="3799"/>
    <cellStyle name="Input 2 7 2 2 4" xfId="3800"/>
    <cellStyle name="Input 2 7 2 2 5" xfId="3801"/>
    <cellStyle name="Input 2 7 2 2 6" xfId="3802"/>
    <cellStyle name="Input 2 7 2 2 7" xfId="3803"/>
    <cellStyle name="Input 2 7 2 2 8" xfId="3804"/>
    <cellStyle name="Input 2 7 2 3" xfId="3805"/>
    <cellStyle name="Input 2 7 2 4" xfId="3806"/>
    <cellStyle name="Input 2 7 2 5" xfId="3807"/>
    <cellStyle name="Input 2 7 2 6" xfId="3808"/>
    <cellStyle name="Input 2 7 2 7" xfId="3809"/>
    <cellStyle name="Input 2 7 2 8" xfId="3810"/>
    <cellStyle name="Input 2 7 2 9" xfId="3811"/>
    <cellStyle name="Input 2 7 3" xfId="3812"/>
    <cellStyle name="Input 2 7 3 2" xfId="3813"/>
    <cellStyle name="Input 2 7 3 3" xfId="3814"/>
    <cellStyle name="Input 2 7 3 4" xfId="3815"/>
    <cellStyle name="Input 2 7 3 5" xfId="3816"/>
    <cellStyle name="Input 2 7 3 6" xfId="3817"/>
    <cellStyle name="Input 2 7 3 7" xfId="3818"/>
    <cellStyle name="Input 2 7 3 8" xfId="3819"/>
    <cellStyle name="Input 2 7 4" xfId="3820"/>
    <cellStyle name="Input 2 7 5" xfId="3821"/>
    <cellStyle name="Input 2 7 6" xfId="3822"/>
    <cellStyle name="Input 2 7 7" xfId="3823"/>
    <cellStyle name="Input 2 7 8" xfId="3824"/>
    <cellStyle name="Input 2 7 9" xfId="3825"/>
    <cellStyle name="Input 2 8" xfId="3826"/>
    <cellStyle name="Input 2 8 10" xfId="3827"/>
    <cellStyle name="Input 2 8 2" xfId="3828"/>
    <cellStyle name="Input 2 8 2 2" xfId="3829"/>
    <cellStyle name="Input 2 8 2 2 2" xfId="3830"/>
    <cellStyle name="Input 2 8 2 2 3" xfId="3831"/>
    <cellStyle name="Input 2 8 2 2 4" xfId="3832"/>
    <cellStyle name="Input 2 8 2 2 5" xfId="3833"/>
    <cellStyle name="Input 2 8 2 2 6" xfId="3834"/>
    <cellStyle name="Input 2 8 2 2 7" xfId="3835"/>
    <cellStyle name="Input 2 8 2 2 8" xfId="3836"/>
    <cellStyle name="Input 2 8 2 3" xfId="3837"/>
    <cellStyle name="Input 2 8 2 4" xfId="3838"/>
    <cellStyle name="Input 2 8 2 5" xfId="3839"/>
    <cellStyle name="Input 2 8 2 6" xfId="3840"/>
    <cellStyle name="Input 2 8 2 7" xfId="3841"/>
    <cellStyle name="Input 2 8 2 8" xfId="3842"/>
    <cellStyle name="Input 2 8 2 9" xfId="3843"/>
    <cellStyle name="Input 2 8 3" xfId="3844"/>
    <cellStyle name="Input 2 8 3 2" xfId="3845"/>
    <cellStyle name="Input 2 8 3 3" xfId="3846"/>
    <cellStyle name="Input 2 8 3 4" xfId="3847"/>
    <cellStyle name="Input 2 8 3 5" xfId="3848"/>
    <cellStyle name="Input 2 8 3 6" xfId="3849"/>
    <cellStyle name="Input 2 8 3 7" xfId="3850"/>
    <cellStyle name="Input 2 8 3 8" xfId="3851"/>
    <cellStyle name="Input 2 8 4" xfId="3852"/>
    <cellStyle name="Input 2 8 5" xfId="3853"/>
    <cellStyle name="Input 2 8 6" xfId="3854"/>
    <cellStyle name="Input 2 8 7" xfId="3855"/>
    <cellStyle name="Input 2 8 8" xfId="3856"/>
    <cellStyle name="Input 2 8 9" xfId="3857"/>
    <cellStyle name="Input 2 9" xfId="3858"/>
    <cellStyle name="Input 2 9 10" xfId="3859"/>
    <cellStyle name="Input 2 9 2" xfId="3860"/>
    <cellStyle name="Input 2 9 2 2" xfId="3861"/>
    <cellStyle name="Input 2 9 2 2 2" xfId="3862"/>
    <cellStyle name="Input 2 9 2 2 3" xfId="3863"/>
    <cellStyle name="Input 2 9 2 2 4" xfId="3864"/>
    <cellStyle name="Input 2 9 2 2 5" xfId="3865"/>
    <cellStyle name="Input 2 9 2 2 6" xfId="3866"/>
    <cellStyle name="Input 2 9 2 2 7" xfId="3867"/>
    <cellStyle name="Input 2 9 2 2 8" xfId="3868"/>
    <cellStyle name="Input 2 9 2 3" xfId="3869"/>
    <cellStyle name="Input 2 9 2 4" xfId="3870"/>
    <cellStyle name="Input 2 9 2 5" xfId="3871"/>
    <cellStyle name="Input 2 9 2 6" xfId="3872"/>
    <cellStyle name="Input 2 9 2 7" xfId="3873"/>
    <cellStyle name="Input 2 9 2 8" xfId="3874"/>
    <cellStyle name="Input 2 9 2 9" xfId="3875"/>
    <cellStyle name="Input 2 9 3" xfId="3876"/>
    <cellStyle name="Input 2 9 3 2" xfId="3877"/>
    <cellStyle name="Input 2 9 3 3" xfId="3878"/>
    <cellStyle name="Input 2 9 3 4" xfId="3879"/>
    <cellStyle name="Input 2 9 3 5" xfId="3880"/>
    <cellStyle name="Input 2 9 3 6" xfId="3881"/>
    <cellStyle name="Input 2 9 3 7" xfId="3882"/>
    <cellStyle name="Input 2 9 3 8" xfId="3883"/>
    <cellStyle name="Input 2 9 4" xfId="3884"/>
    <cellStyle name="Input 2 9 5" xfId="3885"/>
    <cellStyle name="Input 2 9 6" xfId="3886"/>
    <cellStyle name="Input 2 9 7" xfId="3887"/>
    <cellStyle name="Input 2 9 8" xfId="3888"/>
    <cellStyle name="Input 2 9 9" xfId="3889"/>
    <cellStyle name="Input 20" xfId="3890"/>
    <cellStyle name="Input 21" xfId="3891"/>
    <cellStyle name="Input 22" xfId="3892"/>
    <cellStyle name="Input 23" xfId="3893"/>
    <cellStyle name="Input 3" xfId="3894"/>
    <cellStyle name="Input 3 2" xfId="3895"/>
    <cellStyle name="Input 3 2 10" xfId="3896"/>
    <cellStyle name="Input 3 2 10 2" xfId="3897"/>
    <cellStyle name="Input 3 2 10 2 2" xfId="3898"/>
    <cellStyle name="Input 3 2 10 2 3" xfId="3899"/>
    <cellStyle name="Input 3 2 10 2 4" xfId="3900"/>
    <cellStyle name="Input 3 2 10 2 5" xfId="3901"/>
    <cellStyle name="Input 3 2 10 2 6" xfId="3902"/>
    <cellStyle name="Input 3 2 10 2 7" xfId="3903"/>
    <cellStyle name="Input 3 2 10 2 8" xfId="3904"/>
    <cellStyle name="Input 3 2 10 3" xfId="3905"/>
    <cellStyle name="Input 3 2 10 4" xfId="3906"/>
    <cellStyle name="Input 3 2 10 5" xfId="3907"/>
    <cellStyle name="Input 3 2 10 6" xfId="3908"/>
    <cellStyle name="Input 3 2 10 7" xfId="3909"/>
    <cellStyle name="Input 3 2 10 8" xfId="3910"/>
    <cellStyle name="Input 3 2 10 9" xfId="3911"/>
    <cellStyle name="Input 3 2 11" xfId="3912"/>
    <cellStyle name="Input 3 2 11 2" xfId="3913"/>
    <cellStyle name="Input 3 2 11 3" xfId="3914"/>
    <cellStyle name="Input 3 2 11 4" xfId="3915"/>
    <cellStyle name="Input 3 2 11 5" xfId="3916"/>
    <cellStyle name="Input 3 2 11 6" xfId="3917"/>
    <cellStyle name="Input 3 2 11 7" xfId="3918"/>
    <cellStyle name="Input 3 2 11 8" xfId="3919"/>
    <cellStyle name="Input 3 2 12" xfId="3920"/>
    <cellStyle name="Input 3 2 12 2" xfId="3921"/>
    <cellStyle name="Input 3 2 12 3" xfId="3922"/>
    <cellStyle name="Input 3 2 12 4" xfId="3923"/>
    <cellStyle name="Input 3 2 12 5" xfId="3924"/>
    <cellStyle name="Input 3 2 12 6" xfId="3925"/>
    <cellStyle name="Input 3 2 12 7" xfId="3926"/>
    <cellStyle name="Input 3 2 12 8" xfId="3927"/>
    <cellStyle name="Input 3 2 13" xfId="3928"/>
    <cellStyle name="Input 3 2 14" xfId="3929"/>
    <cellStyle name="Input 3 2 15" xfId="3930"/>
    <cellStyle name="Input 3 2 16" xfId="3931"/>
    <cellStyle name="Input 3 2 17" xfId="3932"/>
    <cellStyle name="Input 3 2 18" xfId="3933"/>
    <cellStyle name="Input 3 2 19" xfId="3934"/>
    <cellStyle name="Input 3 2 2" xfId="3935"/>
    <cellStyle name="Input 3 2 2 10" xfId="3936"/>
    <cellStyle name="Input 3 2 2 2" xfId="3937"/>
    <cellStyle name="Input 3 2 2 2 2" xfId="3938"/>
    <cellStyle name="Input 3 2 2 2 2 2" xfId="3939"/>
    <cellStyle name="Input 3 2 2 2 2 3" xfId="3940"/>
    <cellStyle name="Input 3 2 2 2 2 4" xfId="3941"/>
    <cellStyle name="Input 3 2 2 2 2 5" xfId="3942"/>
    <cellStyle name="Input 3 2 2 2 2 6" xfId="3943"/>
    <cellStyle name="Input 3 2 2 2 2 7" xfId="3944"/>
    <cellStyle name="Input 3 2 2 2 2 8" xfId="3945"/>
    <cellStyle name="Input 3 2 2 2 3" xfId="3946"/>
    <cellStyle name="Input 3 2 2 2 4" xfId="3947"/>
    <cellStyle name="Input 3 2 2 2 5" xfId="3948"/>
    <cellStyle name="Input 3 2 2 2 6" xfId="3949"/>
    <cellStyle name="Input 3 2 2 2 7" xfId="3950"/>
    <cellStyle name="Input 3 2 2 2 8" xfId="3951"/>
    <cellStyle name="Input 3 2 2 2 9" xfId="3952"/>
    <cellStyle name="Input 3 2 2 3" xfId="3953"/>
    <cellStyle name="Input 3 2 2 3 2" xfId="3954"/>
    <cellStyle name="Input 3 2 2 3 3" xfId="3955"/>
    <cellStyle name="Input 3 2 2 3 4" xfId="3956"/>
    <cellStyle name="Input 3 2 2 3 5" xfId="3957"/>
    <cellStyle name="Input 3 2 2 3 6" xfId="3958"/>
    <cellStyle name="Input 3 2 2 3 7" xfId="3959"/>
    <cellStyle name="Input 3 2 2 3 8" xfId="3960"/>
    <cellStyle name="Input 3 2 2 4" xfId="3961"/>
    <cellStyle name="Input 3 2 2 5" xfId="3962"/>
    <cellStyle name="Input 3 2 2 6" xfId="3963"/>
    <cellStyle name="Input 3 2 2 7" xfId="3964"/>
    <cellStyle name="Input 3 2 2 8" xfId="3965"/>
    <cellStyle name="Input 3 2 2 9" xfId="3966"/>
    <cellStyle name="Input 3 2 3" xfId="3967"/>
    <cellStyle name="Input 3 2 3 10" xfId="3968"/>
    <cellStyle name="Input 3 2 3 2" xfId="3969"/>
    <cellStyle name="Input 3 2 3 2 2" xfId="3970"/>
    <cellStyle name="Input 3 2 3 2 2 2" xfId="3971"/>
    <cellStyle name="Input 3 2 3 2 2 3" xfId="3972"/>
    <cellStyle name="Input 3 2 3 2 2 4" xfId="3973"/>
    <cellStyle name="Input 3 2 3 2 2 5" xfId="3974"/>
    <cellStyle name="Input 3 2 3 2 2 6" xfId="3975"/>
    <cellStyle name="Input 3 2 3 2 2 7" xfId="3976"/>
    <cellStyle name="Input 3 2 3 2 2 8" xfId="3977"/>
    <cellStyle name="Input 3 2 3 2 3" xfId="3978"/>
    <cellStyle name="Input 3 2 3 2 4" xfId="3979"/>
    <cellStyle name="Input 3 2 3 2 5" xfId="3980"/>
    <cellStyle name="Input 3 2 3 2 6" xfId="3981"/>
    <cellStyle name="Input 3 2 3 2 7" xfId="3982"/>
    <cellStyle name="Input 3 2 3 2 8" xfId="3983"/>
    <cellStyle name="Input 3 2 3 2 9" xfId="3984"/>
    <cellStyle name="Input 3 2 3 3" xfId="3985"/>
    <cellStyle name="Input 3 2 3 3 2" xfId="3986"/>
    <cellStyle name="Input 3 2 3 3 3" xfId="3987"/>
    <cellStyle name="Input 3 2 3 3 4" xfId="3988"/>
    <cellStyle name="Input 3 2 3 3 5" xfId="3989"/>
    <cellStyle name="Input 3 2 3 3 6" xfId="3990"/>
    <cellStyle name="Input 3 2 3 3 7" xfId="3991"/>
    <cellStyle name="Input 3 2 3 3 8" xfId="3992"/>
    <cellStyle name="Input 3 2 3 4" xfId="3993"/>
    <cellStyle name="Input 3 2 3 5" xfId="3994"/>
    <cellStyle name="Input 3 2 3 6" xfId="3995"/>
    <cellStyle name="Input 3 2 3 7" xfId="3996"/>
    <cellStyle name="Input 3 2 3 8" xfId="3997"/>
    <cellStyle name="Input 3 2 3 9" xfId="3998"/>
    <cellStyle name="Input 3 2 4" xfId="3999"/>
    <cellStyle name="Input 3 2 4 10" xfId="4000"/>
    <cellStyle name="Input 3 2 4 2" xfId="4001"/>
    <cellStyle name="Input 3 2 4 2 2" xfId="4002"/>
    <cellStyle name="Input 3 2 4 2 2 2" xfId="4003"/>
    <cellStyle name="Input 3 2 4 2 2 3" xfId="4004"/>
    <cellStyle name="Input 3 2 4 2 2 4" xfId="4005"/>
    <cellStyle name="Input 3 2 4 2 2 5" xfId="4006"/>
    <cellStyle name="Input 3 2 4 2 2 6" xfId="4007"/>
    <cellStyle name="Input 3 2 4 2 2 7" xfId="4008"/>
    <cellStyle name="Input 3 2 4 2 2 8" xfId="4009"/>
    <cellStyle name="Input 3 2 4 2 3" xfId="4010"/>
    <cellStyle name="Input 3 2 4 2 4" xfId="4011"/>
    <cellStyle name="Input 3 2 4 2 5" xfId="4012"/>
    <cellStyle name="Input 3 2 4 2 6" xfId="4013"/>
    <cellStyle name="Input 3 2 4 2 7" xfId="4014"/>
    <cellStyle name="Input 3 2 4 2 8" xfId="4015"/>
    <cellStyle name="Input 3 2 4 2 9" xfId="4016"/>
    <cellStyle name="Input 3 2 4 3" xfId="4017"/>
    <cellStyle name="Input 3 2 4 3 2" xfId="4018"/>
    <cellStyle name="Input 3 2 4 3 3" xfId="4019"/>
    <cellStyle name="Input 3 2 4 3 4" xfId="4020"/>
    <cellStyle name="Input 3 2 4 3 5" xfId="4021"/>
    <cellStyle name="Input 3 2 4 3 6" xfId="4022"/>
    <cellStyle name="Input 3 2 4 3 7" xfId="4023"/>
    <cellStyle name="Input 3 2 4 3 8" xfId="4024"/>
    <cellStyle name="Input 3 2 4 4" xfId="4025"/>
    <cellStyle name="Input 3 2 4 5" xfId="4026"/>
    <cellStyle name="Input 3 2 4 6" xfId="4027"/>
    <cellStyle name="Input 3 2 4 7" xfId="4028"/>
    <cellStyle name="Input 3 2 4 8" xfId="4029"/>
    <cellStyle name="Input 3 2 4 9" xfId="4030"/>
    <cellStyle name="Input 3 2 5" xfId="4031"/>
    <cellStyle name="Input 3 2 5 10" xfId="4032"/>
    <cellStyle name="Input 3 2 5 2" xfId="4033"/>
    <cellStyle name="Input 3 2 5 2 2" xfId="4034"/>
    <cellStyle name="Input 3 2 5 2 2 2" xfId="4035"/>
    <cellStyle name="Input 3 2 5 2 2 3" xfId="4036"/>
    <cellStyle name="Input 3 2 5 2 2 4" xfId="4037"/>
    <cellStyle name="Input 3 2 5 2 2 5" xfId="4038"/>
    <cellStyle name="Input 3 2 5 2 2 6" xfId="4039"/>
    <cellStyle name="Input 3 2 5 2 2 7" xfId="4040"/>
    <cellStyle name="Input 3 2 5 2 2 8" xfId="4041"/>
    <cellStyle name="Input 3 2 5 2 3" xfId="4042"/>
    <cellStyle name="Input 3 2 5 2 4" xfId="4043"/>
    <cellStyle name="Input 3 2 5 2 5" xfId="4044"/>
    <cellStyle name="Input 3 2 5 2 6" xfId="4045"/>
    <cellStyle name="Input 3 2 5 2 7" xfId="4046"/>
    <cellStyle name="Input 3 2 5 2 8" xfId="4047"/>
    <cellStyle name="Input 3 2 5 2 9" xfId="4048"/>
    <cellStyle name="Input 3 2 5 3" xfId="4049"/>
    <cellStyle name="Input 3 2 5 3 2" xfId="4050"/>
    <cellStyle name="Input 3 2 5 3 3" xfId="4051"/>
    <cellStyle name="Input 3 2 5 3 4" xfId="4052"/>
    <cellStyle name="Input 3 2 5 3 5" xfId="4053"/>
    <cellStyle name="Input 3 2 5 3 6" xfId="4054"/>
    <cellStyle name="Input 3 2 5 3 7" xfId="4055"/>
    <cellStyle name="Input 3 2 5 3 8" xfId="4056"/>
    <cellStyle name="Input 3 2 5 4" xfId="4057"/>
    <cellStyle name="Input 3 2 5 5" xfId="4058"/>
    <cellStyle name="Input 3 2 5 6" xfId="4059"/>
    <cellStyle name="Input 3 2 5 7" xfId="4060"/>
    <cellStyle name="Input 3 2 5 8" xfId="4061"/>
    <cellStyle name="Input 3 2 5 9" xfId="4062"/>
    <cellStyle name="Input 3 2 6" xfId="4063"/>
    <cellStyle name="Input 3 2 6 10" xfId="4064"/>
    <cellStyle name="Input 3 2 6 2" xfId="4065"/>
    <cellStyle name="Input 3 2 6 2 2" xfId="4066"/>
    <cellStyle name="Input 3 2 6 2 2 2" xfId="4067"/>
    <cellStyle name="Input 3 2 6 2 2 3" xfId="4068"/>
    <cellStyle name="Input 3 2 6 2 2 4" xfId="4069"/>
    <cellStyle name="Input 3 2 6 2 2 5" xfId="4070"/>
    <cellStyle name="Input 3 2 6 2 2 6" xfId="4071"/>
    <cellStyle name="Input 3 2 6 2 2 7" xfId="4072"/>
    <cellStyle name="Input 3 2 6 2 2 8" xfId="4073"/>
    <cellStyle name="Input 3 2 6 2 3" xfId="4074"/>
    <cellStyle name="Input 3 2 6 2 4" xfId="4075"/>
    <cellStyle name="Input 3 2 6 2 5" xfId="4076"/>
    <cellStyle name="Input 3 2 6 2 6" xfId="4077"/>
    <cellStyle name="Input 3 2 6 2 7" xfId="4078"/>
    <cellStyle name="Input 3 2 6 2 8" xfId="4079"/>
    <cellStyle name="Input 3 2 6 2 9" xfId="4080"/>
    <cellStyle name="Input 3 2 6 3" xfId="4081"/>
    <cellStyle name="Input 3 2 6 3 2" xfId="4082"/>
    <cellStyle name="Input 3 2 6 3 3" xfId="4083"/>
    <cellStyle name="Input 3 2 6 3 4" xfId="4084"/>
    <cellStyle name="Input 3 2 6 3 5" xfId="4085"/>
    <cellStyle name="Input 3 2 6 3 6" xfId="4086"/>
    <cellStyle name="Input 3 2 6 3 7" xfId="4087"/>
    <cellStyle name="Input 3 2 6 3 8" xfId="4088"/>
    <cellStyle name="Input 3 2 6 4" xfId="4089"/>
    <cellStyle name="Input 3 2 6 5" xfId="4090"/>
    <cellStyle name="Input 3 2 6 6" xfId="4091"/>
    <cellStyle name="Input 3 2 6 7" xfId="4092"/>
    <cellStyle name="Input 3 2 6 8" xfId="4093"/>
    <cellStyle name="Input 3 2 6 9" xfId="4094"/>
    <cellStyle name="Input 3 2 7" xfId="4095"/>
    <cellStyle name="Input 3 2 7 10" xfId="4096"/>
    <cellStyle name="Input 3 2 7 2" xfId="4097"/>
    <cellStyle name="Input 3 2 7 2 2" xfId="4098"/>
    <cellStyle name="Input 3 2 7 2 2 2" xfId="4099"/>
    <cellStyle name="Input 3 2 7 2 2 3" xfId="4100"/>
    <cellStyle name="Input 3 2 7 2 2 4" xfId="4101"/>
    <cellStyle name="Input 3 2 7 2 2 5" xfId="4102"/>
    <cellStyle name="Input 3 2 7 2 2 6" xfId="4103"/>
    <cellStyle name="Input 3 2 7 2 2 7" xfId="4104"/>
    <cellStyle name="Input 3 2 7 2 2 8" xfId="4105"/>
    <cellStyle name="Input 3 2 7 2 3" xfId="4106"/>
    <cellStyle name="Input 3 2 7 2 4" xfId="4107"/>
    <cellStyle name="Input 3 2 7 2 5" xfId="4108"/>
    <cellStyle name="Input 3 2 7 2 6" xfId="4109"/>
    <cellStyle name="Input 3 2 7 2 7" xfId="4110"/>
    <cellStyle name="Input 3 2 7 2 8" xfId="4111"/>
    <cellStyle name="Input 3 2 7 2 9" xfId="4112"/>
    <cellStyle name="Input 3 2 7 3" xfId="4113"/>
    <cellStyle name="Input 3 2 7 3 2" xfId="4114"/>
    <cellStyle name="Input 3 2 7 3 3" xfId="4115"/>
    <cellStyle name="Input 3 2 7 3 4" xfId="4116"/>
    <cellStyle name="Input 3 2 7 3 5" xfId="4117"/>
    <cellStyle name="Input 3 2 7 3 6" xfId="4118"/>
    <cellStyle name="Input 3 2 7 3 7" xfId="4119"/>
    <cellStyle name="Input 3 2 7 3 8" xfId="4120"/>
    <cellStyle name="Input 3 2 7 4" xfId="4121"/>
    <cellStyle name="Input 3 2 7 5" xfId="4122"/>
    <cellStyle name="Input 3 2 7 6" xfId="4123"/>
    <cellStyle name="Input 3 2 7 7" xfId="4124"/>
    <cellStyle name="Input 3 2 7 8" xfId="4125"/>
    <cellStyle name="Input 3 2 7 9" xfId="4126"/>
    <cellStyle name="Input 3 2 8" xfId="4127"/>
    <cellStyle name="Input 3 2 8 10" xfId="4128"/>
    <cellStyle name="Input 3 2 8 2" xfId="4129"/>
    <cellStyle name="Input 3 2 8 2 2" xfId="4130"/>
    <cellStyle name="Input 3 2 8 2 2 2" xfId="4131"/>
    <cellStyle name="Input 3 2 8 2 2 3" xfId="4132"/>
    <cellStyle name="Input 3 2 8 2 2 4" xfId="4133"/>
    <cellStyle name="Input 3 2 8 2 2 5" xfId="4134"/>
    <cellStyle name="Input 3 2 8 2 2 6" xfId="4135"/>
    <cellStyle name="Input 3 2 8 2 2 7" xfId="4136"/>
    <cellStyle name="Input 3 2 8 2 2 8" xfId="4137"/>
    <cellStyle name="Input 3 2 8 2 3" xfId="4138"/>
    <cellStyle name="Input 3 2 8 2 4" xfId="4139"/>
    <cellStyle name="Input 3 2 8 2 5" xfId="4140"/>
    <cellStyle name="Input 3 2 8 2 6" xfId="4141"/>
    <cellStyle name="Input 3 2 8 2 7" xfId="4142"/>
    <cellStyle name="Input 3 2 8 2 8" xfId="4143"/>
    <cellStyle name="Input 3 2 8 2 9" xfId="4144"/>
    <cellStyle name="Input 3 2 8 3" xfId="4145"/>
    <cellStyle name="Input 3 2 8 3 2" xfId="4146"/>
    <cellStyle name="Input 3 2 8 3 3" xfId="4147"/>
    <cellStyle name="Input 3 2 8 3 4" xfId="4148"/>
    <cellStyle name="Input 3 2 8 3 5" xfId="4149"/>
    <cellStyle name="Input 3 2 8 3 6" xfId="4150"/>
    <cellStyle name="Input 3 2 8 3 7" xfId="4151"/>
    <cellStyle name="Input 3 2 8 3 8" xfId="4152"/>
    <cellStyle name="Input 3 2 8 4" xfId="4153"/>
    <cellStyle name="Input 3 2 8 5" xfId="4154"/>
    <cellStyle name="Input 3 2 8 6" xfId="4155"/>
    <cellStyle name="Input 3 2 8 7" xfId="4156"/>
    <cellStyle name="Input 3 2 8 8" xfId="4157"/>
    <cellStyle name="Input 3 2 8 9" xfId="4158"/>
    <cellStyle name="Input 3 2 9" xfId="4159"/>
    <cellStyle name="Input 3 2 9 10" xfId="4160"/>
    <cellStyle name="Input 3 2 9 2" xfId="4161"/>
    <cellStyle name="Input 3 2 9 2 2" xfId="4162"/>
    <cellStyle name="Input 3 2 9 2 2 2" xfId="4163"/>
    <cellStyle name="Input 3 2 9 2 2 3" xfId="4164"/>
    <cellStyle name="Input 3 2 9 2 2 4" xfId="4165"/>
    <cellStyle name="Input 3 2 9 2 2 5" xfId="4166"/>
    <cellStyle name="Input 3 2 9 2 2 6" xfId="4167"/>
    <cellStyle name="Input 3 2 9 2 2 7" xfId="4168"/>
    <cellStyle name="Input 3 2 9 2 2 8" xfId="4169"/>
    <cellStyle name="Input 3 2 9 2 3" xfId="4170"/>
    <cellStyle name="Input 3 2 9 2 4" xfId="4171"/>
    <cellStyle name="Input 3 2 9 2 5" xfId="4172"/>
    <cellStyle name="Input 3 2 9 2 6" xfId="4173"/>
    <cellStyle name="Input 3 2 9 2 7" xfId="4174"/>
    <cellStyle name="Input 3 2 9 2 8" xfId="4175"/>
    <cellStyle name="Input 3 2 9 2 9" xfId="4176"/>
    <cellStyle name="Input 3 2 9 3" xfId="4177"/>
    <cellStyle name="Input 3 2 9 3 2" xfId="4178"/>
    <cellStyle name="Input 3 2 9 3 3" xfId="4179"/>
    <cellStyle name="Input 3 2 9 3 4" xfId="4180"/>
    <cellStyle name="Input 3 2 9 3 5" xfId="4181"/>
    <cellStyle name="Input 3 2 9 3 6" xfId="4182"/>
    <cellStyle name="Input 3 2 9 3 7" xfId="4183"/>
    <cellStyle name="Input 3 2 9 3 8" xfId="4184"/>
    <cellStyle name="Input 3 2 9 4" xfId="4185"/>
    <cellStyle name="Input 3 2 9 5" xfId="4186"/>
    <cellStyle name="Input 3 2 9 6" xfId="4187"/>
    <cellStyle name="Input 3 2 9 7" xfId="4188"/>
    <cellStyle name="Input 3 2 9 8" xfId="4189"/>
    <cellStyle name="Input 3 2 9 9" xfId="4190"/>
    <cellStyle name="Input 3 3" xfId="4191"/>
    <cellStyle name="Input 3 3 10" xfId="4192"/>
    <cellStyle name="Input 3 3 10 2" xfId="4193"/>
    <cellStyle name="Input 3 3 10 2 2" xfId="4194"/>
    <cellStyle name="Input 3 3 10 2 3" xfId="4195"/>
    <cellStyle name="Input 3 3 10 2 4" xfId="4196"/>
    <cellStyle name="Input 3 3 10 2 5" xfId="4197"/>
    <cellStyle name="Input 3 3 10 2 6" xfId="4198"/>
    <cellStyle name="Input 3 3 10 2 7" xfId="4199"/>
    <cellStyle name="Input 3 3 10 2 8" xfId="4200"/>
    <cellStyle name="Input 3 3 10 3" xfId="4201"/>
    <cellStyle name="Input 3 3 10 4" xfId="4202"/>
    <cellStyle name="Input 3 3 10 5" xfId="4203"/>
    <cellStyle name="Input 3 3 10 6" xfId="4204"/>
    <cellStyle name="Input 3 3 10 7" xfId="4205"/>
    <cellStyle name="Input 3 3 10 8" xfId="4206"/>
    <cellStyle name="Input 3 3 10 9" xfId="4207"/>
    <cellStyle name="Input 3 3 11" xfId="4208"/>
    <cellStyle name="Input 3 3 11 2" xfId="4209"/>
    <cellStyle name="Input 3 3 11 3" xfId="4210"/>
    <cellStyle name="Input 3 3 11 4" xfId="4211"/>
    <cellStyle name="Input 3 3 11 5" xfId="4212"/>
    <cellStyle name="Input 3 3 11 6" xfId="4213"/>
    <cellStyle name="Input 3 3 11 7" xfId="4214"/>
    <cellStyle name="Input 3 3 11 8" xfId="4215"/>
    <cellStyle name="Input 3 3 12" xfId="4216"/>
    <cellStyle name="Input 3 3 12 2" xfId="4217"/>
    <cellStyle name="Input 3 3 12 3" xfId="4218"/>
    <cellStyle name="Input 3 3 12 4" xfId="4219"/>
    <cellStyle name="Input 3 3 12 5" xfId="4220"/>
    <cellStyle name="Input 3 3 12 6" xfId="4221"/>
    <cellStyle name="Input 3 3 12 7" xfId="4222"/>
    <cellStyle name="Input 3 3 12 8" xfId="4223"/>
    <cellStyle name="Input 3 3 13" xfId="4224"/>
    <cellStyle name="Input 3 3 14" xfId="4225"/>
    <cellStyle name="Input 3 3 15" xfId="4226"/>
    <cellStyle name="Input 3 3 16" xfId="4227"/>
    <cellStyle name="Input 3 3 17" xfId="4228"/>
    <cellStyle name="Input 3 3 18" xfId="4229"/>
    <cellStyle name="Input 3 3 19" xfId="4230"/>
    <cellStyle name="Input 3 3 2" xfId="4231"/>
    <cellStyle name="Input 3 3 2 10" xfId="4232"/>
    <cellStyle name="Input 3 3 2 2" xfId="4233"/>
    <cellStyle name="Input 3 3 2 2 2" xfId="4234"/>
    <cellStyle name="Input 3 3 2 2 2 2" xfId="4235"/>
    <cellStyle name="Input 3 3 2 2 2 3" xfId="4236"/>
    <cellStyle name="Input 3 3 2 2 2 4" xfId="4237"/>
    <cellStyle name="Input 3 3 2 2 2 5" xfId="4238"/>
    <cellStyle name="Input 3 3 2 2 2 6" xfId="4239"/>
    <cellStyle name="Input 3 3 2 2 2 7" xfId="4240"/>
    <cellStyle name="Input 3 3 2 2 2 8" xfId="4241"/>
    <cellStyle name="Input 3 3 2 2 3" xfId="4242"/>
    <cellStyle name="Input 3 3 2 2 4" xfId="4243"/>
    <cellStyle name="Input 3 3 2 2 5" xfId="4244"/>
    <cellStyle name="Input 3 3 2 2 6" xfId="4245"/>
    <cellStyle name="Input 3 3 2 2 7" xfId="4246"/>
    <cellStyle name="Input 3 3 2 2 8" xfId="4247"/>
    <cellStyle name="Input 3 3 2 2 9" xfId="4248"/>
    <cellStyle name="Input 3 3 2 3" xfId="4249"/>
    <cellStyle name="Input 3 3 2 3 2" xfId="4250"/>
    <cellStyle name="Input 3 3 2 3 3" xfId="4251"/>
    <cellStyle name="Input 3 3 2 3 4" xfId="4252"/>
    <cellStyle name="Input 3 3 2 3 5" xfId="4253"/>
    <cellStyle name="Input 3 3 2 3 6" xfId="4254"/>
    <cellStyle name="Input 3 3 2 3 7" xfId="4255"/>
    <cellStyle name="Input 3 3 2 3 8" xfId="4256"/>
    <cellStyle name="Input 3 3 2 4" xfId="4257"/>
    <cellStyle name="Input 3 3 2 5" xfId="4258"/>
    <cellStyle name="Input 3 3 2 6" xfId="4259"/>
    <cellStyle name="Input 3 3 2 7" xfId="4260"/>
    <cellStyle name="Input 3 3 2 8" xfId="4261"/>
    <cellStyle name="Input 3 3 2 9" xfId="4262"/>
    <cellStyle name="Input 3 3 3" xfId="4263"/>
    <cellStyle name="Input 3 3 3 10" xfId="4264"/>
    <cellStyle name="Input 3 3 3 2" xfId="4265"/>
    <cellStyle name="Input 3 3 3 2 2" xfId="4266"/>
    <cellStyle name="Input 3 3 3 2 2 2" xfId="4267"/>
    <cellStyle name="Input 3 3 3 2 2 3" xfId="4268"/>
    <cellStyle name="Input 3 3 3 2 2 4" xfId="4269"/>
    <cellStyle name="Input 3 3 3 2 2 5" xfId="4270"/>
    <cellStyle name="Input 3 3 3 2 2 6" xfId="4271"/>
    <cellStyle name="Input 3 3 3 2 2 7" xfId="4272"/>
    <cellStyle name="Input 3 3 3 2 2 8" xfId="4273"/>
    <cellStyle name="Input 3 3 3 2 3" xfId="4274"/>
    <cellStyle name="Input 3 3 3 2 4" xfId="4275"/>
    <cellStyle name="Input 3 3 3 2 5" xfId="4276"/>
    <cellStyle name="Input 3 3 3 2 6" xfId="4277"/>
    <cellStyle name="Input 3 3 3 2 7" xfId="4278"/>
    <cellStyle name="Input 3 3 3 2 8" xfId="4279"/>
    <cellStyle name="Input 3 3 3 2 9" xfId="4280"/>
    <cellStyle name="Input 3 3 3 3" xfId="4281"/>
    <cellStyle name="Input 3 3 3 3 2" xfId="4282"/>
    <cellStyle name="Input 3 3 3 3 3" xfId="4283"/>
    <cellStyle name="Input 3 3 3 3 4" xfId="4284"/>
    <cellStyle name="Input 3 3 3 3 5" xfId="4285"/>
    <cellStyle name="Input 3 3 3 3 6" xfId="4286"/>
    <cellStyle name="Input 3 3 3 3 7" xfId="4287"/>
    <cellStyle name="Input 3 3 3 3 8" xfId="4288"/>
    <cellStyle name="Input 3 3 3 4" xfId="4289"/>
    <cellStyle name="Input 3 3 3 5" xfId="4290"/>
    <cellStyle name="Input 3 3 3 6" xfId="4291"/>
    <cellStyle name="Input 3 3 3 7" xfId="4292"/>
    <cellStyle name="Input 3 3 3 8" xfId="4293"/>
    <cellStyle name="Input 3 3 3 9" xfId="4294"/>
    <cellStyle name="Input 3 3 4" xfId="4295"/>
    <cellStyle name="Input 3 3 4 10" xfId="4296"/>
    <cellStyle name="Input 3 3 4 2" xfId="4297"/>
    <cellStyle name="Input 3 3 4 2 2" xfId="4298"/>
    <cellStyle name="Input 3 3 4 2 2 2" xfId="4299"/>
    <cellStyle name="Input 3 3 4 2 2 3" xfId="4300"/>
    <cellStyle name="Input 3 3 4 2 2 4" xfId="4301"/>
    <cellStyle name="Input 3 3 4 2 2 5" xfId="4302"/>
    <cellStyle name="Input 3 3 4 2 2 6" xfId="4303"/>
    <cellStyle name="Input 3 3 4 2 2 7" xfId="4304"/>
    <cellStyle name="Input 3 3 4 2 2 8" xfId="4305"/>
    <cellStyle name="Input 3 3 4 2 3" xfId="4306"/>
    <cellStyle name="Input 3 3 4 2 4" xfId="4307"/>
    <cellStyle name="Input 3 3 4 2 5" xfId="4308"/>
    <cellStyle name="Input 3 3 4 2 6" xfId="4309"/>
    <cellStyle name="Input 3 3 4 2 7" xfId="4310"/>
    <cellStyle name="Input 3 3 4 2 8" xfId="4311"/>
    <cellStyle name="Input 3 3 4 2 9" xfId="4312"/>
    <cellStyle name="Input 3 3 4 3" xfId="4313"/>
    <cellStyle name="Input 3 3 4 3 2" xfId="4314"/>
    <cellStyle name="Input 3 3 4 3 3" xfId="4315"/>
    <cellStyle name="Input 3 3 4 3 4" xfId="4316"/>
    <cellStyle name="Input 3 3 4 3 5" xfId="4317"/>
    <cellStyle name="Input 3 3 4 3 6" xfId="4318"/>
    <cellStyle name="Input 3 3 4 3 7" xfId="4319"/>
    <cellStyle name="Input 3 3 4 3 8" xfId="4320"/>
    <cellStyle name="Input 3 3 4 4" xfId="4321"/>
    <cellStyle name="Input 3 3 4 5" xfId="4322"/>
    <cellStyle name="Input 3 3 4 6" xfId="4323"/>
    <cellStyle name="Input 3 3 4 7" xfId="4324"/>
    <cellStyle name="Input 3 3 4 8" xfId="4325"/>
    <cellStyle name="Input 3 3 4 9" xfId="4326"/>
    <cellStyle name="Input 3 3 5" xfId="4327"/>
    <cellStyle name="Input 3 3 5 10" xfId="4328"/>
    <cellStyle name="Input 3 3 5 2" xfId="4329"/>
    <cellStyle name="Input 3 3 5 2 2" xfId="4330"/>
    <cellStyle name="Input 3 3 5 2 2 2" xfId="4331"/>
    <cellStyle name="Input 3 3 5 2 2 3" xfId="4332"/>
    <cellStyle name="Input 3 3 5 2 2 4" xfId="4333"/>
    <cellStyle name="Input 3 3 5 2 2 5" xfId="4334"/>
    <cellStyle name="Input 3 3 5 2 2 6" xfId="4335"/>
    <cellStyle name="Input 3 3 5 2 2 7" xfId="4336"/>
    <cellStyle name="Input 3 3 5 2 2 8" xfId="4337"/>
    <cellStyle name="Input 3 3 5 2 3" xfId="4338"/>
    <cellStyle name="Input 3 3 5 2 4" xfId="4339"/>
    <cellStyle name="Input 3 3 5 2 5" xfId="4340"/>
    <cellStyle name="Input 3 3 5 2 6" xfId="4341"/>
    <cellStyle name="Input 3 3 5 2 7" xfId="4342"/>
    <cellStyle name="Input 3 3 5 2 8" xfId="4343"/>
    <cellStyle name="Input 3 3 5 2 9" xfId="4344"/>
    <cellStyle name="Input 3 3 5 3" xfId="4345"/>
    <cellStyle name="Input 3 3 5 3 2" xfId="4346"/>
    <cellStyle name="Input 3 3 5 3 3" xfId="4347"/>
    <cellStyle name="Input 3 3 5 3 4" xfId="4348"/>
    <cellStyle name="Input 3 3 5 3 5" xfId="4349"/>
    <cellStyle name="Input 3 3 5 3 6" xfId="4350"/>
    <cellStyle name="Input 3 3 5 3 7" xfId="4351"/>
    <cellStyle name="Input 3 3 5 3 8" xfId="4352"/>
    <cellStyle name="Input 3 3 5 4" xfId="4353"/>
    <cellStyle name="Input 3 3 5 5" xfId="4354"/>
    <cellStyle name="Input 3 3 5 6" xfId="4355"/>
    <cellStyle name="Input 3 3 5 7" xfId="4356"/>
    <cellStyle name="Input 3 3 5 8" xfId="4357"/>
    <cellStyle name="Input 3 3 5 9" xfId="4358"/>
    <cellStyle name="Input 3 3 6" xfId="4359"/>
    <cellStyle name="Input 3 3 6 10" xfId="4360"/>
    <cellStyle name="Input 3 3 6 2" xfId="4361"/>
    <cellStyle name="Input 3 3 6 2 2" xfId="4362"/>
    <cellStyle name="Input 3 3 6 2 2 2" xfId="4363"/>
    <cellStyle name="Input 3 3 6 2 2 3" xfId="4364"/>
    <cellStyle name="Input 3 3 6 2 2 4" xfId="4365"/>
    <cellStyle name="Input 3 3 6 2 2 5" xfId="4366"/>
    <cellStyle name="Input 3 3 6 2 2 6" xfId="4367"/>
    <cellStyle name="Input 3 3 6 2 2 7" xfId="4368"/>
    <cellStyle name="Input 3 3 6 2 2 8" xfId="4369"/>
    <cellStyle name="Input 3 3 6 2 3" xfId="4370"/>
    <cellStyle name="Input 3 3 6 2 4" xfId="4371"/>
    <cellStyle name="Input 3 3 6 2 5" xfId="4372"/>
    <cellStyle name="Input 3 3 6 2 6" xfId="4373"/>
    <cellStyle name="Input 3 3 6 2 7" xfId="4374"/>
    <cellStyle name="Input 3 3 6 2 8" xfId="4375"/>
    <cellStyle name="Input 3 3 6 2 9" xfId="4376"/>
    <cellStyle name="Input 3 3 6 3" xfId="4377"/>
    <cellStyle name="Input 3 3 6 3 2" xfId="4378"/>
    <cellStyle name="Input 3 3 6 3 3" xfId="4379"/>
    <cellStyle name="Input 3 3 6 3 4" xfId="4380"/>
    <cellStyle name="Input 3 3 6 3 5" xfId="4381"/>
    <cellStyle name="Input 3 3 6 3 6" xfId="4382"/>
    <cellStyle name="Input 3 3 6 3 7" xfId="4383"/>
    <cellStyle name="Input 3 3 6 3 8" xfId="4384"/>
    <cellStyle name="Input 3 3 6 4" xfId="4385"/>
    <cellStyle name="Input 3 3 6 5" xfId="4386"/>
    <cellStyle name="Input 3 3 6 6" xfId="4387"/>
    <cellStyle name="Input 3 3 6 7" xfId="4388"/>
    <cellStyle name="Input 3 3 6 8" xfId="4389"/>
    <cellStyle name="Input 3 3 6 9" xfId="4390"/>
    <cellStyle name="Input 3 3 7" xfId="4391"/>
    <cellStyle name="Input 3 3 7 10" xfId="4392"/>
    <cellStyle name="Input 3 3 7 2" xfId="4393"/>
    <cellStyle name="Input 3 3 7 2 2" xfId="4394"/>
    <cellStyle name="Input 3 3 7 2 2 2" xfId="4395"/>
    <cellStyle name="Input 3 3 7 2 2 3" xfId="4396"/>
    <cellStyle name="Input 3 3 7 2 2 4" xfId="4397"/>
    <cellStyle name="Input 3 3 7 2 2 5" xfId="4398"/>
    <cellStyle name="Input 3 3 7 2 2 6" xfId="4399"/>
    <cellStyle name="Input 3 3 7 2 2 7" xfId="4400"/>
    <cellStyle name="Input 3 3 7 2 2 8" xfId="4401"/>
    <cellStyle name="Input 3 3 7 2 3" xfId="4402"/>
    <cellStyle name="Input 3 3 7 2 4" xfId="4403"/>
    <cellStyle name="Input 3 3 7 2 5" xfId="4404"/>
    <cellStyle name="Input 3 3 7 2 6" xfId="4405"/>
    <cellStyle name="Input 3 3 7 2 7" xfId="4406"/>
    <cellStyle name="Input 3 3 7 2 8" xfId="4407"/>
    <cellStyle name="Input 3 3 7 2 9" xfId="4408"/>
    <cellStyle name="Input 3 3 7 3" xfId="4409"/>
    <cellStyle name="Input 3 3 7 3 2" xfId="4410"/>
    <cellStyle name="Input 3 3 7 3 3" xfId="4411"/>
    <cellStyle name="Input 3 3 7 3 4" xfId="4412"/>
    <cellStyle name="Input 3 3 7 3 5" xfId="4413"/>
    <cellStyle name="Input 3 3 7 3 6" xfId="4414"/>
    <cellStyle name="Input 3 3 7 3 7" xfId="4415"/>
    <cellStyle name="Input 3 3 7 3 8" xfId="4416"/>
    <cellStyle name="Input 3 3 7 4" xfId="4417"/>
    <cellStyle name="Input 3 3 7 5" xfId="4418"/>
    <cellStyle name="Input 3 3 7 6" xfId="4419"/>
    <cellStyle name="Input 3 3 7 7" xfId="4420"/>
    <cellStyle name="Input 3 3 7 8" xfId="4421"/>
    <cellStyle name="Input 3 3 7 9" xfId="4422"/>
    <cellStyle name="Input 3 3 8" xfId="4423"/>
    <cellStyle name="Input 3 3 8 10" xfId="4424"/>
    <cellStyle name="Input 3 3 8 2" xfId="4425"/>
    <cellStyle name="Input 3 3 8 2 2" xfId="4426"/>
    <cellStyle name="Input 3 3 8 2 2 2" xfId="4427"/>
    <cellStyle name="Input 3 3 8 2 2 3" xfId="4428"/>
    <cellStyle name="Input 3 3 8 2 2 4" xfId="4429"/>
    <cellStyle name="Input 3 3 8 2 2 5" xfId="4430"/>
    <cellStyle name="Input 3 3 8 2 2 6" xfId="4431"/>
    <cellStyle name="Input 3 3 8 2 2 7" xfId="4432"/>
    <cellStyle name="Input 3 3 8 2 2 8" xfId="4433"/>
    <cellStyle name="Input 3 3 8 2 3" xfId="4434"/>
    <cellStyle name="Input 3 3 8 2 4" xfId="4435"/>
    <cellStyle name="Input 3 3 8 2 5" xfId="4436"/>
    <cellStyle name="Input 3 3 8 2 6" xfId="4437"/>
    <cellStyle name="Input 3 3 8 2 7" xfId="4438"/>
    <cellStyle name="Input 3 3 8 2 8" xfId="4439"/>
    <cellStyle name="Input 3 3 8 2 9" xfId="4440"/>
    <cellStyle name="Input 3 3 8 3" xfId="4441"/>
    <cellStyle name="Input 3 3 8 3 2" xfId="4442"/>
    <cellStyle name="Input 3 3 8 3 3" xfId="4443"/>
    <cellStyle name="Input 3 3 8 3 4" xfId="4444"/>
    <cellStyle name="Input 3 3 8 3 5" xfId="4445"/>
    <cellStyle name="Input 3 3 8 3 6" xfId="4446"/>
    <cellStyle name="Input 3 3 8 3 7" xfId="4447"/>
    <cellStyle name="Input 3 3 8 3 8" xfId="4448"/>
    <cellStyle name="Input 3 3 8 4" xfId="4449"/>
    <cellStyle name="Input 3 3 8 5" xfId="4450"/>
    <cellStyle name="Input 3 3 8 6" xfId="4451"/>
    <cellStyle name="Input 3 3 8 7" xfId="4452"/>
    <cellStyle name="Input 3 3 8 8" xfId="4453"/>
    <cellStyle name="Input 3 3 8 9" xfId="4454"/>
    <cellStyle name="Input 3 3 9" xfId="4455"/>
    <cellStyle name="Input 3 3 9 10" xfId="4456"/>
    <cellStyle name="Input 3 3 9 2" xfId="4457"/>
    <cellStyle name="Input 3 3 9 2 2" xfId="4458"/>
    <cellStyle name="Input 3 3 9 2 2 2" xfId="4459"/>
    <cellStyle name="Input 3 3 9 2 2 3" xfId="4460"/>
    <cellStyle name="Input 3 3 9 2 2 4" xfId="4461"/>
    <cellStyle name="Input 3 3 9 2 2 5" xfId="4462"/>
    <cellStyle name="Input 3 3 9 2 2 6" xfId="4463"/>
    <cellStyle name="Input 3 3 9 2 2 7" xfId="4464"/>
    <cellStyle name="Input 3 3 9 2 2 8" xfId="4465"/>
    <cellStyle name="Input 3 3 9 2 3" xfId="4466"/>
    <cellStyle name="Input 3 3 9 2 4" xfId="4467"/>
    <cellStyle name="Input 3 3 9 2 5" xfId="4468"/>
    <cellStyle name="Input 3 3 9 2 6" xfId="4469"/>
    <cellStyle name="Input 3 3 9 2 7" xfId="4470"/>
    <cellStyle name="Input 3 3 9 2 8" xfId="4471"/>
    <cellStyle name="Input 3 3 9 2 9" xfId="4472"/>
    <cellStyle name="Input 3 3 9 3" xfId="4473"/>
    <cellStyle name="Input 3 3 9 3 2" xfId="4474"/>
    <cellStyle name="Input 3 3 9 3 3" xfId="4475"/>
    <cellStyle name="Input 3 3 9 3 4" xfId="4476"/>
    <cellStyle name="Input 3 3 9 3 5" xfId="4477"/>
    <cellStyle name="Input 3 3 9 3 6" xfId="4478"/>
    <cellStyle name="Input 3 3 9 3 7" xfId="4479"/>
    <cellStyle name="Input 3 3 9 3 8" xfId="4480"/>
    <cellStyle name="Input 3 3 9 4" xfId="4481"/>
    <cellStyle name="Input 3 3 9 5" xfId="4482"/>
    <cellStyle name="Input 3 3 9 6" xfId="4483"/>
    <cellStyle name="Input 3 3 9 7" xfId="4484"/>
    <cellStyle name="Input 3 3 9 8" xfId="4485"/>
    <cellStyle name="Input 3 3 9 9" xfId="4486"/>
    <cellStyle name="Input 4" xfId="4487"/>
    <cellStyle name="Input 5" xfId="4488"/>
    <cellStyle name="Input 6" xfId="4489"/>
    <cellStyle name="Input 7" xfId="4490"/>
    <cellStyle name="Input 8" xfId="4491"/>
    <cellStyle name="Input 9" xfId="4492"/>
    <cellStyle name="Linked Cell 10" xfId="4493"/>
    <cellStyle name="Linked Cell 11" xfId="4494"/>
    <cellStyle name="Linked Cell 12" xfId="4495"/>
    <cellStyle name="Linked Cell 13" xfId="4496"/>
    <cellStyle name="Linked Cell 14" xfId="4497"/>
    <cellStyle name="Linked Cell 15" xfId="4498"/>
    <cellStyle name="Linked Cell 16" xfId="4499"/>
    <cellStyle name="Linked Cell 17" xfId="4500"/>
    <cellStyle name="Linked Cell 18" xfId="4501"/>
    <cellStyle name="Linked Cell 19" xfId="4502"/>
    <cellStyle name="Linked Cell 2" xfId="40"/>
    <cellStyle name="Linked Cell 2 2" xfId="4503"/>
    <cellStyle name="Linked Cell 2 3" xfId="4504"/>
    <cellStyle name="Linked Cell 2 4" xfId="17124"/>
    <cellStyle name="Linked Cell 20" xfId="4505"/>
    <cellStyle name="Linked Cell 21" xfId="4506"/>
    <cellStyle name="Linked Cell 22" xfId="4507"/>
    <cellStyle name="Linked Cell 23" xfId="4508"/>
    <cellStyle name="Linked Cell 3" xfId="4509"/>
    <cellStyle name="Linked Cell 3 2" xfId="4510"/>
    <cellStyle name="Linked Cell 3 3" xfId="4511"/>
    <cellStyle name="Linked Cell 4" xfId="4512"/>
    <cellStyle name="Linked Cell 5" xfId="4513"/>
    <cellStyle name="Linked Cell 6" xfId="4514"/>
    <cellStyle name="Linked Cell 7" xfId="4515"/>
    <cellStyle name="Linked Cell 8" xfId="4516"/>
    <cellStyle name="Linked Cell 9" xfId="4517"/>
    <cellStyle name="Multiple" xfId="4518"/>
    <cellStyle name="Neutral 10" xfId="4519"/>
    <cellStyle name="Neutral 11" xfId="4520"/>
    <cellStyle name="Neutral 12" xfId="4521"/>
    <cellStyle name="Neutral 13" xfId="4522"/>
    <cellStyle name="Neutral 14" xfId="4523"/>
    <cellStyle name="Neutral 15" xfId="4524"/>
    <cellStyle name="Neutral 16" xfId="4525"/>
    <cellStyle name="Neutral 17" xfId="4526"/>
    <cellStyle name="Neutral 18" xfId="4527"/>
    <cellStyle name="Neutral 19" xfId="4528"/>
    <cellStyle name="Neutral 2" xfId="41"/>
    <cellStyle name="Neutral 2 2" xfId="4529"/>
    <cellStyle name="Neutral 2 3" xfId="4530"/>
    <cellStyle name="Neutral 2 4" xfId="17125"/>
    <cellStyle name="Neutral 20" xfId="4531"/>
    <cellStyle name="Neutral 21" xfId="4532"/>
    <cellStyle name="Neutral 22" xfId="4533"/>
    <cellStyle name="Neutral 23" xfId="4534"/>
    <cellStyle name="Neutral 3" xfId="4535"/>
    <cellStyle name="Neutral 3 2" xfId="4536"/>
    <cellStyle name="Neutral 3 3" xfId="4537"/>
    <cellStyle name="Neutral 4" xfId="4538"/>
    <cellStyle name="Neutral 5" xfId="4539"/>
    <cellStyle name="Neutral 6" xfId="4540"/>
    <cellStyle name="Neutral 7" xfId="4541"/>
    <cellStyle name="Neutral 8" xfId="4542"/>
    <cellStyle name="Neutral 9" xfId="4543"/>
    <cellStyle name="Normal" xfId="0" builtinId="0"/>
    <cellStyle name="Normal 10" xfId="4544"/>
    <cellStyle name="Normal 10 2" xfId="4545"/>
    <cellStyle name="Normal 10 2 2" xfId="4546"/>
    <cellStyle name="Normal 10 2 2 2" xfId="4547"/>
    <cellStyle name="Normal 10 2 3" xfId="4548"/>
    <cellStyle name="Normal 10 2 3 2" xfId="4549"/>
    <cellStyle name="Normal 10 2 4" xfId="4550"/>
    <cellStyle name="Normal 10 2 4 2" xfId="4551"/>
    <cellStyle name="Normal 10 2 5" xfId="4552"/>
    <cellStyle name="Normal 10 3" xfId="4553"/>
    <cellStyle name="Normal 10 3 2" xfId="4554"/>
    <cellStyle name="Normal 10 3 2 2" xfId="4555"/>
    <cellStyle name="Normal 10 3 3" xfId="4556"/>
    <cellStyle name="Normal 10 3 3 2" xfId="4557"/>
    <cellStyle name="Normal 10 3 4" xfId="4558"/>
    <cellStyle name="Normal 10 3 4 2" xfId="4559"/>
    <cellStyle name="Normal 10 3 5" xfId="4560"/>
    <cellStyle name="Normal 100" xfId="16423"/>
    <cellStyle name="Normal 101" xfId="16435"/>
    <cellStyle name="Normal 102" xfId="16441"/>
    <cellStyle name="Normal 103" xfId="18961"/>
    <cellStyle name="Normal 104" xfId="18966"/>
    <cellStyle name="Normal 105" xfId="18972"/>
    <cellStyle name="Normal 106" xfId="18978"/>
    <cellStyle name="Normal 11" xfId="4561"/>
    <cellStyle name="Normal 11 10" xfId="4562"/>
    <cellStyle name="Normal 11 11" xfId="4563"/>
    <cellStyle name="Normal 11 12" xfId="4564"/>
    <cellStyle name="Normal 11 13" xfId="4565"/>
    <cellStyle name="Normal 11 14" xfId="4566"/>
    <cellStyle name="Normal 11 15" xfId="4567"/>
    <cellStyle name="Normal 11 16" xfId="4568"/>
    <cellStyle name="Normal 11 17" xfId="4569"/>
    <cellStyle name="Normal 11 18" xfId="4570"/>
    <cellStyle name="Normal 11 19" xfId="4571"/>
    <cellStyle name="Normal 11 2" xfId="4572"/>
    <cellStyle name="Normal 11 2 2" xfId="4573"/>
    <cellStyle name="Normal 11 2 3" xfId="4574"/>
    <cellStyle name="Normal 11 3" xfId="4575"/>
    <cellStyle name="Normal 11 3 2" xfId="4576"/>
    <cellStyle name="Normal 11 3 3" xfId="4577"/>
    <cellStyle name="Normal 11 4" xfId="4578"/>
    <cellStyle name="Normal 11 4 2" xfId="4579"/>
    <cellStyle name="Normal 11 4 3" xfId="4580"/>
    <cellStyle name="Normal 11 5" xfId="4581"/>
    <cellStyle name="Normal 11 5 2" xfId="4582"/>
    <cellStyle name="Normal 11 6" xfId="4583"/>
    <cellStyle name="Normal 11 7" xfId="4584"/>
    <cellStyle name="Normal 11 8" xfId="4585"/>
    <cellStyle name="Normal 11 9" xfId="4586"/>
    <cellStyle name="Normal 116" xfId="18977"/>
    <cellStyle name="Normal 12" xfId="4587"/>
    <cellStyle name="Normal 12 2" xfId="4588"/>
    <cellStyle name="Normal 12 2 2" xfId="4589"/>
    <cellStyle name="Normal 12 3" xfId="4590"/>
    <cellStyle name="Normal 13" xfId="4591"/>
    <cellStyle name="Normal 13 2" xfId="4592"/>
    <cellStyle name="Normal 13 3" xfId="4593"/>
    <cellStyle name="Normal 14" xfId="4594"/>
    <cellStyle name="Normal 14 2" xfId="4595"/>
    <cellStyle name="Normal 14 3" xfId="4596"/>
    <cellStyle name="Normal 14 4" xfId="4597"/>
    <cellStyle name="Normal 14 5" xfId="4598"/>
    <cellStyle name="Normal 15" xfId="4599"/>
    <cellStyle name="Normal 15 2" xfId="4600"/>
    <cellStyle name="Normal 15 3" xfId="4601"/>
    <cellStyle name="Normal 15 4" xfId="4602"/>
    <cellStyle name="Normal 16" xfId="4603"/>
    <cellStyle name="Normal 16 2" xfId="4604"/>
    <cellStyle name="Normal 16 2 2" xfId="4605"/>
    <cellStyle name="Normal 16 2 3" xfId="4606"/>
    <cellStyle name="Normal 16 3" xfId="4607"/>
    <cellStyle name="Normal 16 3 2" xfId="4608"/>
    <cellStyle name="Normal 16 3 2 2" xfId="4609"/>
    <cellStyle name="Normal 16 3 2 2 2" xfId="4610"/>
    <cellStyle name="Normal 16 3 2 2 2 2" xfId="17129"/>
    <cellStyle name="Normal 16 3 2 2 3" xfId="17128"/>
    <cellStyle name="Normal 16 3 2 3" xfId="4611"/>
    <cellStyle name="Normal 16 3 2 3 2" xfId="17130"/>
    <cellStyle name="Normal 16 3 2 4" xfId="17131"/>
    <cellStyle name="Normal 16 3 2 5" xfId="17132"/>
    <cellStyle name="Normal 16 3 2 6" xfId="17127"/>
    <cellStyle name="Normal 16 3 3" xfId="4612"/>
    <cellStyle name="Normal 16 3 3 2" xfId="17134"/>
    <cellStyle name="Normal 16 3 3 3" xfId="17133"/>
    <cellStyle name="Normal 16 3 4" xfId="4613"/>
    <cellStyle name="Normal 16 3 4 2" xfId="17135"/>
    <cellStyle name="Normal 16 3 5" xfId="17136"/>
    <cellStyle name="Normal 16 3 6" xfId="17137"/>
    <cellStyle name="Normal 16 3 7" xfId="17126"/>
    <cellStyle name="Normal 16 4" xfId="4614"/>
    <cellStyle name="Normal 16 4 2" xfId="4615"/>
    <cellStyle name="Normal 16 5" xfId="4616"/>
    <cellStyle name="Normal 16 6" xfId="4617"/>
    <cellStyle name="Normal 17" xfId="4618"/>
    <cellStyle name="Normal 17 2" xfId="4619"/>
    <cellStyle name="Normal 17 2 2" xfId="4620"/>
    <cellStyle name="Normal 17 3" xfId="4621"/>
    <cellStyle name="Normal 18" xfId="4622"/>
    <cellStyle name="Normal 18 2" xfId="4623"/>
    <cellStyle name="Normal 18 3" xfId="4624"/>
    <cellStyle name="Normal 19" xfId="4625"/>
    <cellStyle name="Normal 19 2" xfId="4626"/>
    <cellStyle name="Normal 19 3" xfId="4627"/>
    <cellStyle name="Normal 2" xfId="42"/>
    <cellStyle name="Normal 2 10" xfId="4628"/>
    <cellStyle name="Normal 2 10 10" xfId="4629"/>
    <cellStyle name="Normal 2 10 10 2" xfId="4630"/>
    <cellStyle name="Normal 2 10 10 3" xfId="4631"/>
    <cellStyle name="Normal 2 10 11" xfId="4632"/>
    <cellStyle name="Normal 2 10 11 2" xfId="4633"/>
    <cellStyle name="Normal 2 10 11 3" xfId="4634"/>
    <cellStyle name="Normal 2 10 12" xfId="4635"/>
    <cellStyle name="Normal 2 10 12 2" xfId="4636"/>
    <cellStyle name="Normal 2 10 12 3" xfId="4637"/>
    <cellStyle name="Normal 2 10 13" xfId="4638"/>
    <cellStyle name="Normal 2 10 13 2" xfId="4639"/>
    <cellStyle name="Normal 2 10 13 3" xfId="4640"/>
    <cellStyle name="Normal 2 10 14" xfId="4641"/>
    <cellStyle name="Normal 2 10 14 2" xfId="4642"/>
    <cellStyle name="Normal 2 10 14 3" xfId="4643"/>
    <cellStyle name="Normal 2 10 15" xfId="4644"/>
    <cellStyle name="Normal 2 10 15 2" xfId="4645"/>
    <cellStyle name="Normal 2 10 15 3" xfId="4646"/>
    <cellStyle name="Normal 2 10 16" xfId="4647"/>
    <cellStyle name="Normal 2 10 16 2" xfId="4648"/>
    <cellStyle name="Normal 2 10 16 3" xfId="4649"/>
    <cellStyle name="Normal 2 10 17" xfId="4650"/>
    <cellStyle name="Normal 2 10 17 2" xfId="4651"/>
    <cellStyle name="Normal 2 10 17 3" xfId="4652"/>
    <cellStyle name="Normal 2 10 18" xfId="4653"/>
    <cellStyle name="Normal 2 10 18 2" xfId="4654"/>
    <cellStyle name="Normal 2 10 18 3" xfId="4655"/>
    <cellStyle name="Normal 2 10 19" xfId="4656"/>
    <cellStyle name="Normal 2 10 19 2" xfId="4657"/>
    <cellStyle name="Normal 2 10 19 3" xfId="4658"/>
    <cellStyle name="Normal 2 10 2" xfId="4659"/>
    <cellStyle name="Normal 2 10 2 2" xfId="4660"/>
    <cellStyle name="Normal 2 10 2 3" xfId="4661"/>
    <cellStyle name="Normal 2 10 20" xfId="4662"/>
    <cellStyle name="Normal 2 10 20 2" xfId="4663"/>
    <cellStyle name="Normal 2 10 20 3" xfId="4664"/>
    <cellStyle name="Normal 2 10 21" xfId="4665"/>
    <cellStyle name="Normal 2 10 21 2" xfId="4666"/>
    <cellStyle name="Normal 2 10 21 3" xfId="4667"/>
    <cellStyle name="Normal 2 10 22" xfId="4668"/>
    <cellStyle name="Normal 2 10 22 2" xfId="4669"/>
    <cellStyle name="Normal 2 10 22 3" xfId="4670"/>
    <cellStyle name="Normal 2 10 23" xfId="4671"/>
    <cellStyle name="Normal 2 10 23 2" xfId="4672"/>
    <cellStyle name="Normal 2 10 23 3" xfId="4673"/>
    <cellStyle name="Normal 2 10 24" xfId="4674"/>
    <cellStyle name="Normal 2 10 25" xfId="4675"/>
    <cellStyle name="Normal 2 10 3" xfId="4676"/>
    <cellStyle name="Normal 2 10 3 2" xfId="4677"/>
    <cellStyle name="Normal 2 10 3 3" xfId="4678"/>
    <cellStyle name="Normal 2 10 4" xfId="4679"/>
    <cellStyle name="Normal 2 10 4 2" xfId="4680"/>
    <cellStyle name="Normal 2 10 4 3" xfId="4681"/>
    <cellStyle name="Normal 2 10 5" xfId="4682"/>
    <cellStyle name="Normal 2 10 5 2" xfId="4683"/>
    <cellStyle name="Normal 2 10 5 3" xfId="4684"/>
    <cellStyle name="Normal 2 10 6" xfId="4685"/>
    <cellStyle name="Normal 2 10 6 2" xfId="4686"/>
    <cellStyle name="Normal 2 10 6 3" xfId="4687"/>
    <cellStyle name="Normal 2 10 7" xfId="4688"/>
    <cellStyle name="Normal 2 10 7 2" xfId="4689"/>
    <cellStyle name="Normal 2 10 7 3" xfId="4690"/>
    <cellStyle name="Normal 2 10 8" xfId="4691"/>
    <cellStyle name="Normal 2 10 8 2" xfId="4692"/>
    <cellStyle name="Normal 2 10 8 3" xfId="4693"/>
    <cellStyle name="Normal 2 10 9" xfId="4694"/>
    <cellStyle name="Normal 2 10 9 2" xfId="4695"/>
    <cellStyle name="Normal 2 10 9 3" xfId="4696"/>
    <cellStyle name="Normal 2 100" xfId="4697"/>
    <cellStyle name="Normal 2 100 2" xfId="4698"/>
    <cellStyle name="Normal 2 100 2 2" xfId="4699"/>
    <cellStyle name="Normal 2 100 3" xfId="4700"/>
    <cellStyle name="Normal 2 100 4" xfId="4701"/>
    <cellStyle name="Normal 2 101" xfId="4702"/>
    <cellStyle name="Normal 2 101 2" xfId="4703"/>
    <cellStyle name="Normal 2 101 3" xfId="4704"/>
    <cellStyle name="Normal 2 101 4" xfId="4705"/>
    <cellStyle name="Normal 2 102" xfId="4706"/>
    <cellStyle name="Normal 2 102 2" xfId="4707"/>
    <cellStyle name="Normal 2 102 3" xfId="4708"/>
    <cellStyle name="Normal 2 103" xfId="4709"/>
    <cellStyle name="Normal 2 103 2" xfId="4710"/>
    <cellStyle name="Normal 2 103 3" xfId="4711"/>
    <cellStyle name="Normal 2 104" xfId="4712"/>
    <cellStyle name="Normal 2 104 2" xfId="4713"/>
    <cellStyle name="Normal 2 104 3" xfId="4714"/>
    <cellStyle name="Normal 2 105" xfId="4715"/>
    <cellStyle name="Normal 2 105 2" xfId="4716"/>
    <cellStyle name="Normal 2 105 3" xfId="4717"/>
    <cellStyle name="Normal 2 106" xfId="4718"/>
    <cellStyle name="Normal 2 106 2" xfId="4719"/>
    <cellStyle name="Normal 2 106 3" xfId="4720"/>
    <cellStyle name="Normal 2 107" xfId="4721"/>
    <cellStyle name="Normal 2 107 2" xfId="4722"/>
    <cellStyle name="Normal 2 107 3" xfId="4723"/>
    <cellStyle name="Normal 2 108" xfId="4724"/>
    <cellStyle name="Normal 2 108 2" xfId="4725"/>
    <cellStyle name="Normal 2 108 3" xfId="4726"/>
    <cellStyle name="Normal 2 109" xfId="4727"/>
    <cellStyle name="Normal 2 109 2" xfId="4728"/>
    <cellStyle name="Normal 2 109 3" xfId="4729"/>
    <cellStyle name="Normal 2 11" xfId="4730"/>
    <cellStyle name="Normal 2 11 10" xfId="4731"/>
    <cellStyle name="Normal 2 11 10 2" xfId="4732"/>
    <cellStyle name="Normal 2 11 10 3" xfId="4733"/>
    <cellStyle name="Normal 2 11 11" xfId="4734"/>
    <cellStyle name="Normal 2 11 11 2" xfId="4735"/>
    <cellStyle name="Normal 2 11 11 3" xfId="4736"/>
    <cellStyle name="Normal 2 11 12" xfId="4737"/>
    <cellStyle name="Normal 2 11 12 2" xfId="4738"/>
    <cellStyle name="Normal 2 11 12 3" xfId="4739"/>
    <cellStyle name="Normal 2 11 13" xfId="4740"/>
    <cellStyle name="Normal 2 11 13 2" xfId="4741"/>
    <cellStyle name="Normal 2 11 13 3" xfId="4742"/>
    <cellStyle name="Normal 2 11 14" xfId="4743"/>
    <cellStyle name="Normal 2 11 14 2" xfId="4744"/>
    <cellStyle name="Normal 2 11 14 3" xfId="4745"/>
    <cellStyle name="Normal 2 11 15" xfId="4746"/>
    <cellStyle name="Normal 2 11 15 2" xfId="4747"/>
    <cellStyle name="Normal 2 11 15 3" xfId="4748"/>
    <cellStyle name="Normal 2 11 16" xfId="4749"/>
    <cellStyle name="Normal 2 11 16 2" xfId="4750"/>
    <cellStyle name="Normal 2 11 16 3" xfId="4751"/>
    <cellStyle name="Normal 2 11 17" xfId="4752"/>
    <cellStyle name="Normal 2 11 17 2" xfId="4753"/>
    <cellStyle name="Normal 2 11 17 3" xfId="4754"/>
    <cellStyle name="Normal 2 11 18" xfId="4755"/>
    <cellStyle name="Normal 2 11 18 2" xfId="4756"/>
    <cellStyle name="Normal 2 11 18 3" xfId="4757"/>
    <cellStyle name="Normal 2 11 19" xfId="4758"/>
    <cellStyle name="Normal 2 11 19 2" xfId="4759"/>
    <cellStyle name="Normal 2 11 19 3" xfId="4760"/>
    <cellStyle name="Normal 2 11 2" xfId="4761"/>
    <cellStyle name="Normal 2 11 2 2" xfId="4762"/>
    <cellStyle name="Normal 2 11 2 3" xfId="4763"/>
    <cellStyle name="Normal 2 11 20" xfId="4764"/>
    <cellStyle name="Normal 2 11 20 2" xfId="4765"/>
    <cellStyle name="Normal 2 11 20 3" xfId="4766"/>
    <cellStyle name="Normal 2 11 21" xfId="4767"/>
    <cellStyle name="Normal 2 11 21 2" xfId="4768"/>
    <cellStyle name="Normal 2 11 21 3" xfId="4769"/>
    <cellStyle name="Normal 2 11 22" xfId="4770"/>
    <cellStyle name="Normal 2 11 22 2" xfId="4771"/>
    <cellStyle name="Normal 2 11 22 3" xfId="4772"/>
    <cellStyle name="Normal 2 11 23" xfId="4773"/>
    <cellStyle name="Normal 2 11 23 2" xfId="4774"/>
    <cellStyle name="Normal 2 11 23 3" xfId="4775"/>
    <cellStyle name="Normal 2 11 24" xfId="4776"/>
    <cellStyle name="Normal 2 11 25" xfId="4777"/>
    <cellStyle name="Normal 2 11 3" xfId="4778"/>
    <cellStyle name="Normal 2 11 3 2" xfId="4779"/>
    <cellStyle name="Normal 2 11 3 3" xfId="4780"/>
    <cellStyle name="Normal 2 11 4" xfId="4781"/>
    <cellStyle name="Normal 2 11 4 2" xfId="4782"/>
    <cellStyle name="Normal 2 11 4 3" xfId="4783"/>
    <cellStyle name="Normal 2 11 5" xfId="4784"/>
    <cellStyle name="Normal 2 11 5 2" xfId="4785"/>
    <cellStyle name="Normal 2 11 5 3" xfId="4786"/>
    <cellStyle name="Normal 2 11 6" xfId="4787"/>
    <cellStyle name="Normal 2 11 6 2" xfId="4788"/>
    <cellStyle name="Normal 2 11 6 3" xfId="4789"/>
    <cellStyle name="Normal 2 11 7" xfId="4790"/>
    <cellStyle name="Normal 2 11 7 2" xfId="4791"/>
    <cellStyle name="Normal 2 11 7 3" xfId="4792"/>
    <cellStyle name="Normal 2 11 8" xfId="4793"/>
    <cellStyle name="Normal 2 11 8 2" xfId="4794"/>
    <cellStyle name="Normal 2 11 8 3" xfId="4795"/>
    <cellStyle name="Normal 2 11 9" xfId="4796"/>
    <cellStyle name="Normal 2 11 9 2" xfId="4797"/>
    <cellStyle name="Normal 2 11 9 3" xfId="4798"/>
    <cellStyle name="Normal 2 110" xfId="4799"/>
    <cellStyle name="Normal 2 110 2" xfId="4800"/>
    <cellStyle name="Normal 2 110 3" xfId="4801"/>
    <cellStyle name="Normal 2 111" xfId="4802"/>
    <cellStyle name="Normal 2 111 2" xfId="4803"/>
    <cellStyle name="Normal 2 111 3" xfId="4804"/>
    <cellStyle name="Normal 2 112" xfId="4805"/>
    <cellStyle name="Normal 2 112 2" xfId="4806"/>
    <cellStyle name="Normal 2 112 3" xfId="4807"/>
    <cellStyle name="Normal 2 113" xfId="4808"/>
    <cellStyle name="Normal 2 113 2" xfId="4809"/>
    <cellStyle name="Normal 2 113 3" xfId="4810"/>
    <cellStyle name="Normal 2 114" xfId="4811"/>
    <cellStyle name="Normal 2 114 2" xfId="4812"/>
    <cellStyle name="Normal 2 114 3" xfId="4813"/>
    <cellStyle name="Normal 2 115" xfId="4814"/>
    <cellStyle name="Normal 2 115 2" xfId="4815"/>
    <cellStyle name="Normal 2 115 3" xfId="4816"/>
    <cellStyle name="Normal 2 116" xfId="4817"/>
    <cellStyle name="Normal 2 116 2" xfId="4818"/>
    <cellStyle name="Normal 2 116 3" xfId="4819"/>
    <cellStyle name="Normal 2 117" xfId="4820"/>
    <cellStyle name="Normal 2 117 2" xfId="4821"/>
    <cellStyle name="Normal 2 117 3" xfId="4822"/>
    <cellStyle name="Normal 2 118" xfId="4823"/>
    <cellStyle name="Normal 2 118 2" xfId="4824"/>
    <cellStyle name="Normal 2 118 3" xfId="4825"/>
    <cellStyle name="Normal 2 119" xfId="4826"/>
    <cellStyle name="Normal 2 119 2" xfId="4827"/>
    <cellStyle name="Normal 2 119 3" xfId="4828"/>
    <cellStyle name="Normal 2 12" xfId="4829"/>
    <cellStyle name="Normal 2 12 10" xfId="4830"/>
    <cellStyle name="Normal 2 12 10 2" xfId="4831"/>
    <cellStyle name="Normal 2 12 10 3" xfId="4832"/>
    <cellStyle name="Normal 2 12 11" xfId="4833"/>
    <cellStyle name="Normal 2 12 11 2" xfId="4834"/>
    <cellStyle name="Normal 2 12 11 3" xfId="4835"/>
    <cellStyle name="Normal 2 12 12" xfId="4836"/>
    <cellStyle name="Normal 2 12 12 2" xfId="4837"/>
    <cellStyle name="Normal 2 12 12 3" xfId="4838"/>
    <cellStyle name="Normal 2 12 13" xfId="4839"/>
    <cellStyle name="Normal 2 12 13 2" xfId="4840"/>
    <cellStyle name="Normal 2 12 13 3" xfId="4841"/>
    <cellStyle name="Normal 2 12 14" xfId="4842"/>
    <cellStyle name="Normal 2 12 14 2" xfId="4843"/>
    <cellStyle name="Normal 2 12 14 3" xfId="4844"/>
    <cellStyle name="Normal 2 12 15" xfId="4845"/>
    <cellStyle name="Normal 2 12 15 2" xfId="4846"/>
    <cellStyle name="Normal 2 12 15 3" xfId="4847"/>
    <cellStyle name="Normal 2 12 16" xfId="4848"/>
    <cellStyle name="Normal 2 12 16 2" xfId="4849"/>
    <cellStyle name="Normal 2 12 16 3" xfId="4850"/>
    <cellStyle name="Normal 2 12 17" xfId="4851"/>
    <cellStyle name="Normal 2 12 17 2" xfId="4852"/>
    <cellStyle name="Normal 2 12 17 3" xfId="4853"/>
    <cellStyle name="Normal 2 12 18" xfId="4854"/>
    <cellStyle name="Normal 2 12 18 2" xfId="4855"/>
    <cellStyle name="Normal 2 12 18 3" xfId="4856"/>
    <cellStyle name="Normal 2 12 19" xfId="4857"/>
    <cellStyle name="Normal 2 12 19 2" xfId="4858"/>
    <cellStyle name="Normal 2 12 19 3" xfId="4859"/>
    <cellStyle name="Normal 2 12 2" xfId="4860"/>
    <cellStyle name="Normal 2 12 2 2" xfId="4861"/>
    <cellStyle name="Normal 2 12 2 3" xfId="4862"/>
    <cellStyle name="Normal 2 12 20" xfId="4863"/>
    <cellStyle name="Normal 2 12 20 2" xfId="4864"/>
    <cellStyle name="Normal 2 12 20 3" xfId="4865"/>
    <cellStyle name="Normal 2 12 21" xfId="4866"/>
    <cellStyle name="Normal 2 12 21 2" xfId="4867"/>
    <cellStyle name="Normal 2 12 21 3" xfId="4868"/>
    <cellStyle name="Normal 2 12 22" xfId="4869"/>
    <cellStyle name="Normal 2 12 22 2" xfId="4870"/>
    <cellStyle name="Normal 2 12 22 3" xfId="4871"/>
    <cellStyle name="Normal 2 12 23" xfId="4872"/>
    <cellStyle name="Normal 2 12 23 2" xfId="4873"/>
    <cellStyle name="Normal 2 12 23 3" xfId="4874"/>
    <cellStyle name="Normal 2 12 24" xfId="4875"/>
    <cellStyle name="Normal 2 12 25" xfId="4876"/>
    <cellStyle name="Normal 2 12 3" xfId="4877"/>
    <cellStyle name="Normal 2 12 3 2" xfId="4878"/>
    <cellStyle name="Normal 2 12 3 3" xfId="4879"/>
    <cellStyle name="Normal 2 12 4" xfId="4880"/>
    <cellStyle name="Normal 2 12 4 2" xfId="4881"/>
    <cellStyle name="Normal 2 12 4 3" xfId="4882"/>
    <cellStyle name="Normal 2 12 5" xfId="4883"/>
    <cellStyle name="Normal 2 12 5 2" xfId="4884"/>
    <cellStyle name="Normal 2 12 5 3" xfId="4885"/>
    <cellStyle name="Normal 2 12 6" xfId="4886"/>
    <cellStyle name="Normal 2 12 6 2" xfId="4887"/>
    <cellStyle name="Normal 2 12 6 3" xfId="4888"/>
    <cellStyle name="Normal 2 12 7" xfId="4889"/>
    <cellStyle name="Normal 2 12 7 2" xfId="4890"/>
    <cellStyle name="Normal 2 12 7 3" xfId="4891"/>
    <cellStyle name="Normal 2 12 8" xfId="4892"/>
    <cellStyle name="Normal 2 12 8 2" xfId="4893"/>
    <cellStyle name="Normal 2 12 8 3" xfId="4894"/>
    <cellStyle name="Normal 2 12 9" xfId="4895"/>
    <cellStyle name="Normal 2 12 9 2" xfId="4896"/>
    <cellStyle name="Normal 2 12 9 3" xfId="4897"/>
    <cellStyle name="Normal 2 120" xfId="4898"/>
    <cellStyle name="Normal 2 120 2" xfId="4899"/>
    <cellStyle name="Normal 2 120 3" xfId="4900"/>
    <cellStyle name="Normal 2 121" xfId="4901"/>
    <cellStyle name="Normal 2 121 2" xfId="4902"/>
    <cellStyle name="Normal 2 121 3" xfId="4903"/>
    <cellStyle name="Normal 2 122" xfId="4904"/>
    <cellStyle name="Normal 2 122 2" xfId="4905"/>
    <cellStyle name="Normal 2 122 3" xfId="4906"/>
    <cellStyle name="Normal 2 123" xfId="4907"/>
    <cellStyle name="Normal 2 123 2" xfId="4908"/>
    <cellStyle name="Normal 2 123 3" xfId="4909"/>
    <cellStyle name="Normal 2 124" xfId="4910"/>
    <cellStyle name="Normal 2 124 2" xfId="4911"/>
    <cellStyle name="Normal 2 124 3" xfId="4912"/>
    <cellStyle name="Normal 2 125" xfId="4913"/>
    <cellStyle name="Normal 2 125 2" xfId="4914"/>
    <cellStyle name="Normal 2 125 3" xfId="4915"/>
    <cellStyle name="Normal 2 126" xfId="4916"/>
    <cellStyle name="Normal 2 126 2" xfId="4917"/>
    <cellStyle name="Normal 2 126 3" xfId="4918"/>
    <cellStyle name="Normal 2 127" xfId="4919"/>
    <cellStyle name="Normal 2 127 2" xfId="4920"/>
    <cellStyle name="Normal 2 127 3" xfId="4921"/>
    <cellStyle name="Normal 2 128" xfId="4922"/>
    <cellStyle name="Normal 2 128 2" xfId="4923"/>
    <cellStyle name="Normal 2 128 3" xfId="4924"/>
    <cellStyle name="Normal 2 129" xfId="4925"/>
    <cellStyle name="Normal 2 129 2" xfId="4926"/>
    <cellStyle name="Normal 2 129 3" xfId="4927"/>
    <cellStyle name="Normal 2 13" xfId="4928"/>
    <cellStyle name="Normal 2 13 10" xfId="4929"/>
    <cellStyle name="Normal 2 13 10 2" xfId="4930"/>
    <cellStyle name="Normal 2 13 10 3" xfId="4931"/>
    <cellStyle name="Normal 2 13 11" xfId="4932"/>
    <cellStyle name="Normal 2 13 11 2" xfId="4933"/>
    <cellStyle name="Normal 2 13 11 3" xfId="4934"/>
    <cellStyle name="Normal 2 13 12" xfId="4935"/>
    <cellStyle name="Normal 2 13 12 2" xfId="4936"/>
    <cellStyle name="Normal 2 13 12 3" xfId="4937"/>
    <cellStyle name="Normal 2 13 13" xfId="4938"/>
    <cellStyle name="Normal 2 13 13 2" xfId="4939"/>
    <cellStyle name="Normal 2 13 13 3" xfId="4940"/>
    <cellStyle name="Normal 2 13 14" xfId="4941"/>
    <cellStyle name="Normal 2 13 14 2" xfId="4942"/>
    <cellStyle name="Normal 2 13 14 3" xfId="4943"/>
    <cellStyle name="Normal 2 13 15" xfId="4944"/>
    <cellStyle name="Normal 2 13 15 2" xfId="4945"/>
    <cellStyle name="Normal 2 13 15 3" xfId="4946"/>
    <cellStyle name="Normal 2 13 16" xfId="4947"/>
    <cellStyle name="Normal 2 13 16 2" xfId="4948"/>
    <cellStyle name="Normal 2 13 16 3" xfId="4949"/>
    <cellStyle name="Normal 2 13 17" xfId="4950"/>
    <cellStyle name="Normal 2 13 17 2" xfId="4951"/>
    <cellStyle name="Normal 2 13 17 3" xfId="4952"/>
    <cellStyle name="Normal 2 13 18" xfId="4953"/>
    <cellStyle name="Normal 2 13 18 2" xfId="4954"/>
    <cellStyle name="Normal 2 13 18 3" xfId="4955"/>
    <cellStyle name="Normal 2 13 19" xfId="4956"/>
    <cellStyle name="Normal 2 13 19 2" xfId="4957"/>
    <cellStyle name="Normal 2 13 19 3" xfId="4958"/>
    <cellStyle name="Normal 2 13 2" xfId="4959"/>
    <cellStyle name="Normal 2 13 2 2" xfId="4960"/>
    <cellStyle name="Normal 2 13 2 3" xfId="4961"/>
    <cellStyle name="Normal 2 13 20" xfId="4962"/>
    <cellStyle name="Normal 2 13 20 2" xfId="4963"/>
    <cellStyle name="Normal 2 13 20 3" xfId="4964"/>
    <cellStyle name="Normal 2 13 21" xfId="4965"/>
    <cellStyle name="Normal 2 13 21 2" xfId="4966"/>
    <cellStyle name="Normal 2 13 21 3" xfId="4967"/>
    <cellStyle name="Normal 2 13 22" xfId="4968"/>
    <cellStyle name="Normal 2 13 22 2" xfId="4969"/>
    <cellStyle name="Normal 2 13 22 3" xfId="4970"/>
    <cellStyle name="Normal 2 13 23" xfId="4971"/>
    <cellStyle name="Normal 2 13 23 2" xfId="4972"/>
    <cellStyle name="Normal 2 13 23 3" xfId="4973"/>
    <cellStyle name="Normal 2 13 24" xfId="4974"/>
    <cellStyle name="Normal 2 13 25" xfId="4975"/>
    <cellStyle name="Normal 2 13 3" xfId="4976"/>
    <cellStyle name="Normal 2 13 3 2" xfId="4977"/>
    <cellStyle name="Normal 2 13 3 3" xfId="4978"/>
    <cellStyle name="Normal 2 13 4" xfId="4979"/>
    <cellStyle name="Normal 2 13 4 2" xfId="4980"/>
    <cellStyle name="Normal 2 13 4 3" xfId="4981"/>
    <cellStyle name="Normal 2 13 5" xfId="4982"/>
    <cellStyle name="Normal 2 13 5 2" xfId="4983"/>
    <cellStyle name="Normal 2 13 5 3" xfId="4984"/>
    <cellStyle name="Normal 2 13 6" xfId="4985"/>
    <cellStyle name="Normal 2 13 6 2" xfId="4986"/>
    <cellStyle name="Normal 2 13 6 3" xfId="4987"/>
    <cellStyle name="Normal 2 13 7" xfId="4988"/>
    <cellStyle name="Normal 2 13 7 2" xfId="4989"/>
    <cellStyle name="Normal 2 13 7 3" xfId="4990"/>
    <cellStyle name="Normal 2 13 8" xfId="4991"/>
    <cellStyle name="Normal 2 13 8 2" xfId="4992"/>
    <cellStyle name="Normal 2 13 8 3" xfId="4993"/>
    <cellStyle name="Normal 2 13 9" xfId="4994"/>
    <cellStyle name="Normal 2 13 9 2" xfId="4995"/>
    <cellStyle name="Normal 2 13 9 3" xfId="4996"/>
    <cellStyle name="Normal 2 130" xfId="4997"/>
    <cellStyle name="Normal 2 130 2" xfId="4998"/>
    <cellStyle name="Normal 2 130 3" xfId="4999"/>
    <cellStyle name="Normal 2 131" xfId="5000"/>
    <cellStyle name="Normal 2 131 2" xfId="5001"/>
    <cellStyle name="Normal 2 131 3" xfId="5002"/>
    <cellStyle name="Normal 2 132" xfId="5003"/>
    <cellStyle name="Normal 2 132 2" xfId="5004"/>
    <cellStyle name="Normal 2 132 3" xfId="5005"/>
    <cellStyle name="Normal 2 133" xfId="5006"/>
    <cellStyle name="Normal 2 133 2" xfId="5007"/>
    <cellStyle name="Normal 2 133 3" xfId="5008"/>
    <cellStyle name="Normal 2 134" xfId="5009"/>
    <cellStyle name="Normal 2 134 2" xfId="5010"/>
    <cellStyle name="Normal 2 134 3" xfId="5011"/>
    <cellStyle name="Normal 2 135" xfId="5012"/>
    <cellStyle name="Normal 2 135 2" xfId="5013"/>
    <cellStyle name="Normal 2 135 3" xfId="5014"/>
    <cellStyle name="Normal 2 136" xfId="5015"/>
    <cellStyle name="Normal 2 136 2" xfId="5016"/>
    <cellStyle name="Normal 2 136 3" xfId="5017"/>
    <cellStyle name="Normal 2 137" xfId="5018"/>
    <cellStyle name="Normal 2 137 2" xfId="5019"/>
    <cellStyle name="Normal 2 137 3" xfId="5020"/>
    <cellStyle name="Normal 2 138" xfId="5021"/>
    <cellStyle name="Normal 2 138 2" xfId="5022"/>
    <cellStyle name="Normal 2 138 3" xfId="5023"/>
    <cellStyle name="Normal 2 139" xfId="5024"/>
    <cellStyle name="Normal 2 139 2" xfId="5025"/>
    <cellStyle name="Normal 2 139 3" xfId="5026"/>
    <cellStyle name="Normal 2 14" xfId="5027"/>
    <cellStyle name="Normal 2 14 10" xfId="5028"/>
    <cellStyle name="Normal 2 14 10 2" xfId="5029"/>
    <cellStyle name="Normal 2 14 10 3" xfId="5030"/>
    <cellStyle name="Normal 2 14 11" xfId="5031"/>
    <cellStyle name="Normal 2 14 11 2" xfId="5032"/>
    <cellStyle name="Normal 2 14 11 3" xfId="5033"/>
    <cellStyle name="Normal 2 14 12" xfId="5034"/>
    <cellStyle name="Normal 2 14 12 2" xfId="5035"/>
    <cellStyle name="Normal 2 14 12 3" xfId="5036"/>
    <cellStyle name="Normal 2 14 13" xfId="5037"/>
    <cellStyle name="Normal 2 14 13 2" xfId="5038"/>
    <cellStyle name="Normal 2 14 13 3" xfId="5039"/>
    <cellStyle name="Normal 2 14 14" xfId="5040"/>
    <cellStyle name="Normal 2 14 14 2" xfId="5041"/>
    <cellStyle name="Normal 2 14 14 3" xfId="5042"/>
    <cellStyle name="Normal 2 14 15" xfId="5043"/>
    <cellStyle name="Normal 2 14 15 2" xfId="5044"/>
    <cellStyle name="Normal 2 14 15 3" xfId="5045"/>
    <cellStyle name="Normal 2 14 16" xfId="5046"/>
    <cellStyle name="Normal 2 14 16 2" xfId="5047"/>
    <cellStyle name="Normal 2 14 16 3" xfId="5048"/>
    <cellStyle name="Normal 2 14 17" xfId="5049"/>
    <cellStyle name="Normal 2 14 17 2" xfId="5050"/>
    <cellStyle name="Normal 2 14 17 3" xfId="5051"/>
    <cellStyle name="Normal 2 14 18" xfId="5052"/>
    <cellStyle name="Normal 2 14 18 2" xfId="5053"/>
    <cellStyle name="Normal 2 14 18 3" xfId="5054"/>
    <cellStyle name="Normal 2 14 19" xfId="5055"/>
    <cellStyle name="Normal 2 14 19 2" xfId="5056"/>
    <cellStyle name="Normal 2 14 19 3" xfId="5057"/>
    <cellStyle name="Normal 2 14 2" xfId="5058"/>
    <cellStyle name="Normal 2 14 2 2" xfId="5059"/>
    <cellStyle name="Normal 2 14 2 3" xfId="5060"/>
    <cellStyle name="Normal 2 14 20" xfId="5061"/>
    <cellStyle name="Normal 2 14 20 2" xfId="5062"/>
    <cellStyle name="Normal 2 14 20 3" xfId="5063"/>
    <cellStyle name="Normal 2 14 21" xfId="5064"/>
    <cellStyle name="Normal 2 14 21 2" xfId="5065"/>
    <cellStyle name="Normal 2 14 21 3" xfId="5066"/>
    <cellStyle name="Normal 2 14 22" xfId="5067"/>
    <cellStyle name="Normal 2 14 22 2" xfId="5068"/>
    <cellStyle name="Normal 2 14 22 3" xfId="5069"/>
    <cellStyle name="Normal 2 14 23" xfId="5070"/>
    <cellStyle name="Normal 2 14 23 2" xfId="5071"/>
    <cellStyle name="Normal 2 14 23 3" xfId="5072"/>
    <cellStyle name="Normal 2 14 24" xfId="5073"/>
    <cellStyle name="Normal 2 14 25" xfId="5074"/>
    <cellStyle name="Normal 2 14 3" xfId="5075"/>
    <cellStyle name="Normal 2 14 3 2" xfId="5076"/>
    <cellStyle name="Normal 2 14 3 3" xfId="5077"/>
    <cellStyle name="Normal 2 14 4" xfId="5078"/>
    <cellStyle name="Normal 2 14 4 2" xfId="5079"/>
    <cellStyle name="Normal 2 14 4 3" xfId="5080"/>
    <cellStyle name="Normal 2 14 5" xfId="5081"/>
    <cellStyle name="Normal 2 14 5 2" xfId="5082"/>
    <cellStyle name="Normal 2 14 5 3" xfId="5083"/>
    <cellStyle name="Normal 2 14 6" xfId="5084"/>
    <cellStyle name="Normal 2 14 6 2" xfId="5085"/>
    <cellStyle name="Normal 2 14 6 3" xfId="5086"/>
    <cellStyle name="Normal 2 14 7" xfId="5087"/>
    <cellStyle name="Normal 2 14 7 2" xfId="5088"/>
    <cellStyle name="Normal 2 14 7 3" xfId="5089"/>
    <cellStyle name="Normal 2 14 8" xfId="5090"/>
    <cellStyle name="Normal 2 14 8 2" xfId="5091"/>
    <cellStyle name="Normal 2 14 8 3" xfId="5092"/>
    <cellStyle name="Normal 2 14 9" xfId="5093"/>
    <cellStyle name="Normal 2 14 9 2" xfId="5094"/>
    <cellStyle name="Normal 2 14 9 3" xfId="5095"/>
    <cellStyle name="Normal 2 140" xfId="5096"/>
    <cellStyle name="Normal 2 140 2" xfId="5097"/>
    <cellStyle name="Normal 2 140 3" xfId="5098"/>
    <cellStyle name="Normal 2 141" xfId="5099"/>
    <cellStyle name="Normal 2 141 2" xfId="5100"/>
    <cellStyle name="Normal 2 141 3" xfId="5101"/>
    <cellStyle name="Normal 2 142" xfId="5102"/>
    <cellStyle name="Normal 2 142 2" xfId="5103"/>
    <cellStyle name="Normal 2 142 3" xfId="5104"/>
    <cellStyle name="Normal 2 143" xfId="5105"/>
    <cellStyle name="Normal 2 143 2" xfId="5106"/>
    <cellStyle name="Normal 2 143 3" xfId="5107"/>
    <cellStyle name="Normal 2 144" xfId="5108"/>
    <cellStyle name="Normal 2 144 2" xfId="5109"/>
    <cellStyle name="Normal 2 144 3" xfId="5110"/>
    <cellStyle name="Normal 2 145" xfId="5111"/>
    <cellStyle name="Normal 2 145 2" xfId="5112"/>
    <cellStyle name="Normal 2 145 3" xfId="5113"/>
    <cellStyle name="Normal 2 146" xfId="5114"/>
    <cellStyle name="Normal 2 146 2" xfId="5115"/>
    <cellStyle name="Normal 2 146 3" xfId="5116"/>
    <cellStyle name="Normal 2 147" xfId="5117"/>
    <cellStyle name="Normal 2 147 2" xfId="5118"/>
    <cellStyle name="Normal 2 147 3" xfId="5119"/>
    <cellStyle name="Normal 2 148" xfId="5120"/>
    <cellStyle name="Normal 2 148 2" xfId="5121"/>
    <cellStyle name="Normal 2 148 3" xfId="5122"/>
    <cellStyle name="Normal 2 149" xfId="5123"/>
    <cellStyle name="Normal 2 149 2" xfId="5124"/>
    <cellStyle name="Normal 2 149 3" xfId="5125"/>
    <cellStyle name="Normal 2 15" xfId="5126"/>
    <cellStyle name="Normal 2 15 10" xfId="5127"/>
    <cellStyle name="Normal 2 15 10 2" xfId="5128"/>
    <cellStyle name="Normal 2 15 10 3" xfId="5129"/>
    <cellStyle name="Normal 2 15 11" xfId="5130"/>
    <cellStyle name="Normal 2 15 11 2" xfId="5131"/>
    <cellStyle name="Normal 2 15 11 3" xfId="5132"/>
    <cellStyle name="Normal 2 15 12" xfId="5133"/>
    <cellStyle name="Normal 2 15 12 2" xfId="5134"/>
    <cellStyle name="Normal 2 15 12 3" xfId="5135"/>
    <cellStyle name="Normal 2 15 13" xfId="5136"/>
    <cellStyle name="Normal 2 15 13 2" xfId="5137"/>
    <cellStyle name="Normal 2 15 13 3" xfId="5138"/>
    <cellStyle name="Normal 2 15 14" xfId="5139"/>
    <cellStyle name="Normal 2 15 14 2" xfId="5140"/>
    <cellStyle name="Normal 2 15 14 3" xfId="5141"/>
    <cellStyle name="Normal 2 15 15" xfId="5142"/>
    <cellStyle name="Normal 2 15 15 2" xfId="5143"/>
    <cellStyle name="Normal 2 15 15 3" xfId="5144"/>
    <cellStyle name="Normal 2 15 16" xfId="5145"/>
    <cellStyle name="Normal 2 15 16 2" xfId="5146"/>
    <cellStyle name="Normal 2 15 16 3" xfId="5147"/>
    <cellStyle name="Normal 2 15 17" xfId="5148"/>
    <cellStyle name="Normal 2 15 17 2" xfId="5149"/>
    <cellStyle name="Normal 2 15 17 3" xfId="5150"/>
    <cellStyle name="Normal 2 15 18" xfId="5151"/>
    <cellStyle name="Normal 2 15 18 2" xfId="5152"/>
    <cellStyle name="Normal 2 15 18 3" xfId="5153"/>
    <cellStyle name="Normal 2 15 19" xfId="5154"/>
    <cellStyle name="Normal 2 15 19 2" xfId="5155"/>
    <cellStyle name="Normal 2 15 19 3" xfId="5156"/>
    <cellStyle name="Normal 2 15 2" xfId="5157"/>
    <cellStyle name="Normal 2 15 2 2" xfId="5158"/>
    <cellStyle name="Normal 2 15 2 3" xfId="5159"/>
    <cellStyle name="Normal 2 15 20" xfId="5160"/>
    <cellStyle name="Normal 2 15 20 2" xfId="5161"/>
    <cellStyle name="Normal 2 15 20 3" xfId="5162"/>
    <cellStyle name="Normal 2 15 21" xfId="5163"/>
    <cellStyle name="Normal 2 15 21 2" xfId="5164"/>
    <cellStyle name="Normal 2 15 21 3" xfId="5165"/>
    <cellStyle name="Normal 2 15 22" xfId="5166"/>
    <cellStyle name="Normal 2 15 22 2" xfId="5167"/>
    <cellStyle name="Normal 2 15 22 3" xfId="5168"/>
    <cellStyle name="Normal 2 15 23" xfId="5169"/>
    <cellStyle name="Normal 2 15 23 2" xfId="5170"/>
    <cellStyle name="Normal 2 15 23 3" xfId="5171"/>
    <cellStyle name="Normal 2 15 24" xfId="5172"/>
    <cellStyle name="Normal 2 15 25" xfId="5173"/>
    <cellStyle name="Normal 2 15 3" xfId="5174"/>
    <cellStyle name="Normal 2 15 3 2" xfId="5175"/>
    <cellStyle name="Normal 2 15 3 3" xfId="5176"/>
    <cellStyle name="Normal 2 15 4" xfId="5177"/>
    <cellStyle name="Normal 2 15 4 2" xfId="5178"/>
    <cellStyle name="Normal 2 15 4 3" xfId="5179"/>
    <cellStyle name="Normal 2 15 5" xfId="5180"/>
    <cellStyle name="Normal 2 15 5 2" xfId="5181"/>
    <cellStyle name="Normal 2 15 5 3" xfId="5182"/>
    <cellStyle name="Normal 2 15 6" xfId="5183"/>
    <cellStyle name="Normal 2 15 6 2" xfId="5184"/>
    <cellStyle name="Normal 2 15 6 3" xfId="5185"/>
    <cellStyle name="Normal 2 15 7" xfId="5186"/>
    <cellStyle name="Normal 2 15 7 2" xfId="5187"/>
    <cellStyle name="Normal 2 15 7 3" xfId="5188"/>
    <cellStyle name="Normal 2 15 8" xfId="5189"/>
    <cellStyle name="Normal 2 15 8 2" xfId="5190"/>
    <cellStyle name="Normal 2 15 8 3" xfId="5191"/>
    <cellStyle name="Normal 2 15 9" xfId="5192"/>
    <cellStyle name="Normal 2 15 9 2" xfId="5193"/>
    <cellStyle name="Normal 2 15 9 3" xfId="5194"/>
    <cellStyle name="Normal 2 150" xfId="5195"/>
    <cellStyle name="Normal 2 150 2" xfId="5196"/>
    <cellStyle name="Normal 2 150 3" xfId="5197"/>
    <cellStyle name="Normal 2 151" xfId="5198"/>
    <cellStyle name="Normal 2 151 2" xfId="5199"/>
    <cellStyle name="Normal 2 151 3" xfId="5200"/>
    <cellStyle name="Normal 2 152" xfId="5201"/>
    <cellStyle name="Normal 2 152 2" xfId="5202"/>
    <cellStyle name="Normal 2 152 3" xfId="5203"/>
    <cellStyle name="Normal 2 153" xfId="5204"/>
    <cellStyle name="Normal 2 153 2" xfId="5205"/>
    <cellStyle name="Normal 2 153 3" xfId="5206"/>
    <cellStyle name="Normal 2 154" xfId="5207"/>
    <cellStyle name="Normal 2 154 2" xfId="5208"/>
    <cellStyle name="Normal 2 154 3" xfId="5209"/>
    <cellStyle name="Normal 2 155" xfId="5210"/>
    <cellStyle name="Normal 2 155 2" xfId="5211"/>
    <cellStyle name="Normal 2 155 3" xfId="5212"/>
    <cellStyle name="Normal 2 156" xfId="5213"/>
    <cellStyle name="Normal 2 156 2" xfId="5214"/>
    <cellStyle name="Normal 2 156 3" xfId="5215"/>
    <cellStyle name="Normal 2 157" xfId="5216"/>
    <cellStyle name="Normal 2 157 2" xfId="5217"/>
    <cellStyle name="Normal 2 157 3" xfId="5218"/>
    <cellStyle name="Normal 2 158" xfId="5219"/>
    <cellStyle name="Normal 2 158 2" xfId="5220"/>
    <cellStyle name="Normal 2 158 3" xfId="5221"/>
    <cellStyle name="Normal 2 159" xfId="5222"/>
    <cellStyle name="Normal 2 159 2" xfId="5223"/>
    <cellStyle name="Normal 2 159 3" xfId="5224"/>
    <cellStyle name="Normal 2 16" xfId="5225"/>
    <cellStyle name="Normal 2 16 10" xfId="5226"/>
    <cellStyle name="Normal 2 16 10 2" xfId="5227"/>
    <cellStyle name="Normal 2 16 10 3" xfId="5228"/>
    <cellStyle name="Normal 2 16 11" xfId="5229"/>
    <cellStyle name="Normal 2 16 11 2" xfId="5230"/>
    <cellStyle name="Normal 2 16 11 3" xfId="5231"/>
    <cellStyle name="Normal 2 16 12" xfId="5232"/>
    <cellStyle name="Normal 2 16 12 2" xfId="5233"/>
    <cellStyle name="Normal 2 16 12 3" xfId="5234"/>
    <cellStyle name="Normal 2 16 13" xfId="5235"/>
    <cellStyle name="Normal 2 16 13 2" xfId="5236"/>
    <cellStyle name="Normal 2 16 13 3" xfId="5237"/>
    <cellStyle name="Normal 2 16 14" xfId="5238"/>
    <cellStyle name="Normal 2 16 14 2" xfId="5239"/>
    <cellStyle name="Normal 2 16 14 3" xfId="5240"/>
    <cellStyle name="Normal 2 16 15" xfId="5241"/>
    <cellStyle name="Normal 2 16 15 2" xfId="5242"/>
    <cellStyle name="Normal 2 16 15 3" xfId="5243"/>
    <cellStyle name="Normal 2 16 16" xfId="5244"/>
    <cellStyle name="Normal 2 16 16 2" xfId="5245"/>
    <cellStyle name="Normal 2 16 16 3" xfId="5246"/>
    <cellStyle name="Normal 2 16 17" xfId="5247"/>
    <cellStyle name="Normal 2 16 17 2" xfId="5248"/>
    <cellStyle name="Normal 2 16 17 3" xfId="5249"/>
    <cellStyle name="Normal 2 16 18" xfId="5250"/>
    <cellStyle name="Normal 2 16 18 2" xfId="5251"/>
    <cellStyle name="Normal 2 16 18 3" xfId="5252"/>
    <cellStyle name="Normal 2 16 19" xfId="5253"/>
    <cellStyle name="Normal 2 16 19 2" xfId="5254"/>
    <cellStyle name="Normal 2 16 19 3" xfId="5255"/>
    <cellStyle name="Normal 2 16 2" xfId="5256"/>
    <cellStyle name="Normal 2 16 2 2" xfId="5257"/>
    <cellStyle name="Normal 2 16 2 3" xfId="5258"/>
    <cellStyle name="Normal 2 16 20" xfId="5259"/>
    <cellStyle name="Normal 2 16 20 2" xfId="5260"/>
    <cellStyle name="Normal 2 16 20 3" xfId="5261"/>
    <cellStyle name="Normal 2 16 21" xfId="5262"/>
    <cellStyle name="Normal 2 16 21 2" xfId="5263"/>
    <cellStyle name="Normal 2 16 21 3" xfId="5264"/>
    <cellStyle name="Normal 2 16 22" xfId="5265"/>
    <cellStyle name="Normal 2 16 22 2" xfId="5266"/>
    <cellStyle name="Normal 2 16 22 3" xfId="5267"/>
    <cellStyle name="Normal 2 16 23" xfId="5268"/>
    <cellStyle name="Normal 2 16 23 2" xfId="5269"/>
    <cellStyle name="Normal 2 16 23 3" xfId="5270"/>
    <cellStyle name="Normal 2 16 24" xfId="5271"/>
    <cellStyle name="Normal 2 16 25" xfId="5272"/>
    <cellStyle name="Normal 2 16 3" xfId="5273"/>
    <cellStyle name="Normal 2 16 3 2" xfId="5274"/>
    <cellStyle name="Normal 2 16 3 3" xfId="5275"/>
    <cellStyle name="Normal 2 16 4" xfId="5276"/>
    <cellStyle name="Normal 2 16 4 2" xfId="5277"/>
    <cellStyle name="Normal 2 16 4 3" xfId="5278"/>
    <cellStyle name="Normal 2 16 5" xfId="5279"/>
    <cellStyle name="Normal 2 16 5 2" xfId="5280"/>
    <cellStyle name="Normal 2 16 5 3" xfId="5281"/>
    <cellStyle name="Normal 2 16 6" xfId="5282"/>
    <cellStyle name="Normal 2 16 6 2" xfId="5283"/>
    <cellStyle name="Normal 2 16 6 3" xfId="5284"/>
    <cellStyle name="Normal 2 16 7" xfId="5285"/>
    <cellStyle name="Normal 2 16 7 2" xfId="5286"/>
    <cellStyle name="Normal 2 16 7 3" xfId="5287"/>
    <cellStyle name="Normal 2 16 8" xfId="5288"/>
    <cellStyle name="Normal 2 16 8 2" xfId="5289"/>
    <cellStyle name="Normal 2 16 8 3" xfId="5290"/>
    <cellStyle name="Normal 2 16 9" xfId="5291"/>
    <cellStyle name="Normal 2 16 9 2" xfId="5292"/>
    <cellStyle name="Normal 2 16 9 3" xfId="5293"/>
    <cellStyle name="Normal 2 160" xfId="5294"/>
    <cellStyle name="Normal 2 160 2" xfId="5295"/>
    <cellStyle name="Normal 2 160 3" xfId="5296"/>
    <cellStyle name="Normal 2 161" xfId="5297"/>
    <cellStyle name="Normal 2 161 2" xfId="5298"/>
    <cellStyle name="Normal 2 161 3" xfId="5299"/>
    <cellStyle name="Normal 2 162" xfId="5300"/>
    <cellStyle name="Normal 2 162 2" xfId="5301"/>
    <cellStyle name="Normal 2 162 3" xfId="5302"/>
    <cellStyle name="Normal 2 163" xfId="5303"/>
    <cellStyle name="Normal 2 163 2" xfId="5304"/>
    <cellStyle name="Normal 2 163 3" xfId="5305"/>
    <cellStyle name="Normal 2 164" xfId="5306"/>
    <cellStyle name="Normal 2 164 2" xfId="5307"/>
    <cellStyle name="Normal 2 164 3" xfId="5308"/>
    <cellStyle name="Normal 2 165" xfId="5309"/>
    <cellStyle name="Normal 2 165 2" xfId="5310"/>
    <cellStyle name="Normal 2 165 3" xfId="5311"/>
    <cellStyle name="Normal 2 166" xfId="5312"/>
    <cellStyle name="Normal 2 166 2" xfId="5313"/>
    <cellStyle name="Normal 2 166 3" xfId="5314"/>
    <cellStyle name="Normal 2 167" xfId="5315"/>
    <cellStyle name="Normal 2 167 2" xfId="5316"/>
    <cellStyle name="Normal 2 167 3" xfId="5317"/>
    <cellStyle name="Normal 2 168" xfId="5318"/>
    <cellStyle name="Normal 2 168 2" xfId="5319"/>
    <cellStyle name="Normal 2 168 3" xfId="5320"/>
    <cellStyle name="Normal 2 169" xfId="5321"/>
    <cellStyle name="Normal 2 169 2" xfId="5322"/>
    <cellStyle name="Normal 2 169 3" xfId="5323"/>
    <cellStyle name="Normal 2 17" xfId="5324"/>
    <cellStyle name="Normal 2 17 10" xfId="5325"/>
    <cellStyle name="Normal 2 17 10 2" xfId="5326"/>
    <cellStyle name="Normal 2 17 10 3" xfId="5327"/>
    <cellStyle name="Normal 2 17 11" xfId="5328"/>
    <cellStyle name="Normal 2 17 11 2" xfId="5329"/>
    <cellStyle name="Normal 2 17 11 3" xfId="5330"/>
    <cellStyle name="Normal 2 17 12" xfId="5331"/>
    <cellStyle name="Normal 2 17 12 2" xfId="5332"/>
    <cellStyle name="Normal 2 17 12 3" xfId="5333"/>
    <cellStyle name="Normal 2 17 13" xfId="5334"/>
    <cellStyle name="Normal 2 17 13 2" xfId="5335"/>
    <cellStyle name="Normal 2 17 13 3" xfId="5336"/>
    <cellStyle name="Normal 2 17 14" xfId="5337"/>
    <cellStyle name="Normal 2 17 14 2" xfId="5338"/>
    <cellStyle name="Normal 2 17 14 3" xfId="5339"/>
    <cellStyle name="Normal 2 17 15" xfId="5340"/>
    <cellStyle name="Normal 2 17 15 2" xfId="5341"/>
    <cellStyle name="Normal 2 17 15 3" xfId="5342"/>
    <cellStyle name="Normal 2 17 16" xfId="5343"/>
    <cellStyle name="Normal 2 17 16 2" xfId="5344"/>
    <cellStyle name="Normal 2 17 16 3" xfId="5345"/>
    <cellStyle name="Normal 2 17 17" xfId="5346"/>
    <cellStyle name="Normal 2 17 17 2" xfId="5347"/>
    <cellStyle name="Normal 2 17 17 3" xfId="5348"/>
    <cellStyle name="Normal 2 17 18" xfId="5349"/>
    <cellStyle name="Normal 2 17 18 2" xfId="5350"/>
    <cellStyle name="Normal 2 17 18 3" xfId="5351"/>
    <cellStyle name="Normal 2 17 19" xfId="5352"/>
    <cellStyle name="Normal 2 17 19 2" xfId="5353"/>
    <cellStyle name="Normal 2 17 19 3" xfId="5354"/>
    <cellStyle name="Normal 2 17 2" xfId="5355"/>
    <cellStyle name="Normal 2 17 2 2" xfId="5356"/>
    <cellStyle name="Normal 2 17 2 3" xfId="5357"/>
    <cellStyle name="Normal 2 17 20" xfId="5358"/>
    <cellStyle name="Normal 2 17 20 2" xfId="5359"/>
    <cellStyle name="Normal 2 17 20 3" xfId="5360"/>
    <cellStyle name="Normal 2 17 21" xfId="5361"/>
    <cellStyle name="Normal 2 17 21 2" xfId="5362"/>
    <cellStyle name="Normal 2 17 21 3" xfId="5363"/>
    <cellStyle name="Normal 2 17 22" xfId="5364"/>
    <cellStyle name="Normal 2 17 22 2" xfId="5365"/>
    <cellStyle name="Normal 2 17 22 3" xfId="5366"/>
    <cellStyle name="Normal 2 17 23" xfId="5367"/>
    <cellStyle name="Normal 2 17 23 2" xfId="5368"/>
    <cellStyle name="Normal 2 17 23 3" xfId="5369"/>
    <cellStyle name="Normal 2 17 24" xfId="5370"/>
    <cellStyle name="Normal 2 17 25" xfId="5371"/>
    <cellStyle name="Normal 2 17 3" xfId="5372"/>
    <cellStyle name="Normal 2 17 3 2" xfId="5373"/>
    <cellStyle name="Normal 2 17 3 3" xfId="5374"/>
    <cellStyle name="Normal 2 17 4" xfId="5375"/>
    <cellStyle name="Normal 2 17 4 2" xfId="5376"/>
    <cellStyle name="Normal 2 17 4 3" xfId="5377"/>
    <cellStyle name="Normal 2 17 5" xfId="5378"/>
    <cellStyle name="Normal 2 17 5 2" xfId="5379"/>
    <cellStyle name="Normal 2 17 5 3" xfId="5380"/>
    <cellStyle name="Normal 2 17 6" xfId="5381"/>
    <cellStyle name="Normal 2 17 6 2" xfId="5382"/>
    <cellStyle name="Normal 2 17 6 3" xfId="5383"/>
    <cellStyle name="Normal 2 17 7" xfId="5384"/>
    <cellStyle name="Normal 2 17 7 2" xfId="5385"/>
    <cellStyle name="Normal 2 17 7 3" xfId="5386"/>
    <cellStyle name="Normal 2 17 8" xfId="5387"/>
    <cellStyle name="Normal 2 17 8 2" xfId="5388"/>
    <cellStyle name="Normal 2 17 8 3" xfId="5389"/>
    <cellStyle name="Normal 2 17 9" xfId="5390"/>
    <cellStyle name="Normal 2 17 9 2" xfId="5391"/>
    <cellStyle name="Normal 2 17 9 3" xfId="5392"/>
    <cellStyle name="Normal 2 170" xfId="5393"/>
    <cellStyle name="Normal 2 170 2" xfId="5394"/>
    <cellStyle name="Normal 2 170 3" xfId="5395"/>
    <cellStyle name="Normal 2 171" xfId="5396"/>
    <cellStyle name="Normal 2 171 2" xfId="5397"/>
    <cellStyle name="Normal 2 171 3" xfId="5398"/>
    <cellStyle name="Normal 2 172" xfId="5399"/>
    <cellStyle name="Normal 2 172 2" xfId="5400"/>
    <cellStyle name="Normal 2 172 3" xfId="5401"/>
    <cellStyle name="Normal 2 173" xfId="5402"/>
    <cellStyle name="Normal 2 173 2" xfId="5403"/>
    <cellStyle name="Normal 2 173 3" xfId="5404"/>
    <cellStyle name="Normal 2 174" xfId="5405"/>
    <cellStyle name="Normal 2 174 2" xfId="5406"/>
    <cellStyle name="Normal 2 174 3" xfId="5407"/>
    <cellStyle name="Normal 2 175" xfId="5408"/>
    <cellStyle name="Normal 2 175 2" xfId="5409"/>
    <cellStyle name="Normal 2 175 3" xfId="5410"/>
    <cellStyle name="Normal 2 176" xfId="5411"/>
    <cellStyle name="Normal 2 176 2" xfId="5412"/>
    <cellStyle name="Normal 2 176 3" xfId="5413"/>
    <cellStyle name="Normal 2 177" xfId="5414"/>
    <cellStyle name="Normal 2 177 2" xfId="5415"/>
    <cellStyle name="Normal 2 177 3" xfId="5416"/>
    <cellStyle name="Normal 2 178" xfId="5417"/>
    <cellStyle name="Normal 2 178 2" xfId="5418"/>
    <cellStyle name="Normal 2 178 3" xfId="5419"/>
    <cellStyle name="Normal 2 179" xfId="5420"/>
    <cellStyle name="Normal 2 18" xfId="5421"/>
    <cellStyle name="Normal 2 18 10" xfId="5422"/>
    <cellStyle name="Normal 2 18 10 2" xfId="5423"/>
    <cellStyle name="Normal 2 18 10 3" xfId="5424"/>
    <cellStyle name="Normal 2 18 11" xfId="5425"/>
    <cellStyle name="Normal 2 18 11 2" xfId="5426"/>
    <cellStyle name="Normal 2 18 11 3" xfId="5427"/>
    <cellStyle name="Normal 2 18 12" xfId="5428"/>
    <cellStyle name="Normal 2 18 12 2" xfId="5429"/>
    <cellStyle name="Normal 2 18 12 3" xfId="5430"/>
    <cellStyle name="Normal 2 18 13" xfId="5431"/>
    <cellStyle name="Normal 2 18 13 2" xfId="5432"/>
    <cellStyle name="Normal 2 18 13 3" xfId="5433"/>
    <cellStyle name="Normal 2 18 14" xfId="5434"/>
    <cellStyle name="Normal 2 18 14 2" xfId="5435"/>
    <cellStyle name="Normal 2 18 14 3" xfId="5436"/>
    <cellStyle name="Normal 2 18 15" xfId="5437"/>
    <cellStyle name="Normal 2 18 15 2" xfId="5438"/>
    <cellStyle name="Normal 2 18 15 3" xfId="5439"/>
    <cellStyle name="Normal 2 18 16" xfId="5440"/>
    <cellStyle name="Normal 2 18 16 2" xfId="5441"/>
    <cellStyle name="Normal 2 18 16 3" xfId="5442"/>
    <cellStyle name="Normal 2 18 17" xfId="5443"/>
    <cellStyle name="Normal 2 18 17 2" xfId="5444"/>
    <cellStyle name="Normal 2 18 17 3" xfId="5445"/>
    <cellStyle name="Normal 2 18 18" xfId="5446"/>
    <cellStyle name="Normal 2 18 18 2" xfId="5447"/>
    <cellStyle name="Normal 2 18 18 3" xfId="5448"/>
    <cellStyle name="Normal 2 18 19" xfId="5449"/>
    <cellStyle name="Normal 2 18 19 2" xfId="5450"/>
    <cellStyle name="Normal 2 18 19 3" xfId="5451"/>
    <cellStyle name="Normal 2 18 2" xfId="5452"/>
    <cellStyle name="Normal 2 18 2 2" xfId="5453"/>
    <cellStyle name="Normal 2 18 2 3" xfId="5454"/>
    <cellStyle name="Normal 2 18 20" xfId="5455"/>
    <cellStyle name="Normal 2 18 20 2" xfId="5456"/>
    <cellStyle name="Normal 2 18 20 3" xfId="5457"/>
    <cellStyle name="Normal 2 18 21" xfId="5458"/>
    <cellStyle name="Normal 2 18 21 2" xfId="5459"/>
    <cellStyle name="Normal 2 18 21 3" xfId="5460"/>
    <cellStyle name="Normal 2 18 22" xfId="5461"/>
    <cellStyle name="Normal 2 18 22 2" xfId="5462"/>
    <cellStyle name="Normal 2 18 22 3" xfId="5463"/>
    <cellStyle name="Normal 2 18 23" xfId="5464"/>
    <cellStyle name="Normal 2 18 23 2" xfId="5465"/>
    <cellStyle name="Normal 2 18 23 3" xfId="5466"/>
    <cellStyle name="Normal 2 18 24" xfId="5467"/>
    <cellStyle name="Normal 2 18 25" xfId="5468"/>
    <cellStyle name="Normal 2 18 3" xfId="5469"/>
    <cellStyle name="Normal 2 18 3 2" xfId="5470"/>
    <cellStyle name="Normal 2 18 3 3" xfId="5471"/>
    <cellStyle name="Normal 2 18 4" xfId="5472"/>
    <cellStyle name="Normal 2 18 4 2" xfId="5473"/>
    <cellStyle name="Normal 2 18 4 3" xfId="5474"/>
    <cellStyle name="Normal 2 18 5" xfId="5475"/>
    <cellStyle name="Normal 2 18 5 2" xfId="5476"/>
    <cellStyle name="Normal 2 18 5 3" xfId="5477"/>
    <cellStyle name="Normal 2 18 6" xfId="5478"/>
    <cellStyle name="Normal 2 18 6 2" xfId="5479"/>
    <cellStyle name="Normal 2 18 6 3" xfId="5480"/>
    <cellStyle name="Normal 2 18 7" xfId="5481"/>
    <cellStyle name="Normal 2 18 7 2" xfId="5482"/>
    <cellStyle name="Normal 2 18 7 3" xfId="5483"/>
    <cellStyle name="Normal 2 18 8" xfId="5484"/>
    <cellStyle name="Normal 2 18 8 2" xfId="5485"/>
    <cellStyle name="Normal 2 18 8 3" xfId="5486"/>
    <cellStyle name="Normal 2 18 9" xfId="5487"/>
    <cellStyle name="Normal 2 18 9 2" xfId="5488"/>
    <cellStyle name="Normal 2 18 9 3" xfId="5489"/>
    <cellStyle name="Normal 2 180" xfId="5490"/>
    <cellStyle name="Normal 2 181" xfId="5491"/>
    <cellStyle name="Normal 2 182" xfId="5492"/>
    <cellStyle name="Normal 2 183" xfId="5493"/>
    <cellStyle name="Normal 2 184" xfId="5494"/>
    <cellStyle name="Normal 2 185" xfId="5495"/>
    <cellStyle name="Normal 2 186" xfId="5496"/>
    <cellStyle name="Normal 2 186 2" xfId="5497"/>
    <cellStyle name="Normal 2 186 2 2" xfId="17141"/>
    <cellStyle name="Normal 2 186 2 3" xfId="17140"/>
    <cellStyle name="Normal 2 186 3" xfId="17142"/>
    <cellStyle name="Normal 2 186 4" xfId="17143"/>
    <cellStyle name="Normal 2 186 5" xfId="17144"/>
    <cellStyle name="Normal 2 186 6" xfId="17139"/>
    <cellStyle name="Normal 2 187" xfId="5498"/>
    <cellStyle name="Normal 2 187 2" xfId="5499"/>
    <cellStyle name="Normal 2 187 2 2" xfId="17147"/>
    <cellStyle name="Normal 2 187 2 3" xfId="17146"/>
    <cellStyle name="Normal 2 187 3" xfId="17148"/>
    <cellStyle name="Normal 2 187 4" xfId="17149"/>
    <cellStyle name="Normal 2 187 5" xfId="17150"/>
    <cellStyle name="Normal 2 187 6" xfId="17145"/>
    <cellStyle name="Normal 2 188" xfId="5500"/>
    <cellStyle name="Normal 2 189" xfId="5501"/>
    <cellStyle name="Normal 2 19" xfId="5502"/>
    <cellStyle name="Normal 2 19 10" xfId="5503"/>
    <cellStyle name="Normal 2 19 10 2" xfId="5504"/>
    <cellStyle name="Normal 2 19 10 3" xfId="5505"/>
    <cellStyle name="Normal 2 19 11" xfId="5506"/>
    <cellStyle name="Normal 2 19 11 2" xfId="5507"/>
    <cellStyle name="Normal 2 19 11 3" xfId="5508"/>
    <cellStyle name="Normal 2 19 12" xfId="5509"/>
    <cellStyle name="Normal 2 19 12 2" xfId="5510"/>
    <cellStyle name="Normal 2 19 12 3" xfId="5511"/>
    <cellStyle name="Normal 2 19 13" xfId="5512"/>
    <cellStyle name="Normal 2 19 13 2" xfId="5513"/>
    <cellStyle name="Normal 2 19 13 3" xfId="5514"/>
    <cellStyle name="Normal 2 19 14" xfId="5515"/>
    <cellStyle name="Normal 2 19 14 2" xfId="5516"/>
    <cellStyle name="Normal 2 19 14 3" xfId="5517"/>
    <cellStyle name="Normal 2 19 15" xfId="5518"/>
    <cellStyle name="Normal 2 19 15 2" xfId="5519"/>
    <cellStyle name="Normal 2 19 15 3" xfId="5520"/>
    <cellStyle name="Normal 2 19 16" xfId="5521"/>
    <cellStyle name="Normal 2 19 16 2" xfId="5522"/>
    <cellStyle name="Normal 2 19 16 3" xfId="5523"/>
    <cellStyle name="Normal 2 19 17" xfId="5524"/>
    <cellStyle name="Normal 2 19 17 2" xfId="5525"/>
    <cellStyle name="Normal 2 19 17 3" xfId="5526"/>
    <cellStyle name="Normal 2 19 18" xfId="5527"/>
    <cellStyle name="Normal 2 19 18 2" xfId="5528"/>
    <cellStyle name="Normal 2 19 18 3" xfId="5529"/>
    <cellStyle name="Normal 2 19 19" xfId="5530"/>
    <cellStyle name="Normal 2 19 19 2" xfId="5531"/>
    <cellStyle name="Normal 2 19 19 3" xfId="5532"/>
    <cellStyle name="Normal 2 19 2" xfId="5533"/>
    <cellStyle name="Normal 2 19 2 2" xfId="5534"/>
    <cellStyle name="Normal 2 19 2 3" xfId="5535"/>
    <cellStyle name="Normal 2 19 20" xfId="5536"/>
    <cellStyle name="Normal 2 19 20 2" xfId="5537"/>
    <cellStyle name="Normal 2 19 20 3" xfId="5538"/>
    <cellStyle name="Normal 2 19 21" xfId="5539"/>
    <cellStyle name="Normal 2 19 21 2" xfId="5540"/>
    <cellStyle name="Normal 2 19 21 3" xfId="5541"/>
    <cellStyle name="Normal 2 19 22" xfId="5542"/>
    <cellStyle name="Normal 2 19 22 2" xfId="5543"/>
    <cellStyle name="Normal 2 19 22 3" xfId="5544"/>
    <cellStyle name="Normal 2 19 23" xfId="5545"/>
    <cellStyle name="Normal 2 19 23 2" xfId="5546"/>
    <cellStyle name="Normal 2 19 23 3" xfId="5547"/>
    <cellStyle name="Normal 2 19 24" xfId="5548"/>
    <cellStyle name="Normal 2 19 25" xfId="5549"/>
    <cellStyle name="Normal 2 19 3" xfId="5550"/>
    <cellStyle name="Normal 2 19 3 2" xfId="5551"/>
    <cellStyle name="Normal 2 19 3 3" xfId="5552"/>
    <cellStyle name="Normal 2 19 4" xfId="5553"/>
    <cellStyle name="Normal 2 19 4 2" xfId="5554"/>
    <cellStyle name="Normal 2 19 4 3" xfId="5555"/>
    <cellStyle name="Normal 2 19 5" xfId="5556"/>
    <cellStyle name="Normal 2 19 5 2" xfId="5557"/>
    <cellStyle name="Normal 2 19 5 3" xfId="5558"/>
    <cellStyle name="Normal 2 19 6" xfId="5559"/>
    <cellStyle name="Normal 2 19 6 2" xfId="5560"/>
    <cellStyle name="Normal 2 19 6 3" xfId="5561"/>
    <cellStyle name="Normal 2 19 7" xfId="5562"/>
    <cellStyle name="Normal 2 19 7 2" xfId="5563"/>
    <cellStyle name="Normal 2 19 7 3" xfId="5564"/>
    <cellStyle name="Normal 2 19 8" xfId="5565"/>
    <cellStyle name="Normal 2 19 8 2" xfId="5566"/>
    <cellStyle name="Normal 2 19 8 3" xfId="5567"/>
    <cellStyle name="Normal 2 19 9" xfId="5568"/>
    <cellStyle name="Normal 2 19 9 2" xfId="5569"/>
    <cellStyle name="Normal 2 19 9 3" xfId="5570"/>
    <cellStyle name="Normal 2 190" xfId="5571"/>
    <cellStyle name="Normal 2 191" xfId="5572"/>
    <cellStyle name="Normal 2 192" xfId="5573"/>
    <cellStyle name="Normal 2 193" xfId="5574"/>
    <cellStyle name="Normal 2 194" xfId="5575"/>
    <cellStyle name="Normal 2 195" xfId="5576"/>
    <cellStyle name="Normal 2 196" xfId="5577"/>
    <cellStyle name="Normal 2 197" xfId="5578"/>
    <cellStyle name="Normal 2 198" xfId="5579"/>
    <cellStyle name="Normal 2 199" xfId="5580"/>
    <cellStyle name="Normal 2 199 2" xfId="5581"/>
    <cellStyle name="Normal 2 199 2 2" xfId="17153"/>
    <cellStyle name="Normal 2 199 2 3" xfId="17152"/>
    <cellStyle name="Normal 2 199 3" xfId="17154"/>
    <cellStyle name="Normal 2 199 4" xfId="17155"/>
    <cellStyle name="Normal 2 199 5" xfId="17156"/>
    <cellStyle name="Normal 2 199 6" xfId="17151"/>
    <cellStyle name="Normal 2 2" xfId="5582"/>
    <cellStyle name="Normal 2 2 10" xfId="5583"/>
    <cellStyle name="Normal 2 2 11" xfId="5584"/>
    <cellStyle name="Normal 2 2 12" xfId="5585"/>
    <cellStyle name="Normal 2 2 13" xfId="5586"/>
    <cellStyle name="Normal 2 2 14" xfId="5587"/>
    <cellStyle name="Normal 2 2 15" xfId="5588"/>
    <cellStyle name="Normal 2 2 16" xfId="5589"/>
    <cellStyle name="Normal 2 2 17" xfId="5590"/>
    <cellStyle name="Normal 2 2 18" xfId="5591"/>
    <cellStyle name="Normal 2 2 19" xfId="5592"/>
    <cellStyle name="Normal 2 2 2" xfId="5593"/>
    <cellStyle name="Normal 2 2 2 10" xfId="5594"/>
    <cellStyle name="Normal 2 2 2 11" xfId="5595"/>
    <cellStyle name="Normal 2 2 2 12" xfId="5596"/>
    <cellStyle name="Normal 2 2 2 13" xfId="5597"/>
    <cellStyle name="Normal 2 2 2 14" xfId="5598"/>
    <cellStyle name="Normal 2 2 2 15" xfId="5599"/>
    <cellStyle name="Normal 2 2 2 16" xfId="5600"/>
    <cellStyle name="Normal 2 2 2 17" xfId="5601"/>
    <cellStyle name="Normal 2 2 2 18" xfId="5602"/>
    <cellStyle name="Normal 2 2 2 19" xfId="5603"/>
    <cellStyle name="Normal 2 2 2 2" xfId="5604"/>
    <cellStyle name="Normal 2 2 2 20" xfId="5605"/>
    <cellStyle name="Normal 2 2 2 21" xfId="5606"/>
    <cellStyle name="Normal 2 2 2 22" xfId="5607"/>
    <cellStyle name="Normal 2 2 2 23" xfId="5608"/>
    <cellStyle name="Normal 2 2 2 24" xfId="5609"/>
    <cellStyle name="Normal 2 2 2 25" xfId="5610"/>
    <cellStyle name="Normal 2 2 2 26" xfId="5611"/>
    <cellStyle name="Normal 2 2 2 27" xfId="5612"/>
    <cellStyle name="Normal 2 2 2 28" xfId="5613"/>
    <cellStyle name="Normal 2 2 2 29" xfId="5614"/>
    <cellStyle name="Normal 2 2 2 3" xfId="5615"/>
    <cellStyle name="Normal 2 2 2 30" xfId="5616"/>
    <cellStyle name="Normal 2 2 2 31" xfId="5617"/>
    <cellStyle name="Normal 2 2 2 32" xfId="5618"/>
    <cellStyle name="Normal 2 2 2 33" xfId="5619"/>
    <cellStyle name="Normal 2 2 2 34" xfId="5620"/>
    <cellStyle name="Normal 2 2 2 35" xfId="5621"/>
    <cellStyle name="Normal 2 2 2 36" xfId="5622"/>
    <cellStyle name="Normal 2 2 2 37" xfId="5623"/>
    <cellStyle name="Normal 2 2 2 38" xfId="5624"/>
    <cellStyle name="Normal 2 2 2 39" xfId="5625"/>
    <cellStyle name="Normal 2 2 2 4" xfId="5626"/>
    <cellStyle name="Normal 2 2 2 40" xfId="5627"/>
    <cellStyle name="Normal 2 2 2 41" xfId="5628"/>
    <cellStyle name="Normal 2 2 2 42" xfId="5629"/>
    <cellStyle name="Normal 2 2 2 43" xfId="5630"/>
    <cellStyle name="Normal 2 2 2 44" xfId="5631"/>
    <cellStyle name="Normal 2 2 2 45" xfId="5632"/>
    <cellStyle name="Normal 2 2 2 46" xfId="5633"/>
    <cellStyle name="Normal 2 2 2 47" xfId="5634"/>
    <cellStyle name="Normal 2 2 2 48" xfId="5635"/>
    <cellStyle name="Normal 2 2 2 5" xfId="5636"/>
    <cellStyle name="Normal 2 2 2 6" xfId="5637"/>
    <cellStyle name="Normal 2 2 2 7" xfId="5638"/>
    <cellStyle name="Normal 2 2 2 8" xfId="5639"/>
    <cellStyle name="Normal 2 2 2 9" xfId="5640"/>
    <cellStyle name="Normal 2 2 20" xfId="5641"/>
    <cellStyle name="Normal 2 2 21" xfId="5642"/>
    <cellStyle name="Normal 2 2 22" xfId="5643"/>
    <cellStyle name="Normal 2 2 23" xfId="5644"/>
    <cellStyle name="Normal 2 2 24" xfId="5645"/>
    <cellStyle name="Normal 2 2 25" xfId="5646"/>
    <cellStyle name="Normal 2 2 26" xfId="5647"/>
    <cellStyle name="Normal 2 2 27" xfId="5648"/>
    <cellStyle name="Normal 2 2 28" xfId="5649"/>
    <cellStyle name="Normal 2 2 29" xfId="5650"/>
    <cellStyle name="Normal 2 2 3" xfId="5651"/>
    <cellStyle name="Normal 2 2 3 2" xfId="5652"/>
    <cellStyle name="Normal 2 2 3 3" xfId="5653"/>
    <cellStyle name="Normal 2 2 30" xfId="5654"/>
    <cellStyle name="Normal 2 2 31" xfId="5655"/>
    <cellStyle name="Normal 2 2 32" xfId="5656"/>
    <cellStyle name="Normal 2 2 33" xfId="5657"/>
    <cellStyle name="Normal 2 2 34" xfId="5658"/>
    <cellStyle name="Normal 2 2 35" xfId="5659"/>
    <cellStyle name="Normal 2 2 36" xfId="5660"/>
    <cellStyle name="Normal 2 2 37" xfId="5661"/>
    <cellStyle name="Normal 2 2 38" xfId="5662"/>
    <cellStyle name="Normal 2 2 39" xfId="5663"/>
    <cellStyle name="Normal 2 2 4" xfId="5664"/>
    <cellStyle name="Normal 2 2 4 2" xfId="5665"/>
    <cellStyle name="Normal 2 2 4 3" xfId="5666"/>
    <cellStyle name="Normal 2 2 40" xfId="5667"/>
    <cellStyle name="Normal 2 2 41" xfId="5668"/>
    <cellStyle name="Normal 2 2 42" xfId="5669"/>
    <cellStyle name="Normal 2 2 43" xfId="5670"/>
    <cellStyle name="Normal 2 2 44" xfId="5671"/>
    <cellStyle name="Normal 2 2 45" xfId="5672"/>
    <cellStyle name="Normal 2 2 46" xfId="5673"/>
    <cellStyle name="Normal 2 2 47" xfId="5674"/>
    <cellStyle name="Normal 2 2 48" xfId="5675"/>
    <cellStyle name="Normal 2 2 5" xfId="5676"/>
    <cellStyle name="Normal 2 2 5 2" xfId="5677"/>
    <cellStyle name="Normal 2 2 6" xfId="5678"/>
    <cellStyle name="Normal 2 2 7" xfId="5679"/>
    <cellStyle name="Normal 2 2 8" xfId="5680"/>
    <cellStyle name="Normal 2 2 9" xfId="5681"/>
    <cellStyle name="Normal 2 20" xfId="5682"/>
    <cellStyle name="Normal 2 20 10" xfId="5683"/>
    <cellStyle name="Normal 2 20 10 2" xfId="5684"/>
    <cellStyle name="Normal 2 20 10 3" xfId="5685"/>
    <cellStyle name="Normal 2 20 11" xfId="5686"/>
    <cellStyle name="Normal 2 20 11 2" xfId="5687"/>
    <cellStyle name="Normal 2 20 11 3" xfId="5688"/>
    <cellStyle name="Normal 2 20 12" xfId="5689"/>
    <cellStyle name="Normal 2 20 12 2" xfId="5690"/>
    <cellStyle name="Normal 2 20 12 3" xfId="5691"/>
    <cellStyle name="Normal 2 20 13" xfId="5692"/>
    <cellStyle name="Normal 2 20 13 2" xfId="5693"/>
    <cellStyle name="Normal 2 20 13 3" xfId="5694"/>
    <cellStyle name="Normal 2 20 14" xfId="5695"/>
    <cellStyle name="Normal 2 20 14 2" xfId="5696"/>
    <cellStyle name="Normal 2 20 14 3" xfId="5697"/>
    <cellStyle name="Normal 2 20 15" xfId="5698"/>
    <cellStyle name="Normal 2 20 15 2" xfId="5699"/>
    <cellStyle name="Normal 2 20 15 3" xfId="5700"/>
    <cellStyle name="Normal 2 20 16" xfId="5701"/>
    <cellStyle name="Normal 2 20 16 2" xfId="5702"/>
    <cellStyle name="Normal 2 20 16 3" xfId="5703"/>
    <cellStyle name="Normal 2 20 17" xfId="5704"/>
    <cellStyle name="Normal 2 20 17 2" xfId="5705"/>
    <cellStyle name="Normal 2 20 17 3" xfId="5706"/>
    <cellStyle name="Normal 2 20 18" xfId="5707"/>
    <cellStyle name="Normal 2 20 18 2" xfId="5708"/>
    <cellStyle name="Normal 2 20 18 3" xfId="5709"/>
    <cellStyle name="Normal 2 20 19" xfId="5710"/>
    <cellStyle name="Normal 2 20 19 2" xfId="5711"/>
    <cellStyle name="Normal 2 20 19 3" xfId="5712"/>
    <cellStyle name="Normal 2 20 2" xfId="5713"/>
    <cellStyle name="Normal 2 20 2 2" xfId="5714"/>
    <cellStyle name="Normal 2 20 2 3" xfId="5715"/>
    <cellStyle name="Normal 2 20 20" xfId="5716"/>
    <cellStyle name="Normal 2 20 20 2" xfId="5717"/>
    <cellStyle name="Normal 2 20 20 3" xfId="5718"/>
    <cellStyle name="Normal 2 20 21" xfId="5719"/>
    <cellStyle name="Normal 2 20 21 2" xfId="5720"/>
    <cellStyle name="Normal 2 20 21 3" xfId="5721"/>
    <cellStyle name="Normal 2 20 22" xfId="5722"/>
    <cellStyle name="Normal 2 20 22 2" xfId="5723"/>
    <cellStyle name="Normal 2 20 22 3" xfId="5724"/>
    <cellStyle name="Normal 2 20 23" xfId="5725"/>
    <cellStyle name="Normal 2 20 23 2" xfId="5726"/>
    <cellStyle name="Normal 2 20 23 3" xfId="5727"/>
    <cellStyle name="Normal 2 20 24" xfId="5728"/>
    <cellStyle name="Normal 2 20 25" xfId="5729"/>
    <cellStyle name="Normal 2 20 3" xfId="5730"/>
    <cellStyle name="Normal 2 20 3 2" xfId="5731"/>
    <cellStyle name="Normal 2 20 3 3" xfId="5732"/>
    <cellStyle name="Normal 2 20 4" xfId="5733"/>
    <cellStyle name="Normal 2 20 4 2" xfId="5734"/>
    <cellStyle name="Normal 2 20 4 3" xfId="5735"/>
    <cellStyle name="Normal 2 20 5" xfId="5736"/>
    <cellStyle name="Normal 2 20 5 2" xfId="5737"/>
    <cellStyle name="Normal 2 20 5 3" xfId="5738"/>
    <cellStyle name="Normal 2 20 6" xfId="5739"/>
    <cellStyle name="Normal 2 20 6 2" xfId="5740"/>
    <cellStyle name="Normal 2 20 6 3" xfId="5741"/>
    <cellStyle name="Normal 2 20 7" xfId="5742"/>
    <cellStyle name="Normal 2 20 7 2" xfId="5743"/>
    <cellStyle name="Normal 2 20 7 3" xfId="5744"/>
    <cellStyle name="Normal 2 20 8" xfId="5745"/>
    <cellStyle name="Normal 2 20 8 2" xfId="5746"/>
    <cellStyle name="Normal 2 20 8 3" xfId="5747"/>
    <cellStyle name="Normal 2 20 9" xfId="5748"/>
    <cellStyle name="Normal 2 20 9 2" xfId="5749"/>
    <cellStyle name="Normal 2 20 9 3" xfId="5750"/>
    <cellStyle name="Normal 2 200" xfId="5751"/>
    <cellStyle name="Normal 2 201" xfId="5752"/>
    <cellStyle name="Normal 2 202" xfId="5753"/>
    <cellStyle name="Normal 2 203" xfId="5754"/>
    <cellStyle name="Normal 2 204" xfId="5755"/>
    <cellStyle name="Normal 2 205" xfId="5756"/>
    <cellStyle name="Normal 2 206" xfId="5757"/>
    <cellStyle name="Normal 2 207" xfId="5758"/>
    <cellStyle name="Normal 2 208" xfId="5759"/>
    <cellStyle name="Normal 2 209" xfId="5760"/>
    <cellStyle name="Normal 2 21" xfId="5761"/>
    <cellStyle name="Normal 2 21 10" xfId="5762"/>
    <cellStyle name="Normal 2 21 10 2" xfId="5763"/>
    <cellStyle name="Normal 2 21 10 3" xfId="5764"/>
    <cellStyle name="Normal 2 21 11" xfId="5765"/>
    <cellStyle name="Normal 2 21 11 2" xfId="5766"/>
    <cellStyle name="Normal 2 21 11 3" xfId="5767"/>
    <cellStyle name="Normal 2 21 12" xfId="5768"/>
    <cellStyle name="Normal 2 21 12 2" xfId="5769"/>
    <cellStyle name="Normal 2 21 12 3" xfId="5770"/>
    <cellStyle name="Normal 2 21 13" xfId="5771"/>
    <cellStyle name="Normal 2 21 13 2" xfId="5772"/>
    <cellStyle name="Normal 2 21 13 3" xfId="5773"/>
    <cellStyle name="Normal 2 21 14" xfId="5774"/>
    <cellStyle name="Normal 2 21 14 2" xfId="5775"/>
    <cellStyle name="Normal 2 21 14 3" xfId="5776"/>
    <cellStyle name="Normal 2 21 15" xfId="5777"/>
    <cellStyle name="Normal 2 21 15 2" xfId="5778"/>
    <cellStyle name="Normal 2 21 15 3" xfId="5779"/>
    <cellStyle name="Normal 2 21 16" xfId="5780"/>
    <cellStyle name="Normal 2 21 16 2" xfId="5781"/>
    <cellStyle name="Normal 2 21 16 3" xfId="5782"/>
    <cellStyle name="Normal 2 21 17" xfId="5783"/>
    <cellStyle name="Normal 2 21 17 2" xfId="5784"/>
    <cellStyle name="Normal 2 21 17 3" xfId="5785"/>
    <cellStyle name="Normal 2 21 18" xfId="5786"/>
    <cellStyle name="Normal 2 21 18 2" xfId="5787"/>
    <cellStyle name="Normal 2 21 18 3" xfId="5788"/>
    <cellStyle name="Normal 2 21 19" xfId="5789"/>
    <cellStyle name="Normal 2 21 19 2" xfId="5790"/>
    <cellStyle name="Normal 2 21 19 3" xfId="5791"/>
    <cellStyle name="Normal 2 21 2" xfId="5792"/>
    <cellStyle name="Normal 2 21 2 2" xfId="5793"/>
    <cellStyle name="Normal 2 21 2 3" xfId="5794"/>
    <cellStyle name="Normal 2 21 20" xfId="5795"/>
    <cellStyle name="Normal 2 21 20 2" xfId="5796"/>
    <cellStyle name="Normal 2 21 20 3" xfId="5797"/>
    <cellStyle name="Normal 2 21 21" xfId="5798"/>
    <cellStyle name="Normal 2 21 21 2" xfId="5799"/>
    <cellStyle name="Normal 2 21 21 3" xfId="5800"/>
    <cellStyle name="Normal 2 21 22" xfId="5801"/>
    <cellStyle name="Normal 2 21 22 2" xfId="5802"/>
    <cellStyle name="Normal 2 21 22 3" xfId="5803"/>
    <cellStyle name="Normal 2 21 23" xfId="5804"/>
    <cellStyle name="Normal 2 21 23 2" xfId="5805"/>
    <cellStyle name="Normal 2 21 23 3" xfId="5806"/>
    <cellStyle name="Normal 2 21 24" xfId="5807"/>
    <cellStyle name="Normal 2 21 25" xfId="5808"/>
    <cellStyle name="Normal 2 21 3" xfId="5809"/>
    <cellStyle name="Normal 2 21 3 2" xfId="5810"/>
    <cellStyle name="Normal 2 21 3 3" xfId="5811"/>
    <cellStyle name="Normal 2 21 4" xfId="5812"/>
    <cellStyle name="Normal 2 21 4 2" xfId="5813"/>
    <cellStyle name="Normal 2 21 4 3" xfId="5814"/>
    <cellStyle name="Normal 2 21 5" xfId="5815"/>
    <cellStyle name="Normal 2 21 5 2" xfId="5816"/>
    <cellStyle name="Normal 2 21 5 3" xfId="5817"/>
    <cellStyle name="Normal 2 21 6" xfId="5818"/>
    <cellStyle name="Normal 2 21 6 2" xfId="5819"/>
    <cellStyle name="Normal 2 21 6 3" xfId="5820"/>
    <cellStyle name="Normal 2 21 7" xfId="5821"/>
    <cellStyle name="Normal 2 21 7 2" xfId="5822"/>
    <cellStyle name="Normal 2 21 7 3" xfId="5823"/>
    <cellStyle name="Normal 2 21 8" xfId="5824"/>
    <cellStyle name="Normal 2 21 8 2" xfId="5825"/>
    <cellStyle name="Normal 2 21 8 3" xfId="5826"/>
    <cellStyle name="Normal 2 21 9" xfId="5827"/>
    <cellStyle name="Normal 2 21 9 2" xfId="5828"/>
    <cellStyle name="Normal 2 21 9 3" xfId="5829"/>
    <cellStyle name="Normal 2 210" xfId="5830"/>
    <cellStyle name="Normal 2 210 2" xfId="5831"/>
    <cellStyle name="Normal 2 210 2 2" xfId="17159"/>
    <cellStyle name="Normal 2 210 2 3" xfId="17158"/>
    <cellStyle name="Normal 2 210 3" xfId="17160"/>
    <cellStyle name="Normal 2 210 4" xfId="17161"/>
    <cellStyle name="Normal 2 210 5" xfId="17162"/>
    <cellStyle name="Normal 2 210 6" xfId="17157"/>
    <cellStyle name="Normal 2 211" xfId="5832"/>
    <cellStyle name="Normal 2 211 2" xfId="5833"/>
    <cellStyle name="Normal 2 211 2 2" xfId="17165"/>
    <cellStyle name="Normal 2 211 2 3" xfId="17164"/>
    <cellStyle name="Normal 2 211 3" xfId="17166"/>
    <cellStyle name="Normal 2 211 4" xfId="17167"/>
    <cellStyle name="Normal 2 211 5" xfId="17168"/>
    <cellStyle name="Normal 2 211 6" xfId="17163"/>
    <cellStyle name="Normal 2 212" xfId="5834"/>
    <cellStyle name="Normal 2 212 2" xfId="5835"/>
    <cellStyle name="Normal 2 212 2 2" xfId="17171"/>
    <cellStyle name="Normal 2 212 2 3" xfId="17170"/>
    <cellStyle name="Normal 2 212 3" xfId="17172"/>
    <cellStyle name="Normal 2 212 4" xfId="17173"/>
    <cellStyle name="Normal 2 212 5" xfId="17174"/>
    <cellStyle name="Normal 2 212 6" xfId="17169"/>
    <cellStyle name="Normal 2 213" xfId="5836"/>
    <cellStyle name="Normal 2 213 2" xfId="5837"/>
    <cellStyle name="Normal 2 213 2 2" xfId="17177"/>
    <cellStyle name="Normal 2 213 2 3" xfId="17176"/>
    <cellStyle name="Normal 2 213 3" xfId="17178"/>
    <cellStyle name="Normal 2 213 4" xfId="17179"/>
    <cellStyle name="Normal 2 213 5" xfId="17180"/>
    <cellStyle name="Normal 2 213 6" xfId="17175"/>
    <cellStyle name="Normal 2 214" xfId="5838"/>
    <cellStyle name="Normal 2 214 2" xfId="5839"/>
    <cellStyle name="Normal 2 214 2 2" xfId="17183"/>
    <cellStyle name="Normal 2 214 2 3" xfId="17182"/>
    <cellStyle name="Normal 2 214 3" xfId="17184"/>
    <cellStyle name="Normal 2 214 4" xfId="17185"/>
    <cellStyle name="Normal 2 214 5" xfId="17186"/>
    <cellStyle name="Normal 2 214 6" xfId="17181"/>
    <cellStyle name="Normal 2 215" xfId="5840"/>
    <cellStyle name="Normal 2 215 2" xfId="5841"/>
    <cellStyle name="Normal 2 215 2 2" xfId="17189"/>
    <cellStyle name="Normal 2 215 2 3" xfId="17188"/>
    <cellStyle name="Normal 2 215 3" xfId="17190"/>
    <cellStyle name="Normal 2 215 4" xfId="17191"/>
    <cellStyle name="Normal 2 215 5" xfId="17192"/>
    <cellStyle name="Normal 2 215 6" xfId="17187"/>
    <cellStyle name="Normal 2 216" xfId="5842"/>
    <cellStyle name="Normal 2 216 2" xfId="5843"/>
    <cellStyle name="Normal 2 216 2 2" xfId="17195"/>
    <cellStyle name="Normal 2 216 2 3" xfId="17194"/>
    <cellStyle name="Normal 2 216 3" xfId="17196"/>
    <cellStyle name="Normal 2 216 4" xfId="17197"/>
    <cellStyle name="Normal 2 216 5" xfId="17198"/>
    <cellStyle name="Normal 2 216 6" xfId="17193"/>
    <cellStyle name="Normal 2 217" xfId="5844"/>
    <cellStyle name="Normal 2 217 2" xfId="5845"/>
    <cellStyle name="Normal 2 217 2 2" xfId="17201"/>
    <cellStyle name="Normal 2 217 2 3" xfId="17200"/>
    <cellStyle name="Normal 2 217 3" xfId="17202"/>
    <cellStyle name="Normal 2 217 4" xfId="17203"/>
    <cellStyle name="Normal 2 217 5" xfId="17204"/>
    <cellStyle name="Normal 2 217 6" xfId="17199"/>
    <cellStyle name="Normal 2 218" xfId="5846"/>
    <cellStyle name="Normal 2 218 2" xfId="5847"/>
    <cellStyle name="Normal 2 218 2 2" xfId="17207"/>
    <cellStyle name="Normal 2 218 2 3" xfId="17206"/>
    <cellStyle name="Normal 2 218 3" xfId="17208"/>
    <cellStyle name="Normal 2 218 4" xfId="17209"/>
    <cellStyle name="Normal 2 218 5" xfId="17210"/>
    <cellStyle name="Normal 2 218 6" xfId="17205"/>
    <cellStyle name="Normal 2 219" xfId="5848"/>
    <cellStyle name="Normal 2 219 2" xfId="5849"/>
    <cellStyle name="Normal 2 219 2 2" xfId="17213"/>
    <cellStyle name="Normal 2 219 2 3" xfId="17212"/>
    <cellStyle name="Normal 2 219 3" xfId="17214"/>
    <cellStyle name="Normal 2 219 4" xfId="17215"/>
    <cellStyle name="Normal 2 219 5" xfId="17216"/>
    <cellStyle name="Normal 2 219 6" xfId="17211"/>
    <cellStyle name="Normal 2 22" xfId="5850"/>
    <cellStyle name="Normal 2 22 10" xfId="5851"/>
    <cellStyle name="Normal 2 22 10 2" xfId="5852"/>
    <cellStyle name="Normal 2 22 10 3" xfId="5853"/>
    <cellStyle name="Normal 2 22 11" xfId="5854"/>
    <cellStyle name="Normal 2 22 11 2" xfId="5855"/>
    <cellStyle name="Normal 2 22 11 3" xfId="5856"/>
    <cellStyle name="Normal 2 22 12" xfId="5857"/>
    <cellStyle name="Normal 2 22 12 2" xfId="5858"/>
    <cellStyle name="Normal 2 22 12 3" xfId="5859"/>
    <cellStyle name="Normal 2 22 13" xfId="5860"/>
    <cellStyle name="Normal 2 22 13 2" xfId="5861"/>
    <cellStyle name="Normal 2 22 13 3" xfId="5862"/>
    <cellStyle name="Normal 2 22 14" xfId="5863"/>
    <cellStyle name="Normal 2 22 14 2" xfId="5864"/>
    <cellStyle name="Normal 2 22 14 3" xfId="5865"/>
    <cellStyle name="Normal 2 22 15" xfId="5866"/>
    <cellStyle name="Normal 2 22 15 2" xfId="5867"/>
    <cellStyle name="Normal 2 22 15 3" xfId="5868"/>
    <cellStyle name="Normal 2 22 16" xfId="5869"/>
    <cellStyle name="Normal 2 22 16 2" xfId="5870"/>
    <cellStyle name="Normal 2 22 16 3" xfId="5871"/>
    <cellStyle name="Normal 2 22 17" xfId="5872"/>
    <cellStyle name="Normal 2 22 17 2" xfId="5873"/>
    <cellStyle name="Normal 2 22 17 3" xfId="5874"/>
    <cellStyle name="Normal 2 22 18" xfId="5875"/>
    <cellStyle name="Normal 2 22 18 2" xfId="5876"/>
    <cellStyle name="Normal 2 22 18 3" xfId="5877"/>
    <cellStyle name="Normal 2 22 19" xfId="5878"/>
    <cellStyle name="Normal 2 22 19 2" xfId="5879"/>
    <cellStyle name="Normal 2 22 19 3" xfId="5880"/>
    <cellStyle name="Normal 2 22 2" xfId="5881"/>
    <cellStyle name="Normal 2 22 2 2" xfId="5882"/>
    <cellStyle name="Normal 2 22 2 3" xfId="5883"/>
    <cellStyle name="Normal 2 22 20" xfId="5884"/>
    <cellStyle name="Normal 2 22 20 2" xfId="5885"/>
    <cellStyle name="Normal 2 22 20 3" xfId="5886"/>
    <cellStyle name="Normal 2 22 21" xfId="5887"/>
    <cellStyle name="Normal 2 22 21 2" xfId="5888"/>
    <cellStyle name="Normal 2 22 21 3" xfId="5889"/>
    <cellStyle name="Normal 2 22 22" xfId="5890"/>
    <cellStyle name="Normal 2 22 22 2" xfId="5891"/>
    <cellStyle name="Normal 2 22 22 3" xfId="5892"/>
    <cellStyle name="Normal 2 22 23" xfId="5893"/>
    <cellStyle name="Normal 2 22 23 2" xfId="5894"/>
    <cellStyle name="Normal 2 22 23 3" xfId="5895"/>
    <cellStyle name="Normal 2 22 24" xfId="5896"/>
    <cellStyle name="Normal 2 22 25" xfId="5897"/>
    <cellStyle name="Normal 2 22 3" xfId="5898"/>
    <cellStyle name="Normal 2 22 3 2" xfId="5899"/>
    <cellStyle name="Normal 2 22 3 3" xfId="5900"/>
    <cellStyle name="Normal 2 22 4" xfId="5901"/>
    <cellStyle name="Normal 2 22 4 2" xfId="5902"/>
    <cellStyle name="Normal 2 22 4 3" xfId="5903"/>
    <cellStyle name="Normal 2 22 5" xfId="5904"/>
    <cellStyle name="Normal 2 22 5 2" xfId="5905"/>
    <cellStyle name="Normal 2 22 5 3" xfId="5906"/>
    <cellStyle name="Normal 2 22 6" xfId="5907"/>
    <cellStyle name="Normal 2 22 6 2" xfId="5908"/>
    <cellStyle name="Normal 2 22 6 3" xfId="5909"/>
    <cellStyle name="Normal 2 22 7" xfId="5910"/>
    <cellStyle name="Normal 2 22 7 2" xfId="5911"/>
    <cellStyle name="Normal 2 22 7 3" xfId="5912"/>
    <cellStyle name="Normal 2 22 8" xfId="5913"/>
    <cellStyle name="Normal 2 22 8 2" xfId="5914"/>
    <cellStyle name="Normal 2 22 8 3" xfId="5915"/>
    <cellStyle name="Normal 2 22 9" xfId="5916"/>
    <cellStyle name="Normal 2 22 9 2" xfId="5917"/>
    <cellStyle name="Normal 2 22 9 3" xfId="5918"/>
    <cellStyle name="Normal 2 220" xfId="5919"/>
    <cellStyle name="Normal 2 220 2" xfId="5920"/>
    <cellStyle name="Normal 2 220 2 2" xfId="17219"/>
    <cellStyle name="Normal 2 220 2 3" xfId="17218"/>
    <cellStyle name="Normal 2 220 3" xfId="17220"/>
    <cellStyle name="Normal 2 220 4" xfId="17221"/>
    <cellStyle name="Normal 2 220 5" xfId="17222"/>
    <cellStyle name="Normal 2 220 6" xfId="17217"/>
    <cellStyle name="Normal 2 221" xfId="5921"/>
    <cellStyle name="Normal 2 222" xfId="5922"/>
    <cellStyle name="Normal 2 223" xfId="5923"/>
    <cellStyle name="Normal 2 224" xfId="5924"/>
    <cellStyle name="Normal 2 225" xfId="5925"/>
    <cellStyle name="Normal 2 226" xfId="5926"/>
    <cellStyle name="Normal 2 227" xfId="5927"/>
    <cellStyle name="Normal 2 228" xfId="5928"/>
    <cellStyle name="Normal 2 229" xfId="5929"/>
    <cellStyle name="Normal 2 23" xfId="5930"/>
    <cellStyle name="Normal 2 23 10" xfId="5931"/>
    <cellStyle name="Normal 2 23 10 2" xfId="5932"/>
    <cellStyle name="Normal 2 23 10 3" xfId="5933"/>
    <cellStyle name="Normal 2 23 11" xfId="5934"/>
    <cellStyle name="Normal 2 23 11 2" xfId="5935"/>
    <cellStyle name="Normal 2 23 11 3" xfId="5936"/>
    <cellStyle name="Normal 2 23 12" xfId="5937"/>
    <cellStyle name="Normal 2 23 12 2" xfId="5938"/>
    <cellStyle name="Normal 2 23 12 3" xfId="5939"/>
    <cellStyle name="Normal 2 23 13" xfId="5940"/>
    <cellStyle name="Normal 2 23 13 2" xfId="5941"/>
    <cellStyle name="Normal 2 23 13 3" xfId="5942"/>
    <cellStyle name="Normal 2 23 14" xfId="5943"/>
    <cellStyle name="Normal 2 23 14 2" xfId="5944"/>
    <cellStyle name="Normal 2 23 14 3" xfId="5945"/>
    <cellStyle name="Normal 2 23 15" xfId="5946"/>
    <cellStyle name="Normal 2 23 15 2" xfId="5947"/>
    <cellStyle name="Normal 2 23 15 3" xfId="5948"/>
    <cellStyle name="Normal 2 23 16" xfId="5949"/>
    <cellStyle name="Normal 2 23 16 2" xfId="5950"/>
    <cellStyle name="Normal 2 23 16 3" xfId="5951"/>
    <cellStyle name="Normal 2 23 17" xfId="5952"/>
    <cellStyle name="Normal 2 23 17 2" xfId="5953"/>
    <cellStyle name="Normal 2 23 17 3" xfId="5954"/>
    <cellStyle name="Normal 2 23 18" xfId="5955"/>
    <cellStyle name="Normal 2 23 18 2" xfId="5956"/>
    <cellStyle name="Normal 2 23 18 3" xfId="5957"/>
    <cellStyle name="Normal 2 23 19" xfId="5958"/>
    <cellStyle name="Normal 2 23 19 2" xfId="5959"/>
    <cellStyle name="Normal 2 23 19 3" xfId="5960"/>
    <cellStyle name="Normal 2 23 2" xfId="5961"/>
    <cellStyle name="Normal 2 23 2 2" xfId="5962"/>
    <cellStyle name="Normal 2 23 2 3" xfId="5963"/>
    <cellStyle name="Normal 2 23 20" xfId="5964"/>
    <cellStyle name="Normal 2 23 20 2" xfId="5965"/>
    <cellStyle name="Normal 2 23 20 3" xfId="5966"/>
    <cellStyle name="Normal 2 23 21" xfId="5967"/>
    <cellStyle name="Normal 2 23 21 2" xfId="5968"/>
    <cellStyle name="Normal 2 23 21 3" xfId="5969"/>
    <cellStyle name="Normal 2 23 22" xfId="5970"/>
    <cellStyle name="Normal 2 23 22 2" xfId="5971"/>
    <cellStyle name="Normal 2 23 22 3" xfId="5972"/>
    <cellStyle name="Normal 2 23 23" xfId="5973"/>
    <cellStyle name="Normal 2 23 23 2" xfId="5974"/>
    <cellStyle name="Normal 2 23 23 3" xfId="5975"/>
    <cellStyle name="Normal 2 23 24" xfId="5976"/>
    <cellStyle name="Normal 2 23 25" xfId="5977"/>
    <cellStyle name="Normal 2 23 3" xfId="5978"/>
    <cellStyle name="Normal 2 23 3 2" xfId="5979"/>
    <cellStyle name="Normal 2 23 3 3" xfId="5980"/>
    <cellStyle name="Normal 2 23 4" xfId="5981"/>
    <cellStyle name="Normal 2 23 4 2" xfId="5982"/>
    <cellStyle name="Normal 2 23 4 3" xfId="5983"/>
    <cellStyle name="Normal 2 23 5" xfId="5984"/>
    <cellStyle name="Normal 2 23 5 2" xfId="5985"/>
    <cellStyle name="Normal 2 23 5 3" xfId="5986"/>
    <cellStyle name="Normal 2 23 6" xfId="5987"/>
    <cellStyle name="Normal 2 23 6 2" xfId="5988"/>
    <cellStyle name="Normal 2 23 6 3" xfId="5989"/>
    <cellStyle name="Normal 2 23 7" xfId="5990"/>
    <cellStyle name="Normal 2 23 7 2" xfId="5991"/>
    <cellStyle name="Normal 2 23 7 3" xfId="5992"/>
    <cellStyle name="Normal 2 23 8" xfId="5993"/>
    <cellStyle name="Normal 2 23 8 2" xfId="5994"/>
    <cellStyle name="Normal 2 23 8 3" xfId="5995"/>
    <cellStyle name="Normal 2 23 9" xfId="5996"/>
    <cellStyle name="Normal 2 23 9 2" xfId="5997"/>
    <cellStyle name="Normal 2 23 9 3" xfId="5998"/>
    <cellStyle name="Normal 2 230" xfId="5999"/>
    <cellStyle name="Normal 2 231" xfId="6000"/>
    <cellStyle name="Normal 2 232" xfId="6001"/>
    <cellStyle name="Normal 2 233" xfId="6002"/>
    <cellStyle name="Normal 2 234" xfId="6003"/>
    <cellStyle name="Normal 2 235" xfId="6004"/>
    <cellStyle name="Normal 2 236" xfId="6005"/>
    <cellStyle name="Normal 2 237" xfId="6006"/>
    <cellStyle name="Normal 2 238" xfId="6007"/>
    <cellStyle name="Normal 2 239" xfId="6008"/>
    <cellStyle name="Normal 2 24" xfId="6009"/>
    <cellStyle name="Normal 2 24 10" xfId="6010"/>
    <cellStyle name="Normal 2 24 10 2" xfId="6011"/>
    <cellStyle name="Normal 2 24 10 3" xfId="6012"/>
    <cellStyle name="Normal 2 24 11" xfId="6013"/>
    <cellStyle name="Normal 2 24 11 2" xfId="6014"/>
    <cellStyle name="Normal 2 24 11 3" xfId="6015"/>
    <cellStyle name="Normal 2 24 12" xfId="6016"/>
    <cellStyle name="Normal 2 24 12 2" xfId="6017"/>
    <cellStyle name="Normal 2 24 12 3" xfId="6018"/>
    <cellStyle name="Normal 2 24 13" xfId="6019"/>
    <cellStyle name="Normal 2 24 13 2" xfId="6020"/>
    <cellStyle name="Normal 2 24 13 3" xfId="6021"/>
    <cellStyle name="Normal 2 24 14" xfId="6022"/>
    <cellStyle name="Normal 2 24 14 2" xfId="6023"/>
    <cellStyle name="Normal 2 24 14 3" xfId="6024"/>
    <cellStyle name="Normal 2 24 15" xfId="6025"/>
    <cellStyle name="Normal 2 24 15 2" xfId="6026"/>
    <cellStyle name="Normal 2 24 15 3" xfId="6027"/>
    <cellStyle name="Normal 2 24 16" xfId="6028"/>
    <cellStyle name="Normal 2 24 16 2" xfId="6029"/>
    <cellStyle name="Normal 2 24 16 3" xfId="6030"/>
    <cellStyle name="Normal 2 24 17" xfId="6031"/>
    <cellStyle name="Normal 2 24 17 2" xfId="6032"/>
    <cellStyle name="Normal 2 24 17 3" xfId="6033"/>
    <cellStyle name="Normal 2 24 18" xfId="6034"/>
    <cellStyle name="Normal 2 24 18 2" xfId="6035"/>
    <cellStyle name="Normal 2 24 18 3" xfId="6036"/>
    <cellStyle name="Normal 2 24 19" xfId="6037"/>
    <cellStyle name="Normal 2 24 19 2" xfId="6038"/>
    <cellStyle name="Normal 2 24 19 3" xfId="6039"/>
    <cellStyle name="Normal 2 24 2" xfId="6040"/>
    <cellStyle name="Normal 2 24 2 2" xfId="6041"/>
    <cellStyle name="Normal 2 24 2 3" xfId="6042"/>
    <cellStyle name="Normal 2 24 20" xfId="6043"/>
    <cellStyle name="Normal 2 24 20 2" xfId="6044"/>
    <cellStyle name="Normal 2 24 20 3" xfId="6045"/>
    <cellStyle name="Normal 2 24 21" xfId="6046"/>
    <cellStyle name="Normal 2 24 21 2" xfId="6047"/>
    <cellStyle name="Normal 2 24 21 3" xfId="6048"/>
    <cellStyle name="Normal 2 24 22" xfId="6049"/>
    <cellStyle name="Normal 2 24 22 2" xfId="6050"/>
    <cellStyle name="Normal 2 24 22 3" xfId="6051"/>
    <cellStyle name="Normal 2 24 23" xfId="6052"/>
    <cellStyle name="Normal 2 24 23 2" xfId="6053"/>
    <cellStyle name="Normal 2 24 23 3" xfId="6054"/>
    <cellStyle name="Normal 2 24 24" xfId="6055"/>
    <cellStyle name="Normal 2 24 25" xfId="6056"/>
    <cellStyle name="Normal 2 24 3" xfId="6057"/>
    <cellStyle name="Normal 2 24 3 2" xfId="6058"/>
    <cellStyle name="Normal 2 24 3 3" xfId="6059"/>
    <cellStyle name="Normal 2 24 4" xfId="6060"/>
    <cellStyle name="Normal 2 24 4 2" xfId="6061"/>
    <cellStyle name="Normal 2 24 4 3" xfId="6062"/>
    <cellStyle name="Normal 2 24 5" xfId="6063"/>
    <cellStyle name="Normal 2 24 5 2" xfId="6064"/>
    <cellStyle name="Normal 2 24 5 3" xfId="6065"/>
    <cellStyle name="Normal 2 24 6" xfId="6066"/>
    <cellStyle name="Normal 2 24 6 2" xfId="6067"/>
    <cellStyle name="Normal 2 24 6 3" xfId="6068"/>
    <cellStyle name="Normal 2 24 7" xfId="6069"/>
    <cellStyle name="Normal 2 24 7 2" xfId="6070"/>
    <cellStyle name="Normal 2 24 7 3" xfId="6071"/>
    <cellStyle name="Normal 2 24 8" xfId="6072"/>
    <cellStyle name="Normal 2 24 8 2" xfId="6073"/>
    <cellStyle name="Normal 2 24 8 3" xfId="6074"/>
    <cellStyle name="Normal 2 24 9" xfId="6075"/>
    <cellStyle name="Normal 2 24 9 2" xfId="6076"/>
    <cellStyle name="Normal 2 24 9 3" xfId="6077"/>
    <cellStyle name="Normal 2 240" xfId="6078"/>
    <cellStyle name="Normal 2 241" xfId="6079"/>
    <cellStyle name="Normal 2 242" xfId="6080"/>
    <cellStyle name="Normal 2 243" xfId="6081"/>
    <cellStyle name="Normal 2 244" xfId="6082"/>
    <cellStyle name="Normal 2 245" xfId="6083"/>
    <cellStyle name="Normal 2 246" xfId="6084"/>
    <cellStyle name="Normal 2 247" xfId="6085"/>
    <cellStyle name="Normal 2 248" xfId="6086"/>
    <cellStyle name="Normal 2 249" xfId="6087"/>
    <cellStyle name="Normal 2 25" xfId="6088"/>
    <cellStyle name="Normal 2 25 10" xfId="6089"/>
    <cellStyle name="Normal 2 25 10 2" xfId="6090"/>
    <cellStyle name="Normal 2 25 10 3" xfId="6091"/>
    <cellStyle name="Normal 2 25 11" xfId="6092"/>
    <cellStyle name="Normal 2 25 11 2" xfId="6093"/>
    <cellStyle name="Normal 2 25 11 3" xfId="6094"/>
    <cellStyle name="Normal 2 25 12" xfId="6095"/>
    <cellStyle name="Normal 2 25 12 2" xfId="6096"/>
    <cellStyle name="Normal 2 25 12 3" xfId="6097"/>
    <cellStyle name="Normal 2 25 13" xfId="6098"/>
    <cellStyle name="Normal 2 25 13 2" xfId="6099"/>
    <cellStyle name="Normal 2 25 13 3" xfId="6100"/>
    <cellStyle name="Normal 2 25 14" xfId="6101"/>
    <cellStyle name="Normal 2 25 14 2" xfId="6102"/>
    <cellStyle name="Normal 2 25 14 3" xfId="6103"/>
    <cellStyle name="Normal 2 25 15" xfId="6104"/>
    <cellStyle name="Normal 2 25 15 2" xfId="6105"/>
    <cellStyle name="Normal 2 25 15 3" xfId="6106"/>
    <cellStyle name="Normal 2 25 16" xfId="6107"/>
    <cellStyle name="Normal 2 25 16 2" xfId="6108"/>
    <cellStyle name="Normal 2 25 16 3" xfId="6109"/>
    <cellStyle name="Normal 2 25 17" xfId="6110"/>
    <cellStyle name="Normal 2 25 17 2" xfId="6111"/>
    <cellStyle name="Normal 2 25 17 3" xfId="6112"/>
    <cellStyle name="Normal 2 25 18" xfId="6113"/>
    <cellStyle name="Normal 2 25 18 2" xfId="6114"/>
    <cellStyle name="Normal 2 25 18 3" xfId="6115"/>
    <cellStyle name="Normal 2 25 19" xfId="6116"/>
    <cellStyle name="Normal 2 25 19 2" xfId="6117"/>
    <cellStyle name="Normal 2 25 19 3" xfId="6118"/>
    <cellStyle name="Normal 2 25 2" xfId="6119"/>
    <cellStyle name="Normal 2 25 2 2" xfId="6120"/>
    <cellStyle name="Normal 2 25 2 3" xfId="6121"/>
    <cellStyle name="Normal 2 25 20" xfId="6122"/>
    <cellStyle name="Normal 2 25 20 2" xfId="6123"/>
    <cellStyle name="Normal 2 25 20 3" xfId="6124"/>
    <cellStyle name="Normal 2 25 21" xfId="6125"/>
    <cellStyle name="Normal 2 25 21 2" xfId="6126"/>
    <cellStyle name="Normal 2 25 21 3" xfId="6127"/>
    <cellStyle name="Normal 2 25 22" xfId="6128"/>
    <cellStyle name="Normal 2 25 22 2" xfId="6129"/>
    <cellStyle name="Normal 2 25 22 3" xfId="6130"/>
    <cellStyle name="Normal 2 25 23" xfId="6131"/>
    <cellStyle name="Normal 2 25 23 2" xfId="6132"/>
    <cellStyle name="Normal 2 25 23 3" xfId="6133"/>
    <cellStyle name="Normal 2 25 24" xfId="6134"/>
    <cellStyle name="Normal 2 25 25" xfId="6135"/>
    <cellStyle name="Normal 2 25 3" xfId="6136"/>
    <cellStyle name="Normal 2 25 3 2" xfId="6137"/>
    <cellStyle name="Normal 2 25 3 3" xfId="6138"/>
    <cellStyle name="Normal 2 25 4" xfId="6139"/>
    <cellStyle name="Normal 2 25 4 2" xfId="6140"/>
    <cellStyle name="Normal 2 25 4 3" xfId="6141"/>
    <cellStyle name="Normal 2 25 5" xfId="6142"/>
    <cellStyle name="Normal 2 25 5 2" xfId="6143"/>
    <cellStyle name="Normal 2 25 5 3" xfId="6144"/>
    <cellStyle name="Normal 2 25 6" xfId="6145"/>
    <cellStyle name="Normal 2 25 6 2" xfId="6146"/>
    <cellStyle name="Normal 2 25 6 3" xfId="6147"/>
    <cellStyle name="Normal 2 25 7" xfId="6148"/>
    <cellStyle name="Normal 2 25 7 2" xfId="6149"/>
    <cellStyle name="Normal 2 25 7 3" xfId="6150"/>
    <cellStyle name="Normal 2 25 8" xfId="6151"/>
    <cellStyle name="Normal 2 25 8 2" xfId="6152"/>
    <cellStyle name="Normal 2 25 8 3" xfId="6153"/>
    <cellStyle name="Normal 2 25 9" xfId="6154"/>
    <cellStyle name="Normal 2 25 9 2" xfId="6155"/>
    <cellStyle name="Normal 2 25 9 3" xfId="6156"/>
    <cellStyle name="Normal 2 250" xfId="6157"/>
    <cellStyle name="Normal 2 251" xfId="6158"/>
    <cellStyle name="Normal 2 252" xfId="17223"/>
    <cellStyle name="Normal 2 253" xfId="17138"/>
    <cellStyle name="Normal 2 254" xfId="18962"/>
    <cellStyle name="Normal 2 26" xfId="6159"/>
    <cellStyle name="Normal 2 26 10" xfId="6160"/>
    <cellStyle name="Normal 2 26 10 2" xfId="6161"/>
    <cellStyle name="Normal 2 26 10 3" xfId="6162"/>
    <cellStyle name="Normal 2 26 11" xfId="6163"/>
    <cellStyle name="Normal 2 26 11 2" xfId="6164"/>
    <cellStyle name="Normal 2 26 11 3" xfId="6165"/>
    <cellStyle name="Normal 2 26 12" xfId="6166"/>
    <cellStyle name="Normal 2 26 12 2" xfId="6167"/>
    <cellStyle name="Normal 2 26 12 3" xfId="6168"/>
    <cellStyle name="Normal 2 26 13" xfId="6169"/>
    <cellStyle name="Normal 2 26 13 2" xfId="6170"/>
    <cellStyle name="Normal 2 26 13 3" xfId="6171"/>
    <cellStyle name="Normal 2 26 14" xfId="6172"/>
    <cellStyle name="Normal 2 26 14 2" xfId="6173"/>
    <cellStyle name="Normal 2 26 14 3" xfId="6174"/>
    <cellStyle name="Normal 2 26 15" xfId="6175"/>
    <cellStyle name="Normal 2 26 15 2" xfId="6176"/>
    <cellStyle name="Normal 2 26 15 3" xfId="6177"/>
    <cellStyle name="Normal 2 26 16" xfId="6178"/>
    <cellStyle name="Normal 2 26 16 2" xfId="6179"/>
    <cellStyle name="Normal 2 26 16 3" xfId="6180"/>
    <cellStyle name="Normal 2 26 17" xfId="6181"/>
    <cellStyle name="Normal 2 26 17 2" xfId="6182"/>
    <cellStyle name="Normal 2 26 17 3" xfId="6183"/>
    <cellStyle name="Normal 2 26 18" xfId="6184"/>
    <cellStyle name="Normal 2 26 18 2" xfId="6185"/>
    <cellStyle name="Normal 2 26 18 3" xfId="6186"/>
    <cellStyle name="Normal 2 26 19" xfId="6187"/>
    <cellStyle name="Normal 2 26 19 2" xfId="6188"/>
    <cellStyle name="Normal 2 26 19 3" xfId="6189"/>
    <cellStyle name="Normal 2 26 2" xfId="6190"/>
    <cellStyle name="Normal 2 26 2 2" xfId="6191"/>
    <cellStyle name="Normal 2 26 2 3" xfId="6192"/>
    <cellStyle name="Normal 2 26 20" xfId="6193"/>
    <cellStyle name="Normal 2 26 20 2" xfId="6194"/>
    <cellStyle name="Normal 2 26 20 3" xfId="6195"/>
    <cellStyle name="Normal 2 26 21" xfId="6196"/>
    <cellStyle name="Normal 2 26 21 2" xfId="6197"/>
    <cellStyle name="Normal 2 26 21 3" xfId="6198"/>
    <cellStyle name="Normal 2 26 22" xfId="6199"/>
    <cellStyle name="Normal 2 26 22 2" xfId="6200"/>
    <cellStyle name="Normal 2 26 22 3" xfId="6201"/>
    <cellStyle name="Normal 2 26 23" xfId="6202"/>
    <cellStyle name="Normal 2 26 23 2" xfId="6203"/>
    <cellStyle name="Normal 2 26 23 3" xfId="6204"/>
    <cellStyle name="Normal 2 26 24" xfId="6205"/>
    <cellStyle name="Normal 2 26 25" xfId="6206"/>
    <cellStyle name="Normal 2 26 3" xfId="6207"/>
    <cellStyle name="Normal 2 26 3 2" xfId="6208"/>
    <cellStyle name="Normal 2 26 3 3" xfId="6209"/>
    <cellStyle name="Normal 2 26 4" xfId="6210"/>
    <cellStyle name="Normal 2 26 4 2" xfId="6211"/>
    <cellStyle name="Normal 2 26 4 3" xfId="6212"/>
    <cellStyle name="Normal 2 26 5" xfId="6213"/>
    <cellStyle name="Normal 2 26 5 2" xfId="6214"/>
    <cellStyle name="Normal 2 26 5 3" xfId="6215"/>
    <cellStyle name="Normal 2 26 6" xfId="6216"/>
    <cellStyle name="Normal 2 26 6 2" xfId="6217"/>
    <cellStyle name="Normal 2 26 6 3" xfId="6218"/>
    <cellStyle name="Normal 2 26 7" xfId="6219"/>
    <cellStyle name="Normal 2 26 7 2" xfId="6220"/>
    <cellStyle name="Normal 2 26 7 3" xfId="6221"/>
    <cellStyle name="Normal 2 26 8" xfId="6222"/>
    <cellStyle name="Normal 2 26 8 2" xfId="6223"/>
    <cellStyle name="Normal 2 26 8 3" xfId="6224"/>
    <cellStyle name="Normal 2 26 9" xfId="6225"/>
    <cellStyle name="Normal 2 26 9 2" xfId="6226"/>
    <cellStyle name="Normal 2 26 9 3" xfId="6227"/>
    <cellStyle name="Normal 2 27" xfId="6228"/>
    <cellStyle name="Normal 2 27 10" xfId="6229"/>
    <cellStyle name="Normal 2 27 10 2" xfId="6230"/>
    <cellStyle name="Normal 2 27 10 3" xfId="6231"/>
    <cellStyle name="Normal 2 27 11" xfId="6232"/>
    <cellStyle name="Normal 2 27 11 2" xfId="6233"/>
    <cellStyle name="Normal 2 27 11 3" xfId="6234"/>
    <cellStyle name="Normal 2 27 12" xfId="6235"/>
    <cellStyle name="Normal 2 27 12 2" xfId="6236"/>
    <cellStyle name="Normal 2 27 12 3" xfId="6237"/>
    <cellStyle name="Normal 2 27 13" xfId="6238"/>
    <cellStyle name="Normal 2 27 13 2" xfId="6239"/>
    <cellStyle name="Normal 2 27 13 3" xfId="6240"/>
    <cellStyle name="Normal 2 27 14" xfId="6241"/>
    <cellStyle name="Normal 2 27 14 2" xfId="6242"/>
    <cellStyle name="Normal 2 27 14 3" xfId="6243"/>
    <cellStyle name="Normal 2 27 15" xfId="6244"/>
    <cellStyle name="Normal 2 27 15 2" xfId="6245"/>
    <cellStyle name="Normal 2 27 15 3" xfId="6246"/>
    <cellStyle name="Normal 2 27 16" xfId="6247"/>
    <cellStyle name="Normal 2 27 16 2" xfId="6248"/>
    <cellStyle name="Normal 2 27 16 3" xfId="6249"/>
    <cellStyle name="Normal 2 27 17" xfId="6250"/>
    <cellStyle name="Normal 2 27 17 2" xfId="6251"/>
    <cellStyle name="Normal 2 27 17 3" xfId="6252"/>
    <cellStyle name="Normal 2 27 18" xfId="6253"/>
    <cellStyle name="Normal 2 27 18 2" xfId="6254"/>
    <cellStyle name="Normal 2 27 18 3" xfId="6255"/>
    <cellStyle name="Normal 2 27 19" xfId="6256"/>
    <cellStyle name="Normal 2 27 19 2" xfId="6257"/>
    <cellStyle name="Normal 2 27 19 3" xfId="6258"/>
    <cellStyle name="Normal 2 27 2" xfId="6259"/>
    <cellStyle name="Normal 2 27 2 2" xfId="6260"/>
    <cellStyle name="Normal 2 27 2 3" xfId="6261"/>
    <cellStyle name="Normal 2 27 20" xfId="6262"/>
    <cellStyle name="Normal 2 27 20 2" xfId="6263"/>
    <cellStyle name="Normal 2 27 20 3" xfId="6264"/>
    <cellStyle name="Normal 2 27 21" xfId="6265"/>
    <cellStyle name="Normal 2 27 21 2" xfId="6266"/>
    <cellStyle name="Normal 2 27 21 3" xfId="6267"/>
    <cellStyle name="Normal 2 27 22" xfId="6268"/>
    <cellStyle name="Normal 2 27 22 2" xfId="6269"/>
    <cellStyle name="Normal 2 27 22 3" xfId="6270"/>
    <cellStyle name="Normal 2 27 23" xfId="6271"/>
    <cellStyle name="Normal 2 27 23 2" xfId="6272"/>
    <cellStyle name="Normal 2 27 23 3" xfId="6273"/>
    <cellStyle name="Normal 2 27 24" xfId="6274"/>
    <cellStyle name="Normal 2 27 25" xfId="6275"/>
    <cellStyle name="Normal 2 27 3" xfId="6276"/>
    <cellStyle name="Normal 2 27 3 2" xfId="6277"/>
    <cellStyle name="Normal 2 27 3 3" xfId="6278"/>
    <cellStyle name="Normal 2 27 4" xfId="6279"/>
    <cellStyle name="Normal 2 27 4 2" xfId="6280"/>
    <cellStyle name="Normal 2 27 4 3" xfId="6281"/>
    <cellStyle name="Normal 2 27 5" xfId="6282"/>
    <cellStyle name="Normal 2 27 5 2" xfId="6283"/>
    <cellStyle name="Normal 2 27 5 3" xfId="6284"/>
    <cellStyle name="Normal 2 27 6" xfId="6285"/>
    <cellStyle name="Normal 2 27 6 2" xfId="6286"/>
    <cellStyle name="Normal 2 27 6 3" xfId="6287"/>
    <cellStyle name="Normal 2 27 7" xfId="6288"/>
    <cellStyle name="Normal 2 27 7 2" xfId="6289"/>
    <cellStyle name="Normal 2 27 7 3" xfId="6290"/>
    <cellStyle name="Normal 2 27 8" xfId="6291"/>
    <cellStyle name="Normal 2 27 8 2" xfId="6292"/>
    <cellStyle name="Normal 2 27 8 3" xfId="6293"/>
    <cellStyle name="Normal 2 27 9" xfId="6294"/>
    <cellStyle name="Normal 2 27 9 2" xfId="6295"/>
    <cellStyle name="Normal 2 27 9 3" xfId="6296"/>
    <cellStyle name="Normal 2 28" xfId="6297"/>
    <cellStyle name="Normal 2 28 10" xfId="6298"/>
    <cellStyle name="Normal 2 28 10 2" xfId="6299"/>
    <cellStyle name="Normal 2 28 10 3" xfId="6300"/>
    <cellStyle name="Normal 2 28 11" xfId="6301"/>
    <cellStyle name="Normal 2 28 11 2" xfId="6302"/>
    <cellStyle name="Normal 2 28 11 3" xfId="6303"/>
    <cellStyle name="Normal 2 28 12" xfId="6304"/>
    <cellStyle name="Normal 2 28 12 2" xfId="6305"/>
    <cellStyle name="Normal 2 28 12 3" xfId="6306"/>
    <cellStyle name="Normal 2 28 13" xfId="6307"/>
    <cellStyle name="Normal 2 28 13 2" xfId="6308"/>
    <cellStyle name="Normal 2 28 13 3" xfId="6309"/>
    <cellStyle name="Normal 2 28 14" xfId="6310"/>
    <cellStyle name="Normal 2 28 14 2" xfId="6311"/>
    <cellStyle name="Normal 2 28 14 3" xfId="6312"/>
    <cellStyle name="Normal 2 28 15" xfId="6313"/>
    <cellStyle name="Normal 2 28 15 2" xfId="6314"/>
    <cellStyle name="Normal 2 28 15 3" xfId="6315"/>
    <cellStyle name="Normal 2 28 16" xfId="6316"/>
    <cellStyle name="Normal 2 28 16 2" xfId="6317"/>
    <cellStyle name="Normal 2 28 16 3" xfId="6318"/>
    <cellStyle name="Normal 2 28 17" xfId="6319"/>
    <cellStyle name="Normal 2 28 17 2" xfId="6320"/>
    <cellStyle name="Normal 2 28 17 3" xfId="6321"/>
    <cellStyle name="Normal 2 28 18" xfId="6322"/>
    <cellStyle name="Normal 2 28 18 2" xfId="6323"/>
    <cellStyle name="Normal 2 28 18 3" xfId="6324"/>
    <cellStyle name="Normal 2 28 19" xfId="6325"/>
    <cellStyle name="Normal 2 28 19 2" xfId="6326"/>
    <cellStyle name="Normal 2 28 19 3" xfId="6327"/>
    <cellStyle name="Normal 2 28 2" xfId="6328"/>
    <cellStyle name="Normal 2 28 2 2" xfId="6329"/>
    <cellStyle name="Normal 2 28 2 3" xfId="6330"/>
    <cellStyle name="Normal 2 28 20" xfId="6331"/>
    <cellStyle name="Normal 2 28 20 2" xfId="6332"/>
    <cellStyle name="Normal 2 28 20 3" xfId="6333"/>
    <cellStyle name="Normal 2 28 21" xfId="6334"/>
    <cellStyle name="Normal 2 28 21 2" xfId="6335"/>
    <cellStyle name="Normal 2 28 21 3" xfId="6336"/>
    <cellStyle name="Normal 2 28 22" xfId="6337"/>
    <cellStyle name="Normal 2 28 22 2" xfId="6338"/>
    <cellStyle name="Normal 2 28 22 3" xfId="6339"/>
    <cellStyle name="Normal 2 28 23" xfId="6340"/>
    <cellStyle name="Normal 2 28 23 2" xfId="6341"/>
    <cellStyle name="Normal 2 28 23 3" xfId="6342"/>
    <cellStyle name="Normal 2 28 24" xfId="6343"/>
    <cellStyle name="Normal 2 28 25" xfId="6344"/>
    <cellStyle name="Normal 2 28 3" xfId="6345"/>
    <cellStyle name="Normal 2 28 3 2" xfId="6346"/>
    <cellStyle name="Normal 2 28 3 3" xfId="6347"/>
    <cellStyle name="Normal 2 28 4" xfId="6348"/>
    <cellStyle name="Normal 2 28 4 2" xfId="6349"/>
    <cellStyle name="Normal 2 28 4 3" xfId="6350"/>
    <cellStyle name="Normal 2 28 5" xfId="6351"/>
    <cellStyle name="Normal 2 28 5 2" xfId="6352"/>
    <cellStyle name="Normal 2 28 5 3" xfId="6353"/>
    <cellStyle name="Normal 2 28 6" xfId="6354"/>
    <cellStyle name="Normal 2 28 6 2" xfId="6355"/>
    <cellStyle name="Normal 2 28 6 3" xfId="6356"/>
    <cellStyle name="Normal 2 28 7" xfId="6357"/>
    <cellStyle name="Normal 2 28 7 2" xfId="6358"/>
    <cellStyle name="Normal 2 28 7 3" xfId="6359"/>
    <cellStyle name="Normal 2 28 8" xfId="6360"/>
    <cellStyle name="Normal 2 28 8 2" xfId="6361"/>
    <cellStyle name="Normal 2 28 8 3" xfId="6362"/>
    <cellStyle name="Normal 2 28 9" xfId="6363"/>
    <cellStyle name="Normal 2 28 9 2" xfId="6364"/>
    <cellStyle name="Normal 2 28 9 3" xfId="6365"/>
    <cellStyle name="Normal 2 29" xfId="6366"/>
    <cellStyle name="Normal 2 29 10" xfId="6367"/>
    <cellStyle name="Normal 2 29 10 2" xfId="6368"/>
    <cellStyle name="Normal 2 29 10 3" xfId="6369"/>
    <cellStyle name="Normal 2 29 11" xfId="6370"/>
    <cellStyle name="Normal 2 29 11 2" xfId="6371"/>
    <cellStyle name="Normal 2 29 11 3" xfId="6372"/>
    <cellStyle name="Normal 2 29 12" xfId="6373"/>
    <cellStyle name="Normal 2 29 12 2" xfId="6374"/>
    <cellStyle name="Normal 2 29 12 3" xfId="6375"/>
    <cellStyle name="Normal 2 29 13" xfId="6376"/>
    <cellStyle name="Normal 2 29 13 2" xfId="6377"/>
    <cellStyle name="Normal 2 29 13 3" xfId="6378"/>
    <cellStyle name="Normal 2 29 14" xfId="6379"/>
    <cellStyle name="Normal 2 29 14 2" xfId="6380"/>
    <cellStyle name="Normal 2 29 14 3" xfId="6381"/>
    <cellStyle name="Normal 2 29 15" xfId="6382"/>
    <cellStyle name="Normal 2 29 15 2" xfId="6383"/>
    <cellStyle name="Normal 2 29 15 3" xfId="6384"/>
    <cellStyle name="Normal 2 29 16" xfId="6385"/>
    <cellStyle name="Normal 2 29 16 2" xfId="6386"/>
    <cellStyle name="Normal 2 29 16 3" xfId="6387"/>
    <cellStyle name="Normal 2 29 17" xfId="6388"/>
    <cellStyle name="Normal 2 29 17 2" xfId="6389"/>
    <cellStyle name="Normal 2 29 17 3" xfId="6390"/>
    <cellStyle name="Normal 2 29 18" xfId="6391"/>
    <cellStyle name="Normal 2 29 18 2" xfId="6392"/>
    <cellStyle name="Normal 2 29 18 3" xfId="6393"/>
    <cellStyle name="Normal 2 29 19" xfId="6394"/>
    <cellStyle name="Normal 2 29 19 2" xfId="6395"/>
    <cellStyle name="Normal 2 29 19 3" xfId="6396"/>
    <cellStyle name="Normal 2 29 2" xfId="6397"/>
    <cellStyle name="Normal 2 29 2 2" xfId="6398"/>
    <cellStyle name="Normal 2 29 2 3" xfId="6399"/>
    <cellStyle name="Normal 2 29 20" xfId="6400"/>
    <cellStyle name="Normal 2 29 20 2" xfId="6401"/>
    <cellStyle name="Normal 2 29 20 3" xfId="6402"/>
    <cellStyle name="Normal 2 29 21" xfId="6403"/>
    <cellStyle name="Normal 2 29 21 2" xfId="6404"/>
    <cellStyle name="Normal 2 29 21 3" xfId="6405"/>
    <cellStyle name="Normal 2 29 22" xfId="6406"/>
    <cellStyle name="Normal 2 29 22 2" xfId="6407"/>
    <cellStyle name="Normal 2 29 22 3" xfId="6408"/>
    <cellStyle name="Normal 2 29 23" xfId="6409"/>
    <cellStyle name="Normal 2 29 23 2" xfId="6410"/>
    <cellStyle name="Normal 2 29 23 3" xfId="6411"/>
    <cellStyle name="Normal 2 29 24" xfId="6412"/>
    <cellStyle name="Normal 2 29 25" xfId="6413"/>
    <cellStyle name="Normal 2 29 3" xfId="6414"/>
    <cellStyle name="Normal 2 29 3 2" xfId="6415"/>
    <cellStyle name="Normal 2 29 3 3" xfId="6416"/>
    <cellStyle name="Normal 2 29 4" xfId="6417"/>
    <cellStyle name="Normal 2 29 4 2" xfId="6418"/>
    <cellStyle name="Normal 2 29 4 3" xfId="6419"/>
    <cellStyle name="Normal 2 29 5" xfId="6420"/>
    <cellStyle name="Normal 2 29 5 2" xfId="6421"/>
    <cellStyle name="Normal 2 29 5 3" xfId="6422"/>
    <cellStyle name="Normal 2 29 6" xfId="6423"/>
    <cellStyle name="Normal 2 29 6 2" xfId="6424"/>
    <cellStyle name="Normal 2 29 6 3" xfId="6425"/>
    <cellStyle name="Normal 2 29 7" xfId="6426"/>
    <cellStyle name="Normal 2 29 7 2" xfId="6427"/>
    <cellStyle name="Normal 2 29 7 3" xfId="6428"/>
    <cellStyle name="Normal 2 29 8" xfId="6429"/>
    <cellStyle name="Normal 2 29 8 2" xfId="6430"/>
    <cellStyle name="Normal 2 29 8 3" xfId="6431"/>
    <cellStyle name="Normal 2 29 9" xfId="6432"/>
    <cellStyle name="Normal 2 29 9 2" xfId="6433"/>
    <cellStyle name="Normal 2 29 9 3" xfId="6434"/>
    <cellStyle name="Normal 2 3" xfId="6435"/>
    <cellStyle name="Normal 2 3 10" xfId="6436"/>
    <cellStyle name="Normal 2 3 10 2" xfId="6437"/>
    <cellStyle name="Normal 2 3 10 2 2" xfId="6438"/>
    <cellStyle name="Normal 2 3 10 2 2 2" xfId="17227"/>
    <cellStyle name="Normal 2 3 10 2 2 3" xfId="17226"/>
    <cellStyle name="Normal 2 3 10 2 3" xfId="17228"/>
    <cellStyle name="Normal 2 3 10 2 4" xfId="17229"/>
    <cellStyle name="Normal 2 3 10 2 5" xfId="17230"/>
    <cellStyle name="Normal 2 3 10 2 6" xfId="17225"/>
    <cellStyle name="Normal 2 3 10 3" xfId="6439"/>
    <cellStyle name="Normal 2 3 10 3 2" xfId="6440"/>
    <cellStyle name="Normal 2 3 10 3 2 2" xfId="17233"/>
    <cellStyle name="Normal 2 3 10 3 2 3" xfId="17232"/>
    <cellStyle name="Normal 2 3 10 3 3" xfId="17234"/>
    <cellStyle name="Normal 2 3 10 3 4" xfId="17235"/>
    <cellStyle name="Normal 2 3 10 3 5" xfId="17236"/>
    <cellStyle name="Normal 2 3 10 3 6" xfId="17231"/>
    <cellStyle name="Normal 2 3 10 4" xfId="6441"/>
    <cellStyle name="Normal 2 3 10 4 2" xfId="6442"/>
    <cellStyle name="Normal 2 3 10 4 2 2" xfId="17239"/>
    <cellStyle name="Normal 2 3 10 4 2 3" xfId="17238"/>
    <cellStyle name="Normal 2 3 10 4 3" xfId="17240"/>
    <cellStyle name="Normal 2 3 10 4 4" xfId="17241"/>
    <cellStyle name="Normal 2 3 10 4 5" xfId="17242"/>
    <cellStyle name="Normal 2 3 10 4 6" xfId="17237"/>
    <cellStyle name="Normal 2 3 10 5" xfId="6443"/>
    <cellStyle name="Normal 2 3 10 5 2" xfId="17244"/>
    <cellStyle name="Normal 2 3 10 5 3" xfId="17243"/>
    <cellStyle name="Normal 2 3 10 6" xfId="17245"/>
    <cellStyle name="Normal 2 3 10 7" xfId="17246"/>
    <cellStyle name="Normal 2 3 10 8" xfId="17247"/>
    <cellStyle name="Normal 2 3 10 9" xfId="17224"/>
    <cellStyle name="Normal 2 3 11" xfId="6444"/>
    <cellStyle name="Normal 2 3 11 2" xfId="6445"/>
    <cellStyle name="Normal 2 3 11 2 2" xfId="6446"/>
    <cellStyle name="Normal 2 3 11 2 2 2" xfId="17251"/>
    <cellStyle name="Normal 2 3 11 2 2 3" xfId="17250"/>
    <cellStyle name="Normal 2 3 11 2 3" xfId="17252"/>
    <cellStyle name="Normal 2 3 11 2 4" xfId="17253"/>
    <cellStyle name="Normal 2 3 11 2 5" xfId="17254"/>
    <cellStyle name="Normal 2 3 11 2 6" xfId="17249"/>
    <cellStyle name="Normal 2 3 11 3" xfId="6447"/>
    <cellStyle name="Normal 2 3 11 3 2" xfId="6448"/>
    <cellStyle name="Normal 2 3 11 3 2 2" xfId="17257"/>
    <cellStyle name="Normal 2 3 11 3 2 3" xfId="17256"/>
    <cellStyle name="Normal 2 3 11 3 3" xfId="17258"/>
    <cellStyle name="Normal 2 3 11 3 4" xfId="17259"/>
    <cellStyle name="Normal 2 3 11 3 5" xfId="17260"/>
    <cellStyle name="Normal 2 3 11 3 6" xfId="17255"/>
    <cellStyle name="Normal 2 3 11 4" xfId="6449"/>
    <cellStyle name="Normal 2 3 11 4 2" xfId="17262"/>
    <cellStyle name="Normal 2 3 11 4 3" xfId="17261"/>
    <cellStyle name="Normal 2 3 11 5" xfId="17263"/>
    <cellStyle name="Normal 2 3 11 6" xfId="17264"/>
    <cellStyle name="Normal 2 3 11 7" xfId="17265"/>
    <cellStyle name="Normal 2 3 11 8" xfId="17248"/>
    <cellStyle name="Normal 2 3 12" xfId="6450"/>
    <cellStyle name="Normal 2 3 12 2" xfId="6451"/>
    <cellStyle name="Normal 2 3 12 2 2" xfId="6452"/>
    <cellStyle name="Normal 2 3 12 2 2 2" xfId="17269"/>
    <cellStyle name="Normal 2 3 12 2 2 3" xfId="17268"/>
    <cellStyle name="Normal 2 3 12 2 3" xfId="17270"/>
    <cellStyle name="Normal 2 3 12 2 4" xfId="17271"/>
    <cellStyle name="Normal 2 3 12 2 5" xfId="17272"/>
    <cellStyle name="Normal 2 3 12 2 6" xfId="17267"/>
    <cellStyle name="Normal 2 3 12 3" xfId="6453"/>
    <cellStyle name="Normal 2 3 12 3 2" xfId="6454"/>
    <cellStyle name="Normal 2 3 12 3 2 2" xfId="17275"/>
    <cellStyle name="Normal 2 3 12 3 2 3" xfId="17274"/>
    <cellStyle name="Normal 2 3 12 3 3" xfId="17276"/>
    <cellStyle name="Normal 2 3 12 3 4" xfId="17277"/>
    <cellStyle name="Normal 2 3 12 3 5" xfId="17278"/>
    <cellStyle name="Normal 2 3 12 3 6" xfId="17273"/>
    <cellStyle name="Normal 2 3 12 4" xfId="6455"/>
    <cellStyle name="Normal 2 3 12 4 2" xfId="17280"/>
    <cellStyle name="Normal 2 3 12 4 3" xfId="17279"/>
    <cellStyle name="Normal 2 3 12 5" xfId="17281"/>
    <cellStyle name="Normal 2 3 12 6" xfId="17282"/>
    <cellStyle name="Normal 2 3 12 7" xfId="17283"/>
    <cellStyle name="Normal 2 3 12 8" xfId="17266"/>
    <cellStyle name="Normal 2 3 13" xfId="6456"/>
    <cellStyle name="Normal 2 3 13 2" xfId="6457"/>
    <cellStyle name="Normal 2 3 13 2 2" xfId="6458"/>
    <cellStyle name="Normal 2 3 13 2 2 2" xfId="17287"/>
    <cellStyle name="Normal 2 3 13 2 2 3" xfId="17286"/>
    <cellStyle name="Normal 2 3 13 2 3" xfId="17288"/>
    <cellStyle name="Normal 2 3 13 2 4" xfId="17289"/>
    <cellStyle name="Normal 2 3 13 2 5" xfId="17290"/>
    <cellStyle name="Normal 2 3 13 2 6" xfId="17285"/>
    <cellStyle name="Normal 2 3 13 3" xfId="6459"/>
    <cellStyle name="Normal 2 3 13 3 2" xfId="6460"/>
    <cellStyle name="Normal 2 3 13 3 2 2" xfId="17293"/>
    <cellStyle name="Normal 2 3 13 3 2 3" xfId="17292"/>
    <cellStyle name="Normal 2 3 13 3 3" xfId="17294"/>
    <cellStyle name="Normal 2 3 13 3 4" xfId="17295"/>
    <cellStyle name="Normal 2 3 13 3 5" xfId="17296"/>
    <cellStyle name="Normal 2 3 13 3 6" xfId="17291"/>
    <cellStyle name="Normal 2 3 13 4" xfId="6461"/>
    <cellStyle name="Normal 2 3 13 4 2" xfId="17298"/>
    <cellStyle name="Normal 2 3 13 4 3" xfId="17297"/>
    <cellStyle name="Normal 2 3 13 5" xfId="17299"/>
    <cellStyle name="Normal 2 3 13 6" xfId="17300"/>
    <cellStyle name="Normal 2 3 13 7" xfId="17301"/>
    <cellStyle name="Normal 2 3 13 8" xfId="17284"/>
    <cellStyle name="Normal 2 3 14" xfId="6462"/>
    <cellStyle name="Normal 2 3 14 2" xfId="6463"/>
    <cellStyle name="Normal 2 3 14 2 2" xfId="6464"/>
    <cellStyle name="Normal 2 3 14 2 2 2" xfId="17305"/>
    <cellStyle name="Normal 2 3 14 2 2 3" xfId="17304"/>
    <cellStyle name="Normal 2 3 14 2 3" xfId="17306"/>
    <cellStyle name="Normal 2 3 14 2 4" xfId="17307"/>
    <cellStyle name="Normal 2 3 14 2 5" xfId="17308"/>
    <cellStyle name="Normal 2 3 14 2 6" xfId="17303"/>
    <cellStyle name="Normal 2 3 14 3" xfId="6465"/>
    <cellStyle name="Normal 2 3 14 3 2" xfId="6466"/>
    <cellStyle name="Normal 2 3 14 3 2 2" xfId="17311"/>
    <cellStyle name="Normal 2 3 14 3 2 3" xfId="17310"/>
    <cellStyle name="Normal 2 3 14 3 3" xfId="17312"/>
    <cellStyle name="Normal 2 3 14 3 4" xfId="17313"/>
    <cellStyle name="Normal 2 3 14 3 5" xfId="17314"/>
    <cellStyle name="Normal 2 3 14 3 6" xfId="17309"/>
    <cellStyle name="Normal 2 3 14 4" xfId="6467"/>
    <cellStyle name="Normal 2 3 14 4 2" xfId="17316"/>
    <cellStyle name="Normal 2 3 14 4 3" xfId="17315"/>
    <cellStyle name="Normal 2 3 14 5" xfId="17317"/>
    <cellStyle name="Normal 2 3 14 6" xfId="17318"/>
    <cellStyle name="Normal 2 3 14 7" xfId="17319"/>
    <cellStyle name="Normal 2 3 14 8" xfId="17302"/>
    <cellStyle name="Normal 2 3 15" xfId="6468"/>
    <cellStyle name="Normal 2 3 15 2" xfId="6469"/>
    <cellStyle name="Normal 2 3 15 2 2" xfId="6470"/>
    <cellStyle name="Normal 2 3 15 2 2 2" xfId="17323"/>
    <cellStyle name="Normal 2 3 15 2 2 3" xfId="17322"/>
    <cellStyle name="Normal 2 3 15 2 3" xfId="17324"/>
    <cellStyle name="Normal 2 3 15 2 4" xfId="17325"/>
    <cellStyle name="Normal 2 3 15 2 5" xfId="17326"/>
    <cellStyle name="Normal 2 3 15 2 6" xfId="17321"/>
    <cellStyle name="Normal 2 3 15 3" xfId="6471"/>
    <cellStyle name="Normal 2 3 15 3 2" xfId="6472"/>
    <cellStyle name="Normal 2 3 15 3 2 2" xfId="17329"/>
    <cellStyle name="Normal 2 3 15 3 2 3" xfId="17328"/>
    <cellStyle name="Normal 2 3 15 3 3" xfId="17330"/>
    <cellStyle name="Normal 2 3 15 3 4" xfId="17331"/>
    <cellStyle name="Normal 2 3 15 3 5" xfId="17332"/>
    <cellStyle name="Normal 2 3 15 3 6" xfId="17327"/>
    <cellStyle name="Normal 2 3 15 4" xfId="6473"/>
    <cellStyle name="Normal 2 3 15 4 2" xfId="17334"/>
    <cellStyle name="Normal 2 3 15 4 3" xfId="17333"/>
    <cellStyle name="Normal 2 3 15 5" xfId="17335"/>
    <cellStyle name="Normal 2 3 15 6" xfId="17336"/>
    <cellStyle name="Normal 2 3 15 7" xfId="17337"/>
    <cellStyle name="Normal 2 3 15 8" xfId="17320"/>
    <cellStyle name="Normal 2 3 16" xfId="6474"/>
    <cellStyle name="Normal 2 3 16 2" xfId="6475"/>
    <cellStyle name="Normal 2 3 16 2 2" xfId="6476"/>
    <cellStyle name="Normal 2 3 16 2 2 2" xfId="17341"/>
    <cellStyle name="Normal 2 3 16 2 2 3" xfId="17340"/>
    <cellStyle name="Normal 2 3 16 2 3" xfId="17342"/>
    <cellStyle name="Normal 2 3 16 2 4" xfId="17343"/>
    <cellStyle name="Normal 2 3 16 2 5" xfId="17344"/>
    <cellStyle name="Normal 2 3 16 2 6" xfId="17339"/>
    <cellStyle name="Normal 2 3 16 3" xfId="6477"/>
    <cellStyle name="Normal 2 3 16 3 2" xfId="6478"/>
    <cellStyle name="Normal 2 3 16 3 2 2" xfId="17347"/>
    <cellStyle name="Normal 2 3 16 3 2 3" xfId="17346"/>
    <cellStyle name="Normal 2 3 16 3 3" xfId="17348"/>
    <cellStyle name="Normal 2 3 16 3 4" xfId="17349"/>
    <cellStyle name="Normal 2 3 16 3 5" xfId="17350"/>
    <cellStyle name="Normal 2 3 16 3 6" xfId="17345"/>
    <cellStyle name="Normal 2 3 16 4" xfId="6479"/>
    <cellStyle name="Normal 2 3 16 4 2" xfId="17352"/>
    <cellStyle name="Normal 2 3 16 4 3" xfId="17351"/>
    <cellStyle name="Normal 2 3 16 5" xfId="17353"/>
    <cellStyle name="Normal 2 3 16 6" xfId="17354"/>
    <cellStyle name="Normal 2 3 16 7" xfId="17355"/>
    <cellStyle name="Normal 2 3 16 8" xfId="17338"/>
    <cellStyle name="Normal 2 3 17" xfId="6480"/>
    <cellStyle name="Normal 2 3 17 2" xfId="6481"/>
    <cellStyle name="Normal 2 3 17 2 2" xfId="6482"/>
    <cellStyle name="Normal 2 3 17 2 2 2" xfId="17359"/>
    <cellStyle name="Normal 2 3 17 2 2 3" xfId="17358"/>
    <cellStyle name="Normal 2 3 17 2 3" xfId="17360"/>
    <cellStyle name="Normal 2 3 17 2 4" xfId="17361"/>
    <cellStyle name="Normal 2 3 17 2 5" xfId="17362"/>
    <cellStyle name="Normal 2 3 17 2 6" xfId="17357"/>
    <cellStyle name="Normal 2 3 17 3" xfId="6483"/>
    <cellStyle name="Normal 2 3 17 3 2" xfId="6484"/>
    <cellStyle name="Normal 2 3 17 3 2 2" xfId="17365"/>
    <cellStyle name="Normal 2 3 17 3 2 3" xfId="17364"/>
    <cellStyle name="Normal 2 3 17 3 3" xfId="17366"/>
    <cellStyle name="Normal 2 3 17 3 4" xfId="17367"/>
    <cellStyle name="Normal 2 3 17 3 5" xfId="17368"/>
    <cellStyle name="Normal 2 3 17 3 6" xfId="17363"/>
    <cellStyle name="Normal 2 3 17 4" xfId="6485"/>
    <cellStyle name="Normal 2 3 17 4 2" xfId="17370"/>
    <cellStyle name="Normal 2 3 17 4 3" xfId="17369"/>
    <cellStyle name="Normal 2 3 17 5" xfId="17371"/>
    <cellStyle name="Normal 2 3 17 6" xfId="17372"/>
    <cellStyle name="Normal 2 3 17 7" xfId="17373"/>
    <cellStyle name="Normal 2 3 17 8" xfId="17356"/>
    <cellStyle name="Normal 2 3 18" xfId="6486"/>
    <cellStyle name="Normal 2 3 19" xfId="6487"/>
    <cellStyle name="Normal 2 3 2" xfId="6488"/>
    <cellStyle name="Normal 2 3 2 2" xfId="6489"/>
    <cellStyle name="Normal 2 3 2 2 2" xfId="6490"/>
    <cellStyle name="Normal 2 3 2 2 2 2" xfId="17376"/>
    <cellStyle name="Normal 2 3 2 2 2 3" xfId="17375"/>
    <cellStyle name="Normal 2 3 2 2 3" xfId="17377"/>
    <cellStyle name="Normal 2 3 2 2 4" xfId="17378"/>
    <cellStyle name="Normal 2 3 2 2 5" xfId="17379"/>
    <cellStyle name="Normal 2 3 2 2 6" xfId="17374"/>
    <cellStyle name="Normal 2 3 2 3" xfId="6491"/>
    <cellStyle name="Normal 2 3 2 3 2" xfId="6492"/>
    <cellStyle name="Normal 2 3 2 3 2 2" xfId="17382"/>
    <cellStyle name="Normal 2 3 2 3 2 3" xfId="17381"/>
    <cellStyle name="Normal 2 3 2 3 3" xfId="17383"/>
    <cellStyle name="Normal 2 3 2 3 4" xfId="17384"/>
    <cellStyle name="Normal 2 3 2 3 5" xfId="17385"/>
    <cellStyle name="Normal 2 3 2 3 6" xfId="17380"/>
    <cellStyle name="Normal 2 3 2 4" xfId="6493"/>
    <cellStyle name="Normal 2 3 2 4 2" xfId="6494"/>
    <cellStyle name="Normal 2 3 2 4 2 2" xfId="17388"/>
    <cellStyle name="Normal 2 3 2 4 2 3" xfId="17387"/>
    <cellStyle name="Normal 2 3 2 4 3" xfId="17389"/>
    <cellStyle name="Normal 2 3 2 4 4" xfId="17390"/>
    <cellStyle name="Normal 2 3 2 4 5" xfId="17391"/>
    <cellStyle name="Normal 2 3 2 4 6" xfId="17386"/>
    <cellStyle name="Normal 2 3 2 5" xfId="6495"/>
    <cellStyle name="Normal 2 3 2 5 2" xfId="6496"/>
    <cellStyle name="Normal 2 3 2 5 2 2" xfId="17394"/>
    <cellStyle name="Normal 2 3 2 5 2 3" xfId="17393"/>
    <cellStyle name="Normal 2 3 2 5 3" xfId="17395"/>
    <cellStyle name="Normal 2 3 2 5 4" xfId="17396"/>
    <cellStyle name="Normal 2 3 2 5 5" xfId="17397"/>
    <cellStyle name="Normal 2 3 2 5 6" xfId="17392"/>
    <cellStyle name="Normal 2 3 2 6" xfId="6497"/>
    <cellStyle name="Normal 2 3 2 6 2" xfId="6498"/>
    <cellStyle name="Normal 2 3 2 6 2 2" xfId="17400"/>
    <cellStyle name="Normal 2 3 2 6 2 3" xfId="17399"/>
    <cellStyle name="Normal 2 3 2 6 3" xfId="17401"/>
    <cellStyle name="Normal 2 3 2 6 4" xfId="17402"/>
    <cellStyle name="Normal 2 3 2 6 5" xfId="17403"/>
    <cellStyle name="Normal 2 3 2 6 6" xfId="17398"/>
    <cellStyle name="Normal 2 3 2 7" xfId="6499"/>
    <cellStyle name="Normal 2 3 2 7 2" xfId="6500"/>
    <cellStyle name="Normal 2 3 2 7 2 2" xfId="17406"/>
    <cellStyle name="Normal 2 3 2 7 2 3" xfId="17405"/>
    <cellStyle name="Normal 2 3 2 7 3" xfId="17407"/>
    <cellStyle name="Normal 2 3 2 7 4" xfId="17408"/>
    <cellStyle name="Normal 2 3 2 7 5" xfId="17409"/>
    <cellStyle name="Normal 2 3 2 7 6" xfId="17404"/>
    <cellStyle name="Normal 2 3 20" xfId="6501"/>
    <cellStyle name="Normal 2 3 21" xfId="6502"/>
    <cellStyle name="Normal 2 3 22" xfId="6503"/>
    <cellStyle name="Normal 2 3 23" xfId="6504"/>
    <cellStyle name="Normal 2 3 24" xfId="6505"/>
    <cellStyle name="Normal 2 3 25" xfId="6506"/>
    <cellStyle name="Normal 2 3 3" xfId="6507"/>
    <cellStyle name="Normal 2 3 3 2" xfId="6508"/>
    <cellStyle name="Normal 2 3 3 2 2" xfId="6509"/>
    <cellStyle name="Normal 2 3 3 2 2 2" xfId="17413"/>
    <cellStyle name="Normal 2 3 3 2 2 3" xfId="17412"/>
    <cellStyle name="Normal 2 3 3 2 3" xfId="17414"/>
    <cellStyle name="Normal 2 3 3 2 4" xfId="17415"/>
    <cellStyle name="Normal 2 3 3 2 5" xfId="17416"/>
    <cellStyle name="Normal 2 3 3 2 6" xfId="17411"/>
    <cellStyle name="Normal 2 3 3 3" xfId="6510"/>
    <cellStyle name="Normal 2 3 3 3 2" xfId="6511"/>
    <cellStyle name="Normal 2 3 3 3 2 2" xfId="17419"/>
    <cellStyle name="Normal 2 3 3 3 2 3" xfId="17418"/>
    <cellStyle name="Normal 2 3 3 3 3" xfId="17420"/>
    <cellStyle name="Normal 2 3 3 3 4" xfId="17421"/>
    <cellStyle name="Normal 2 3 3 3 5" xfId="17422"/>
    <cellStyle name="Normal 2 3 3 3 6" xfId="17417"/>
    <cellStyle name="Normal 2 3 3 4" xfId="6512"/>
    <cellStyle name="Normal 2 3 3 4 2" xfId="17424"/>
    <cellStyle name="Normal 2 3 3 4 3" xfId="17423"/>
    <cellStyle name="Normal 2 3 3 5" xfId="17425"/>
    <cellStyle name="Normal 2 3 3 6" xfId="17426"/>
    <cellStyle name="Normal 2 3 3 7" xfId="17427"/>
    <cellStyle name="Normal 2 3 3 8" xfId="17410"/>
    <cellStyle name="Normal 2 3 4" xfId="6513"/>
    <cellStyle name="Normal 2 3 4 2" xfId="6514"/>
    <cellStyle name="Normal 2 3 4 2 2" xfId="6515"/>
    <cellStyle name="Normal 2 3 4 2 2 2" xfId="17431"/>
    <cellStyle name="Normal 2 3 4 2 2 3" xfId="17430"/>
    <cellStyle name="Normal 2 3 4 2 3" xfId="17432"/>
    <cellStyle name="Normal 2 3 4 2 4" xfId="17433"/>
    <cellStyle name="Normal 2 3 4 2 5" xfId="17434"/>
    <cellStyle name="Normal 2 3 4 2 6" xfId="17429"/>
    <cellStyle name="Normal 2 3 4 3" xfId="6516"/>
    <cellStyle name="Normal 2 3 4 3 2" xfId="6517"/>
    <cellStyle name="Normal 2 3 4 3 2 2" xfId="17437"/>
    <cellStyle name="Normal 2 3 4 3 2 3" xfId="17436"/>
    <cellStyle name="Normal 2 3 4 3 3" xfId="17438"/>
    <cellStyle name="Normal 2 3 4 3 4" xfId="17439"/>
    <cellStyle name="Normal 2 3 4 3 5" xfId="17440"/>
    <cellStyle name="Normal 2 3 4 3 6" xfId="17435"/>
    <cellStyle name="Normal 2 3 4 4" xfId="6518"/>
    <cellStyle name="Normal 2 3 4 4 2" xfId="17442"/>
    <cellStyle name="Normal 2 3 4 4 3" xfId="17441"/>
    <cellStyle name="Normal 2 3 4 5" xfId="17443"/>
    <cellStyle name="Normal 2 3 4 6" xfId="17444"/>
    <cellStyle name="Normal 2 3 4 7" xfId="17445"/>
    <cellStyle name="Normal 2 3 4 8" xfId="17428"/>
    <cellStyle name="Normal 2 3 5" xfId="6519"/>
    <cellStyle name="Normal 2 3 5 2" xfId="6520"/>
    <cellStyle name="Normal 2 3 5 2 2" xfId="6521"/>
    <cellStyle name="Normal 2 3 5 2 2 2" xfId="17449"/>
    <cellStyle name="Normal 2 3 5 2 2 3" xfId="17448"/>
    <cellStyle name="Normal 2 3 5 2 3" xfId="17450"/>
    <cellStyle name="Normal 2 3 5 2 4" xfId="17451"/>
    <cellStyle name="Normal 2 3 5 2 5" xfId="17452"/>
    <cellStyle name="Normal 2 3 5 2 6" xfId="17447"/>
    <cellStyle name="Normal 2 3 5 3" xfId="6522"/>
    <cellStyle name="Normal 2 3 5 3 2" xfId="6523"/>
    <cellStyle name="Normal 2 3 5 3 2 2" xfId="17455"/>
    <cellStyle name="Normal 2 3 5 3 2 3" xfId="17454"/>
    <cellStyle name="Normal 2 3 5 3 3" xfId="17456"/>
    <cellStyle name="Normal 2 3 5 3 4" xfId="17457"/>
    <cellStyle name="Normal 2 3 5 3 5" xfId="17458"/>
    <cellStyle name="Normal 2 3 5 3 6" xfId="17453"/>
    <cellStyle name="Normal 2 3 5 4" xfId="6524"/>
    <cellStyle name="Normal 2 3 5 4 2" xfId="17460"/>
    <cellStyle name="Normal 2 3 5 4 3" xfId="17459"/>
    <cellStyle name="Normal 2 3 5 5" xfId="17461"/>
    <cellStyle name="Normal 2 3 5 6" xfId="17462"/>
    <cellStyle name="Normal 2 3 5 7" xfId="17463"/>
    <cellStyle name="Normal 2 3 5 8" xfId="17446"/>
    <cellStyle name="Normal 2 3 6" xfId="6525"/>
    <cellStyle name="Normal 2 3 6 2" xfId="6526"/>
    <cellStyle name="Normal 2 3 6 2 2" xfId="6527"/>
    <cellStyle name="Normal 2 3 6 2 2 2" xfId="17467"/>
    <cellStyle name="Normal 2 3 6 2 2 3" xfId="17466"/>
    <cellStyle name="Normal 2 3 6 2 3" xfId="17468"/>
    <cellStyle name="Normal 2 3 6 2 4" xfId="17469"/>
    <cellStyle name="Normal 2 3 6 2 5" xfId="17470"/>
    <cellStyle name="Normal 2 3 6 2 6" xfId="17465"/>
    <cellStyle name="Normal 2 3 6 3" xfId="6528"/>
    <cellStyle name="Normal 2 3 6 3 2" xfId="6529"/>
    <cellStyle name="Normal 2 3 6 3 2 2" xfId="17473"/>
    <cellStyle name="Normal 2 3 6 3 2 3" xfId="17472"/>
    <cellStyle name="Normal 2 3 6 3 3" xfId="17474"/>
    <cellStyle name="Normal 2 3 6 3 4" xfId="17475"/>
    <cellStyle name="Normal 2 3 6 3 5" xfId="17476"/>
    <cellStyle name="Normal 2 3 6 3 6" xfId="17471"/>
    <cellStyle name="Normal 2 3 6 4" xfId="6530"/>
    <cellStyle name="Normal 2 3 6 4 2" xfId="17478"/>
    <cellStyle name="Normal 2 3 6 4 3" xfId="17477"/>
    <cellStyle name="Normal 2 3 6 5" xfId="17479"/>
    <cellStyle name="Normal 2 3 6 6" xfId="17480"/>
    <cellStyle name="Normal 2 3 6 7" xfId="17481"/>
    <cellStyle name="Normal 2 3 6 8" xfId="17464"/>
    <cellStyle name="Normal 2 3 7" xfId="6531"/>
    <cellStyle name="Normal 2 3 7 2" xfId="6532"/>
    <cellStyle name="Normal 2 3 7 2 2" xfId="6533"/>
    <cellStyle name="Normal 2 3 7 2 2 2" xfId="17485"/>
    <cellStyle name="Normal 2 3 7 2 2 3" xfId="17484"/>
    <cellStyle name="Normal 2 3 7 2 3" xfId="17486"/>
    <cellStyle name="Normal 2 3 7 2 4" xfId="17487"/>
    <cellStyle name="Normal 2 3 7 2 5" xfId="17488"/>
    <cellStyle name="Normal 2 3 7 2 6" xfId="17483"/>
    <cellStyle name="Normal 2 3 7 3" xfId="6534"/>
    <cellStyle name="Normal 2 3 7 3 2" xfId="6535"/>
    <cellStyle name="Normal 2 3 7 3 2 2" xfId="17491"/>
    <cellStyle name="Normal 2 3 7 3 2 3" xfId="17490"/>
    <cellStyle name="Normal 2 3 7 3 3" xfId="17492"/>
    <cellStyle name="Normal 2 3 7 3 4" xfId="17493"/>
    <cellStyle name="Normal 2 3 7 3 5" xfId="17494"/>
    <cellStyle name="Normal 2 3 7 3 6" xfId="17489"/>
    <cellStyle name="Normal 2 3 7 4" xfId="6536"/>
    <cellStyle name="Normal 2 3 7 4 2" xfId="17496"/>
    <cellStyle name="Normal 2 3 7 4 3" xfId="17495"/>
    <cellStyle name="Normal 2 3 7 5" xfId="17497"/>
    <cellStyle name="Normal 2 3 7 6" xfId="17498"/>
    <cellStyle name="Normal 2 3 7 7" xfId="17499"/>
    <cellStyle name="Normal 2 3 7 8" xfId="17482"/>
    <cellStyle name="Normal 2 3 8" xfId="6537"/>
    <cellStyle name="Normal 2 3 8 2" xfId="6538"/>
    <cellStyle name="Normal 2 3 8 2 2" xfId="6539"/>
    <cellStyle name="Normal 2 3 8 2 2 2" xfId="17503"/>
    <cellStyle name="Normal 2 3 8 2 2 3" xfId="17502"/>
    <cellStyle name="Normal 2 3 8 2 3" xfId="17504"/>
    <cellStyle name="Normal 2 3 8 2 4" xfId="17505"/>
    <cellStyle name="Normal 2 3 8 2 5" xfId="17506"/>
    <cellStyle name="Normal 2 3 8 2 6" xfId="17501"/>
    <cellStyle name="Normal 2 3 8 3" xfId="6540"/>
    <cellStyle name="Normal 2 3 8 3 2" xfId="6541"/>
    <cellStyle name="Normal 2 3 8 3 2 2" xfId="17509"/>
    <cellStyle name="Normal 2 3 8 3 2 3" xfId="17508"/>
    <cellStyle name="Normal 2 3 8 3 3" xfId="17510"/>
    <cellStyle name="Normal 2 3 8 3 4" xfId="17511"/>
    <cellStyle name="Normal 2 3 8 3 5" xfId="17512"/>
    <cellStyle name="Normal 2 3 8 3 6" xfId="17507"/>
    <cellStyle name="Normal 2 3 8 4" xfId="6542"/>
    <cellStyle name="Normal 2 3 8 4 2" xfId="17514"/>
    <cellStyle name="Normal 2 3 8 4 3" xfId="17513"/>
    <cellStyle name="Normal 2 3 8 5" xfId="17515"/>
    <cellStyle name="Normal 2 3 8 6" xfId="17516"/>
    <cellStyle name="Normal 2 3 8 7" xfId="17517"/>
    <cellStyle name="Normal 2 3 8 8" xfId="17500"/>
    <cellStyle name="Normal 2 3 9" xfId="6543"/>
    <cellStyle name="Normal 2 3 9 2" xfId="6544"/>
    <cellStyle name="Normal 2 3 9 2 2" xfId="6545"/>
    <cellStyle name="Normal 2 3 9 2 2 2" xfId="17521"/>
    <cellStyle name="Normal 2 3 9 2 2 3" xfId="17520"/>
    <cellStyle name="Normal 2 3 9 2 3" xfId="17522"/>
    <cellStyle name="Normal 2 3 9 2 4" xfId="17523"/>
    <cellStyle name="Normal 2 3 9 2 5" xfId="17524"/>
    <cellStyle name="Normal 2 3 9 2 6" xfId="17519"/>
    <cellStyle name="Normal 2 3 9 3" xfId="6546"/>
    <cellStyle name="Normal 2 3 9 3 2" xfId="6547"/>
    <cellStyle name="Normal 2 3 9 3 2 2" xfId="17527"/>
    <cellStyle name="Normal 2 3 9 3 2 3" xfId="17526"/>
    <cellStyle name="Normal 2 3 9 3 3" xfId="17528"/>
    <cellStyle name="Normal 2 3 9 3 4" xfId="17529"/>
    <cellStyle name="Normal 2 3 9 3 5" xfId="17530"/>
    <cellStyle name="Normal 2 3 9 3 6" xfId="17525"/>
    <cellStyle name="Normal 2 3 9 4" xfId="6548"/>
    <cellStyle name="Normal 2 3 9 4 2" xfId="17532"/>
    <cellStyle name="Normal 2 3 9 4 3" xfId="17531"/>
    <cellStyle name="Normal 2 3 9 5" xfId="17533"/>
    <cellStyle name="Normal 2 3 9 6" xfId="17534"/>
    <cellStyle name="Normal 2 3 9 7" xfId="17535"/>
    <cellStyle name="Normal 2 3 9 8" xfId="17518"/>
    <cellStyle name="Normal 2 30" xfId="6549"/>
    <cellStyle name="Normal 2 30 10" xfId="6550"/>
    <cellStyle name="Normal 2 30 10 2" xfId="6551"/>
    <cellStyle name="Normal 2 30 10 3" xfId="6552"/>
    <cellStyle name="Normal 2 30 11" xfId="6553"/>
    <cellStyle name="Normal 2 30 11 2" xfId="6554"/>
    <cellStyle name="Normal 2 30 11 3" xfId="6555"/>
    <cellStyle name="Normal 2 30 12" xfId="6556"/>
    <cellStyle name="Normal 2 30 12 2" xfId="6557"/>
    <cellStyle name="Normal 2 30 12 3" xfId="6558"/>
    <cellStyle name="Normal 2 30 13" xfId="6559"/>
    <cellStyle name="Normal 2 30 13 2" xfId="6560"/>
    <cellStyle name="Normal 2 30 13 3" xfId="6561"/>
    <cellStyle name="Normal 2 30 14" xfId="6562"/>
    <cellStyle name="Normal 2 30 14 2" xfId="6563"/>
    <cellStyle name="Normal 2 30 14 3" xfId="6564"/>
    <cellStyle name="Normal 2 30 15" xfId="6565"/>
    <cellStyle name="Normal 2 30 15 2" xfId="6566"/>
    <cellStyle name="Normal 2 30 15 3" xfId="6567"/>
    <cellStyle name="Normal 2 30 16" xfId="6568"/>
    <cellStyle name="Normal 2 30 16 2" xfId="6569"/>
    <cellStyle name="Normal 2 30 16 3" xfId="6570"/>
    <cellStyle name="Normal 2 30 17" xfId="6571"/>
    <cellStyle name="Normal 2 30 17 2" xfId="6572"/>
    <cellStyle name="Normal 2 30 17 3" xfId="6573"/>
    <cellStyle name="Normal 2 30 18" xfId="6574"/>
    <cellStyle name="Normal 2 30 18 2" xfId="6575"/>
    <cellStyle name="Normal 2 30 18 3" xfId="6576"/>
    <cellStyle name="Normal 2 30 19" xfId="6577"/>
    <cellStyle name="Normal 2 30 19 2" xfId="6578"/>
    <cellStyle name="Normal 2 30 19 3" xfId="6579"/>
    <cellStyle name="Normal 2 30 2" xfId="6580"/>
    <cellStyle name="Normal 2 30 2 2" xfId="6581"/>
    <cellStyle name="Normal 2 30 2 3" xfId="6582"/>
    <cellStyle name="Normal 2 30 20" xfId="6583"/>
    <cellStyle name="Normal 2 30 20 2" xfId="6584"/>
    <cellStyle name="Normal 2 30 20 3" xfId="6585"/>
    <cellStyle name="Normal 2 30 21" xfId="6586"/>
    <cellStyle name="Normal 2 30 21 2" xfId="6587"/>
    <cellStyle name="Normal 2 30 21 3" xfId="6588"/>
    <cellStyle name="Normal 2 30 22" xfId="6589"/>
    <cellStyle name="Normal 2 30 22 2" xfId="6590"/>
    <cellStyle name="Normal 2 30 22 3" xfId="6591"/>
    <cellStyle name="Normal 2 30 23" xfId="6592"/>
    <cellStyle name="Normal 2 30 23 2" xfId="6593"/>
    <cellStyle name="Normal 2 30 23 3" xfId="6594"/>
    <cellStyle name="Normal 2 30 24" xfId="6595"/>
    <cellStyle name="Normal 2 30 25" xfId="6596"/>
    <cellStyle name="Normal 2 30 3" xfId="6597"/>
    <cellStyle name="Normal 2 30 3 2" xfId="6598"/>
    <cellStyle name="Normal 2 30 3 3" xfId="6599"/>
    <cellStyle name="Normal 2 30 4" xfId="6600"/>
    <cellStyle name="Normal 2 30 4 2" xfId="6601"/>
    <cellStyle name="Normal 2 30 4 3" xfId="6602"/>
    <cellStyle name="Normal 2 30 5" xfId="6603"/>
    <cellStyle name="Normal 2 30 5 2" xfId="6604"/>
    <cellStyle name="Normal 2 30 5 3" xfId="6605"/>
    <cellStyle name="Normal 2 30 6" xfId="6606"/>
    <cellStyle name="Normal 2 30 6 2" xfId="6607"/>
    <cellStyle name="Normal 2 30 6 3" xfId="6608"/>
    <cellStyle name="Normal 2 30 7" xfId="6609"/>
    <cellStyle name="Normal 2 30 7 2" xfId="6610"/>
    <cellStyle name="Normal 2 30 7 3" xfId="6611"/>
    <cellStyle name="Normal 2 30 8" xfId="6612"/>
    <cellStyle name="Normal 2 30 8 2" xfId="6613"/>
    <cellStyle name="Normal 2 30 8 3" xfId="6614"/>
    <cellStyle name="Normal 2 30 9" xfId="6615"/>
    <cellStyle name="Normal 2 30 9 2" xfId="6616"/>
    <cellStyle name="Normal 2 30 9 3" xfId="6617"/>
    <cellStyle name="Normal 2 31" xfId="6618"/>
    <cellStyle name="Normal 2 31 10" xfId="6619"/>
    <cellStyle name="Normal 2 31 10 2" xfId="6620"/>
    <cellStyle name="Normal 2 31 10 3" xfId="6621"/>
    <cellStyle name="Normal 2 31 11" xfId="6622"/>
    <cellStyle name="Normal 2 31 11 2" xfId="6623"/>
    <cellStyle name="Normal 2 31 11 3" xfId="6624"/>
    <cellStyle name="Normal 2 31 12" xfId="6625"/>
    <cellStyle name="Normal 2 31 12 2" xfId="6626"/>
    <cellStyle name="Normal 2 31 12 3" xfId="6627"/>
    <cellStyle name="Normal 2 31 13" xfId="6628"/>
    <cellStyle name="Normal 2 31 13 2" xfId="6629"/>
    <cellStyle name="Normal 2 31 13 3" xfId="6630"/>
    <cellStyle name="Normal 2 31 14" xfId="6631"/>
    <cellStyle name="Normal 2 31 14 2" xfId="6632"/>
    <cellStyle name="Normal 2 31 14 3" xfId="6633"/>
    <cellStyle name="Normal 2 31 15" xfId="6634"/>
    <cellStyle name="Normal 2 31 15 2" xfId="6635"/>
    <cellStyle name="Normal 2 31 15 3" xfId="6636"/>
    <cellStyle name="Normal 2 31 16" xfId="6637"/>
    <cellStyle name="Normal 2 31 16 2" xfId="6638"/>
    <cellStyle name="Normal 2 31 16 3" xfId="6639"/>
    <cellStyle name="Normal 2 31 17" xfId="6640"/>
    <cellStyle name="Normal 2 31 17 2" xfId="6641"/>
    <cellStyle name="Normal 2 31 17 3" xfId="6642"/>
    <cellStyle name="Normal 2 31 18" xfId="6643"/>
    <cellStyle name="Normal 2 31 18 2" xfId="6644"/>
    <cellStyle name="Normal 2 31 18 3" xfId="6645"/>
    <cellStyle name="Normal 2 31 19" xfId="6646"/>
    <cellStyle name="Normal 2 31 19 2" xfId="6647"/>
    <cellStyle name="Normal 2 31 19 3" xfId="6648"/>
    <cellStyle name="Normal 2 31 2" xfId="6649"/>
    <cellStyle name="Normal 2 31 2 2" xfId="6650"/>
    <cellStyle name="Normal 2 31 2 3" xfId="6651"/>
    <cellStyle name="Normal 2 31 20" xfId="6652"/>
    <cellStyle name="Normal 2 31 20 2" xfId="6653"/>
    <cellStyle name="Normal 2 31 20 3" xfId="6654"/>
    <cellStyle name="Normal 2 31 21" xfId="6655"/>
    <cellStyle name="Normal 2 31 21 2" xfId="6656"/>
    <cellStyle name="Normal 2 31 21 3" xfId="6657"/>
    <cellStyle name="Normal 2 31 22" xfId="6658"/>
    <cellStyle name="Normal 2 31 22 2" xfId="6659"/>
    <cellStyle name="Normal 2 31 22 3" xfId="6660"/>
    <cellStyle name="Normal 2 31 23" xfId="6661"/>
    <cellStyle name="Normal 2 31 23 2" xfId="6662"/>
    <cellStyle name="Normal 2 31 23 3" xfId="6663"/>
    <cellStyle name="Normal 2 31 24" xfId="6664"/>
    <cellStyle name="Normal 2 31 25" xfId="6665"/>
    <cellStyle name="Normal 2 31 3" xfId="6666"/>
    <cellStyle name="Normal 2 31 3 2" xfId="6667"/>
    <cellStyle name="Normal 2 31 3 3" xfId="6668"/>
    <cellStyle name="Normal 2 31 4" xfId="6669"/>
    <cellStyle name="Normal 2 31 4 2" xfId="6670"/>
    <cellStyle name="Normal 2 31 4 3" xfId="6671"/>
    <cellStyle name="Normal 2 31 5" xfId="6672"/>
    <cellStyle name="Normal 2 31 5 2" xfId="6673"/>
    <cellStyle name="Normal 2 31 5 3" xfId="6674"/>
    <cellStyle name="Normal 2 31 6" xfId="6675"/>
    <cellStyle name="Normal 2 31 6 2" xfId="6676"/>
    <cellStyle name="Normal 2 31 6 3" xfId="6677"/>
    <cellStyle name="Normal 2 31 7" xfId="6678"/>
    <cellStyle name="Normal 2 31 7 2" xfId="6679"/>
    <cellStyle name="Normal 2 31 7 3" xfId="6680"/>
    <cellStyle name="Normal 2 31 8" xfId="6681"/>
    <cellStyle name="Normal 2 31 8 2" xfId="6682"/>
    <cellStyle name="Normal 2 31 8 3" xfId="6683"/>
    <cellStyle name="Normal 2 31 9" xfId="6684"/>
    <cellStyle name="Normal 2 31 9 2" xfId="6685"/>
    <cellStyle name="Normal 2 31 9 3" xfId="6686"/>
    <cellStyle name="Normal 2 32" xfId="6687"/>
    <cellStyle name="Normal 2 32 10" xfId="6688"/>
    <cellStyle name="Normal 2 32 10 2" xfId="6689"/>
    <cellStyle name="Normal 2 32 10 3" xfId="6690"/>
    <cellStyle name="Normal 2 32 11" xfId="6691"/>
    <cellStyle name="Normal 2 32 11 2" xfId="6692"/>
    <cellStyle name="Normal 2 32 11 3" xfId="6693"/>
    <cellStyle name="Normal 2 32 12" xfId="6694"/>
    <cellStyle name="Normal 2 32 12 2" xfId="6695"/>
    <cellStyle name="Normal 2 32 12 3" xfId="6696"/>
    <cellStyle name="Normal 2 32 13" xfId="6697"/>
    <cellStyle name="Normal 2 32 13 2" xfId="6698"/>
    <cellStyle name="Normal 2 32 13 3" xfId="6699"/>
    <cellStyle name="Normal 2 32 14" xfId="6700"/>
    <cellStyle name="Normal 2 32 14 2" xfId="6701"/>
    <cellStyle name="Normal 2 32 14 3" xfId="6702"/>
    <cellStyle name="Normal 2 32 15" xfId="6703"/>
    <cellStyle name="Normal 2 32 15 2" xfId="6704"/>
    <cellStyle name="Normal 2 32 15 3" xfId="6705"/>
    <cellStyle name="Normal 2 32 16" xfId="6706"/>
    <cellStyle name="Normal 2 32 16 2" xfId="6707"/>
    <cellStyle name="Normal 2 32 16 3" xfId="6708"/>
    <cellStyle name="Normal 2 32 17" xfId="6709"/>
    <cellStyle name="Normal 2 32 17 2" xfId="6710"/>
    <cellStyle name="Normal 2 32 17 3" xfId="6711"/>
    <cellStyle name="Normal 2 32 18" xfId="6712"/>
    <cellStyle name="Normal 2 32 18 2" xfId="6713"/>
    <cellStyle name="Normal 2 32 18 3" xfId="6714"/>
    <cellStyle name="Normal 2 32 19" xfId="6715"/>
    <cellStyle name="Normal 2 32 19 2" xfId="6716"/>
    <cellStyle name="Normal 2 32 19 3" xfId="6717"/>
    <cellStyle name="Normal 2 32 2" xfId="6718"/>
    <cellStyle name="Normal 2 32 2 2" xfId="6719"/>
    <cellStyle name="Normal 2 32 2 3" xfId="6720"/>
    <cellStyle name="Normal 2 32 20" xfId="6721"/>
    <cellStyle name="Normal 2 32 20 2" xfId="6722"/>
    <cellStyle name="Normal 2 32 20 3" xfId="6723"/>
    <cellStyle name="Normal 2 32 21" xfId="6724"/>
    <cellStyle name="Normal 2 32 21 2" xfId="6725"/>
    <cellStyle name="Normal 2 32 21 3" xfId="6726"/>
    <cellStyle name="Normal 2 32 22" xfId="6727"/>
    <cellStyle name="Normal 2 32 22 2" xfId="6728"/>
    <cellStyle name="Normal 2 32 22 3" xfId="6729"/>
    <cellStyle name="Normal 2 32 23" xfId="6730"/>
    <cellStyle name="Normal 2 32 23 2" xfId="6731"/>
    <cellStyle name="Normal 2 32 23 3" xfId="6732"/>
    <cellStyle name="Normal 2 32 24" xfId="6733"/>
    <cellStyle name="Normal 2 32 25" xfId="6734"/>
    <cellStyle name="Normal 2 32 3" xfId="6735"/>
    <cellStyle name="Normal 2 32 3 2" xfId="6736"/>
    <cellStyle name="Normal 2 32 3 3" xfId="6737"/>
    <cellStyle name="Normal 2 32 4" xfId="6738"/>
    <cellStyle name="Normal 2 32 4 2" xfId="6739"/>
    <cellStyle name="Normal 2 32 4 3" xfId="6740"/>
    <cellStyle name="Normal 2 32 5" xfId="6741"/>
    <cellStyle name="Normal 2 32 5 2" xfId="6742"/>
    <cellStyle name="Normal 2 32 5 3" xfId="6743"/>
    <cellStyle name="Normal 2 32 6" xfId="6744"/>
    <cellStyle name="Normal 2 32 6 2" xfId="6745"/>
    <cellStyle name="Normal 2 32 6 3" xfId="6746"/>
    <cellStyle name="Normal 2 32 7" xfId="6747"/>
    <cellStyle name="Normal 2 32 7 2" xfId="6748"/>
    <cellStyle name="Normal 2 32 7 3" xfId="6749"/>
    <cellStyle name="Normal 2 32 8" xfId="6750"/>
    <cellStyle name="Normal 2 32 8 2" xfId="6751"/>
    <cellStyle name="Normal 2 32 8 3" xfId="6752"/>
    <cellStyle name="Normal 2 32 9" xfId="6753"/>
    <cellStyle name="Normal 2 32 9 2" xfId="6754"/>
    <cellStyle name="Normal 2 32 9 3" xfId="6755"/>
    <cellStyle name="Normal 2 33" xfId="6756"/>
    <cellStyle name="Normal 2 33 10" xfId="6757"/>
    <cellStyle name="Normal 2 33 10 2" xfId="6758"/>
    <cellStyle name="Normal 2 33 10 3" xfId="6759"/>
    <cellStyle name="Normal 2 33 11" xfId="6760"/>
    <cellStyle name="Normal 2 33 11 2" xfId="6761"/>
    <cellStyle name="Normal 2 33 11 3" xfId="6762"/>
    <cellStyle name="Normal 2 33 12" xfId="6763"/>
    <cellStyle name="Normal 2 33 12 2" xfId="6764"/>
    <cellStyle name="Normal 2 33 12 3" xfId="6765"/>
    <cellStyle name="Normal 2 33 13" xfId="6766"/>
    <cellStyle name="Normal 2 33 13 2" xfId="6767"/>
    <cellStyle name="Normal 2 33 13 3" xfId="6768"/>
    <cellStyle name="Normal 2 33 14" xfId="6769"/>
    <cellStyle name="Normal 2 33 14 2" xfId="6770"/>
    <cellStyle name="Normal 2 33 14 3" xfId="6771"/>
    <cellStyle name="Normal 2 33 15" xfId="6772"/>
    <cellStyle name="Normal 2 33 15 2" xfId="6773"/>
    <cellStyle name="Normal 2 33 15 3" xfId="6774"/>
    <cellStyle name="Normal 2 33 16" xfId="6775"/>
    <cellStyle name="Normal 2 33 16 2" xfId="6776"/>
    <cellStyle name="Normal 2 33 16 3" xfId="6777"/>
    <cellStyle name="Normal 2 33 17" xfId="6778"/>
    <cellStyle name="Normal 2 33 17 2" xfId="6779"/>
    <cellStyle name="Normal 2 33 17 3" xfId="6780"/>
    <cellStyle name="Normal 2 33 18" xfId="6781"/>
    <cellStyle name="Normal 2 33 18 2" xfId="6782"/>
    <cellStyle name="Normal 2 33 18 3" xfId="6783"/>
    <cellStyle name="Normal 2 33 19" xfId="6784"/>
    <cellStyle name="Normal 2 33 19 2" xfId="6785"/>
    <cellStyle name="Normal 2 33 19 3" xfId="6786"/>
    <cellStyle name="Normal 2 33 2" xfId="6787"/>
    <cellStyle name="Normal 2 33 2 2" xfId="6788"/>
    <cellStyle name="Normal 2 33 2 3" xfId="6789"/>
    <cellStyle name="Normal 2 33 20" xfId="6790"/>
    <cellStyle name="Normal 2 33 20 2" xfId="6791"/>
    <cellStyle name="Normal 2 33 20 3" xfId="6792"/>
    <cellStyle name="Normal 2 33 21" xfId="6793"/>
    <cellStyle name="Normal 2 33 21 2" xfId="6794"/>
    <cellStyle name="Normal 2 33 21 3" xfId="6795"/>
    <cellStyle name="Normal 2 33 22" xfId="6796"/>
    <cellStyle name="Normal 2 33 22 2" xfId="6797"/>
    <cellStyle name="Normal 2 33 22 3" xfId="6798"/>
    <cellStyle name="Normal 2 33 23" xfId="6799"/>
    <cellStyle name="Normal 2 33 23 2" xfId="6800"/>
    <cellStyle name="Normal 2 33 23 3" xfId="6801"/>
    <cellStyle name="Normal 2 33 24" xfId="6802"/>
    <cellStyle name="Normal 2 33 25" xfId="6803"/>
    <cellStyle name="Normal 2 33 3" xfId="6804"/>
    <cellStyle name="Normal 2 33 3 2" xfId="6805"/>
    <cellStyle name="Normal 2 33 3 3" xfId="6806"/>
    <cellStyle name="Normal 2 33 4" xfId="6807"/>
    <cellStyle name="Normal 2 33 4 2" xfId="6808"/>
    <cellStyle name="Normal 2 33 4 3" xfId="6809"/>
    <cellStyle name="Normal 2 33 5" xfId="6810"/>
    <cellStyle name="Normal 2 33 5 2" xfId="6811"/>
    <cellStyle name="Normal 2 33 5 3" xfId="6812"/>
    <cellStyle name="Normal 2 33 6" xfId="6813"/>
    <cellStyle name="Normal 2 33 6 2" xfId="6814"/>
    <cellStyle name="Normal 2 33 6 3" xfId="6815"/>
    <cellStyle name="Normal 2 33 7" xfId="6816"/>
    <cellStyle name="Normal 2 33 7 2" xfId="6817"/>
    <cellStyle name="Normal 2 33 7 3" xfId="6818"/>
    <cellStyle name="Normal 2 33 8" xfId="6819"/>
    <cellStyle name="Normal 2 33 8 2" xfId="6820"/>
    <cellStyle name="Normal 2 33 8 3" xfId="6821"/>
    <cellStyle name="Normal 2 33 9" xfId="6822"/>
    <cellStyle name="Normal 2 33 9 2" xfId="6823"/>
    <cellStyle name="Normal 2 33 9 3" xfId="6824"/>
    <cellStyle name="Normal 2 34" xfId="6825"/>
    <cellStyle name="Normal 2 34 10" xfId="6826"/>
    <cellStyle name="Normal 2 34 10 2" xfId="6827"/>
    <cellStyle name="Normal 2 34 10 3" xfId="6828"/>
    <cellStyle name="Normal 2 34 11" xfId="6829"/>
    <cellStyle name="Normal 2 34 11 2" xfId="6830"/>
    <cellStyle name="Normal 2 34 11 3" xfId="6831"/>
    <cellStyle name="Normal 2 34 12" xfId="6832"/>
    <cellStyle name="Normal 2 34 12 2" xfId="6833"/>
    <cellStyle name="Normal 2 34 12 3" xfId="6834"/>
    <cellStyle name="Normal 2 34 13" xfId="6835"/>
    <cellStyle name="Normal 2 34 13 2" xfId="6836"/>
    <cellStyle name="Normal 2 34 13 3" xfId="6837"/>
    <cellStyle name="Normal 2 34 14" xfId="6838"/>
    <cellStyle name="Normal 2 34 14 2" xfId="6839"/>
    <cellStyle name="Normal 2 34 14 3" xfId="6840"/>
    <cellStyle name="Normal 2 34 15" xfId="6841"/>
    <cellStyle name="Normal 2 34 15 2" xfId="6842"/>
    <cellStyle name="Normal 2 34 15 3" xfId="6843"/>
    <cellStyle name="Normal 2 34 16" xfId="6844"/>
    <cellStyle name="Normal 2 34 16 2" xfId="6845"/>
    <cellStyle name="Normal 2 34 16 3" xfId="6846"/>
    <cellStyle name="Normal 2 34 17" xfId="6847"/>
    <cellStyle name="Normal 2 34 17 2" xfId="6848"/>
    <cellStyle name="Normal 2 34 17 3" xfId="6849"/>
    <cellStyle name="Normal 2 34 18" xfId="6850"/>
    <cellStyle name="Normal 2 34 18 2" xfId="6851"/>
    <cellStyle name="Normal 2 34 18 3" xfId="6852"/>
    <cellStyle name="Normal 2 34 19" xfId="6853"/>
    <cellStyle name="Normal 2 34 19 2" xfId="6854"/>
    <cellStyle name="Normal 2 34 19 3" xfId="6855"/>
    <cellStyle name="Normal 2 34 2" xfId="6856"/>
    <cellStyle name="Normal 2 34 2 2" xfId="6857"/>
    <cellStyle name="Normal 2 34 2 3" xfId="6858"/>
    <cellStyle name="Normal 2 34 20" xfId="6859"/>
    <cellStyle name="Normal 2 34 20 2" xfId="6860"/>
    <cellStyle name="Normal 2 34 20 3" xfId="6861"/>
    <cellStyle name="Normal 2 34 21" xfId="6862"/>
    <cellStyle name="Normal 2 34 21 2" xfId="6863"/>
    <cellStyle name="Normal 2 34 21 3" xfId="6864"/>
    <cellStyle name="Normal 2 34 22" xfId="6865"/>
    <cellStyle name="Normal 2 34 22 2" xfId="6866"/>
    <cellStyle name="Normal 2 34 22 3" xfId="6867"/>
    <cellStyle name="Normal 2 34 23" xfId="6868"/>
    <cellStyle name="Normal 2 34 23 2" xfId="6869"/>
    <cellStyle name="Normal 2 34 23 3" xfId="6870"/>
    <cellStyle name="Normal 2 34 24" xfId="6871"/>
    <cellStyle name="Normal 2 34 25" xfId="6872"/>
    <cellStyle name="Normal 2 34 3" xfId="6873"/>
    <cellStyle name="Normal 2 34 3 2" xfId="6874"/>
    <cellStyle name="Normal 2 34 3 3" xfId="6875"/>
    <cellStyle name="Normal 2 34 4" xfId="6876"/>
    <cellStyle name="Normal 2 34 4 2" xfId="6877"/>
    <cellStyle name="Normal 2 34 4 3" xfId="6878"/>
    <cellStyle name="Normal 2 34 5" xfId="6879"/>
    <cellStyle name="Normal 2 34 5 2" xfId="6880"/>
    <cellStyle name="Normal 2 34 5 3" xfId="6881"/>
    <cellStyle name="Normal 2 34 6" xfId="6882"/>
    <cellStyle name="Normal 2 34 6 2" xfId="6883"/>
    <cellStyle name="Normal 2 34 6 3" xfId="6884"/>
    <cellStyle name="Normal 2 34 7" xfId="6885"/>
    <cellStyle name="Normal 2 34 7 2" xfId="6886"/>
    <cellStyle name="Normal 2 34 7 3" xfId="6887"/>
    <cellStyle name="Normal 2 34 8" xfId="6888"/>
    <cellStyle name="Normal 2 34 8 2" xfId="6889"/>
    <cellStyle name="Normal 2 34 8 3" xfId="6890"/>
    <cellStyle name="Normal 2 34 9" xfId="6891"/>
    <cellStyle name="Normal 2 34 9 2" xfId="6892"/>
    <cellStyle name="Normal 2 34 9 3" xfId="6893"/>
    <cellStyle name="Normal 2 35" xfId="6894"/>
    <cellStyle name="Normal 2 35 10" xfId="6895"/>
    <cellStyle name="Normal 2 35 10 2" xfId="6896"/>
    <cellStyle name="Normal 2 35 10 3" xfId="6897"/>
    <cellStyle name="Normal 2 35 11" xfId="6898"/>
    <cellStyle name="Normal 2 35 11 2" xfId="6899"/>
    <cellStyle name="Normal 2 35 11 3" xfId="6900"/>
    <cellStyle name="Normal 2 35 12" xfId="6901"/>
    <cellStyle name="Normal 2 35 12 2" xfId="6902"/>
    <cellStyle name="Normal 2 35 12 3" xfId="6903"/>
    <cellStyle name="Normal 2 35 13" xfId="6904"/>
    <cellStyle name="Normal 2 35 13 2" xfId="6905"/>
    <cellStyle name="Normal 2 35 13 3" xfId="6906"/>
    <cellStyle name="Normal 2 35 14" xfId="6907"/>
    <cellStyle name="Normal 2 35 14 2" xfId="6908"/>
    <cellStyle name="Normal 2 35 14 3" xfId="6909"/>
    <cellStyle name="Normal 2 35 15" xfId="6910"/>
    <cellStyle name="Normal 2 35 15 2" xfId="6911"/>
    <cellStyle name="Normal 2 35 15 3" xfId="6912"/>
    <cellStyle name="Normal 2 35 16" xfId="6913"/>
    <cellStyle name="Normal 2 35 16 2" xfId="6914"/>
    <cellStyle name="Normal 2 35 16 3" xfId="6915"/>
    <cellStyle name="Normal 2 35 17" xfId="6916"/>
    <cellStyle name="Normal 2 35 17 2" xfId="6917"/>
    <cellStyle name="Normal 2 35 17 3" xfId="6918"/>
    <cellStyle name="Normal 2 35 18" xfId="6919"/>
    <cellStyle name="Normal 2 35 18 2" xfId="6920"/>
    <cellStyle name="Normal 2 35 18 3" xfId="6921"/>
    <cellStyle name="Normal 2 35 19" xfId="6922"/>
    <cellStyle name="Normal 2 35 19 2" xfId="6923"/>
    <cellStyle name="Normal 2 35 19 3" xfId="6924"/>
    <cellStyle name="Normal 2 35 2" xfId="6925"/>
    <cellStyle name="Normal 2 35 2 2" xfId="6926"/>
    <cellStyle name="Normal 2 35 2 3" xfId="6927"/>
    <cellStyle name="Normal 2 35 20" xfId="6928"/>
    <cellStyle name="Normal 2 35 20 2" xfId="6929"/>
    <cellStyle name="Normal 2 35 20 3" xfId="6930"/>
    <cellStyle name="Normal 2 35 21" xfId="6931"/>
    <cellStyle name="Normal 2 35 21 2" xfId="6932"/>
    <cellStyle name="Normal 2 35 21 3" xfId="6933"/>
    <cellStyle name="Normal 2 35 22" xfId="6934"/>
    <cellStyle name="Normal 2 35 22 2" xfId="6935"/>
    <cellStyle name="Normal 2 35 22 3" xfId="6936"/>
    <cellStyle name="Normal 2 35 23" xfId="6937"/>
    <cellStyle name="Normal 2 35 23 2" xfId="6938"/>
    <cellStyle name="Normal 2 35 23 3" xfId="6939"/>
    <cellStyle name="Normal 2 35 24" xfId="6940"/>
    <cellStyle name="Normal 2 35 25" xfId="6941"/>
    <cellStyle name="Normal 2 35 3" xfId="6942"/>
    <cellStyle name="Normal 2 35 3 2" xfId="6943"/>
    <cellStyle name="Normal 2 35 3 3" xfId="6944"/>
    <cellStyle name="Normal 2 35 4" xfId="6945"/>
    <cellStyle name="Normal 2 35 4 2" xfId="6946"/>
    <cellStyle name="Normal 2 35 4 3" xfId="6947"/>
    <cellStyle name="Normal 2 35 5" xfId="6948"/>
    <cellStyle name="Normal 2 35 5 2" xfId="6949"/>
    <cellStyle name="Normal 2 35 5 3" xfId="6950"/>
    <cellStyle name="Normal 2 35 6" xfId="6951"/>
    <cellStyle name="Normal 2 35 6 2" xfId="6952"/>
    <cellStyle name="Normal 2 35 6 3" xfId="6953"/>
    <cellStyle name="Normal 2 35 7" xfId="6954"/>
    <cellStyle name="Normal 2 35 7 2" xfId="6955"/>
    <cellStyle name="Normal 2 35 7 3" xfId="6956"/>
    <cellStyle name="Normal 2 35 8" xfId="6957"/>
    <cellStyle name="Normal 2 35 8 2" xfId="6958"/>
    <cellStyle name="Normal 2 35 8 3" xfId="6959"/>
    <cellStyle name="Normal 2 35 9" xfId="6960"/>
    <cellStyle name="Normal 2 35 9 2" xfId="6961"/>
    <cellStyle name="Normal 2 35 9 3" xfId="6962"/>
    <cellStyle name="Normal 2 36" xfId="6963"/>
    <cellStyle name="Normal 2 36 10" xfId="6964"/>
    <cellStyle name="Normal 2 36 10 2" xfId="6965"/>
    <cellStyle name="Normal 2 36 10 3" xfId="6966"/>
    <cellStyle name="Normal 2 36 11" xfId="6967"/>
    <cellStyle name="Normal 2 36 11 2" xfId="6968"/>
    <cellStyle name="Normal 2 36 11 3" xfId="6969"/>
    <cellStyle name="Normal 2 36 12" xfId="6970"/>
    <cellStyle name="Normal 2 36 12 2" xfId="6971"/>
    <cellStyle name="Normal 2 36 12 3" xfId="6972"/>
    <cellStyle name="Normal 2 36 13" xfId="6973"/>
    <cellStyle name="Normal 2 36 13 2" xfId="6974"/>
    <cellStyle name="Normal 2 36 13 3" xfId="6975"/>
    <cellStyle name="Normal 2 36 14" xfId="6976"/>
    <cellStyle name="Normal 2 36 14 2" xfId="6977"/>
    <cellStyle name="Normal 2 36 14 3" xfId="6978"/>
    <cellStyle name="Normal 2 36 15" xfId="6979"/>
    <cellStyle name="Normal 2 36 15 2" xfId="6980"/>
    <cellStyle name="Normal 2 36 15 3" xfId="6981"/>
    <cellStyle name="Normal 2 36 16" xfId="6982"/>
    <cellStyle name="Normal 2 36 16 2" xfId="6983"/>
    <cellStyle name="Normal 2 36 16 3" xfId="6984"/>
    <cellStyle name="Normal 2 36 17" xfId="6985"/>
    <cellStyle name="Normal 2 36 17 2" xfId="6986"/>
    <cellStyle name="Normal 2 36 17 3" xfId="6987"/>
    <cellStyle name="Normal 2 36 18" xfId="6988"/>
    <cellStyle name="Normal 2 36 18 2" xfId="6989"/>
    <cellStyle name="Normal 2 36 18 3" xfId="6990"/>
    <cellStyle name="Normal 2 36 19" xfId="6991"/>
    <cellStyle name="Normal 2 36 19 2" xfId="6992"/>
    <cellStyle name="Normal 2 36 19 3" xfId="6993"/>
    <cellStyle name="Normal 2 36 2" xfId="6994"/>
    <cellStyle name="Normal 2 36 2 2" xfId="6995"/>
    <cellStyle name="Normal 2 36 2 3" xfId="6996"/>
    <cellStyle name="Normal 2 36 20" xfId="6997"/>
    <cellStyle name="Normal 2 36 20 2" xfId="6998"/>
    <cellStyle name="Normal 2 36 20 3" xfId="6999"/>
    <cellStyle name="Normal 2 36 21" xfId="7000"/>
    <cellStyle name="Normal 2 36 21 2" xfId="7001"/>
    <cellStyle name="Normal 2 36 21 3" xfId="7002"/>
    <cellStyle name="Normal 2 36 22" xfId="7003"/>
    <cellStyle name="Normal 2 36 22 2" xfId="7004"/>
    <cellStyle name="Normal 2 36 22 3" xfId="7005"/>
    <cellStyle name="Normal 2 36 23" xfId="7006"/>
    <cellStyle name="Normal 2 36 23 2" xfId="7007"/>
    <cellStyle name="Normal 2 36 23 3" xfId="7008"/>
    <cellStyle name="Normal 2 36 24" xfId="7009"/>
    <cellStyle name="Normal 2 36 25" xfId="7010"/>
    <cellStyle name="Normal 2 36 3" xfId="7011"/>
    <cellStyle name="Normal 2 36 3 2" xfId="7012"/>
    <cellStyle name="Normal 2 36 3 3" xfId="7013"/>
    <cellStyle name="Normal 2 36 4" xfId="7014"/>
    <cellStyle name="Normal 2 36 4 2" xfId="7015"/>
    <cellStyle name="Normal 2 36 4 3" xfId="7016"/>
    <cellStyle name="Normal 2 36 5" xfId="7017"/>
    <cellStyle name="Normal 2 36 5 2" xfId="7018"/>
    <cellStyle name="Normal 2 36 5 3" xfId="7019"/>
    <cellStyle name="Normal 2 36 6" xfId="7020"/>
    <cellStyle name="Normal 2 36 6 2" xfId="7021"/>
    <cellStyle name="Normal 2 36 6 3" xfId="7022"/>
    <cellStyle name="Normal 2 36 7" xfId="7023"/>
    <cellStyle name="Normal 2 36 7 2" xfId="7024"/>
    <cellStyle name="Normal 2 36 7 3" xfId="7025"/>
    <cellStyle name="Normal 2 36 8" xfId="7026"/>
    <cellStyle name="Normal 2 36 8 2" xfId="7027"/>
    <cellStyle name="Normal 2 36 8 3" xfId="7028"/>
    <cellStyle name="Normal 2 36 9" xfId="7029"/>
    <cellStyle name="Normal 2 36 9 2" xfId="7030"/>
    <cellStyle name="Normal 2 36 9 3" xfId="7031"/>
    <cellStyle name="Normal 2 37" xfId="7032"/>
    <cellStyle name="Normal 2 37 10" xfId="7033"/>
    <cellStyle name="Normal 2 37 10 2" xfId="7034"/>
    <cellStyle name="Normal 2 37 10 3" xfId="7035"/>
    <cellStyle name="Normal 2 37 11" xfId="7036"/>
    <cellStyle name="Normal 2 37 11 2" xfId="7037"/>
    <cellStyle name="Normal 2 37 11 3" xfId="7038"/>
    <cellStyle name="Normal 2 37 12" xfId="7039"/>
    <cellStyle name="Normal 2 37 12 2" xfId="7040"/>
    <cellStyle name="Normal 2 37 12 3" xfId="7041"/>
    <cellStyle name="Normal 2 37 13" xfId="7042"/>
    <cellStyle name="Normal 2 37 13 2" xfId="7043"/>
    <cellStyle name="Normal 2 37 13 3" xfId="7044"/>
    <cellStyle name="Normal 2 37 14" xfId="7045"/>
    <cellStyle name="Normal 2 37 14 2" xfId="7046"/>
    <cellStyle name="Normal 2 37 14 3" xfId="7047"/>
    <cellStyle name="Normal 2 37 15" xfId="7048"/>
    <cellStyle name="Normal 2 37 15 2" xfId="7049"/>
    <cellStyle name="Normal 2 37 15 3" xfId="7050"/>
    <cellStyle name="Normal 2 37 16" xfId="7051"/>
    <cellStyle name="Normal 2 37 16 2" xfId="7052"/>
    <cellStyle name="Normal 2 37 16 3" xfId="7053"/>
    <cellStyle name="Normal 2 37 17" xfId="7054"/>
    <cellStyle name="Normal 2 37 17 2" xfId="7055"/>
    <cellStyle name="Normal 2 37 17 3" xfId="7056"/>
    <cellStyle name="Normal 2 37 18" xfId="7057"/>
    <cellStyle name="Normal 2 37 18 2" xfId="7058"/>
    <cellStyle name="Normal 2 37 18 3" xfId="7059"/>
    <cellStyle name="Normal 2 37 19" xfId="7060"/>
    <cellStyle name="Normal 2 37 19 2" xfId="7061"/>
    <cellStyle name="Normal 2 37 19 3" xfId="7062"/>
    <cellStyle name="Normal 2 37 2" xfId="7063"/>
    <cellStyle name="Normal 2 37 2 2" xfId="7064"/>
    <cellStyle name="Normal 2 37 2 3" xfId="7065"/>
    <cellStyle name="Normal 2 37 20" xfId="7066"/>
    <cellStyle name="Normal 2 37 20 2" xfId="7067"/>
    <cellStyle name="Normal 2 37 20 3" xfId="7068"/>
    <cellStyle name="Normal 2 37 21" xfId="7069"/>
    <cellStyle name="Normal 2 37 21 2" xfId="7070"/>
    <cellStyle name="Normal 2 37 21 3" xfId="7071"/>
    <cellStyle name="Normal 2 37 22" xfId="7072"/>
    <cellStyle name="Normal 2 37 22 2" xfId="7073"/>
    <cellStyle name="Normal 2 37 22 3" xfId="7074"/>
    <cellStyle name="Normal 2 37 23" xfId="7075"/>
    <cellStyle name="Normal 2 37 23 2" xfId="7076"/>
    <cellStyle name="Normal 2 37 23 3" xfId="7077"/>
    <cellStyle name="Normal 2 37 24" xfId="7078"/>
    <cellStyle name="Normal 2 37 25" xfId="7079"/>
    <cellStyle name="Normal 2 37 3" xfId="7080"/>
    <cellStyle name="Normal 2 37 3 2" xfId="7081"/>
    <cellStyle name="Normal 2 37 3 3" xfId="7082"/>
    <cellStyle name="Normal 2 37 4" xfId="7083"/>
    <cellStyle name="Normal 2 37 4 2" xfId="7084"/>
    <cellStyle name="Normal 2 37 4 3" xfId="7085"/>
    <cellStyle name="Normal 2 37 5" xfId="7086"/>
    <cellStyle name="Normal 2 37 5 2" xfId="7087"/>
    <cellStyle name="Normal 2 37 5 3" xfId="7088"/>
    <cellStyle name="Normal 2 37 6" xfId="7089"/>
    <cellStyle name="Normal 2 37 6 2" xfId="7090"/>
    <cellStyle name="Normal 2 37 6 3" xfId="7091"/>
    <cellStyle name="Normal 2 37 7" xfId="7092"/>
    <cellStyle name="Normal 2 37 7 2" xfId="7093"/>
    <cellStyle name="Normal 2 37 7 3" xfId="7094"/>
    <cellStyle name="Normal 2 37 8" xfId="7095"/>
    <cellStyle name="Normal 2 37 8 2" xfId="7096"/>
    <cellStyle name="Normal 2 37 8 3" xfId="7097"/>
    <cellStyle name="Normal 2 37 9" xfId="7098"/>
    <cellStyle name="Normal 2 37 9 2" xfId="7099"/>
    <cellStyle name="Normal 2 37 9 3" xfId="7100"/>
    <cellStyle name="Normal 2 38" xfId="7101"/>
    <cellStyle name="Normal 2 38 10" xfId="7102"/>
    <cellStyle name="Normal 2 38 10 2" xfId="7103"/>
    <cellStyle name="Normal 2 38 10 3" xfId="7104"/>
    <cellStyle name="Normal 2 38 11" xfId="7105"/>
    <cellStyle name="Normal 2 38 11 2" xfId="7106"/>
    <cellStyle name="Normal 2 38 11 3" xfId="7107"/>
    <cellStyle name="Normal 2 38 12" xfId="7108"/>
    <cellStyle name="Normal 2 38 12 2" xfId="7109"/>
    <cellStyle name="Normal 2 38 12 3" xfId="7110"/>
    <cellStyle name="Normal 2 38 13" xfId="7111"/>
    <cellStyle name="Normal 2 38 13 2" xfId="7112"/>
    <cellStyle name="Normal 2 38 13 3" xfId="7113"/>
    <cellStyle name="Normal 2 38 14" xfId="7114"/>
    <cellStyle name="Normal 2 38 14 2" xfId="7115"/>
    <cellStyle name="Normal 2 38 14 3" xfId="7116"/>
    <cellStyle name="Normal 2 38 15" xfId="7117"/>
    <cellStyle name="Normal 2 38 15 2" xfId="7118"/>
    <cellStyle name="Normal 2 38 15 3" xfId="7119"/>
    <cellStyle name="Normal 2 38 16" xfId="7120"/>
    <cellStyle name="Normal 2 38 16 2" xfId="7121"/>
    <cellStyle name="Normal 2 38 16 3" xfId="7122"/>
    <cellStyle name="Normal 2 38 17" xfId="7123"/>
    <cellStyle name="Normal 2 38 17 2" xfId="7124"/>
    <cellStyle name="Normal 2 38 17 3" xfId="7125"/>
    <cellStyle name="Normal 2 38 18" xfId="7126"/>
    <cellStyle name="Normal 2 38 18 2" xfId="7127"/>
    <cellStyle name="Normal 2 38 18 3" xfId="7128"/>
    <cellStyle name="Normal 2 38 19" xfId="7129"/>
    <cellStyle name="Normal 2 38 19 2" xfId="7130"/>
    <cellStyle name="Normal 2 38 19 3" xfId="7131"/>
    <cellStyle name="Normal 2 38 2" xfId="7132"/>
    <cellStyle name="Normal 2 38 2 2" xfId="7133"/>
    <cellStyle name="Normal 2 38 2 3" xfId="7134"/>
    <cellStyle name="Normal 2 38 20" xfId="7135"/>
    <cellStyle name="Normal 2 38 20 2" xfId="7136"/>
    <cellStyle name="Normal 2 38 20 3" xfId="7137"/>
    <cellStyle name="Normal 2 38 21" xfId="7138"/>
    <cellStyle name="Normal 2 38 21 2" xfId="7139"/>
    <cellStyle name="Normal 2 38 21 3" xfId="7140"/>
    <cellStyle name="Normal 2 38 22" xfId="7141"/>
    <cellStyle name="Normal 2 38 22 2" xfId="7142"/>
    <cellStyle name="Normal 2 38 22 3" xfId="7143"/>
    <cellStyle name="Normal 2 38 23" xfId="7144"/>
    <cellStyle name="Normal 2 38 23 2" xfId="7145"/>
    <cellStyle name="Normal 2 38 23 3" xfId="7146"/>
    <cellStyle name="Normal 2 38 24" xfId="7147"/>
    <cellStyle name="Normal 2 38 25" xfId="7148"/>
    <cellStyle name="Normal 2 38 3" xfId="7149"/>
    <cellStyle name="Normal 2 38 3 2" xfId="7150"/>
    <cellStyle name="Normal 2 38 3 3" xfId="7151"/>
    <cellStyle name="Normal 2 38 4" xfId="7152"/>
    <cellStyle name="Normal 2 38 4 2" xfId="7153"/>
    <cellStyle name="Normal 2 38 4 3" xfId="7154"/>
    <cellStyle name="Normal 2 38 5" xfId="7155"/>
    <cellStyle name="Normal 2 38 5 2" xfId="7156"/>
    <cellStyle name="Normal 2 38 5 3" xfId="7157"/>
    <cellStyle name="Normal 2 38 6" xfId="7158"/>
    <cellStyle name="Normal 2 38 6 2" xfId="7159"/>
    <cellStyle name="Normal 2 38 6 3" xfId="7160"/>
    <cellStyle name="Normal 2 38 7" xfId="7161"/>
    <cellStyle name="Normal 2 38 7 2" xfId="7162"/>
    <cellStyle name="Normal 2 38 7 3" xfId="7163"/>
    <cellStyle name="Normal 2 38 8" xfId="7164"/>
    <cellStyle name="Normal 2 38 8 2" xfId="7165"/>
    <cellStyle name="Normal 2 38 8 3" xfId="7166"/>
    <cellStyle name="Normal 2 38 9" xfId="7167"/>
    <cellStyle name="Normal 2 38 9 2" xfId="7168"/>
    <cellStyle name="Normal 2 38 9 3" xfId="7169"/>
    <cellStyle name="Normal 2 39" xfId="7170"/>
    <cellStyle name="Normal 2 39 10" xfId="7171"/>
    <cellStyle name="Normal 2 39 10 2" xfId="7172"/>
    <cellStyle name="Normal 2 39 10 3" xfId="7173"/>
    <cellStyle name="Normal 2 39 11" xfId="7174"/>
    <cellStyle name="Normal 2 39 11 2" xfId="7175"/>
    <cellStyle name="Normal 2 39 11 3" xfId="7176"/>
    <cellStyle name="Normal 2 39 12" xfId="7177"/>
    <cellStyle name="Normal 2 39 12 2" xfId="7178"/>
    <cellStyle name="Normal 2 39 12 3" xfId="7179"/>
    <cellStyle name="Normal 2 39 13" xfId="7180"/>
    <cellStyle name="Normal 2 39 13 2" xfId="7181"/>
    <cellStyle name="Normal 2 39 13 3" xfId="7182"/>
    <cellStyle name="Normal 2 39 14" xfId="7183"/>
    <cellStyle name="Normal 2 39 14 2" xfId="7184"/>
    <cellStyle name="Normal 2 39 14 3" xfId="7185"/>
    <cellStyle name="Normal 2 39 15" xfId="7186"/>
    <cellStyle name="Normal 2 39 15 2" xfId="7187"/>
    <cellStyle name="Normal 2 39 15 3" xfId="7188"/>
    <cellStyle name="Normal 2 39 16" xfId="7189"/>
    <cellStyle name="Normal 2 39 16 2" xfId="7190"/>
    <cellStyle name="Normal 2 39 16 3" xfId="7191"/>
    <cellStyle name="Normal 2 39 17" xfId="7192"/>
    <cellStyle name="Normal 2 39 17 2" xfId="7193"/>
    <cellStyle name="Normal 2 39 17 3" xfId="7194"/>
    <cellStyle name="Normal 2 39 18" xfId="7195"/>
    <cellStyle name="Normal 2 39 18 2" xfId="7196"/>
    <cellStyle name="Normal 2 39 18 3" xfId="7197"/>
    <cellStyle name="Normal 2 39 19" xfId="7198"/>
    <cellStyle name="Normal 2 39 19 2" xfId="7199"/>
    <cellStyle name="Normal 2 39 19 3" xfId="7200"/>
    <cellStyle name="Normal 2 39 2" xfId="7201"/>
    <cellStyle name="Normal 2 39 2 2" xfId="7202"/>
    <cellStyle name="Normal 2 39 2 3" xfId="7203"/>
    <cellStyle name="Normal 2 39 20" xfId="7204"/>
    <cellStyle name="Normal 2 39 20 2" xfId="7205"/>
    <cellStyle name="Normal 2 39 20 3" xfId="7206"/>
    <cellStyle name="Normal 2 39 21" xfId="7207"/>
    <cellStyle name="Normal 2 39 21 2" xfId="7208"/>
    <cellStyle name="Normal 2 39 21 3" xfId="7209"/>
    <cellStyle name="Normal 2 39 22" xfId="7210"/>
    <cellStyle name="Normal 2 39 22 2" xfId="7211"/>
    <cellStyle name="Normal 2 39 22 3" xfId="7212"/>
    <cellStyle name="Normal 2 39 23" xfId="7213"/>
    <cellStyle name="Normal 2 39 23 2" xfId="7214"/>
    <cellStyle name="Normal 2 39 23 3" xfId="7215"/>
    <cellStyle name="Normal 2 39 24" xfId="7216"/>
    <cellStyle name="Normal 2 39 25" xfId="7217"/>
    <cellStyle name="Normal 2 39 3" xfId="7218"/>
    <cellStyle name="Normal 2 39 3 2" xfId="7219"/>
    <cellStyle name="Normal 2 39 3 3" xfId="7220"/>
    <cellStyle name="Normal 2 39 4" xfId="7221"/>
    <cellStyle name="Normal 2 39 4 2" xfId="7222"/>
    <cellStyle name="Normal 2 39 4 3" xfId="7223"/>
    <cellStyle name="Normal 2 39 5" xfId="7224"/>
    <cellStyle name="Normal 2 39 5 2" xfId="7225"/>
    <cellStyle name="Normal 2 39 5 3" xfId="7226"/>
    <cellStyle name="Normal 2 39 6" xfId="7227"/>
    <cellStyle name="Normal 2 39 6 2" xfId="7228"/>
    <cellStyle name="Normal 2 39 6 3" xfId="7229"/>
    <cellStyle name="Normal 2 39 7" xfId="7230"/>
    <cellStyle name="Normal 2 39 7 2" xfId="7231"/>
    <cellStyle name="Normal 2 39 7 3" xfId="7232"/>
    <cellStyle name="Normal 2 39 8" xfId="7233"/>
    <cellStyle name="Normal 2 39 8 2" xfId="7234"/>
    <cellStyle name="Normal 2 39 8 3" xfId="7235"/>
    <cellStyle name="Normal 2 39 9" xfId="7236"/>
    <cellStyle name="Normal 2 39 9 2" xfId="7237"/>
    <cellStyle name="Normal 2 39 9 3" xfId="7238"/>
    <cellStyle name="Normal 2 4" xfId="7239"/>
    <cellStyle name="Normal 2 4 10" xfId="7240"/>
    <cellStyle name="Normal 2 4 10 2" xfId="7241"/>
    <cellStyle name="Normal 2 4 10 2 2" xfId="17538"/>
    <cellStyle name="Normal 2 4 10 2 3" xfId="17537"/>
    <cellStyle name="Normal 2 4 10 3" xfId="17539"/>
    <cellStyle name="Normal 2 4 10 4" xfId="17540"/>
    <cellStyle name="Normal 2 4 10 5" xfId="17541"/>
    <cellStyle name="Normal 2 4 10 6" xfId="17536"/>
    <cellStyle name="Normal 2 4 11" xfId="7242"/>
    <cellStyle name="Normal 2 4 11 2" xfId="7243"/>
    <cellStyle name="Normal 2 4 11 2 2" xfId="17544"/>
    <cellStyle name="Normal 2 4 11 2 3" xfId="17543"/>
    <cellStyle name="Normal 2 4 11 3" xfId="17545"/>
    <cellStyle name="Normal 2 4 11 4" xfId="17546"/>
    <cellStyle name="Normal 2 4 11 5" xfId="17547"/>
    <cellStyle name="Normal 2 4 11 6" xfId="17542"/>
    <cellStyle name="Normal 2 4 12" xfId="7244"/>
    <cellStyle name="Normal 2 4 12 2" xfId="7245"/>
    <cellStyle name="Normal 2 4 12 2 2" xfId="17550"/>
    <cellStyle name="Normal 2 4 12 2 3" xfId="17549"/>
    <cellStyle name="Normal 2 4 12 3" xfId="17551"/>
    <cellStyle name="Normal 2 4 12 4" xfId="17552"/>
    <cellStyle name="Normal 2 4 12 5" xfId="17553"/>
    <cellStyle name="Normal 2 4 12 6" xfId="17548"/>
    <cellStyle name="Normal 2 4 13" xfId="7246"/>
    <cellStyle name="Normal 2 4 13 2" xfId="7247"/>
    <cellStyle name="Normal 2 4 13 2 2" xfId="17556"/>
    <cellStyle name="Normal 2 4 13 2 3" xfId="17555"/>
    <cellStyle name="Normal 2 4 13 3" xfId="17557"/>
    <cellStyle name="Normal 2 4 13 4" xfId="17558"/>
    <cellStyle name="Normal 2 4 13 5" xfId="17559"/>
    <cellStyle name="Normal 2 4 13 6" xfId="17554"/>
    <cellStyle name="Normal 2 4 14" xfId="7248"/>
    <cellStyle name="Normal 2 4 14 2" xfId="7249"/>
    <cellStyle name="Normal 2 4 14 2 2" xfId="17562"/>
    <cellStyle name="Normal 2 4 14 2 3" xfId="17561"/>
    <cellStyle name="Normal 2 4 14 3" xfId="17563"/>
    <cellStyle name="Normal 2 4 14 4" xfId="17564"/>
    <cellStyle name="Normal 2 4 14 5" xfId="17565"/>
    <cellStyle name="Normal 2 4 14 6" xfId="17560"/>
    <cellStyle name="Normal 2 4 15" xfId="7250"/>
    <cellStyle name="Normal 2 4 15 2" xfId="7251"/>
    <cellStyle name="Normal 2 4 15 2 2" xfId="17568"/>
    <cellStyle name="Normal 2 4 15 2 3" xfId="17567"/>
    <cellStyle name="Normal 2 4 15 3" xfId="17569"/>
    <cellStyle name="Normal 2 4 15 4" xfId="17570"/>
    <cellStyle name="Normal 2 4 15 5" xfId="17571"/>
    <cellStyle name="Normal 2 4 15 6" xfId="17566"/>
    <cellStyle name="Normal 2 4 16" xfId="7252"/>
    <cellStyle name="Normal 2 4 16 2" xfId="7253"/>
    <cellStyle name="Normal 2 4 16 2 2" xfId="17574"/>
    <cellStyle name="Normal 2 4 16 2 3" xfId="17573"/>
    <cellStyle name="Normal 2 4 16 3" xfId="17575"/>
    <cellStyle name="Normal 2 4 16 4" xfId="17576"/>
    <cellStyle name="Normal 2 4 16 5" xfId="17577"/>
    <cellStyle name="Normal 2 4 16 6" xfId="17572"/>
    <cellStyle name="Normal 2 4 17" xfId="7254"/>
    <cellStyle name="Normal 2 4 17 2" xfId="7255"/>
    <cellStyle name="Normal 2 4 17 2 2" xfId="17580"/>
    <cellStyle name="Normal 2 4 17 2 3" xfId="17579"/>
    <cellStyle name="Normal 2 4 17 3" xfId="17581"/>
    <cellStyle name="Normal 2 4 17 4" xfId="17582"/>
    <cellStyle name="Normal 2 4 17 5" xfId="17583"/>
    <cellStyle name="Normal 2 4 17 6" xfId="17578"/>
    <cellStyle name="Normal 2 4 18" xfId="7256"/>
    <cellStyle name="Normal 2 4 18 2" xfId="7257"/>
    <cellStyle name="Normal 2 4 18 2 2" xfId="17586"/>
    <cellStyle name="Normal 2 4 18 2 3" xfId="17585"/>
    <cellStyle name="Normal 2 4 18 3" xfId="17587"/>
    <cellStyle name="Normal 2 4 18 4" xfId="17588"/>
    <cellStyle name="Normal 2 4 18 5" xfId="17589"/>
    <cellStyle name="Normal 2 4 18 6" xfId="17584"/>
    <cellStyle name="Normal 2 4 19" xfId="7258"/>
    <cellStyle name="Normal 2 4 19 2" xfId="7259"/>
    <cellStyle name="Normal 2 4 19 2 2" xfId="17592"/>
    <cellStyle name="Normal 2 4 19 2 3" xfId="17591"/>
    <cellStyle name="Normal 2 4 19 3" xfId="17593"/>
    <cellStyle name="Normal 2 4 19 4" xfId="17594"/>
    <cellStyle name="Normal 2 4 19 5" xfId="17595"/>
    <cellStyle name="Normal 2 4 19 6" xfId="17590"/>
    <cellStyle name="Normal 2 4 2" xfId="7260"/>
    <cellStyle name="Normal 2 4 20" xfId="7261"/>
    <cellStyle name="Normal 2 4 20 2" xfId="7262"/>
    <cellStyle name="Normal 2 4 20 2 2" xfId="17598"/>
    <cellStyle name="Normal 2 4 20 2 3" xfId="17597"/>
    <cellStyle name="Normal 2 4 20 3" xfId="17599"/>
    <cellStyle name="Normal 2 4 20 4" xfId="17600"/>
    <cellStyle name="Normal 2 4 20 5" xfId="17601"/>
    <cellStyle name="Normal 2 4 20 6" xfId="17596"/>
    <cellStyle name="Normal 2 4 21" xfId="7263"/>
    <cellStyle name="Normal 2 4 21 2" xfId="7264"/>
    <cellStyle name="Normal 2 4 21 2 2" xfId="17604"/>
    <cellStyle name="Normal 2 4 21 2 3" xfId="17603"/>
    <cellStyle name="Normal 2 4 21 3" xfId="17605"/>
    <cellStyle name="Normal 2 4 21 4" xfId="17606"/>
    <cellStyle name="Normal 2 4 21 5" xfId="17607"/>
    <cellStyle name="Normal 2 4 21 6" xfId="17602"/>
    <cellStyle name="Normal 2 4 22" xfId="7265"/>
    <cellStyle name="Normal 2 4 22 2" xfId="7266"/>
    <cellStyle name="Normal 2 4 22 2 2" xfId="17610"/>
    <cellStyle name="Normal 2 4 22 2 3" xfId="17609"/>
    <cellStyle name="Normal 2 4 22 3" xfId="17611"/>
    <cellStyle name="Normal 2 4 22 4" xfId="17612"/>
    <cellStyle name="Normal 2 4 22 5" xfId="17613"/>
    <cellStyle name="Normal 2 4 22 6" xfId="17608"/>
    <cellStyle name="Normal 2 4 23" xfId="7267"/>
    <cellStyle name="Normal 2 4 23 2" xfId="7268"/>
    <cellStyle name="Normal 2 4 23 2 2" xfId="17616"/>
    <cellStyle name="Normal 2 4 23 2 3" xfId="17615"/>
    <cellStyle name="Normal 2 4 23 3" xfId="17617"/>
    <cellStyle name="Normal 2 4 23 4" xfId="17618"/>
    <cellStyle name="Normal 2 4 23 5" xfId="17619"/>
    <cellStyle name="Normal 2 4 23 6" xfId="17614"/>
    <cellStyle name="Normal 2 4 24" xfId="7269"/>
    <cellStyle name="Normal 2 4 24 2" xfId="7270"/>
    <cellStyle name="Normal 2 4 24 2 2" xfId="17622"/>
    <cellStyle name="Normal 2 4 24 2 3" xfId="17621"/>
    <cellStyle name="Normal 2 4 24 3" xfId="17623"/>
    <cellStyle name="Normal 2 4 24 4" xfId="17624"/>
    <cellStyle name="Normal 2 4 24 5" xfId="17625"/>
    <cellStyle name="Normal 2 4 24 6" xfId="17620"/>
    <cellStyle name="Normal 2 4 25" xfId="7271"/>
    <cellStyle name="Normal 2 4 25 2" xfId="7272"/>
    <cellStyle name="Normal 2 4 25 2 2" xfId="17628"/>
    <cellStyle name="Normal 2 4 25 2 3" xfId="17627"/>
    <cellStyle name="Normal 2 4 25 3" xfId="17629"/>
    <cellStyle name="Normal 2 4 25 4" xfId="17630"/>
    <cellStyle name="Normal 2 4 25 5" xfId="17631"/>
    <cellStyle name="Normal 2 4 25 6" xfId="17626"/>
    <cellStyle name="Normal 2 4 26" xfId="7273"/>
    <cellStyle name="Normal 2 4 26 2" xfId="7274"/>
    <cellStyle name="Normal 2 4 26 2 2" xfId="17634"/>
    <cellStyle name="Normal 2 4 26 2 3" xfId="17633"/>
    <cellStyle name="Normal 2 4 26 3" xfId="17635"/>
    <cellStyle name="Normal 2 4 26 4" xfId="17636"/>
    <cellStyle name="Normal 2 4 26 5" xfId="17637"/>
    <cellStyle name="Normal 2 4 26 6" xfId="17632"/>
    <cellStyle name="Normal 2 4 27" xfId="7275"/>
    <cellStyle name="Normal 2 4 27 2" xfId="7276"/>
    <cellStyle name="Normal 2 4 27 2 2" xfId="17640"/>
    <cellStyle name="Normal 2 4 27 2 3" xfId="17639"/>
    <cellStyle name="Normal 2 4 27 3" xfId="17641"/>
    <cellStyle name="Normal 2 4 27 4" xfId="17642"/>
    <cellStyle name="Normal 2 4 27 5" xfId="17643"/>
    <cellStyle name="Normal 2 4 27 6" xfId="17638"/>
    <cellStyle name="Normal 2 4 28" xfId="7277"/>
    <cellStyle name="Normal 2 4 28 2" xfId="7278"/>
    <cellStyle name="Normal 2 4 28 2 2" xfId="17646"/>
    <cellStyle name="Normal 2 4 28 2 3" xfId="17645"/>
    <cellStyle name="Normal 2 4 28 3" xfId="17647"/>
    <cellStyle name="Normal 2 4 28 4" xfId="17648"/>
    <cellStyle name="Normal 2 4 28 5" xfId="17649"/>
    <cellStyle name="Normal 2 4 28 6" xfId="17644"/>
    <cellStyle name="Normal 2 4 29" xfId="7279"/>
    <cellStyle name="Normal 2 4 29 2" xfId="7280"/>
    <cellStyle name="Normal 2 4 29 2 2" xfId="17652"/>
    <cellStyle name="Normal 2 4 29 2 3" xfId="17651"/>
    <cellStyle name="Normal 2 4 29 3" xfId="17653"/>
    <cellStyle name="Normal 2 4 29 4" xfId="17654"/>
    <cellStyle name="Normal 2 4 29 5" xfId="17655"/>
    <cellStyle name="Normal 2 4 29 6" xfId="17650"/>
    <cellStyle name="Normal 2 4 3" xfId="7281"/>
    <cellStyle name="Normal 2 4 30" xfId="7282"/>
    <cellStyle name="Normal 2 4 30 2" xfId="7283"/>
    <cellStyle name="Normal 2 4 30 2 2" xfId="17658"/>
    <cellStyle name="Normal 2 4 30 2 3" xfId="17657"/>
    <cellStyle name="Normal 2 4 30 3" xfId="17659"/>
    <cellStyle name="Normal 2 4 30 4" xfId="17660"/>
    <cellStyle name="Normal 2 4 30 5" xfId="17661"/>
    <cellStyle name="Normal 2 4 30 6" xfId="17656"/>
    <cellStyle name="Normal 2 4 31" xfId="7284"/>
    <cellStyle name="Normal 2 4 31 2" xfId="7285"/>
    <cellStyle name="Normal 2 4 31 2 2" xfId="17664"/>
    <cellStyle name="Normal 2 4 31 2 3" xfId="17663"/>
    <cellStyle name="Normal 2 4 31 3" xfId="17665"/>
    <cellStyle name="Normal 2 4 31 4" xfId="17666"/>
    <cellStyle name="Normal 2 4 31 5" xfId="17667"/>
    <cellStyle name="Normal 2 4 31 6" xfId="17662"/>
    <cellStyle name="Normal 2 4 32" xfId="7286"/>
    <cellStyle name="Normal 2 4 32 2" xfId="7287"/>
    <cellStyle name="Normal 2 4 32 2 2" xfId="17670"/>
    <cellStyle name="Normal 2 4 32 2 3" xfId="17669"/>
    <cellStyle name="Normal 2 4 32 3" xfId="17671"/>
    <cellStyle name="Normal 2 4 32 4" xfId="17672"/>
    <cellStyle name="Normal 2 4 32 5" xfId="17673"/>
    <cellStyle name="Normal 2 4 32 6" xfId="17668"/>
    <cellStyle name="Normal 2 4 33" xfId="7288"/>
    <cellStyle name="Normal 2 4 33 2" xfId="7289"/>
    <cellStyle name="Normal 2 4 33 2 2" xfId="17676"/>
    <cellStyle name="Normal 2 4 33 2 3" xfId="17675"/>
    <cellStyle name="Normal 2 4 33 3" xfId="17677"/>
    <cellStyle name="Normal 2 4 33 4" xfId="17678"/>
    <cellStyle name="Normal 2 4 33 5" xfId="17679"/>
    <cellStyle name="Normal 2 4 33 6" xfId="17674"/>
    <cellStyle name="Normal 2 4 4" xfId="7290"/>
    <cellStyle name="Normal 2 4 5" xfId="7291"/>
    <cellStyle name="Normal 2 4 6" xfId="7292"/>
    <cellStyle name="Normal 2 4 7" xfId="7293"/>
    <cellStyle name="Normal 2 4 7 2" xfId="7294"/>
    <cellStyle name="Normal 2 4 7 2 2" xfId="17682"/>
    <cellStyle name="Normal 2 4 7 2 3" xfId="17681"/>
    <cellStyle name="Normal 2 4 7 3" xfId="17683"/>
    <cellStyle name="Normal 2 4 7 4" xfId="17684"/>
    <cellStyle name="Normal 2 4 7 5" xfId="17685"/>
    <cellStyle name="Normal 2 4 7 6" xfId="17680"/>
    <cellStyle name="Normal 2 4 8" xfId="7295"/>
    <cellStyle name="Normal 2 4 8 2" xfId="7296"/>
    <cellStyle name="Normal 2 4 8 2 2" xfId="17688"/>
    <cellStyle name="Normal 2 4 8 2 3" xfId="17687"/>
    <cellStyle name="Normal 2 4 8 3" xfId="17689"/>
    <cellStyle name="Normal 2 4 8 4" xfId="17690"/>
    <cellStyle name="Normal 2 4 8 5" xfId="17691"/>
    <cellStyle name="Normal 2 4 8 6" xfId="17686"/>
    <cellStyle name="Normal 2 4 9" xfId="7297"/>
    <cellStyle name="Normal 2 4 9 2" xfId="7298"/>
    <cellStyle name="Normal 2 4 9 2 2" xfId="17694"/>
    <cellStyle name="Normal 2 4 9 2 3" xfId="17693"/>
    <cellStyle name="Normal 2 4 9 3" xfId="17695"/>
    <cellStyle name="Normal 2 4 9 4" xfId="17696"/>
    <cellStyle name="Normal 2 4 9 5" xfId="17697"/>
    <cellStyle name="Normal 2 4 9 6" xfId="17692"/>
    <cellStyle name="Normal 2 40" xfId="7299"/>
    <cellStyle name="Normal 2 40 2" xfId="7300"/>
    <cellStyle name="Normal 2 40 3" xfId="7301"/>
    <cellStyle name="Normal 2 41" xfId="7302"/>
    <cellStyle name="Normal 2 41 2" xfId="7303"/>
    <cellStyle name="Normal 2 41 3" xfId="7304"/>
    <cellStyle name="Normal 2 42" xfId="7305"/>
    <cellStyle name="Normal 2 42 2" xfId="7306"/>
    <cellStyle name="Normal 2 42 3" xfId="7307"/>
    <cellStyle name="Normal 2 43" xfId="7308"/>
    <cellStyle name="Normal 2 43 2" xfId="7309"/>
    <cellStyle name="Normal 2 43 3" xfId="7310"/>
    <cellStyle name="Normal 2 44" xfId="7311"/>
    <cellStyle name="Normal 2 44 2" xfId="7312"/>
    <cellStyle name="Normal 2 44 3" xfId="7313"/>
    <cellStyle name="Normal 2 45" xfId="7314"/>
    <cellStyle name="Normal 2 45 2" xfId="7315"/>
    <cellStyle name="Normal 2 45 3" xfId="7316"/>
    <cellStyle name="Normal 2 46" xfId="7317"/>
    <cellStyle name="Normal 2 46 2" xfId="7318"/>
    <cellStyle name="Normal 2 46 3" xfId="7319"/>
    <cellStyle name="Normal 2 47" xfId="7320"/>
    <cellStyle name="Normal 2 47 2" xfId="7321"/>
    <cellStyle name="Normal 2 47 3" xfId="7322"/>
    <cellStyle name="Normal 2 48" xfId="7323"/>
    <cellStyle name="Normal 2 48 2" xfId="7324"/>
    <cellStyle name="Normal 2 48 3" xfId="7325"/>
    <cellStyle name="Normal 2 49" xfId="7326"/>
    <cellStyle name="Normal 2 49 2" xfId="7327"/>
    <cellStyle name="Normal 2 49 3" xfId="7328"/>
    <cellStyle name="Normal 2 5" xfId="7329"/>
    <cellStyle name="Normal 2 5 10" xfId="7330"/>
    <cellStyle name="Normal 2 5 10 2" xfId="7331"/>
    <cellStyle name="Normal 2 5 10 3" xfId="7332"/>
    <cellStyle name="Normal 2 5 11" xfId="7333"/>
    <cellStyle name="Normal 2 5 11 2" xfId="7334"/>
    <cellStyle name="Normal 2 5 11 3" xfId="7335"/>
    <cellStyle name="Normal 2 5 12" xfId="7336"/>
    <cellStyle name="Normal 2 5 12 2" xfId="7337"/>
    <cellStyle name="Normal 2 5 12 3" xfId="7338"/>
    <cellStyle name="Normal 2 5 13" xfId="7339"/>
    <cellStyle name="Normal 2 5 13 2" xfId="7340"/>
    <cellStyle name="Normal 2 5 13 3" xfId="7341"/>
    <cellStyle name="Normal 2 5 14" xfId="7342"/>
    <cellStyle name="Normal 2 5 14 2" xfId="7343"/>
    <cellStyle name="Normal 2 5 14 3" xfId="7344"/>
    <cellStyle name="Normal 2 5 15" xfId="7345"/>
    <cellStyle name="Normal 2 5 15 2" xfId="7346"/>
    <cellStyle name="Normal 2 5 15 3" xfId="7347"/>
    <cellStyle name="Normal 2 5 16" xfId="7348"/>
    <cellStyle name="Normal 2 5 16 2" xfId="7349"/>
    <cellStyle name="Normal 2 5 16 3" xfId="7350"/>
    <cellStyle name="Normal 2 5 17" xfId="7351"/>
    <cellStyle name="Normal 2 5 17 2" xfId="7352"/>
    <cellStyle name="Normal 2 5 17 3" xfId="7353"/>
    <cellStyle name="Normal 2 5 18" xfId="7354"/>
    <cellStyle name="Normal 2 5 18 2" xfId="7355"/>
    <cellStyle name="Normal 2 5 18 3" xfId="7356"/>
    <cellStyle name="Normal 2 5 19" xfId="7357"/>
    <cellStyle name="Normal 2 5 19 2" xfId="7358"/>
    <cellStyle name="Normal 2 5 19 3" xfId="7359"/>
    <cellStyle name="Normal 2 5 2" xfId="7360"/>
    <cellStyle name="Normal 2 5 2 10" xfId="7361"/>
    <cellStyle name="Normal 2 5 2 10 2" xfId="7362"/>
    <cellStyle name="Normal 2 5 2 10 3" xfId="7363"/>
    <cellStyle name="Normal 2 5 2 11" xfId="7364"/>
    <cellStyle name="Normal 2 5 2 11 2" xfId="7365"/>
    <cellStyle name="Normal 2 5 2 11 3" xfId="7366"/>
    <cellStyle name="Normal 2 5 2 12" xfId="7367"/>
    <cellStyle name="Normal 2 5 2 12 2" xfId="7368"/>
    <cellStyle name="Normal 2 5 2 12 3" xfId="7369"/>
    <cellStyle name="Normal 2 5 2 13" xfId="7370"/>
    <cellStyle name="Normal 2 5 2 13 2" xfId="7371"/>
    <cellStyle name="Normal 2 5 2 13 3" xfId="7372"/>
    <cellStyle name="Normal 2 5 2 14" xfId="7373"/>
    <cellStyle name="Normal 2 5 2 14 2" xfId="7374"/>
    <cellStyle name="Normal 2 5 2 14 3" xfId="7375"/>
    <cellStyle name="Normal 2 5 2 15" xfId="7376"/>
    <cellStyle name="Normal 2 5 2 15 2" xfId="7377"/>
    <cellStyle name="Normal 2 5 2 15 3" xfId="7378"/>
    <cellStyle name="Normal 2 5 2 16" xfId="7379"/>
    <cellStyle name="Normal 2 5 2 16 2" xfId="7380"/>
    <cellStyle name="Normal 2 5 2 16 3" xfId="7381"/>
    <cellStyle name="Normal 2 5 2 17" xfId="7382"/>
    <cellStyle name="Normal 2 5 2 17 2" xfId="7383"/>
    <cellStyle name="Normal 2 5 2 17 3" xfId="7384"/>
    <cellStyle name="Normal 2 5 2 18" xfId="7385"/>
    <cellStyle name="Normal 2 5 2 18 2" xfId="7386"/>
    <cellStyle name="Normal 2 5 2 18 3" xfId="7387"/>
    <cellStyle name="Normal 2 5 2 19" xfId="7388"/>
    <cellStyle name="Normal 2 5 2 19 2" xfId="7389"/>
    <cellStyle name="Normal 2 5 2 19 3" xfId="7390"/>
    <cellStyle name="Normal 2 5 2 2" xfId="7391"/>
    <cellStyle name="Normal 2 5 2 2 10" xfId="7392"/>
    <cellStyle name="Normal 2 5 2 2 10 2" xfId="7393"/>
    <cellStyle name="Normal 2 5 2 2 10 3" xfId="7394"/>
    <cellStyle name="Normal 2 5 2 2 11" xfId="7395"/>
    <cellStyle name="Normal 2 5 2 2 11 2" xfId="7396"/>
    <cellStyle name="Normal 2 5 2 2 11 3" xfId="7397"/>
    <cellStyle name="Normal 2 5 2 2 12" xfId="7398"/>
    <cellStyle name="Normal 2 5 2 2 12 2" xfId="7399"/>
    <cellStyle name="Normal 2 5 2 2 12 3" xfId="7400"/>
    <cellStyle name="Normal 2 5 2 2 13" xfId="7401"/>
    <cellStyle name="Normal 2 5 2 2 13 2" xfId="7402"/>
    <cellStyle name="Normal 2 5 2 2 13 3" xfId="7403"/>
    <cellStyle name="Normal 2 5 2 2 14" xfId="7404"/>
    <cellStyle name="Normal 2 5 2 2 14 2" xfId="7405"/>
    <cellStyle name="Normal 2 5 2 2 14 3" xfId="7406"/>
    <cellStyle name="Normal 2 5 2 2 15" xfId="7407"/>
    <cellStyle name="Normal 2 5 2 2 15 2" xfId="7408"/>
    <cellStyle name="Normal 2 5 2 2 15 3" xfId="7409"/>
    <cellStyle name="Normal 2 5 2 2 16" xfId="7410"/>
    <cellStyle name="Normal 2 5 2 2 16 2" xfId="7411"/>
    <cellStyle name="Normal 2 5 2 2 16 3" xfId="7412"/>
    <cellStyle name="Normal 2 5 2 2 17" xfId="7413"/>
    <cellStyle name="Normal 2 5 2 2 17 2" xfId="7414"/>
    <cellStyle name="Normal 2 5 2 2 17 3" xfId="7415"/>
    <cellStyle name="Normal 2 5 2 2 18" xfId="7416"/>
    <cellStyle name="Normal 2 5 2 2 18 2" xfId="7417"/>
    <cellStyle name="Normal 2 5 2 2 18 3" xfId="7418"/>
    <cellStyle name="Normal 2 5 2 2 19" xfId="7419"/>
    <cellStyle name="Normal 2 5 2 2 19 2" xfId="7420"/>
    <cellStyle name="Normal 2 5 2 2 19 3" xfId="7421"/>
    <cellStyle name="Normal 2 5 2 2 2" xfId="7422"/>
    <cellStyle name="Normal 2 5 2 2 2 2" xfId="7423"/>
    <cellStyle name="Normal 2 5 2 2 2 3" xfId="7424"/>
    <cellStyle name="Normal 2 5 2 2 20" xfId="7425"/>
    <cellStyle name="Normal 2 5 2 2 20 2" xfId="7426"/>
    <cellStyle name="Normal 2 5 2 2 20 3" xfId="7427"/>
    <cellStyle name="Normal 2 5 2 2 21" xfId="7428"/>
    <cellStyle name="Normal 2 5 2 2 21 2" xfId="7429"/>
    <cellStyle name="Normal 2 5 2 2 21 3" xfId="7430"/>
    <cellStyle name="Normal 2 5 2 2 22" xfId="7431"/>
    <cellStyle name="Normal 2 5 2 2 22 2" xfId="7432"/>
    <cellStyle name="Normal 2 5 2 2 22 3" xfId="7433"/>
    <cellStyle name="Normal 2 5 2 2 23" xfId="7434"/>
    <cellStyle name="Normal 2 5 2 2 23 2" xfId="7435"/>
    <cellStyle name="Normal 2 5 2 2 23 3" xfId="7436"/>
    <cellStyle name="Normal 2 5 2 2 24" xfId="7437"/>
    <cellStyle name="Normal 2 5 2 2 24 2" xfId="7438"/>
    <cellStyle name="Normal 2 5 2 2 24 3" xfId="7439"/>
    <cellStyle name="Normal 2 5 2 2 25" xfId="7440"/>
    <cellStyle name="Normal 2 5 2 2 25 2" xfId="7441"/>
    <cellStyle name="Normal 2 5 2 2 25 3" xfId="7442"/>
    <cellStyle name="Normal 2 5 2 2 26" xfId="7443"/>
    <cellStyle name="Normal 2 5 2 2 26 2" xfId="7444"/>
    <cellStyle name="Normal 2 5 2 2 26 3" xfId="7445"/>
    <cellStyle name="Normal 2 5 2 2 27" xfId="7446"/>
    <cellStyle name="Normal 2 5 2 2 27 2" xfId="7447"/>
    <cellStyle name="Normal 2 5 2 2 27 3" xfId="7448"/>
    <cellStyle name="Normal 2 5 2 2 28" xfId="7449"/>
    <cellStyle name="Normal 2 5 2 2 28 2" xfId="7450"/>
    <cellStyle name="Normal 2 5 2 2 28 3" xfId="7451"/>
    <cellStyle name="Normal 2 5 2 2 29" xfId="7452"/>
    <cellStyle name="Normal 2 5 2 2 29 2" xfId="7453"/>
    <cellStyle name="Normal 2 5 2 2 29 3" xfId="7454"/>
    <cellStyle name="Normal 2 5 2 2 3" xfId="7455"/>
    <cellStyle name="Normal 2 5 2 2 3 2" xfId="7456"/>
    <cellStyle name="Normal 2 5 2 2 3 3" xfId="7457"/>
    <cellStyle name="Normal 2 5 2 2 30" xfId="7458"/>
    <cellStyle name="Normal 2 5 2 2 30 2" xfId="7459"/>
    <cellStyle name="Normal 2 5 2 2 30 3" xfId="7460"/>
    <cellStyle name="Normal 2 5 2 2 31" xfId="7461"/>
    <cellStyle name="Normal 2 5 2 2 31 2" xfId="7462"/>
    <cellStyle name="Normal 2 5 2 2 31 3" xfId="7463"/>
    <cellStyle name="Normal 2 5 2 2 32" xfId="7464"/>
    <cellStyle name="Normal 2 5 2 2 32 2" xfId="7465"/>
    <cellStyle name="Normal 2 5 2 2 32 3" xfId="7466"/>
    <cellStyle name="Normal 2 5 2 2 33" xfId="7467"/>
    <cellStyle name="Normal 2 5 2 2 33 2" xfId="7468"/>
    <cellStyle name="Normal 2 5 2 2 33 3" xfId="7469"/>
    <cellStyle name="Normal 2 5 2 2 34" xfId="7470"/>
    <cellStyle name="Normal 2 5 2 2 34 2" xfId="7471"/>
    <cellStyle name="Normal 2 5 2 2 34 3" xfId="7472"/>
    <cellStyle name="Normal 2 5 2 2 35" xfId="7473"/>
    <cellStyle name="Normal 2 5 2 2 35 2" xfId="7474"/>
    <cellStyle name="Normal 2 5 2 2 35 3" xfId="7475"/>
    <cellStyle name="Normal 2 5 2 2 36" xfId="7476"/>
    <cellStyle name="Normal 2 5 2 2 36 2" xfId="7477"/>
    <cellStyle name="Normal 2 5 2 2 36 3" xfId="7478"/>
    <cellStyle name="Normal 2 5 2 2 37" xfId="7479"/>
    <cellStyle name="Normal 2 5 2 2 37 2" xfId="7480"/>
    <cellStyle name="Normal 2 5 2 2 37 3" xfId="7481"/>
    <cellStyle name="Normal 2 5 2 2 38" xfId="7482"/>
    <cellStyle name="Normal 2 5 2 2 38 2" xfId="7483"/>
    <cellStyle name="Normal 2 5 2 2 38 3" xfId="7484"/>
    <cellStyle name="Normal 2 5 2 2 39" xfId="7485"/>
    <cellStyle name="Normal 2 5 2 2 39 2" xfId="7486"/>
    <cellStyle name="Normal 2 5 2 2 39 3" xfId="7487"/>
    <cellStyle name="Normal 2 5 2 2 4" xfId="7488"/>
    <cellStyle name="Normal 2 5 2 2 4 2" xfId="7489"/>
    <cellStyle name="Normal 2 5 2 2 4 3" xfId="7490"/>
    <cellStyle name="Normal 2 5 2 2 40" xfId="7491"/>
    <cellStyle name="Normal 2 5 2 2 40 2" xfId="7492"/>
    <cellStyle name="Normal 2 5 2 2 40 3" xfId="7493"/>
    <cellStyle name="Normal 2 5 2 2 41" xfId="7494"/>
    <cellStyle name="Normal 2 5 2 2 41 2" xfId="7495"/>
    <cellStyle name="Normal 2 5 2 2 41 3" xfId="7496"/>
    <cellStyle name="Normal 2 5 2 2 42" xfId="7497"/>
    <cellStyle name="Normal 2 5 2 2 42 2" xfId="7498"/>
    <cellStyle name="Normal 2 5 2 2 42 3" xfId="7499"/>
    <cellStyle name="Normal 2 5 2 2 43" xfId="7500"/>
    <cellStyle name="Normal 2 5 2 2 43 2" xfId="7501"/>
    <cellStyle name="Normal 2 5 2 2 43 3" xfId="7502"/>
    <cellStyle name="Normal 2 5 2 2 44" xfId="7503"/>
    <cellStyle name="Normal 2 5 2 2 44 2" xfId="7504"/>
    <cellStyle name="Normal 2 5 2 2 44 3" xfId="7505"/>
    <cellStyle name="Normal 2 5 2 2 45" xfId="7506"/>
    <cellStyle name="Normal 2 5 2 2 45 2" xfId="7507"/>
    <cellStyle name="Normal 2 5 2 2 45 3" xfId="7508"/>
    <cellStyle name="Normal 2 5 2 2 46" xfId="7509"/>
    <cellStyle name="Normal 2 5 2 2 46 2" xfId="7510"/>
    <cellStyle name="Normal 2 5 2 2 46 3" xfId="7511"/>
    <cellStyle name="Normal 2 5 2 2 47" xfId="7512"/>
    <cellStyle name="Normal 2 5 2 2 47 2" xfId="7513"/>
    <cellStyle name="Normal 2 5 2 2 47 3" xfId="7514"/>
    <cellStyle name="Normal 2 5 2 2 48" xfId="7515"/>
    <cellStyle name="Normal 2 5 2 2 48 2" xfId="7516"/>
    <cellStyle name="Normal 2 5 2 2 48 3" xfId="7517"/>
    <cellStyle name="Normal 2 5 2 2 49" xfId="7518"/>
    <cellStyle name="Normal 2 5 2 2 49 2" xfId="7519"/>
    <cellStyle name="Normal 2 5 2 2 49 3" xfId="7520"/>
    <cellStyle name="Normal 2 5 2 2 5" xfId="7521"/>
    <cellStyle name="Normal 2 5 2 2 5 2" xfId="7522"/>
    <cellStyle name="Normal 2 5 2 2 5 3" xfId="7523"/>
    <cellStyle name="Normal 2 5 2 2 50" xfId="7524"/>
    <cellStyle name="Normal 2 5 2 2 50 2" xfId="7525"/>
    <cellStyle name="Normal 2 5 2 2 50 3" xfId="7526"/>
    <cellStyle name="Normal 2 5 2 2 51" xfId="7527"/>
    <cellStyle name="Normal 2 5 2 2 51 2" xfId="7528"/>
    <cellStyle name="Normal 2 5 2 2 51 3" xfId="7529"/>
    <cellStyle name="Normal 2 5 2 2 52" xfId="7530"/>
    <cellStyle name="Normal 2 5 2 2 52 2" xfId="7531"/>
    <cellStyle name="Normal 2 5 2 2 52 3" xfId="7532"/>
    <cellStyle name="Normal 2 5 2 2 53" xfId="7533"/>
    <cellStyle name="Normal 2 5 2 2 53 2" xfId="7534"/>
    <cellStyle name="Normal 2 5 2 2 53 3" xfId="7535"/>
    <cellStyle name="Normal 2 5 2 2 54" xfId="7536"/>
    <cellStyle name="Normal 2 5 2 2 54 2" xfId="7537"/>
    <cellStyle name="Normal 2 5 2 2 54 3" xfId="7538"/>
    <cellStyle name="Normal 2 5 2 2 55" xfId="7539"/>
    <cellStyle name="Normal 2 5 2 2 55 2" xfId="7540"/>
    <cellStyle name="Normal 2 5 2 2 55 3" xfId="7541"/>
    <cellStyle name="Normal 2 5 2 2 56" xfId="7542"/>
    <cellStyle name="Normal 2 5 2 2 57" xfId="7543"/>
    <cellStyle name="Normal 2 5 2 2 6" xfId="7544"/>
    <cellStyle name="Normal 2 5 2 2 6 2" xfId="7545"/>
    <cellStyle name="Normal 2 5 2 2 6 3" xfId="7546"/>
    <cellStyle name="Normal 2 5 2 2 7" xfId="7547"/>
    <cellStyle name="Normal 2 5 2 2 7 2" xfId="7548"/>
    <cellStyle name="Normal 2 5 2 2 7 3" xfId="7549"/>
    <cellStyle name="Normal 2 5 2 2 8" xfId="7550"/>
    <cellStyle name="Normal 2 5 2 2 8 2" xfId="7551"/>
    <cellStyle name="Normal 2 5 2 2 8 3" xfId="7552"/>
    <cellStyle name="Normal 2 5 2 2 9" xfId="7553"/>
    <cellStyle name="Normal 2 5 2 2 9 2" xfId="7554"/>
    <cellStyle name="Normal 2 5 2 2 9 3" xfId="7555"/>
    <cellStyle name="Normal 2 5 2 20" xfId="7556"/>
    <cellStyle name="Normal 2 5 2 20 2" xfId="7557"/>
    <cellStyle name="Normal 2 5 2 20 3" xfId="7558"/>
    <cellStyle name="Normal 2 5 2 21" xfId="7559"/>
    <cellStyle name="Normal 2 5 2 21 2" xfId="7560"/>
    <cellStyle name="Normal 2 5 2 21 3" xfId="7561"/>
    <cellStyle name="Normal 2 5 2 22" xfId="7562"/>
    <cellStyle name="Normal 2 5 2 22 2" xfId="7563"/>
    <cellStyle name="Normal 2 5 2 22 3" xfId="7564"/>
    <cellStyle name="Normal 2 5 2 23" xfId="7565"/>
    <cellStyle name="Normal 2 5 2 23 2" xfId="7566"/>
    <cellStyle name="Normal 2 5 2 23 3" xfId="7567"/>
    <cellStyle name="Normal 2 5 2 24" xfId="7568"/>
    <cellStyle name="Normal 2 5 2 24 2" xfId="7569"/>
    <cellStyle name="Normal 2 5 2 24 3" xfId="7570"/>
    <cellStyle name="Normal 2 5 2 25" xfId="7571"/>
    <cellStyle name="Normal 2 5 2 25 2" xfId="7572"/>
    <cellStyle name="Normal 2 5 2 25 3" xfId="7573"/>
    <cellStyle name="Normal 2 5 2 26" xfId="7574"/>
    <cellStyle name="Normal 2 5 2 26 2" xfId="7575"/>
    <cellStyle name="Normal 2 5 2 26 3" xfId="7576"/>
    <cellStyle name="Normal 2 5 2 27" xfId="7577"/>
    <cellStyle name="Normal 2 5 2 27 2" xfId="7578"/>
    <cellStyle name="Normal 2 5 2 27 3" xfId="7579"/>
    <cellStyle name="Normal 2 5 2 28" xfId="7580"/>
    <cellStyle name="Normal 2 5 2 28 2" xfId="7581"/>
    <cellStyle name="Normal 2 5 2 28 3" xfId="7582"/>
    <cellStyle name="Normal 2 5 2 29" xfId="7583"/>
    <cellStyle name="Normal 2 5 2 29 2" xfId="7584"/>
    <cellStyle name="Normal 2 5 2 29 3" xfId="7585"/>
    <cellStyle name="Normal 2 5 2 3" xfId="7586"/>
    <cellStyle name="Normal 2 5 2 3 2" xfId="7587"/>
    <cellStyle name="Normal 2 5 2 3 3" xfId="7588"/>
    <cellStyle name="Normal 2 5 2 30" xfId="7589"/>
    <cellStyle name="Normal 2 5 2 30 2" xfId="7590"/>
    <cellStyle name="Normal 2 5 2 30 3" xfId="7591"/>
    <cellStyle name="Normal 2 5 2 31" xfId="7592"/>
    <cellStyle name="Normal 2 5 2 31 2" xfId="7593"/>
    <cellStyle name="Normal 2 5 2 31 3" xfId="7594"/>
    <cellStyle name="Normal 2 5 2 32" xfId="7595"/>
    <cellStyle name="Normal 2 5 2 32 2" xfId="7596"/>
    <cellStyle name="Normal 2 5 2 32 3" xfId="7597"/>
    <cellStyle name="Normal 2 5 2 33" xfId="7598"/>
    <cellStyle name="Normal 2 5 2 33 2" xfId="7599"/>
    <cellStyle name="Normal 2 5 2 33 3" xfId="7600"/>
    <cellStyle name="Normal 2 5 2 34" xfId="7601"/>
    <cellStyle name="Normal 2 5 2 35" xfId="7602"/>
    <cellStyle name="Normal 2 5 2 4" xfId="7603"/>
    <cellStyle name="Normal 2 5 2 4 2" xfId="7604"/>
    <cellStyle name="Normal 2 5 2 4 3" xfId="7605"/>
    <cellStyle name="Normal 2 5 2 5" xfId="7606"/>
    <cellStyle name="Normal 2 5 2 5 2" xfId="7607"/>
    <cellStyle name="Normal 2 5 2 5 3" xfId="7608"/>
    <cellStyle name="Normal 2 5 2 6" xfId="7609"/>
    <cellStyle name="Normal 2 5 2 6 2" xfId="7610"/>
    <cellStyle name="Normal 2 5 2 6 3" xfId="7611"/>
    <cellStyle name="Normal 2 5 2 7" xfId="7612"/>
    <cellStyle name="Normal 2 5 2 7 2" xfId="7613"/>
    <cellStyle name="Normal 2 5 2 7 3" xfId="7614"/>
    <cellStyle name="Normal 2 5 2 8" xfId="7615"/>
    <cellStyle name="Normal 2 5 2 8 2" xfId="7616"/>
    <cellStyle name="Normal 2 5 2 8 3" xfId="7617"/>
    <cellStyle name="Normal 2 5 2 9" xfId="7618"/>
    <cellStyle name="Normal 2 5 2 9 2" xfId="7619"/>
    <cellStyle name="Normal 2 5 2 9 3" xfId="7620"/>
    <cellStyle name="Normal 2 5 20" xfId="7621"/>
    <cellStyle name="Normal 2 5 20 2" xfId="7622"/>
    <cellStyle name="Normal 2 5 20 3" xfId="7623"/>
    <cellStyle name="Normal 2 5 21" xfId="7624"/>
    <cellStyle name="Normal 2 5 21 2" xfId="7625"/>
    <cellStyle name="Normal 2 5 21 3" xfId="7626"/>
    <cellStyle name="Normal 2 5 22" xfId="7627"/>
    <cellStyle name="Normal 2 5 22 2" xfId="7628"/>
    <cellStyle name="Normal 2 5 22 3" xfId="7629"/>
    <cellStyle name="Normal 2 5 23" xfId="7630"/>
    <cellStyle name="Normal 2 5 23 2" xfId="7631"/>
    <cellStyle name="Normal 2 5 23 3" xfId="7632"/>
    <cellStyle name="Normal 2 5 24" xfId="7633"/>
    <cellStyle name="Normal 2 5 24 2" xfId="7634"/>
    <cellStyle name="Normal 2 5 24 3" xfId="7635"/>
    <cellStyle name="Normal 2 5 25" xfId="7636"/>
    <cellStyle name="Normal 2 5 25 2" xfId="7637"/>
    <cellStyle name="Normal 2 5 25 3" xfId="7638"/>
    <cellStyle name="Normal 2 5 26" xfId="7639"/>
    <cellStyle name="Normal 2 5 26 2" xfId="7640"/>
    <cellStyle name="Normal 2 5 26 3" xfId="7641"/>
    <cellStyle name="Normal 2 5 27" xfId="7642"/>
    <cellStyle name="Normal 2 5 27 2" xfId="7643"/>
    <cellStyle name="Normal 2 5 27 3" xfId="7644"/>
    <cellStyle name="Normal 2 5 28" xfId="7645"/>
    <cellStyle name="Normal 2 5 28 2" xfId="7646"/>
    <cellStyle name="Normal 2 5 28 3" xfId="7647"/>
    <cellStyle name="Normal 2 5 29" xfId="7648"/>
    <cellStyle name="Normal 2 5 29 2" xfId="7649"/>
    <cellStyle name="Normal 2 5 29 3" xfId="7650"/>
    <cellStyle name="Normal 2 5 3" xfId="7651"/>
    <cellStyle name="Normal 2 5 3 2" xfId="7652"/>
    <cellStyle name="Normal 2 5 3 3" xfId="7653"/>
    <cellStyle name="Normal 2 5 30" xfId="7654"/>
    <cellStyle name="Normal 2 5 30 2" xfId="7655"/>
    <cellStyle name="Normal 2 5 30 3" xfId="7656"/>
    <cellStyle name="Normal 2 5 31" xfId="7657"/>
    <cellStyle name="Normal 2 5 31 2" xfId="7658"/>
    <cellStyle name="Normal 2 5 31 3" xfId="7659"/>
    <cellStyle name="Normal 2 5 32" xfId="7660"/>
    <cellStyle name="Normal 2 5 32 2" xfId="7661"/>
    <cellStyle name="Normal 2 5 32 3" xfId="7662"/>
    <cellStyle name="Normal 2 5 33" xfId="7663"/>
    <cellStyle name="Normal 2 5 33 2" xfId="7664"/>
    <cellStyle name="Normal 2 5 33 3" xfId="7665"/>
    <cellStyle name="Normal 2 5 34" xfId="7666"/>
    <cellStyle name="Normal 2 5 34 2" xfId="7667"/>
    <cellStyle name="Normal 2 5 34 3" xfId="7668"/>
    <cellStyle name="Normal 2 5 35" xfId="7669"/>
    <cellStyle name="Normal 2 5 35 2" xfId="7670"/>
    <cellStyle name="Normal 2 5 35 3" xfId="7671"/>
    <cellStyle name="Normal 2 5 36" xfId="7672"/>
    <cellStyle name="Normal 2 5 36 2" xfId="7673"/>
    <cellStyle name="Normal 2 5 36 3" xfId="7674"/>
    <cellStyle name="Normal 2 5 37" xfId="7675"/>
    <cellStyle name="Normal 2 5 37 2" xfId="7676"/>
    <cellStyle name="Normal 2 5 37 3" xfId="7677"/>
    <cellStyle name="Normal 2 5 38" xfId="7678"/>
    <cellStyle name="Normal 2 5 38 2" xfId="7679"/>
    <cellStyle name="Normal 2 5 38 3" xfId="7680"/>
    <cellStyle name="Normal 2 5 39" xfId="7681"/>
    <cellStyle name="Normal 2 5 39 2" xfId="7682"/>
    <cellStyle name="Normal 2 5 39 3" xfId="7683"/>
    <cellStyle name="Normal 2 5 4" xfId="7684"/>
    <cellStyle name="Normal 2 5 4 2" xfId="7685"/>
    <cellStyle name="Normal 2 5 4 3" xfId="7686"/>
    <cellStyle name="Normal 2 5 40" xfId="7687"/>
    <cellStyle name="Normal 2 5 40 2" xfId="7688"/>
    <cellStyle name="Normal 2 5 40 3" xfId="7689"/>
    <cellStyle name="Normal 2 5 41" xfId="7690"/>
    <cellStyle name="Normal 2 5 41 2" xfId="7691"/>
    <cellStyle name="Normal 2 5 41 3" xfId="7692"/>
    <cellStyle name="Normal 2 5 42" xfId="7693"/>
    <cellStyle name="Normal 2 5 42 2" xfId="7694"/>
    <cellStyle name="Normal 2 5 42 3" xfId="7695"/>
    <cellStyle name="Normal 2 5 43" xfId="7696"/>
    <cellStyle name="Normal 2 5 43 2" xfId="7697"/>
    <cellStyle name="Normal 2 5 43 3" xfId="7698"/>
    <cellStyle name="Normal 2 5 44" xfId="7699"/>
    <cellStyle name="Normal 2 5 44 2" xfId="7700"/>
    <cellStyle name="Normal 2 5 44 3" xfId="7701"/>
    <cellStyle name="Normal 2 5 45" xfId="7702"/>
    <cellStyle name="Normal 2 5 45 2" xfId="7703"/>
    <cellStyle name="Normal 2 5 45 3" xfId="7704"/>
    <cellStyle name="Normal 2 5 46" xfId="7705"/>
    <cellStyle name="Normal 2 5 46 2" xfId="7706"/>
    <cellStyle name="Normal 2 5 46 3" xfId="7707"/>
    <cellStyle name="Normal 2 5 47" xfId="7708"/>
    <cellStyle name="Normal 2 5 47 2" xfId="7709"/>
    <cellStyle name="Normal 2 5 47 3" xfId="7710"/>
    <cellStyle name="Normal 2 5 48" xfId="7711"/>
    <cellStyle name="Normal 2 5 48 2" xfId="7712"/>
    <cellStyle name="Normal 2 5 48 3" xfId="7713"/>
    <cellStyle name="Normal 2 5 49" xfId="7714"/>
    <cellStyle name="Normal 2 5 49 2" xfId="7715"/>
    <cellStyle name="Normal 2 5 49 3" xfId="7716"/>
    <cellStyle name="Normal 2 5 5" xfId="7717"/>
    <cellStyle name="Normal 2 5 5 2" xfId="7718"/>
    <cellStyle name="Normal 2 5 5 3" xfId="7719"/>
    <cellStyle name="Normal 2 5 50" xfId="7720"/>
    <cellStyle name="Normal 2 5 50 2" xfId="7721"/>
    <cellStyle name="Normal 2 5 50 3" xfId="7722"/>
    <cellStyle name="Normal 2 5 51" xfId="7723"/>
    <cellStyle name="Normal 2 5 51 2" xfId="7724"/>
    <cellStyle name="Normal 2 5 51 3" xfId="7725"/>
    <cellStyle name="Normal 2 5 52" xfId="7726"/>
    <cellStyle name="Normal 2 5 52 2" xfId="7727"/>
    <cellStyle name="Normal 2 5 52 3" xfId="7728"/>
    <cellStyle name="Normal 2 5 53" xfId="7729"/>
    <cellStyle name="Normal 2 5 53 2" xfId="7730"/>
    <cellStyle name="Normal 2 5 53 3" xfId="7731"/>
    <cellStyle name="Normal 2 5 54" xfId="7732"/>
    <cellStyle name="Normal 2 5 54 2" xfId="7733"/>
    <cellStyle name="Normal 2 5 54 3" xfId="7734"/>
    <cellStyle name="Normal 2 5 55" xfId="7735"/>
    <cellStyle name="Normal 2 5 55 2" xfId="7736"/>
    <cellStyle name="Normal 2 5 55 3" xfId="7737"/>
    <cellStyle name="Normal 2 5 56" xfId="7738"/>
    <cellStyle name="Normal 2 5 56 2" xfId="7739"/>
    <cellStyle name="Normal 2 5 56 3" xfId="7740"/>
    <cellStyle name="Normal 2 5 57" xfId="7741"/>
    <cellStyle name="Normal 2 5 57 2" xfId="7742"/>
    <cellStyle name="Normal 2 5 57 3" xfId="7743"/>
    <cellStyle name="Normal 2 5 58" xfId="7744"/>
    <cellStyle name="Normal 2 5 58 2" xfId="7745"/>
    <cellStyle name="Normal 2 5 58 3" xfId="7746"/>
    <cellStyle name="Normal 2 5 59" xfId="7747"/>
    <cellStyle name="Normal 2 5 59 2" xfId="7748"/>
    <cellStyle name="Normal 2 5 59 3" xfId="7749"/>
    <cellStyle name="Normal 2 5 6" xfId="7750"/>
    <cellStyle name="Normal 2 5 6 2" xfId="7751"/>
    <cellStyle name="Normal 2 5 6 3" xfId="7752"/>
    <cellStyle name="Normal 2 5 60" xfId="7753"/>
    <cellStyle name="Normal 2 5 60 2" xfId="7754"/>
    <cellStyle name="Normal 2 5 60 3" xfId="7755"/>
    <cellStyle name="Normal 2 5 61" xfId="7756"/>
    <cellStyle name="Normal 2 5 61 2" xfId="7757"/>
    <cellStyle name="Normal 2 5 61 3" xfId="7758"/>
    <cellStyle name="Normal 2 5 62" xfId="7759"/>
    <cellStyle name="Normal 2 5 62 2" xfId="7760"/>
    <cellStyle name="Normal 2 5 62 3" xfId="7761"/>
    <cellStyle name="Normal 2 5 63" xfId="7762"/>
    <cellStyle name="Normal 2 5 63 2" xfId="7763"/>
    <cellStyle name="Normal 2 5 63 3" xfId="7764"/>
    <cellStyle name="Normal 2 5 64" xfId="7765"/>
    <cellStyle name="Normal 2 5 64 2" xfId="7766"/>
    <cellStyle name="Normal 2 5 64 3" xfId="7767"/>
    <cellStyle name="Normal 2 5 65" xfId="7768"/>
    <cellStyle name="Normal 2 5 65 2" xfId="7769"/>
    <cellStyle name="Normal 2 5 65 3" xfId="7770"/>
    <cellStyle name="Normal 2 5 66" xfId="7771"/>
    <cellStyle name="Normal 2 5 66 2" xfId="7772"/>
    <cellStyle name="Normal 2 5 66 3" xfId="7773"/>
    <cellStyle name="Normal 2 5 67" xfId="7774"/>
    <cellStyle name="Normal 2 5 67 2" xfId="7775"/>
    <cellStyle name="Normal 2 5 67 3" xfId="7776"/>
    <cellStyle name="Normal 2 5 68" xfId="7777"/>
    <cellStyle name="Normal 2 5 68 2" xfId="7778"/>
    <cellStyle name="Normal 2 5 68 3" xfId="7779"/>
    <cellStyle name="Normal 2 5 69" xfId="7780"/>
    <cellStyle name="Normal 2 5 69 2" xfId="7781"/>
    <cellStyle name="Normal 2 5 69 3" xfId="7782"/>
    <cellStyle name="Normal 2 5 7" xfId="7783"/>
    <cellStyle name="Normal 2 5 7 2" xfId="7784"/>
    <cellStyle name="Normal 2 5 7 3" xfId="7785"/>
    <cellStyle name="Normal 2 5 70" xfId="7786"/>
    <cellStyle name="Normal 2 5 70 2" xfId="7787"/>
    <cellStyle name="Normal 2 5 70 3" xfId="7788"/>
    <cellStyle name="Normal 2 5 71" xfId="7789"/>
    <cellStyle name="Normal 2 5 71 2" xfId="7790"/>
    <cellStyle name="Normal 2 5 71 3" xfId="7791"/>
    <cellStyle name="Normal 2 5 72" xfId="7792"/>
    <cellStyle name="Normal 2 5 72 2" xfId="7793"/>
    <cellStyle name="Normal 2 5 72 3" xfId="7794"/>
    <cellStyle name="Normal 2 5 73" xfId="7795"/>
    <cellStyle name="Normal 2 5 73 2" xfId="7796"/>
    <cellStyle name="Normal 2 5 73 3" xfId="7797"/>
    <cellStyle name="Normal 2 5 74" xfId="7798"/>
    <cellStyle name="Normal 2 5 74 2" xfId="7799"/>
    <cellStyle name="Normal 2 5 74 3" xfId="7800"/>
    <cellStyle name="Normal 2 5 75" xfId="7801"/>
    <cellStyle name="Normal 2 5 75 2" xfId="7802"/>
    <cellStyle name="Normal 2 5 75 3" xfId="7803"/>
    <cellStyle name="Normal 2 5 76" xfId="7804"/>
    <cellStyle name="Normal 2 5 76 2" xfId="7805"/>
    <cellStyle name="Normal 2 5 76 3" xfId="7806"/>
    <cellStyle name="Normal 2 5 77" xfId="7807"/>
    <cellStyle name="Normal 2 5 77 2" xfId="7808"/>
    <cellStyle name="Normal 2 5 77 3" xfId="7809"/>
    <cellStyle name="Normal 2 5 78" xfId="7810"/>
    <cellStyle name="Normal 2 5 78 2" xfId="7811"/>
    <cellStyle name="Normal 2 5 78 3" xfId="7812"/>
    <cellStyle name="Normal 2 5 79" xfId="7813"/>
    <cellStyle name="Normal 2 5 79 2" xfId="7814"/>
    <cellStyle name="Normal 2 5 79 3" xfId="7815"/>
    <cellStyle name="Normal 2 5 8" xfId="7816"/>
    <cellStyle name="Normal 2 5 8 2" xfId="7817"/>
    <cellStyle name="Normal 2 5 8 3" xfId="7818"/>
    <cellStyle name="Normal 2 5 80" xfId="7819"/>
    <cellStyle name="Normal 2 5 80 2" xfId="7820"/>
    <cellStyle name="Normal 2 5 80 3" xfId="7821"/>
    <cellStyle name="Normal 2 5 81" xfId="7822"/>
    <cellStyle name="Normal 2 5 81 2" xfId="7823"/>
    <cellStyle name="Normal 2 5 81 3" xfId="7824"/>
    <cellStyle name="Normal 2 5 82" xfId="7825"/>
    <cellStyle name="Normal 2 5 82 2" xfId="7826"/>
    <cellStyle name="Normal 2 5 82 3" xfId="7827"/>
    <cellStyle name="Normal 2 5 83" xfId="7828"/>
    <cellStyle name="Normal 2 5 83 2" xfId="7829"/>
    <cellStyle name="Normal 2 5 83 3" xfId="7830"/>
    <cellStyle name="Normal 2 5 84" xfId="7831"/>
    <cellStyle name="Normal 2 5 84 2" xfId="7832"/>
    <cellStyle name="Normal 2 5 84 3" xfId="7833"/>
    <cellStyle name="Normal 2 5 85" xfId="7834"/>
    <cellStyle name="Normal 2 5 85 2" xfId="7835"/>
    <cellStyle name="Normal 2 5 85 3" xfId="7836"/>
    <cellStyle name="Normal 2 5 86" xfId="7837"/>
    <cellStyle name="Normal 2 5 86 2" xfId="7838"/>
    <cellStyle name="Normal 2 5 86 3" xfId="7839"/>
    <cellStyle name="Normal 2 5 87" xfId="7840"/>
    <cellStyle name="Normal 2 5 87 2" xfId="7841"/>
    <cellStyle name="Normal 2 5 87 3" xfId="7842"/>
    <cellStyle name="Normal 2 5 88" xfId="7843"/>
    <cellStyle name="Normal 2 5 89" xfId="7844"/>
    <cellStyle name="Normal 2 5 9" xfId="7845"/>
    <cellStyle name="Normal 2 5 9 2" xfId="7846"/>
    <cellStyle name="Normal 2 5 9 3" xfId="7847"/>
    <cellStyle name="Normal 2 5_DEER 032008 Cost Summary Delivery - Rev 4 (2)" xfId="7848"/>
    <cellStyle name="Normal 2 50" xfId="7849"/>
    <cellStyle name="Normal 2 50 2" xfId="7850"/>
    <cellStyle name="Normal 2 50 3" xfId="7851"/>
    <cellStyle name="Normal 2 51" xfId="7852"/>
    <cellStyle name="Normal 2 51 2" xfId="7853"/>
    <cellStyle name="Normal 2 51 3" xfId="7854"/>
    <cellStyle name="Normal 2 52" xfId="7855"/>
    <cellStyle name="Normal 2 52 2" xfId="7856"/>
    <cellStyle name="Normal 2 52 3" xfId="7857"/>
    <cellStyle name="Normal 2 53" xfId="7858"/>
    <cellStyle name="Normal 2 53 2" xfId="7859"/>
    <cellStyle name="Normal 2 53 3" xfId="7860"/>
    <cellStyle name="Normal 2 54" xfId="7861"/>
    <cellStyle name="Normal 2 54 2" xfId="7862"/>
    <cellStyle name="Normal 2 54 3" xfId="7863"/>
    <cellStyle name="Normal 2 55" xfId="7864"/>
    <cellStyle name="Normal 2 55 2" xfId="7865"/>
    <cellStyle name="Normal 2 55 3" xfId="7866"/>
    <cellStyle name="Normal 2 56" xfId="7867"/>
    <cellStyle name="Normal 2 56 2" xfId="7868"/>
    <cellStyle name="Normal 2 56 3" xfId="7869"/>
    <cellStyle name="Normal 2 57" xfId="7870"/>
    <cellStyle name="Normal 2 57 2" xfId="7871"/>
    <cellStyle name="Normal 2 57 3" xfId="7872"/>
    <cellStyle name="Normal 2 58" xfId="7873"/>
    <cellStyle name="Normal 2 58 2" xfId="7874"/>
    <cellStyle name="Normal 2 58 3" xfId="7875"/>
    <cellStyle name="Normal 2 59" xfId="7876"/>
    <cellStyle name="Normal 2 59 2" xfId="7877"/>
    <cellStyle name="Normal 2 59 3" xfId="7878"/>
    <cellStyle name="Normal 2 6" xfId="7879"/>
    <cellStyle name="Normal 2 6 2" xfId="7880"/>
    <cellStyle name="Normal 2 6 3" xfId="7881"/>
    <cellStyle name="Normal 2 60" xfId="7882"/>
    <cellStyle name="Normal 2 60 2" xfId="7883"/>
    <cellStyle name="Normal 2 60 3" xfId="7884"/>
    <cellStyle name="Normal 2 61" xfId="7885"/>
    <cellStyle name="Normal 2 61 2" xfId="7886"/>
    <cellStyle name="Normal 2 61 3" xfId="7887"/>
    <cellStyle name="Normal 2 62" xfId="7888"/>
    <cellStyle name="Normal 2 62 2" xfId="7889"/>
    <cellStyle name="Normal 2 62 3" xfId="7890"/>
    <cellStyle name="Normal 2 63" xfId="7891"/>
    <cellStyle name="Normal 2 63 2" xfId="7892"/>
    <cellStyle name="Normal 2 63 3" xfId="7893"/>
    <cellStyle name="Normal 2 64" xfId="7894"/>
    <cellStyle name="Normal 2 64 2" xfId="7895"/>
    <cellStyle name="Normal 2 64 3" xfId="7896"/>
    <cellStyle name="Normal 2 65" xfId="7897"/>
    <cellStyle name="Normal 2 65 2" xfId="7898"/>
    <cellStyle name="Normal 2 65 3" xfId="7899"/>
    <cellStyle name="Normal 2 66" xfId="7900"/>
    <cellStyle name="Normal 2 66 2" xfId="7901"/>
    <cellStyle name="Normal 2 66 3" xfId="7902"/>
    <cellStyle name="Normal 2 67" xfId="7903"/>
    <cellStyle name="Normal 2 67 2" xfId="7904"/>
    <cellStyle name="Normal 2 67 3" xfId="7905"/>
    <cellStyle name="Normal 2 68" xfId="7906"/>
    <cellStyle name="Normal 2 68 2" xfId="7907"/>
    <cellStyle name="Normal 2 68 3" xfId="7908"/>
    <cellStyle name="Normal 2 69" xfId="7909"/>
    <cellStyle name="Normal 2 69 2" xfId="7910"/>
    <cellStyle name="Normal 2 69 3" xfId="7911"/>
    <cellStyle name="Normal 2 7" xfId="7912"/>
    <cellStyle name="Normal 2 7 2" xfId="7913"/>
    <cellStyle name="Normal 2 7 3" xfId="7914"/>
    <cellStyle name="Normal 2 70" xfId="7915"/>
    <cellStyle name="Normal 2 70 2" xfId="7916"/>
    <cellStyle name="Normal 2 70 3" xfId="7917"/>
    <cellStyle name="Normal 2 71" xfId="7918"/>
    <cellStyle name="Normal 2 71 2" xfId="7919"/>
    <cellStyle name="Normal 2 71 3" xfId="7920"/>
    <cellStyle name="Normal 2 72" xfId="7921"/>
    <cellStyle name="Normal 2 72 2" xfId="7922"/>
    <cellStyle name="Normal 2 72 3" xfId="7923"/>
    <cellStyle name="Normal 2 73" xfId="7924"/>
    <cellStyle name="Normal 2 73 2" xfId="7925"/>
    <cellStyle name="Normal 2 73 3" xfId="7926"/>
    <cellStyle name="Normal 2 74" xfId="7927"/>
    <cellStyle name="Normal 2 74 2" xfId="7928"/>
    <cellStyle name="Normal 2 74 3" xfId="7929"/>
    <cellStyle name="Normal 2 75" xfId="7930"/>
    <cellStyle name="Normal 2 75 2" xfId="7931"/>
    <cellStyle name="Normal 2 75 3" xfId="7932"/>
    <cellStyle name="Normal 2 76" xfId="7933"/>
    <cellStyle name="Normal 2 76 2" xfId="7934"/>
    <cellStyle name="Normal 2 76 3" xfId="7935"/>
    <cellStyle name="Normal 2 77" xfId="7936"/>
    <cellStyle name="Normal 2 77 2" xfId="7937"/>
    <cellStyle name="Normal 2 77 3" xfId="7938"/>
    <cellStyle name="Normal 2 78" xfId="7939"/>
    <cellStyle name="Normal 2 78 2" xfId="7940"/>
    <cellStyle name="Normal 2 78 3" xfId="7941"/>
    <cellStyle name="Normal 2 79" xfId="7942"/>
    <cellStyle name="Normal 2 79 2" xfId="7943"/>
    <cellStyle name="Normal 2 79 3" xfId="7944"/>
    <cellStyle name="Normal 2 8" xfId="7945"/>
    <cellStyle name="Normal 2 8 10" xfId="7946"/>
    <cellStyle name="Normal 2 8 10 2" xfId="7947"/>
    <cellStyle name="Normal 2 8 10 3" xfId="7948"/>
    <cellStyle name="Normal 2 8 11" xfId="7949"/>
    <cellStyle name="Normal 2 8 11 2" xfId="7950"/>
    <cellStyle name="Normal 2 8 11 3" xfId="7951"/>
    <cellStyle name="Normal 2 8 12" xfId="7952"/>
    <cellStyle name="Normal 2 8 12 2" xfId="7953"/>
    <cellStyle name="Normal 2 8 12 3" xfId="7954"/>
    <cellStyle name="Normal 2 8 13" xfId="7955"/>
    <cellStyle name="Normal 2 8 13 2" xfId="7956"/>
    <cellStyle name="Normal 2 8 13 3" xfId="7957"/>
    <cellStyle name="Normal 2 8 14" xfId="7958"/>
    <cellStyle name="Normal 2 8 14 2" xfId="7959"/>
    <cellStyle name="Normal 2 8 14 3" xfId="7960"/>
    <cellStyle name="Normal 2 8 15" xfId="7961"/>
    <cellStyle name="Normal 2 8 15 2" xfId="7962"/>
    <cellStyle name="Normal 2 8 15 3" xfId="7963"/>
    <cellStyle name="Normal 2 8 16" xfId="7964"/>
    <cellStyle name="Normal 2 8 16 2" xfId="7965"/>
    <cellStyle name="Normal 2 8 16 3" xfId="7966"/>
    <cellStyle name="Normal 2 8 17" xfId="7967"/>
    <cellStyle name="Normal 2 8 17 2" xfId="7968"/>
    <cellStyle name="Normal 2 8 17 3" xfId="7969"/>
    <cellStyle name="Normal 2 8 18" xfId="7970"/>
    <cellStyle name="Normal 2 8 18 2" xfId="7971"/>
    <cellStyle name="Normal 2 8 18 3" xfId="7972"/>
    <cellStyle name="Normal 2 8 19" xfId="7973"/>
    <cellStyle name="Normal 2 8 19 2" xfId="7974"/>
    <cellStyle name="Normal 2 8 19 3" xfId="7975"/>
    <cellStyle name="Normal 2 8 2" xfId="7976"/>
    <cellStyle name="Normal 2 8 2 2" xfId="7977"/>
    <cellStyle name="Normal 2 8 2 3" xfId="7978"/>
    <cellStyle name="Normal 2 8 20" xfId="7979"/>
    <cellStyle name="Normal 2 8 20 2" xfId="7980"/>
    <cellStyle name="Normal 2 8 20 3" xfId="7981"/>
    <cellStyle name="Normal 2 8 21" xfId="7982"/>
    <cellStyle name="Normal 2 8 21 2" xfId="7983"/>
    <cellStyle name="Normal 2 8 21 3" xfId="7984"/>
    <cellStyle name="Normal 2 8 22" xfId="7985"/>
    <cellStyle name="Normal 2 8 22 2" xfId="7986"/>
    <cellStyle name="Normal 2 8 22 3" xfId="7987"/>
    <cellStyle name="Normal 2 8 23" xfId="7988"/>
    <cellStyle name="Normal 2 8 23 2" xfId="7989"/>
    <cellStyle name="Normal 2 8 23 3" xfId="7990"/>
    <cellStyle name="Normal 2 8 24" xfId="7991"/>
    <cellStyle name="Normal 2 8 25" xfId="7992"/>
    <cellStyle name="Normal 2 8 3" xfId="7993"/>
    <cellStyle name="Normal 2 8 3 2" xfId="7994"/>
    <cellStyle name="Normal 2 8 3 3" xfId="7995"/>
    <cellStyle name="Normal 2 8 4" xfId="7996"/>
    <cellStyle name="Normal 2 8 4 2" xfId="7997"/>
    <cellStyle name="Normal 2 8 4 3" xfId="7998"/>
    <cellStyle name="Normal 2 8 5" xfId="7999"/>
    <cellStyle name="Normal 2 8 5 2" xfId="8000"/>
    <cellStyle name="Normal 2 8 5 3" xfId="8001"/>
    <cellStyle name="Normal 2 8 6" xfId="8002"/>
    <cellStyle name="Normal 2 8 6 2" xfId="8003"/>
    <cellStyle name="Normal 2 8 6 3" xfId="8004"/>
    <cellStyle name="Normal 2 8 7" xfId="8005"/>
    <cellStyle name="Normal 2 8 7 2" xfId="8006"/>
    <cellStyle name="Normal 2 8 7 3" xfId="8007"/>
    <cellStyle name="Normal 2 8 8" xfId="8008"/>
    <cellStyle name="Normal 2 8 8 2" xfId="8009"/>
    <cellStyle name="Normal 2 8 8 3" xfId="8010"/>
    <cellStyle name="Normal 2 8 9" xfId="8011"/>
    <cellStyle name="Normal 2 8 9 2" xfId="8012"/>
    <cellStyle name="Normal 2 8 9 3" xfId="8013"/>
    <cellStyle name="Normal 2 80" xfId="8014"/>
    <cellStyle name="Normal 2 80 2" xfId="8015"/>
    <cellStyle name="Normal 2 80 3" xfId="8016"/>
    <cellStyle name="Normal 2 81" xfId="8017"/>
    <cellStyle name="Normal 2 81 2" xfId="8018"/>
    <cellStyle name="Normal 2 81 3" xfId="8019"/>
    <cellStyle name="Normal 2 82" xfId="8020"/>
    <cellStyle name="Normal 2 82 2" xfId="8021"/>
    <cellStyle name="Normal 2 82 3" xfId="8022"/>
    <cellStyle name="Normal 2 83" xfId="8023"/>
    <cellStyle name="Normal 2 83 2" xfId="8024"/>
    <cellStyle name="Normal 2 83 3" xfId="8025"/>
    <cellStyle name="Normal 2 84" xfId="8026"/>
    <cellStyle name="Normal 2 84 2" xfId="8027"/>
    <cellStyle name="Normal 2 84 3" xfId="8028"/>
    <cellStyle name="Normal 2 85" xfId="8029"/>
    <cellStyle name="Normal 2 85 2" xfId="8030"/>
    <cellStyle name="Normal 2 85 3" xfId="8031"/>
    <cellStyle name="Normal 2 86" xfId="8032"/>
    <cellStyle name="Normal 2 86 2" xfId="8033"/>
    <cellStyle name="Normal 2 86 3" xfId="8034"/>
    <cellStyle name="Normal 2 87" xfId="8035"/>
    <cellStyle name="Normal 2 87 2" xfId="8036"/>
    <cellStyle name="Normal 2 87 3" xfId="8037"/>
    <cellStyle name="Normal 2 88" xfId="8038"/>
    <cellStyle name="Normal 2 88 2" xfId="8039"/>
    <cellStyle name="Normal 2 88 3" xfId="8040"/>
    <cellStyle name="Normal 2 89" xfId="8041"/>
    <cellStyle name="Normal 2 89 2" xfId="8042"/>
    <cellStyle name="Normal 2 89 3" xfId="8043"/>
    <cellStyle name="Normal 2 9" xfId="8044"/>
    <cellStyle name="Normal 2 9 10" xfId="8045"/>
    <cellStyle name="Normal 2 9 10 2" xfId="8046"/>
    <cellStyle name="Normal 2 9 10 3" xfId="8047"/>
    <cellStyle name="Normal 2 9 11" xfId="8048"/>
    <cellStyle name="Normal 2 9 11 2" xfId="8049"/>
    <cellStyle name="Normal 2 9 11 3" xfId="8050"/>
    <cellStyle name="Normal 2 9 12" xfId="8051"/>
    <cellStyle name="Normal 2 9 12 2" xfId="8052"/>
    <cellStyle name="Normal 2 9 12 3" xfId="8053"/>
    <cellStyle name="Normal 2 9 13" xfId="8054"/>
    <cellStyle name="Normal 2 9 13 2" xfId="8055"/>
    <cellStyle name="Normal 2 9 13 3" xfId="8056"/>
    <cellStyle name="Normal 2 9 14" xfId="8057"/>
    <cellStyle name="Normal 2 9 14 2" xfId="8058"/>
    <cellStyle name="Normal 2 9 14 3" xfId="8059"/>
    <cellStyle name="Normal 2 9 15" xfId="8060"/>
    <cellStyle name="Normal 2 9 15 2" xfId="8061"/>
    <cellStyle name="Normal 2 9 15 3" xfId="8062"/>
    <cellStyle name="Normal 2 9 16" xfId="8063"/>
    <cellStyle name="Normal 2 9 16 2" xfId="8064"/>
    <cellStyle name="Normal 2 9 16 3" xfId="8065"/>
    <cellStyle name="Normal 2 9 17" xfId="8066"/>
    <cellStyle name="Normal 2 9 17 2" xfId="8067"/>
    <cellStyle name="Normal 2 9 17 3" xfId="8068"/>
    <cellStyle name="Normal 2 9 18" xfId="8069"/>
    <cellStyle name="Normal 2 9 18 2" xfId="8070"/>
    <cellStyle name="Normal 2 9 18 3" xfId="8071"/>
    <cellStyle name="Normal 2 9 19" xfId="8072"/>
    <cellStyle name="Normal 2 9 19 2" xfId="8073"/>
    <cellStyle name="Normal 2 9 19 3" xfId="8074"/>
    <cellStyle name="Normal 2 9 2" xfId="8075"/>
    <cellStyle name="Normal 2 9 2 2" xfId="8076"/>
    <cellStyle name="Normal 2 9 2 3" xfId="8077"/>
    <cellStyle name="Normal 2 9 20" xfId="8078"/>
    <cellStyle name="Normal 2 9 20 2" xfId="8079"/>
    <cellStyle name="Normal 2 9 20 3" xfId="8080"/>
    <cellStyle name="Normal 2 9 21" xfId="8081"/>
    <cellStyle name="Normal 2 9 21 2" xfId="8082"/>
    <cellStyle name="Normal 2 9 21 3" xfId="8083"/>
    <cellStyle name="Normal 2 9 22" xfId="8084"/>
    <cellStyle name="Normal 2 9 22 2" xfId="8085"/>
    <cellStyle name="Normal 2 9 22 3" xfId="8086"/>
    <cellStyle name="Normal 2 9 23" xfId="8087"/>
    <cellStyle name="Normal 2 9 23 2" xfId="8088"/>
    <cellStyle name="Normal 2 9 23 3" xfId="8089"/>
    <cellStyle name="Normal 2 9 24" xfId="8090"/>
    <cellStyle name="Normal 2 9 25" xfId="8091"/>
    <cellStyle name="Normal 2 9 3" xfId="8092"/>
    <cellStyle name="Normal 2 9 3 2" xfId="8093"/>
    <cellStyle name="Normal 2 9 3 3" xfId="8094"/>
    <cellStyle name="Normal 2 9 4" xfId="8095"/>
    <cellStyle name="Normal 2 9 4 2" xfId="8096"/>
    <cellStyle name="Normal 2 9 4 3" xfId="8097"/>
    <cellStyle name="Normal 2 9 5" xfId="8098"/>
    <cellStyle name="Normal 2 9 5 2" xfId="8099"/>
    <cellStyle name="Normal 2 9 5 3" xfId="8100"/>
    <cellStyle name="Normal 2 9 6" xfId="8101"/>
    <cellStyle name="Normal 2 9 6 2" xfId="8102"/>
    <cellStyle name="Normal 2 9 6 3" xfId="8103"/>
    <cellStyle name="Normal 2 9 7" xfId="8104"/>
    <cellStyle name="Normal 2 9 7 2" xfId="8105"/>
    <cellStyle name="Normal 2 9 7 3" xfId="8106"/>
    <cellStyle name="Normal 2 9 8" xfId="8107"/>
    <cellStyle name="Normal 2 9 8 2" xfId="8108"/>
    <cellStyle name="Normal 2 9 8 3" xfId="8109"/>
    <cellStyle name="Normal 2 9 9" xfId="8110"/>
    <cellStyle name="Normal 2 9 9 2" xfId="8111"/>
    <cellStyle name="Normal 2 9 9 3" xfId="8112"/>
    <cellStyle name="Normal 2 90" xfId="8113"/>
    <cellStyle name="Normal 2 90 2" xfId="8114"/>
    <cellStyle name="Normal 2 90 3" xfId="8115"/>
    <cellStyle name="Normal 2 91" xfId="8116"/>
    <cellStyle name="Normal 2 91 2" xfId="8117"/>
    <cellStyle name="Normal 2 91 3" xfId="8118"/>
    <cellStyle name="Normal 2 92" xfId="8119"/>
    <cellStyle name="Normal 2 92 2" xfId="8120"/>
    <cellStyle name="Normal 2 92 3" xfId="8121"/>
    <cellStyle name="Normal 2 93" xfId="8122"/>
    <cellStyle name="Normal 2 93 2" xfId="8123"/>
    <cellStyle name="Normal 2 93 3" xfId="8124"/>
    <cellStyle name="Normal 2 94" xfId="8125"/>
    <cellStyle name="Normal 2 94 2" xfId="8126"/>
    <cellStyle name="Normal 2 94 2 2" xfId="8127"/>
    <cellStyle name="Normal 2 94 3" xfId="8128"/>
    <cellStyle name="Normal 2 94 4" xfId="8129"/>
    <cellStyle name="Normal 2 95" xfId="8130"/>
    <cellStyle name="Normal 2 95 2" xfId="8131"/>
    <cellStyle name="Normal 2 95 2 2" xfId="8132"/>
    <cellStyle name="Normal 2 95 3" xfId="8133"/>
    <cellStyle name="Normal 2 95 4" xfId="8134"/>
    <cellStyle name="Normal 2 96" xfId="8135"/>
    <cellStyle name="Normal 2 96 2" xfId="8136"/>
    <cellStyle name="Normal 2 96 2 2" xfId="8137"/>
    <cellStyle name="Normal 2 96 3" xfId="8138"/>
    <cellStyle name="Normal 2 96 4" xfId="8139"/>
    <cellStyle name="Normal 2 97" xfId="8140"/>
    <cellStyle name="Normal 2 97 2" xfId="8141"/>
    <cellStyle name="Normal 2 97 2 2" xfId="8142"/>
    <cellStyle name="Normal 2 97 3" xfId="8143"/>
    <cellStyle name="Normal 2 97 4" xfId="8144"/>
    <cellStyle name="Normal 2 98" xfId="8145"/>
    <cellStyle name="Normal 2 98 2" xfId="8146"/>
    <cellStyle name="Normal 2 98 2 2" xfId="8147"/>
    <cellStyle name="Normal 2 98 3" xfId="8148"/>
    <cellStyle name="Normal 2 98 4" xfId="8149"/>
    <cellStyle name="Normal 2 99" xfId="8150"/>
    <cellStyle name="Normal 2 99 2" xfId="8151"/>
    <cellStyle name="Normal 2 99 2 2" xfId="8152"/>
    <cellStyle name="Normal 2 99 3" xfId="8153"/>
    <cellStyle name="Normal 2 99 4" xfId="8154"/>
    <cellStyle name="Normal 2_DEER 032008 Cost Summary Delivery - Rev 4 (2)" xfId="8155"/>
    <cellStyle name="Normal 20" xfId="8156"/>
    <cellStyle name="Normal 20 2" xfId="8157"/>
    <cellStyle name="Normal 20 3" xfId="8158"/>
    <cellStyle name="Normal 21" xfId="8159"/>
    <cellStyle name="Normal 21 2" xfId="8160"/>
    <cellStyle name="Normal 21 3" xfId="8161"/>
    <cellStyle name="Normal 22" xfId="8162"/>
    <cellStyle name="Normal 23" xfId="8163"/>
    <cellStyle name="Normal 24" xfId="8164"/>
    <cellStyle name="Normal 24 2" xfId="8165"/>
    <cellStyle name="Normal 24 2 2" xfId="8166"/>
    <cellStyle name="Normal 24 2 2 2" xfId="17700"/>
    <cellStyle name="Normal 24 2 2 3" xfId="17699"/>
    <cellStyle name="Normal 24 2 3" xfId="17701"/>
    <cellStyle name="Normal 24 2 4" xfId="17702"/>
    <cellStyle name="Normal 24 2 5" xfId="17703"/>
    <cellStyle name="Normal 24 2 6" xfId="17698"/>
    <cellStyle name="Normal 24 3" xfId="8167"/>
    <cellStyle name="Normal 24 3 2" xfId="8168"/>
    <cellStyle name="Normal 24 3 2 2" xfId="17706"/>
    <cellStyle name="Normal 24 3 2 3" xfId="17705"/>
    <cellStyle name="Normal 24 3 3" xfId="17707"/>
    <cellStyle name="Normal 24 3 4" xfId="17708"/>
    <cellStyle name="Normal 24 3 5" xfId="17709"/>
    <cellStyle name="Normal 24 3 6" xfId="17704"/>
    <cellStyle name="Normal 25" xfId="8169"/>
    <cellStyle name="Normal 26" xfId="8170"/>
    <cellStyle name="Normal 27" xfId="8171"/>
    <cellStyle name="Normal 28" xfId="8172"/>
    <cellStyle name="Normal 29" xfId="8173"/>
    <cellStyle name="Normal 3" xfId="49"/>
    <cellStyle name="Normal 3 10" xfId="8174"/>
    <cellStyle name="Normal 3 10 10" xfId="8175"/>
    <cellStyle name="Normal 3 10 10 2" xfId="8176"/>
    <cellStyle name="Normal 3 10 10 3" xfId="8177"/>
    <cellStyle name="Normal 3 10 11" xfId="8178"/>
    <cellStyle name="Normal 3 10 11 2" xfId="8179"/>
    <cellStyle name="Normal 3 10 11 3" xfId="8180"/>
    <cellStyle name="Normal 3 10 12" xfId="8181"/>
    <cellStyle name="Normal 3 10 12 2" xfId="8182"/>
    <cellStyle name="Normal 3 10 12 3" xfId="8183"/>
    <cellStyle name="Normal 3 10 13" xfId="8184"/>
    <cellStyle name="Normal 3 10 13 2" xfId="8185"/>
    <cellStyle name="Normal 3 10 13 3" xfId="8186"/>
    <cellStyle name="Normal 3 10 14" xfId="8187"/>
    <cellStyle name="Normal 3 10 14 2" xfId="8188"/>
    <cellStyle name="Normal 3 10 14 3" xfId="8189"/>
    <cellStyle name="Normal 3 10 15" xfId="8190"/>
    <cellStyle name="Normal 3 10 15 2" xfId="8191"/>
    <cellStyle name="Normal 3 10 15 3" xfId="8192"/>
    <cellStyle name="Normal 3 10 16" xfId="8193"/>
    <cellStyle name="Normal 3 10 16 2" xfId="8194"/>
    <cellStyle name="Normal 3 10 16 3" xfId="8195"/>
    <cellStyle name="Normal 3 10 17" xfId="8196"/>
    <cellStyle name="Normal 3 10 17 2" xfId="8197"/>
    <cellStyle name="Normal 3 10 17 3" xfId="8198"/>
    <cellStyle name="Normal 3 10 18" xfId="8199"/>
    <cellStyle name="Normal 3 10 18 2" xfId="8200"/>
    <cellStyle name="Normal 3 10 18 3" xfId="8201"/>
    <cellStyle name="Normal 3 10 19" xfId="8202"/>
    <cellStyle name="Normal 3 10 19 2" xfId="8203"/>
    <cellStyle name="Normal 3 10 19 3" xfId="8204"/>
    <cellStyle name="Normal 3 10 2" xfId="8205"/>
    <cellStyle name="Normal 3 10 2 2" xfId="8206"/>
    <cellStyle name="Normal 3 10 2 3" xfId="8207"/>
    <cellStyle name="Normal 3 10 20" xfId="8208"/>
    <cellStyle name="Normal 3 10 20 2" xfId="8209"/>
    <cellStyle name="Normal 3 10 20 3" xfId="8210"/>
    <cellStyle name="Normal 3 10 21" xfId="8211"/>
    <cellStyle name="Normal 3 10 21 2" xfId="8212"/>
    <cellStyle name="Normal 3 10 21 3" xfId="8213"/>
    <cellStyle name="Normal 3 10 22" xfId="8214"/>
    <cellStyle name="Normal 3 10 22 2" xfId="8215"/>
    <cellStyle name="Normal 3 10 22 3" xfId="8216"/>
    <cellStyle name="Normal 3 10 23" xfId="8217"/>
    <cellStyle name="Normal 3 10 23 2" xfId="8218"/>
    <cellStyle name="Normal 3 10 23 3" xfId="8219"/>
    <cellStyle name="Normal 3 10 24" xfId="8220"/>
    <cellStyle name="Normal 3 10 25" xfId="8221"/>
    <cellStyle name="Normal 3 10 26" xfId="8222"/>
    <cellStyle name="Normal 3 10 27" xfId="8223"/>
    <cellStyle name="Normal 3 10 28" xfId="8224"/>
    <cellStyle name="Normal 3 10 29" xfId="8225"/>
    <cellStyle name="Normal 3 10 3" xfId="8226"/>
    <cellStyle name="Normal 3 10 3 2" xfId="8227"/>
    <cellStyle name="Normal 3 10 3 3" xfId="8228"/>
    <cellStyle name="Normal 3 10 30" xfId="8229"/>
    <cellStyle name="Normal 3 10 4" xfId="8230"/>
    <cellStyle name="Normal 3 10 4 2" xfId="8231"/>
    <cellStyle name="Normal 3 10 4 3" xfId="8232"/>
    <cellStyle name="Normal 3 10 5" xfId="8233"/>
    <cellStyle name="Normal 3 10 5 2" xfId="8234"/>
    <cellStyle name="Normal 3 10 5 3" xfId="8235"/>
    <cellStyle name="Normal 3 10 6" xfId="8236"/>
    <cellStyle name="Normal 3 10 6 2" xfId="8237"/>
    <cellStyle name="Normal 3 10 6 3" xfId="8238"/>
    <cellStyle name="Normal 3 10 7" xfId="8239"/>
    <cellStyle name="Normal 3 10 7 2" xfId="8240"/>
    <cellStyle name="Normal 3 10 7 3" xfId="8241"/>
    <cellStyle name="Normal 3 10 8" xfId="8242"/>
    <cellStyle name="Normal 3 10 8 2" xfId="8243"/>
    <cellStyle name="Normal 3 10 8 3" xfId="8244"/>
    <cellStyle name="Normal 3 10 9" xfId="8245"/>
    <cellStyle name="Normal 3 10 9 2" xfId="8246"/>
    <cellStyle name="Normal 3 10 9 3" xfId="8247"/>
    <cellStyle name="Normal 3 100" xfId="8248"/>
    <cellStyle name="Normal 3 100 2" xfId="8249"/>
    <cellStyle name="Normal 3 100 3" xfId="8250"/>
    <cellStyle name="Normal 3 101" xfId="8251"/>
    <cellStyle name="Normal 3 101 2" xfId="8252"/>
    <cellStyle name="Normal 3 101 3" xfId="8253"/>
    <cellStyle name="Normal 3 102" xfId="8254"/>
    <cellStyle name="Normal 3 102 2" xfId="8255"/>
    <cellStyle name="Normal 3 102 3" xfId="8256"/>
    <cellStyle name="Normal 3 103" xfId="8257"/>
    <cellStyle name="Normal 3 103 2" xfId="8258"/>
    <cellStyle name="Normal 3 103 3" xfId="8259"/>
    <cellStyle name="Normal 3 104" xfId="8260"/>
    <cellStyle name="Normal 3 104 2" xfId="8261"/>
    <cellStyle name="Normal 3 104 3" xfId="8262"/>
    <cellStyle name="Normal 3 105" xfId="8263"/>
    <cellStyle name="Normal 3 105 2" xfId="8264"/>
    <cellStyle name="Normal 3 105 3" xfId="8265"/>
    <cellStyle name="Normal 3 106" xfId="8266"/>
    <cellStyle name="Normal 3 106 2" xfId="8267"/>
    <cellStyle name="Normal 3 106 3" xfId="8268"/>
    <cellStyle name="Normal 3 107" xfId="8269"/>
    <cellStyle name="Normal 3 107 2" xfId="8270"/>
    <cellStyle name="Normal 3 107 3" xfId="8271"/>
    <cellStyle name="Normal 3 108" xfId="8272"/>
    <cellStyle name="Normal 3 108 2" xfId="8273"/>
    <cellStyle name="Normal 3 108 3" xfId="8274"/>
    <cellStyle name="Normal 3 109" xfId="8275"/>
    <cellStyle name="Normal 3 109 2" xfId="8276"/>
    <cellStyle name="Normal 3 109 3" xfId="8277"/>
    <cellStyle name="Normal 3 11" xfId="8278"/>
    <cellStyle name="Normal 3 11 10" xfId="8279"/>
    <cellStyle name="Normal 3 11 10 2" xfId="8280"/>
    <cellStyle name="Normal 3 11 10 3" xfId="8281"/>
    <cellStyle name="Normal 3 11 11" xfId="8282"/>
    <cellStyle name="Normal 3 11 11 2" xfId="8283"/>
    <cellStyle name="Normal 3 11 11 3" xfId="8284"/>
    <cellStyle name="Normal 3 11 12" xfId="8285"/>
    <cellStyle name="Normal 3 11 12 2" xfId="8286"/>
    <cellStyle name="Normal 3 11 12 3" xfId="8287"/>
    <cellStyle name="Normal 3 11 13" xfId="8288"/>
    <cellStyle name="Normal 3 11 13 2" xfId="8289"/>
    <cellStyle name="Normal 3 11 13 3" xfId="8290"/>
    <cellStyle name="Normal 3 11 14" xfId="8291"/>
    <cellStyle name="Normal 3 11 14 2" xfId="8292"/>
    <cellStyle name="Normal 3 11 14 3" xfId="8293"/>
    <cellStyle name="Normal 3 11 15" xfId="8294"/>
    <cellStyle name="Normal 3 11 15 2" xfId="8295"/>
    <cellStyle name="Normal 3 11 15 3" xfId="8296"/>
    <cellStyle name="Normal 3 11 16" xfId="8297"/>
    <cellStyle name="Normal 3 11 16 2" xfId="8298"/>
    <cellStyle name="Normal 3 11 16 3" xfId="8299"/>
    <cellStyle name="Normal 3 11 17" xfId="8300"/>
    <cellStyle name="Normal 3 11 17 2" xfId="8301"/>
    <cellStyle name="Normal 3 11 17 3" xfId="8302"/>
    <cellStyle name="Normal 3 11 18" xfId="8303"/>
    <cellStyle name="Normal 3 11 18 2" xfId="8304"/>
    <cellStyle name="Normal 3 11 18 3" xfId="8305"/>
    <cellStyle name="Normal 3 11 19" xfId="8306"/>
    <cellStyle name="Normal 3 11 19 2" xfId="8307"/>
    <cellStyle name="Normal 3 11 19 3" xfId="8308"/>
    <cellStyle name="Normal 3 11 2" xfId="8309"/>
    <cellStyle name="Normal 3 11 2 2" xfId="8310"/>
    <cellStyle name="Normal 3 11 2 3" xfId="8311"/>
    <cellStyle name="Normal 3 11 20" xfId="8312"/>
    <cellStyle name="Normal 3 11 20 2" xfId="8313"/>
    <cellStyle name="Normal 3 11 20 3" xfId="8314"/>
    <cellStyle name="Normal 3 11 21" xfId="8315"/>
    <cellStyle name="Normal 3 11 21 2" xfId="8316"/>
    <cellStyle name="Normal 3 11 21 3" xfId="8317"/>
    <cellStyle name="Normal 3 11 22" xfId="8318"/>
    <cellStyle name="Normal 3 11 22 2" xfId="8319"/>
    <cellStyle name="Normal 3 11 22 3" xfId="8320"/>
    <cellStyle name="Normal 3 11 23" xfId="8321"/>
    <cellStyle name="Normal 3 11 23 2" xfId="8322"/>
    <cellStyle name="Normal 3 11 23 3" xfId="8323"/>
    <cellStyle name="Normal 3 11 24" xfId="8324"/>
    <cellStyle name="Normal 3 11 25" xfId="8325"/>
    <cellStyle name="Normal 3 11 26" xfId="8326"/>
    <cellStyle name="Normal 3 11 27" xfId="8327"/>
    <cellStyle name="Normal 3 11 28" xfId="8328"/>
    <cellStyle name="Normal 3 11 29" xfId="8329"/>
    <cellStyle name="Normal 3 11 3" xfId="8330"/>
    <cellStyle name="Normal 3 11 3 2" xfId="8331"/>
    <cellStyle name="Normal 3 11 3 3" xfId="8332"/>
    <cellStyle name="Normal 3 11 30" xfId="8333"/>
    <cellStyle name="Normal 3 11 4" xfId="8334"/>
    <cellStyle name="Normal 3 11 4 2" xfId="8335"/>
    <cellStyle name="Normal 3 11 4 3" xfId="8336"/>
    <cellStyle name="Normal 3 11 5" xfId="8337"/>
    <cellStyle name="Normal 3 11 5 2" xfId="8338"/>
    <cellStyle name="Normal 3 11 5 3" xfId="8339"/>
    <cellStyle name="Normal 3 11 6" xfId="8340"/>
    <cellStyle name="Normal 3 11 6 2" xfId="8341"/>
    <cellStyle name="Normal 3 11 6 3" xfId="8342"/>
    <cellStyle name="Normal 3 11 7" xfId="8343"/>
    <cellStyle name="Normal 3 11 7 2" xfId="8344"/>
    <cellStyle name="Normal 3 11 7 3" xfId="8345"/>
    <cellStyle name="Normal 3 11 8" xfId="8346"/>
    <cellStyle name="Normal 3 11 8 2" xfId="8347"/>
    <cellStyle name="Normal 3 11 8 3" xfId="8348"/>
    <cellStyle name="Normal 3 11 9" xfId="8349"/>
    <cellStyle name="Normal 3 11 9 2" xfId="8350"/>
    <cellStyle name="Normal 3 11 9 3" xfId="8351"/>
    <cellStyle name="Normal 3 110" xfId="8352"/>
    <cellStyle name="Normal 3 110 2" xfId="8353"/>
    <cellStyle name="Normal 3 110 3" xfId="8354"/>
    <cellStyle name="Normal 3 111" xfId="8355"/>
    <cellStyle name="Normal 3 111 2" xfId="8356"/>
    <cellStyle name="Normal 3 111 3" xfId="8357"/>
    <cellStyle name="Normal 3 112" xfId="8358"/>
    <cellStyle name="Normal 3 112 2" xfId="8359"/>
    <cellStyle name="Normal 3 112 3" xfId="8360"/>
    <cellStyle name="Normal 3 113" xfId="8361"/>
    <cellStyle name="Normal 3 113 2" xfId="8362"/>
    <cellStyle name="Normal 3 113 3" xfId="8363"/>
    <cellStyle name="Normal 3 114" xfId="8364"/>
    <cellStyle name="Normal 3 114 2" xfId="8365"/>
    <cellStyle name="Normal 3 114 3" xfId="8366"/>
    <cellStyle name="Normal 3 115" xfId="8367"/>
    <cellStyle name="Normal 3 115 2" xfId="8368"/>
    <cellStyle name="Normal 3 115 3" xfId="8369"/>
    <cellStyle name="Normal 3 116" xfId="8370"/>
    <cellStyle name="Normal 3 116 2" xfId="8371"/>
    <cellStyle name="Normal 3 116 3" xfId="8372"/>
    <cellStyle name="Normal 3 117" xfId="8373"/>
    <cellStyle name="Normal 3 117 2" xfId="8374"/>
    <cellStyle name="Normal 3 117 3" xfId="8375"/>
    <cellStyle name="Normal 3 118" xfId="8376"/>
    <cellStyle name="Normal 3 118 2" xfId="8377"/>
    <cellStyle name="Normal 3 118 3" xfId="8378"/>
    <cellStyle name="Normal 3 119" xfId="8379"/>
    <cellStyle name="Normal 3 119 2" xfId="8380"/>
    <cellStyle name="Normal 3 119 3" xfId="8381"/>
    <cellStyle name="Normal 3 12" xfId="8382"/>
    <cellStyle name="Normal 3 12 10" xfId="8383"/>
    <cellStyle name="Normal 3 12 10 2" xfId="8384"/>
    <cellStyle name="Normal 3 12 10 3" xfId="8385"/>
    <cellStyle name="Normal 3 12 11" xfId="8386"/>
    <cellStyle name="Normal 3 12 11 2" xfId="8387"/>
    <cellStyle name="Normal 3 12 11 3" xfId="8388"/>
    <cellStyle name="Normal 3 12 12" xfId="8389"/>
    <cellStyle name="Normal 3 12 12 2" xfId="8390"/>
    <cellStyle name="Normal 3 12 12 3" xfId="8391"/>
    <cellStyle name="Normal 3 12 13" xfId="8392"/>
    <cellStyle name="Normal 3 12 13 2" xfId="8393"/>
    <cellStyle name="Normal 3 12 13 3" xfId="8394"/>
    <cellStyle name="Normal 3 12 14" xfId="8395"/>
    <cellStyle name="Normal 3 12 14 2" xfId="8396"/>
    <cellStyle name="Normal 3 12 14 3" xfId="8397"/>
    <cellStyle name="Normal 3 12 15" xfId="8398"/>
    <cellStyle name="Normal 3 12 15 2" xfId="8399"/>
    <cellStyle name="Normal 3 12 15 3" xfId="8400"/>
    <cellStyle name="Normal 3 12 16" xfId="8401"/>
    <cellStyle name="Normal 3 12 16 2" xfId="8402"/>
    <cellStyle name="Normal 3 12 16 3" xfId="8403"/>
    <cellStyle name="Normal 3 12 17" xfId="8404"/>
    <cellStyle name="Normal 3 12 17 2" xfId="8405"/>
    <cellStyle name="Normal 3 12 17 3" xfId="8406"/>
    <cellStyle name="Normal 3 12 18" xfId="8407"/>
    <cellStyle name="Normal 3 12 18 2" xfId="8408"/>
    <cellStyle name="Normal 3 12 18 3" xfId="8409"/>
    <cellStyle name="Normal 3 12 19" xfId="8410"/>
    <cellStyle name="Normal 3 12 19 2" xfId="8411"/>
    <cellStyle name="Normal 3 12 19 3" xfId="8412"/>
    <cellStyle name="Normal 3 12 2" xfId="8413"/>
    <cellStyle name="Normal 3 12 2 2" xfId="8414"/>
    <cellStyle name="Normal 3 12 2 3" xfId="8415"/>
    <cellStyle name="Normal 3 12 20" xfId="8416"/>
    <cellStyle name="Normal 3 12 20 2" xfId="8417"/>
    <cellStyle name="Normal 3 12 20 3" xfId="8418"/>
    <cellStyle name="Normal 3 12 21" xfId="8419"/>
    <cellStyle name="Normal 3 12 21 2" xfId="8420"/>
    <cellStyle name="Normal 3 12 21 3" xfId="8421"/>
    <cellStyle name="Normal 3 12 22" xfId="8422"/>
    <cellStyle name="Normal 3 12 22 2" xfId="8423"/>
    <cellStyle name="Normal 3 12 22 3" xfId="8424"/>
    <cellStyle name="Normal 3 12 23" xfId="8425"/>
    <cellStyle name="Normal 3 12 23 2" xfId="8426"/>
    <cellStyle name="Normal 3 12 23 3" xfId="8427"/>
    <cellStyle name="Normal 3 12 24" xfId="8428"/>
    <cellStyle name="Normal 3 12 25" xfId="8429"/>
    <cellStyle name="Normal 3 12 3" xfId="8430"/>
    <cellStyle name="Normal 3 12 3 2" xfId="8431"/>
    <cellStyle name="Normal 3 12 3 3" xfId="8432"/>
    <cellStyle name="Normal 3 12 4" xfId="8433"/>
    <cellStyle name="Normal 3 12 4 2" xfId="8434"/>
    <cellStyle name="Normal 3 12 4 3" xfId="8435"/>
    <cellStyle name="Normal 3 12 5" xfId="8436"/>
    <cellStyle name="Normal 3 12 5 2" xfId="8437"/>
    <cellStyle name="Normal 3 12 5 3" xfId="8438"/>
    <cellStyle name="Normal 3 12 6" xfId="8439"/>
    <cellStyle name="Normal 3 12 6 2" xfId="8440"/>
    <cellStyle name="Normal 3 12 6 3" xfId="8441"/>
    <cellStyle name="Normal 3 12 7" xfId="8442"/>
    <cellStyle name="Normal 3 12 7 2" xfId="8443"/>
    <cellStyle name="Normal 3 12 7 3" xfId="8444"/>
    <cellStyle name="Normal 3 12 8" xfId="8445"/>
    <cellStyle name="Normal 3 12 8 2" xfId="8446"/>
    <cellStyle name="Normal 3 12 8 3" xfId="8447"/>
    <cellStyle name="Normal 3 12 9" xfId="8448"/>
    <cellStyle name="Normal 3 12 9 2" xfId="8449"/>
    <cellStyle name="Normal 3 12 9 3" xfId="8450"/>
    <cellStyle name="Normal 3 120" xfId="8451"/>
    <cellStyle name="Normal 3 120 2" xfId="8452"/>
    <cellStyle name="Normal 3 120 3" xfId="8453"/>
    <cellStyle name="Normal 3 121" xfId="8454"/>
    <cellStyle name="Normal 3 121 2" xfId="8455"/>
    <cellStyle name="Normal 3 121 3" xfId="8456"/>
    <cellStyle name="Normal 3 122" xfId="8457"/>
    <cellStyle name="Normal 3 122 2" xfId="8458"/>
    <cellStyle name="Normal 3 122 3" xfId="8459"/>
    <cellStyle name="Normal 3 123" xfId="8460"/>
    <cellStyle name="Normal 3 123 2" xfId="8461"/>
    <cellStyle name="Normal 3 123 3" xfId="8462"/>
    <cellStyle name="Normal 3 124" xfId="8463"/>
    <cellStyle name="Normal 3 124 2" xfId="8464"/>
    <cellStyle name="Normal 3 124 3" xfId="8465"/>
    <cellStyle name="Normal 3 125" xfId="8466"/>
    <cellStyle name="Normal 3 125 2" xfId="8467"/>
    <cellStyle name="Normal 3 125 3" xfId="8468"/>
    <cellStyle name="Normal 3 126" xfId="8469"/>
    <cellStyle name="Normal 3 126 2" xfId="8470"/>
    <cellStyle name="Normal 3 126 3" xfId="8471"/>
    <cellStyle name="Normal 3 127" xfId="8472"/>
    <cellStyle name="Normal 3 127 2" xfId="8473"/>
    <cellStyle name="Normal 3 127 3" xfId="8474"/>
    <cellStyle name="Normal 3 128" xfId="8475"/>
    <cellStyle name="Normal 3 128 2" xfId="8476"/>
    <cellStyle name="Normal 3 128 3" xfId="8477"/>
    <cellStyle name="Normal 3 129" xfId="8478"/>
    <cellStyle name="Normal 3 129 2" xfId="8479"/>
    <cellStyle name="Normal 3 129 3" xfId="8480"/>
    <cellStyle name="Normal 3 13" xfId="8481"/>
    <cellStyle name="Normal 3 13 10" xfId="8482"/>
    <cellStyle name="Normal 3 13 10 2" xfId="8483"/>
    <cellStyle name="Normal 3 13 10 3" xfId="8484"/>
    <cellStyle name="Normal 3 13 11" xfId="8485"/>
    <cellStyle name="Normal 3 13 11 2" xfId="8486"/>
    <cellStyle name="Normal 3 13 11 3" xfId="8487"/>
    <cellStyle name="Normal 3 13 12" xfId="8488"/>
    <cellStyle name="Normal 3 13 12 2" xfId="8489"/>
    <cellStyle name="Normal 3 13 12 3" xfId="8490"/>
    <cellStyle name="Normal 3 13 13" xfId="8491"/>
    <cellStyle name="Normal 3 13 13 2" xfId="8492"/>
    <cellStyle name="Normal 3 13 13 3" xfId="8493"/>
    <cellStyle name="Normal 3 13 14" xfId="8494"/>
    <cellStyle name="Normal 3 13 14 2" xfId="8495"/>
    <cellStyle name="Normal 3 13 14 3" xfId="8496"/>
    <cellStyle name="Normal 3 13 15" xfId="8497"/>
    <cellStyle name="Normal 3 13 15 2" xfId="8498"/>
    <cellStyle name="Normal 3 13 15 3" xfId="8499"/>
    <cellStyle name="Normal 3 13 16" xfId="8500"/>
    <cellStyle name="Normal 3 13 16 2" xfId="8501"/>
    <cellStyle name="Normal 3 13 16 3" xfId="8502"/>
    <cellStyle name="Normal 3 13 17" xfId="8503"/>
    <cellStyle name="Normal 3 13 17 2" xfId="8504"/>
    <cellStyle name="Normal 3 13 17 3" xfId="8505"/>
    <cellStyle name="Normal 3 13 18" xfId="8506"/>
    <cellStyle name="Normal 3 13 18 2" xfId="8507"/>
    <cellStyle name="Normal 3 13 18 3" xfId="8508"/>
    <cellStyle name="Normal 3 13 19" xfId="8509"/>
    <cellStyle name="Normal 3 13 19 2" xfId="8510"/>
    <cellStyle name="Normal 3 13 19 3" xfId="8511"/>
    <cellStyle name="Normal 3 13 2" xfId="8512"/>
    <cellStyle name="Normal 3 13 2 2" xfId="8513"/>
    <cellStyle name="Normal 3 13 2 3" xfId="8514"/>
    <cellStyle name="Normal 3 13 20" xfId="8515"/>
    <cellStyle name="Normal 3 13 20 2" xfId="8516"/>
    <cellStyle name="Normal 3 13 20 3" xfId="8517"/>
    <cellStyle name="Normal 3 13 21" xfId="8518"/>
    <cellStyle name="Normal 3 13 21 2" xfId="8519"/>
    <cellStyle name="Normal 3 13 21 3" xfId="8520"/>
    <cellStyle name="Normal 3 13 22" xfId="8521"/>
    <cellStyle name="Normal 3 13 22 2" xfId="8522"/>
    <cellStyle name="Normal 3 13 22 3" xfId="8523"/>
    <cellStyle name="Normal 3 13 23" xfId="8524"/>
    <cellStyle name="Normal 3 13 23 2" xfId="8525"/>
    <cellStyle name="Normal 3 13 23 3" xfId="8526"/>
    <cellStyle name="Normal 3 13 24" xfId="8527"/>
    <cellStyle name="Normal 3 13 25" xfId="8528"/>
    <cellStyle name="Normal 3 13 3" xfId="8529"/>
    <cellStyle name="Normal 3 13 3 2" xfId="8530"/>
    <cellStyle name="Normal 3 13 3 3" xfId="8531"/>
    <cellStyle name="Normal 3 13 4" xfId="8532"/>
    <cellStyle name="Normal 3 13 4 2" xfId="8533"/>
    <cellStyle name="Normal 3 13 4 3" xfId="8534"/>
    <cellStyle name="Normal 3 13 5" xfId="8535"/>
    <cellStyle name="Normal 3 13 5 2" xfId="8536"/>
    <cellStyle name="Normal 3 13 5 3" xfId="8537"/>
    <cellStyle name="Normal 3 13 6" xfId="8538"/>
    <cellStyle name="Normal 3 13 6 2" xfId="8539"/>
    <cellStyle name="Normal 3 13 6 3" xfId="8540"/>
    <cellStyle name="Normal 3 13 7" xfId="8541"/>
    <cellStyle name="Normal 3 13 7 2" xfId="8542"/>
    <cellStyle name="Normal 3 13 7 3" xfId="8543"/>
    <cellStyle name="Normal 3 13 8" xfId="8544"/>
    <cellStyle name="Normal 3 13 8 2" xfId="8545"/>
    <cellStyle name="Normal 3 13 8 3" xfId="8546"/>
    <cellStyle name="Normal 3 13 9" xfId="8547"/>
    <cellStyle name="Normal 3 13 9 2" xfId="8548"/>
    <cellStyle name="Normal 3 13 9 3" xfId="8549"/>
    <cellStyle name="Normal 3 130" xfId="8550"/>
    <cellStyle name="Normal 3 130 2" xfId="8551"/>
    <cellStyle name="Normal 3 130 3" xfId="8552"/>
    <cellStyle name="Normal 3 131" xfId="8553"/>
    <cellStyle name="Normal 3 131 2" xfId="8554"/>
    <cellStyle name="Normal 3 131 3" xfId="8555"/>
    <cellStyle name="Normal 3 132" xfId="8556"/>
    <cellStyle name="Normal 3 132 2" xfId="8557"/>
    <cellStyle name="Normal 3 132 3" xfId="8558"/>
    <cellStyle name="Normal 3 133" xfId="8559"/>
    <cellStyle name="Normal 3 133 2" xfId="8560"/>
    <cellStyle name="Normal 3 133 3" xfId="8561"/>
    <cellStyle name="Normal 3 134" xfId="8562"/>
    <cellStyle name="Normal 3 134 2" xfId="8563"/>
    <cellStyle name="Normal 3 134 3" xfId="8564"/>
    <cellStyle name="Normal 3 135" xfId="8565"/>
    <cellStyle name="Normal 3 135 2" xfId="8566"/>
    <cellStyle name="Normal 3 135 2 2" xfId="17713"/>
    <cellStyle name="Normal 3 135 2 3" xfId="17712"/>
    <cellStyle name="Normal 3 135 3" xfId="17714"/>
    <cellStyle name="Normal 3 135 4" xfId="17715"/>
    <cellStyle name="Normal 3 135 5" xfId="17716"/>
    <cellStyle name="Normal 3 135 6" xfId="17711"/>
    <cellStyle name="Normal 3 136" xfId="8567"/>
    <cellStyle name="Normal 3 136 2" xfId="8568"/>
    <cellStyle name="Normal 3 136 2 2" xfId="17719"/>
    <cellStyle name="Normal 3 136 2 3" xfId="17718"/>
    <cellStyle name="Normal 3 136 3" xfId="17720"/>
    <cellStyle name="Normal 3 136 4" xfId="17721"/>
    <cellStyle name="Normal 3 136 5" xfId="17722"/>
    <cellStyle name="Normal 3 136 6" xfId="17717"/>
    <cellStyle name="Normal 3 137" xfId="8569"/>
    <cellStyle name="Normal 3 137 2" xfId="8570"/>
    <cellStyle name="Normal 3 137 2 2" xfId="17725"/>
    <cellStyle name="Normal 3 137 2 3" xfId="17724"/>
    <cellStyle name="Normal 3 137 3" xfId="17726"/>
    <cellStyle name="Normal 3 137 4" xfId="17727"/>
    <cellStyle name="Normal 3 137 5" xfId="17728"/>
    <cellStyle name="Normal 3 137 6" xfId="17723"/>
    <cellStyle name="Normal 3 138" xfId="8571"/>
    <cellStyle name="Normal 3 138 2" xfId="8572"/>
    <cellStyle name="Normal 3 138 2 2" xfId="17731"/>
    <cellStyle name="Normal 3 138 2 3" xfId="17730"/>
    <cellStyle name="Normal 3 138 3" xfId="17732"/>
    <cellStyle name="Normal 3 138 4" xfId="17733"/>
    <cellStyle name="Normal 3 138 5" xfId="17734"/>
    <cellStyle name="Normal 3 138 6" xfId="17729"/>
    <cellStyle name="Normal 3 139" xfId="8573"/>
    <cellStyle name="Normal 3 139 2" xfId="8574"/>
    <cellStyle name="Normal 3 139 2 2" xfId="17737"/>
    <cellStyle name="Normal 3 139 2 3" xfId="17736"/>
    <cellStyle name="Normal 3 139 3" xfId="17738"/>
    <cellStyle name="Normal 3 139 4" xfId="17739"/>
    <cellStyle name="Normal 3 139 5" xfId="17740"/>
    <cellStyle name="Normal 3 139 6" xfId="17735"/>
    <cellStyle name="Normal 3 14" xfId="8575"/>
    <cellStyle name="Normal 3 14 10" xfId="8576"/>
    <cellStyle name="Normal 3 14 10 2" xfId="8577"/>
    <cellStyle name="Normal 3 14 10 3" xfId="8578"/>
    <cellStyle name="Normal 3 14 11" xfId="8579"/>
    <cellStyle name="Normal 3 14 11 2" xfId="8580"/>
    <cellStyle name="Normal 3 14 11 3" xfId="8581"/>
    <cellStyle name="Normal 3 14 12" xfId="8582"/>
    <cellStyle name="Normal 3 14 12 2" xfId="8583"/>
    <cellStyle name="Normal 3 14 12 3" xfId="8584"/>
    <cellStyle name="Normal 3 14 13" xfId="8585"/>
    <cellStyle name="Normal 3 14 13 2" xfId="8586"/>
    <cellStyle name="Normal 3 14 13 3" xfId="8587"/>
    <cellStyle name="Normal 3 14 14" xfId="8588"/>
    <cellStyle name="Normal 3 14 14 2" xfId="8589"/>
    <cellStyle name="Normal 3 14 14 3" xfId="8590"/>
    <cellStyle name="Normal 3 14 15" xfId="8591"/>
    <cellStyle name="Normal 3 14 15 2" xfId="8592"/>
    <cellStyle name="Normal 3 14 15 3" xfId="8593"/>
    <cellStyle name="Normal 3 14 16" xfId="8594"/>
    <cellStyle name="Normal 3 14 16 2" xfId="8595"/>
    <cellStyle name="Normal 3 14 16 3" xfId="8596"/>
    <cellStyle name="Normal 3 14 17" xfId="8597"/>
    <cellStyle name="Normal 3 14 17 2" xfId="8598"/>
    <cellStyle name="Normal 3 14 17 3" xfId="8599"/>
    <cellStyle name="Normal 3 14 18" xfId="8600"/>
    <cellStyle name="Normal 3 14 18 2" xfId="8601"/>
    <cellStyle name="Normal 3 14 18 3" xfId="8602"/>
    <cellStyle name="Normal 3 14 19" xfId="8603"/>
    <cellStyle name="Normal 3 14 19 2" xfId="8604"/>
    <cellStyle name="Normal 3 14 19 3" xfId="8605"/>
    <cellStyle name="Normal 3 14 2" xfId="8606"/>
    <cellStyle name="Normal 3 14 2 2" xfId="8607"/>
    <cellStyle name="Normal 3 14 2 3" xfId="8608"/>
    <cellStyle name="Normal 3 14 20" xfId="8609"/>
    <cellStyle name="Normal 3 14 20 2" xfId="8610"/>
    <cellStyle name="Normal 3 14 20 3" xfId="8611"/>
    <cellStyle name="Normal 3 14 21" xfId="8612"/>
    <cellStyle name="Normal 3 14 21 2" xfId="8613"/>
    <cellStyle name="Normal 3 14 21 3" xfId="8614"/>
    <cellStyle name="Normal 3 14 22" xfId="8615"/>
    <cellStyle name="Normal 3 14 22 2" xfId="8616"/>
    <cellStyle name="Normal 3 14 22 3" xfId="8617"/>
    <cellStyle name="Normal 3 14 23" xfId="8618"/>
    <cellStyle name="Normal 3 14 23 2" xfId="8619"/>
    <cellStyle name="Normal 3 14 23 3" xfId="8620"/>
    <cellStyle name="Normal 3 14 24" xfId="8621"/>
    <cellStyle name="Normal 3 14 25" xfId="8622"/>
    <cellStyle name="Normal 3 14 3" xfId="8623"/>
    <cellStyle name="Normal 3 14 3 2" xfId="8624"/>
    <cellStyle name="Normal 3 14 3 3" xfId="8625"/>
    <cellStyle name="Normal 3 14 4" xfId="8626"/>
    <cellStyle name="Normal 3 14 4 2" xfId="8627"/>
    <cellStyle name="Normal 3 14 4 3" xfId="8628"/>
    <cellStyle name="Normal 3 14 5" xfId="8629"/>
    <cellStyle name="Normal 3 14 5 2" xfId="8630"/>
    <cellStyle name="Normal 3 14 5 3" xfId="8631"/>
    <cellStyle name="Normal 3 14 6" xfId="8632"/>
    <cellStyle name="Normal 3 14 6 2" xfId="8633"/>
    <cellStyle name="Normal 3 14 6 3" xfId="8634"/>
    <cellStyle name="Normal 3 14 7" xfId="8635"/>
    <cellStyle name="Normal 3 14 7 2" xfId="8636"/>
    <cellStyle name="Normal 3 14 7 3" xfId="8637"/>
    <cellStyle name="Normal 3 14 8" xfId="8638"/>
    <cellStyle name="Normal 3 14 8 2" xfId="8639"/>
    <cellStyle name="Normal 3 14 8 3" xfId="8640"/>
    <cellStyle name="Normal 3 14 9" xfId="8641"/>
    <cellStyle name="Normal 3 14 9 2" xfId="8642"/>
    <cellStyle name="Normal 3 14 9 3" xfId="8643"/>
    <cellStyle name="Normal 3 140" xfId="8644"/>
    <cellStyle name="Normal 3 141" xfId="8645"/>
    <cellStyle name="Normal 3 142" xfId="8646"/>
    <cellStyle name="Normal 3 143" xfId="8647"/>
    <cellStyle name="Normal 3 144" xfId="8648"/>
    <cellStyle name="Normal 3 145" xfId="8649"/>
    <cellStyle name="Normal 3 146" xfId="8650"/>
    <cellStyle name="Normal 3 147" xfId="8651"/>
    <cellStyle name="Normal 3 148" xfId="8652"/>
    <cellStyle name="Normal 3 149" xfId="8653"/>
    <cellStyle name="Normal 3 15" xfId="8654"/>
    <cellStyle name="Normal 3 15 10" xfId="8655"/>
    <cellStyle name="Normal 3 15 10 2" xfId="8656"/>
    <cellStyle name="Normal 3 15 10 3" xfId="8657"/>
    <cellStyle name="Normal 3 15 11" xfId="8658"/>
    <cellStyle name="Normal 3 15 11 2" xfId="8659"/>
    <cellStyle name="Normal 3 15 11 3" xfId="8660"/>
    <cellStyle name="Normal 3 15 12" xfId="8661"/>
    <cellStyle name="Normal 3 15 12 2" xfId="8662"/>
    <cellStyle name="Normal 3 15 12 3" xfId="8663"/>
    <cellStyle name="Normal 3 15 13" xfId="8664"/>
    <cellStyle name="Normal 3 15 13 2" xfId="8665"/>
    <cellStyle name="Normal 3 15 13 3" xfId="8666"/>
    <cellStyle name="Normal 3 15 14" xfId="8667"/>
    <cellStyle name="Normal 3 15 14 2" xfId="8668"/>
    <cellStyle name="Normal 3 15 14 3" xfId="8669"/>
    <cellStyle name="Normal 3 15 15" xfId="8670"/>
    <cellStyle name="Normal 3 15 15 2" xfId="8671"/>
    <cellStyle name="Normal 3 15 15 3" xfId="8672"/>
    <cellStyle name="Normal 3 15 16" xfId="8673"/>
    <cellStyle name="Normal 3 15 16 2" xfId="8674"/>
    <cellStyle name="Normal 3 15 16 3" xfId="8675"/>
    <cellStyle name="Normal 3 15 17" xfId="8676"/>
    <cellStyle name="Normal 3 15 17 2" xfId="8677"/>
    <cellStyle name="Normal 3 15 17 3" xfId="8678"/>
    <cellStyle name="Normal 3 15 18" xfId="8679"/>
    <cellStyle name="Normal 3 15 18 2" xfId="8680"/>
    <cellStyle name="Normal 3 15 18 3" xfId="8681"/>
    <cellStyle name="Normal 3 15 19" xfId="8682"/>
    <cellStyle name="Normal 3 15 19 2" xfId="8683"/>
    <cellStyle name="Normal 3 15 19 3" xfId="8684"/>
    <cellStyle name="Normal 3 15 2" xfId="8685"/>
    <cellStyle name="Normal 3 15 2 2" xfId="8686"/>
    <cellStyle name="Normal 3 15 2 3" xfId="8687"/>
    <cellStyle name="Normal 3 15 20" xfId="8688"/>
    <cellStyle name="Normal 3 15 20 2" xfId="8689"/>
    <cellStyle name="Normal 3 15 20 3" xfId="8690"/>
    <cellStyle name="Normal 3 15 21" xfId="8691"/>
    <cellStyle name="Normal 3 15 21 2" xfId="8692"/>
    <cellStyle name="Normal 3 15 21 3" xfId="8693"/>
    <cellStyle name="Normal 3 15 22" xfId="8694"/>
    <cellStyle name="Normal 3 15 22 2" xfId="8695"/>
    <cellStyle name="Normal 3 15 22 3" xfId="8696"/>
    <cellStyle name="Normal 3 15 23" xfId="8697"/>
    <cellStyle name="Normal 3 15 23 2" xfId="8698"/>
    <cellStyle name="Normal 3 15 23 3" xfId="8699"/>
    <cellStyle name="Normal 3 15 24" xfId="8700"/>
    <cellStyle name="Normal 3 15 25" xfId="8701"/>
    <cellStyle name="Normal 3 15 3" xfId="8702"/>
    <cellStyle name="Normal 3 15 3 2" xfId="8703"/>
    <cellStyle name="Normal 3 15 3 3" xfId="8704"/>
    <cellStyle name="Normal 3 15 4" xfId="8705"/>
    <cellStyle name="Normal 3 15 4 2" xfId="8706"/>
    <cellStyle name="Normal 3 15 4 3" xfId="8707"/>
    <cellStyle name="Normal 3 15 5" xfId="8708"/>
    <cellStyle name="Normal 3 15 5 2" xfId="8709"/>
    <cellStyle name="Normal 3 15 5 3" xfId="8710"/>
    <cellStyle name="Normal 3 15 6" xfId="8711"/>
    <cellStyle name="Normal 3 15 6 2" xfId="8712"/>
    <cellStyle name="Normal 3 15 6 3" xfId="8713"/>
    <cellStyle name="Normal 3 15 7" xfId="8714"/>
    <cellStyle name="Normal 3 15 7 2" xfId="8715"/>
    <cellStyle name="Normal 3 15 7 3" xfId="8716"/>
    <cellStyle name="Normal 3 15 8" xfId="8717"/>
    <cellStyle name="Normal 3 15 8 2" xfId="8718"/>
    <cellStyle name="Normal 3 15 8 3" xfId="8719"/>
    <cellStyle name="Normal 3 15 9" xfId="8720"/>
    <cellStyle name="Normal 3 15 9 2" xfId="8721"/>
    <cellStyle name="Normal 3 15 9 3" xfId="8722"/>
    <cellStyle name="Normal 3 150" xfId="8723"/>
    <cellStyle name="Normal 3 151" xfId="8724"/>
    <cellStyle name="Normal 3 152" xfId="8725"/>
    <cellStyle name="Normal 3 153" xfId="8726"/>
    <cellStyle name="Normal 3 154" xfId="8727"/>
    <cellStyle name="Normal 3 155" xfId="8728"/>
    <cellStyle name="Normal 3 156" xfId="8729"/>
    <cellStyle name="Normal 3 157" xfId="8730"/>
    <cellStyle name="Normal 3 158" xfId="8731"/>
    <cellStyle name="Normal 3 158 2" xfId="17742"/>
    <cellStyle name="Normal 3 158 3" xfId="17741"/>
    <cellStyle name="Normal 3 159" xfId="8732"/>
    <cellStyle name="Normal 3 159 2" xfId="17743"/>
    <cellStyle name="Normal 3 16" xfId="8733"/>
    <cellStyle name="Normal 3 16 10" xfId="8734"/>
    <cellStyle name="Normal 3 16 10 2" xfId="8735"/>
    <cellStyle name="Normal 3 16 10 3" xfId="8736"/>
    <cellStyle name="Normal 3 16 11" xfId="8737"/>
    <cellStyle name="Normal 3 16 11 2" xfId="8738"/>
    <cellStyle name="Normal 3 16 11 3" xfId="8739"/>
    <cellStyle name="Normal 3 16 12" xfId="8740"/>
    <cellStyle name="Normal 3 16 12 2" xfId="8741"/>
    <cellStyle name="Normal 3 16 12 3" xfId="8742"/>
    <cellStyle name="Normal 3 16 13" xfId="8743"/>
    <cellStyle name="Normal 3 16 13 2" xfId="8744"/>
    <cellStyle name="Normal 3 16 13 3" xfId="8745"/>
    <cellStyle name="Normal 3 16 14" xfId="8746"/>
    <cellStyle name="Normal 3 16 14 2" xfId="8747"/>
    <cellStyle name="Normal 3 16 14 3" xfId="8748"/>
    <cellStyle name="Normal 3 16 15" xfId="8749"/>
    <cellStyle name="Normal 3 16 15 2" xfId="8750"/>
    <cellStyle name="Normal 3 16 15 3" xfId="8751"/>
    <cellStyle name="Normal 3 16 16" xfId="8752"/>
    <cellStyle name="Normal 3 16 16 2" xfId="8753"/>
    <cellStyle name="Normal 3 16 16 3" xfId="8754"/>
    <cellStyle name="Normal 3 16 17" xfId="8755"/>
    <cellStyle name="Normal 3 16 17 2" xfId="8756"/>
    <cellStyle name="Normal 3 16 17 3" xfId="8757"/>
    <cellStyle name="Normal 3 16 18" xfId="8758"/>
    <cellStyle name="Normal 3 16 18 2" xfId="8759"/>
    <cellStyle name="Normal 3 16 18 3" xfId="8760"/>
    <cellStyle name="Normal 3 16 19" xfId="8761"/>
    <cellStyle name="Normal 3 16 19 2" xfId="8762"/>
    <cellStyle name="Normal 3 16 19 3" xfId="8763"/>
    <cellStyle name="Normal 3 16 2" xfId="8764"/>
    <cellStyle name="Normal 3 16 2 2" xfId="8765"/>
    <cellStyle name="Normal 3 16 2 3" xfId="8766"/>
    <cellStyle name="Normal 3 16 20" xfId="8767"/>
    <cellStyle name="Normal 3 16 20 2" xfId="8768"/>
    <cellStyle name="Normal 3 16 20 3" xfId="8769"/>
    <cellStyle name="Normal 3 16 21" xfId="8770"/>
    <cellStyle name="Normal 3 16 21 2" xfId="8771"/>
    <cellStyle name="Normal 3 16 21 3" xfId="8772"/>
    <cellStyle name="Normal 3 16 22" xfId="8773"/>
    <cellStyle name="Normal 3 16 22 2" xfId="8774"/>
    <cellStyle name="Normal 3 16 22 3" xfId="8775"/>
    <cellStyle name="Normal 3 16 23" xfId="8776"/>
    <cellStyle name="Normal 3 16 23 2" xfId="8777"/>
    <cellStyle name="Normal 3 16 23 3" xfId="8778"/>
    <cellStyle name="Normal 3 16 24" xfId="8779"/>
    <cellStyle name="Normal 3 16 25" xfId="8780"/>
    <cellStyle name="Normal 3 16 3" xfId="8781"/>
    <cellStyle name="Normal 3 16 3 2" xfId="8782"/>
    <cellStyle name="Normal 3 16 3 3" xfId="8783"/>
    <cellStyle name="Normal 3 16 4" xfId="8784"/>
    <cellStyle name="Normal 3 16 4 2" xfId="8785"/>
    <cellStyle name="Normal 3 16 4 3" xfId="8786"/>
    <cellStyle name="Normal 3 16 5" xfId="8787"/>
    <cellStyle name="Normal 3 16 5 2" xfId="8788"/>
    <cellStyle name="Normal 3 16 5 3" xfId="8789"/>
    <cellStyle name="Normal 3 16 6" xfId="8790"/>
    <cellStyle name="Normal 3 16 6 2" xfId="8791"/>
    <cellStyle name="Normal 3 16 6 3" xfId="8792"/>
    <cellStyle name="Normal 3 16 7" xfId="8793"/>
    <cellStyle name="Normal 3 16 7 2" xfId="8794"/>
    <cellStyle name="Normal 3 16 7 3" xfId="8795"/>
    <cellStyle name="Normal 3 16 8" xfId="8796"/>
    <cellStyle name="Normal 3 16 8 2" xfId="8797"/>
    <cellStyle name="Normal 3 16 8 3" xfId="8798"/>
    <cellStyle name="Normal 3 16 9" xfId="8799"/>
    <cellStyle name="Normal 3 16 9 2" xfId="8800"/>
    <cellStyle name="Normal 3 16 9 3" xfId="8801"/>
    <cellStyle name="Normal 3 160" xfId="17744"/>
    <cellStyle name="Normal 3 161" xfId="17745"/>
    <cellStyle name="Normal 3 162" xfId="18955"/>
    <cellStyle name="Normal 3 163" xfId="17710"/>
    <cellStyle name="Normal 3 17" xfId="8802"/>
    <cellStyle name="Normal 3 17 10" xfId="8803"/>
    <cellStyle name="Normal 3 17 10 2" xfId="8804"/>
    <cellStyle name="Normal 3 17 10 3" xfId="8805"/>
    <cellStyle name="Normal 3 17 11" xfId="8806"/>
    <cellStyle name="Normal 3 17 11 2" xfId="8807"/>
    <cellStyle name="Normal 3 17 11 3" xfId="8808"/>
    <cellStyle name="Normal 3 17 12" xfId="8809"/>
    <cellStyle name="Normal 3 17 12 2" xfId="8810"/>
    <cellStyle name="Normal 3 17 12 3" xfId="8811"/>
    <cellStyle name="Normal 3 17 13" xfId="8812"/>
    <cellStyle name="Normal 3 17 13 2" xfId="8813"/>
    <cellStyle name="Normal 3 17 13 3" xfId="8814"/>
    <cellStyle name="Normal 3 17 14" xfId="8815"/>
    <cellStyle name="Normal 3 17 14 2" xfId="8816"/>
    <cellStyle name="Normal 3 17 14 3" xfId="8817"/>
    <cellStyle name="Normal 3 17 15" xfId="8818"/>
    <cellStyle name="Normal 3 17 15 2" xfId="8819"/>
    <cellStyle name="Normal 3 17 15 3" xfId="8820"/>
    <cellStyle name="Normal 3 17 16" xfId="8821"/>
    <cellStyle name="Normal 3 17 16 2" xfId="8822"/>
    <cellStyle name="Normal 3 17 16 3" xfId="8823"/>
    <cellStyle name="Normal 3 17 17" xfId="8824"/>
    <cellStyle name="Normal 3 17 17 2" xfId="8825"/>
    <cellStyle name="Normal 3 17 17 3" xfId="8826"/>
    <cellStyle name="Normal 3 17 18" xfId="8827"/>
    <cellStyle name="Normal 3 17 18 2" xfId="8828"/>
    <cellStyle name="Normal 3 17 18 3" xfId="8829"/>
    <cellStyle name="Normal 3 17 19" xfId="8830"/>
    <cellStyle name="Normal 3 17 19 2" xfId="8831"/>
    <cellStyle name="Normal 3 17 19 3" xfId="8832"/>
    <cellStyle name="Normal 3 17 2" xfId="8833"/>
    <cellStyle name="Normal 3 17 2 2" xfId="8834"/>
    <cellStyle name="Normal 3 17 2 3" xfId="8835"/>
    <cellStyle name="Normal 3 17 20" xfId="8836"/>
    <cellStyle name="Normal 3 17 20 2" xfId="8837"/>
    <cellStyle name="Normal 3 17 20 3" xfId="8838"/>
    <cellStyle name="Normal 3 17 21" xfId="8839"/>
    <cellStyle name="Normal 3 17 21 2" xfId="8840"/>
    <cellStyle name="Normal 3 17 21 3" xfId="8841"/>
    <cellStyle name="Normal 3 17 22" xfId="8842"/>
    <cellStyle name="Normal 3 17 22 2" xfId="8843"/>
    <cellStyle name="Normal 3 17 22 3" xfId="8844"/>
    <cellStyle name="Normal 3 17 23" xfId="8845"/>
    <cellStyle name="Normal 3 17 23 2" xfId="8846"/>
    <cellStyle name="Normal 3 17 23 3" xfId="8847"/>
    <cellStyle name="Normal 3 17 24" xfId="8848"/>
    <cellStyle name="Normal 3 17 25" xfId="8849"/>
    <cellStyle name="Normal 3 17 3" xfId="8850"/>
    <cellStyle name="Normal 3 17 3 2" xfId="8851"/>
    <cellStyle name="Normal 3 17 3 3" xfId="8852"/>
    <cellStyle name="Normal 3 17 4" xfId="8853"/>
    <cellStyle name="Normal 3 17 4 2" xfId="8854"/>
    <cellStyle name="Normal 3 17 4 3" xfId="8855"/>
    <cellStyle name="Normal 3 17 5" xfId="8856"/>
    <cellStyle name="Normal 3 17 5 2" xfId="8857"/>
    <cellStyle name="Normal 3 17 5 3" xfId="8858"/>
    <cellStyle name="Normal 3 17 6" xfId="8859"/>
    <cellStyle name="Normal 3 17 6 2" xfId="8860"/>
    <cellStyle name="Normal 3 17 6 3" xfId="8861"/>
    <cellStyle name="Normal 3 17 7" xfId="8862"/>
    <cellStyle name="Normal 3 17 7 2" xfId="8863"/>
    <cellStyle name="Normal 3 17 7 3" xfId="8864"/>
    <cellStyle name="Normal 3 17 8" xfId="8865"/>
    <cellStyle name="Normal 3 17 8 2" xfId="8866"/>
    <cellStyle name="Normal 3 17 8 3" xfId="8867"/>
    <cellStyle name="Normal 3 17 9" xfId="8868"/>
    <cellStyle name="Normal 3 17 9 2" xfId="8869"/>
    <cellStyle name="Normal 3 17 9 3" xfId="8870"/>
    <cellStyle name="Normal 3 18" xfId="8871"/>
    <cellStyle name="Normal 3 18 10" xfId="8872"/>
    <cellStyle name="Normal 3 18 10 2" xfId="8873"/>
    <cellStyle name="Normal 3 18 10 3" xfId="8874"/>
    <cellStyle name="Normal 3 18 11" xfId="8875"/>
    <cellStyle name="Normal 3 18 11 2" xfId="8876"/>
    <cellStyle name="Normal 3 18 11 3" xfId="8877"/>
    <cellStyle name="Normal 3 18 12" xfId="8878"/>
    <cellStyle name="Normal 3 18 12 2" xfId="8879"/>
    <cellStyle name="Normal 3 18 12 3" xfId="8880"/>
    <cellStyle name="Normal 3 18 13" xfId="8881"/>
    <cellStyle name="Normal 3 18 13 2" xfId="8882"/>
    <cellStyle name="Normal 3 18 13 3" xfId="8883"/>
    <cellStyle name="Normal 3 18 14" xfId="8884"/>
    <cellStyle name="Normal 3 18 14 2" xfId="8885"/>
    <cellStyle name="Normal 3 18 14 3" xfId="8886"/>
    <cellStyle name="Normal 3 18 15" xfId="8887"/>
    <cellStyle name="Normal 3 18 15 2" xfId="8888"/>
    <cellStyle name="Normal 3 18 15 3" xfId="8889"/>
    <cellStyle name="Normal 3 18 16" xfId="8890"/>
    <cellStyle name="Normal 3 18 16 2" xfId="8891"/>
    <cellStyle name="Normal 3 18 16 3" xfId="8892"/>
    <cellStyle name="Normal 3 18 17" xfId="8893"/>
    <cellStyle name="Normal 3 18 17 2" xfId="8894"/>
    <cellStyle name="Normal 3 18 17 3" xfId="8895"/>
    <cellStyle name="Normal 3 18 18" xfId="8896"/>
    <cellStyle name="Normal 3 18 18 2" xfId="8897"/>
    <cellStyle name="Normal 3 18 18 3" xfId="8898"/>
    <cellStyle name="Normal 3 18 19" xfId="8899"/>
    <cellStyle name="Normal 3 18 19 2" xfId="8900"/>
    <cellStyle name="Normal 3 18 19 3" xfId="8901"/>
    <cellStyle name="Normal 3 18 2" xfId="8902"/>
    <cellStyle name="Normal 3 18 2 2" xfId="8903"/>
    <cellStyle name="Normal 3 18 2 3" xfId="8904"/>
    <cellStyle name="Normal 3 18 20" xfId="8905"/>
    <cellStyle name="Normal 3 18 20 2" xfId="8906"/>
    <cellStyle name="Normal 3 18 20 3" xfId="8907"/>
    <cellStyle name="Normal 3 18 21" xfId="8908"/>
    <cellStyle name="Normal 3 18 21 2" xfId="8909"/>
    <cellStyle name="Normal 3 18 21 3" xfId="8910"/>
    <cellStyle name="Normal 3 18 22" xfId="8911"/>
    <cellStyle name="Normal 3 18 22 2" xfId="8912"/>
    <cellStyle name="Normal 3 18 22 3" xfId="8913"/>
    <cellStyle name="Normal 3 18 23" xfId="8914"/>
    <cellStyle name="Normal 3 18 23 2" xfId="8915"/>
    <cellStyle name="Normal 3 18 23 3" xfId="8916"/>
    <cellStyle name="Normal 3 18 24" xfId="8917"/>
    <cellStyle name="Normal 3 18 25" xfId="8918"/>
    <cellStyle name="Normal 3 18 3" xfId="8919"/>
    <cellStyle name="Normal 3 18 3 2" xfId="8920"/>
    <cellStyle name="Normal 3 18 3 3" xfId="8921"/>
    <cellStyle name="Normal 3 18 4" xfId="8922"/>
    <cellStyle name="Normal 3 18 4 2" xfId="8923"/>
    <cellStyle name="Normal 3 18 4 3" xfId="8924"/>
    <cellStyle name="Normal 3 18 5" xfId="8925"/>
    <cellStyle name="Normal 3 18 5 2" xfId="8926"/>
    <cellStyle name="Normal 3 18 5 3" xfId="8927"/>
    <cellStyle name="Normal 3 18 6" xfId="8928"/>
    <cellStyle name="Normal 3 18 6 2" xfId="8929"/>
    <cellStyle name="Normal 3 18 6 3" xfId="8930"/>
    <cellStyle name="Normal 3 18 7" xfId="8931"/>
    <cellStyle name="Normal 3 18 7 2" xfId="8932"/>
    <cellStyle name="Normal 3 18 7 3" xfId="8933"/>
    <cellStyle name="Normal 3 18 8" xfId="8934"/>
    <cellStyle name="Normal 3 18 8 2" xfId="8935"/>
    <cellStyle name="Normal 3 18 8 3" xfId="8936"/>
    <cellStyle name="Normal 3 18 9" xfId="8937"/>
    <cellStyle name="Normal 3 18 9 2" xfId="8938"/>
    <cellStyle name="Normal 3 18 9 3" xfId="8939"/>
    <cellStyle name="Normal 3 19" xfId="8940"/>
    <cellStyle name="Normal 3 19 10" xfId="8941"/>
    <cellStyle name="Normal 3 19 10 2" xfId="8942"/>
    <cellStyle name="Normal 3 19 10 3" xfId="8943"/>
    <cellStyle name="Normal 3 19 11" xfId="8944"/>
    <cellStyle name="Normal 3 19 11 2" xfId="8945"/>
    <cellStyle name="Normal 3 19 11 3" xfId="8946"/>
    <cellStyle name="Normal 3 19 12" xfId="8947"/>
    <cellStyle name="Normal 3 19 12 2" xfId="8948"/>
    <cellStyle name="Normal 3 19 12 3" xfId="8949"/>
    <cellStyle name="Normal 3 19 13" xfId="8950"/>
    <cellStyle name="Normal 3 19 13 2" xfId="8951"/>
    <cellStyle name="Normal 3 19 13 3" xfId="8952"/>
    <cellStyle name="Normal 3 19 14" xfId="8953"/>
    <cellStyle name="Normal 3 19 14 2" xfId="8954"/>
    <cellStyle name="Normal 3 19 14 3" xfId="8955"/>
    <cellStyle name="Normal 3 19 15" xfId="8956"/>
    <cellStyle name="Normal 3 19 15 2" xfId="8957"/>
    <cellStyle name="Normal 3 19 15 3" xfId="8958"/>
    <cellStyle name="Normal 3 19 16" xfId="8959"/>
    <cellStyle name="Normal 3 19 16 2" xfId="8960"/>
    <cellStyle name="Normal 3 19 16 3" xfId="8961"/>
    <cellStyle name="Normal 3 19 17" xfId="8962"/>
    <cellStyle name="Normal 3 19 17 2" xfId="8963"/>
    <cellStyle name="Normal 3 19 17 3" xfId="8964"/>
    <cellStyle name="Normal 3 19 18" xfId="8965"/>
    <cellStyle name="Normal 3 19 18 2" xfId="8966"/>
    <cellStyle name="Normal 3 19 18 3" xfId="8967"/>
    <cellStyle name="Normal 3 19 19" xfId="8968"/>
    <cellStyle name="Normal 3 19 19 2" xfId="8969"/>
    <cellStyle name="Normal 3 19 19 3" xfId="8970"/>
    <cellStyle name="Normal 3 19 2" xfId="8971"/>
    <cellStyle name="Normal 3 19 2 2" xfId="8972"/>
    <cellStyle name="Normal 3 19 2 3" xfId="8973"/>
    <cellStyle name="Normal 3 19 20" xfId="8974"/>
    <cellStyle name="Normal 3 19 20 2" xfId="8975"/>
    <cellStyle name="Normal 3 19 20 3" xfId="8976"/>
    <cellStyle name="Normal 3 19 21" xfId="8977"/>
    <cellStyle name="Normal 3 19 21 2" xfId="8978"/>
    <cellStyle name="Normal 3 19 21 3" xfId="8979"/>
    <cellStyle name="Normal 3 19 22" xfId="8980"/>
    <cellStyle name="Normal 3 19 22 2" xfId="8981"/>
    <cellStyle name="Normal 3 19 22 3" xfId="8982"/>
    <cellStyle name="Normal 3 19 23" xfId="8983"/>
    <cellStyle name="Normal 3 19 23 2" xfId="8984"/>
    <cellStyle name="Normal 3 19 23 3" xfId="8985"/>
    <cellStyle name="Normal 3 19 24" xfId="8986"/>
    <cellStyle name="Normal 3 19 25" xfId="8987"/>
    <cellStyle name="Normal 3 19 3" xfId="8988"/>
    <cellStyle name="Normal 3 19 3 2" xfId="8989"/>
    <cellStyle name="Normal 3 19 3 3" xfId="8990"/>
    <cellStyle name="Normal 3 19 4" xfId="8991"/>
    <cellStyle name="Normal 3 19 4 2" xfId="8992"/>
    <cellStyle name="Normal 3 19 4 3" xfId="8993"/>
    <cellStyle name="Normal 3 19 5" xfId="8994"/>
    <cellStyle name="Normal 3 19 5 2" xfId="8995"/>
    <cellStyle name="Normal 3 19 5 3" xfId="8996"/>
    <cellStyle name="Normal 3 19 6" xfId="8997"/>
    <cellStyle name="Normal 3 19 6 2" xfId="8998"/>
    <cellStyle name="Normal 3 19 6 3" xfId="8999"/>
    <cellStyle name="Normal 3 19 7" xfId="9000"/>
    <cellStyle name="Normal 3 19 7 2" xfId="9001"/>
    <cellStyle name="Normal 3 19 7 3" xfId="9002"/>
    <cellStyle name="Normal 3 19 8" xfId="9003"/>
    <cellStyle name="Normal 3 19 8 2" xfId="9004"/>
    <cellStyle name="Normal 3 19 8 3" xfId="9005"/>
    <cellStyle name="Normal 3 19 9" xfId="9006"/>
    <cellStyle name="Normal 3 19 9 2" xfId="9007"/>
    <cellStyle name="Normal 3 19 9 3" xfId="9008"/>
    <cellStyle name="Normal 3 2" xfId="52"/>
    <cellStyle name="Normal 3 2 10" xfId="9009"/>
    <cellStyle name="Normal 3 2 10 2" xfId="9010"/>
    <cellStyle name="Normal 3 2 10 3" xfId="9011"/>
    <cellStyle name="Normal 3 2 11" xfId="9012"/>
    <cellStyle name="Normal 3 2 11 10" xfId="17747"/>
    <cellStyle name="Normal 3 2 11 11" xfId="17748"/>
    <cellStyle name="Normal 3 2 11 12" xfId="17746"/>
    <cellStyle name="Normal 3 2 11 2" xfId="9013"/>
    <cellStyle name="Normal 3 2 11 3" xfId="9014"/>
    <cellStyle name="Normal 3 2 11 4" xfId="9015"/>
    <cellStyle name="Normal 3 2 11 5" xfId="9016"/>
    <cellStyle name="Normal 3 2 11 6" xfId="9017"/>
    <cellStyle name="Normal 3 2 11 7" xfId="9018"/>
    <cellStyle name="Normal 3 2 11 8" xfId="9019"/>
    <cellStyle name="Normal 3 2 11 8 2" xfId="17750"/>
    <cellStyle name="Normal 3 2 11 8 3" xfId="17749"/>
    <cellStyle name="Normal 3 2 11 9" xfId="9020"/>
    <cellStyle name="Normal 3 2 11 9 2" xfId="17751"/>
    <cellStyle name="Normal 3 2 12" xfId="9021"/>
    <cellStyle name="Normal 3 2 12 2" xfId="9022"/>
    <cellStyle name="Normal 3 2 12 3" xfId="9023"/>
    <cellStyle name="Normal 3 2 13" xfId="9024"/>
    <cellStyle name="Normal 3 2 13 2" xfId="9025"/>
    <cellStyle name="Normal 3 2 13 3" xfId="9026"/>
    <cellStyle name="Normal 3 2 14" xfId="9027"/>
    <cellStyle name="Normal 3 2 14 2" xfId="9028"/>
    <cellStyle name="Normal 3 2 14 3" xfId="9029"/>
    <cellStyle name="Normal 3 2 15" xfId="9030"/>
    <cellStyle name="Normal 3 2 15 2" xfId="9031"/>
    <cellStyle name="Normal 3 2 15 3" xfId="9032"/>
    <cellStyle name="Normal 3 2 16" xfId="9033"/>
    <cellStyle name="Normal 3 2 16 2" xfId="9034"/>
    <cellStyle name="Normal 3 2 16 3" xfId="9035"/>
    <cellStyle name="Normal 3 2 17" xfId="9036"/>
    <cellStyle name="Normal 3 2 17 2" xfId="9037"/>
    <cellStyle name="Normal 3 2 17 3" xfId="9038"/>
    <cellStyle name="Normal 3 2 18" xfId="9039"/>
    <cellStyle name="Normal 3 2 18 2" xfId="9040"/>
    <cellStyle name="Normal 3 2 18 3" xfId="9041"/>
    <cellStyle name="Normal 3 2 19" xfId="9042"/>
    <cellStyle name="Normal 3 2 19 2" xfId="9043"/>
    <cellStyle name="Normal 3 2 19 3" xfId="9044"/>
    <cellStyle name="Normal 3 2 2" xfId="62"/>
    <cellStyle name="Normal 3 2 2 10" xfId="9045"/>
    <cellStyle name="Normal 3 2 2 10 2" xfId="9046"/>
    <cellStyle name="Normal 3 2 2 10 3" xfId="9047"/>
    <cellStyle name="Normal 3 2 2 11" xfId="9048"/>
    <cellStyle name="Normal 3 2 2 11 2" xfId="9049"/>
    <cellStyle name="Normal 3 2 2 11 3" xfId="9050"/>
    <cellStyle name="Normal 3 2 2 12" xfId="9051"/>
    <cellStyle name="Normal 3 2 2 12 2" xfId="9052"/>
    <cellStyle name="Normal 3 2 2 12 3" xfId="9053"/>
    <cellStyle name="Normal 3 2 2 13" xfId="9054"/>
    <cellStyle name="Normal 3 2 2 13 2" xfId="9055"/>
    <cellStyle name="Normal 3 2 2 13 3" xfId="9056"/>
    <cellStyle name="Normal 3 2 2 14" xfId="9057"/>
    <cellStyle name="Normal 3 2 2 14 2" xfId="9058"/>
    <cellStyle name="Normal 3 2 2 14 3" xfId="9059"/>
    <cellStyle name="Normal 3 2 2 15" xfId="9060"/>
    <cellStyle name="Normal 3 2 2 15 2" xfId="9061"/>
    <cellStyle name="Normal 3 2 2 15 3" xfId="9062"/>
    <cellStyle name="Normal 3 2 2 16" xfId="9063"/>
    <cellStyle name="Normal 3 2 2 16 2" xfId="9064"/>
    <cellStyle name="Normal 3 2 2 16 3" xfId="9065"/>
    <cellStyle name="Normal 3 2 2 17" xfId="9066"/>
    <cellStyle name="Normal 3 2 2 17 2" xfId="9067"/>
    <cellStyle name="Normal 3 2 2 17 3" xfId="9068"/>
    <cellStyle name="Normal 3 2 2 18" xfId="9069"/>
    <cellStyle name="Normal 3 2 2 18 2" xfId="9070"/>
    <cellStyle name="Normal 3 2 2 18 3" xfId="9071"/>
    <cellStyle name="Normal 3 2 2 19" xfId="9072"/>
    <cellStyle name="Normal 3 2 2 19 2" xfId="9073"/>
    <cellStyle name="Normal 3 2 2 19 3" xfId="9074"/>
    <cellStyle name="Normal 3 2 2 2" xfId="9075"/>
    <cellStyle name="Normal 3 2 2 2 2" xfId="9076"/>
    <cellStyle name="Normal 3 2 2 2 3" xfId="9077"/>
    <cellStyle name="Normal 3 2 2 20" xfId="9078"/>
    <cellStyle name="Normal 3 2 2 20 2" xfId="9079"/>
    <cellStyle name="Normal 3 2 2 20 3" xfId="9080"/>
    <cellStyle name="Normal 3 2 2 21" xfId="9081"/>
    <cellStyle name="Normal 3 2 2 21 2" xfId="9082"/>
    <cellStyle name="Normal 3 2 2 21 3" xfId="9083"/>
    <cellStyle name="Normal 3 2 2 22" xfId="9084"/>
    <cellStyle name="Normal 3 2 2 22 2" xfId="9085"/>
    <cellStyle name="Normal 3 2 2 22 3" xfId="9086"/>
    <cellStyle name="Normal 3 2 2 23" xfId="9087"/>
    <cellStyle name="Normal 3 2 2 23 2" xfId="9088"/>
    <cellStyle name="Normal 3 2 2 23 3" xfId="9089"/>
    <cellStyle name="Normal 3 2 2 24" xfId="9090"/>
    <cellStyle name="Normal 3 2 2 24 2" xfId="9091"/>
    <cellStyle name="Normal 3 2 2 24 3" xfId="9092"/>
    <cellStyle name="Normal 3 2 2 25" xfId="9093"/>
    <cellStyle name="Normal 3 2 2 25 2" xfId="9094"/>
    <cellStyle name="Normal 3 2 2 25 3" xfId="9095"/>
    <cellStyle name="Normal 3 2 2 26" xfId="9096"/>
    <cellStyle name="Normal 3 2 2 26 2" xfId="9097"/>
    <cellStyle name="Normal 3 2 2 26 3" xfId="9098"/>
    <cellStyle name="Normal 3 2 2 27" xfId="9099"/>
    <cellStyle name="Normal 3 2 2 27 2" xfId="9100"/>
    <cellStyle name="Normal 3 2 2 27 3" xfId="9101"/>
    <cellStyle name="Normal 3 2 2 28" xfId="9102"/>
    <cellStyle name="Normal 3 2 2 28 2" xfId="9103"/>
    <cellStyle name="Normal 3 2 2 28 3" xfId="9104"/>
    <cellStyle name="Normal 3 2 2 29" xfId="9105"/>
    <cellStyle name="Normal 3 2 2 29 2" xfId="9106"/>
    <cellStyle name="Normal 3 2 2 29 3" xfId="9107"/>
    <cellStyle name="Normal 3 2 2 3" xfId="9108"/>
    <cellStyle name="Normal 3 2 2 3 2" xfId="9109"/>
    <cellStyle name="Normal 3 2 2 3 3" xfId="9110"/>
    <cellStyle name="Normal 3 2 2 30" xfId="9111"/>
    <cellStyle name="Normal 3 2 2 30 2" xfId="9112"/>
    <cellStyle name="Normal 3 2 2 30 3" xfId="9113"/>
    <cellStyle name="Normal 3 2 2 31" xfId="9114"/>
    <cellStyle name="Normal 3 2 2 31 2" xfId="9115"/>
    <cellStyle name="Normal 3 2 2 31 3" xfId="9116"/>
    <cellStyle name="Normal 3 2 2 32" xfId="9117"/>
    <cellStyle name="Normal 3 2 2 32 2" xfId="9118"/>
    <cellStyle name="Normal 3 2 2 32 3" xfId="9119"/>
    <cellStyle name="Normal 3 2 2 33" xfId="9120"/>
    <cellStyle name="Normal 3 2 2 33 2" xfId="9121"/>
    <cellStyle name="Normal 3 2 2 33 3" xfId="9122"/>
    <cellStyle name="Normal 3 2 2 34" xfId="9123"/>
    <cellStyle name="Normal 3 2 2 35" xfId="9124"/>
    <cellStyle name="Normal 3 2 2 4" xfId="9125"/>
    <cellStyle name="Normal 3 2 2 4 2" xfId="9126"/>
    <cellStyle name="Normal 3 2 2 4 3" xfId="9127"/>
    <cellStyle name="Normal 3 2 2 5" xfId="9128"/>
    <cellStyle name="Normal 3 2 2 5 2" xfId="9129"/>
    <cellStyle name="Normal 3 2 2 5 3" xfId="9130"/>
    <cellStyle name="Normal 3 2 2 6" xfId="9131"/>
    <cellStyle name="Normal 3 2 2 6 2" xfId="9132"/>
    <cellStyle name="Normal 3 2 2 6 3" xfId="9133"/>
    <cellStyle name="Normal 3 2 2 7" xfId="9134"/>
    <cellStyle name="Normal 3 2 2 7 2" xfId="9135"/>
    <cellStyle name="Normal 3 2 2 7 3" xfId="9136"/>
    <cellStyle name="Normal 3 2 2 8" xfId="9137"/>
    <cellStyle name="Normal 3 2 2 8 2" xfId="9138"/>
    <cellStyle name="Normal 3 2 2 8 3" xfId="9139"/>
    <cellStyle name="Normal 3 2 2 9" xfId="9140"/>
    <cellStyle name="Normal 3 2 2 9 2" xfId="9141"/>
    <cellStyle name="Normal 3 2 2 9 3" xfId="9142"/>
    <cellStyle name="Normal 3 2 20" xfId="9143"/>
    <cellStyle name="Normal 3 2 20 2" xfId="9144"/>
    <cellStyle name="Normal 3 2 20 3" xfId="9145"/>
    <cellStyle name="Normal 3 2 21" xfId="9146"/>
    <cellStyle name="Normal 3 2 21 2" xfId="9147"/>
    <cellStyle name="Normal 3 2 21 3" xfId="9148"/>
    <cellStyle name="Normal 3 2 22" xfId="9149"/>
    <cellStyle name="Normal 3 2 22 2" xfId="9150"/>
    <cellStyle name="Normal 3 2 22 3" xfId="9151"/>
    <cellStyle name="Normal 3 2 23" xfId="9152"/>
    <cellStyle name="Normal 3 2 23 2" xfId="9153"/>
    <cellStyle name="Normal 3 2 23 3" xfId="9154"/>
    <cellStyle name="Normal 3 2 24" xfId="9155"/>
    <cellStyle name="Normal 3 2 24 2" xfId="9156"/>
    <cellStyle name="Normal 3 2 24 3" xfId="9157"/>
    <cellStyle name="Normal 3 2 25" xfId="9158"/>
    <cellStyle name="Normal 3 2 25 2" xfId="9159"/>
    <cellStyle name="Normal 3 2 25 3" xfId="9160"/>
    <cellStyle name="Normal 3 2 26" xfId="9161"/>
    <cellStyle name="Normal 3 2 26 2" xfId="9162"/>
    <cellStyle name="Normal 3 2 26 3" xfId="9163"/>
    <cellStyle name="Normal 3 2 27" xfId="9164"/>
    <cellStyle name="Normal 3 2 27 2" xfId="9165"/>
    <cellStyle name="Normal 3 2 27 3" xfId="9166"/>
    <cellStyle name="Normal 3 2 28" xfId="9167"/>
    <cellStyle name="Normal 3 2 28 2" xfId="9168"/>
    <cellStyle name="Normal 3 2 28 3" xfId="9169"/>
    <cellStyle name="Normal 3 2 29" xfId="9170"/>
    <cellStyle name="Normal 3 2 29 2" xfId="9171"/>
    <cellStyle name="Normal 3 2 29 3" xfId="9172"/>
    <cellStyle name="Normal 3 2 3" xfId="9173"/>
    <cellStyle name="Normal 3 2 3 2" xfId="9174"/>
    <cellStyle name="Normal 3 2 3 3" xfId="9175"/>
    <cellStyle name="Normal 3 2 30" xfId="9176"/>
    <cellStyle name="Normal 3 2 30 2" xfId="9177"/>
    <cellStyle name="Normal 3 2 30 3" xfId="9178"/>
    <cellStyle name="Normal 3 2 31" xfId="9179"/>
    <cellStyle name="Normal 3 2 31 2" xfId="9180"/>
    <cellStyle name="Normal 3 2 31 3" xfId="9181"/>
    <cellStyle name="Normal 3 2 32" xfId="9182"/>
    <cellStyle name="Normal 3 2 32 2" xfId="9183"/>
    <cellStyle name="Normal 3 2 32 3" xfId="9184"/>
    <cellStyle name="Normal 3 2 33" xfId="9185"/>
    <cellStyle name="Normal 3 2 33 2" xfId="9186"/>
    <cellStyle name="Normal 3 2 33 3" xfId="9187"/>
    <cellStyle name="Normal 3 2 34" xfId="9188"/>
    <cellStyle name="Normal 3 2 34 2" xfId="9189"/>
    <cellStyle name="Normal 3 2 34 3" xfId="9190"/>
    <cellStyle name="Normal 3 2 35" xfId="9191"/>
    <cellStyle name="Normal 3 2 35 2" xfId="9192"/>
    <cellStyle name="Normal 3 2 35 3" xfId="9193"/>
    <cellStyle name="Normal 3 2 36" xfId="9194"/>
    <cellStyle name="Normal 3 2 36 2" xfId="9195"/>
    <cellStyle name="Normal 3 2 36 3" xfId="9196"/>
    <cellStyle name="Normal 3 2 37" xfId="9197"/>
    <cellStyle name="Normal 3 2 37 2" xfId="9198"/>
    <cellStyle name="Normal 3 2 37 3" xfId="9199"/>
    <cellStyle name="Normal 3 2 38" xfId="9200"/>
    <cellStyle name="Normal 3 2 38 2" xfId="9201"/>
    <cellStyle name="Normal 3 2 38 3" xfId="9202"/>
    <cellStyle name="Normal 3 2 39" xfId="9203"/>
    <cellStyle name="Normal 3 2 39 2" xfId="9204"/>
    <cellStyle name="Normal 3 2 39 3" xfId="9205"/>
    <cellStyle name="Normal 3 2 4" xfId="9206"/>
    <cellStyle name="Normal 3 2 4 2" xfId="9207"/>
    <cellStyle name="Normal 3 2 4 3" xfId="9208"/>
    <cellStyle name="Normal 3 2 40" xfId="9209"/>
    <cellStyle name="Normal 3 2 40 2" xfId="9210"/>
    <cellStyle name="Normal 3 2 40 3" xfId="9211"/>
    <cellStyle name="Normal 3 2 41" xfId="9212"/>
    <cellStyle name="Normal 3 2 41 2" xfId="9213"/>
    <cellStyle name="Normal 3 2 41 3" xfId="9214"/>
    <cellStyle name="Normal 3 2 42" xfId="9215"/>
    <cellStyle name="Normal 3 2 42 2" xfId="9216"/>
    <cellStyle name="Normal 3 2 42 3" xfId="9217"/>
    <cellStyle name="Normal 3 2 43" xfId="9218"/>
    <cellStyle name="Normal 3 2 43 2" xfId="9219"/>
    <cellStyle name="Normal 3 2 43 3" xfId="9220"/>
    <cellStyle name="Normal 3 2 44" xfId="9221"/>
    <cellStyle name="Normal 3 2 44 2" xfId="9222"/>
    <cellStyle name="Normal 3 2 44 3" xfId="9223"/>
    <cellStyle name="Normal 3 2 45" xfId="9224"/>
    <cellStyle name="Normal 3 2 45 2" xfId="9225"/>
    <cellStyle name="Normal 3 2 45 3" xfId="9226"/>
    <cellStyle name="Normal 3 2 46" xfId="9227"/>
    <cellStyle name="Normal 3 2 46 2" xfId="9228"/>
    <cellStyle name="Normal 3 2 46 3" xfId="9229"/>
    <cellStyle name="Normal 3 2 47" xfId="9230"/>
    <cellStyle name="Normal 3 2 47 2" xfId="9231"/>
    <cellStyle name="Normal 3 2 47 3" xfId="9232"/>
    <cellStyle name="Normal 3 2 48" xfId="9233"/>
    <cellStyle name="Normal 3 2 48 2" xfId="9234"/>
    <cellStyle name="Normal 3 2 48 3" xfId="9235"/>
    <cellStyle name="Normal 3 2 49" xfId="9236"/>
    <cellStyle name="Normal 3 2 49 2" xfId="9237"/>
    <cellStyle name="Normal 3 2 49 3" xfId="9238"/>
    <cellStyle name="Normal 3 2 5" xfId="9239"/>
    <cellStyle name="Normal 3 2 5 2" xfId="9240"/>
    <cellStyle name="Normal 3 2 5 3" xfId="9241"/>
    <cellStyle name="Normal 3 2 50" xfId="9242"/>
    <cellStyle name="Normal 3 2 50 2" xfId="9243"/>
    <cellStyle name="Normal 3 2 50 3" xfId="9244"/>
    <cellStyle name="Normal 3 2 51" xfId="9245"/>
    <cellStyle name="Normal 3 2 51 2" xfId="9246"/>
    <cellStyle name="Normal 3 2 51 3" xfId="9247"/>
    <cellStyle name="Normal 3 2 52" xfId="9248"/>
    <cellStyle name="Normal 3 2 52 2" xfId="9249"/>
    <cellStyle name="Normal 3 2 52 3" xfId="9250"/>
    <cellStyle name="Normal 3 2 53" xfId="9251"/>
    <cellStyle name="Normal 3 2 53 2" xfId="9252"/>
    <cellStyle name="Normal 3 2 53 3" xfId="9253"/>
    <cellStyle name="Normal 3 2 54" xfId="9254"/>
    <cellStyle name="Normal 3 2 54 2" xfId="9255"/>
    <cellStyle name="Normal 3 2 54 3" xfId="9256"/>
    <cellStyle name="Normal 3 2 55" xfId="9257"/>
    <cellStyle name="Normal 3 2 55 2" xfId="9258"/>
    <cellStyle name="Normal 3 2 55 3" xfId="9259"/>
    <cellStyle name="Normal 3 2 56" xfId="9260"/>
    <cellStyle name="Normal 3 2 56 2" xfId="9261"/>
    <cellStyle name="Normal 3 2 56 3" xfId="9262"/>
    <cellStyle name="Normal 3 2 56 4" xfId="9263"/>
    <cellStyle name="Normal 3 2 57" xfId="9264"/>
    <cellStyle name="Normal 3 2 57 2" xfId="9265"/>
    <cellStyle name="Normal 3 2 57 3" xfId="9266"/>
    <cellStyle name="Normal 3 2 58" xfId="9267"/>
    <cellStyle name="Normal 3 2 58 2" xfId="9268"/>
    <cellStyle name="Normal 3 2 58 3" xfId="9269"/>
    <cellStyle name="Normal 3 2 59" xfId="9270"/>
    <cellStyle name="Normal 3 2 59 2" xfId="9271"/>
    <cellStyle name="Normal 3 2 59 3" xfId="9272"/>
    <cellStyle name="Normal 3 2 6" xfId="9273"/>
    <cellStyle name="Normal 3 2 6 2" xfId="9274"/>
    <cellStyle name="Normal 3 2 6 3" xfId="9275"/>
    <cellStyle name="Normal 3 2 60" xfId="9276"/>
    <cellStyle name="Normal 3 2 60 2" xfId="9277"/>
    <cellStyle name="Normal 3 2 60 3" xfId="9278"/>
    <cellStyle name="Normal 3 2 61" xfId="9279"/>
    <cellStyle name="Normal 3 2 61 2" xfId="9280"/>
    <cellStyle name="Normal 3 2 61 3" xfId="9281"/>
    <cellStyle name="Normal 3 2 62" xfId="9282"/>
    <cellStyle name="Normal 3 2 62 2" xfId="9283"/>
    <cellStyle name="Normal 3 2 62 3" xfId="9284"/>
    <cellStyle name="Normal 3 2 63" xfId="9285"/>
    <cellStyle name="Normal 3 2 63 2" xfId="9286"/>
    <cellStyle name="Normal 3 2 63 3" xfId="9287"/>
    <cellStyle name="Normal 3 2 64" xfId="9288"/>
    <cellStyle name="Normal 3 2 64 2" xfId="9289"/>
    <cellStyle name="Normal 3 2 64 3" xfId="9290"/>
    <cellStyle name="Normal 3 2 65" xfId="9291"/>
    <cellStyle name="Normal 3 2 65 2" xfId="9292"/>
    <cellStyle name="Normal 3 2 65 3" xfId="9293"/>
    <cellStyle name="Normal 3 2 66" xfId="9294"/>
    <cellStyle name="Normal 3 2 66 2" xfId="9295"/>
    <cellStyle name="Normal 3 2 66 3" xfId="9296"/>
    <cellStyle name="Normal 3 2 67" xfId="9297"/>
    <cellStyle name="Normal 3 2 67 2" xfId="9298"/>
    <cellStyle name="Normal 3 2 67 3" xfId="9299"/>
    <cellStyle name="Normal 3 2 68" xfId="9300"/>
    <cellStyle name="Normal 3 2 68 2" xfId="9301"/>
    <cellStyle name="Normal 3 2 68 3" xfId="9302"/>
    <cellStyle name="Normal 3 2 69" xfId="9303"/>
    <cellStyle name="Normal 3 2 69 2" xfId="9304"/>
    <cellStyle name="Normal 3 2 69 3" xfId="9305"/>
    <cellStyle name="Normal 3 2 7" xfId="9306"/>
    <cellStyle name="Normal 3 2 7 2" xfId="9307"/>
    <cellStyle name="Normal 3 2 7 3" xfId="9308"/>
    <cellStyle name="Normal 3 2 70" xfId="9309"/>
    <cellStyle name="Normal 3 2 70 2" xfId="9310"/>
    <cellStyle name="Normal 3 2 70 3" xfId="9311"/>
    <cellStyle name="Normal 3 2 71" xfId="9312"/>
    <cellStyle name="Normal 3 2 71 2" xfId="9313"/>
    <cellStyle name="Normal 3 2 71 2 2" xfId="17754"/>
    <cellStyle name="Normal 3 2 71 2 3" xfId="17753"/>
    <cellStyle name="Normal 3 2 71 3" xfId="17755"/>
    <cellStyle name="Normal 3 2 71 4" xfId="17756"/>
    <cellStyle name="Normal 3 2 71 5" xfId="17757"/>
    <cellStyle name="Normal 3 2 71 6" xfId="17752"/>
    <cellStyle name="Normal 3 2 72" xfId="9314"/>
    <cellStyle name="Normal 3 2 72 2" xfId="9315"/>
    <cellStyle name="Normal 3 2 72 2 2" xfId="17760"/>
    <cellStyle name="Normal 3 2 72 2 3" xfId="17759"/>
    <cellStyle name="Normal 3 2 72 3" xfId="17761"/>
    <cellStyle name="Normal 3 2 72 4" xfId="17762"/>
    <cellStyle name="Normal 3 2 72 5" xfId="17763"/>
    <cellStyle name="Normal 3 2 72 6" xfId="17758"/>
    <cellStyle name="Normal 3 2 73" xfId="9316"/>
    <cellStyle name="Normal 3 2 73 2" xfId="9317"/>
    <cellStyle name="Normal 3 2 73 2 2" xfId="17766"/>
    <cellStyle name="Normal 3 2 73 2 3" xfId="17765"/>
    <cellStyle name="Normal 3 2 73 3" xfId="17767"/>
    <cellStyle name="Normal 3 2 73 4" xfId="17768"/>
    <cellStyle name="Normal 3 2 73 5" xfId="17769"/>
    <cellStyle name="Normal 3 2 73 6" xfId="17764"/>
    <cellStyle name="Normal 3 2 74" xfId="9318"/>
    <cellStyle name="Normal 3 2 74 2" xfId="9319"/>
    <cellStyle name="Normal 3 2 74 2 2" xfId="17772"/>
    <cellStyle name="Normal 3 2 74 2 3" xfId="17771"/>
    <cellStyle name="Normal 3 2 74 3" xfId="17773"/>
    <cellStyle name="Normal 3 2 74 4" xfId="17774"/>
    <cellStyle name="Normal 3 2 74 5" xfId="17775"/>
    <cellStyle name="Normal 3 2 74 6" xfId="17770"/>
    <cellStyle name="Normal 3 2 75" xfId="9320"/>
    <cellStyle name="Normal 3 2 75 2" xfId="9321"/>
    <cellStyle name="Normal 3 2 75 2 2" xfId="17778"/>
    <cellStyle name="Normal 3 2 75 2 3" xfId="17777"/>
    <cellStyle name="Normal 3 2 75 3" xfId="17779"/>
    <cellStyle name="Normal 3 2 75 4" xfId="17780"/>
    <cellStyle name="Normal 3 2 75 5" xfId="17781"/>
    <cellStyle name="Normal 3 2 75 6" xfId="17776"/>
    <cellStyle name="Normal 3 2 76" xfId="9322"/>
    <cellStyle name="Normal 3 2 76 2" xfId="9323"/>
    <cellStyle name="Normal 3 2 76 2 2" xfId="17784"/>
    <cellStyle name="Normal 3 2 76 2 3" xfId="17783"/>
    <cellStyle name="Normal 3 2 76 3" xfId="17785"/>
    <cellStyle name="Normal 3 2 76 4" xfId="17786"/>
    <cellStyle name="Normal 3 2 76 5" xfId="17787"/>
    <cellStyle name="Normal 3 2 76 6" xfId="17782"/>
    <cellStyle name="Normal 3 2 77" xfId="9324"/>
    <cellStyle name="Normal 3 2 77 2" xfId="9325"/>
    <cellStyle name="Normal 3 2 77 2 2" xfId="17790"/>
    <cellStyle name="Normal 3 2 77 2 3" xfId="17789"/>
    <cellStyle name="Normal 3 2 77 3" xfId="17791"/>
    <cellStyle name="Normal 3 2 77 4" xfId="17792"/>
    <cellStyle name="Normal 3 2 77 5" xfId="17793"/>
    <cellStyle name="Normal 3 2 77 6" xfId="17788"/>
    <cellStyle name="Normal 3 2 78" xfId="9326"/>
    <cellStyle name="Normal 3 2 78 2" xfId="9327"/>
    <cellStyle name="Normal 3 2 78 2 2" xfId="17796"/>
    <cellStyle name="Normal 3 2 78 2 3" xfId="17795"/>
    <cellStyle name="Normal 3 2 78 3" xfId="17797"/>
    <cellStyle name="Normal 3 2 78 4" xfId="17798"/>
    <cellStyle name="Normal 3 2 78 5" xfId="17799"/>
    <cellStyle name="Normal 3 2 78 6" xfId="17794"/>
    <cellStyle name="Normal 3 2 79" xfId="9328"/>
    <cellStyle name="Normal 3 2 79 2" xfId="9329"/>
    <cellStyle name="Normal 3 2 79 2 2" xfId="17802"/>
    <cellStyle name="Normal 3 2 79 2 3" xfId="17801"/>
    <cellStyle name="Normal 3 2 79 3" xfId="17803"/>
    <cellStyle name="Normal 3 2 79 4" xfId="17804"/>
    <cellStyle name="Normal 3 2 79 5" xfId="17805"/>
    <cellStyle name="Normal 3 2 79 6" xfId="17800"/>
    <cellStyle name="Normal 3 2 8" xfId="9330"/>
    <cellStyle name="Normal 3 2 8 2" xfId="9331"/>
    <cellStyle name="Normal 3 2 8 3" xfId="9332"/>
    <cellStyle name="Normal 3 2 80" xfId="9333"/>
    <cellStyle name="Normal 3 2 80 2" xfId="9334"/>
    <cellStyle name="Normal 3 2 80 2 2" xfId="17808"/>
    <cellStyle name="Normal 3 2 80 2 3" xfId="17807"/>
    <cellStyle name="Normal 3 2 80 3" xfId="17809"/>
    <cellStyle name="Normal 3 2 80 4" xfId="17810"/>
    <cellStyle name="Normal 3 2 80 5" xfId="17811"/>
    <cellStyle name="Normal 3 2 80 6" xfId="17806"/>
    <cellStyle name="Normal 3 2 81" xfId="9335"/>
    <cellStyle name="Normal 3 2 81 2" xfId="9336"/>
    <cellStyle name="Normal 3 2 81 2 2" xfId="17814"/>
    <cellStyle name="Normal 3 2 81 2 3" xfId="17813"/>
    <cellStyle name="Normal 3 2 81 3" xfId="17815"/>
    <cellStyle name="Normal 3 2 81 4" xfId="17816"/>
    <cellStyle name="Normal 3 2 81 5" xfId="17817"/>
    <cellStyle name="Normal 3 2 81 6" xfId="17812"/>
    <cellStyle name="Normal 3 2 82" xfId="9337"/>
    <cellStyle name="Normal 3 2 82 2" xfId="9338"/>
    <cellStyle name="Normal 3 2 82 2 2" xfId="17820"/>
    <cellStyle name="Normal 3 2 82 2 3" xfId="17819"/>
    <cellStyle name="Normal 3 2 82 3" xfId="17821"/>
    <cellStyle name="Normal 3 2 82 4" xfId="17822"/>
    <cellStyle name="Normal 3 2 82 5" xfId="17823"/>
    <cellStyle name="Normal 3 2 82 6" xfId="17818"/>
    <cellStyle name="Normal 3 2 83" xfId="9339"/>
    <cellStyle name="Normal 3 2 83 2" xfId="9340"/>
    <cellStyle name="Normal 3 2 83 2 2" xfId="17826"/>
    <cellStyle name="Normal 3 2 83 2 3" xfId="17825"/>
    <cellStyle name="Normal 3 2 83 3" xfId="17827"/>
    <cellStyle name="Normal 3 2 83 4" xfId="17828"/>
    <cellStyle name="Normal 3 2 83 5" xfId="17829"/>
    <cellStyle name="Normal 3 2 83 6" xfId="17824"/>
    <cellStyle name="Normal 3 2 84" xfId="9341"/>
    <cellStyle name="Normal 3 2 84 2" xfId="9342"/>
    <cellStyle name="Normal 3 2 84 2 2" xfId="17832"/>
    <cellStyle name="Normal 3 2 84 2 3" xfId="17831"/>
    <cellStyle name="Normal 3 2 84 3" xfId="17833"/>
    <cellStyle name="Normal 3 2 84 4" xfId="17834"/>
    <cellStyle name="Normal 3 2 84 5" xfId="17835"/>
    <cellStyle name="Normal 3 2 84 6" xfId="17830"/>
    <cellStyle name="Normal 3 2 85" xfId="9343"/>
    <cellStyle name="Normal 3 2 85 2" xfId="9344"/>
    <cellStyle name="Normal 3 2 85 2 2" xfId="17838"/>
    <cellStyle name="Normal 3 2 85 2 3" xfId="17837"/>
    <cellStyle name="Normal 3 2 85 3" xfId="17839"/>
    <cellStyle name="Normal 3 2 85 4" xfId="17840"/>
    <cellStyle name="Normal 3 2 85 5" xfId="17841"/>
    <cellStyle name="Normal 3 2 85 6" xfId="17836"/>
    <cellStyle name="Normal 3 2 86" xfId="9345"/>
    <cellStyle name="Normal 3 2 86 2" xfId="9346"/>
    <cellStyle name="Normal 3 2 86 2 2" xfId="17844"/>
    <cellStyle name="Normal 3 2 86 2 3" xfId="17843"/>
    <cellStyle name="Normal 3 2 86 3" xfId="17845"/>
    <cellStyle name="Normal 3 2 86 4" xfId="17846"/>
    <cellStyle name="Normal 3 2 86 5" xfId="17847"/>
    <cellStyle name="Normal 3 2 86 6" xfId="17842"/>
    <cellStyle name="Normal 3 2 87" xfId="9347"/>
    <cellStyle name="Normal 3 2 87 2" xfId="9348"/>
    <cellStyle name="Normal 3 2 87 2 2" xfId="17850"/>
    <cellStyle name="Normal 3 2 87 2 3" xfId="17849"/>
    <cellStyle name="Normal 3 2 87 3" xfId="17851"/>
    <cellStyle name="Normal 3 2 87 4" xfId="17852"/>
    <cellStyle name="Normal 3 2 87 5" xfId="17853"/>
    <cellStyle name="Normal 3 2 87 6" xfId="17848"/>
    <cellStyle name="Normal 3 2 88" xfId="9349"/>
    <cellStyle name="Normal 3 2 88 2" xfId="9350"/>
    <cellStyle name="Normal 3 2 88 2 2" xfId="17856"/>
    <cellStyle name="Normal 3 2 88 2 3" xfId="17855"/>
    <cellStyle name="Normal 3 2 88 3" xfId="17857"/>
    <cellStyle name="Normal 3 2 88 4" xfId="17858"/>
    <cellStyle name="Normal 3 2 88 5" xfId="17859"/>
    <cellStyle name="Normal 3 2 88 6" xfId="17854"/>
    <cellStyle name="Normal 3 2 89" xfId="9351"/>
    <cellStyle name="Normal 3 2 89 2" xfId="9352"/>
    <cellStyle name="Normal 3 2 89 2 2" xfId="17862"/>
    <cellStyle name="Normal 3 2 89 2 3" xfId="17861"/>
    <cellStyle name="Normal 3 2 89 3" xfId="17863"/>
    <cellStyle name="Normal 3 2 89 4" xfId="17864"/>
    <cellStyle name="Normal 3 2 89 5" xfId="17865"/>
    <cellStyle name="Normal 3 2 89 6" xfId="17860"/>
    <cellStyle name="Normal 3 2 9" xfId="9353"/>
    <cellStyle name="Normal 3 2 9 2" xfId="9354"/>
    <cellStyle name="Normal 3 2 9 3" xfId="9355"/>
    <cellStyle name="Normal 3 2 90" xfId="9356"/>
    <cellStyle name="Normal 3 2 90 2" xfId="9357"/>
    <cellStyle name="Normal 3 2 90 2 2" xfId="17868"/>
    <cellStyle name="Normal 3 2 90 2 3" xfId="17867"/>
    <cellStyle name="Normal 3 2 90 3" xfId="17869"/>
    <cellStyle name="Normal 3 2 90 4" xfId="17870"/>
    <cellStyle name="Normal 3 2 90 5" xfId="17871"/>
    <cellStyle name="Normal 3 2 90 6" xfId="17866"/>
    <cellStyle name="Normal 3 2 91" xfId="9358"/>
    <cellStyle name="Normal 3 2 91 2" xfId="9359"/>
    <cellStyle name="Normal 3 2 91 2 2" xfId="17874"/>
    <cellStyle name="Normal 3 2 91 2 3" xfId="17873"/>
    <cellStyle name="Normal 3 2 91 3" xfId="17875"/>
    <cellStyle name="Normal 3 2 91 4" xfId="17876"/>
    <cellStyle name="Normal 3 2 91 5" xfId="17877"/>
    <cellStyle name="Normal 3 2 91 6" xfId="17872"/>
    <cellStyle name="Normal 3 20" xfId="9360"/>
    <cellStyle name="Normal 3 20 10" xfId="9361"/>
    <cellStyle name="Normal 3 20 10 2" xfId="9362"/>
    <cellStyle name="Normal 3 20 10 3" xfId="9363"/>
    <cellStyle name="Normal 3 20 11" xfId="9364"/>
    <cellStyle name="Normal 3 20 11 2" xfId="9365"/>
    <cellStyle name="Normal 3 20 11 3" xfId="9366"/>
    <cellStyle name="Normal 3 20 12" xfId="9367"/>
    <cellStyle name="Normal 3 20 12 2" xfId="9368"/>
    <cellStyle name="Normal 3 20 12 3" xfId="9369"/>
    <cellStyle name="Normal 3 20 13" xfId="9370"/>
    <cellStyle name="Normal 3 20 13 2" xfId="9371"/>
    <cellStyle name="Normal 3 20 13 3" xfId="9372"/>
    <cellStyle name="Normal 3 20 14" xfId="9373"/>
    <cellStyle name="Normal 3 20 14 2" xfId="9374"/>
    <cellStyle name="Normal 3 20 14 3" xfId="9375"/>
    <cellStyle name="Normal 3 20 15" xfId="9376"/>
    <cellStyle name="Normal 3 20 15 2" xfId="9377"/>
    <cellStyle name="Normal 3 20 15 3" xfId="9378"/>
    <cellStyle name="Normal 3 20 16" xfId="9379"/>
    <cellStyle name="Normal 3 20 16 2" xfId="9380"/>
    <cellStyle name="Normal 3 20 16 3" xfId="9381"/>
    <cellStyle name="Normal 3 20 17" xfId="9382"/>
    <cellStyle name="Normal 3 20 17 2" xfId="9383"/>
    <cellStyle name="Normal 3 20 17 3" xfId="9384"/>
    <cellStyle name="Normal 3 20 18" xfId="9385"/>
    <cellStyle name="Normal 3 20 18 2" xfId="9386"/>
    <cellStyle name="Normal 3 20 18 3" xfId="9387"/>
    <cellStyle name="Normal 3 20 19" xfId="9388"/>
    <cellStyle name="Normal 3 20 19 2" xfId="9389"/>
    <cellStyle name="Normal 3 20 19 3" xfId="9390"/>
    <cellStyle name="Normal 3 20 2" xfId="9391"/>
    <cellStyle name="Normal 3 20 2 2" xfId="9392"/>
    <cellStyle name="Normal 3 20 2 3" xfId="9393"/>
    <cellStyle name="Normal 3 20 20" xfId="9394"/>
    <cellStyle name="Normal 3 20 20 2" xfId="9395"/>
    <cellStyle name="Normal 3 20 20 3" xfId="9396"/>
    <cellStyle name="Normal 3 20 21" xfId="9397"/>
    <cellStyle name="Normal 3 20 21 2" xfId="9398"/>
    <cellStyle name="Normal 3 20 21 3" xfId="9399"/>
    <cellStyle name="Normal 3 20 22" xfId="9400"/>
    <cellStyle name="Normal 3 20 22 2" xfId="9401"/>
    <cellStyle name="Normal 3 20 22 3" xfId="9402"/>
    <cellStyle name="Normal 3 20 23" xfId="9403"/>
    <cellStyle name="Normal 3 20 23 2" xfId="9404"/>
    <cellStyle name="Normal 3 20 23 3" xfId="9405"/>
    <cellStyle name="Normal 3 20 24" xfId="9406"/>
    <cellStyle name="Normal 3 20 25" xfId="9407"/>
    <cellStyle name="Normal 3 20 3" xfId="9408"/>
    <cellStyle name="Normal 3 20 3 2" xfId="9409"/>
    <cellStyle name="Normal 3 20 3 3" xfId="9410"/>
    <cellStyle name="Normal 3 20 4" xfId="9411"/>
    <cellStyle name="Normal 3 20 4 2" xfId="9412"/>
    <cellStyle name="Normal 3 20 4 3" xfId="9413"/>
    <cellStyle name="Normal 3 20 5" xfId="9414"/>
    <cellStyle name="Normal 3 20 5 2" xfId="9415"/>
    <cellStyle name="Normal 3 20 5 3" xfId="9416"/>
    <cellStyle name="Normal 3 20 6" xfId="9417"/>
    <cellStyle name="Normal 3 20 6 2" xfId="9418"/>
    <cellStyle name="Normal 3 20 6 3" xfId="9419"/>
    <cellStyle name="Normal 3 20 7" xfId="9420"/>
    <cellStyle name="Normal 3 20 7 2" xfId="9421"/>
    <cellStyle name="Normal 3 20 7 3" xfId="9422"/>
    <cellStyle name="Normal 3 20 8" xfId="9423"/>
    <cellStyle name="Normal 3 20 8 2" xfId="9424"/>
    <cellStyle name="Normal 3 20 8 3" xfId="9425"/>
    <cellStyle name="Normal 3 20 9" xfId="9426"/>
    <cellStyle name="Normal 3 20 9 2" xfId="9427"/>
    <cellStyle name="Normal 3 20 9 3" xfId="9428"/>
    <cellStyle name="Normal 3 21" xfId="9429"/>
    <cellStyle name="Normal 3 21 10" xfId="9430"/>
    <cellStyle name="Normal 3 21 10 2" xfId="9431"/>
    <cellStyle name="Normal 3 21 10 3" xfId="9432"/>
    <cellStyle name="Normal 3 21 11" xfId="9433"/>
    <cellStyle name="Normal 3 21 11 2" xfId="9434"/>
    <cellStyle name="Normal 3 21 11 3" xfId="9435"/>
    <cellStyle name="Normal 3 21 12" xfId="9436"/>
    <cellStyle name="Normal 3 21 12 2" xfId="9437"/>
    <cellStyle name="Normal 3 21 12 3" xfId="9438"/>
    <cellStyle name="Normal 3 21 13" xfId="9439"/>
    <cellStyle name="Normal 3 21 13 2" xfId="9440"/>
    <cellStyle name="Normal 3 21 13 3" xfId="9441"/>
    <cellStyle name="Normal 3 21 14" xfId="9442"/>
    <cellStyle name="Normal 3 21 14 2" xfId="9443"/>
    <cellStyle name="Normal 3 21 14 3" xfId="9444"/>
    <cellStyle name="Normal 3 21 15" xfId="9445"/>
    <cellStyle name="Normal 3 21 15 2" xfId="9446"/>
    <cellStyle name="Normal 3 21 15 3" xfId="9447"/>
    <cellStyle name="Normal 3 21 16" xfId="9448"/>
    <cellStyle name="Normal 3 21 16 2" xfId="9449"/>
    <cellStyle name="Normal 3 21 16 3" xfId="9450"/>
    <cellStyle name="Normal 3 21 17" xfId="9451"/>
    <cellStyle name="Normal 3 21 17 2" xfId="9452"/>
    <cellStyle name="Normal 3 21 17 3" xfId="9453"/>
    <cellStyle name="Normal 3 21 18" xfId="9454"/>
    <cellStyle name="Normal 3 21 18 2" xfId="9455"/>
    <cellStyle name="Normal 3 21 18 3" xfId="9456"/>
    <cellStyle name="Normal 3 21 19" xfId="9457"/>
    <cellStyle name="Normal 3 21 19 2" xfId="9458"/>
    <cellStyle name="Normal 3 21 19 3" xfId="9459"/>
    <cellStyle name="Normal 3 21 2" xfId="9460"/>
    <cellStyle name="Normal 3 21 2 2" xfId="9461"/>
    <cellStyle name="Normal 3 21 2 3" xfId="9462"/>
    <cellStyle name="Normal 3 21 20" xfId="9463"/>
    <cellStyle name="Normal 3 21 20 2" xfId="9464"/>
    <cellStyle name="Normal 3 21 20 3" xfId="9465"/>
    <cellStyle name="Normal 3 21 21" xfId="9466"/>
    <cellStyle name="Normal 3 21 21 2" xfId="9467"/>
    <cellStyle name="Normal 3 21 21 3" xfId="9468"/>
    <cellStyle name="Normal 3 21 22" xfId="9469"/>
    <cellStyle name="Normal 3 21 22 2" xfId="9470"/>
    <cellStyle name="Normal 3 21 22 3" xfId="9471"/>
    <cellStyle name="Normal 3 21 23" xfId="9472"/>
    <cellStyle name="Normal 3 21 23 2" xfId="9473"/>
    <cellStyle name="Normal 3 21 23 3" xfId="9474"/>
    <cellStyle name="Normal 3 21 24" xfId="9475"/>
    <cellStyle name="Normal 3 21 25" xfId="9476"/>
    <cellStyle name="Normal 3 21 3" xfId="9477"/>
    <cellStyle name="Normal 3 21 3 2" xfId="9478"/>
    <cellStyle name="Normal 3 21 3 3" xfId="9479"/>
    <cellStyle name="Normal 3 21 4" xfId="9480"/>
    <cellStyle name="Normal 3 21 4 2" xfId="9481"/>
    <cellStyle name="Normal 3 21 4 3" xfId="9482"/>
    <cellStyle name="Normal 3 21 5" xfId="9483"/>
    <cellStyle name="Normal 3 21 5 2" xfId="9484"/>
    <cellStyle name="Normal 3 21 5 3" xfId="9485"/>
    <cellStyle name="Normal 3 21 6" xfId="9486"/>
    <cellStyle name="Normal 3 21 6 2" xfId="9487"/>
    <cellStyle name="Normal 3 21 6 3" xfId="9488"/>
    <cellStyle name="Normal 3 21 7" xfId="9489"/>
    <cellStyle name="Normal 3 21 7 2" xfId="9490"/>
    <cellStyle name="Normal 3 21 7 3" xfId="9491"/>
    <cellStyle name="Normal 3 21 8" xfId="9492"/>
    <cellStyle name="Normal 3 21 8 2" xfId="9493"/>
    <cellStyle name="Normal 3 21 8 3" xfId="9494"/>
    <cellStyle name="Normal 3 21 9" xfId="9495"/>
    <cellStyle name="Normal 3 21 9 2" xfId="9496"/>
    <cellStyle name="Normal 3 21 9 3" xfId="9497"/>
    <cellStyle name="Normal 3 22" xfId="9498"/>
    <cellStyle name="Normal 3 22 10" xfId="9499"/>
    <cellStyle name="Normal 3 22 10 2" xfId="9500"/>
    <cellStyle name="Normal 3 22 10 3" xfId="9501"/>
    <cellStyle name="Normal 3 22 11" xfId="9502"/>
    <cellStyle name="Normal 3 22 11 2" xfId="9503"/>
    <cellStyle name="Normal 3 22 11 3" xfId="9504"/>
    <cellStyle name="Normal 3 22 12" xfId="9505"/>
    <cellStyle name="Normal 3 22 12 2" xfId="9506"/>
    <cellStyle name="Normal 3 22 12 3" xfId="9507"/>
    <cellStyle name="Normal 3 22 13" xfId="9508"/>
    <cellStyle name="Normal 3 22 13 2" xfId="9509"/>
    <cellStyle name="Normal 3 22 13 3" xfId="9510"/>
    <cellStyle name="Normal 3 22 14" xfId="9511"/>
    <cellStyle name="Normal 3 22 14 2" xfId="9512"/>
    <cellStyle name="Normal 3 22 14 3" xfId="9513"/>
    <cellStyle name="Normal 3 22 15" xfId="9514"/>
    <cellStyle name="Normal 3 22 15 2" xfId="9515"/>
    <cellStyle name="Normal 3 22 15 3" xfId="9516"/>
    <cellStyle name="Normal 3 22 16" xfId="9517"/>
    <cellStyle name="Normal 3 22 16 2" xfId="9518"/>
    <cellStyle name="Normal 3 22 16 3" xfId="9519"/>
    <cellStyle name="Normal 3 22 17" xfId="9520"/>
    <cellStyle name="Normal 3 22 17 2" xfId="9521"/>
    <cellStyle name="Normal 3 22 17 3" xfId="9522"/>
    <cellStyle name="Normal 3 22 18" xfId="9523"/>
    <cellStyle name="Normal 3 22 18 2" xfId="9524"/>
    <cellStyle name="Normal 3 22 18 3" xfId="9525"/>
    <cellStyle name="Normal 3 22 19" xfId="9526"/>
    <cellStyle name="Normal 3 22 19 2" xfId="9527"/>
    <cellStyle name="Normal 3 22 19 3" xfId="9528"/>
    <cellStyle name="Normal 3 22 2" xfId="9529"/>
    <cellStyle name="Normal 3 22 2 2" xfId="9530"/>
    <cellStyle name="Normal 3 22 2 3" xfId="9531"/>
    <cellStyle name="Normal 3 22 20" xfId="9532"/>
    <cellStyle name="Normal 3 22 20 2" xfId="9533"/>
    <cellStyle name="Normal 3 22 20 3" xfId="9534"/>
    <cellStyle name="Normal 3 22 21" xfId="9535"/>
    <cellStyle name="Normal 3 22 21 2" xfId="9536"/>
    <cellStyle name="Normal 3 22 21 3" xfId="9537"/>
    <cellStyle name="Normal 3 22 22" xfId="9538"/>
    <cellStyle name="Normal 3 22 22 2" xfId="9539"/>
    <cellStyle name="Normal 3 22 22 3" xfId="9540"/>
    <cellStyle name="Normal 3 22 23" xfId="9541"/>
    <cellStyle name="Normal 3 22 23 2" xfId="9542"/>
    <cellStyle name="Normal 3 22 23 3" xfId="9543"/>
    <cellStyle name="Normal 3 22 24" xfId="9544"/>
    <cellStyle name="Normal 3 22 25" xfId="9545"/>
    <cellStyle name="Normal 3 22 3" xfId="9546"/>
    <cellStyle name="Normal 3 22 3 2" xfId="9547"/>
    <cellStyle name="Normal 3 22 3 3" xfId="9548"/>
    <cellStyle name="Normal 3 22 4" xfId="9549"/>
    <cellStyle name="Normal 3 22 4 2" xfId="9550"/>
    <cellStyle name="Normal 3 22 4 3" xfId="9551"/>
    <cellStyle name="Normal 3 22 5" xfId="9552"/>
    <cellStyle name="Normal 3 22 5 2" xfId="9553"/>
    <cellStyle name="Normal 3 22 5 3" xfId="9554"/>
    <cellStyle name="Normal 3 22 6" xfId="9555"/>
    <cellStyle name="Normal 3 22 6 2" xfId="9556"/>
    <cellStyle name="Normal 3 22 6 3" xfId="9557"/>
    <cellStyle name="Normal 3 22 7" xfId="9558"/>
    <cellStyle name="Normal 3 22 7 2" xfId="9559"/>
    <cellStyle name="Normal 3 22 7 3" xfId="9560"/>
    <cellStyle name="Normal 3 22 8" xfId="9561"/>
    <cellStyle name="Normal 3 22 8 2" xfId="9562"/>
    <cellStyle name="Normal 3 22 8 3" xfId="9563"/>
    <cellStyle name="Normal 3 22 9" xfId="9564"/>
    <cellStyle name="Normal 3 22 9 2" xfId="9565"/>
    <cellStyle name="Normal 3 22 9 3" xfId="9566"/>
    <cellStyle name="Normal 3 23" xfId="9567"/>
    <cellStyle name="Normal 3 23 10" xfId="9568"/>
    <cellStyle name="Normal 3 23 10 2" xfId="9569"/>
    <cellStyle name="Normal 3 23 10 3" xfId="9570"/>
    <cellStyle name="Normal 3 23 11" xfId="9571"/>
    <cellStyle name="Normal 3 23 11 2" xfId="9572"/>
    <cellStyle name="Normal 3 23 11 3" xfId="9573"/>
    <cellStyle name="Normal 3 23 12" xfId="9574"/>
    <cellStyle name="Normal 3 23 12 2" xfId="9575"/>
    <cellStyle name="Normal 3 23 12 3" xfId="9576"/>
    <cellStyle name="Normal 3 23 13" xfId="9577"/>
    <cellStyle name="Normal 3 23 13 2" xfId="9578"/>
    <cellStyle name="Normal 3 23 13 3" xfId="9579"/>
    <cellStyle name="Normal 3 23 14" xfId="9580"/>
    <cellStyle name="Normal 3 23 14 2" xfId="9581"/>
    <cellStyle name="Normal 3 23 14 3" xfId="9582"/>
    <cellStyle name="Normal 3 23 15" xfId="9583"/>
    <cellStyle name="Normal 3 23 15 2" xfId="9584"/>
    <cellStyle name="Normal 3 23 15 3" xfId="9585"/>
    <cellStyle name="Normal 3 23 16" xfId="9586"/>
    <cellStyle name="Normal 3 23 16 2" xfId="9587"/>
    <cellStyle name="Normal 3 23 16 3" xfId="9588"/>
    <cellStyle name="Normal 3 23 17" xfId="9589"/>
    <cellStyle name="Normal 3 23 17 2" xfId="9590"/>
    <cellStyle name="Normal 3 23 17 3" xfId="9591"/>
    <cellStyle name="Normal 3 23 18" xfId="9592"/>
    <cellStyle name="Normal 3 23 18 2" xfId="9593"/>
    <cellStyle name="Normal 3 23 18 3" xfId="9594"/>
    <cellStyle name="Normal 3 23 19" xfId="9595"/>
    <cellStyle name="Normal 3 23 19 2" xfId="9596"/>
    <cellStyle name="Normal 3 23 19 3" xfId="9597"/>
    <cellStyle name="Normal 3 23 2" xfId="9598"/>
    <cellStyle name="Normal 3 23 2 2" xfId="9599"/>
    <cellStyle name="Normal 3 23 2 3" xfId="9600"/>
    <cellStyle name="Normal 3 23 20" xfId="9601"/>
    <cellStyle name="Normal 3 23 20 2" xfId="9602"/>
    <cellStyle name="Normal 3 23 20 3" xfId="9603"/>
    <cellStyle name="Normal 3 23 21" xfId="9604"/>
    <cellStyle name="Normal 3 23 21 2" xfId="9605"/>
    <cellStyle name="Normal 3 23 21 3" xfId="9606"/>
    <cellStyle name="Normal 3 23 22" xfId="9607"/>
    <cellStyle name="Normal 3 23 22 2" xfId="9608"/>
    <cellStyle name="Normal 3 23 22 3" xfId="9609"/>
    <cellStyle name="Normal 3 23 23" xfId="9610"/>
    <cellStyle name="Normal 3 23 23 2" xfId="9611"/>
    <cellStyle name="Normal 3 23 23 3" xfId="9612"/>
    <cellStyle name="Normal 3 23 24" xfId="9613"/>
    <cellStyle name="Normal 3 23 25" xfId="9614"/>
    <cellStyle name="Normal 3 23 3" xfId="9615"/>
    <cellStyle name="Normal 3 23 3 2" xfId="9616"/>
    <cellStyle name="Normal 3 23 3 3" xfId="9617"/>
    <cellStyle name="Normal 3 23 4" xfId="9618"/>
    <cellStyle name="Normal 3 23 4 2" xfId="9619"/>
    <cellStyle name="Normal 3 23 4 3" xfId="9620"/>
    <cellStyle name="Normal 3 23 5" xfId="9621"/>
    <cellStyle name="Normal 3 23 5 2" xfId="9622"/>
    <cellStyle name="Normal 3 23 5 3" xfId="9623"/>
    <cellStyle name="Normal 3 23 6" xfId="9624"/>
    <cellStyle name="Normal 3 23 6 2" xfId="9625"/>
    <cellStyle name="Normal 3 23 6 3" xfId="9626"/>
    <cellStyle name="Normal 3 23 7" xfId="9627"/>
    <cellStyle name="Normal 3 23 7 2" xfId="9628"/>
    <cellStyle name="Normal 3 23 7 3" xfId="9629"/>
    <cellStyle name="Normal 3 23 8" xfId="9630"/>
    <cellStyle name="Normal 3 23 8 2" xfId="9631"/>
    <cellStyle name="Normal 3 23 8 3" xfId="9632"/>
    <cellStyle name="Normal 3 23 9" xfId="9633"/>
    <cellStyle name="Normal 3 23 9 2" xfId="9634"/>
    <cellStyle name="Normal 3 23 9 3" xfId="9635"/>
    <cellStyle name="Normal 3 24" xfId="9636"/>
    <cellStyle name="Normal 3 24 10" xfId="9637"/>
    <cellStyle name="Normal 3 24 10 2" xfId="9638"/>
    <cellStyle name="Normal 3 24 10 3" xfId="9639"/>
    <cellStyle name="Normal 3 24 11" xfId="9640"/>
    <cellStyle name="Normal 3 24 11 2" xfId="9641"/>
    <cellStyle name="Normal 3 24 11 3" xfId="9642"/>
    <cellStyle name="Normal 3 24 12" xfId="9643"/>
    <cellStyle name="Normal 3 24 12 2" xfId="9644"/>
    <cellStyle name="Normal 3 24 12 3" xfId="9645"/>
    <cellStyle name="Normal 3 24 13" xfId="9646"/>
    <cellStyle name="Normal 3 24 13 2" xfId="9647"/>
    <cellStyle name="Normal 3 24 13 3" xfId="9648"/>
    <cellStyle name="Normal 3 24 14" xfId="9649"/>
    <cellStyle name="Normal 3 24 14 2" xfId="9650"/>
    <cellStyle name="Normal 3 24 14 3" xfId="9651"/>
    <cellStyle name="Normal 3 24 15" xfId="9652"/>
    <cellStyle name="Normal 3 24 15 2" xfId="9653"/>
    <cellStyle name="Normal 3 24 15 3" xfId="9654"/>
    <cellStyle name="Normal 3 24 16" xfId="9655"/>
    <cellStyle name="Normal 3 24 16 2" xfId="9656"/>
    <cellStyle name="Normal 3 24 16 3" xfId="9657"/>
    <cellStyle name="Normal 3 24 17" xfId="9658"/>
    <cellStyle name="Normal 3 24 17 2" xfId="9659"/>
    <cellStyle name="Normal 3 24 17 3" xfId="9660"/>
    <cellStyle name="Normal 3 24 18" xfId="9661"/>
    <cellStyle name="Normal 3 24 18 2" xfId="9662"/>
    <cellStyle name="Normal 3 24 18 3" xfId="9663"/>
    <cellStyle name="Normal 3 24 19" xfId="9664"/>
    <cellStyle name="Normal 3 24 19 2" xfId="9665"/>
    <cellStyle name="Normal 3 24 19 3" xfId="9666"/>
    <cellStyle name="Normal 3 24 2" xfId="9667"/>
    <cellStyle name="Normal 3 24 2 2" xfId="9668"/>
    <cellStyle name="Normal 3 24 2 3" xfId="9669"/>
    <cellStyle name="Normal 3 24 20" xfId="9670"/>
    <cellStyle name="Normal 3 24 20 2" xfId="9671"/>
    <cellStyle name="Normal 3 24 20 3" xfId="9672"/>
    <cellStyle name="Normal 3 24 21" xfId="9673"/>
    <cellStyle name="Normal 3 24 21 2" xfId="9674"/>
    <cellStyle name="Normal 3 24 21 3" xfId="9675"/>
    <cellStyle name="Normal 3 24 22" xfId="9676"/>
    <cellStyle name="Normal 3 24 22 2" xfId="9677"/>
    <cellStyle name="Normal 3 24 22 3" xfId="9678"/>
    <cellStyle name="Normal 3 24 23" xfId="9679"/>
    <cellStyle name="Normal 3 24 23 2" xfId="9680"/>
    <cellStyle name="Normal 3 24 23 3" xfId="9681"/>
    <cellStyle name="Normal 3 24 24" xfId="9682"/>
    <cellStyle name="Normal 3 24 25" xfId="9683"/>
    <cellStyle name="Normal 3 24 3" xfId="9684"/>
    <cellStyle name="Normal 3 24 3 2" xfId="9685"/>
    <cellStyle name="Normal 3 24 3 3" xfId="9686"/>
    <cellStyle name="Normal 3 24 4" xfId="9687"/>
    <cellStyle name="Normal 3 24 4 2" xfId="9688"/>
    <cellStyle name="Normal 3 24 4 3" xfId="9689"/>
    <cellStyle name="Normal 3 24 5" xfId="9690"/>
    <cellStyle name="Normal 3 24 5 2" xfId="9691"/>
    <cellStyle name="Normal 3 24 5 3" xfId="9692"/>
    <cellStyle name="Normal 3 24 6" xfId="9693"/>
    <cellStyle name="Normal 3 24 6 2" xfId="9694"/>
    <cellStyle name="Normal 3 24 6 3" xfId="9695"/>
    <cellStyle name="Normal 3 24 7" xfId="9696"/>
    <cellStyle name="Normal 3 24 7 2" xfId="9697"/>
    <cellStyle name="Normal 3 24 7 3" xfId="9698"/>
    <cellStyle name="Normal 3 24 8" xfId="9699"/>
    <cellStyle name="Normal 3 24 8 2" xfId="9700"/>
    <cellStyle name="Normal 3 24 8 3" xfId="9701"/>
    <cellStyle name="Normal 3 24 9" xfId="9702"/>
    <cellStyle name="Normal 3 24 9 2" xfId="9703"/>
    <cellStyle name="Normal 3 24 9 3" xfId="9704"/>
    <cellStyle name="Normal 3 25" xfId="9705"/>
    <cellStyle name="Normal 3 25 10" xfId="9706"/>
    <cellStyle name="Normal 3 25 10 2" xfId="9707"/>
    <cellStyle name="Normal 3 25 10 3" xfId="9708"/>
    <cellStyle name="Normal 3 25 11" xfId="9709"/>
    <cellStyle name="Normal 3 25 11 2" xfId="9710"/>
    <cellStyle name="Normal 3 25 11 3" xfId="9711"/>
    <cellStyle name="Normal 3 25 12" xfId="9712"/>
    <cellStyle name="Normal 3 25 12 2" xfId="9713"/>
    <cellStyle name="Normal 3 25 12 3" xfId="9714"/>
    <cellStyle name="Normal 3 25 13" xfId="9715"/>
    <cellStyle name="Normal 3 25 13 2" xfId="9716"/>
    <cellStyle name="Normal 3 25 13 3" xfId="9717"/>
    <cellStyle name="Normal 3 25 14" xfId="9718"/>
    <cellStyle name="Normal 3 25 14 2" xfId="9719"/>
    <cellStyle name="Normal 3 25 14 3" xfId="9720"/>
    <cellStyle name="Normal 3 25 15" xfId="9721"/>
    <cellStyle name="Normal 3 25 15 2" xfId="9722"/>
    <cellStyle name="Normal 3 25 15 3" xfId="9723"/>
    <cellStyle name="Normal 3 25 16" xfId="9724"/>
    <cellStyle name="Normal 3 25 16 2" xfId="9725"/>
    <cellStyle name="Normal 3 25 16 3" xfId="9726"/>
    <cellStyle name="Normal 3 25 17" xfId="9727"/>
    <cellStyle name="Normal 3 25 17 2" xfId="9728"/>
    <cellStyle name="Normal 3 25 17 3" xfId="9729"/>
    <cellStyle name="Normal 3 25 18" xfId="9730"/>
    <cellStyle name="Normal 3 25 18 2" xfId="9731"/>
    <cellStyle name="Normal 3 25 18 3" xfId="9732"/>
    <cellStyle name="Normal 3 25 19" xfId="9733"/>
    <cellStyle name="Normal 3 25 19 2" xfId="9734"/>
    <cellStyle name="Normal 3 25 19 3" xfId="9735"/>
    <cellStyle name="Normal 3 25 2" xfId="9736"/>
    <cellStyle name="Normal 3 25 2 2" xfId="9737"/>
    <cellStyle name="Normal 3 25 2 3" xfId="9738"/>
    <cellStyle name="Normal 3 25 20" xfId="9739"/>
    <cellStyle name="Normal 3 25 20 2" xfId="9740"/>
    <cellStyle name="Normal 3 25 20 3" xfId="9741"/>
    <cellStyle name="Normal 3 25 21" xfId="9742"/>
    <cellStyle name="Normal 3 25 21 2" xfId="9743"/>
    <cellStyle name="Normal 3 25 21 3" xfId="9744"/>
    <cellStyle name="Normal 3 25 22" xfId="9745"/>
    <cellStyle name="Normal 3 25 22 2" xfId="9746"/>
    <cellStyle name="Normal 3 25 22 3" xfId="9747"/>
    <cellStyle name="Normal 3 25 23" xfId="9748"/>
    <cellStyle name="Normal 3 25 23 2" xfId="9749"/>
    <cellStyle name="Normal 3 25 23 3" xfId="9750"/>
    <cellStyle name="Normal 3 25 24" xfId="9751"/>
    <cellStyle name="Normal 3 25 25" xfId="9752"/>
    <cellStyle name="Normal 3 25 3" xfId="9753"/>
    <cellStyle name="Normal 3 25 3 2" xfId="9754"/>
    <cellStyle name="Normal 3 25 3 3" xfId="9755"/>
    <cellStyle name="Normal 3 25 4" xfId="9756"/>
    <cellStyle name="Normal 3 25 4 2" xfId="9757"/>
    <cellStyle name="Normal 3 25 4 3" xfId="9758"/>
    <cellStyle name="Normal 3 25 5" xfId="9759"/>
    <cellStyle name="Normal 3 25 5 2" xfId="9760"/>
    <cellStyle name="Normal 3 25 5 3" xfId="9761"/>
    <cellStyle name="Normal 3 25 6" xfId="9762"/>
    <cellStyle name="Normal 3 25 6 2" xfId="9763"/>
    <cellStyle name="Normal 3 25 6 3" xfId="9764"/>
    <cellStyle name="Normal 3 25 7" xfId="9765"/>
    <cellStyle name="Normal 3 25 7 2" xfId="9766"/>
    <cellStyle name="Normal 3 25 7 3" xfId="9767"/>
    <cellStyle name="Normal 3 25 8" xfId="9768"/>
    <cellStyle name="Normal 3 25 8 2" xfId="9769"/>
    <cellStyle name="Normal 3 25 8 3" xfId="9770"/>
    <cellStyle name="Normal 3 25 9" xfId="9771"/>
    <cellStyle name="Normal 3 25 9 2" xfId="9772"/>
    <cellStyle name="Normal 3 25 9 3" xfId="9773"/>
    <cellStyle name="Normal 3 26" xfId="9774"/>
    <cellStyle name="Normal 3 26 10" xfId="9775"/>
    <cellStyle name="Normal 3 26 10 2" xfId="9776"/>
    <cellStyle name="Normal 3 26 10 3" xfId="9777"/>
    <cellStyle name="Normal 3 26 11" xfId="9778"/>
    <cellStyle name="Normal 3 26 11 2" xfId="9779"/>
    <cellStyle name="Normal 3 26 11 3" xfId="9780"/>
    <cellStyle name="Normal 3 26 12" xfId="9781"/>
    <cellStyle name="Normal 3 26 12 2" xfId="9782"/>
    <cellStyle name="Normal 3 26 12 3" xfId="9783"/>
    <cellStyle name="Normal 3 26 13" xfId="9784"/>
    <cellStyle name="Normal 3 26 13 2" xfId="9785"/>
    <cellStyle name="Normal 3 26 13 3" xfId="9786"/>
    <cellStyle name="Normal 3 26 14" xfId="9787"/>
    <cellStyle name="Normal 3 26 14 2" xfId="9788"/>
    <cellStyle name="Normal 3 26 14 3" xfId="9789"/>
    <cellStyle name="Normal 3 26 15" xfId="9790"/>
    <cellStyle name="Normal 3 26 15 2" xfId="9791"/>
    <cellStyle name="Normal 3 26 15 3" xfId="9792"/>
    <cellStyle name="Normal 3 26 16" xfId="9793"/>
    <cellStyle name="Normal 3 26 16 2" xfId="9794"/>
    <cellStyle name="Normal 3 26 16 3" xfId="9795"/>
    <cellStyle name="Normal 3 26 17" xfId="9796"/>
    <cellStyle name="Normal 3 26 17 2" xfId="9797"/>
    <cellStyle name="Normal 3 26 17 3" xfId="9798"/>
    <cellStyle name="Normal 3 26 18" xfId="9799"/>
    <cellStyle name="Normal 3 26 18 2" xfId="9800"/>
    <cellStyle name="Normal 3 26 18 3" xfId="9801"/>
    <cellStyle name="Normal 3 26 19" xfId="9802"/>
    <cellStyle name="Normal 3 26 19 2" xfId="9803"/>
    <cellStyle name="Normal 3 26 19 3" xfId="9804"/>
    <cellStyle name="Normal 3 26 2" xfId="9805"/>
    <cellStyle name="Normal 3 26 2 2" xfId="9806"/>
    <cellStyle name="Normal 3 26 2 3" xfId="9807"/>
    <cellStyle name="Normal 3 26 20" xfId="9808"/>
    <cellStyle name="Normal 3 26 20 2" xfId="9809"/>
    <cellStyle name="Normal 3 26 20 3" xfId="9810"/>
    <cellStyle name="Normal 3 26 21" xfId="9811"/>
    <cellStyle name="Normal 3 26 21 2" xfId="9812"/>
    <cellStyle name="Normal 3 26 21 3" xfId="9813"/>
    <cellStyle name="Normal 3 26 22" xfId="9814"/>
    <cellStyle name="Normal 3 26 22 2" xfId="9815"/>
    <cellStyle name="Normal 3 26 22 3" xfId="9816"/>
    <cellStyle name="Normal 3 26 23" xfId="9817"/>
    <cellStyle name="Normal 3 26 23 2" xfId="9818"/>
    <cellStyle name="Normal 3 26 23 3" xfId="9819"/>
    <cellStyle name="Normal 3 26 24" xfId="9820"/>
    <cellStyle name="Normal 3 26 25" xfId="9821"/>
    <cellStyle name="Normal 3 26 3" xfId="9822"/>
    <cellStyle name="Normal 3 26 3 2" xfId="9823"/>
    <cellStyle name="Normal 3 26 3 3" xfId="9824"/>
    <cellStyle name="Normal 3 26 4" xfId="9825"/>
    <cellStyle name="Normal 3 26 4 2" xfId="9826"/>
    <cellStyle name="Normal 3 26 4 3" xfId="9827"/>
    <cellStyle name="Normal 3 26 5" xfId="9828"/>
    <cellStyle name="Normal 3 26 5 2" xfId="9829"/>
    <cellStyle name="Normal 3 26 5 3" xfId="9830"/>
    <cellStyle name="Normal 3 26 6" xfId="9831"/>
    <cellStyle name="Normal 3 26 6 2" xfId="9832"/>
    <cellStyle name="Normal 3 26 6 3" xfId="9833"/>
    <cellStyle name="Normal 3 26 7" xfId="9834"/>
    <cellStyle name="Normal 3 26 7 2" xfId="9835"/>
    <cellStyle name="Normal 3 26 7 3" xfId="9836"/>
    <cellStyle name="Normal 3 26 8" xfId="9837"/>
    <cellStyle name="Normal 3 26 8 2" xfId="9838"/>
    <cellStyle name="Normal 3 26 8 3" xfId="9839"/>
    <cellStyle name="Normal 3 26 9" xfId="9840"/>
    <cellStyle name="Normal 3 26 9 2" xfId="9841"/>
    <cellStyle name="Normal 3 26 9 3" xfId="9842"/>
    <cellStyle name="Normal 3 27" xfId="9843"/>
    <cellStyle name="Normal 3 27 10" xfId="9844"/>
    <cellStyle name="Normal 3 27 10 2" xfId="9845"/>
    <cellStyle name="Normal 3 27 10 3" xfId="9846"/>
    <cellStyle name="Normal 3 27 11" xfId="9847"/>
    <cellStyle name="Normal 3 27 11 2" xfId="9848"/>
    <cellStyle name="Normal 3 27 11 3" xfId="9849"/>
    <cellStyle name="Normal 3 27 12" xfId="9850"/>
    <cellStyle name="Normal 3 27 12 2" xfId="9851"/>
    <cellStyle name="Normal 3 27 12 3" xfId="9852"/>
    <cellStyle name="Normal 3 27 13" xfId="9853"/>
    <cellStyle name="Normal 3 27 13 2" xfId="9854"/>
    <cellStyle name="Normal 3 27 13 3" xfId="9855"/>
    <cellStyle name="Normal 3 27 14" xfId="9856"/>
    <cellStyle name="Normal 3 27 14 2" xfId="9857"/>
    <cellStyle name="Normal 3 27 14 3" xfId="9858"/>
    <cellStyle name="Normal 3 27 15" xfId="9859"/>
    <cellStyle name="Normal 3 27 15 2" xfId="9860"/>
    <cellStyle name="Normal 3 27 15 3" xfId="9861"/>
    <cellStyle name="Normal 3 27 16" xfId="9862"/>
    <cellStyle name="Normal 3 27 16 2" xfId="9863"/>
    <cellStyle name="Normal 3 27 16 3" xfId="9864"/>
    <cellStyle name="Normal 3 27 17" xfId="9865"/>
    <cellStyle name="Normal 3 27 17 2" xfId="9866"/>
    <cellStyle name="Normal 3 27 17 3" xfId="9867"/>
    <cellStyle name="Normal 3 27 18" xfId="9868"/>
    <cellStyle name="Normal 3 27 18 2" xfId="9869"/>
    <cellStyle name="Normal 3 27 18 3" xfId="9870"/>
    <cellStyle name="Normal 3 27 19" xfId="9871"/>
    <cellStyle name="Normal 3 27 19 2" xfId="9872"/>
    <cellStyle name="Normal 3 27 19 3" xfId="9873"/>
    <cellStyle name="Normal 3 27 2" xfId="9874"/>
    <cellStyle name="Normal 3 27 2 2" xfId="9875"/>
    <cellStyle name="Normal 3 27 2 3" xfId="9876"/>
    <cellStyle name="Normal 3 27 20" xfId="9877"/>
    <cellStyle name="Normal 3 27 20 2" xfId="9878"/>
    <cellStyle name="Normal 3 27 20 3" xfId="9879"/>
    <cellStyle name="Normal 3 27 21" xfId="9880"/>
    <cellStyle name="Normal 3 27 21 2" xfId="9881"/>
    <cellStyle name="Normal 3 27 21 3" xfId="9882"/>
    <cellStyle name="Normal 3 27 22" xfId="9883"/>
    <cellStyle name="Normal 3 27 22 2" xfId="9884"/>
    <cellStyle name="Normal 3 27 22 3" xfId="9885"/>
    <cellStyle name="Normal 3 27 23" xfId="9886"/>
    <cellStyle name="Normal 3 27 23 2" xfId="9887"/>
    <cellStyle name="Normal 3 27 23 3" xfId="9888"/>
    <cellStyle name="Normal 3 27 24" xfId="9889"/>
    <cellStyle name="Normal 3 27 25" xfId="9890"/>
    <cellStyle name="Normal 3 27 3" xfId="9891"/>
    <cellStyle name="Normal 3 27 3 2" xfId="9892"/>
    <cellStyle name="Normal 3 27 3 3" xfId="9893"/>
    <cellStyle name="Normal 3 27 4" xfId="9894"/>
    <cellStyle name="Normal 3 27 4 2" xfId="9895"/>
    <cellStyle name="Normal 3 27 4 3" xfId="9896"/>
    <cellStyle name="Normal 3 27 5" xfId="9897"/>
    <cellStyle name="Normal 3 27 5 2" xfId="9898"/>
    <cellStyle name="Normal 3 27 5 3" xfId="9899"/>
    <cellStyle name="Normal 3 27 6" xfId="9900"/>
    <cellStyle name="Normal 3 27 6 2" xfId="9901"/>
    <cellStyle name="Normal 3 27 6 3" xfId="9902"/>
    <cellStyle name="Normal 3 27 7" xfId="9903"/>
    <cellStyle name="Normal 3 27 7 2" xfId="9904"/>
    <cellStyle name="Normal 3 27 7 3" xfId="9905"/>
    <cellStyle name="Normal 3 27 8" xfId="9906"/>
    <cellStyle name="Normal 3 27 8 2" xfId="9907"/>
    <cellStyle name="Normal 3 27 8 3" xfId="9908"/>
    <cellStyle name="Normal 3 27 9" xfId="9909"/>
    <cellStyle name="Normal 3 27 9 2" xfId="9910"/>
    <cellStyle name="Normal 3 27 9 3" xfId="9911"/>
    <cellStyle name="Normal 3 28" xfId="9912"/>
    <cellStyle name="Normal 3 28 10" xfId="9913"/>
    <cellStyle name="Normal 3 28 10 2" xfId="9914"/>
    <cellStyle name="Normal 3 28 10 3" xfId="9915"/>
    <cellStyle name="Normal 3 28 11" xfId="9916"/>
    <cellStyle name="Normal 3 28 11 2" xfId="9917"/>
    <cellStyle name="Normal 3 28 11 3" xfId="9918"/>
    <cellStyle name="Normal 3 28 12" xfId="9919"/>
    <cellStyle name="Normal 3 28 12 2" xfId="9920"/>
    <cellStyle name="Normal 3 28 12 3" xfId="9921"/>
    <cellStyle name="Normal 3 28 13" xfId="9922"/>
    <cellStyle name="Normal 3 28 13 2" xfId="9923"/>
    <cellStyle name="Normal 3 28 13 3" xfId="9924"/>
    <cellStyle name="Normal 3 28 14" xfId="9925"/>
    <cellStyle name="Normal 3 28 14 2" xfId="9926"/>
    <cellStyle name="Normal 3 28 14 3" xfId="9927"/>
    <cellStyle name="Normal 3 28 15" xfId="9928"/>
    <cellStyle name="Normal 3 28 15 2" xfId="9929"/>
    <cellStyle name="Normal 3 28 15 3" xfId="9930"/>
    <cellStyle name="Normal 3 28 16" xfId="9931"/>
    <cellStyle name="Normal 3 28 16 2" xfId="9932"/>
    <cellStyle name="Normal 3 28 16 3" xfId="9933"/>
    <cellStyle name="Normal 3 28 17" xfId="9934"/>
    <cellStyle name="Normal 3 28 17 2" xfId="9935"/>
    <cellStyle name="Normal 3 28 17 3" xfId="9936"/>
    <cellStyle name="Normal 3 28 18" xfId="9937"/>
    <cellStyle name="Normal 3 28 18 2" xfId="9938"/>
    <cellStyle name="Normal 3 28 18 3" xfId="9939"/>
    <cellStyle name="Normal 3 28 19" xfId="9940"/>
    <cellStyle name="Normal 3 28 19 2" xfId="9941"/>
    <cellStyle name="Normal 3 28 19 3" xfId="9942"/>
    <cellStyle name="Normal 3 28 2" xfId="9943"/>
    <cellStyle name="Normal 3 28 2 2" xfId="9944"/>
    <cellStyle name="Normal 3 28 2 3" xfId="9945"/>
    <cellStyle name="Normal 3 28 20" xfId="9946"/>
    <cellStyle name="Normal 3 28 20 2" xfId="9947"/>
    <cellStyle name="Normal 3 28 20 3" xfId="9948"/>
    <cellStyle name="Normal 3 28 21" xfId="9949"/>
    <cellStyle name="Normal 3 28 21 2" xfId="9950"/>
    <cellStyle name="Normal 3 28 21 3" xfId="9951"/>
    <cellStyle name="Normal 3 28 22" xfId="9952"/>
    <cellStyle name="Normal 3 28 22 2" xfId="9953"/>
    <cellStyle name="Normal 3 28 22 3" xfId="9954"/>
    <cellStyle name="Normal 3 28 23" xfId="9955"/>
    <cellStyle name="Normal 3 28 23 2" xfId="9956"/>
    <cellStyle name="Normal 3 28 23 3" xfId="9957"/>
    <cellStyle name="Normal 3 28 24" xfId="9958"/>
    <cellStyle name="Normal 3 28 25" xfId="9959"/>
    <cellStyle name="Normal 3 28 3" xfId="9960"/>
    <cellStyle name="Normal 3 28 3 2" xfId="9961"/>
    <cellStyle name="Normal 3 28 3 3" xfId="9962"/>
    <cellStyle name="Normal 3 28 4" xfId="9963"/>
    <cellStyle name="Normal 3 28 4 2" xfId="9964"/>
    <cellStyle name="Normal 3 28 4 3" xfId="9965"/>
    <cellStyle name="Normal 3 28 5" xfId="9966"/>
    <cellStyle name="Normal 3 28 5 2" xfId="9967"/>
    <cellStyle name="Normal 3 28 5 3" xfId="9968"/>
    <cellStyle name="Normal 3 28 6" xfId="9969"/>
    <cellStyle name="Normal 3 28 6 2" xfId="9970"/>
    <cellStyle name="Normal 3 28 6 3" xfId="9971"/>
    <cellStyle name="Normal 3 28 7" xfId="9972"/>
    <cellStyle name="Normal 3 28 7 2" xfId="9973"/>
    <cellStyle name="Normal 3 28 7 3" xfId="9974"/>
    <cellStyle name="Normal 3 28 8" xfId="9975"/>
    <cellStyle name="Normal 3 28 8 2" xfId="9976"/>
    <cellStyle name="Normal 3 28 8 3" xfId="9977"/>
    <cellStyle name="Normal 3 28 9" xfId="9978"/>
    <cellStyle name="Normal 3 28 9 2" xfId="9979"/>
    <cellStyle name="Normal 3 28 9 3" xfId="9980"/>
    <cellStyle name="Normal 3 29" xfId="9981"/>
    <cellStyle name="Normal 3 29 10" xfId="9982"/>
    <cellStyle name="Normal 3 29 10 2" xfId="9983"/>
    <cellStyle name="Normal 3 29 10 3" xfId="9984"/>
    <cellStyle name="Normal 3 29 11" xfId="9985"/>
    <cellStyle name="Normal 3 29 11 2" xfId="9986"/>
    <cellStyle name="Normal 3 29 11 3" xfId="9987"/>
    <cellStyle name="Normal 3 29 12" xfId="9988"/>
    <cellStyle name="Normal 3 29 12 2" xfId="9989"/>
    <cellStyle name="Normal 3 29 12 3" xfId="9990"/>
    <cellStyle name="Normal 3 29 13" xfId="9991"/>
    <cellStyle name="Normal 3 29 13 2" xfId="9992"/>
    <cellStyle name="Normal 3 29 13 3" xfId="9993"/>
    <cellStyle name="Normal 3 29 14" xfId="9994"/>
    <cellStyle name="Normal 3 29 14 2" xfId="9995"/>
    <cellStyle name="Normal 3 29 14 3" xfId="9996"/>
    <cellStyle name="Normal 3 29 15" xfId="9997"/>
    <cellStyle name="Normal 3 29 15 2" xfId="9998"/>
    <cellStyle name="Normal 3 29 15 3" xfId="9999"/>
    <cellStyle name="Normal 3 29 16" xfId="10000"/>
    <cellStyle name="Normal 3 29 16 2" xfId="10001"/>
    <cellStyle name="Normal 3 29 16 3" xfId="10002"/>
    <cellStyle name="Normal 3 29 17" xfId="10003"/>
    <cellStyle name="Normal 3 29 17 2" xfId="10004"/>
    <cellStyle name="Normal 3 29 17 3" xfId="10005"/>
    <cellStyle name="Normal 3 29 18" xfId="10006"/>
    <cellStyle name="Normal 3 29 18 2" xfId="10007"/>
    <cellStyle name="Normal 3 29 18 3" xfId="10008"/>
    <cellStyle name="Normal 3 29 19" xfId="10009"/>
    <cellStyle name="Normal 3 29 19 2" xfId="10010"/>
    <cellStyle name="Normal 3 29 19 3" xfId="10011"/>
    <cellStyle name="Normal 3 29 2" xfId="10012"/>
    <cellStyle name="Normal 3 29 2 2" xfId="10013"/>
    <cellStyle name="Normal 3 29 2 3" xfId="10014"/>
    <cellStyle name="Normal 3 29 20" xfId="10015"/>
    <cellStyle name="Normal 3 29 20 2" xfId="10016"/>
    <cellStyle name="Normal 3 29 20 3" xfId="10017"/>
    <cellStyle name="Normal 3 29 21" xfId="10018"/>
    <cellStyle name="Normal 3 29 21 2" xfId="10019"/>
    <cellStyle name="Normal 3 29 21 3" xfId="10020"/>
    <cellStyle name="Normal 3 29 22" xfId="10021"/>
    <cellStyle name="Normal 3 29 22 2" xfId="10022"/>
    <cellStyle name="Normal 3 29 22 3" xfId="10023"/>
    <cellStyle name="Normal 3 29 23" xfId="10024"/>
    <cellStyle name="Normal 3 29 23 2" xfId="10025"/>
    <cellStyle name="Normal 3 29 23 3" xfId="10026"/>
    <cellStyle name="Normal 3 29 24" xfId="10027"/>
    <cellStyle name="Normal 3 29 25" xfId="10028"/>
    <cellStyle name="Normal 3 29 3" xfId="10029"/>
    <cellStyle name="Normal 3 29 3 2" xfId="10030"/>
    <cellStyle name="Normal 3 29 3 3" xfId="10031"/>
    <cellStyle name="Normal 3 29 4" xfId="10032"/>
    <cellStyle name="Normal 3 29 4 2" xfId="10033"/>
    <cellStyle name="Normal 3 29 4 3" xfId="10034"/>
    <cellStyle name="Normal 3 29 5" xfId="10035"/>
    <cellStyle name="Normal 3 29 5 2" xfId="10036"/>
    <cellStyle name="Normal 3 29 5 3" xfId="10037"/>
    <cellStyle name="Normal 3 29 6" xfId="10038"/>
    <cellStyle name="Normal 3 29 6 2" xfId="10039"/>
    <cellStyle name="Normal 3 29 6 3" xfId="10040"/>
    <cellStyle name="Normal 3 29 7" xfId="10041"/>
    <cellStyle name="Normal 3 29 7 2" xfId="10042"/>
    <cellStyle name="Normal 3 29 7 3" xfId="10043"/>
    <cellStyle name="Normal 3 29 8" xfId="10044"/>
    <cellStyle name="Normal 3 29 8 2" xfId="10045"/>
    <cellStyle name="Normal 3 29 8 3" xfId="10046"/>
    <cellStyle name="Normal 3 29 9" xfId="10047"/>
    <cellStyle name="Normal 3 29 9 2" xfId="10048"/>
    <cellStyle name="Normal 3 29 9 3" xfId="10049"/>
    <cellStyle name="Normal 3 3" xfId="61"/>
    <cellStyle name="Normal 3 3 10" xfId="10050"/>
    <cellStyle name="Normal 3 3 10 2" xfId="10051"/>
    <cellStyle name="Normal 3 3 10 3" xfId="10052"/>
    <cellStyle name="Normal 3 3 11" xfId="10053"/>
    <cellStyle name="Normal 3 3 11 2" xfId="10054"/>
    <cellStyle name="Normal 3 3 11 3" xfId="10055"/>
    <cellStyle name="Normal 3 3 12" xfId="10056"/>
    <cellStyle name="Normal 3 3 12 2" xfId="10057"/>
    <cellStyle name="Normal 3 3 12 3" xfId="10058"/>
    <cellStyle name="Normal 3 3 13" xfId="10059"/>
    <cellStyle name="Normal 3 3 13 2" xfId="10060"/>
    <cellStyle name="Normal 3 3 13 3" xfId="10061"/>
    <cellStyle name="Normal 3 3 14" xfId="10062"/>
    <cellStyle name="Normal 3 3 14 2" xfId="10063"/>
    <cellStyle name="Normal 3 3 14 3" xfId="10064"/>
    <cellStyle name="Normal 3 3 15" xfId="10065"/>
    <cellStyle name="Normal 3 3 15 2" xfId="10066"/>
    <cellStyle name="Normal 3 3 15 3" xfId="10067"/>
    <cellStyle name="Normal 3 3 16" xfId="10068"/>
    <cellStyle name="Normal 3 3 16 2" xfId="10069"/>
    <cellStyle name="Normal 3 3 16 3" xfId="10070"/>
    <cellStyle name="Normal 3 3 17" xfId="10071"/>
    <cellStyle name="Normal 3 3 17 2" xfId="10072"/>
    <cellStyle name="Normal 3 3 17 3" xfId="10073"/>
    <cellStyle name="Normal 3 3 18" xfId="10074"/>
    <cellStyle name="Normal 3 3 18 2" xfId="10075"/>
    <cellStyle name="Normal 3 3 18 3" xfId="10076"/>
    <cellStyle name="Normal 3 3 19" xfId="10077"/>
    <cellStyle name="Normal 3 3 19 2" xfId="10078"/>
    <cellStyle name="Normal 3 3 19 3" xfId="10079"/>
    <cellStyle name="Normal 3 3 2" xfId="10080"/>
    <cellStyle name="Normal 3 3 2 2" xfId="10081"/>
    <cellStyle name="Normal 3 3 2 3" xfId="10082"/>
    <cellStyle name="Normal 3 3 20" xfId="10083"/>
    <cellStyle name="Normal 3 3 20 2" xfId="10084"/>
    <cellStyle name="Normal 3 3 20 3" xfId="10085"/>
    <cellStyle name="Normal 3 3 21" xfId="10086"/>
    <cellStyle name="Normal 3 3 21 2" xfId="10087"/>
    <cellStyle name="Normal 3 3 21 3" xfId="10088"/>
    <cellStyle name="Normal 3 3 22" xfId="10089"/>
    <cellStyle name="Normal 3 3 22 2" xfId="10090"/>
    <cellStyle name="Normal 3 3 22 3" xfId="10091"/>
    <cellStyle name="Normal 3 3 23" xfId="10092"/>
    <cellStyle name="Normal 3 3 23 2" xfId="10093"/>
    <cellStyle name="Normal 3 3 23 3" xfId="10094"/>
    <cellStyle name="Normal 3 3 24" xfId="10095"/>
    <cellStyle name="Normal 3 3 25" xfId="10096"/>
    <cellStyle name="Normal 3 3 3" xfId="10097"/>
    <cellStyle name="Normal 3 3 3 2" xfId="10098"/>
    <cellStyle name="Normal 3 3 3 3" xfId="10099"/>
    <cellStyle name="Normal 3 3 4" xfId="10100"/>
    <cellStyle name="Normal 3 3 4 2" xfId="10101"/>
    <cellStyle name="Normal 3 3 4 3" xfId="10102"/>
    <cellStyle name="Normal 3 3 5" xfId="10103"/>
    <cellStyle name="Normal 3 3 5 2" xfId="10104"/>
    <cellStyle name="Normal 3 3 5 3" xfId="10105"/>
    <cellStyle name="Normal 3 3 6" xfId="10106"/>
    <cellStyle name="Normal 3 3 6 2" xfId="10107"/>
    <cellStyle name="Normal 3 3 6 3" xfId="10108"/>
    <cellStyle name="Normal 3 3 7" xfId="10109"/>
    <cellStyle name="Normal 3 3 7 2" xfId="10110"/>
    <cellStyle name="Normal 3 3 7 3" xfId="10111"/>
    <cellStyle name="Normal 3 3 8" xfId="10112"/>
    <cellStyle name="Normal 3 3 8 2" xfId="10113"/>
    <cellStyle name="Normal 3 3 8 3" xfId="10114"/>
    <cellStyle name="Normal 3 3 9" xfId="10115"/>
    <cellStyle name="Normal 3 3 9 2" xfId="10116"/>
    <cellStyle name="Normal 3 3 9 3" xfId="10117"/>
    <cellStyle name="Normal 3 30" xfId="10118"/>
    <cellStyle name="Normal 3 30 10" xfId="10119"/>
    <cellStyle name="Normal 3 30 10 2" xfId="10120"/>
    <cellStyle name="Normal 3 30 10 3" xfId="10121"/>
    <cellStyle name="Normal 3 30 11" xfId="10122"/>
    <cellStyle name="Normal 3 30 11 2" xfId="10123"/>
    <cellStyle name="Normal 3 30 11 3" xfId="10124"/>
    <cellStyle name="Normal 3 30 12" xfId="10125"/>
    <cellStyle name="Normal 3 30 12 2" xfId="10126"/>
    <cellStyle name="Normal 3 30 12 3" xfId="10127"/>
    <cellStyle name="Normal 3 30 13" xfId="10128"/>
    <cellStyle name="Normal 3 30 13 2" xfId="10129"/>
    <cellStyle name="Normal 3 30 13 3" xfId="10130"/>
    <cellStyle name="Normal 3 30 14" xfId="10131"/>
    <cellStyle name="Normal 3 30 14 2" xfId="10132"/>
    <cellStyle name="Normal 3 30 14 3" xfId="10133"/>
    <cellStyle name="Normal 3 30 15" xfId="10134"/>
    <cellStyle name="Normal 3 30 15 2" xfId="10135"/>
    <cellStyle name="Normal 3 30 15 3" xfId="10136"/>
    <cellStyle name="Normal 3 30 16" xfId="10137"/>
    <cellStyle name="Normal 3 30 16 2" xfId="10138"/>
    <cellStyle name="Normal 3 30 16 3" xfId="10139"/>
    <cellStyle name="Normal 3 30 17" xfId="10140"/>
    <cellStyle name="Normal 3 30 17 2" xfId="10141"/>
    <cellStyle name="Normal 3 30 17 3" xfId="10142"/>
    <cellStyle name="Normal 3 30 18" xfId="10143"/>
    <cellStyle name="Normal 3 30 18 2" xfId="10144"/>
    <cellStyle name="Normal 3 30 18 3" xfId="10145"/>
    <cellStyle name="Normal 3 30 19" xfId="10146"/>
    <cellStyle name="Normal 3 30 19 2" xfId="10147"/>
    <cellStyle name="Normal 3 30 19 3" xfId="10148"/>
    <cellStyle name="Normal 3 30 2" xfId="10149"/>
    <cellStyle name="Normal 3 30 2 2" xfId="10150"/>
    <cellStyle name="Normal 3 30 2 3" xfId="10151"/>
    <cellStyle name="Normal 3 30 20" xfId="10152"/>
    <cellStyle name="Normal 3 30 20 2" xfId="10153"/>
    <cellStyle name="Normal 3 30 20 3" xfId="10154"/>
    <cellStyle name="Normal 3 30 21" xfId="10155"/>
    <cellStyle name="Normal 3 30 21 2" xfId="10156"/>
    <cellStyle name="Normal 3 30 21 3" xfId="10157"/>
    <cellStyle name="Normal 3 30 22" xfId="10158"/>
    <cellStyle name="Normal 3 30 22 2" xfId="10159"/>
    <cellStyle name="Normal 3 30 22 3" xfId="10160"/>
    <cellStyle name="Normal 3 30 23" xfId="10161"/>
    <cellStyle name="Normal 3 30 23 2" xfId="10162"/>
    <cellStyle name="Normal 3 30 23 3" xfId="10163"/>
    <cellStyle name="Normal 3 30 24" xfId="10164"/>
    <cellStyle name="Normal 3 30 25" xfId="10165"/>
    <cellStyle name="Normal 3 30 3" xfId="10166"/>
    <cellStyle name="Normal 3 30 3 2" xfId="10167"/>
    <cellStyle name="Normal 3 30 3 3" xfId="10168"/>
    <cellStyle name="Normal 3 30 4" xfId="10169"/>
    <cellStyle name="Normal 3 30 4 2" xfId="10170"/>
    <cellStyle name="Normal 3 30 4 3" xfId="10171"/>
    <cellStyle name="Normal 3 30 5" xfId="10172"/>
    <cellStyle name="Normal 3 30 5 2" xfId="10173"/>
    <cellStyle name="Normal 3 30 5 3" xfId="10174"/>
    <cellStyle name="Normal 3 30 6" xfId="10175"/>
    <cellStyle name="Normal 3 30 6 2" xfId="10176"/>
    <cellStyle name="Normal 3 30 6 3" xfId="10177"/>
    <cellStyle name="Normal 3 30 7" xfId="10178"/>
    <cellStyle name="Normal 3 30 7 2" xfId="10179"/>
    <cellStyle name="Normal 3 30 7 3" xfId="10180"/>
    <cellStyle name="Normal 3 30 8" xfId="10181"/>
    <cellStyle name="Normal 3 30 8 2" xfId="10182"/>
    <cellStyle name="Normal 3 30 8 3" xfId="10183"/>
    <cellStyle name="Normal 3 30 9" xfId="10184"/>
    <cellStyle name="Normal 3 30 9 2" xfId="10185"/>
    <cellStyle name="Normal 3 30 9 3" xfId="10186"/>
    <cellStyle name="Normal 3 31" xfId="10187"/>
    <cellStyle name="Normal 3 31 10" xfId="10188"/>
    <cellStyle name="Normal 3 31 10 2" xfId="10189"/>
    <cellStyle name="Normal 3 31 10 3" xfId="10190"/>
    <cellStyle name="Normal 3 31 11" xfId="10191"/>
    <cellStyle name="Normal 3 31 11 2" xfId="10192"/>
    <cellStyle name="Normal 3 31 11 3" xfId="10193"/>
    <cellStyle name="Normal 3 31 12" xfId="10194"/>
    <cellStyle name="Normal 3 31 12 2" xfId="10195"/>
    <cellStyle name="Normal 3 31 12 3" xfId="10196"/>
    <cellStyle name="Normal 3 31 13" xfId="10197"/>
    <cellStyle name="Normal 3 31 13 2" xfId="10198"/>
    <cellStyle name="Normal 3 31 13 3" xfId="10199"/>
    <cellStyle name="Normal 3 31 14" xfId="10200"/>
    <cellStyle name="Normal 3 31 14 2" xfId="10201"/>
    <cellStyle name="Normal 3 31 14 3" xfId="10202"/>
    <cellStyle name="Normal 3 31 15" xfId="10203"/>
    <cellStyle name="Normal 3 31 15 2" xfId="10204"/>
    <cellStyle name="Normal 3 31 15 3" xfId="10205"/>
    <cellStyle name="Normal 3 31 16" xfId="10206"/>
    <cellStyle name="Normal 3 31 16 2" xfId="10207"/>
    <cellStyle name="Normal 3 31 16 3" xfId="10208"/>
    <cellStyle name="Normal 3 31 17" xfId="10209"/>
    <cellStyle name="Normal 3 31 17 2" xfId="10210"/>
    <cellStyle name="Normal 3 31 17 3" xfId="10211"/>
    <cellStyle name="Normal 3 31 18" xfId="10212"/>
    <cellStyle name="Normal 3 31 18 2" xfId="10213"/>
    <cellStyle name="Normal 3 31 18 3" xfId="10214"/>
    <cellStyle name="Normal 3 31 19" xfId="10215"/>
    <cellStyle name="Normal 3 31 19 2" xfId="10216"/>
    <cellStyle name="Normal 3 31 19 3" xfId="10217"/>
    <cellStyle name="Normal 3 31 2" xfId="10218"/>
    <cellStyle name="Normal 3 31 2 2" xfId="10219"/>
    <cellStyle name="Normal 3 31 2 3" xfId="10220"/>
    <cellStyle name="Normal 3 31 20" xfId="10221"/>
    <cellStyle name="Normal 3 31 20 2" xfId="10222"/>
    <cellStyle name="Normal 3 31 20 3" xfId="10223"/>
    <cellStyle name="Normal 3 31 21" xfId="10224"/>
    <cellStyle name="Normal 3 31 21 2" xfId="10225"/>
    <cellStyle name="Normal 3 31 21 3" xfId="10226"/>
    <cellStyle name="Normal 3 31 22" xfId="10227"/>
    <cellStyle name="Normal 3 31 22 2" xfId="10228"/>
    <cellStyle name="Normal 3 31 22 3" xfId="10229"/>
    <cellStyle name="Normal 3 31 23" xfId="10230"/>
    <cellStyle name="Normal 3 31 23 2" xfId="10231"/>
    <cellStyle name="Normal 3 31 23 3" xfId="10232"/>
    <cellStyle name="Normal 3 31 24" xfId="10233"/>
    <cellStyle name="Normal 3 31 25" xfId="10234"/>
    <cellStyle name="Normal 3 31 3" xfId="10235"/>
    <cellStyle name="Normal 3 31 3 2" xfId="10236"/>
    <cellStyle name="Normal 3 31 3 3" xfId="10237"/>
    <cellStyle name="Normal 3 31 4" xfId="10238"/>
    <cellStyle name="Normal 3 31 4 2" xfId="10239"/>
    <cellStyle name="Normal 3 31 4 3" xfId="10240"/>
    <cellStyle name="Normal 3 31 5" xfId="10241"/>
    <cellStyle name="Normal 3 31 5 2" xfId="10242"/>
    <cellStyle name="Normal 3 31 5 3" xfId="10243"/>
    <cellStyle name="Normal 3 31 6" xfId="10244"/>
    <cellStyle name="Normal 3 31 6 2" xfId="10245"/>
    <cellStyle name="Normal 3 31 6 3" xfId="10246"/>
    <cellStyle name="Normal 3 31 7" xfId="10247"/>
    <cellStyle name="Normal 3 31 7 2" xfId="10248"/>
    <cellStyle name="Normal 3 31 7 3" xfId="10249"/>
    <cellStyle name="Normal 3 31 8" xfId="10250"/>
    <cellStyle name="Normal 3 31 8 2" xfId="10251"/>
    <cellStyle name="Normal 3 31 8 3" xfId="10252"/>
    <cellStyle name="Normal 3 31 9" xfId="10253"/>
    <cellStyle name="Normal 3 31 9 2" xfId="10254"/>
    <cellStyle name="Normal 3 31 9 3" xfId="10255"/>
    <cellStyle name="Normal 3 32" xfId="10256"/>
    <cellStyle name="Normal 3 32 10" xfId="10257"/>
    <cellStyle name="Normal 3 32 10 2" xfId="10258"/>
    <cellStyle name="Normal 3 32 10 3" xfId="10259"/>
    <cellStyle name="Normal 3 32 11" xfId="10260"/>
    <cellStyle name="Normal 3 32 11 2" xfId="10261"/>
    <cellStyle name="Normal 3 32 11 3" xfId="10262"/>
    <cellStyle name="Normal 3 32 12" xfId="10263"/>
    <cellStyle name="Normal 3 32 12 2" xfId="10264"/>
    <cellStyle name="Normal 3 32 12 3" xfId="10265"/>
    <cellStyle name="Normal 3 32 13" xfId="10266"/>
    <cellStyle name="Normal 3 32 13 2" xfId="10267"/>
    <cellStyle name="Normal 3 32 13 3" xfId="10268"/>
    <cellStyle name="Normal 3 32 14" xfId="10269"/>
    <cellStyle name="Normal 3 32 14 2" xfId="10270"/>
    <cellStyle name="Normal 3 32 14 3" xfId="10271"/>
    <cellStyle name="Normal 3 32 15" xfId="10272"/>
    <cellStyle name="Normal 3 32 15 2" xfId="10273"/>
    <cellStyle name="Normal 3 32 15 3" xfId="10274"/>
    <cellStyle name="Normal 3 32 16" xfId="10275"/>
    <cellStyle name="Normal 3 32 16 2" xfId="10276"/>
    <cellStyle name="Normal 3 32 16 3" xfId="10277"/>
    <cellStyle name="Normal 3 32 17" xfId="10278"/>
    <cellStyle name="Normal 3 32 17 2" xfId="10279"/>
    <cellStyle name="Normal 3 32 17 3" xfId="10280"/>
    <cellStyle name="Normal 3 32 18" xfId="10281"/>
    <cellStyle name="Normal 3 32 18 2" xfId="10282"/>
    <cellStyle name="Normal 3 32 18 3" xfId="10283"/>
    <cellStyle name="Normal 3 32 19" xfId="10284"/>
    <cellStyle name="Normal 3 32 19 2" xfId="10285"/>
    <cellStyle name="Normal 3 32 19 3" xfId="10286"/>
    <cellStyle name="Normal 3 32 2" xfId="10287"/>
    <cellStyle name="Normal 3 32 2 2" xfId="10288"/>
    <cellStyle name="Normal 3 32 2 3" xfId="10289"/>
    <cellStyle name="Normal 3 32 20" xfId="10290"/>
    <cellStyle name="Normal 3 32 20 2" xfId="10291"/>
    <cellStyle name="Normal 3 32 20 3" xfId="10292"/>
    <cellStyle name="Normal 3 32 21" xfId="10293"/>
    <cellStyle name="Normal 3 32 21 2" xfId="10294"/>
    <cellStyle name="Normal 3 32 21 3" xfId="10295"/>
    <cellStyle name="Normal 3 32 22" xfId="10296"/>
    <cellStyle name="Normal 3 32 22 2" xfId="10297"/>
    <cellStyle name="Normal 3 32 22 3" xfId="10298"/>
    <cellStyle name="Normal 3 32 23" xfId="10299"/>
    <cellStyle name="Normal 3 32 23 2" xfId="10300"/>
    <cellStyle name="Normal 3 32 23 3" xfId="10301"/>
    <cellStyle name="Normal 3 32 24" xfId="10302"/>
    <cellStyle name="Normal 3 32 25" xfId="10303"/>
    <cellStyle name="Normal 3 32 3" xfId="10304"/>
    <cellStyle name="Normal 3 32 3 2" xfId="10305"/>
    <cellStyle name="Normal 3 32 3 3" xfId="10306"/>
    <cellStyle name="Normal 3 32 4" xfId="10307"/>
    <cellStyle name="Normal 3 32 4 2" xfId="10308"/>
    <cellStyle name="Normal 3 32 4 3" xfId="10309"/>
    <cellStyle name="Normal 3 32 5" xfId="10310"/>
    <cellStyle name="Normal 3 32 5 2" xfId="10311"/>
    <cellStyle name="Normal 3 32 5 3" xfId="10312"/>
    <cellStyle name="Normal 3 32 6" xfId="10313"/>
    <cellStyle name="Normal 3 32 6 2" xfId="10314"/>
    <cellStyle name="Normal 3 32 6 3" xfId="10315"/>
    <cellStyle name="Normal 3 32 7" xfId="10316"/>
    <cellStyle name="Normal 3 32 7 2" xfId="10317"/>
    <cellStyle name="Normal 3 32 7 3" xfId="10318"/>
    <cellStyle name="Normal 3 32 8" xfId="10319"/>
    <cellStyle name="Normal 3 32 8 2" xfId="10320"/>
    <cellStyle name="Normal 3 32 8 3" xfId="10321"/>
    <cellStyle name="Normal 3 32 9" xfId="10322"/>
    <cellStyle name="Normal 3 32 9 2" xfId="10323"/>
    <cellStyle name="Normal 3 32 9 3" xfId="10324"/>
    <cellStyle name="Normal 3 33" xfId="10325"/>
    <cellStyle name="Normal 3 33 10" xfId="10326"/>
    <cellStyle name="Normal 3 33 10 2" xfId="10327"/>
    <cellStyle name="Normal 3 33 10 3" xfId="10328"/>
    <cellStyle name="Normal 3 33 11" xfId="10329"/>
    <cellStyle name="Normal 3 33 11 2" xfId="10330"/>
    <cellStyle name="Normal 3 33 11 3" xfId="10331"/>
    <cellStyle name="Normal 3 33 12" xfId="10332"/>
    <cellStyle name="Normal 3 33 12 2" xfId="10333"/>
    <cellStyle name="Normal 3 33 12 3" xfId="10334"/>
    <cellStyle name="Normal 3 33 13" xfId="10335"/>
    <cellStyle name="Normal 3 33 13 2" xfId="10336"/>
    <cellStyle name="Normal 3 33 13 3" xfId="10337"/>
    <cellStyle name="Normal 3 33 14" xfId="10338"/>
    <cellStyle name="Normal 3 33 14 2" xfId="10339"/>
    <cellStyle name="Normal 3 33 14 3" xfId="10340"/>
    <cellStyle name="Normal 3 33 15" xfId="10341"/>
    <cellStyle name="Normal 3 33 15 2" xfId="10342"/>
    <cellStyle name="Normal 3 33 15 3" xfId="10343"/>
    <cellStyle name="Normal 3 33 16" xfId="10344"/>
    <cellStyle name="Normal 3 33 16 2" xfId="10345"/>
    <cellStyle name="Normal 3 33 16 3" xfId="10346"/>
    <cellStyle name="Normal 3 33 17" xfId="10347"/>
    <cellStyle name="Normal 3 33 17 2" xfId="10348"/>
    <cellStyle name="Normal 3 33 17 3" xfId="10349"/>
    <cellStyle name="Normal 3 33 18" xfId="10350"/>
    <cellStyle name="Normal 3 33 18 2" xfId="10351"/>
    <cellStyle name="Normal 3 33 18 3" xfId="10352"/>
    <cellStyle name="Normal 3 33 19" xfId="10353"/>
    <cellStyle name="Normal 3 33 19 2" xfId="10354"/>
    <cellStyle name="Normal 3 33 19 3" xfId="10355"/>
    <cellStyle name="Normal 3 33 2" xfId="10356"/>
    <cellStyle name="Normal 3 33 2 2" xfId="10357"/>
    <cellStyle name="Normal 3 33 2 3" xfId="10358"/>
    <cellStyle name="Normal 3 33 20" xfId="10359"/>
    <cellStyle name="Normal 3 33 20 2" xfId="10360"/>
    <cellStyle name="Normal 3 33 20 3" xfId="10361"/>
    <cellStyle name="Normal 3 33 21" xfId="10362"/>
    <cellStyle name="Normal 3 33 21 2" xfId="10363"/>
    <cellStyle name="Normal 3 33 21 3" xfId="10364"/>
    <cellStyle name="Normal 3 33 22" xfId="10365"/>
    <cellStyle name="Normal 3 33 22 2" xfId="10366"/>
    <cellStyle name="Normal 3 33 22 3" xfId="10367"/>
    <cellStyle name="Normal 3 33 23" xfId="10368"/>
    <cellStyle name="Normal 3 33 23 2" xfId="10369"/>
    <cellStyle name="Normal 3 33 23 3" xfId="10370"/>
    <cellStyle name="Normal 3 33 24" xfId="10371"/>
    <cellStyle name="Normal 3 33 25" xfId="10372"/>
    <cellStyle name="Normal 3 33 3" xfId="10373"/>
    <cellStyle name="Normal 3 33 3 2" xfId="10374"/>
    <cellStyle name="Normal 3 33 3 3" xfId="10375"/>
    <cellStyle name="Normal 3 33 4" xfId="10376"/>
    <cellStyle name="Normal 3 33 4 2" xfId="10377"/>
    <cellStyle name="Normal 3 33 4 3" xfId="10378"/>
    <cellStyle name="Normal 3 33 5" xfId="10379"/>
    <cellStyle name="Normal 3 33 5 2" xfId="10380"/>
    <cellStyle name="Normal 3 33 5 3" xfId="10381"/>
    <cellStyle name="Normal 3 33 6" xfId="10382"/>
    <cellStyle name="Normal 3 33 6 2" xfId="10383"/>
    <cellStyle name="Normal 3 33 6 3" xfId="10384"/>
    <cellStyle name="Normal 3 33 7" xfId="10385"/>
    <cellStyle name="Normal 3 33 7 2" xfId="10386"/>
    <cellStyle name="Normal 3 33 7 3" xfId="10387"/>
    <cellStyle name="Normal 3 33 8" xfId="10388"/>
    <cellStyle name="Normal 3 33 8 2" xfId="10389"/>
    <cellStyle name="Normal 3 33 8 3" xfId="10390"/>
    <cellStyle name="Normal 3 33 9" xfId="10391"/>
    <cellStyle name="Normal 3 33 9 2" xfId="10392"/>
    <cellStyle name="Normal 3 33 9 3" xfId="10393"/>
    <cellStyle name="Normal 3 34" xfId="10394"/>
    <cellStyle name="Normal 3 34 2" xfId="10395"/>
    <cellStyle name="Normal 3 34 3" xfId="10396"/>
    <cellStyle name="Normal 3 35" xfId="10397"/>
    <cellStyle name="Normal 3 35 2" xfId="10398"/>
    <cellStyle name="Normal 3 35 3" xfId="10399"/>
    <cellStyle name="Normal 3 36" xfId="10400"/>
    <cellStyle name="Normal 3 36 2" xfId="10401"/>
    <cellStyle name="Normal 3 36 3" xfId="10402"/>
    <cellStyle name="Normal 3 37" xfId="10403"/>
    <cellStyle name="Normal 3 37 2" xfId="10404"/>
    <cellStyle name="Normal 3 37 3" xfId="10405"/>
    <cellStyle name="Normal 3 38" xfId="10406"/>
    <cellStyle name="Normal 3 38 2" xfId="10407"/>
    <cellStyle name="Normal 3 38 3" xfId="10408"/>
    <cellStyle name="Normal 3 39" xfId="10409"/>
    <cellStyle name="Normal 3 39 2" xfId="10410"/>
    <cellStyle name="Normal 3 39 3" xfId="10411"/>
    <cellStyle name="Normal 3 4" xfId="10412"/>
    <cellStyle name="Normal 3 4 10" xfId="10413"/>
    <cellStyle name="Normal 3 4 10 2" xfId="10414"/>
    <cellStyle name="Normal 3 4 10 3" xfId="10415"/>
    <cellStyle name="Normal 3 4 11" xfId="10416"/>
    <cellStyle name="Normal 3 4 11 2" xfId="10417"/>
    <cellStyle name="Normal 3 4 11 3" xfId="10418"/>
    <cellStyle name="Normal 3 4 12" xfId="10419"/>
    <cellStyle name="Normal 3 4 12 2" xfId="10420"/>
    <cellStyle name="Normal 3 4 12 3" xfId="10421"/>
    <cellStyle name="Normal 3 4 13" xfId="10422"/>
    <cellStyle name="Normal 3 4 13 2" xfId="10423"/>
    <cellStyle name="Normal 3 4 13 3" xfId="10424"/>
    <cellStyle name="Normal 3 4 14" xfId="10425"/>
    <cellStyle name="Normal 3 4 14 2" xfId="10426"/>
    <cellStyle name="Normal 3 4 14 3" xfId="10427"/>
    <cellStyle name="Normal 3 4 15" xfId="10428"/>
    <cellStyle name="Normal 3 4 15 2" xfId="10429"/>
    <cellStyle name="Normal 3 4 15 3" xfId="10430"/>
    <cellStyle name="Normal 3 4 16" xfId="10431"/>
    <cellStyle name="Normal 3 4 16 2" xfId="10432"/>
    <cellStyle name="Normal 3 4 16 3" xfId="10433"/>
    <cellStyle name="Normal 3 4 17" xfId="10434"/>
    <cellStyle name="Normal 3 4 17 2" xfId="10435"/>
    <cellStyle name="Normal 3 4 17 3" xfId="10436"/>
    <cellStyle name="Normal 3 4 18" xfId="10437"/>
    <cellStyle name="Normal 3 4 18 2" xfId="10438"/>
    <cellStyle name="Normal 3 4 18 3" xfId="10439"/>
    <cellStyle name="Normal 3 4 19" xfId="10440"/>
    <cellStyle name="Normal 3 4 19 2" xfId="10441"/>
    <cellStyle name="Normal 3 4 19 3" xfId="10442"/>
    <cellStyle name="Normal 3 4 2" xfId="10443"/>
    <cellStyle name="Normal 3 4 2 2" xfId="10444"/>
    <cellStyle name="Normal 3 4 2 3" xfId="10445"/>
    <cellStyle name="Normal 3 4 20" xfId="10446"/>
    <cellStyle name="Normal 3 4 20 2" xfId="10447"/>
    <cellStyle name="Normal 3 4 20 3" xfId="10448"/>
    <cellStyle name="Normal 3 4 21" xfId="10449"/>
    <cellStyle name="Normal 3 4 21 2" xfId="10450"/>
    <cellStyle name="Normal 3 4 21 3" xfId="10451"/>
    <cellStyle name="Normal 3 4 22" xfId="10452"/>
    <cellStyle name="Normal 3 4 22 2" xfId="10453"/>
    <cellStyle name="Normal 3 4 22 3" xfId="10454"/>
    <cellStyle name="Normal 3 4 23" xfId="10455"/>
    <cellStyle name="Normal 3 4 23 2" xfId="10456"/>
    <cellStyle name="Normal 3 4 23 3" xfId="10457"/>
    <cellStyle name="Normal 3 4 24" xfId="10458"/>
    <cellStyle name="Normal 3 4 24 2" xfId="10459"/>
    <cellStyle name="Normal 3 4 25" xfId="10460"/>
    <cellStyle name="Normal 3 4 26" xfId="10461"/>
    <cellStyle name="Normal 3 4 27" xfId="10462"/>
    <cellStyle name="Normal 3 4 28" xfId="10463"/>
    <cellStyle name="Normal 3 4 29" xfId="10464"/>
    <cellStyle name="Normal 3 4 3" xfId="10465"/>
    <cellStyle name="Normal 3 4 3 2" xfId="10466"/>
    <cellStyle name="Normal 3 4 3 3" xfId="10467"/>
    <cellStyle name="Normal 3 4 4" xfId="10468"/>
    <cellStyle name="Normal 3 4 4 2" xfId="10469"/>
    <cellStyle name="Normal 3 4 4 3" xfId="10470"/>
    <cellStyle name="Normal 3 4 5" xfId="10471"/>
    <cellStyle name="Normal 3 4 5 2" xfId="10472"/>
    <cellStyle name="Normal 3 4 5 3" xfId="10473"/>
    <cellStyle name="Normal 3 4 6" xfId="10474"/>
    <cellStyle name="Normal 3 4 6 2" xfId="10475"/>
    <cellStyle name="Normal 3 4 6 3" xfId="10476"/>
    <cellStyle name="Normal 3 4 7" xfId="10477"/>
    <cellStyle name="Normal 3 4 7 2" xfId="10478"/>
    <cellStyle name="Normal 3 4 7 3" xfId="10479"/>
    <cellStyle name="Normal 3 4 8" xfId="10480"/>
    <cellStyle name="Normal 3 4 8 2" xfId="10481"/>
    <cellStyle name="Normal 3 4 8 3" xfId="10482"/>
    <cellStyle name="Normal 3 4 9" xfId="10483"/>
    <cellStyle name="Normal 3 4 9 2" xfId="10484"/>
    <cellStyle name="Normal 3 4 9 3" xfId="10485"/>
    <cellStyle name="Normal 3 40" xfId="10486"/>
    <cellStyle name="Normal 3 40 2" xfId="10487"/>
    <cellStyle name="Normal 3 40 3" xfId="10488"/>
    <cellStyle name="Normal 3 41" xfId="10489"/>
    <cellStyle name="Normal 3 41 2" xfId="10490"/>
    <cellStyle name="Normal 3 41 3" xfId="10491"/>
    <cellStyle name="Normal 3 42" xfId="10492"/>
    <cellStyle name="Normal 3 42 2" xfId="10493"/>
    <cellStyle name="Normal 3 42 3" xfId="10494"/>
    <cellStyle name="Normal 3 43" xfId="10495"/>
    <cellStyle name="Normal 3 43 2" xfId="10496"/>
    <cellStyle name="Normal 3 43 3" xfId="10497"/>
    <cellStyle name="Normal 3 44" xfId="10498"/>
    <cellStyle name="Normal 3 44 2" xfId="10499"/>
    <cellStyle name="Normal 3 44 3" xfId="10500"/>
    <cellStyle name="Normal 3 45" xfId="10501"/>
    <cellStyle name="Normal 3 45 2" xfId="10502"/>
    <cellStyle name="Normal 3 45 3" xfId="10503"/>
    <cellStyle name="Normal 3 46" xfId="10504"/>
    <cellStyle name="Normal 3 46 2" xfId="10505"/>
    <cellStyle name="Normal 3 46 3" xfId="10506"/>
    <cellStyle name="Normal 3 47" xfId="10507"/>
    <cellStyle name="Normal 3 47 2" xfId="10508"/>
    <cellStyle name="Normal 3 47 3" xfId="10509"/>
    <cellStyle name="Normal 3 48" xfId="10510"/>
    <cellStyle name="Normal 3 48 2" xfId="10511"/>
    <cellStyle name="Normal 3 48 3" xfId="10512"/>
    <cellStyle name="Normal 3 49" xfId="10513"/>
    <cellStyle name="Normal 3 49 2" xfId="10514"/>
    <cellStyle name="Normal 3 49 3" xfId="10515"/>
    <cellStyle name="Normal 3 5" xfId="10516"/>
    <cellStyle name="Normal 3 5 10" xfId="10517"/>
    <cellStyle name="Normal 3 5 10 2" xfId="10518"/>
    <cellStyle name="Normal 3 5 10 3" xfId="10519"/>
    <cellStyle name="Normal 3 5 11" xfId="10520"/>
    <cellStyle name="Normal 3 5 11 2" xfId="10521"/>
    <cellStyle name="Normal 3 5 11 3" xfId="10522"/>
    <cellStyle name="Normal 3 5 12" xfId="10523"/>
    <cellStyle name="Normal 3 5 12 2" xfId="10524"/>
    <cellStyle name="Normal 3 5 12 3" xfId="10525"/>
    <cellStyle name="Normal 3 5 13" xfId="10526"/>
    <cellStyle name="Normal 3 5 13 2" xfId="10527"/>
    <cellStyle name="Normal 3 5 13 3" xfId="10528"/>
    <cellStyle name="Normal 3 5 14" xfId="10529"/>
    <cellStyle name="Normal 3 5 14 2" xfId="10530"/>
    <cellStyle name="Normal 3 5 14 3" xfId="10531"/>
    <cellStyle name="Normal 3 5 15" xfId="10532"/>
    <cellStyle name="Normal 3 5 15 2" xfId="10533"/>
    <cellStyle name="Normal 3 5 15 3" xfId="10534"/>
    <cellStyle name="Normal 3 5 16" xfId="10535"/>
    <cellStyle name="Normal 3 5 16 2" xfId="10536"/>
    <cellStyle name="Normal 3 5 16 3" xfId="10537"/>
    <cellStyle name="Normal 3 5 17" xfId="10538"/>
    <cellStyle name="Normal 3 5 17 2" xfId="10539"/>
    <cellStyle name="Normal 3 5 17 3" xfId="10540"/>
    <cellStyle name="Normal 3 5 18" xfId="10541"/>
    <cellStyle name="Normal 3 5 18 2" xfId="10542"/>
    <cellStyle name="Normal 3 5 18 3" xfId="10543"/>
    <cellStyle name="Normal 3 5 19" xfId="10544"/>
    <cellStyle name="Normal 3 5 19 2" xfId="10545"/>
    <cellStyle name="Normal 3 5 19 3" xfId="10546"/>
    <cellStyle name="Normal 3 5 2" xfId="10547"/>
    <cellStyle name="Normal 3 5 2 2" xfId="10548"/>
    <cellStyle name="Normal 3 5 2 3" xfId="10549"/>
    <cellStyle name="Normal 3 5 20" xfId="10550"/>
    <cellStyle name="Normal 3 5 20 2" xfId="10551"/>
    <cellStyle name="Normal 3 5 20 3" xfId="10552"/>
    <cellStyle name="Normal 3 5 21" xfId="10553"/>
    <cellStyle name="Normal 3 5 21 2" xfId="10554"/>
    <cellStyle name="Normal 3 5 21 3" xfId="10555"/>
    <cellStyle name="Normal 3 5 22" xfId="10556"/>
    <cellStyle name="Normal 3 5 22 2" xfId="10557"/>
    <cellStyle name="Normal 3 5 22 3" xfId="10558"/>
    <cellStyle name="Normal 3 5 23" xfId="10559"/>
    <cellStyle name="Normal 3 5 23 2" xfId="10560"/>
    <cellStyle name="Normal 3 5 23 3" xfId="10561"/>
    <cellStyle name="Normal 3 5 24" xfId="10562"/>
    <cellStyle name="Normal 3 5 24 2" xfId="10563"/>
    <cellStyle name="Normal 3 5 25" xfId="10564"/>
    <cellStyle name="Normal 3 5 26" xfId="10565"/>
    <cellStyle name="Normal 3 5 27" xfId="10566"/>
    <cellStyle name="Normal 3 5 28" xfId="10567"/>
    <cellStyle name="Normal 3 5 29" xfId="10568"/>
    <cellStyle name="Normal 3 5 3" xfId="10569"/>
    <cellStyle name="Normal 3 5 3 2" xfId="10570"/>
    <cellStyle name="Normal 3 5 3 3" xfId="10571"/>
    <cellStyle name="Normal 3 5 4" xfId="10572"/>
    <cellStyle name="Normal 3 5 4 2" xfId="10573"/>
    <cellStyle name="Normal 3 5 4 3" xfId="10574"/>
    <cellStyle name="Normal 3 5 5" xfId="10575"/>
    <cellStyle name="Normal 3 5 5 2" xfId="10576"/>
    <cellStyle name="Normal 3 5 5 3" xfId="10577"/>
    <cellStyle name="Normal 3 5 6" xfId="10578"/>
    <cellStyle name="Normal 3 5 6 2" xfId="10579"/>
    <cellStyle name="Normal 3 5 6 3" xfId="10580"/>
    <cellStyle name="Normal 3 5 7" xfId="10581"/>
    <cellStyle name="Normal 3 5 7 2" xfId="10582"/>
    <cellStyle name="Normal 3 5 7 3" xfId="10583"/>
    <cellStyle name="Normal 3 5 8" xfId="10584"/>
    <cellStyle name="Normal 3 5 8 2" xfId="10585"/>
    <cellStyle name="Normal 3 5 8 3" xfId="10586"/>
    <cellStyle name="Normal 3 5 9" xfId="10587"/>
    <cellStyle name="Normal 3 5 9 2" xfId="10588"/>
    <cellStyle name="Normal 3 5 9 3" xfId="10589"/>
    <cellStyle name="Normal 3 50" xfId="10590"/>
    <cellStyle name="Normal 3 50 2" xfId="10591"/>
    <cellStyle name="Normal 3 50 3" xfId="10592"/>
    <cellStyle name="Normal 3 51" xfId="10593"/>
    <cellStyle name="Normal 3 51 2" xfId="10594"/>
    <cellStyle name="Normal 3 51 3" xfId="10595"/>
    <cellStyle name="Normal 3 52" xfId="10596"/>
    <cellStyle name="Normal 3 52 2" xfId="10597"/>
    <cellStyle name="Normal 3 52 3" xfId="10598"/>
    <cellStyle name="Normal 3 53" xfId="10599"/>
    <cellStyle name="Normal 3 53 2" xfId="10600"/>
    <cellStyle name="Normal 3 53 3" xfId="10601"/>
    <cellStyle name="Normal 3 54" xfId="10602"/>
    <cellStyle name="Normal 3 54 2" xfId="10603"/>
    <cellStyle name="Normal 3 54 3" xfId="10604"/>
    <cellStyle name="Normal 3 55" xfId="10605"/>
    <cellStyle name="Normal 3 55 2" xfId="10606"/>
    <cellStyle name="Normal 3 55 3" xfId="10607"/>
    <cellStyle name="Normal 3 56" xfId="10608"/>
    <cellStyle name="Normal 3 56 2" xfId="10609"/>
    <cellStyle name="Normal 3 56 3" xfId="10610"/>
    <cellStyle name="Normal 3 57" xfId="10611"/>
    <cellStyle name="Normal 3 57 2" xfId="10612"/>
    <cellStyle name="Normal 3 57 3" xfId="10613"/>
    <cellStyle name="Normal 3 58" xfId="10614"/>
    <cellStyle name="Normal 3 58 2" xfId="10615"/>
    <cellStyle name="Normal 3 58 3" xfId="10616"/>
    <cellStyle name="Normal 3 59" xfId="10617"/>
    <cellStyle name="Normal 3 59 2" xfId="10618"/>
    <cellStyle name="Normal 3 59 3" xfId="10619"/>
    <cellStyle name="Normal 3 6" xfId="10620"/>
    <cellStyle name="Normal 3 6 10" xfId="10621"/>
    <cellStyle name="Normal 3 6 10 2" xfId="10622"/>
    <cellStyle name="Normal 3 6 10 3" xfId="10623"/>
    <cellStyle name="Normal 3 6 11" xfId="10624"/>
    <cellStyle name="Normal 3 6 11 2" xfId="10625"/>
    <cellStyle name="Normal 3 6 11 3" xfId="10626"/>
    <cellStyle name="Normal 3 6 12" xfId="10627"/>
    <cellStyle name="Normal 3 6 12 2" xfId="10628"/>
    <cellStyle name="Normal 3 6 12 3" xfId="10629"/>
    <cellStyle name="Normal 3 6 13" xfId="10630"/>
    <cellStyle name="Normal 3 6 13 2" xfId="10631"/>
    <cellStyle name="Normal 3 6 13 3" xfId="10632"/>
    <cellStyle name="Normal 3 6 14" xfId="10633"/>
    <cellStyle name="Normal 3 6 14 2" xfId="10634"/>
    <cellStyle name="Normal 3 6 14 3" xfId="10635"/>
    <cellStyle name="Normal 3 6 15" xfId="10636"/>
    <cellStyle name="Normal 3 6 15 2" xfId="10637"/>
    <cellStyle name="Normal 3 6 15 3" xfId="10638"/>
    <cellStyle name="Normal 3 6 16" xfId="10639"/>
    <cellStyle name="Normal 3 6 16 2" xfId="10640"/>
    <cellStyle name="Normal 3 6 16 3" xfId="10641"/>
    <cellStyle name="Normal 3 6 17" xfId="10642"/>
    <cellStyle name="Normal 3 6 17 2" xfId="10643"/>
    <cellStyle name="Normal 3 6 17 3" xfId="10644"/>
    <cellStyle name="Normal 3 6 18" xfId="10645"/>
    <cellStyle name="Normal 3 6 18 2" xfId="10646"/>
    <cellStyle name="Normal 3 6 18 3" xfId="10647"/>
    <cellStyle name="Normal 3 6 19" xfId="10648"/>
    <cellStyle name="Normal 3 6 19 2" xfId="10649"/>
    <cellStyle name="Normal 3 6 19 3" xfId="10650"/>
    <cellStyle name="Normal 3 6 2" xfId="10651"/>
    <cellStyle name="Normal 3 6 2 2" xfId="10652"/>
    <cellStyle name="Normal 3 6 2 3" xfId="10653"/>
    <cellStyle name="Normal 3 6 20" xfId="10654"/>
    <cellStyle name="Normal 3 6 20 2" xfId="10655"/>
    <cellStyle name="Normal 3 6 20 3" xfId="10656"/>
    <cellStyle name="Normal 3 6 21" xfId="10657"/>
    <cellStyle name="Normal 3 6 21 2" xfId="10658"/>
    <cellStyle name="Normal 3 6 21 3" xfId="10659"/>
    <cellStyle name="Normal 3 6 22" xfId="10660"/>
    <cellStyle name="Normal 3 6 22 2" xfId="10661"/>
    <cellStyle name="Normal 3 6 22 3" xfId="10662"/>
    <cellStyle name="Normal 3 6 23" xfId="10663"/>
    <cellStyle name="Normal 3 6 23 2" xfId="10664"/>
    <cellStyle name="Normal 3 6 23 3" xfId="10665"/>
    <cellStyle name="Normal 3 6 24" xfId="10666"/>
    <cellStyle name="Normal 3 6 24 2" xfId="10667"/>
    <cellStyle name="Normal 3 6 25" xfId="10668"/>
    <cellStyle name="Normal 3 6 26" xfId="10669"/>
    <cellStyle name="Normal 3 6 27" xfId="10670"/>
    <cellStyle name="Normal 3 6 28" xfId="10671"/>
    <cellStyle name="Normal 3 6 29" xfId="10672"/>
    <cellStyle name="Normal 3 6 3" xfId="10673"/>
    <cellStyle name="Normal 3 6 3 2" xfId="10674"/>
    <cellStyle name="Normal 3 6 3 3" xfId="10675"/>
    <cellStyle name="Normal 3 6 4" xfId="10676"/>
    <cellStyle name="Normal 3 6 4 2" xfId="10677"/>
    <cellStyle name="Normal 3 6 4 3" xfId="10678"/>
    <cellStyle name="Normal 3 6 5" xfId="10679"/>
    <cellStyle name="Normal 3 6 5 2" xfId="10680"/>
    <cellStyle name="Normal 3 6 5 3" xfId="10681"/>
    <cellStyle name="Normal 3 6 6" xfId="10682"/>
    <cellStyle name="Normal 3 6 6 2" xfId="10683"/>
    <cellStyle name="Normal 3 6 6 3" xfId="10684"/>
    <cellStyle name="Normal 3 6 7" xfId="10685"/>
    <cellStyle name="Normal 3 6 7 2" xfId="10686"/>
    <cellStyle name="Normal 3 6 7 3" xfId="10687"/>
    <cellStyle name="Normal 3 6 8" xfId="10688"/>
    <cellStyle name="Normal 3 6 8 2" xfId="10689"/>
    <cellStyle name="Normal 3 6 8 3" xfId="10690"/>
    <cellStyle name="Normal 3 6 9" xfId="10691"/>
    <cellStyle name="Normal 3 6 9 2" xfId="10692"/>
    <cellStyle name="Normal 3 6 9 3" xfId="10693"/>
    <cellStyle name="Normal 3 60" xfId="10694"/>
    <cellStyle name="Normal 3 60 2" xfId="10695"/>
    <cellStyle name="Normal 3 60 3" xfId="10696"/>
    <cellStyle name="Normal 3 61" xfId="10697"/>
    <cellStyle name="Normal 3 61 2" xfId="10698"/>
    <cellStyle name="Normal 3 61 3" xfId="10699"/>
    <cellStyle name="Normal 3 62" xfId="10700"/>
    <cellStyle name="Normal 3 62 2" xfId="10701"/>
    <cellStyle name="Normal 3 62 3" xfId="10702"/>
    <cellStyle name="Normal 3 63" xfId="10703"/>
    <cellStyle name="Normal 3 63 2" xfId="10704"/>
    <cellStyle name="Normal 3 63 3" xfId="10705"/>
    <cellStyle name="Normal 3 64" xfId="10706"/>
    <cellStyle name="Normal 3 64 2" xfId="10707"/>
    <cellStyle name="Normal 3 64 3" xfId="10708"/>
    <cellStyle name="Normal 3 65" xfId="10709"/>
    <cellStyle name="Normal 3 65 2" xfId="10710"/>
    <cellStyle name="Normal 3 65 3" xfId="10711"/>
    <cellStyle name="Normal 3 66" xfId="10712"/>
    <cellStyle name="Normal 3 66 2" xfId="10713"/>
    <cellStyle name="Normal 3 66 3" xfId="10714"/>
    <cellStyle name="Normal 3 66 4" xfId="10715"/>
    <cellStyle name="Normal 3 67" xfId="10716"/>
    <cellStyle name="Normal 3 67 2" xfId="10717"/>
    <cellStyle name="Normal 3 67 3" xfId="10718"/>
    <cellStyle name="Normal 3 67 4" xfId="10719"/>
    <cellStyle name="Normal 3 68" xfId="10720"/>
    <cellStyle name="Normal 3 68 2" xfId="10721"/>
    <cellStyle name="Normal 3 68 3" xfId="10722"/>
    <cellStyle name="Normal 3 68 4" xfId="10723"/>
    <cellStyle name="Normal 3 69" xfId="10724"/>
    <cellStyle name="Normal 3 69 2" xfId="10725"/>
    <cellStyle name="Normal 3 69 3" xfId="10726"/>
    <cellStyle name="Normal 3 69 4" xfId="10727"/>
    <cellStyle name="Normal 3 7" xfId="10728"/>
    <cellStyle name="Normal 3 7 10" xfId="10729"/>
    <cellStyle name="Normal 3 7 10 2" xfId="10730"/>
    <cellStyle name="Normal 3 7 10 3" xfId="10731"/>
    <cellStyle name="Normal 3 7 11" xfId="10732"/>
    <cellStyle name="Normal 3 7 11 2" xfId="10733"/>
    <cellStyle name="Normal 3 7 11 3" xfId="10734"/>
    <cellStyle name="Normal 3 7 12" xfId="10735"/>
    <cellStyle name="Normal 3 7 12 2" xfId="10736"/>
    <cellStyle name="Normal 3 7 12 3" xfId="10737"/>
    <cellStyle name="Normal 3 7 13" xfId="10738"/>
    <cellStyle name="Normal 3 7 13 2" xfId="10739"/>
    <cellStyle name="Normal 3 7 13 3" xfId="10740"/>
    <cellStyle name="Normal 3 7 14" xfId="10741"/>
    <cellStyle name="Normal 3 7 14 2" xfId="10742"/>
    <cellStyle name="Normal 3 7 14 3" xfId="10743"/>
    <cellStyle name="Normal 3 7 15" xfId="10744"/>
    <cellStyle name="Normal 3 7 15 2" xfId="10745"/>
    <cellStyle name="Normal 3 7 15 3" xfId="10746"/>
    <cellStyle name="Normal 3 7 16" xfId="10747"/>
    <cellStyle name="Normal 3 7 16 2" xfId="10748"/>
    <cellStyle name="Normal 3 7 16 3" xfId="10749"/>
    <cellStyle name="Normal 3 7 17" xfId="10750"/>
    <cellStyle name="Normal 3 7 17 2" xfId="10751"/>
    <cellStyle name="Normal 3 7 17 3" xfId="10752"/>
    <cellStyle name="Normal 3 7 18" xfId="10753"/>
    <cellStyle name="Normal 3 7 18 2" xfId="10754"/>
    <cellStyle name="Normal 3 7 18 3" xfId="10755"/>
    <cellStyle name="Normal 3 7 19" xfId="10756"/>
    <cellStyle name="Normal 3 7 19 2" xfId="10757"/>
    <cellStyle name="Normal 3 7 19 3" xfId="10758"/>
    <cellStyle name="Normal 3 7 2" xfId="10759"/>
    <cellStyle name="Normal 3 7 2 2" xfId="10760"/>
    <cellStyle name="Normal 3 7 2 3" xfId="10761"/>
    <cellStyle name="Normal 3 7 20" xfId="10762"/>
    <cellStyle name="Normal 3 7 20 2" xfId="10763"/>
    <cellStyle name="Normal 3 7 20 3" xfId="10764"/>
    <cellStyle name="Normal 3 7 21" xfId="10765"/>
    <cellStyle name="Normal 3 7 21 2" xfId="10766"/>
    <cellStyle name="Normal 3 7 21 3" xfId="10767"/>
    <cellStyle name="Normal 3 7 22" xfId="10768"/>
    <cellStyle name="Normal 3 7 22 2" xfId="10769"/>
    <cellStyle name="Normal 3 7 22 3" xfId="10770"/>
    <cellStyle name="Normal 3 7 23" xfId="10771"/>
    <cellStyle name="Normal 3 7 23 2" xfId="10772"/>
    <cellStyle name="Normal 3 7 23 3" xfId="10773"/>
    <cellStyle name="Normal 3 7 24" xfId="10774"/>
    <cellStyle name="Normal 3 7 24 2" xfId="10775"/>
    <cellStyle name="Normal 3 7 25" xfId="10776"/>
    <cellStyle name="Normal 3 7 26" xfId="10777"/>
    <cellStyle name="Normal 3 7 27" xfId="10778"/>
    <cellStyle name="Normal 3 7 28" xfId="10779"/>
    <cellStyle name="Normal 3 7 29" xfId="10780"/>
    <cellStyle name="Normal 3 7 3" xfId="10781"/>
    <cellStyle name="Normal 3 7 3 2" xfId="10782"/>
    <cellStyle name="Normal 3 7 3 3" xfId="10783"/>
    <cellStyle name="Normal 3 7 4" xfId="10784"/>
    <cellStyle name="Normal 3 7 4 2" xfId="10785"/>
    <cellStyle name="Normal 3 7 4 3" xfId="10786"/>
    <cellStyle name="Normal 3 7 5" xfId="10787"/>
    <cellStyle name="Normal 3 7 5 2" xfId="10788"/>
    <cellStyle name="Normal 3 7 5 3" xfId="10789"/>
    <cellStyle name="Normal 3 7 6" xfId="10790"/>
    <cellStyle name="Normal 3 7 6 2" xfId="10791"/>
    <cellStyle name="Normal 3 7 6 3" xfId="10792"/>
    <cellStyle name="Normal 3 7 7" xfId="10793"/>
    <cellStyle name="Normal 3 7 7 2" xfId="10794"/>
    <cellStyle name="Normal 3 7 7 3" xfId="10795"/>
    <cellStyle name="Normal 3 7 8" xfId="10796"/>
    <cellStyle name="Normal 3 7 8 2" xfId="10797"/>
    <cellStyle name="Normal 3 7 8 3" xfId="10798"/>
    <cellStyle name="Normal 3 7 9" xfId="10799"/>
    <cellStyle name="Normal 3 7 9 2" xfId="10800"/>
    <cellStyle name="Normal 3 7 9 3" xfId="10801"/>
    <cellStyle name="Normal 3 70" xfId="10802"/>
    <cellStyle name="Normal 3 70 2" xfId="10803"/>
    <cellStyle name="Normal 3 70 3" xfId="10804"/>
    <cellStyle name="Normal 3 71" xfId="10805"/>
    <cellStyle name="Normal 3 71 2" xfId="10806"/>
    <cellStyle name="Normal 3 71 3" xfId="10807"/>
    <cellStyle name="Normal 3 72" xfId="10808"/>
    <cellStyle name="Normal 3 72 2" xfId="10809"/>
    <cellStyle name="Normal 3 72 3" xfId="10810"/>
    <cellStyle name="Normal 3 73" xfId="10811"/>
    <cellStyle name="Normal 3 73 2" xfId="10812"/>
    <cellStyle name="Normal 3 73 3" xfId="10813"/>
    <cellStyle name="Normal 3 74" xfId="10814"/>
    <cellStyle name="Normal 3 74 2" xfId="10815"/>
    <cellStyle name="Normal 3 74 3" xfId="10816"/>
    <cellStyle name="Normal 3 75" xfId="10817"/>
    <cellStyle name="Normal 3 75 2" xfId="10818"/>
    <cellStyle name="Normal 3 75 3" xfId="10819"/>
    <cellStyle name="Normal 3 76" xfId="10820"/>
    <cellStyle name="Normal 3 76 2" xfId="10821"/>
    <cellStyle name="Normal 3 76 3" xfId="10822"/>
    <cellStyle name="Normal 3 77" xfId="10823"/>
    <cellStyle name="Normal 3 77 2" xfId="10824"/>
    <cellStyle name="Normal 3 77 3" xfId="10825"/>
    <cellStyle name="Normal 3 78" xfId="10826"/>
    <cellStyle name="Normal 3 78 2" xfId="10827"/>
    <cellStyle name="Normal 3 78 3" xfId="10828"/>
    <cellStyle name="Normal 3 79" xfId="10829"/>
    <cellStyle name="Normal 3 79 2" xfId="10830"/>
    <cellStyle name="Normal 3 79 3" xfId="10831"/>
    <cellStyle name="Normal 3 8" xfId="10832"/>
    <cellStyle name="Normal 3 8 10" xfId="10833"/>
    <cellStyle name="Normal 3 8 10 2" xfId="10834"/>
    <cellStyle name="Normal 3 8 10 3" xfId="10835"/>
    <cellStyle name="Normal 3 8 11" xfId="10836"/>
    <cellStyle name="Normal 3 8 11 2" xfId="10837"/>
    <cellStyle name="Normal 3 8 11 3" xfId="10838"/>
    <cellStyle name="Normal 3 8 12" xfId="10839"/>
    <cellStyle name="Normal 3 8 12 2" xfId="10840"/>
    <cellStyle name="Normal 3 8 12 3" xfId="10841"/>
    <cellStyle name="Normal 3 8 13" xfId="10842"/>
    <cellStyle name="Normal 3 8 13 2" xfId="10843"/>
    <cellStyle name="Normal 3 8 13 3" xfId="10844"/>
    <cellStyle name="Normal 3 8 14" xfId="10845"/>
    <cellStyle name="Normal 3 8 14 2" xfId="10846"/>
    <cellStyle name="Normal 3 8 14 3" xfId="10847"/>
    <cellStyle name="Normal 3 8 15" xfId="10848"/>
    <cellStyle name="Normal 3 8 15 2" xfId="10849"/>
    <cellStyle name="Normal 3 8 15 3" xfId="10850"/>
    <cellStyle name="Normal 3 8 16" xfId="10851"/>
    <cellStyle name="Normal 3 8 16 2" xfId="10852"/>
    <cellStyle name="Normal 3 8 16 3" xfId="10853"/>
    <cellStyle name="Normal 3 8 17" xfId="10854"/>
    <cellStyle name="Normal 3 8 17 2" xfId="10855"/>
    <cellStyle name="Normal 3 8 17 3" xfId="10856"/>
    <cellStyle name="Normal 3 8 18" xfId="10857"/>
    <cellStyle name="Normal 3 8 18 2" xfId="10858"/>
    <cellStyle name="Normal 3 8 18 3" xfId="10859"/>
    <cellStyle name="Normal 3 8 19" xfId="10860"/>
    <cellStyle name="Normal 3 8 19 2" xfId="10861"/>
    <cellStyle name="Normal 3 8 19 3" xfId="10862"/>
    <cellStyle name="Normal 3 8 2" xfId="10863"/>
    <cellStyle name="Normal 3 8 2 2" xfId="10864"/>
    <cellStyle name="Normal 3 8 2 3" xfId="10865"/>
    <cellStyle name="Normal 3 8 20" xfId="10866"/>
    <cellStyle name="Normal 3 8 20 2" xfId="10867"/>
    <cellStyle name="Normal 3 8 20 3" xfId="10868"/>
    <cellStyle name="Normal 3 8 21" xfId="10869"/>
    <cellStyle name="Normal 3 8 21 2" xfId="10870"/>
    <cellStyle name="Normal 3 8 21 3" xfId="10871"/>
    <cellStyle name="Normal 3 8 22" xfId="10872"/>
    <cellStyle name="Normal 3 8 22 2" xfId="10873"/>
    <cellStyle name="Normal 3 8 22 3" xfId="10874"/>
    <cellStyle name="Normal 3 8 23" xfId="10875"/>
    <cellStyle name="Normal 3 8 23 2" xfId="10876"/>
    <cellStyle name="Normal 3 8 23 3" xfId="10877"/>
    <cellStyle name="Normal 3 8 24" xfId="10878"/>
    <cellStyle name="Normal 3 8 25" xfId="10879"/>
    <cellStyle name="Normal 3 8 26" xfId="10880"/>
    <cellStyle name="Normal 3 8 27" xfId="10881"/>
    <cellStyle name="Normal 3 8 28" xfId="10882"/>
    <cellStyle name="Normal 3 8 29" xfId="10883"/>
    <cellStyle name="Normal 3 8 3" xfId="10884"/>
    <cellStyle name="Normal 3 8 3 2" xfId="10885"/>
    <cellStyle name="Normal 3 8 3 3" xfId="10886"/>
    <cellStyle name="Normal 3 8 30" xfId="10887"/>
    <cellStyle name="Normal 3 8 4" xfId="10888"/>
    <cellStyle name="Normal 3 8 4 2" xfId="10889"/>
    <cellStyle name="Normal 3 8 4 3" xfId="10890"/>
    <cellStyle name="Normal 3 8 5" xfId="10891"/>
    <cellStyle name="Normal 3 8 5 2" xfId="10892"/>
    <cellStyle name="Normal 3 8 5 3" xfId="10893"/>
    <cellStyle name="Normal 3 8 6" xfId="10894"/>
    <cellStyle name="Normal 3 8 6 2" xfId="10895"/>
    <cellStyle name="Normal 3 8 6 3" xfId="10896"/>
    <cellStyle name="Normal 3 8 7" xfId="10897"/>
    <cellStyle name="Normal 3 8 7 2" xfId="10898"/>
    <cellStyle name="Normal 3 8 7 3" xfId="10899"/>
    <cellStyle name="Normal 3 8 8" xfId="10900"/>
    <cellStyle name="Normal 3 8 8 2" xfId="10901"/>
    <cellStyle name="Normal 3 8 8 3" xfId="10902"/>
    <cellStyle name="Normal 3 8 9" xfId="10903"/>
    <cellStyle name="Normal 3 8 9 2" xfId="10904"/>
    <cellStyle name="Normal 3 8 9 3" xfId="10905"/>
    <cellStyle name="Normal 3 80" xfId="10906"/>
    <cellStyle name="Normal 3 80 2" xfId="10907"/>
    <cellStyle name="Normal 3 80 3" xfId="10908"/>
    <cellStyle name="Normal 3 81" xfId="10909"/>
    <cellStyle name="Normal 3 81 2" xfId="10910"/>
    <cellStyle name="Normal 3 81 3" xfId="10911"/>
    <cellStyle name="Normal 3 82" xfId="10912"/>
    <cellStyle name="Normal 3 82 2" xfId="10913"/>
    <cellStyle name="Normal 3 82 3" xfId="10914"/>
    <cellStyle name="Normal 3 83" xfId="10915"/>
    <cellStyle name="Normal 3 83 2" xfId="10916"/>
    <cellStyle name="Normal 3 83 3" xfId="10917"/>
    <cellStyle name="Normal 3 84" xfId="10918"/>
    <cellStyle name="Normal 3 84 2" xfId="10919"/>
    <cellStyle name="Normal 3 84 3" xfId="10920"/>
    <cellStyle name="Normal 3 85" xfId="10921"/>
    <cellStyle name="Normal 3 85 2" xfId="10922"/>
    <cellStyle name="Normal 3 85 3" xfId="10923"/>
    <cellStyle name="Normal 3 86" xfId="10924"/>
    <cellStyle name="Normal 3 86 2" xfId="10925"/>
    <cellStyle name="Normal 3 86 3" xfId="10926"/>
    <cellStyle name="Normal 3 87" xfId="10927"/>
    <cellStyle name="Normal 3 87 2" xfId="10928"/>
    <cellStyle name="Normal 3 87 3" xfId="10929"/>
    <cellStyle name="Normal 3 88" xfId="10930"/>
    <cellStyle name="Normal 3 88 2" xfId="10931"/>
    <cellStyle name="Normal 3 88 3" xfId="10932"/>
    <cellStyle name="Normal 3 89" xfId="10933"/>
    <cellStyle name="Normal 3 89 2" xfId="10934"/>
    <cellStyle name="Normal 3 89 3" xfId="10935"/>
    <cellStyle name="Normal 3 9" xfId="10936"/>
    <cellStyle name="Normal 3 9 10" xfId="10937"/>
    <cellStyle name="Normal 3 9 10 2" xfId="10938"/>
    <cellStyle name="Normal 3 9 10 3" xfId="10939"/>
    <cellStyle name="Normal 3 9 11" xfId="10940"/>
    <cellStyle name="Normal 3 9 11 2" xfId="10941"/>
    <cellStyle name="Normal 3 9 11 3" xfId="10942"/>
    <cellStyle name="Normal 3 9 12" xfId="10943"/>
    <cellStyle name="Normal 3 9 12 2" xfId="10944"/>
    <cellStyle name="Normal 3 9 12 3" xfId="10945"/>
    <cellStyle name="Normal 3 9 13" xfId="10946"/>
    <cellStyle name="Normal 3 9 13 2" xfId="10947"/>
    <cellStyle name="Normal 3 9 13 3" xfId="10948"/>
    <cellStyle name="Normal 3 9 14" xfId="10949"/>
    <cellStyle name="Normal 3 9 14 2" xfId="10950"/>
    <cellStyle name="Normal 3 9 14 3" xfId="10951"/>
    <cellStyle name="Normal 3 9 15" xfId="10952"/>
    <cellStyle name="Normal 3 9 15 2" xfId="10953"/>
    <cellStyle name="Normal 3 9 15 3" xfId="10954"/>
    <cellStyle name="Normal 3 9 16" xfId="10955"/>
    <cellStyle name="Normal 3 9 16 2" xfId="10956"/>
    <cellStyle name="Normal 3 9 16 3" xfId="10957"/>
    <cellStyle name="Normal 3 9 17" xfId="10958"/>
    <cellStyle name="Normal 3 9 17 2" xfId="10959"/>
    <cellStyle name="Normal 3 9 17 3" xfId="10960"/>
    <cellStyle name="Normal 3 9 18" xfId="10961"/>
    <cellStyle name="Normal 3 9 18 2" xfId="10962"/>
    <cellStyle name="Normal 3 9 18 3" xfId="10963"/>
    <cellStyle name="Normal 3 9 19" xfId="10964"/>
    <cellStyle name="Normal 3 9 19 2" xfId="10965"/>
    <cellStyle name="Normal 3 9 19 3" xfId="10966"/>
    <cellStyle name="Normal 3 9 2" xfId="10967"/>
    <cellStyle name="Normal 3 9 2 2" xfId="10968"/>
    <cellStyle name="Normal 3 9 2 3" xfId="10969"/>
    <cellStyle name="Normal 3 9 20" xfId="10970"/>
    <cellStyle name="Normal 3 9 20 2" xfId="10971"/>
    <cellStyle name="Normal 3 9 20 3" xfId="10972"/>
    <cellStyle name="Normal 3 9 21" xfId="10973"/>
    <cellStyle name="Normal 3 9 21 2" xfId="10974"/>
    <cellStyle name="Normal 3 9 21 3" xfId="10975"/>
    <cellStyle name="Normal 3 9 22" xfId="10976"/>
    <cellStyle name="Normal 3 9 22 2" xfId="10977"/>
    <cellStyle name="Normal 3 9 22 3" xfId="10978"/>
    <cellStyle name="Normal 3 9 23" xfId="10979"/>
    <cellStyle name="Normal 3 9 23 2" xfId="10980"/>
    <cellStyle name="Normal 3 9 23 3" xfId="10981"/>
    <cellStyle name="Normal 3 9 24" xfId="10982"/>
    <cellStyle name="Normal 3 9 25" xfId="10983"/>
    <cellStyle name="Normal 3 9 26" xfId="10984"/>
    <cellStyle name="Normal 3 9 27" xfId="10985"/>
    <cellStyle name="Normal 3 9 28" xfId="10986"/>
    <cellStyle name="Normal 3 9 29" xfId="10987"/>
    <cellStyle name="Normal 3 9 3" xfId="10988"/>
    <cellStyle name="Normal 3 9 3 2" xfId="10989"/>
    <cellStyle name="Normal 3 9 3 3" xfId="10990"/>
    <cellStyle name="Normal 3 9 30" xfId="10991"/>
    <cellStyle name="Normal 3 9 4" xfId="10992"/>
    <cellStyle name="Normal 3 9 4 2" xfId="10993"/>
    <cellStyle name="Normal 3 9 4 3" xfId="10994"/>
    <cellStyle name="Normal 3 9 5" xfId="10995"/>
    <cellStyle name="Normal 3 9 5 2" xfId="10996"/>
    <cellStyle name="Normal 3 9 5 3" xfId="10997"/>
    <cellStyle name="Normal 3 9 6" xfId="10998"/>
    <cellStyle name="Normal 3 9 6 2" xfId="10999"/>
    <cellStyle name="Normal 3 9 6 3" xfId="11000"/>
    <cellStyle name="Normal 3 9 7" xfId="11001"/>
    <cellStyle name="Normal 3 9 7 2" xfId="11002"/>
    <cellStyle name="Normal 3 9 7 3" xfId="11003"/>
    <cellStyle name="Normal 3 9 8" xfId="11004"/>
    <cellStyle name="Normal 3 9 8 2" xfId="11005"/>
    <cellStyle name="Normal 3 9 8 3" xfId="11006"/>
    <cellStyle name="Normal 3 9 9" xfId="11007"/>
    <cellStyle name="Normal 3 9 9 2" xfId="11008"/>
    <cellStyle name="Normal 3 9 9 3" xfId="11009"/>
    <cellStyle name="Normal 3 90" xfId="11010"/>
    <cellStyle name="Normal 3 90 2" xfId="11011"/>
    <cellStyle name="Normal 3 90 3" xfId="11012"/>
    <cellStyle name="Normal 3 91" xfId="11013"/>
    <cellStyle name="Normal 3 91 2" xfId="11014"/>
    <cellStyle name="Normal 3 91 3" xfId="11015"/>
    <cellStyle name="Normal 3 92" xfId="11016"/>
    <cellStyle name="Normal 3 92 2" xfId="11017"/>
    <cellStyle name="Normal 3 92 3" xfId="11018"/>
    <cellStyle name="Normal 3 93" xfId="11019"/>
    <cellStyle name="Normal 3 93 2" xfId="11020"/>
    <cellStyle name="Normal 3 93 3" xfId="11021"/>
    <cellStyle name="Normal 3 94" xfId="11022"/>
    <cellStyle name="Normal 3 94 2" xfId="11023"/>
    <cellStyle name="Normal 3 94 3" xfId="11024"/>
    <cellStyle name="Normal 3 95" xfId="11025"/>
    <cellStyle name="Normal 3 95 2" xfId="11026"/>
    <cellStyle name="Normal 3 95 3" xfId="11027"/>
    <cellStyle name="Normal 3 96" xfId="11028"/>
    <cellStyle name="Normal 3 96 2" xfId="11029"/>
    <cellStyle name="Normal 3 96 3" xfId="11030"/>
    <cellStyle name="Normal 3 97" xfId="11031"/>
    <cellStyle name="Normal 3 97 2" xfId="11032"/>
    <cellStyle name="Normal 3 97 3" xfId="11033"/>
    <cellStyle name="Normal 3 98" xfId="11034"/>
    <cellStyle name="Normal 3 98 2" xfId="11035"/>
    <cellStyle name="Normal 3 98 3" xfId="11036"/>
    <cellStyle name="Normal 3 99" xfId="11037"/>
    <cellStyle name="Normal 3 99 2" xfId="11038"/>
    <cellStyle name="Normal 3 99 3" xfId="11039"/>
    <cellStyle name="Normal 30" xfId="11040"/>
    <cellStyle name="Normal 31" xfId="11041"/>
    <cellStyle name="Normal 32" xfId="11042"/>
    <cellStyle name="Normal 32 2" xfId="11043"/>
    <cellStyle name="Normal 33" xfId="11044"/>
    <cellStyle name="Normal 33 2" xfId="11045"/>
    <cellStyle name="Normal 34" xfId="11046"/>
    <cellStyle name="Normal 35" xfId="11047"/>
    <cellStyle name="Normal 35 2" xfId="11048"/>
    <cellStyle name="Normal 36" xfId="11049"/>
    <cellStyle name="Normal 37" xfId="11050"/>
    <cellStyle name="Normal 37 2" xfId="11051"/>
    <cellStyle name="Normal 38" xfId="11052"/>
    <cellStyle name="Normal 38 2" xfId="11053"/>
    <cellStyle name="Normal 39" xfId="11054"/>
    <cellStyle name="Normal 39 2" xfId="11055"/>
    <cellStyle name="Normal 4" xfId="50"/>
    <cellStyle name="Normal 4 10" xfId="11056"/>
    <cellStyle name="Normal 4 10 2" xfId="11057"/>
    <cellStyle name="Normal 4 11" xfId="11058"/>
    <cellStyle name="Normal 4 12" xfId="11059"/>
    <cellStyle name="Normal 4 13" xfId="11060"/>
    <cellStyle name="Normal 4 14" xfId="11061"/>
    <cellStyle name="Normal 4 15" xfId="11062"/>
    <cellStyle name="Normal 4 16" xfId="11063"/>
    <cellStyle name="Normal 4 17" xfId="11064"/>
    <cellStyle name="Normal 4 18" xfId="11065"/>
    <cellStyle name="Normal 4 19" xfId="11066"/>
    <cellStyle name="Normal 4 19 2" xfId="11067"/>
    <cellStyle name="Normal 4 19 2 2" xfId="17880"/>
    <cellStyle name="Normal 4 19 2 3" xfId="17879"/>
    <cellStyle name="Normal 4 19 3" xfId="17881"/>
    <cellStyle name="Normal 4 19 4" xfId="17882"/>
    <cellStyle name="Normal 4 19 5" xfId="17883"/>
    <cellStyle name="Normal 4 19 6" xfId="17878"/>
    <cellStyle name="Normal 4 2" xfId="11068"/>
    <cellStyle name="Normal 4 2 10" xfId="11069"/>
    <cellStyle name="Normal 4 2 10 2" xfId="11070"/>
    <cellStyle name="Normal 4 2 10 3" xfId="11071"/>
    <cellStyle name="Normal 4 2 11" xfId="11072"/>
    <cellStyle name="Normal 4 2 11 2" xfId="11073"/>
    <cellStyle name="Normal 4 2 11 3" xfId="11074"/>
    <cellStyle name="Normal 4 2 12" xfId="11075"/>
    <cellStyle name="Normal 4 2 12 2" xfId="11076"/>
    <cellStyle name="Normal 4 2 12 3" xfId="11077"/>
    <cellStyle name="Normal 4 2 13" xfId="11078"/>
    <cellStyle name="Normal 4 2 13 2" xfId="11079"/>
    <cellStyle name="Normal 4 2 13 3" xfId="11080"/>
    <cellStyle name="Normal 4 2 14" xfId="11081"/>
    <cellStyle name="Normal 4 2 14 2" xfId="11082"/>
    <cellStyle name="Normal 4 2 14 3" xfId="11083"/>
    <cellStyle name="Normal 4 2 15" xfId="11084"/>
    <cellStyle name="Normal 4 2 15 2" xfId="11085"/>
    <cellStyle name="Normal 4 2 15 3" xfId="11086"/>
    <cellStyle name="Normal 4 2 16" xfId="11087"/>
    <cellStyle name="Normal 4 2 16 2" xfId="11088"/>
    <cellStyle name="Normal 4 2 16 3" xfId="11089"/>
    <cellStyle name="Normal 4 2 17" xfId="11090"/>
    <cellStyle name="Normal 4 2 17 2" xfId="11091"/>
    <cellStyle name="Normal 4 2 17 3" xfId="11092"/>
    <cellStyle name="Normal 4 2 18" xfId="11093"/>
    <cellStyle name="Normal 4 2 19" xfId="11094"/>
    <cellStyle name="Normal 4 2 2" xfId="11095"/>
    <cellStyle name="Normal 4 2 2 2" xfId="11096"/>
    <cellStyle name="Normal 4 2 2 3" xfId="11097"/>
    <cellStyle name="Normal 4 2 2 4" xfId="11098"/>
    <cellStyle name="Normal 4 2 2 5" xfId="11099"/>
    <cellStyle name="Normal 4 2 2 6" xfId="11100"/>
    <cellStyle name="Normal 4 2 2 7" xfId="11101"/>
    <cellStyle name="Normal 4 2 20" xfId="11102"/>
    <cellStyle name="Normal 4 2 21" xfId="11103"/>
    <cellStyle name="Normal 4 2 22" xfId="11104"/>
    <cellStyle name="Normal 4 2 23" xfId="11105"/>
    <cellStyle name="Normal 4 2 24" xfId="11106"/>
    <cellStyle name="Normal 4 2 25" xfId="11107"/>
    <cellStyle name="Normal 4 2 26" xfId="11108"/>
    <cellStyle name="Normal 4 2 27" xfId="11109"/>
    <cellStyle name="Normal 4 2 28" xfId="11110"/>
    <cellStyle name="Normal 4 2 29" xfId="11111"/>
    <cellStyle name="Normal 4 2 3" xfId="11112"/>
    <cellStyle name="Normal 4 2 3 2" xfId="11113"/>
    <cellStyle name="Normal 4 2 3 3" xfId="11114"/>
    <cellStyle name="Normal 4 2 30" xfId="11115"/>
    <cellStyle name="Normal 4 2 31" xfId="11116"/>
    <cellStyle name="Normal 4 2 32" xfId="11117"/>
    <cellStyle name="Normal 4 2 33" xfId="11118"/>
    <cellStyle name="Normal 4 2 4" xfId="11119"/>
    <cellStyle name="Normal 4 2 4 2" xfId="11120"/>
    <cellStyle name="Normal 4 2 4 3" xfId="11121"/>
    <cellStyle name="Normal 4 2 5" xfId="11122"/>
    <cellStyle name="Normal 4 2 5 2" xfId="11123"/>
    <cellStyle name="Normal 4 2 5 3" xfId="11124"/>
    <cellStyle name="Normal 4 2 6" xfId="11125"/>
    <cellStyle name="Normal 4 2 6 2" xfId="11126"/>
    <cellStyle name="Normal 4 2 6 3" xfId="11127"/>
    <cellStyle name="Normal 4 2 7" xfId="11128"/>
    <cellStyle name="Normal 4 2 7 2" xfId="11129"/>
    <cellStyle name="Normal 4 2 7 3" xfId="11130"/>
    <cellStyle name="Normal 4 2 8" xfId="11131"/>
    <cellStyle name="Normal 4 2 8 2" xfId="11132"/>
    <cellStyle name="Normal 4 2 8 3" xfId="11133"/>
    <cellStyle name="Normal 4 2 9" xfId="11134"/>
    <cellStyle name="Normal 4 2 9 2" xfId="11135"/>
    <cellStyle name="Normal 4 2 9 3" xfId="11136"/>
    <cellStyle name="Normal 4 20" xfId="11137"/>
    <cellStyle name="Normal 4 20 2" xfId="11138"/>
    <cellStyle name="Normal 4 20 2 2" xfId="17886"/>
    <cellStyle name="Normal 4 20 2 3" xfId="17885"/>
    <cellStyle name="Normal 4 20 3" xfId="17887"/>
    <cellStyle name="Normal 4 20 4" xfId="17888"/>
    <cellStyle name="Normal 4 20 5" xfId="17889"/>
    <cellStyle name="Normal 4 20 6" xfId="17884"/>
    <cellStyle name="Normal 4 21" xfId="11139"/>
    <cellStyle name="Normal 4 21 2" xfId="11140"/>
    <cellStyle name="Normal 4 21 2 2" xfId="17892"/>
    <cellStyle name="Normal 4 21 2 3" xfId="17891"/>
    <cellStyle name="Normal 4 21 3" xfId="17893"/>
    <cellStyle name="Normal 4 21 4" xfId="17894"/>
    <cellStyle name="Normal 4 21 5" xfId="17895"/>
    <cellStyle name="Normal 4 21 6" xfId="17890"/>
    <cellStyle name="Normal 4 22" xfId="11141"/>
    <cellStyle name="Normal 4 22 2" xfId="11142"/>
    <cellStyle name="Normal 4 22 2 2" xfId="17898"/>
    <cellStyle name="Normal 4 22 2 3" xfId="17897"/>
    <cellStyle name="Normal 4 22 3" xfId="17899"/>
    <cellStyle name="Normal 4 22 4" xfId="17900"/>
    <cellStyle name="Normal 4 22 5" xfId="17901"/>
    <cellStyle name="Normal 4 22 6" xfId="17896"/>
    <cellStyle name="Normal 4 23" xfId="11143"/>
    <cellStyle name="Normal 4 23 2" xfId="11144"/>
    <cellStyle name="Normal 4 23 2 2" xfId="17904"/>
    <cellStyle name="Normal 4 23 2 3" xfId="17903"/>
    <cellStyle name="Normal 4 23 3" xfId="17905"/>
    <cellStyle name="Normal 4 23 4" xfId="17906"/>
    <cellStyle name="Normal 4 23 5" xfId="17907"/>
    <cellStyle name="Normal 4 23 6" xfId="17902"/>
    <cellStyle name="Normal 4 24" xfId="11145"/>
    <cellStyle name="Normal 4 24 2" xfId="11146"/>
    <cellStyle name="Normal 4 24 2 2" xfId="17910"/>
    <cellStyle name="Normal 4 24 2 3" xfId="17909"/>
    <cellStyle name="Normal 4 24 3" xfId="17911"/>
    <cellStyle name="Normal 4 24 4" xfId="17912"/>
    <cellStyle name="Normal 4 24 5" xfId="17913"/>
    <cellStyle name="Normal 4 24 6" xfId="17908"/>
    <cellStyle name="Normal 4 25" xfId="11147"/>
    <cellStyle name="Normal 4 25 2" xfId="11148"/>
    <cellStyle name="Normal 4 25 2 2" xfId="17916"/>
    <cellStyle name="Normal 4 25 2 3" xfId="17915"/>
    <cellStyle name="Normal 4 25 3" xfId="17917"/>
    <cellStyle name="Normal 4 25 4" xfId="17918"/>
    <cellStyle name="Normal 4 25 5" xfId="17919"/>
    <cellStyle name="Normal 4 25 6" xfId="17914"/>
    <cellStyle name="Normal 4 26" xfId="11149"/>
    <cellStyle name="Normal 4 26 2" xfId="11150"/>
    <cellStyle name="Normal 4 26 2 2" xfId="17922"/>
    <cellStyle name="Normal 4 26 2 3" xfId="17921"/>
    <cellStyle name="Normal 4 26 3" xfId="17923"/>
    <cellStyle name="Normal 4 26 4" xfId="17924"/>
    <cellStyle name="Normal 4 26 5" xfId="17925"/>
    <cellStyle name="Normal 4 26 6" xfId="17920"/>
    <cellStyle name="Normal 4 27" xfId="11151"/>
    <cellStyle name="Normal 4 27 2" xfId="11152"/>
    <cellStyle name="Normal 4 27 2 2" xfId="17928"/>
    <cellStyle name="Normal 4 27 2 3" xfId="17927"/>
    <cellStyle name="Normal 4 27 3" xfId="17929"/>
    <cellStyle name="Normal 4 27 4" xfId="17930"/>
    <cellStyle name="Normal 4 27 5" xfId="17931"/>
    <cellStyle name="Normal 4 27 6" xfId="17926"/>
    <cellStyle name="Normal 4 28" xfId="11153"/>
    <cellStyle name="Normal 4 28 2" xfId="11154"/>
    <cellStyle name="Normal 4 28 2 2" xfId="17934"/>
    <cellStyle name="Normal 4 28 2 3" xfId="17933"/>
    <cellStyle name="Normal 4 28 3" xfId="17935"/>
    <cellStyle name="Normal 4 28 4" xfId="17936"/>
    <cellStyle name="Normal 4 28 5" xfId="17937"/>
    <cellStyle name="Normal 4 28 6" xfId="17932"/>
    <cellStyle name="Normal 4 29" xfId="11155"/>
    <cellStyle name="Normal 4 29 2" xfId="11156"/>
    <cellStyle name="Normal 4 29 2 2" xfId="17940"/>
    <cellStyle name="Normal 4 29 2 3" xfId="17939"/>
    <cellStyle name="Normal 4 29 3" xfId="17941"/>
    <cellStyle name="Normal 4 29 4" xfId="17942"/>
    <cellStyle name="Normal 4 29 5" xfId="17943"/>
    <cellStyle name="Normal 4 29 6" xfId="17938"/>
    <cellStyle name="Normal 4 3" xfId="11157"/>
    <cellStyle name="Normal 4 3 10" xfId="11158"/>
    <cellStyle name="Normal 4 3 10 2" xfId="11159"/>
    <cellStyle name="Normal 4 3 10 3" xfId="11160"/>
    <cellStyle name="Normal 4 3 11" xfId="11161"/>
    <cellStyle name="Normal 4 3 11 2" xfId="11162"/>
    <cellStyle name="Normal 4 3 11 3" xfId="11163"/>
    <cellStyle name="Normal 4 3 12" xfId="11164"/>
    <cellStyle name="Normal 4 3 12 2" xfId="11165"/>
    <cellStyle name="Normal 4 3 12 3" xfId="11166"/>
    <cellStyle name="Normal 4 3 13" xfId="11167"/>
    <cellStyle name="Normal 4 3 13 2" xfId="11168"/>
    <cellStyle name="Normal 4 3 13 3" xfId="11169"/>
    <cellStyle name="Normal 4 3 14" xfId="11170"/>
    <cellStyle name="Normal 4 3 14 2" xfId="11171"/>
    <cellStyle name="Normal 4 3 14 3" xfId="11172"/>
    <cellStyle name="Normal 4 3 15" xfId="11173"/>
    <cellStyle name="Normal 4 3 15 2" xfId="11174"/>
    <cellStyle name="Normal 4 3 15 3" xfId="11175"/>
    <cellStyle name="Normal 4 3 16" xfId="11176"/>
    <cellStyle name="Normal 4 3 16 2" xfId="11177"/>
    <cellStyle name="Normal 4 3 16 3" xfId="11178"/>
    <cellStyle name="Normal 4 3 17" xfId="11179"/>
    <cellStyle name="Normal 4 3 17 2" xfId="11180"/>
    <cellStyle name="Normal 4 3 17 3" xfId="11181"/>
    <cellStyle name="Normal 4 3 18" xfId="11182"/>
    <cellStyle name="Normal 4 3 19" xfId="11183"/>
    <cellStyle name="Normal 4 3 2" xfId="11184"/>
    <cellStyle name="Normal 4 3 2 2" xfId="11185"/>
    <cellStyle name="Normal 4 3 2 3" xfId="11186"/>
    <cellStyle name="Normal 4 3 2 4" xfId="11187"/>
    <cellStyle name="Normal 4 3 2 5" xfId="11188"/>
    <cellStyle name="Normal 4 3 2 6" xfId="11189"/>
    <cellStyle name="Normal 4 3 2 7" xfId="11190"/>
    <cellStyle name="Normal 4 3 20" xfId="11191"/>
    <cellStyle name="Normal 4 3 21" xfId="11192"/>
    <cellStyle name="Normal 4 3 22" xfId="11193"/>
    <cellStyle name="Normal 4 3 22 2" xfId="17946"/>
    <cellStyle name="Normal 4 3 22 3" xfId="17945"/>
    <cellStyle name="Normal 4 3 23" xfId="11194"/>
    <cellStyle name="Normal 4 3 23 2" xfId="17947"/>
    <cellStyle name="Normal 4 3 24" xfId="17948"/>
    <cellStyle name="Normal 4 3 25" xfId="17949"/>
    <cellStyle name="Normal 4 3 26" xfId="17944"/>
    <cellStyle name="Normal 4 3 3" xfId="11195"/>
    <cellStyle name="Normal 4 3 3 2" xfId="11196"/>
    <cellStyle name="Normal 4 3 3 3" xfId="11197"/>
    <cellStyle name="Normal 4 3 4" xfId="11198"/>
    <cellStyle name="Normal 4 3 4 2" xfId="11199"/>
    <cellStyle name="Normal 4 3 4 3" xfId="11200"/>
    <cellStyle name="Normal 4 3 5" xfId="11201"/>
    <cellStyle name="Normal 4 3 5 2" xfId="11202"/>
    <cellStyle name="Normal 4 3 5 3" xfId="11203"/>
    <cellStyle name="Normal 4 3 6" xfId="11204"/>
    <cellStyle name="Normal 4 3 6 2" xfId="11205"/>
    <cellStyle name="Normal 4 3 6 3" xfId="11206"/>
    <cellStyle name="Normal 4 3 7" xfId="11207"/>
    <cellStyle name="Normal 4 3 7 2" xfId="11208"/>
    <cellStyle name="Normal 4 3 7 3" xfId="11209"/>
    <cellStyle name="Normal 4 3 8" xfId="11210"/>
    <cellStyle name="Normal 4 3 8 2" xfId="11211"/>
    <cellStyle name="Normal 4 3 8 3" xfId="11212"/>
    <cellStyle name="Normal 4 3 9" xfId="11213"/>
    <cellStyle name="Normal 4 3 9 2" xfId="11214"/>
    <cellStyle name="Normal 4 3 9 3" xfId="11215"/>
    <cellStyle name="Normal 4 30" xfId="11216"/>
    <cellStyle name="Normal 4 30 2" xfId="11217"/>
    <cellStyle name="Normal 4 30 2 2" xfId="17952"/>
    <cellStyle name="Normal 4 30 2 3" xfId="17951"/>
    <cellStyle name="Normal 4 30 3" xfId="17953"/>
    <cellStyle name="Normal 4 30 4" xfId="17954"/>
    <cellStyle name="Normal 4 30 5" xfId="17955"/>
    <cellStyle name="Normal 4 30 6" xfId="17950"/>
    <cellStyle name="Normal 4 31" xfId="11218"/>
    <cellStyle name="Normal 4 31 2" xfId="11219"/>
    <cellStyle name="Normal 4 31 2 2" xfId="17958"/>
    <cellStyle name="Normal 4 31 2 3" xfId="17957"/>
    <cellStyle name="Normal 4 31 3" xfId="17959"/>
    <cellStyle name="Normal 4 31 4" xfId="17960"/>
    <cellStyle name="Normal 4 31 5" xfId="17961"/>
    <cellStyle name="Normal 4 31 6" xfId="17956"/>
    <cellStyle name="Normal 4 32" xfId="11220"/>
    <cellStyle name="Normal 4 32 2" xfId="11221"/>
    <cellStyle name="Normal 4 32 2 2" xfId="17964"/>
    <cellStyle name="Normal 4 32 2 3" xfId="17963"/>
    <cellStyle name="Normal 4 32 3" xfId="17965"/>
    <cellStyle name="Normal 4 32 4" xfId="17966"/>
    <cellStyle name="Normal 4 32 5" xfId="17967"/>
    <cellStyle name="Normal 4 32 6" xfId="17962"/>
    <cellStyle name="Normal 4 33" xfId="11222"/>
    <cellStyle name="Normal 4 33 2" xfId="11223"/>
    <cellStyle name="Normal 4 33 2 2" xfId="17970"/>
    <cellStyle name="Normal 4 33 2 3" xfId="17969"/>
    <cellStyle name="Normal 4 33 3" xfId="17971"/>
    <cellStyle name="Normal 4 33 4" xfId="17972"/>
    <cellStyle name="Normal 4 33 5" xfId="17973"/>
    <cellStyle name="Normal 4 33 6" xfId="17968"/>
    <cellStyle name="Normal 4 34" xfId="11224"/>
    <cellStyle name="Normal 4 34 2" xfId="11225"/>
    <cellStyle name="Normal 4 34 2 2" xfId="17976"/>
    <cellStyle name="Normal 4 34 2 3" xfId="17975"/>
    <cellStyle name="Normal 4 34 3" xfId="17977"/>
    <cellStyle name="Normal 4 34 4" xfId="17978"/>
    <cellStyle name="Normal 4 34 5" xfId="17979"/>
    <cellStyle name="Normal 4 34 6" xfId="17974"/>
    <cellStyle name="Normal 4 35" xfId="11226"/>
    <cellStyle name="Normal 4 35 2" xfId="11227"/>
    <cellStyle name="Normal 4 35 2 2" xfId="17982"/>
    <cellStyle name="Normal 4 35 2 3" xfId="17981"/>
    <cellStyle name="Normal 4 35 3" xfId="17983"/>
    <cellStyle name="Normal 4 35 4" xfId="17984"/>
    <cellStyle name="Normal 4 35 5" xfId="17985"/>
    <cellStyle name="Normal 4 35 6" xfId="17980"/>
    <cellStyle name="Normal 4 36" xfId="11228"/>
    <cellStyle name="Normal 4 36 2" xfId="11229"/>
    <cellStyle name="Normal 4 36 2 2" xfId="17988"/>
    <cellStyle name="Normal 4 36 2 3" xfId="17987"/>
    <cellStyle name="Normal 4 36 3" xfId="17989"/>
    <cellStyle name="Normal 4 36 4" xfId="17990"/>
    <cellStyle name="Normal 4 36 5" xfId="17991"/>
    <cellStyle name="Normal 4 36 6" xfId="17986"/>
    <cellStyle name="Normal 4 37" xfId="11230"/>
    <cellStyle name="Normal 4 37 2" xfId="11231"/>
    <cellStyle name="Normal 4 37 2 2" xfId="17994"/>
    <cellStyle name="Normal 4 37 2 3" xfId="17993"/>
    <cellStyle name="Normal 4 37 3" xfId="17995"/>
    <cellStyle name="Normal 4 37 4" xfId="17996"/>
    <cellStyle name="Normal 4 37 5" xfId="17997"/>
    <cellStyle name="Normal 4 37 6" xfId="17992"/>
    <cellStyle name="Normal 4 38" xfId="11232"/>
    <cellStyle name="Normal 4 38 2" xfId="11233"/>
    <cellStyle name="Normal 4 38 2 2" xfId="18000"/>
    <cellStyle name="Normal 4 38 2 3" xfId="17999"/>
    <cellStyle name="Normal 4 38 3" xfId="18001"/>
    <cellStyle name="Normal 4 38 4" xfId="18002"/>
    <cellStyle name="Normal 4 38 5" xfId="18003"/>
    <cellStyle name="Normal 4 38 6" xfId="17998"/>
    <cellStyle name="Normal 4 39" xfId="11234"/>
    <cellStyle name="Normal 4 39 2" xfId="11235"/>
    <cellStyle name="Normal 4 39 2 2" xfId="18006"/>
    <cellStyle name="Normal 4 39 2 3" xfId="18005"/>
    <cellStyle name="Normal 4 39 3" xfId="18007"/>
    <cellStyle name="Normal 4 39 4" xfId="18008"/>
    <cellStyle name="Normal 4 39 5" xfId="18009"/>
    <cellStyle name="Normal 4 39 6" xfId="18004"/>
    <cellStyle name="Normal 4 4" xfId="11236"/>
    <cellStyle name="Normal 4 4 2" xfId="11237"/>
    <cellStyle name="Normal 4 40" xfId="11238"/>
    <cellStyle name="Normal 4 40 2" xfId="11239"/>
    <cellStyle name="Normal 4 40 2 2" xfId="18012"/>
    <cellStyle name="Normal 4 40 2 3" xfId="18011"/>
    <cellStyle name="Normal 4 40 3" xfId="18013"/>
    <cellStyle name="Normal 4 40 4" xfId="18014"/>
    <cellStyle name="Normal 4 40 5" xfId="18015"/>
    <cellStyle name="Normal 4 40 6" xfId="18010"/>
    <cellStyle name="Normal 4 41" xfId="11240"/>
    <cellStyle name="Normal 4 41 2" xfId="11241"/>
    <cellStyle name="Normal 4 41 2 2" xfId="18018"/>
    <cellStyle name="Normal 4 41 2 3" xfId="18017"/>
    <cellStyle name="Normal 4 41 3" xfId="18019"/>
    <cellStyle name="Normal 4 41 4" xfId="18020"/>
    <cellStyle name="Normal 4 41 5" xfId="18021"/>
    <cellStyle name="Normal 4 41 6" xfId="18016"/>
    <cellStyle name="Normal 4 42" xfId="11242"/>
    <cellStyle name="Normal 4 42 2" xfId="11243"/>
    <cellStyle name="Normal 4 42 2 2" xfId="18024"/>
    <cellStyle name="Normal 4 42 2 3" xfId="18023"/>
    <cellStyle name="Normal 4 42 3" xfId="18025"/>
    <cellStyle name="Normal 4 42 4" xfId="18026"/>
    <cellStyle name="Normal 4 42 5" xfId="18027"/>
    <cellStyle name="Normal 4 42 6" xfId="18022"/>
    <cellStyle name="Normal 4 43" xfId="11244"/>
    <cellStyle name="Normal 4 43 2" xfId="11245"/>
    <cellStyle name="Normal 4 43 2 2" xfId="18030"/>
    <cellStyle name="Normal 4 43 2 3" xfId="18029"/>
    <cellStyle name="Normal 4 43 3" xfId="18031"/>
    <cellStyle name="Normal 4 43 4" xfId="18032"/>
    <cellStyle name="Normal 4 43 5" xfId="18033"/>
    <cellStyle name="Normal 4 43 6" xfId="18028"/>
    <cellStyle name="Normal 4 44" xfId="11246"/>
    <cellStyle name="Normal 4 44 2" xfId="11247"/>
    <cellStyle name="Normal 4 44 2 2" xfId="18036"/>
    <cellStyle name="Normal 4 44 2 3" xfId="18035"/>
    <cellStyle name="Normal 4 44 3" xfId="18037"/>
    <cellStyle name="Normal 4 44 4" xfId="18038"/>
    <cellStyle name="Normal 4 44 5" xfId="18039"/>
    <cellStyle name="Normal 4 44 6" xfId="18034"/>
    <cellStyle name="Normal 4 45" xfId="11248"/>
    <cellStyle name="Normal 4 45 2" xfId="11249"/>
    <cellStyle name="Normal 4 45 2 2" xfId="18042"/>
    <cellStyle name="Normal 4 45 2 3" xfId="18041"/>
    <cellStyle name="Normal 4 45 3" xfId="18043"/>
    <cellStyle name="Normal 4 45 4" xfId="18044"/>
    <cellStyle name="Normal 4 45 5" xfId="18045"/>
    <cellStyle name="Normal 4 45 6" xfId="18040"/>
    <cellStyle name="Normal 4 46" xfId="11250"/>
    <cellStyle name="Normal 4 46 2" xfId="11251"/>
    <cellStyle name="Normal 4 46 2 2" xfId="18048"/>
    <cellStyle name="Normal 4 46 2 3" xfId="18047"/>
    <cellStyle name="Normal 4 46 3" xfId="18049"/>
    <cellStyle name="Normal 4 46 4" xfId="18050"/>
    <cellStyle name="Normal 4 46 5" xfId="18051"/>
    <cellStyle name="Normal 4 46 6" xfId="18046"/>
    <cellStyle name="Normal 4 47" xfId="11252"/>
    <cellStyle name="Normal 4 47 2" xfId="11253"/>
    <cellStyle name="Normal 4 47 2 2" xfId="18054"/>
    <cellStyle name="Normal 4 47 2 3" xfId="18053"/>
    <cellStyle name="Normal 4 47 3" xfId="18055"/>
    <cellStyle name="Normal 4 47 4" xfId="18056"/>
    <cellStyle name="Normal 4 47 5" xfId="18057"/>
    <cellStyle name="Normal 4 47 6" xfId="18052"/>
    <cellStyle name="Normal 4 48" xfId="11254"/>
    <cellStyle name="Normal 4 48 2" xfId="11255"/>
    <cellStyle name="Normal 4 48 2 2" xfId="18060"/>
    <cellStyle name="Normal 4 48 2 3" xfId="18059"/>
    <cellStyle name="Normal 4 48 3" xfId="18061"/>
    <cellStyle name="Normal 4 48 4" xfId="18062"/>
    <cellStyle name="Normal 4 48 5" xfId="18063"/>
    <cellStyle name="Normal 4 48 6" xfId="18058"/>
    <cellStyle name="Normal 4 49" xfId="11256"/>
    <cellStyle name="Normal 4 49 2" xfId="11257"/>
    <cellStyle name="Normal 4 49 2 2" xfId="18066"/>
    <cellStyle name="Normal 4 49 2 3" xfId="18065"/>
    <cellStyle name="Normal 4 49 3" xfId="18067"/>
    <cellStyle name="Normal 4 49 4" xfId="18068"/>
    <cellStyle name="Normal 4 49 5" xfId="18069"/>
    <cellStyle name="Normal 4 49 6" xfId="18064"/>
    <cellStyle name="Normal 4 5" xfId="11258"/>
    <cellStyle name="Normal 4 5 2" xfId="11259"/>
    <cellStyle name="Normal 4 50" xfId="11260"/>
    <cellStyle name="Normal 4 50 2" xfId="11261"/>
    <cellStyle name="Normal 4 50 2 2" xfId="18072"/>
    <cellStyle name="Normal 4 50 2 3" xfId="18071"/>
    <cellStyle name="Normal 4 50 3" xfId="18073"/>
    <cellStyle name="Normal 4 50 4" xfId="18074"/>
    <cellStyle name="Normal 4 50 5" xfId="18075"/>
    <cellStyle name="Normal 4 50 6" xfId="18070"/>
    <cellStyle name="Normal 4 51" xfId="11262"/>
    <cellStyle name="Normal 4 51 2" xfId="11263"/>
    <cellStyle name="Normal 4 51 2 2" xfId="18078"/>
    <cellStyle name="Normal 4 51 2 3" xfId="18077"/>
    <cellStyle name="Normal 4 51 3" xfId="18079"/>
    <cellStyle name="Normal 4 51 4" xfId="18080"/>
    <cellStyle name="Normal 4 51 5" xfId="18081"/>
    <cellStyle name="Normal 4 51 6" xfId="18076"/>
    <cellStyle name="Normal 4 52" xfId="11264"/>
    <cellStyle name="Normal 4 52 2" xfId="11265"/>
    <cellStyle name="Normal 4 52 2 2" xfId="18084"/>
    <cellStyle name="Normal 4 52 2 3" xfId="18083"/>
    <cellStyle name="Normal 4 52 3" xfId="18085"/>
    <cellStyle name="Normal 4 52 4" xfId="18086"/>
    <cellStyle name="Normal 4 52 5" xfId="18087"/>
    <cellStyle name="Normal 4 52 6" xfId="18082"/>
    <cellStyle name="Normal 4 53" xfId="11266"/>
    <cellStyle name="Normal 4 53 2" xfId="11267"/>
    <cellStyle name="Normal 4 53 2 2" xfId="18090"/>
    <cellStyle name="Normal 4 53 2 3" xfId="18089"/>
    <cellStyle name="Normal 4 53 3" xfId="18091"/>
    <cellStyle name="Normal 4 53 4" xfId="18092"/>
    <cellStyle name="Normal 4 53 5" xfId="18093"/>
    <cellStyle name="Normal 4 53 6" xfId="18088"/>
    <cellStyle name="Normal 4 54" xfId="11268"/>
    <cellStyle name="Normal 4 54 2" xfId="11269"/>
    <cellStyle name="Normal 4 54 2 2" xfId="18096"/>
    <cellStyle name="Normal 4 54 2 3" xfId="18095"/>
    <cellStyle name="Normal 4 54 3" xfId="18097"/>
    <cellStyle name="Normal 4 54 4" xfId="18098"/>
    <cellStyle name="Normal 4 54 5" xfId="18099"/>
    <cellStyle name="Normal 4 54 6" xfId="18094"/>
    <cellStyle name="Normal 4 55" xfId="11270"/>
    <cellStyle name="Normal 4 56" xfId="11271"/>
    <cellStyle name="Normal 4 56 2" xfId="11272"/>
    <cellStyle name="Normal 4 56 2 2" xfId="18102"/>
    <cellStyle name="Normal 4 56 2 3" xfId="18101"/>
    <cellStyle name="Normal 4 56 3" xfId="18103"/>
    <cellStyle name="Normal 4 56 4" xfId="18104"/>
    <cellStyle name="Normal 4 56 5" xfId="18105"/>
    <cellStyle name="Normal 4 56 6" xfId="18100"/>
    <cellStyle name="Normal 4 57" xfId="11273"/>
    <cellStyle name="Normal 4 57 2" xfId="11274"/>
    <cellStyle name="Normal 4 57 2 2" xfId="18108"/>
    <cellStyle name="Normal 4 57 2 3" xfId="18107"/>
    <cellStyle name="Normal 4 57 3" xfId="18109"/>
    <cellStyle name="Normal 4 57 4" xfId="18110"/>
    <cellStyle name="Normal 4 57 5" xfId="18111"/>
    <cellStyle name="Normal 4 57 6" xfId="18106"/>
    <cellStyle name="Normal 4 58" xfId="11275"/>
    <cellStyle name="Normal 4 58 2" xfId="11276"/>
    <cellStyle name="Normal 4 58 2 2" xfId="18114"/>
    <cellStyle name="Normal 4 58 2 3" xfId="18113"/>
    <cellStyle name="Normal 4 58 3" xfId="18115"/>
    <cellStyle name="Normal 4 58 4" xfId="18116"/>
    <cellStyle name="Normal 4 58 5" xfId="18117"/>
    <cellStyle name="Normal 4 58 6" xfId="18112"/>
    <cellStyle name="Normal 4 59" xfId="11277"/>
    <cellStyle name="Normal 4 59 2" xfId="11278"/>
    <cellStyle name="Normal 4 59 2 2" xfId="18120"/>
    <cellStyle name="Normal 4 59 2 3" xfId="18119"/>
    <cellStyle name="Normal 4 59 3" xfId="18121"/>
    <cellStyle name="Normal 4 59 4" xfId="18122"/>
    <cellStyle name="Normal 4 59 5" xfId="18123"/>
    <cellStyle name="Normal 4 59 6" xfId="18118"/>
    <cellStyle name="Normal 4 6" xfId="11279"/>
    <cellStyle name="Normal 4 6 2" xfId="11280"/>
    <cellStyle name="Normal 4 60" xfId="11281"/>
    <cellStyle name="Normal 4 60 2" xfId="11282"/>
    <cellStyle name="Normal 4 60 2 2" xfId="18126"/>
    <cellStyle name="Normal 4 60 2 3" xfId="18125"/>
    <cellStyle name="Normal 4 60 3" xfId="18127"/>
    <cellStyle name="Normal 4 60 4" xfId="18128"/>
    <cellStyle name="Normal 4 60 5" xfId="18129"/>
    <cellStyle name="Normal 4 60 6" xfId="18124"/>
    <cellStyle name="Normal 4 61" xfId="11283"/>
    <cellStyle name="Normal 4 61 2" xfId="11284"/>
    <cellStyle name="Normal 4 61 2 2" xfId="18132"/>
    <cellStyle name="Normal 4 61 2 3" xfId="18131"/>
    <cellStyle name="Normal 4 61 3" xfId="18133"/>
    <cellStyle name="Normal 4 61 4" xfId="18134"/>
    <cellStyle name="Normal 4 61 5" xfId="18135"/>
    <cellStyle name="Normal 4 61 6" xfId="18130"/>
    <cellStyle name="Normal 4 62" xfId="11285"/>
    <cellStyle name="Normal 4 62 2" xfId="11286"/>
    <cellStyle name="Normal 4 62 2 2" xfId="18138"/>
    <cellStyle name="Normal 4 62 2 3" xfId="18137"/>
    <cellStyle name="Normal 4 62 3" xfId="18139"/>
    <cellStyle name="Normal 4 62 4" xfId="18140"/>
    <cellStyle name="Normal 4 62 5" xfId="18141"/>
    <cellStyle name="Normal 4 62 6" xfId="18136"/>
    <cellStyle name="Normal 4 63" xfId="11287"/>
    <cellStyle name="Normal 4 63 2" xfId="11288"/>
    <cellStyle name="Normal 4 63 2 2" xfId="18144"/>
    <cellStyle name="Normal 4 63 2 3" xfId="18143"/>
    <cellStyle name="Normal 4 63 3" xfId="18145"/>
    <cellStyle name="Normal 4 63 4" xfId="18146"/>
    <cellStyle name="Normal 4 63 5" xfId="18147"/>
    <cellStyle name="Normal 4 63 6" xfId="18142"/>
    <cellStyle name="Normal 4 64" xfId="11289"/>
    <cellStyle name="Normal 4 64 2" xfId="11290"/>
    <cellStyle name="Normal 4 64 2 2" xfId="18150"/>
    <cellStyle name="Normal 4 64 2 3" xfId="18149"/>
    <cellStyle name="Normal 4 64 3" xfId="18151"/>
    <cellStyle name="Normal 4 64 4" xfId="18152"/>
    <cellStyle name="Normal 4 64 5" xfId="18153"/>
    <cellStyle name="Normal 4 64 6" xfId="18148"/>
    <cellStyle name="Normal 4 65" xfId="11291"/>
    <cellStyle name="Normal 4 65 2" xfId="11292"/>
    <cellStyle name="Normal 4 65 2 2" xfId="18156"/>
    <cellStyle name="Normal 4 65 2 3" xfId="18155"/>
    <cellStyle name="Normal 4 65 3" xfId="18157"/>
    <cellStyle name="Normal 4 65 4" xfId="18158"/>
    <cellStyle name="Normal 4 65 5" xfId="18159"/>
    <cellStyle name="Normal 4 65 6" xfId="18154"/>
    <cellStyle name="Normal 4 66" xfId="11293"/>
    <cellStyle name="Normal 4 66 2" xfId="11294"/>
    <cellStyle name="Normal 4 66 2 2" xfId="18162"/>
    <cellStyle name="Normal 4 66 2 3" xfId="18161"/>
    <cellStyle name="Normal 4 66 3" xfId="18163"/>
    <cellStyle name="Normal 4 66 4" xfId="18164"/>
    <cellStyle name="Normal 4 66 5" xfId="18165"/>
    <cellStyle name="Normal 4 66 6" xfId="18160"/>
    <cellStyle name="Normal 4 67" xfId="11295"/>
    <cellStyle name="Normal 4 68" xfId="11296"/>
    <cellStyle name="Normal 4 69" xfId="11297"/>
    <cellStyle name="Normal 4 7" xfId="11298"/>
    <cellStyle name="Normal 4 7 2" xfId="11299"/>
    <cellStyle name="Normal 4 70" xfId="11300"/>
    <cellStyle name="Normal 4 71" xfId="11301"/>
    <cellStyle name="Normal 4 71 2" xfId="11302"/>
    <cellStyle name="Normal 4 71 2 2" xfId="18168"/>
    <cellStyle name="Normal 4 71 2 3" xfId="18167"/>
    <cellStyle name="Normal 4 71 3" xfId="18169"/>
    <cellStyle name="Normal 4 71 4" xfId="18170"/>
    <cellStyle name="Normal 4 71 5" xfId="18171"/>
    <cellStyle name="Normal 4 71 6" xfId="18166"/>
    <cellStyle name="Normal 4 72" xfId="11303"/>
    <cellStyle name="Normal 4 72 2" xfId="11304"/>
    <cellStyle name="Normal 4 72 2 2" xfId="18174"/>
    <cellStyle name="Normal 4 72 2 3" xfId="18173"/>
    <cellStyle name="Normal 4 72 3" xfId="18175"/>
    <cellStyle name="Normal 4 72 4" xfId="18176"/>
    <cellStyle name="Normal 4 72 5" xfId="18177"/>
    <cellStyle name="Normal 4 72 6" xfId="18172"/>
    <cellStyle name="Normal 4 73" xfId="11305"/>
    <cellStyle name="Normal 4 73 2" xfId="11306"/>
    <cellStyle name="Normal 4 73 2 2" xfId="18180"/>
    <cellStyle name="Normal 4 73 2 3" xfId="18179"/>
    <cellStyle name="Normal 4 73 3" xfId="18181"/>
    <cellStyle name="Normal 4 73 4" xfId="18182"/>
    <cellStyle name="Normal 4 73 5" xfId="18183"/>
    <cellStyle name="Normal 4 73 6" xfId="18178"/>
    <cellStyle name="Normal 4 74" xfId="11307"/>
    <cellStyle name="Normal 4 74 2" xfId="11308"/>
    <cellStyle name="Normal 4 74 2 2" xfId="18186"/>
    <cellStyle name="Normal 4 74 2 3" xfId="18185"/>
    <cellStyle name="Normal 4 74 3" xfId="18187"/>
    <cellStyle name="Normal 4 74 4" xfId="18188"/>
    <cellStyle name="Normal 4 74 5" xfId="18189"/>
    <cellStyle name="Normal 4 74 6" xfId="18184"/>
    <cellStyle name="Normal 4 75" xfId="11309"/>
    <cellStyle name="Normal 4 75 2" xfId="11310"/>
    <cellStyle name="Normal 4 75 2 2" xfId="18192"/>
    <cellStyle name="Normal 4 75 2 3" xfId="18191"/>
    <cellStyle name="Normal 4 75 3" xfId="18193"/>
    <cellStyle name="Normal 4 75 4" xfId="18194"/>
    <cellStyle name="Normal 4 75 5" xfId="18195"/>
    <cellStyle name="Normal 4 75 6" xfId="18190"/>
    <cellStyle name="Normal 4 76" xfId="11311"/>
    <cellStyle name="Normal 4 76 2" xfId="11312"/>
    <cellStyle name="Normal 4 76 2 2" xfId="18198"/>
    <cellStyle name="Normal 4 76 2 3" xfId="18197"/>
    <cellStyle name="Normal 4 76 3" xfId="18199"/>
    <cellStyle name="Normal 4 76 4" xfId="18200"/>
    <cellStyle name="Normal 4 76 5" xfId="18201"/>
    <cellStyle name="Normal 4 76 6" xfId="18196"/>
    <cellStyle name="Normal 4 77" xfId="11313"/>
    <cellStyle name="Normal 4 78" xfId="16445"/>
    <cellStyle name="Normal 4 8" xfId="11314"/>
    <cellStyle name="Normal 4 8 2" xfId="11315"/>
    <cellStyle name="Normal 4 9" xfId="11316"/>
    <cellStyle name="Normal 4 9 2" xfId="11317"/>
    <cellStyle name="Normal 4 9 2 2" xfId="11318"/>
    <cellStyle name="Normal 4 9 3" xfId="11319"/>
    <cellStyle name="Normal 4 9 3 2" xfId="11320"/>
    <cellStyle name="Normal 4 9 4" xfId="11321"/>
    <cellStyle name="Normal 4 9 4 2" xfId="11322"/>
    <cellStyle name="Normal 4 9 5" xfId="11323"/>
    <cellStyle name="Normal 4 9 6" xfId="11324"/>
    <cellStyle name="Normal 4_Copy of Lighting Interactive Effects - 26Jan2011" xfId="11325"/>
    <cellStyle name="Normal 40" xfId="11326"/>
    <cellStyle name="Normal 40 2" xfId="11327"/>
    <cellStyle name="Normal 41" xfId="11328"/>
    <cellStyle name="Normal 41 2" xfId="11329"/>
    <cellStyle name="Normal 42" xfId="11330"/>
    <cellStyle name="Normal 42 2" xfId="11331"/>
    <cellStyle name="Normal 43" xfId="11332"/>
    <cellStyle name="Normal 44" xfId="11333"/>
    <cellStyle name="Normal 45" xfId="11334"/>
    <cellStyle name="Normal 46" xfId="11335"/>
    <cellStyle name="Normal 47" xfId="11336"/>
    <cellStyle name="Normal 48" xfId="11337"/>
    <cellStyle name="Normal 49" xfId="11338"/>
    <cellStyle name="Normal 5" xfId="55"/>
    <cellStyle name="Normal 5 10" xfId="11339"/>
    <cellStyle name="Normal 5 10 2" xfId="11340"/>
    <cellStyle name="Normal 5 10 3" xfId="11341"/>
    <cellStyle name="Normal 5 11" xfId="11342"/>
    <cellStyle name="Normal 5 11 2" xfId="11343"/>
    <cellStyle name="Normal 5 11 3" xfId="11344"/>
    <cellStyle name="Normal 5 12" xfId="11345"/>
    <cellStyle name="Normal 5 12 2" xfId="11346"/>
    <cellStyle name="Normal 5 12 3" xfId="11347"/>
    <cellStyle name="Normal 5 13" xfId="11348"/>
    <cellStyle name="Normal 5 13 2" xfId="11349"/>
    <cellStyle name="Normal 5 13 3" xfId="11350"/>
    <cellStyle name="Normal 5 14" xfId="11351"/>
    <cellStyle name="Normal 5 14 2" xfId="11352"/>
    <cellStyle name="Normal 5 14 3" xfId="11353"/>
    <cellStyle name="Normal 5 15" xfId="11354"/>
    <cellStyle name="Normal 5 15 2" xfId="11355"/>
    <cellStyle name="Normal 5 15 3" xfId="11356"/>
    <cellStyle name="Normal 5 16" xfId="11357"/>
    <cellStyle name="Normal 5 16 2" xfId="11358"/>
    <cellStyle name="Normal 5 16 3" xfId="11359"/>
    <cellStyle name="Normal 5 17" xfId="11360"/>
    <cellStyle name="Normal 5 17 2" xfId="11361"/>
    <cellStyle name="Normal 5 17 3" xfId="11362"/>
    <cellStyle name="Normal 5 18" xfId="11363"/>
    <cellStyle name="Normal 5 18 2" xfId="11364"/>
    <cellStyle name="Normal 5 18 3" xfId="11365"/>
    <cellStyle name="Normal 5 19" xfId="11366"/>
    <cellStyle name="Normal 5 19 2" xfId="11367"/>
    <cellStyle name="Normal 5 19 3" xfId="11368"/>
    <cellStyle name="Normal 5 2" xfId="66"/>
    <cellStyle name="Normal 5 2 10" xfId="11369"/>
    <cellStyle name="Normal 5 2 10 2" xfId="11370"/>
    <cellStyle name="Normal 5 2 10 3" xfId="11371"/>
    <cellStyle name="Normal 5 2 11" xfId="11372"/>
    <cellStyle name="Normal 5 2 11 2" xfId="11373"/>
    <cellStyle name="Normal 5 2 11 3" xfId="11374"/>
    <cellStyle name="Normal 5 2 12" xfId="11375"/>
    <cellStyle name="Normal 5 2 12 2" xfId="11376"/>
    <cellStyle name="Normal 5 2 12 3" xfId="11377"/>
    <cellStyle name="Normal 5 2 13" xfId="11378"/>
    <cellStyle name="Normal 5 2 13 2" xfId="11379"/>
    <cellStyle name="Normal 5 2 13 3" xfId="11380"/>
    <cellStyle name="Normal 5 2 14" xfId="11381"/>
    <cellStyle name="Normal 5 2 14 2" xfId="11382"/>
    <cellStyle name="Normal 5 2 14 3" xfId="11383"/>
    <cellStyle name="Normal 5 2 15" xfId="11384"/>
    <cellStyle name="Normal 5 2 15 2" xfId="11385"/>
    <cellStyle name="Normal 5 2 15 3" xfId="11386"/>
    <cellStyle name="Normal 5 2 16" xfId="11387"/>
    <cellStyle name="Normal 5 2 16 2" xfId="11388"/>
    <cellStyle name="Normal 5 2 16 3" xfId="11389"/>
    <cellStyle name="Normal 5 2 17" xfId="11390"/>
    <cellStyle name="Normal 5 2 17 2" xfId="11391"/>
    <cellStyle name="Normal 5 2 17 3" xfId="11392"/>
    <cellStyle name="Normal 5 2 18" xfId="11393"/>
    <cellStyle name="Normal 5 2 18 2" xfId="11394"/>
    <cellStyle name="Normal 5 2 18 3" xfId="11395"/>
    <cellStyle name="Normal 5 2 19" xfId="11396"/>
    <cellStyle name="Normal 5 2 19 2" xfId="11397"/>
    <cellStyle name="Normal 5 2 19 3" xfId="11398"/>
    <cellStyle name="Normal 5 2 2" xfId="11399"/>
    <cellStyle name="Normal 5 2 2 2" xfId="11400"/>
    <cellStyle name="Normal 5 2 2 3" xfId="11401"/>
    <cellStyle name="Normal 5 2 20" xfId="11402"/>
    <cellStyle name="Normal 5 2 20 2" xfId="11403"/>
    <cellStyle name="Normal 5 2 20 3" xfId="11404"/>
    <cellStyle name="Normal 5 2 21" xfId="11405"/>
    <cellStyle name="Normal 5 2 21 2" xfId="11406"/>
    <cellStyle name="Normal 5 2 21 3" xfId="11407"/>
    <cellStyle name="Normal 5 2 22" xfId="11408"/>
    <cellStyle name="Normal 5 2 22 2" xfId="11409"/>
    <cellStyle name="Normal 5 2 22 3" xfId="11410"/>
    <cellStyle name="Normal 5 2 23" xfId="11411"/>
    <cellStyle name="Normal 5 2 23 2" xfId="11412"/>
    <cellStyle name="Normal 5 2 23 3" xfId="11413"/>
    <cellStyle name="Normal 5 2 24" xfId="11414"/>
    <cellStyle name="Normal 5 2 25" xfId="11415"/>
    <cellStyle name="Normal 5 2 3" xfId="11416"/>
    <cellStyle name="Normal 5 2 3 2" xfId="11417"/>
    <cellStyle name="Normal 5 2 3 3" xfId="11418"/>
    <cellStyle name="Normal 5 2 4" xfId="11419"/>
    <cellStyle name="Normal 5 2 4 2" xfId="11420"/>
    <cellStyle name="Normal 5 2 4 3" xfId="11421"/>
    <cellStyle name="Normal 5 2 5" xfId="11422"/>
    <cellStyle name="Normal 5 2 5 2" xfId="11423"/>
    <cellStyle name="Normal 5 2 5 3" xfId="11424"/>
    <cellStyle name="Normal 5 2 6" xfId="11425"/>
    <cellStyle name="Normal 5 2 6 2" xfId="11426"/>
    <cellStyle name="Normal 5 2 6 3" xfId="11427"/>
    <cellStyle name="Normal 5 2 7" xfId="11428"/>
    <cellStyle name="Normal 5 2 7 2" xfId="11429"/>
    <cellStyle name="Normal 5 2 7 3" xfId="11430"/>
    <cellStyle name="Normal 5 2 8" xfId="11431"/>
    <cellStyle name="Normal 5 2 8 2" xfId="11432"/>
    <cellStyle name="Normal 5 2 8 3" xfId="11433"/>
    <cellStyle name="Normal 5 2 9" xfId="11434"/>
    <cellStyle name="Normal 5 2 9 2" xfId="11435"/>
    <cellStyle name="Normal 5 2 9 3" xfId="11436"/>
    <cellStyle name="Normal 5 20" xfId="11437"/>
    <cellStyle name="Normal 5 20 2" xfId="11438"/>
    <cellStyle name="Normal 5 20 3" xfId="11439"/>
    <cellStyle name="Normal 5 21" xfId="11440"/>
    <cellStyle name="Normal 5 21 2" xfId="11441"/>
    <cellStyle name="Normal 5 21 3" xfId="11442"/>
    <cellStyle name="Normal 5 22" xfId="11443"/>
    <cellStyle name="Normal 5 22 2" xfId="11444"/>
    <cellStyle name="Normal 5 22 3" xfId="11445"/>
    <cellStyle name="Normal 5 23" xfId="11446"/>
    <cellStyle name="Normal 5 23 2" xfId="11447"/>
    <cellStyle name="Normal 5 23 3" xfId="11448"/>
    <cellStyle name="Normal 5 24" xfId="11449"/>
    <cellStyle name="Normal 5 24 2" xfId="11450"/>
    <cellStyle name="Normal 5 24 3" xfId="11451"/>
    <cellStyle name="Normal 5 25" xfId="11452"/>
    <cellStyle name="Normal 5 25 2" xfId="11453"/>
    <cellStyle name="Normal 5 25 2 2" xfId="11454"/>
    <cellStyle name="Normal 5 25 2 2 2" xfId="11455"/>
    <cellStyle name="Normal 5 25 2 3" xfId="11456"/>
    <cellStyle name="Normal 5 25 2 3 2" xfId="11457"/>
    <cellStyle name="Normal 5 25 2 4" xfId="11458"/>
    <cellStyle name="Normal 5 25 2 5" xfId="11459"/>
    <cellStyle name="Normal 5 25 3" xfId="11460"/>
    <cellStyle name="Normal 5 25 3 2" xfId="11461"/>
    <cellStyle name="Normal 5 25 3 3" xfId="11462"/>
    <cellStyle name="Normal 5 25 4" xfId="11463"/>
    <cellStyle name="Normal 5 25 4 2" xfId="11464"/>
    <cellStyle name="Normal 5 25 5" xfId="11465"/>
    <cellStyle name="Normal 5 25 5 2" xfId="11466"/>
    <cellStyle name="Normal 5 25 6" xfId="11467"/>
    <cellStyle name="Normal 5 25 7" xfId="11468"/>
    <cellStyle name="Normal 5 26" xfId="11469"/>
    <cellStyle name="Normal 5 26 2" xfId="11470"/>
    <cellStyle name="Normal 5 26 2 2" xfId="11471"/>
    <cellStyle name="Normal 5 26 2 2 2" xfId="18205"/>
    <cellStyle name="Normal 5 26 2 3" xfId="11472"/>
    <cellStyle name="Normal 5 26 2 4" xfId="18204"/>
    <cellStyle name="Normal 5 26 3" xfId="11473"/>
    <cellStyle name="Normal 5 26 3 2" xfId="11474"/>
    <cellStyle name="Normal 5 26 3 3" xfId="18206"/>
    <cellStyle name="Normal 5 26 4" xfId="11475"/>
    <cellStyle name="Normal 5 26 4 2" xfId="11476"/>
    <cellStyle name="Normal 5 26 4 3" xfId="18207"/>
    <cellStyle name="Normal 5 26 5" xfId="11477"/>
    <cellStyle name="Normal 5 26 5 2" xfId="18208"/>
    <cellStyle name="Normal 5 26 6" xfId="11478"/>
    <cellStyle name="Normal 5 26 7" xfId="18203"/>
    <cellStyle name="Normal 5 27" xfId="11479"/>
    <cellStyle name="Normal 5 27 2" xfId="11480"/>
    <cellStyle name="Normal 5 27 2 2" xfId="11481"/>
    <cellStyle name="Normal 5 27 2 2 2" xfId="18211"/>
    <cellStyle name="Normal 5 27 2 3" xfId="11482"/>
    <cellStyle name="Normal 5 27 2 4" xfId="18210"/>
    <cellStyle name="Normal 5 27 3" xfId="11483"/>
    <cellStyle name="Normal 5 27 3 2" xfId="11484"/>
    <cellStyle name="Normal 5 27 3 3" xfId="18212"/>
    <cellStyle name="Normal 5 27 4" xfId="11485"/>
    <cellStyle name="Normal 5 27 4 2" xfId="11486"/>
    <cellStyle name="Normal 5 27 4 3" xfId="18213"/>
    <cellStyle name="Normal 5 27 5" xfId="11487"/>
    <cellStyle name="Normal 5 27 5 2" xfId="18214"/>
    <cellStyle name="Normal 5 27 6" xfId="11488"/>
    <cellStyle name="Normal 5 27 7" xfId="18209"/>
    <cellStyle name="Normal 5 28" xfId="11489"/>
    <cellStyle name="Normal 5 28 2" xfId="11490"/>
    <cellStyle name="Normal 5 28 2 2" xfId="11491"/>
    <cellStyle name="Normal 5 28 2 2 2" xfId="18217"/>
    <cellStyle name="Normal 5 28 2 3" xfId="11492"/>
    <cellStyle name="Normal 5 28 2 4" xfId="18216"/>
    <cellStyle name="Normal 5 28 3" xfId="11493"/>
    <cellStyle name="Normal 5 28 3 2" xfId="11494"/>
    <cellStyle name="Normal 5 28 3 3" xfId="18218"/>
    <cellStyle name="Normal 5 28 4" xfId="11495"/>
    <cellStyle name="Normal 5 28 4 2" xfId="11496"/>
    <cellStyle name="Normal 5 28 4 3" xfId="18219"/>
    <cellStyle name="Normal 5 28 5" xfId="11497"/>
    <cellStyle name="Normal 5 28 5 2" xfId="18220"/>
    <cellStyle name="Normal 5 28 6" xfId="11498"/>
    <cellStyle name="Normal 5 28 7" xfId="18215"/>
    <cellStyle name="Normal 5 29" xfId="11499"/>
    <cellStyle name="Normal 5 29 2" xfId="11500"/>
    <cellStyle name="Normal 5 29 2 2" xfId="11501"/>
    <cellStyle name="Normal 5 29 2 2 2" xfId="18223"/>
    <cellStyle name="Normal 5 29 2 3" xfId="18222"/>
    <cellStyle name="Normal 5 29 3" xfId="11502"/>
    <cellStyle name="Normal 5 29 3 2" xfId="18224"/>
    <cellStyle name="Normal 5 29 4" xfId="18225"/>
    <cellStyle name="Normal 5 29 5" xfId="18226"/>
    <cellStyle name="Normal 5 29 6" xfId="18221"/>
    <cellStyle name="Normal 5 3" xfId="11503"/>
    <cellStyle name="Normal 5 3 10" xfId="18228"/>
    <cellStyle name="Normal 5 3 11" xfId="18229"/>
    <cellStyle name="Normal 5 3 12" xfId="18227"/>
    <cellStyle name="Normal 5 3 2" xfId="11504"/>
    <cellStyle name="Normal 5 3 3" xfId="11505"/>
    <cellStyle name="Normal 5 3 4" xfId="11506"/>
    <cellStyle name="Normal 5 3 5" xfId="11507"/>
    <cellStyle name="Normal 5 3 6" xfId="11508"/>
    <cellStyle name="Normal 5 3 7" xfId="11509"/>
    <cellStyle name="Normal 5 3 8" xfId="11510"/>
    <cellStyle name="Normal 5 3 8 2" xfId="18231"/>
    <cellStyle name="Normal 5 3 8 3" xfId="18230"/>
    <cellStyle name="Normal 5 3 9" xfId="11511"/>
    <cellStyle name="Normal 5 3 9 2" xfId="18232"/>
    <cellStyle name="Normal 5 30" xfId="11512"/>
    <cellStyle name="Normal 5 30 2" xfId="11513"/>
    <cellStyle name="Normal 5 30 2 2" xfId="11514"/>
    <cellStyle name="Normal 5 30 2 2 2" xfId="18235"/>
    <cellStyle name="Normal 5 30 2 3" xfId="18234"/>
    <cellStyle name="Normal 5 30 3" xfId="11515"/>
    <cellStyle name="Normal 5 30 3 2" xfId="18236"/>
    <cellStyle name="Normal 5 30 4" xfId="18237"/>
    <cellStyle name="Normal 5 30 5" xfId="18238"/>
    <cellStyle name="Normal 5 30 6" xfId="18233"/>
    <cellStyle name="Normal 5 31" xfId="11516"/>
    <cellStyle name="Normal 5 31 2" xfId="11517"/>
    <cellStyle name="Normal 5 31 2 2" xfId="11518"/>
    <cellStyle name="Normal 5 31 2 2 2" xfId="18241"/>
    <cellStyle name="Normal 5 31 2 3" xfId="18240"/>
    <cellStyle name="Normal 5 31 3" xfId="11519"/>
    <cellStyle name="Normal 5 31 3 2" xfId="18242"/>
    <cellStyle name="Normal 5 31 4" xfId="18243"/>
    <cellStyle name="Normal 5 31 5" xfId="18244"/>
    <cellStyle name="Normal 5 31 6" xfId="18239"/>
    <cellStyle name="Normal 5 32" xfId="11520"/>
    <cellStyle name="Normal 5 32 2" xfId="11521"/>
    <cellStyle name="Normal 5 32 2 2" xfId="18247"/>
    <cellStyle name="Normal 5 32 2 3" xfId="18246"/>
    <cellStyle name="Normal 5 32 3" xfId="11522"/>
    <cellStyle name="Normal 5 32 3 2" xfId="18248"/>
    <cellStyle name="Normal 5 32 4" xfId="18249"/>
    <cellStyle name="Normal 5 32 5" xfId="18250"/>
    <cellStyle name="Normal 5 32 6" xfId="18245"/>
    <cellStyle name="Normal 5 33" xfId="11523"/>
    <cellStyle name="Normal 5 33 2" xfId="11524"/>
    <cellStyle name="Normal 5 33 2 2" xfId="18253"/>
    <cellStyle name="Normal 5 33 2 3" xfId="18252"/>
    <cellStyle name="Normal 5 33 3" xfId="11525"/>
    <cellStyle name="Normal 5 33 3 2" xfId="18254"/>
    <cellStyle name="Normal 5 33 4" xfId="18255"/>
    <cellStyle name="Normal 5 33 5" xfId="18256"/>
    <cellStyle name="Normal 5 33 6" xfId="18251"/>
    <cellStyle name="Normal 5 34" xfId="11526"/>
    <cellStyle name="Normal 5 34 2" xfId="11527"/>
    <cellStyle name="Normal 5 34 2 2" xfId="18259"/>
    <cellStyle name="Normal 5 34 2 3" xfId="18258"/>
    <cellStyle name="Normal 5 34 3" xfId="18260"/>
    <cellStyle name="Normal 5 34 4" xfId="18261"/>
    <cellStyle name="Normal 5 34 5" xfId="18262"/>
    <cellStyle name="Normal 5 34 6" xfId="18257"/>
    <cellStyle name="Normal 5 35" xfId="11528"/>
    <cellStyle name="Normal 5 35 2" xfId="11529"/>
    <cellStyle name="Normal 5 35 2 2" xfId="18265"/>
    <cellStyle name="Normal 5 35 2 3" xfId="18264"/>
    <cellStyle name="Normal 5 35 3" xfId="18266"/>
    <cellStyle name="Normal 5 35 4" xfId="18267"/>
    <cellStyle name="Normal 5 35 5" xfId="18268"/>
    <cellStyle name="Normal 5 35 6" xfId="18263"/>
    <cellStyle name="Normal 5 36" xfId="11530"/>
    <cellStyle name="Normal 5 36 2" xfId="11531"/>
    <cellStyle name="Normal 5 36 2 2" xfId="18271"/>
    <cellStyle name="Normal 5 36 2 3" xfId="18270"/>
    <cellStyle name="Normal 5 36 3" xfId="18272"/>
    <cellStyle name="Normal 5 36 4" xfId="18273"/>
    <cellStyle name="Normal 5 36 5" xfId="18274"/>
    <cellStyle name="Normal 5 36 6" xfId="18269"/>
    <cellStyle name="Normal 5 37" xfId="11532"/>
    <cellStyle name="Normal 5 37 2" xfId="11533"/>
    <cellStyle name="Normal 5 37 2 2" xfId="18277"/>
    <cellStyle name="Normal 5 37 2 3" xfId="18276"/>
    <cellStyle name="Normal 5 37 3" xfId="18278"/>
    <cellStyle name="Normal 5 37 4" xfId="18279"/>
    <cellStyle name="Normal 5 37 5" xfId="18280"/>
    <cellStyle name="Normal 5 37 6" xfId="18275"/>
    <cellStyle name="Normal 5 38" xfId="11534"/>
    <cellStyle name="Normal 5 38 2" xfId="11535"/>
    <cellStyle name="Normal 5 38 2 2" xfId="18283"/>
    <cellStyle name="Normal 5 38 2 3" xfId="18282"/>
    <cellStyle name="Normal 5 38 3" xfId="18284"/>
    <cellStyle name="Normal 5 38 4" xfId="18285"/>
    <cellStyle name="Normal 5 38 5" xfId="18286"/>
    <cellStyle name="Normal 5 38 6" xfId="18281"/>
    <cellStyle name="Normal 5 39" xfId="11536"/>
    <cellStyle name="Normal 5 39 2" xfId="11537"/>
    <cellStyle name="Normal 5 39 2 2" xfId="18289"/>
    <cellStyle name="Normal 5 39 2 3" xfId="18288"/>
    <cellStyle name="Normal 5 39 3" xfId="18290"/>
    <cellStyle name="Normal 5 39 4" xfId="18291"/>
    <cellStyle name="Normal 5 39 5" xfId="18292"/>
    <cellStyle name="Normal 5 39 6" xfId="18287"/>
    <cellStyle name="Normal 5 4" xfId="11538"/>
    <cellStyle name="Normal 5 4 2" xfId="11539"/>
    <cellStyle name="Normal 5 4 3" xfId="11540"/>
    <cellStyle name="Normal 5 40" xfId="11541"/>
    <cellStyle name="Normal 5 40 2" xfId="11542"/>
    <cellStyle name="Normal 5 40 2 2" xfId="18295"/>
    <cellStyle name="Normal 5 40 2 3" xfId="18294"/>
    <cellStyle name="Normal 5 40 3" xfId="18296"/>
    <cellStyle name="Normal 5 40 4" xfId="18297"/>
    <cellStyle name="Normal 5 40 5" xfId="18298"/>
    <cellStyle name="Normal 5 40 6" xfId="18293"/>
    <cellStyle name="Normal 5 41" xfId="11543"/>
    <cellStyle name="Normal 5 41 2" xfId="11544"/>
    <cellStyle name="Normal 5 41 2 2" xfId="18301"/>
    <cellStyle name="Normal 5 41 2 3" xfId="18300"/>
    <cellStyle name="Normal 5 41 3" xfId="18302"/>
    <cellStyle name="Normal 5 41 4" xfId="18303"/>
    <cellStyle name="Normal 5 41 5" xfId="18304"/>
    <cellStyle name="Normal 5 41 6" xfId="18299"/>
    <cellStyle name="Normal 5 42" xfId="11545"/>
    <cellStyle name="Normal 5 42 2" xfId="11546"/>
    <cellStyle name="Normal 5 42 2 2" xfId="18307"/>
    <cellStyle name="Normal 5 42 2 3" xfId="18306"/>
    <cellStyle name="Normal 5 42 3" xfId="18308"/>
    <cellStyle name="Normal 5 42 4" xfId="18309"/>
    <cellStyle name="Normal 5 42 5" xfId="18310"/>
    <cellStyle name="Normal 5 42 6" xfId="18305"/>
    <cellStyle name="Normal 5 43" xfId="11547"/>
    <cellStyle name="Normal 5 43 2" xfId="11548"/>
    <cellStyle name="Normal 5 43 2 2" xfId="18313"/>
    <cellStyle name="Normal 5 43 2 3" xfId="18312"/>
    <cellStyle name="Normal 5 43 3" xfId="18314"/>
    <cellStyle name="Normal 5 43 4" xfId="18315"/>
    <cellStyle name="Normal 5 43 5" xfId="18316"/>
    <cellStyle name="Normal 5 43 6" xfId="18311"/>
    <cellStyle name="Normal 5 44" xfId="11549"/>
    <cellStyle name="Normal 5 44 2" xfId="11550"/>
    <cellStyle name="Normal 5 44 2 2" xfId="18319"/>
    <cellStyle name="Normal 5 44 2 3" xfId="18318"/>
    <cellStyle name="Normal 5 44 3" xfId="18320"/>
    <cellStyle name="Normal 5 44 4" xfId="18321"/>
    <cellStyle name="Normal 5 44 5" xfId="18322"/>
    <cellStyle name="Normal 5 44 6" xfId="18317"/>
    <cellStyle name="Normal 5 45" xfId="11551"/>
    <cellStyle name="Normal 5 45 2" xfId="11552"/>
    <cellStyle name="Normal 5 45 2 2" xfId="18325"/>
    <cellStyle name="Normal 5 45 2 3" xfId="18324"/>
    <cellStyle name="Normal 5 45 3" xfId="18326"/>
    <cellStyle name="Normal 5 45 4" xfId="18327"/>
    <cellStyle name="Normal 5 45 5" xfId="18328"/>
    <cellStyle name="Normal 5 45 6" xfId="18323"/>
    <cellStyle name="Normal 5 46" xfId="11553"/>
    <cellStyle name="Normal 5 46 2" xfId="11554"/>
    <cellStyle name="Normal 5 46 2 2" xfId="18331"/>
    <cellStyle name="Normal 5 46 2 3" xfId="18330"/>
    <cellStyle name="Normal 5 46 3" xfId="18332"/>
    <cellStyle name="Normal 5 46 4" xfId="18333"/>
    <cellStyle name="Normal 5 46 5" xfId="18334"/>
    <cellStyle name="Normal 5 46 6" xfId="18329"/>
    <cellStyle name="Normal 5 47" xfId="11555"/>
    <cellStyle name="Normal 5 48" xfId="16424"/>
    <cellStyle name="Normal 5 49" xfId="18202"/>
    <cellStyle name="Normal 5 5" xfId="11556"/>
    <cellStyle name="Normal 5 5 2" xfId="11557"/>
    <cellStyle name="Normal 5 5 3" xfId="11558"/>
    <cellStyle name="Normal 5 6" xfId="11559"/>
    <cellStyle name="Normal 5 6 2" xfId="11560"/>
    <cellStyle name="Normal 5 6 3" xfId="11561"/>
    <cellStyle name="Normal 5 7" xfId="11562"/>
    <cellStyle name="Normal 5 7 2" xfId="11563"/>
    <cellStyle name="Normal 5 7 3" xfId="11564"/>
    <cellStyle name="Normal 5 8" xfId="11565"/>
    <cellStyle name="Normal 5 8 2" xfId="11566"/>
    <cellStyle name="Normal 5 8 3" xfId="11567"/>
    <cellStyle name="Normal 5 9" xfId="11568"/>
    <cellStyle name="Normal 5 9 2" xfId="11569"/>
    <cellStyle name="Normal 5 9 3" xfId="11570"/>
    <cellStyle name="Normal 5_Copy of Lighting Interactive Effects - 26Jan2011" xfId="11571"/>
    <cellStyle name="Normal 50" xfId="11572"/>
    <cellStyle name="Normal 51" xfId="11573"/>
    <cellStyle name="Normal 52" xfId="11574"/>
    <cellStyle name="Normal 53" xfId="11575"/>
    <cellStyle name="Normal 54" xfId="11576"/>
    <cellStyle name="Normal 55" xfId="11577"/>
    <cellStyle name="Normal 56" xfId="11578"/>
    <cellStyle name="Normal 57" xfId="11579"/>
    <cellStyle name="Normal 58" xfId="11580"/>
    <cellStyle name="Normal 59" xfId="11581"/>
    <cellStyle name="Normal 6" xfId="56"/>
    <cellStyle name="Normal 6 10" xfId="11582"/>
    <cellStyle name="Normal 6 11" xfId="11583"/>
    <cellStyle name="Normal 6 12" xfId="11584"/>
    <cellStyle name="Normal 6 13" xfId="11585"/>
    <cellStyle name="Normal 6 14" xfId="11586"/>
    <cellStyle name="Normal 6 15" xfId="11587"/>
    <cellStyle name="Normal 6 16" xfId="11588"/>
    <cellStyle name="Normal 6 17" xfId="11589"/>
    <cellStyle name="Normal 6 18" xfId="11590"/>
    <cellStyle name="Normal 6 19" xfId="11591"/>
    <cellStyle name="Normal 6 2" xfId="63"/>
    <cellStyle name="Normal 6 2 2" xfId="11592"/>
    <cellStyle name="Normal 6 2 2 2" xfId="11593"/>
    <cellStyle name="Normal 6 2 3" xfId="11594"/>
    <cellStyle name="Normal 6 2 4" xfId="11595"/>
    <cellStyle name="Normal 6 20" xfId="11596"/>
    <cellStyle name="Normal 6 21" xfId="11597"/>
    <cellStyle name="Normal 6 22" xfId="11598"/>
    <cellStyle name="Normal 6 23" xfId="11599"/>
    <cellStyle name="Normal 6 24" xfId="11600"/>
    <cellStyle name="Normal 6 25" xfId="11601"/>
    <cellStyle name="Normal 6 26" xfId="11602"/>
    <cellStyle name="Normal 6 27" xfId="11603"/>
    <cellStyle name="Normal 6 28" xfId="11604"/>
    <cellStyle name="Normal 6 29" xfId="11605"/>
    <cellStyle name="Normal 6 3" xfId="11606"/>
    <cellStyle name="Normal 6 3 2" xfId="11607"/>
    <cellStyle name="Normal 6 3 3" xfId="11608"/>
    <cellStyle name="Normal 6 30" xfId="11609"/>
    <cellStyle name="Normal 6 31" xfId="11610"/>
    <cellStyle name="Normal 6 32" xfId="11611"/>
    <cellStyle name="Normal 6 33" xfId="11612"/>
    <cellStyle name="Normal 6 34" xfId="11613"/>
    <cellStyle name="Normal 6 35" xfId="11614"/>
    <cellStyle name="Normal 6 36" xfId="11615"/>
    <cellStyle name="Normal 6 37" xfId="11616"/>
    <cellStyle name="Normal 6 38" xfId="11617"/>
    <cellStyle name="Normal 6 38 2" xfId="11618"/>
    <cellStyle name="Normal 6 38 2 2" xfId="11619"/>
    <cellStyle name="Normal 6 38 2 2 2" xfId="11620"/>
    <cellStyle name="Normal 6 38 2 2 2 2" xfId="18337"/>
    <cellStyle name="Normal 6 38 2 2 3" xfId="18336"/>
    <cellStyle name="Normal 6 38 2 3" xfId="11621"/>
    <cellStyle name="Normal 6 38 2 3 2" xfId="18338"/>
    <cellStyle name="Normal 6 38 2 4" xfId="18339"/>
    <cellStyle name="Normal 6 38 2 5" xfId="18340"/>
    <cellStyle name="Normal 6 38 2 6" xfId="18335"/>
    <cellStyle name="Normal 6 38 3" xfId="11622"/>
    <cellStyle name="Normal 6 38 3 2" xfId="11623"/>
    <cellStyle name="Normal 6 38 4" xfId="11624"/>
    <cellStyle name="Normal 6 38 4 2" xfId="11625"/>
    <cellStyle name="Normal 6 38 5" xfId="11626"/>
    <cellStyle name="Normal 6 38 6" xfId="11627"/>
    <cellStyle name="Normal 6 39" xfId="11628"/>
    <cellStyle name="Normal 6 4" xfId="11629"/>
    <cellStyle name="Normal 6 40" xfId="11630"/>
    <cellStyle name="Normal 6 41" xfId="11631"/>
    <cellStyle name="Normal 6 42" xfId="11632"/>
    <cellStyle name="Normal 6 43" xfId="11633"/>
    <cellStyle name="Normal 6 44" xfId="11634"/>
    <cellStyle name="Normal 6 45" xfId="11635"/>
    <cellStyle name="Normal 6 46" xfId="11636"/>
    <cellStyle name="Normal 6 47" xfId="11637"/>
    <cellStyle name="Normal 6 48" xfId="11638"/>
    <cellStyle name="Normal 6 49" xfId="11639"/>
    <cellStyle name="Normal 6 5" xfId="11640"/>
    <cellStyle name="Normal 6 5 2" xfId="11641"/>
    <cellStyle name="Normal 6 50" xfId="11642"/>
    <cellStyle name="Normal 6 51" xfId="11643"/>
    <cellStyle name="Normal 6 52" xfId="11644"/>
    <cellStyle name="Normal 6 53" xfId="11645"/>
    <cellStyle name="Normal 6 54" xfId="11646"/>
    <cellStyle name="Normal 6 55" xfId="11647"/>
    <cellStyle name="Normal 6 56" xfId="11648"/>
    <cellStyle name="Normal 6 57" xfId="11649"/>
    <cellStyle name="Normal 6 58" xfId="11650"/>
    <cellStyle name="Normal 6 59" xfId="11651"/>
    <cellStyle name="Normal 6 6" xfId="11652"/>
    <cellStyle name="Normal 6 60" xfId="11653"/>
    <cellStyle name="Normal 6 61" xfId="11654"/>
    <cellStyle name="Normal 6 62" xfId="11655"/>
    <cellStyle name="Normal 6 63" xfId="11656"/>
    <cellStyle name="Normal 6 64" xfId="11657"/>
    <cellStyle name="Normal 6 65" xfId="11658"/>
    <cellStyle name="Normal 6 66" xfId="11659"/>
    <cellStyle name="Normal 6 67" xfId="11660"/>
    <cellStyle name="Normal 6 68" xfId="11661"/>
    <cellStyle name="Normal 6 69" xfId="11662"/>
    <cellStyle name="Normal 6 7" xfId="11663"/>
    <cellStyle name="Normal 6 70" xfId="11664"/>
    <cellStyle name="Normal 6 71" xfId="11665"/>
    <cellStyle name="Normal 6 72" xfId="11666"/>
    <cellStyle name="Normal 6 73" xfId="11667"/>
    <cellStyle name="Normal 6 74" xfId="11668"/>
    <cellStyle name="Normal 6 75" xfId="11669"/>
    <cellStyle name="Normal 6 76" xfId="11670"/>
    <cellStyle name="Normal 6 77" xfId="11671"/>
    <cellStyle name="Normal 6 78" xfId="11672"/>
    <cellStyle name="Normal 6 79" xfId="11673"/>
    <cellStyle name="Normal 6 8" xfId="11674"/>
    <cellStyle name="Normal 6 80" xfId="11675"/>
    <cellStyle name="Normal 6 81" xfId="11676"/>
    <cellStyle name="Normal 6 82" xfId="11677"/>
    <cellStyle name="Normal 6 83" xfId="11678"/>
    <cellStyle name="Normal 6 84" xfId="11679"/>
    <cellStyle name="Normal 6 85" xfId="11680"/>
    <cellStyle name="Normal 6 86" xfId="11681"/>
    <cellStyle name="Normal 6 87" xfId="11682"/>
    <cellStyle name="Normal 6 88" xfId="11683"/>
    <cellStyle name="Normal 6 89" xfId="11684"/>
    <cellStyle name="Normal 6 9" xfId="11685"/>
    <cellStyle name="Normal 6 90" xfId="11686"/>
    <cellStyle name="Normal 6 91" xfId="11687"/>
    <cellStyle name="Normal 6 92" xfId="11688"/>
    <cellStyle name="Normal 60" xfId="11689"/>
    <cellStyle name="Normal 61" xfId="11690"/>
    <cellStyle name="Normal 62" xfId="11691"/>
    <cellStyle name="Normal 63" xfId="11692"/>
    <cellStyle name="Normal 64" xfId="11693"/>
    <cellStyle name="Normal 65" xfId="11694"/>
    <cellStyle name="Normal 66" xfId="11695"/>
    <cellStyle name="Normal 67" xfId="11696"/>
    <cellStyle name="Normal 68" xfId="11697"/>
    <cellStyle name="Normal 69" xfId="11698"/>
    <cellStyle name="Normal 7" xfId="64"/>
    <cellStyle name="Normal 7 10" xfId="11699"/>
    <cellStyle name="Normal 7 10 2" xfId="11700"/>
    <cellStyle name="Normal 7 10 3" xfId="11701"/>
    <cellStyle name="Normal 7 11" xfId="11702"/>
    <cellStyle name="Normal 7 11 2" xfId="11703"/>
    <cellStyle name="Normal 7 11 3" xfId="11704"/>
    <cellStyle name="Normal 7 12" xfId="11705"/>
    <cellStyle name="Normal 7 12 2" xfId="11706"/>
    <cellStyle name="Normal 7 12 3" xfId="11707"/>
    <cellStyle name="Normal 7 13" xfId="11708"/>
    <cellStyle name="Normal 7 13 2" xfId="11709"/>
    <cellStyle name="Normal 7 13 3" xfId="11710"/>
    <cellStyle name="Normal 7 14" xfId="11711"/>
    <cellStyle name="Normal 7 14 2" xfId="11712"/>
    <cellStyle name="Normal 7 14 3" xfId="11713"/>
    <cellStyle name="Normal 7 15" xfId="11714"/>
    <cellStyle name="Normal 7 15 2" xfId="11715"/>
    <cellStyle name="Normal 7 15 3" xfId="11716"/>
    <cellStyle name="Normal 7 16" xfId="11717"/>
    <cellStyle name="Normal 7 16 2" xfId="11718"/>
    <cellStyle name="Normal 7 16 3" xfId="11719"/>
    <cellStyle name="Normal 7 17" xfId="11720"/>
    <cellStyle name="Normal 7 17 2" xfId="11721"/>
    <cellStyle name="Normal 7 17 3" xfId="11722"/>
    <cellStyle name="Normal 7 18" xfId="11723"/>
    <cellStyle name="Normal 7 18 2" xfId="11724"/>
    <cellStyle name="Normal 7 18 3" xfId="11725"/>
    <cellStyle name="Normal 7 19" xfId="11726"/>
    <cellStyle name="Normal 7 19 2" xfId="11727"/>
    <cellStyle name="Normal 7 19 3" xfId="11728"/>
    <cellStyle name="Normal 7 2" xfId="11729"/>
    <cellStyle name="Normal 7 2 10" xfId="11730"/>
    <cellStyle name="Normal 7 2 10 2" xfId="11731"/>
    <cellStyle name="Normal 7 2 10 3" xfId="11732"/>
    <cellStyle name="Normal 7 2 11" xfId="11733"/>
    <cellStyle name="Normal 7 2 11 2" xfId="11734"/>
    <cellStyle name="Normal 7 2 11 3" xfId="11735"/>
    <cellStyle name="Normal 7 2 12" xfId="11736"/>
    <cellStyle name="Normal 7 2 12 2" xfId="11737"/>
    <cellStyle name="Normal 7 2 12 3" xfId="11738"/>
    <cellStyle name="Normal 7 2 13" xfId="11739"/>
    <cellStyle name="Normal 7 2 13 2" xfId="11740"/>
    <cellStyle name="Normal 7 2 13 3" xfId="11741"/>
    <cellStyle name="Normal 7 2 14" xfId="11742"/>
    <cellStyle name="Normal 7 2 14 2" xfId="11743"/>
    <cellStyle name="Normal 7 2 14 3" xfId="11744"/>
    <cellStyle name="Normal 7 2 15" xfId="11745"/>
    <cellStyle name="Normal 7 2 15 2" xfId="11746"/>
    <cellStyle name="Normal 7 2 15 3" xfId="11747"/>
    <cellStyle name="Normal 7 2 16" xfId="11748"/>
    <cellStyle name="Normal 7 2 16 2" xfId="11749"/>
    <cellStyle name="Normal 7 2 16 3" xfId="11750"/>
    <cellStyle name="Normal 7 2 17" xfId="11751"/>
    <cellStyle name="Normal 7 2 17 2" xfId="11752"/>
    <cellStyle name="Normal 7 2 17 3" xfId="11753"/>
    <cellStyle name="Normal 7 2 18" xfId="11754"/>
    <cellStyle name="Normal 7 2 18 2" xfId="11755"/>
    <cellStyle name="Normal 7 2 18 3" xfId="11756"/>
    <cellStyle name="Normal 7 2 19" xfId="11757"/>
    <cellStyle name="Normal 7 2 19 2" xfId="11758"/>
    <cellStyle name="Normal 7 2 19 3" xfId="11759"/>
    <cellStyle name="Normal 7 2 2" xfId="11760"/>
    <cellStyle name="Normal 7 2 2 2" xfId="11761"/>
    <cellStyle name="Normal 7 2 2 3" xfId="11762"/>
    <cellStyle name="Normal 7 2 20" xfId="11763"/>
    <cellStyle name="Normal 7 2 20 2" xfId="11764"/>
    <cellStyle name="Normal 7 2 20 3" xfId="11765"/>
    <cellStyle name="Normal 7 2 21" xfId="11766"/>
    <cellStyle name="Normal 7 2 21 2" xfId="11767"/>
    <cellStyle name="Normal 7 2 21 3" xfId="11768"/>
    <cellStyle name="Normal 7 2 22" xfId="11769"/>
    <cellStyle name="Normal 7 2 22 2" xfId="11770"/>
    <cellStyle name="Normal 7 2 22 3" xfId="11771"/>
    <cellStyle name="Normal 7 2 23" xfId="11772"/>
    <cellStyle name="Normal 7 2 23 2" xfId="11773"/>
    <cellStyle name="Normal 7 2 23 3" xfId="11774"/>
    <cellStyle name="Normal 7 2 24" xfId="11775"/>
    <cellStyle name="Normal 7 2 25" xfId="11776"/>
    <cellStyle name="Normal 7 2 3" xfId="11777"/>
    <cellStyle name="Normal 7 2 3 2" xfId="11778"/>
    <cellStyle name="Normal 7 2 3 3" xfId="11779"/>
    <cellStyle name="Normal 7 2 4" xfId="11780"/>
    <cellStyle name="Normal 7 2 4 2" xfId="11781"/>
    <cellStyle name="Normal 7 2 4 3" xfId="11782"/>
    <cellStyle name="Normal 7 2 5" xfId="11783"/>
    <cellStyle name="Normal 7 2 5 2" xfId="11784"/>
    <cellStyle name="Normal 7 2 5 3" xfId="11785"/>
    <cellStyle name="Normal 7 2 6" xfId="11786"/>
    <cellStyle name="Normal 7 2 6 2" xfId="11787"/>
    <cellStyle name="Normal 7 2 6 3" xfId="11788"/>
    <cellStyle name="Normal 7 2 7" xfId="11789"/>
    <cellStyle name="Normal 7 2 7 2" xfId="11790"/>
    <cellStyle name="Normal 7 2 7 3" xfId="11791"/>
    <cellStyle name="Normal 7 2 8" xfId="11792"/>
    <cellStyle name="Normal 7 2 8 2" xfId="11793"/>
    <cellStyle name="Normal 7 2 8 3" xfId="11794"/>
    <cellStyle name="Normal 7 2 9" xfId="11795"/>
    <cellStyle name="Normal 7 2 9 2" xfId="11796"/>
    <cellStyle name="Normal 7 2 9 3" xfId="11797"/>
    <cellStyle name="Normal 7 20" xfId="11798"/>
    <cellStyle name="Normal 7 20 2" xfId="11799"/>
    <cellStyle name="Normal 7 20 3" xfId="11800"/>
    <cellStyle name="Normal 7 21" xfId="11801"/>
    <cellStyle name="Normal 7 21 2" xfId="11802"/>
    <cellStyle name="Normal 7 21 3" xfId="11803"/>
    <cellStyle name="Normal 7 22" xfId="11804"/>
    <cellStyle name="Normal 7 22 2" xfId="11805"/>
    <cellStyle name="Normal 7 22 3" xfId="11806"/>
    <cellStyle name="Normal 7 23" xfId="11807"/>
    <cellStyle name="Normal 7 23 2" xfId="11808"/>
    <cellStyle name="Normal 7 23 3" xfId="11809"/>
    <cellStyle name="Normal 7 24" xfId="11810"/>
    <cellStyle name="Normal 7 24 2" xfId="11811"/>
    <cellStyle name="Normal 7 24 3" xfId="11812"/>
    <cellStyle name="Normal 7 25" xfId="11813"/>
    <cellStyle name="Normal 7 25 2" xfId="11814"/>
    <cellStyle name="Normal 7 25 3" xfId="11815"/>
    <cellStyle name="Normal 7 26" xfId="11816"/>
    <cellStyle name="Normal 7 27" xfId="11817"/>
    <cellStyle name="Normal 7 3" xfId="11818"/>
    <cellStyle name="Normal 7 3 2" xfId="11819"/>
    <cellStyle name="Normal 7 3 3" xfId="11820"/>
    <cellStyle name="Normal 7 4" xfId="11821"/>
    <cellStyle name="Normal 7 4 2" xfId="11822"/>
    <cellStyle name="Normal 7 4 3" xfId="11823"/>
    <cellStyle name="Normal 7 5" xfId="11824"/>
    <cellStyle name="Normal 7 5 2" xfId="11825"/>
    <cellStyle name="Normal 7 5 3" xfId="11826"/>
    <cellStyle name="Normal 7 6" xfId="11827"/>
    <cellStyle name="Normal 7 6 2" xfId="11828"/>
    <cellStyle name="Normal 7 6 3" xfId="11829"/>
    <cellStyle name="Normal 7 7" xfId="11830"/>
    <cellStyle name="Normal 7 7 2" xfId="11831"/>
    <cellStyle name="Normal 7 7 3" xfId="11832"/>
    <cellStyle name="Normal 7 8" xfId="11833"/>
    <cellStyle name="Normal 7 8 2" xfId="11834"/>
    <cellStyle name="Normal 7 8 3" xfId="11835"/>
    <cellStyle name="Normal 7 9" xfId="11836"/>
    <cellStyle name="Normal 7 9 2" xfId="11837"/>
    <cellStyle name="Normal 7 9 3" xfId="11838"/>
    <cellStyle name="Normal 70" xfId="11839"/>
    <cellStyle name="Normal 71" xfId="11840"/>
    <cellStyle name="Normal 72" xfId="11841"/>
    <cellStyle name="Normal 73" xfId="11842"/>
    <cellStyle name="Normal 73 2" xfId="11843"/>
    <cellStyle name="Normal 73 2 2" xfId="18343"/>
    <cellStyle name="Normal 73 2 3" xfId="18342"/>
    <cellStyle name="Normal 73 3" xfId="11844"/>
    <cellStyle name="Normal 73 3 2" xfId="18344"/>
    <cellStyle name="Normal 73 4" xfId="11845"/>
    <cellStyle name="Normal 73 5" xfId="18341"/>
    <cellStyle name="Normal 74" xfId="11846"/>
    <cellStyle name="Normal 74 2" xfId="11847"/>
    <cellStyle name="Normal 75" xfId="11848"/>
    <cellStyle name="Normal 76" xfId="11849"/>
    <cellStyle name="Normal 77" xfId="11850"/>
    <cellStyle name="Normal 78" xfId="11851"/>
    <cellStyle name="Normal 79" xfId="11852"/>
    <cellStyle name="Normal 8" xfId="68"/>
    <cellStyle name="Normal 8 10" xfId="11853"/>
    <cellStyle name="Normal 8 11" xfId="11854"/>
    <cellStyle name="Normal 8 2" xfId="11855"/>
    <cellStyle name="Normal 8 2 2" xfId="11856"/>
    <cellStyle name="Normal 8 2 2 2" xfId="11857"/>
    <cellStyle name="Normal 8 2 2 2 2" xfId="18348"/>
    <cellStyle name="Normal 8 2 2 2 3" xfId="18347"/>
    <cellStyle name="Normal 8 2 2 3" xfId="11858"/>
    <cellStyle name="Normal 8 2 2 3 2" xfId="18349"/>
    <cellStyle name="Normal 8 2 2 4" xfId="18350"/>
    <cellStyle name="Normal 8 2 2 5" xfId="18351"/>
    <cellStyle name="Normal 8 2 2 6" xfId="18346"/>
    <cellStyle name="Normal 8 2 3" xfId="11859"/>
    <cellStyle name="Normal 8 2 3 2" xfId="11860"/>
    <cellStyle name="Normal 8 2 3 2 2" xfId="18354"/>
    <cellStyle name="Normal 8 2 3 2 3" xfId="18353"/>
    <cellStyle name="Normal 8 2 3 3" xfId="18355"/>
    <cellStyle name="Normal 8 2 3 4" xfId="18356"/>
    <cellStyle name="Normal 8 2 3 5" xfId="18357"/>
    <cellStyle name="Normal 8 2 3 6" xfId="18352"/>
    <cellStyle name="Normal 8 2 4" xfId="11861"/>
    <cellStyle name="Normal 8 2 4 2" xfId="11862"/>
    <cellStyle name="Normal 8 2 4 2 2" xfId="18359"/>
    <cellStyle name="Normal 8 2 4 3" xfId="18358"/>
    <cellStyle name="Normal 8 2 5" xfId="11863"/>
    <cellStyle name="Normal 8 2 5 2" xfId="18360"/>
    <cellStyle name="Normal 8 2 6" xfId="18361"/>
    <cellStyle name="Normal 8 2 7" xfId="18362"/>
    <cellStyle name="Normal 8 2 8" xfId="18345"/>
    <cellStyle name="Normal 8 3" xfId="11864"/>
    <cellStyle name="Normal 8 3 2" xfId="11865"/>
    <cellStyle name="Normal 8 3 2 2" xfId="11866"/>
    <cellStyle name="Normal 8 3 2 2 2" xfId="18366"/>
    <cellStyle name="Normal 8 3 2 2 3" xfId="18365"/>
    <cellStyle name="Normal 8 3 2 3" xfId="18367"/>
    <cellStyle name="Normal 8 3 2 4" xfId="18368"/>
    <cellStyle name="Normal 8 3 2 5" xfId="18369"/>
    <cellStyle name="Normal 8 3 2 6" xfId="18364"/>
    <cellStyle name="Normal 8 3 3" xfId="11867"/>
    <cellStyle name="Normal 8 3 3 2" xfId="11868"/>
    <cellStyle name="Normal 8 3 3 2 2" xfId="18372"/>
    <cellStyle name="Normal 8 3 3 2 3" xfId="18371"/>
    <cellStyle name="Normal 8 3 3 3" xfId="18373"/>
    <cellStyle name="Normal 8 3 3 4" xfId="18374"/>
    <cellStyle name="Normal 8 3 3 5" xfId="18375"/>
    <cellStyle name="Normal 8 3 3 6" xfId="18370"/>
    <cellStyle name="Normal 8 3 4" xfId="11869"/>
    <cellStyle name="Normal 8 3 4 2" xfId="11870"/>
    <cellStyle name="Normal 8 3 4 2 2" xfId="18377"/>
    <cellStyle name="Normal 8 3 4 3" xfId="18376"/>
    <cellStyle name="Normal 8 3 5" xfId="11871"/>
    <cellStyle name="Normal 8 3 5 2" xfId="18378"/>
    <cellStyle name="Normal 8 3 6" xfId="18379"/>
    <cellStyle name="Normal 8 3 7" xfId="18380"/>
    <cellStyle name="Normal 8 3 8" xfId="18363"/>
    <cellStyle name="Normal 8 4" xfId="11872"/>
    <cellStyle name="Normal 8 4 2" xfId="11873"/>
    <cellStyle name="Normal 8 4 3" xfId="11874"/>
    <cellStyle name="Normal 8 5" xfId="11875"/>
    <cellStyle name="Normal 8 5 2" xfId="11876"/>
    <cellStyle name="Normal 8 5 3" xfId="11877"/>
    <cellStyle name="Normal 8 6" xfId="11878"/>
    <cellStyle name="Normal 8 6 2" xfId="11879"/>
    <cellStyle name="Normal 8 6 3" xfId="11880"/>
    <cellStyle name="Normal 8 7" xfId="11881"/>
    <cellStyle name="Normal 8 7 2" xfId="11882"/>
    <cellStyle name="Normal 8 7 3" xfId="11883"/>
    <cellStyle name="Normal 8 8" xfId="11884"/>
    <cellStyle name="Normal 8 8 2" xfId="11885"/>
    <cellStyle name="Normal 8 9" xfId="11886"/>
    <cellStyle name="Normal 8 9 2" xfId="11887"/>
    <cellStyle name="Normal 8_Copy of Lighting Interactive Effects - 26Jan2011" xfId="11888"/>
    <cellStyle name="Normal 80" xfId="16406"/>
    <cellStyle name="Normal 81" xfId="11889"/>
    <cellStyle name="Normal 82" xfId="11890"/>
    <cellStyle name="Normal 83" xfId="11891"/>
    <cellStyle name="Normal 84" xfId="11892"/>
    <cellStyle name="Normal 85" xfId="11893"/>
    <cellStyle name="Normal 86" xfId="11894"/>
    <cellStyle name="Normal 87" xfId="11895"/>
    <cellStyle name="Normal 88" xfId="16408"/>
    <cellStyle name="Normal 89" xfId="11896"/>
    <cellStyle name="Normal 9" xfId="70"/>
    <cellStyle name="Normal 9 2" xfId="11897"/>
    <cellStyle name="Normal 9 3" xfId="11898"/>
    <cellStyle name="Normal 9 3 2" xfId="11899"/>
    <cellStyle name="Normal 9 4" xfId="11900"/>
    <cellStyle name="Normal 9 4 2" xfId="11901"/>
    <cellStyle name="Normal 9 5" xfId="11902"/>
    <cellStyle name="Normal 9 5 2" xfId="11903"/>
    <cellStyle name="Normal 9 6" xfId="11904"/>
    <cellStyle name="Normal 9 7" xfId="16414"/>
    <cellStyle name="Normal 9 8" xfId="16440"/>
    <cellStyle name="Normal 90" xfId="11905"/>
    <cellStyle name="Normal 91" xfId="11906"/>
    <cellStyle name="Normal 92" xfId="11907"/>
    <cellStyle name="Normal 93" xfId="11908"/>
    <cellStyle name="Normal 94" xfId="11909"/>
    <cellStyle name="Normal 95" xfId="11910"/>
    <cellStyle name="Normal 96" xfId="16411"/>
    <cellStyle name="Normal 97" xfId="16415"/>
    <cellStyle name="Normal 98" xfId="16420"/>
    <cellStyle name="Normal 99" xfId="16421"/>
    <cellStyle name="Note 10" xfId="11911"/>
    <cellStyle name="Note 10 2" xfId="11912"/>
    <cellStyle name="Note 10 3" xfId="11913"/>
    <cellStyle name="Note 11" xfId="11914"/>
    <cellStyle name="Note 11 2" xfId="11915"/>
    <cellStyle name="Note 11 3" xfId="11916"/>
    <cellStyle name="Note 12" xfId="11917"/>
    <cellStyle name="Note 12 2" xfId="11918"/>
    <cellStyle name="Note 12 3" xfId="11919"/>
    <cellStyle name="Note 13" xfId="11920"/>
    <cellStyle name="Note 13 2" xfId="11921"/>
    <cellStyle name="Note 13 3" xfId="11922"/>
    <cellStyle name="Note 14" xfId="11923"/>
    <cellStyle name="Note 14 2" xfId="11924"/>
    <cellStyle name="Note 14 3" xfId="11925"/>
    <cellStyle name="Note 15" xfId="11926"/>
    <cellStyle name="Note 15 2" xfId="11927"/>
    <cellStyle name="Note 15 3" xfId="11928"/>
    <cellStyle name="Note 16" xfId="11929"/>
    <cellStyle name="Note 16 2" xfId="11930"/>
    <cellStyle name="Note 16 3" xfId="11931"/>
    <cellStyle name="Note 17" xfId="11932"/>
    <cellStyle name="Note 17 2" xfId="11933"/>
    <cellStyle name="Note 17 3" xfId="11934"/>
    <cellStyle name="Note 18" xfId="11935"/>
    <cellStyle name="Note 18 2" xfId="11936"/>
    <cellStyle name="Note 18 3" xfId="11937"/>
    <cellStyle name="Note 19" xfId="11938"/>
    <cellStyle name="Note 19 2" xfId="11939"/>
    <cellStyle name="Note 19 3" xfId="11940"/>
    <cellStyle name="Note 2" xfId="43"/>
    <cellStyle name="Note 2 10" xfId="11941"/>
    <cellStyle name="Note 2 10 2" xfId="11942"/>
    <cellStyle name="Note 2 10 2 2" xfId="11943"/>
    <cellStyle name="Note 2 10 2 2 2" xfId="11944"/>
    <cellStyle name="Note 2 10 2 2 3" xfId="11945"/>
    <cellStyle name="Note 2 10 2 2 4" xfId="11946"/>
    <cellStyle name="Note 2 10 2 2 5" xfId="11947"/>
    <cellStyle name="Note 2 10 2 3" xfId="11948"/>
    <cellStyle name="Note 2 10 2 4" xfId="11949"/>
    <cellStyle name="Note 2 10 2 5" xfId="11950"/>
    <cellStyle name="Note 2 10 2 6" xfId="11951"/>
    <cellStyle name="Note 2 10 3" xfId="11952"/>
    <cellStyle name="Note 2 10 3 2" xfId="11953"/>
    <cellStyle name="Note 2 10 3 3" xfId="11954"/>
    <cellStyle name="Note 2 10 3 4" xfId="11955"/>
    <cellStyle name="Note 2 10 3 5" xfId="11956"/>
    <cellStyle name="Note 2 10 4" xfId="11957"/>
    <cellStyle name="Note 2 10 5" xfId="11958"/>
    <cellStyle name="Note 2 10 6" xfId="11959"/>
    <cellStyle name="Note 2 10 7" xfId="11960"/>
    <cellStyle name="Note 2 11" xfId="11961"/>
    <cellStyle name="Note 2 11 2" xfId="11962"/>
    <cellStyle name="Note 2 11 2 2" xfId="11963"/>
    <cellStyle name="Note 2 11 2 2 2" xfId="11964"/>
    <cellStyle name="Note 2 11 2 2 3" xfId="11965"/>
    <cellStyle name="Note 2 11 2 2 4" xfId="11966"/>
    <cellStyle name="Note 2 11 2 2 5" xfId="11967"/>
    <cellStyle name="Note 2 11 2 3" xfId="11968"/>
    <cellStyle name="Note 2 11 2 4" xfId="11969"/>
    <cellStyle name="Note 2 11 2 5" xfId="11970"/>
    <cellStyle name="Note 2 11 2 6" xfId="11971"/>
    <cellStyle name="Note 2 11 3" xfId="11972"/>
    <cellStyle name="Note 2 11 3 2" xfId="11973"/>
    <cellStyle name="Note 2 11 3 3" xfId="11974"/>
    <cellStyle name="Note 2 11 3 4" xfId="11975"/>
    <cellStyle name="Note 2 11 3 5" xfId="11976"/>
    <cellStyle name="Note 2 11 4" xfId="11977"/>
    <cellStyle name="Note 2 11 5" xfId="11978"/>
    <cellStyle name="Note 2 11 6" xfId="11979"/>
    <cellStyle name="Note 2 11 7" xfId="11980"/>
    <cellStyle name="Note 2 12" xfId="11981"/>
    <cellStyle name="Note 2 12 2" xfId="11982"/>
    <cellStyle name="Note 2 12 2 2" xfId="11983"/>
    <cellStyle name="Note 2 12 2 3" xfId="11984"/>
    <cellStyle name="Note 2 12 2 4" xfId="11985"/>
    <cellStyle name="Note 2 12 2 5" xfId="11986"/>
    <cellStyle name="Note 2 12 3" xfId="11987"/>
    <cellStyle name="Note 2 12 4" xfId="11988"/>
    <cellStyle name="Note 2 12 5" xfId="11989"/>
    <cellStyle name="Note 2 12 6" xfId="11990"/>
    <cellStyle name="Note 2 13" xfId="11991"/>
    <cellStyle name="Note 2 13 2" xfId="11992"/>
    <cellStyle name="Note 2 13 3" xfId="11993"/>
    <cellStyle name="Note 2 13 4" xfId="11994"/>
    <cellStyle name="Note 2 13 5" xfId="11995"/>
    <cellStyle name="Note 2 14" xfId="11996"/>
    <cellStyle name="Note 2 14 2" xfId="11997"/>
    <cellStyle name="Note 2 14 3" xfId="11998"/>
    <cellStyle name="Note 2 14 4" xfId="11999"/>
    <cellStyle name="Note 2 14 5" xfId="12000"/>
    <cellStyle name="Note 2 15" xfId="12001"/>
    <cellStyle name="Note 2 16" xfId="12002"/>
    <cellStyle name="Note 2 17" xfId="12003"/>
    <cellStyle name="Note 2 18" xfId="12004"/>
    <cellStyle name="Note 2 19" xfId="12005"/>
    <cellStyle name="Note 2 2" xfId="12006"/>
    <cellStyle name="Note 2 2 10" xfId="12007"/>
    <cellStyle name="Note 2 2 10 2" xfId="12008"/>
    <cellStyle name="Note 2 2 10 2 2" xfId="12009"/>
    <cellStyle name="Note 2 2 10 2 3" xfId="12010"/>
    <cellStyle name="Note 2 2 10 2 4" xfId="12011"/>
    <cellStyle name="Note 2 2 10 2 5" xfId="12012"/>
    <cellStyle name="Note 2 2 10 3" xfId="12013"/>
    <cellStyle name="Note 2 2 10 4" xfId="12014"/>
    <cellStyle name="Note 2 2 10 5" xfId="12015"/>
    <cellStyle name="Note 2 2 10 6" xfId="12016"/>
    <cellStyle name="Note 2 2 11" xfId="12017"/>
    <cellStyle name="Note 2 2 11 2" xfId="12018"/>
    <cellStyle name="Note 2 2 11 3" xfId="12019"/>
    <cellStyle name="Note 2 2 11 4" xfId="12020"/>
    <cellStyle name="Note 2 2 11 5" xfId="12021"/>
    <cellStyle name="Note 2 2 12" xfId="12022"/>
    <cellStyle name="Note 2 2 12 2" xfId="12023"/>
    <cellStyle name="Note 2 2 12 3" xfId="12024"/>
    <cellStyle name="Note 2 2 12 4" xfId="12025"/>
    <cellStyle name="Note 2 2 12 5" xfId="12026"/>
    <cellStyle name="Note 2 2 13" xfId="12027"/>
    <cellStyle name="Note 2 2 14" xfId="12028"/>
    <cellStyle name="Note 2 2 15" xfId="12029"/>
    <cellStyle name="Note 2 2 16" xfId="12030"/>
    <cellStyle name="Note 2 2 17" xfId="12031"/>
    <cellStyle name="Note 2 2 18" xfId="12032"/>
    <cellStyle name="Note 2 2 2" xfId="12033"/>
    <cellStyle name="Note 2 2 2 2" xfId="12034"/>
    <cellStyle name="Note 2 2 2 2 2" xfId="12035"/>
    <cellStyle name="Note 2 2 2 2 2 2" xfId="12036"/>
    <cellStyle name="Note 2 2 2 2 2 3" xfId="12037"/>
    <cellStyle name="Note 2 2 2 2 2 4" xfId="12038"/>
    <cellStyle name="Note 2 2 2 2 2 5" xfId="12039"/>
    <cellStyle name="Note 2 2 2 2 3" xfId="12040"/>
    <cellStyle name="Note 2 2 2 2 4" xfId="12041"/>
    <cellStyle name="Note 2 2 2 2 5" xfId="12042"/>
    <cellStyle name="Note 2 2 2 2 6" xfId="12043"/>
    <cellStyle name="Note 2 2 2 3" xfId="12044"/>
    <cellStyle name="Note 2 2 2 3 2" xfId="12045"/>
    <cellStyle name="Note 2 2 2 3 3" xfId="12046"/>
    <cellStyle name="Note 2 2 2 3 4" xfId="12047"/>
    <cellStyle name="Note 2 2 2 3 5" xfId="12048"/>
    <cellStyle name="Note 2 2 2 4" xfId="12049"/>
    <cellStyle name="Note 2 2 2 5" xfId="12050"/>
    <cellStyle name="Note 2 2 2 6" xfId="12051"/>
    <cellStyle name="Note 2 2 2 7" xfId="12052"/>
    <cellStyle name="Note 2 2 2 8" xfId="12053"/>
    <cellStyle name="Note 2 2 3" xfId="12054"/>
    <cellStyle name="Note 2 2 3 2" xfId="12055"/>
    <cellStyle name="Note 2 2 3 2 2" xfId="12056"/>
    <cellStyle name="Note 2 2 3 2 2 2" xfId="12057"/>
    <cellStyle name="Note 2 2 3 2 2 3" xfId="12058"/>
    <cellStyle name="Note 2 2 3 2 2 4" xfId="12059"/>
    <cellStyle name="Note 2 2 3 2 2 5" xfId="12060"/>
    <cellStyle name="Note 2 2 3 2 3" xfId="12061"/>
    <cellStyle name="Note 2 2 3 2 4" xfId="12062"/>
    <cellStyle name="Note 2 2 3 2 5" xfId="12063"/>
    <cellStyle name="Note 2 2 3 2 6" xfId="12064"/>
    <cellStyle name="Note 2 2 3 3" xfId="12065"/>
    <cellStyle name="Note 2 2 3 3 2" xfId="12066"/>
    <cellStyle name="Note 2 2 3 3 3" xfId="12067"/>
    <cellStyle name="Note 2 2 3 3 4" xfId="12068"/>
    <cellStyle name="Note 2 2 3 3 5" xfId="12069"/>
    <cellStyle name="Note 2 2 3 4" xfId="12070"/>
    <cellStyle name="Note 2 2 3 5" xfId="12071"/>
    <cellStyle name="Note 2 2 3 6" xfId="12072"/>
    <cellStyle name="Note 2 2 3 7" xfId="12073"/>
    <cellStyle name="Note 2 2 3 8" xfId="12074"/>
    <cellStyle name="Note 2 2 4" xfId="12075"/>
    <cellStyle name="Note 2 2 4 2" xfId="12076"/>
    <cellStyle name="Note 2 2 4 2 2" xfId="12077"/>
    <cellStyle name="Note 2 2 4 2 2 2" xfId="12078"/>
    <cellStyle name="Note 2 2 4 2 2 3" xfId="12079"/>
    <cellStyle name="Note 2 2 4 2 2 4" xfId="12080"/>
    <cellStyle name="Note 2 2 4 2 2 5" xfId="12081"/>
    <cellStyle name="Note 2 2 4 2 3" xfId="12082"/>
    <cellStyle name="Note 2 2 4 2 4" xfId="12083"/>
    <cellStyle name="Note 2 2 4 2 5" xfId="12084"/>
    <cellStyle name="Note 2 2 4 2 6" xfId="12085"/>
    <cellStyle name="Note 2 2 4 3" xfId="12086"/>
    <cellStyle name="Note 2 2 4 3 2" xfId="12087"/>
    <cellStyle name="Note 2 2 4 3 3" xfId="12088"/>
    <cellStyle name="Note 2 2 4 3 4" xfId="12089"/>
    <cellStyle name="Note 2 2 4 3 5" xfId="12090"/>
    <cellStyle name="Note 2 2 4 4" xfId="12091"/>
    <cellStyle name="Note 2 2 4 5" xfId="12092"/>
    <cellStyle name="Note 2 2 4 6" xfId="12093"/>
    <cellStyle name="Note 2 2 4 7" xfId="12094"/>
    <cellStyle name="Note 2 2 5" xfId="12095"/>
    <cellStyle name="Note 2 2 5 2" xfId="12096"/>
    <cellStyle name="Note 2 2 5 2 2" xfId="12097"/>
    <cellStyle name="Note 2 2 5 2 2 2" xfId="12098"/>
    <cellStyle name="Note 2 2 5 2 2 3" xfId="12099"/>
    <cellStyle name="Note 2 2 5 2 2 4" xfId="12100"/>
    <cellStyle name="Note 2 2 5 2 2 5" xfId="12101"/>
    <cellStyle name="Note 2 2 5 2 3" xfId="12102"/>
    <cellStyle name="Note 2 2 5 2 4" xfId="12103"/>
    <cellStyle name="Note 2 2 5 2 5" xfId="12104"/>
    <cellStyle name="Note 2 2 5 2 6" xfId="12105"/>
    <cellStyle name="Note 2 2 5 3" xfId="12106"/>
    <cellStyle name="Note 2 2 5 3 2" xfId="12107"/>
    <cellStyle name="Note 2 2 5 3 3" xfId="12108"/>
    <cellStyle name="Note 2 2 5 3 4" xfId="12109"/>
    <cellStyle name="Note 2 2 5 3 5" xfId="12110"/>
    <cellStyle name="Note 2 2 5 4" xfId="12111"/>
    <cellStyle name="Note 2 2 5 5" xfId="12112"/>
    <cellStyle name="Note 2 2 5 6" xfId="12113"/>
    <cellStyle name="Note 2 2 5 7" xfId="12114"/>
    <cellStyle name="Note 2 2 6" xfId="12115"/>
    <cellStyle name="Note 2 2 6 2" xfId="12116"/>
    <cellStyle name="Note 2 2 6 2 2" xfId="12117"/>
    <cellStyle name="Note 2 2 6 2 2 2" xfId="12118"/>
    <cellStyle name="Note 2 2 6 2 2 3" xfId="12119"/>
    <cellStyle name="Note 2 2 6 2 2 4" xfId="12120"/>
    <cellStyle name="Note 2 2 6 2 2 5" xfId="12121"/>
    <cellStyle name="Note 2 2 6 2 3" xfId="12122"/>
    <cellStyle name="Note 2 2 6 2 4" xfId="12123"/>
    <cellStyle name="Note 2 2 6 2 5" xfId="12124"/>
    <cellStyle name="Note 2 2 6 2 6" xfId="12125"/>
    <cellStyle name="Note 2 2 6 3" xfId="12126"/>
    <cellStyle name="Note 2 2 6 3 2" xfId="12127"/>
    <cellStyle name="Note 2 2 6 3 3" xfId="12128"/>
    <cellStyle name="Note 2 2 6 3 4" xfId="12129"/>
    <cellStyle name="Note 2 2 6 3 5" xfId="12130"/>
    <cellStyle name="Note 2 2 6 4" xfId="12131"/>
    <cellStyle name="Note 2 2 6 5" xfId="12132"/>
    <cellStyle name="Note 2 2 6 6" xfId="12133"/>
    <cellStyle name="Note 2 2 6 7" xfId="12134"/>
    <cellStyle name="Note 2 2 7" xfId="12135"/>
    <cellStyle name="Note 2 2 7 2" xfId="12136"/>
    <cellStyle name="Note 2 2 7 2 2" xfId="12137"/>
    <cellStyle name="Note 2 2 7 2 2 2" xfId="12138"/>
    <cellStyle name="Note 2 2 7 2 2 3" xfId="12139"/>
    <cellStyle name="Note 2 2 7 2 2 4" xfId="12140"/>
    <cellStyle name="Note 2 2 7 2 2 5" xfId="12141"/>
    <cellStyle name="Note 2 2 7 2 3" xfId="12142"/>
    <cellStyle name="Note 2 2 7 2 4" xfId="12143"/>
    <cellStyle name="Note 2 2 7 2 5" xfId="12144"/>
    <cellStyle name="Note 2 2 7 2 6" xfId="12145"/>
    <cellStyle name="Note 2 2 7 3" xfId="12146"/>
    <cellStyle name="Note 2 2 7 3 2" xfId="12147"/>
    <cellStyle name="Note 2 2 7 3 3" xfId="12148"/>
    <cellStyle name="Note 2 2 7 3 4" xfId="12149"/>
    <cellStyle name="Note 2 2 7 3 5" xfId="12150"/>
    <cellStyle name="Note 2 2 7 4" xfId="12151"/>
    <cellStyle name="Note 2 2 7 5" xfId="12152"/>
    <cellStyle name="Note 2 2 7 6" xfId="12153"/>
    <cellStyle name="Note 2 2 7 7" xfId="12154"/>
    <cellStyle name="Note 2 2 8" xfId="12155"/>
    <cellStyle name="Note 2 2 8 2" xfId="12156"/>
    <cellStyle name="Note 2 2 8 2 2" xfId="12157"/>
    <cellStyle name="Note 2 2 8 2 2 2" xfId="12158"/>
    <cellStyle name="Note 2 2 8 2 2 3" xfId="12159"/>
    <cellStyle name="Note 2 2 8 2 2 4" xfId="12160"/>
    <cellStyle name="Note 2 2 8 2 2 5" xfId="12161"/>
    <cellStyle name="Note 2 2 8 2 3" xfId="12162"/>
    <cellStyle name="Note 2 2 8 2 4" xfId="12163"/>
    <cellStyle name="Note 2 2 8 2 5" xfId="12164"/>
    <cellStyle name="Note 2 2 8 2 6" xfId="12165"/>
    <cellStyle name="Note 2 2 8 3" xfId="12166"/>
    <cellStyle name="Note 2 2 8 3 2" xfId="12167"/>
    <cellStyle name="Note 2 2 8 3 3" xfId="12168"/>
    <cellStyle name="Note 2 2 8 3 4" xfId="12169"/>
    <cellStyle name="Note 2 2 8 3 5" xfId="12170"/>
    <cellStyle name="Note 2 2 8 4" xfId="12171"/>
    <cellStyle name="Note 2 2 8 5" xfId="12172"/>
    <cellStyle name="Note 2 2 8 6" xfId="12173"/>
    <cellStyle name="Note 2 2 8 7" xfId="12174"/>
    <cellStyle name="Note 2 2 9" xfId="12175"/>
    <cellStyle name="Note 2 2 9 2" xfId="12176"/>
    <cellStyle name="Note 2 2 9 2 2" xfId="12177"/>
    <cellStyle name="Note 2 2 9 2 2 2" xfId="12178"/>
    <cellStyle name="Note 2 2 9 2 2 3" xfId="12179"/>
    <cellStyle name="Note 2 2 9 2 2 4" xfId="12180"/>
    <cellStyle name="Note 2 2 9 2 2 5" xfId="12181"/>
    <cellStyle name="Note 2 2 9 2 3" xfId="12182"/>
    <cellStyle name="Note 2 2 9 2 4" xfId="12183"/>
    <cellStyle name="Note 2 2 9 2 5" xfId="12184"/>
    <cellStyle name="Note 2 2 9 2 6" xfId="12185"/>
    <cellStyle name="Note 2 2 9 3" xfId="12186"/>
    <cellStyle name="Note 2 2 9 3 2" xfId="12187"/>
    <cellStyle name="Note 2 2 9 3 3" xfId="12188"/>
    <cellStyle name="Note 2 2 9 3 4" xfId="12189"/>
    <cellStyle name="Note 2 2 9 3 5" xfId="12190"/>
    <cellStyle name="Note 2 2 9 4" xfId="12191"/>
    <cellStyle name="Note 2 2 9 5" xfId="12192"/>
    <cellStyle name="Note 2 2 9 6" xfId="12193"/>
    <cellStyle name="Note 2 2 9 7" xfId="12194"/>
    <cellStyle name="Note 2 20" xfId="18381"/>
    <cellStyle name="Note 2 3" xfId="12195"/>
    <cellStyle name="Note 2 3 10" xfId="12196"/>
    <cellStyle name="Note 2 3 10 2" xfId="12197"/>
    <cellStyle name="Note 2 3 10 2 2" xfId="12198"/>
    <cellStyle name="Note 2 3 10 2 3" xfId="12199"/>
    <cellStyle name="Note 2 3 10 2 4" xfId="12200"/>
    <cellStyle name="Note 2 3 10 2 5" xfId="12201"/>
    <cellStyle name="Note 2 3 10 3" xfId="12202"/>
    <cellStyle name="Note 2 3 10 4" xfId="12203"/>
    <cellStyle name="Note 2 3 10 5" xfId="12204"/>
    <cellStyle name="Note 2 3 10 6" xfId="12205"/>
    <cellStyle name="Note 2 3 11" xfId="12206"/>
    <cellStyle name="Note 2 3 11 2" xfId="12207"/>
    <cellStyle name="Note 2 3 11 3" xfId="12208"/>
    <cellStyle name="Note 2 3 11 4" xfId="12209"/>
    <cellStyle name="Note 2 3 11 5" xfId="12210"/>
    <cellStyle name="Note 2 3 12" xfId="12211"/>
    <cellStyle name="Note 2 3 12 2" xfId="12212"/>
    <cellStyle name="Note 2 3 12 3" xfId="12213"/>
    <cellStyle name="Note 2 3 12 4" xfId="12214"/>
    <cellStyle name="Note 2 3 12 5" xfId="12215"/>
    <cellStyle name="Note 2 3 13" xfId="12216"/>
    <cellStyle name="Note 2 3 14" xfId="12217"/>
    <cellStyle name="Note 2 3 15" xfId="12218"/>
    <cellStyle name="Note 2 3 16" xfId="12219"/>
    <cellStyle name="Note 2 3 17" xfId="12220"/>
    <cellStyle name="Note 2 3 18" xfId="12221"/>
    <cellStyle name="Note 2 3 2" xfId="12222"/>
    <cellStyle name="Note 2 3 2 2" xfId="12223"/>
    <cellStyle name="Note 2 3 2 2 2" xfId="12224"/>
    <cellStyle name="Note 2 3 2 2 2 2" xfId="12225"/>
    <cellStyle name="Note 2 3 2 2 2 3" xfId="12226"/>
    <cellStyle name="Note 2 3 2 2 2 4" xfId="12227"/>
    <cellStyle name="Note 2 3 2 2 2 5" xfId="12228"/>
    <cellStyle name="Note 2 3 2 2 3" xfId="12229"/>
    <cellStyle name="Note 2 3 2 2 4" xfId="12230"/>
    <cellStyle name="Note 2 3 2 2 5" xfId="12231"/>
    <cellStyle name="Note 2 3 2 2 6" xfId="12232"/>
    <cellStyle name="Note 2 3 2 3" xfId="12233"/>
    <cellStyle name="Note 2 3 2 3 2" xfId="12234"/>
    <cellStyle name="Note 2 3 2 3 3" xfId="12235"/>
    <cellStyle name="Note 2 3 2 3 4" xfId="12236"/>
    <cellStyle name="Note 2 3 2 3 5" xfId="12237"/>
    <cellStyle name="Note 2 3 2 4" xfId="12238"/>
    <cellStyle name="Note 2 3 2 5" xfId="12239"/>
    <cellStyle name="Note 2 3 2 6" xfId="12240"/>
    <cellStyle name="Note 2 3 2 7" xfId="12241"/>
    <cellStyle name="Note 2 3 2 8" xfId="12242"/>
    <cellStyle name="Note 2 3 3" xfId="12243"/>
    <cellStyle name="Note 2 3 3 2" xfId="12244"/>
    <cellStyle name="Note 2 3 3 2 2" xfId="12245"/>
    <cellStyle name="Note 2 3 3 2 2 2" xfId="12246"/>
    <cellStyle name="Note 2 3 3 2 2 3" xfId="12247"/>
    <cellStyle name="Note 2 3 3 2 2 4" xfId="12248"/>
    <cellStyle name="Note 2 3 3 2 2 5" xfId="12249"/>
    <cellStyle name="Note 2 3 3 2 3" xfId="12250"/>
    <cellStyle name="Note 2 3 3 2 4" xfId="12251"/>
    <cellStyle name="Note 2 3 3 2 5" xfId="12252"/>
    <cellStyle name="Note 2 3 3 2 6" xfId="12253"/>
    <cellStyle name="Note 2 3 3 3" xfId="12254"/>
    <cellStyle name="Note 2 3 3 3 2" xfId="12255"/>
    <cellStyle name="Note 2 3 3 3 3" xfId="12256"/>
    <cellStyle name="Note 2 3 3 3 4" xfId="12257"/>
    <cellStyle name="Note 2 3 3 3 5" xfId="12258"/>
    <cellStyle name="Note 2 3 3 4" xfId="12259"/>
    <cellStyle name="Note 2 3 3 5" xfId="12260"/>
    <cellStyle name="Note 2 3 3 6" xfId="12261"/>
    <cellStyle name="Note 2 3 3 7" xfId="12262"/>
    <cellStyle name="Note 2 3 3 8" xfId="12263"/>
    <cellStyle name="Note 2 3 4" xfId="12264"/>
    <cellStyle name="Note 2 3 4 2" xfId="12265"/>
    <cellStyle name="Note 2 3 4 2 2" xfId="12266"/>
    <cellStyle name="Note 2 3 4 2 2 2" xfId="12267"/>
    <cellStyle name="Note 2 3 4 2 2 3" xfId="12268"/>
    <cellStyle name="Note 2 3 4 2 2 4" xfId="12269"/>
    <cellStyle name="Note 2 3 4 2 2 5" xfId="12270"/>
    <cellStyle name="Note 2 3 4 2 3" xfId="12271"/>
    <cellStyle name="Note 2 3 4 2 4" xfId="12272"/>
    <cellStyle name="Note 2 3 4 2 5" xfId="12273"/>
    <cellStyle name="Note 2 3 4 2 6" xfId="12274"/>
    <cellStyle name="Note 2 3 4 3" xfId="12275"/>
    <cellStyle name="Note 2 3 4 3 2" xfId="12276"/>
    <cellStyle name="Note 2 3 4 3 3" xfId="12277"/>
    <cellStyle name="Note 2 3 4 3 4" xfId="12278"/>
    <cellStyle name="Note 2 3 4 3 5" xfId="12279"/>
    <cellStyle name="Note 2 3 4 4" xfId="12280"/>
    <cellStyle name="Note 2 3 4 5" xfId="12281"/>
    <cellStyle name="Note 2 3 4 6" xfId="12282"/>
    <cellStyle name="Note 2 3 4 7" xfId="12283"/>
    <cellStyle name="Note 2 3 5" xfId="12284"/>
    <cellStyle name="Note 2 3 5 2" xfId="12285"/>
    <cellStyle name="Note 2 3 5 2 2" xfId="12286"/>
    <cellStyle name="Note 2 3 5 2 2 2" xfId="12287"/>
    <cellStyle name="Note 2 3 5 2 2 3" xfId="12288"/>
    <cellStyle name="Note 2 3 5 2 2 4" xfId="12289"/>
    <cellStyle name="Note 2 3 5 2 2 5" xfId="12290"/>
    <cellStyle name="Note 2 3 5 2 3" xfId="12291"/>
    <cellStyle name="Note 2 3 5 2 4" xfId="12292"/>
    <cellStyle name="Note 2 3 5 2 5" xfId="12293"/>
    <cellStyle name="Note 2 3 5 2 6" xfId="12294"/>
    <cellStyle name="Note 2 3 5 3" xfId="12295"/>
    <cellStyle name="Note 2 3 5 3 2" xfId="12296"/>
    <cellStyle name="Note 2 3 5 3 3" xfId="12297"/>
    <cellStyle name="Note 2 3 5 3 4" xfId="12298"/>
    <cellStyle name="Note 2 3 5 3 5" xfId="12299"/>
    <cellStyle name="Note 2 3 5 4" xfId="12300"/>
    <cellStyle name="Note 2 3 5 5" xfId="12301"/>
    <cellStyle name="Note 2 3 5 6" xfId="12302"/>
    <cellStyle name="Note 2 3 5 7" xfId="12303"/>
    <cellStyle name="Note 2 3 6" xfId="12304"/>
    <cellStyle name="Note 2 3 6 2" xfId="12305"/>
    <cellStyle name="Note 2 3 6 2 2" xfId="12306"/>
    <cellStyle name="Note 2 3 6 2 2 2" xfId="12307"/>
    <cellStyle name="Note 2 3 6 2 2 3" xfId="12308"/>
    <cellStyle name="Note 2 3 6 2 2 4" xfId="12309"/>
    <cellStyle name="Note 2 3 6 2 2 5" xfId="12310"/>
    <cellStyle name="Note 2 3 6 2 3" xfId="12311"/>
    <cellStyle name="Note 2 3 6 2 4" xfId="12312"/>
    <cellStyle name="Note 2 3 6 2 5" xfId="12313"/>
    <cellStyle name="Note 2 3 6 2 6" xfId="12314"/>
    <cellStyle name="Note 2 3 6 3" xfId="12315"/>
    <cellStyle name="Note 2 3 6 3 2" xfId="12316"/>
    <cellStyle name="Note 2 3 6 3 3" xfId="12317"/>
    <cellStyle name="Note 2 3 6 3 4" xfId="12318"/>
    <cellStyle name="Note 2 3 6 3 5" xfId="12319"/>
    <cellStyle name="Note 2 3 6 4" xfId="12320"/>
    <cellStyle name="Note 2 3 6 5" xfId="12321"/>
    <cellStyle name="Note 2 3 6 6" xfId="12322"/>
    <cellStyle name="Note 2 3 6 7" xfId="12323"/>
    <cellStyle name="Note 2 3 7" xfId="12324"/>
    <cellStyle name="Note 2 3 7 2" xfId="12325"/>
    <cellStyle name="Note 2 3 7 2 2" xfId="12326"/>
    <cellStyle name="Note 2 3 7 2 2 2" xfId="12327"/>
    <cellStyle name="Note 2 3 7 2 2 3" xfId="12328"/>
    <cellStyle name="Note 2 3 7 2 2 4" xfId="12329"/>
    <cellStyle name="Note 2 3 7 2 2 5" xfId="12330"/>
    <cellStyle name="Note 2 3 7 2 3" xfId="12331"/>
    <cellStyle name="Note 2 3 7 2 4" xfId="12332"/>
    <cellStyle name="Note 2 3 7 2 5" xfId="12333"/>
    <cellStyle name="Note 2 3 7 2 6" xfId="12334"/>
    <cellStyle name="Note 2 3 7 3" xfId="12335"/>
    <cellStyle name="Note 2 3 7 3 2" xfId="12336"/>
    <cellStyle name="Note 2 3 7 3 3" xfId="12337"/>
    <cellStyle name="Note 2 3 7 3 4" xfId="12338"/>
    <cellStyle name="Note 2 3 7 3 5" xfId="12339"/>
    <cellStyle name="Note 2 3 7 4" xfId="12340"/>
    <cellStyle name="Note 2 3 7 5" xfId="12341"/>
    <cellStyle name="Note 2 3 7 6" xfId="12342"/>
    <cellStyle name="Note 2 3 7 7" xfId="12343"/>
    <cellStyle name="Note 2 3 8" xfId="12344"/>
    <cellStyle name="Note 2 3 8 2" xfId="12345"/>
    <cellStyle name="Note 2 3 8 2 2" xfId="12346"/>
    <cellStyle name="Note 2 3 8 2 2 2" xfId="12347"/>
    <cellStyle name="Note 2 3 8 2 2 3" xfId="12348"/>
    <cellStyle name="Note 2 3 8 2 2 4" xfId="12349"/>
    <cellStyle name="Note 2 3 8 2 2 5" xfId="12350"/>
    <cellStyle name="Note 2 3 8 2 3" xfId="12351"/>
    <cellStyle name="Note 2 3 8 2 4" xfId="12352"/>
    <cellStyle name="Note 2 3 8 2 5" xfId="12353"/>
    <cellStyle name="Note 2 3 8 2 6" xfId="12354"/>
    <cellStyle name="Note 2 3 8 3" xfId="12355"/>
    <cellStyle name="Note 2 3 8 3 2" xfId="12356"/>
    <cellStyle name="Note 2 3 8 3 3" xfId="12357"/>
    <cellStyle name="Note 2 3 8 3 4" xfId="12358"/>
    <cellStyle name="Note 2 3 8 3 5" xfId="12359"/>
    <cellStyle name="Note 2 3 8 4" xfId="12360"/>
    <cellStyle name="Note 2 3 8 5" xfId="12361"/>
    <cellStyle name="Note 2 3 8 6" xfId="12362"/>
    <cellStyle name="Note 2 3 8 7" xfId="12363"/>
    <cellStyle name="Note 2 3 9" xfId="12364"/>
    <cellStyle name="Note 2 3 9 2" xfId="12365"/>
    <cellStyle name="Note 2 3 9 2 2" xfId="12366"/>
    <cellStyle name="Note 2 3 9 2 2 2" xfId="12367"/>
    <cellStyle name="Note 2 3 9 2 2 3" xfId="12368"/>
    <cellStyle name="Note 2 3 9 2 2 4" xfId="12369"/>
    <cellStyle name="Note 2 3 9 2 2 5" xfId="12370"/>
    <cellStyle name="Note 2 3 9 2 3" xfId="12371"/>
    <cellStyle name="Note 2 3 9 2 4" xfId="12372"/>
    <cellStyle name="Note 2 3 9 2 5" xfId="12373"/>
    <cellStyle name="Note 2 3 9 2 6" xfId="12374"/>
    <cellStyle name="Note 2 3 9 3" xfId="12375"/>
    <cellStyle name="Note 2 3 9 3 2" xfId="12376"/>
    <cellStyle name="Note 2 3 9 3 3" xfId="12377"/>
    <cellStyle name="Note 2 3 9 3 4" xfId="12378"/>
    <cellStyle name="Note 2 3 9 3 5" xfId="12379"/>
    <cellStyle name="Note 2 3 9 4" xfId="12380"/>
    <cellStyle name="Note 2 3 9 5" xfId="12381"/>
    <cellStyle name="Note 2 3 9 6" xfId="12382"/>
    <cellStyle name="Note 2 3 9 7" xfId="12383"/>
    <cellStyle name="Note 2 4" xfId="12384"/>
    <cellStyle name="Note 2 4 2" xfId="12385"/>
    <cellStyle name="Note 2 4 2 2" xfId="12386"/>
    <cellStyle name="Note 2 4 2 2 2" xfId="12387"/>
    <cellStyle name="Note 2 4 2 2 3" xfId="12388"/>
    <cellStyle name="Note 2 4 2 2 4" xfId="12389"/>
    <cellStyle name="Note 2 4 2 2 5" xfId="12390"/>
    <cellStyle name="Note 2 4 2 3" xfId="12391"/>
    <cellStyle name="Note 2 4 2 4" xfId="12392"/>
    <cellStyle name="Note 2 4 2 5" xfId="12393"/>
    <cellStyle name="Note 2 4 2 6" xfId="12394"/>
    <cellStyle name="Note 2 4 3" xfId="12395"/>
    <cellStyle name="Note 2 4 3 2" xfId="12396"/>
    <cellStyle name="Note 2 4 3 3" xfId="12397"/>
    <cellStyle name="Note 2 4 3 4" xfId="12398"/>
    <cellStyle name="Note 2 4 3 5" xfId="12399"/>
    <cellStyle name="Note 2 4 4" xfId="12400"/>
    <cellStyle name="Note 2 4 5" xfId="12401"/>
    <cellStyle name="Note 2 4 6" xfId="12402"/>
    <cellStyle name="Note 2 4 7" xfId="12403"/>
    <cellStyle name="Note 2 5" xfId="12404"/>
    <cellStyle name="Note 2 5 2" xfId="12405"/>
    <cellStyle name="Note 2 5 2 2" xfId="12406"/>
    <cellStyle name="Note 2 5 2 2 2" xfId="12407"/>
    <cellStyle name="Note 2 5 2 2 3" xfId="12408"/>
    <cellStyle name="Note 2 5 2 2 4" xfId="12409"/>
    <cellStyle name="Note 2 5 2 2 5" xfId="12410"/>
    <cellStyle name="Note 2 5 2 3" xfId="12411"/>
    <cellStyle name="Note 2 5 2 4" xfId="12412"/>
    <cellStyle name="Note 2 5 2 5" xfId="12413"/>
    <cellStyle name="Note 2 5 2 6" xfId="12414"/>
    <cellStyle name="Note 2 5 3" xfId="12415"/>
    <cellStyle name="Note 2 5 3 2" xfId="12416"/>
    <cellStyle name="Note 2 5 3 3" xfId="12417"/>
    <cellStyle name="Note 2 5 3 4" xfId="12418"/>
    <cellStyle name="Note 2 5 3 5" xfId="12419"/>
    <cellStyle name="Note 2 5 4" xfId="12420"/>
    <cellStyle name="Note 2 5 5" xfId="12421"/>
    <cellStyle name="Note 2 5 6" xfId="12422"/>
    <cellStyle name="Note 2 5 7" xfId="12423"/>
    <cellStyle name="Note 2 6" xfId="12424"/>
    <cellStyle name="Note 2 6 2" xfId="12425"/>
    <cellStyle name="Note 2 6 2 2" xfId="12426"/>
    <cellStyle name="Note 2 6 2 2 2" xfId="12427"/>
    <cellStyle name="Note 2 6 2 2 3" xfId="12428"/>
    <cellStyle name="Note 2 6 2 2 4" xfId="12429"/>
    <cellStyle name="Note 2 6 2 2 5" xfId="12430"/>
    <cellStyle name="Note 2 6 2 3" xfId="12431"/>
    <cellStyle name="Note 2 6 2 4" xfId="12432"/>
    <cellStyle name="Note 2 6 2 5" xfId="12433"/>
    <cellStyle name="Note 2 6 2 6" xfId="12434"/>
    <cellStyle name="Note 2 6 3" xfId="12435"/>
    <cellStyle name="Note 2 6 3 2" xfId="12436"/>
    <cellStyle name="Note 2 6 3 3" xfId="12437"/>
    <cellStyle name="Note 2 6 3 4" xfId="12438"/>
    <cellStyle name="Note 2 6 3 5" xfId="12439"/>
    <cellStyle name="Note 2 6 4" xfId="12440"/>
    <cellStyle name="Note 2 6 5" xfId="12441"/>
    <cellStyle name="Note 2 6 6" xfId="12442"/>
    <cellStyle name="Note 2 6 7" xfId="12443"/>
    <cellStyle name="Note 2 7" xfId="12444"/>
    <cellStyle name="Note 2 7 2" xfId="12445"/>
    <cellStyle name="Note 2 7 2 2" xfId="12446"/>
    <cellStyle name="Note 2 7 2 2 2" xfId="12447"/>
    <cellStyle name="Note 2 7 2 2 3" xfId="12448"/>
    <cellStyle name="Note 2 7 2 2 4" xfId="12449"/>
    <cellStyle name="Note 2 7 2 2 5" xfId="12450"/>
    <cellStyle name="Note 2 7 2 3" xfId="12451"/>
    <cellStyle name="Note 2 7 2 4" xfId="12452"/>
    <cellStyle name="Note 2 7 2 5" xfId="12453"/>
    <cellStyle name="Note 2 7 2 6" xfId="12454"/>
    <cellStyle name="Note 2 7 3" xfId="12455"/>
    <cellStyle name="Note 2 7 3 2" xfId="12456"/>
    <cellStyle name="Note 2 7 3 3" xfId="12457"/>
    <cellStyle name="Note 2 7 3 4" xfId="12458"/>
    <cellStyle name="Note 2 7 3 5" xfId="12459"/>
    <cellStyle name="Note 2 7 4" xfId="12460"/>
    <cellStyle name="Note 2 7 5" xfId="12461"/>
    <cellStyle name="Note 2 7 6" xfId="12462"/>
    <cellStyle name="Note 2 7 7" xfId="12463"/>
    <cellStyle name="Note 2 8" xfId="12464"/>
    <cellStyle name="Note 2 8 2" xfId="12465"/>
    <cellStyle name="Note 2 8 2 2" xfId="12466"/>
    <cellStyle name="Note 2 8 2 2 2" xfId="12467"/>
    <cellStyle name="Note 2 8 2 2 3" xfId="12468"/>
    <cellStyle name="Note 2 8 2 2 4" xfId="12469"/>
    <cellStyle name="Note 2 8 2 2 5" xfId="12470"/>
    <cellStyle name="Note 2 8 2 3" xfId="12471"/>
    <cellStyle name="Note 2 8 2 4" xfId="12472"/>
    <cellStyle name="Note 2 8 2 5" xfId="12473"/>
    <cellStyle name="Note 2 8 2 6" xfId="12474"/>
    <cellStyle name="Note 2 8 3" xfId="12475"/>
    <cellStyle name="Note 2 8 3 2" xfId="12476"/>
    <cellStyle name="Note 2 8 3 3" xfId="12477"/>
    <cellStyle name="Note 2 8 3 4" xfId="12478"/>
    <cellStyle name="Note 2 8 3 5" xfId="12479"/>
    <cellStyle name="Note 2 8 4" xfId="12480"/>
    <cellStyle name="Note 2 8 5" xfId="12481"/>
    <cellStyle name="Note 2 8 6" xfId="12482"/>
    <cellStyle name="Note 2 8 7" xfId="12483"/>
    <cellStyle name="Note 2 9" xfId="12484"/>
    <cellStyle name="Note 2 9 2" xfId="12485"/>
    <cellStyle name="Note 2 9 2 2" xfId="12486"/>
    <cellStyle name="Note 2 9 2 2 2" xfId="12487"/>
    <cellStyle name="Note 2 9 2 2 3" xfId="12488"/>
    <cellStyle name="Note 2 9 2 2 4" xfId="12489"/>
    <cellStyle name="Note 2 9 2 2 5" xfId="12490"/>
    <cellStyle name="Note 2 9 2 3" xfId="12491"/>
    <cellStyle name="Note 2 9 2 4" xfId="12492"/>
    <cellStyle name="Note 2 9 2 5" xfId="12493"/>
    <cellStyle name="Note 2 9 2 6" xfId="12494"/>
    <cellStyle name="Note 2 9 3" xfId="12495"/>
    <cellStyle name="Note 2 9 3 2" xfId="12496"/>
    <cellStyle name="Note 2 9 3 3" xfId="12497"/>
    <cellStyle name="Note 2 9 3 4" xfId="12498"/>
    <cellStyle name="Note 2 9 3 5" xfId="12499"/>
    <cellStyle name="Note 2 9 4" xfId="12500"/>
    <cellStyle name="Note 2 9 5" xfId="12501"/>
    <cellStyle name="Note 2 9 6" xfId="12502"/>
    <cellStyle name="Note 2 9 7" xfId="12503"/>
    <cellStyle name="Note 20" xfId="12504"/>
    <cellStyle name="Note 21" xfId="12505"/>
    <cellStyle name="Note 22" xfId="12506"/>
    <cellStyle name="Note 23" xfId="12507"/>
    <cellStyle name="Note 24" xfId="12508"/>
    <cellStyle name="Note 3" xfId="12509"/>
    <cellStyle name="Note 3 2" xfId="12510"/>
    <cellStyle name="Note 3 2 10" xfId="12511"/>
    <cellStyle name="Note 3 2 10 2" xfId="12512"/>
    <cellStyle name="Note 3 2 10 2 2" xfId="12513"/>
    <cellStyle name="Note 3 2 10 2 3" xfId="12514"/>
    <cellStyle name="Note 3 2 10 2 4" xfId="12515"/>
    <cellStyle name="Note 3 2 10 2 5" xfId="12516"/>
    <cellStyle name="Note 3 2 10 3" xfId="12517"/>
    <cellStyle name="Note 3 2 10 4" xfId="12518"/>
    <cellStyle name="Note 3 2 10 5" xfId="12519"/>
    <cellStyle name="Note 3 2 10 6" xfId="12520"/>
    <cellStyle name="Note 3 2 11" xfId="12521"/>
    <cellStyle name="Note 3 2 11 2" xfId="12522"/>
    <cellStyle name="Note 3 2 11 3" xfId="12523"/>
    <cellStyle name="Note 3 2 11 4" xfId="12524"/>
    <cellStyle name="Note 3 2 11 5" xfId="12525"/>
    <cellStyle name="Note 3 2 12" xfId="12526"/>
    <cellStyle name="Note 3 2 12 2" xfId="12527"/>
    <cellStyle name="Note 3 2 12 3" xfId="12528"/>
    <cellStyle name="Note 3 2 12 4" xfId="12529"/>
    <cellStyle name="Note 3 2 12 5" xfId="12530"/>
    <cellStyle name="Note 3 2 13" xfId="12531"/>
    <cellStyle name="Note 3 2 14" xfId="12532"/>
    <cellStyle name="Note 3 2 15" xfId="12533"/>
    <cellStyle name="Note 3 2 16" xfId="12534"/>
    <cellStyle name="Note 3 2 17" xfId="12535"/>
    <cellStyle name="Note 3 2 18" xfId="12536"/>
    <cellStyle name="Note 3 2 2" xfId="12537"/>
    <cellStyle name="Note 3 2 2 2" xfId="12538"/>
    <cellStyle name="Note 3 2 2 2 2" xfId="12539"/>
    <cellStyle name="Note 3 2 2 2 2 2" xfId="12540"/>
    <cellStyle name="Note 3 2 2 2 2 3" xfId="12541"/>
    <cellStyle name="Note 3 2 2 2 2 4" xfId="12542"/>
    <cellStyle name="Note 3 2 2 2 2 5" xfId="12543"/>
    <cellStyle name="Note 3 2 2 2 3" xfId="12544"/>
    <cellStyle name="Note 3 2 2 2 4" xfId="12545"/>
    <cellStyle name="Note 3 2 2 2 5" xfId="12546"/>
    <cellStyle name="Note 3 2 2 2 6" xfId="12547"/>
    <cellStyle name="Note 3 2 2 3" xfId="12548"/>
    <cellStyle name="Note 3 2 2 3 2" xfId="12549"/>
    <cellStyle name="Note 3 2 2 3 3" xfId="12550"/>
    <cellStyle name="Note 3 2 2 3 4" xfId="12551"/>
    <cellStyle name="Note 3 2 2 3 5" xfId="12552"/>
    <cellStyle name="Note 3 2 2 4" xfId="12553"/>
    <cellStyle name="Note 3 2 2 5" xfId="12554"/>
    <cellStyle name="Note 3 2 2 6" xfId="12555"/>
    <cellStyle name="Note 3 2 2 7" xfId="12556"/>
    <cellStyle name="Note 3 2 3" xfId="12557"/>
    <cellStyle name="Note 3 2 3 2" xfId="12558"/>
    <cellStyle name="Note 3 2 3 2 2" xfId="12559"/>
    <cellStyle name="Note 3 2 3 2 2 2" xfId="12560"/>
    <cellStyle name="Note 3 2 3 2 2 3" xfId="12561"/>
    <cellStyle name="Note 3 2 3 2 2 4" xfId="12562"/>
    <cellStyle name="Note 3 2 3 2 2 5" xfId="12563"/>
    <cellStyle name="Note 3 2 3 2 3" xfId="12564"/>
    <cellStyle name="Note 3 2 3 2 4" xfId="12565"/>
    <cellStyle name="Note 3 2 3 2 5" xfId="12566"/>
    <cellStyle name="Note 3 2 3 2 6" xfId="12567"/>
    <cellStyle name="Note 3 2 3 3" xfId="12568"/>
    <cellStyle name="Note 3 2 3 3 2" xfId="12569"/>
    <cellStyle name="Note 3 2 3 3 3" xfId="12570"/>
    <cellStyle name="Note 3 2 3 3 4" xfId="12571"/>
    <cellStyle name="Note 3 2 3 3 5" xfId="12572"/>
    <cellStyle name="Note 3 2 3 4" xfId="12573"/>
    <cellStyle name="Note 3 2 3 5" xfId="12574"/>
    <cellStyle name="Note 3 2 3 6" xfId="12575"/>
    <cellStyle name="Note 3 2 3 7" xfId="12576"/>
    <cellStyle name="Note 3 2 4" xfId="12577"/>
    <cellStyle name="Note 3 2 4 2" xfId="12578"/>
    <cellStyle name="Note 3 2 4 2 2" xfId="12579"/>
    <cellStyle name="Note 3 2 4 2 2 2" xfId="12580"/>
    <cellStyle name="Note 3 2 4 2 2 3" xfId="12581"/>
    <cellStyle name="Note 3 2 4 2 2 4" xfId="12582"/>
    <cellStyle name="Note 3 2 4 2 2 5" xfId="12583"/>
    <cellStyle name="Note 3 2 4 2 3" xfId="12584"/>
    <cellStyle name="Note 3 2 4 2 4" xfId="12585"/>
    <cellStyle name="Note 3 2 4 2 5" xfId="12586"/>
    <cellStyle name="Note 3 2 4 2 6" xfId="12587"/>
    <cellStyle name="Note 3 2 4 3" xfId="12588"/>
    <cellStyle name="Note 3 2 4 3 2" xfId="12589"/>
    <cellStyle name="Note 3 2 4 3 3" xfId="12590"/>
    <cellStyle name="Note 3 2 4 3 4" xfId="12591"/>
    <cellStyle name="Note 3 2 4 3 5" xfId="12592"/>
    <cellStyle name="Note 3 2 4 4" xfId="12593"/>
    <cellStyle name="Note 3 2 4 5" xfId="12594"/>
    <cellStyle name="Note 3 2 4 6" xfId="12595"/>
    <cellStyle name="Note 3 2 4 7" xfId="12596"/>
    <cellStyle name="Note 3 2 5" xfId="12597"/>
    <cellStyle name="Note 3 2 5 2" xfId="12598"/>
    <cellStyle name="Note 3 2 5 2 2" xfId="12599"/>
    <cellStyle name="Note 3 2 5 2 2 2" xfId="12600"/>
    <cellStyle name="Note 3 2 5 2 2 3" xfId="12601"/>
    <cellStyle name="Note 3 2 5 2 2 4" xfId="12602"/>
    <cellStyle name="Note 3 2 5 2 2 5" xfId="12603"/>
    <cellStyle name="Note 3 2 5 2 3" xfId="12604"/>
    <cellStyle name="Note 3 2 5 2 4" xfId="12605"/>
    <cellStyle name="Note 3 2 5 2 5" xfId="12606"/>
    <cellStyle name="Note 3 2 5 2 6" xfId="12607"/>
    <cellStyle name="Note 3 2 5 3" xfId="12608"/>
    <cellStyle name="Note 3 2 5 3 2" xfId="12609"/>
    <cellStyle name="Note 3 2 5 3 3" xfId="12610"/>
    <cellStyle name="Note 3 2 5 3 4" xfId="12611"/>
    <cellStyle name="Note 3 2 5 3 5" xfId="12612"/>
    <cellStyle name="Note 3 2 5 4" xfId="12613"/>
    <cellStyle name="Note 3 2 5 5" xfId="12614"/>
    <cellStyle name="Note 3 2 5 6" xfId="12615"/>
    <cellStyle name="Note 3 2 5 7" xfId="12616"/>
    <cellStyle name="Note 3 2 6" xfId="12617"/>
    <cellStyle name="Note 3 2 6 2" xfId="12618"/>
    <cellStyle name="Note 3 2 6 2 2" xfId="12619"/>
    <cellStyle name="Note 3 2 6 2 2 2" xfId="12620"/>
    <cellStyle name="Note 3 2 6 2 2 3" xfId="12621"/>
    <cellStyle name="Note 3 2 6 2 2 4" xfId="12622"/>
    <cellStyle name="Note 3 2 6 2 2 5" xfId="12623"/>
    <cellStyle name="Note 3 2 6 2 3" xfId="12624"/>
    <cellStyle name="Note 3 2 6 2 4" xfId="12625"/>
    <cellStyle name="Note 3 2 6 2 5" xfId="12626"/>
    <cellStyle name="Note 3 2 6 2 6" xfId="12627"/>
    <cellStyle name="Note 3 2 6 3" xfId="12628"/>
    <cellStyle name="Note 3 2 6 3 2" xfId="12629"/>
    <cellStyle name="Note 3 2 6 3 3" xfId="12630"/>
    <cellStyle name="Note 3 2 6 3 4" xfId="12631"/>
    <cellStyle name="Note 3 2 6 3 5" xfId="12632"/>
    <cellStyle name="Note 3 2 6 4" xfId="12633"/>
    <cellStyle name="Note 3 2 6 5" xfId="12634"/>
    <cellStyle name="Note 3 2 6 6" xfId="12635"/>
    <cellStyle name="Note 3 2 6 7" xfId="12636"/>
    <cellStyle name="Note 3 2 7" xfId="12637"/>
    <cellStyle name="Note 3 2 7 2" xfId="12638"/>
    <cellStyle name="Note 3 2 7 2 2" xfId="12639"/>
    <cellStyle name="Note 3 2 7 2 2 2" xfId="12640"/>
    <cellStyle name="Note 3 2 7 2 2 3" xfId="12641"/>
    <cellStyle name="Note 3 2 7 2 2 4" xfId="12642"/>
    <cellStyle name="Note 3 2 7 2 2 5" xfId="12643"/>
    <cellStyle name="Note 3 2 7 2 3" xfId="12644"/>
    <cellStyle name="Note 3 2 7 2 4" xfId="12645"/>
    <cellStyle name="Note 3 2 7 2 5" xfId="12646"/>
    <cellStyle name="Note 3 2 7 2 6" xfId="12647"/>
    <cellStyle name="Note 3 2 7 3" xfId="12648"/>
    <cellStyle name="Note 3 2 7 3 2" xfId="12649"/>
    <cellStyle name="Note 3 2 7 3 3" xfId="12650"/>
    <cellStyle name="Note 3 2 7 3 4" xfId="12651"/>
    <cellStyle name="Note 3 2 7 3 5" xfId="12652"/>
    <cellStyle name="Note 3 2 7 4" xfId="12653"/>
    <cellStyle name="Note 3 2 7 5" xfId="12654"/>
    <cellStyle name="Note 3 2 7 6" xfId="12655"/>
    <cellStyle name="Note 3 2 7 7" xfId="12656"/>
    <cellStyle name="Note 3 2 8" xfId="12657"/>
    <cellStyle name="Note 3 2 8 2" xfId="12658"/>
    <cellStyle name="Note 3 2 8 2 2" xfId="12659"/>
    <cellStyle name="Note 3 2 8 2 2 2" xfId="12660"/>
    <cellStyle name="Note 3 2 8 2 2 3" xfId="12661"/>
    <cellStyle name="Note 3 2 8 2 2 4" xfId="12662"/>
    <cellStyle name="Note 3 2 8 2 2 5" xfId="12663"/>
    <cellStyle name="Note 3 2 8 2 3" xfId="12664"/>
    <cellStyle name="Note 3 2 8 2 4" xfId="12665"/>
    <cellStyle name="Note 3 2 8 2 5" xfId="12666"/>
    <cellStyle name="Note 3 2 8 2 6" xfId="12667"/>
    <cellStyle name="Note 3 2 8 3" xfId="12668"/>
    <cellStyle name="Note 3 2 8 3 2" xfId="12669"/>
    <cellStyle name="Note 3 2 8 3 3" xfId="12670"/>
    <cellStyle name="Note 3 2 8 3 4" xfId="12671"/>
    <cellStyle name="Note 3 2 8 3 5" xfId="12672"/>
    <cellStyle name="Note 3 2 8 4" xfId="12673"/>
    <cellStyle name="Note 3 2 8 5" xfId="12674"/>
    <cellStyle name="Note 3 2 8 6" xfId="12675"/>
    <cellStyle name="Note 3 2 8 7" xfId="12676"/>
    <cellStyle name="Note 3 2 9" xfId="12677"/>
    <cellStyle name="Note 3 2 9 2" xfId="12678"/>
    <cellStyle name="Note 3 2 9 2 2" xfId="12679"/>
    <cellStyle name="Note 3 2 9 2 2 2" xfId="12680"/>
    <cellStyle name="Note 3 2 9 2 2 3" xfId="12681"/>
    <cellStyle name="Note 3 2 9 2 2 4" xfId="12682"/>
    <cellStyle name="Note 3 2 9 2 2 5" xfId="12683"/>
    <cellStyle name="Note 3 2 9 2 3" xfId="12684"/>
    <cellStyle name="Note 3 2 9 2 4" xfId="12685"/>
    <cellStyle name="Note 3 2 9 2 5" xfId="12686"/>
    <cellStyle name="Note 3 2 9 2 6" xfId="12687"/>
    <cellStyle name="Note 3 2 9 3" xfId="12688"/>
    <cellStyle name="Note 3 2 9 3 2" xfId="12689"/>
    <cellStyle name="Note 3 2 9 3 3" xfId="12690"/>
    <cellStyle name="Note 3 2 9 3 4" xfId="12691"/>
    <cellStyle name="Note 3 2 9 3 5" xfId="12692"/>
    <cellStyle name="Note 3 2 9 4" xfId="12693"/>
    <cellStyle name="Note 3 2 9 5" xfId="12694"/>
    <cellStyle name="Note 3 2 9 6" xfId="12695"/>
    <cellStyle name="Note 3 2 9 7" xfId="12696"/>
    <cellStyle name="Note 3 3" xfId="12697"/>
    <cellStyle name="Note 3 3 10" xfId="12698"/>
    <cellStyle name="Note 3 3 10 2" xfId="12699"/>
    <cellStyle name="Note 3 3 10 2 2" xfId="12700"/>
    <cellStyle name="Note 3 3 10 2 3" xfId="12701"/>
    <cellStyle name="Note 3 3 10 2 4" xfId="12702"/>
    <cellStyle name="Note 3 3 10 2 5" xfId="12703"/>
    <cellStyle name="Note 3 3 10 3" xfId="12704"/>
    <cellStyle name="Note 3 3 10 4" xfId="12705"/>
    <cellStyle name="Note 3 3 10 5" xfId="12706"/>
    <cellStyle name="Note 3 3 10 6" xfId="12707"/>
    <cellStyle name="Note 3 3 11" xfId="12708"/>
    <cellStyle name="Note 3 3 11 2" xfId="12709"/>
    <cellStyle name="Note 3 3 11 3" xfId="12710"/>
    <cellStyle name="Note 3 3 11 4" xfId="12711"/>
    <cellStyle name="Note 3 3 11 5" xfId="12712"/>
    <cellStyle name="Note 3 3 12" xfId="12713"/>
    <cellStyle name="Note 3 3 12 2" xfId="12714"/>
    <cellStyle name="Note 3 3 12 3" xfId="12715"/>
    <cellStyle name="Note 3 3 12 4" xfId="12716"/>
    <cellStyle name="Note 3 3 12 5" xfId="12717"/>
    <cellStyle name="Note 3 3 13" xfId="12718"/>
    <cellStyle name="Note 3 3 14" xfId="12719"/>
    <cellStyle name="Note 3 3 15" xfId="12720"/>
    <cellStyle name="Note 3 3 16" xfId="12721"/>
    <cellStyle name="Note 3 3 17" xfId="12722"/>
    <cellStyle name="Note 3 3 18" xfId="12723"/>
    <cellStyle name="Note 3 3 2" xfId="12724"/>
    <cellStyle name="Note 3 3 2 2" xfId="12725"/>
    <cellStyle name="Note 3 3 2 2 2" xfId="12726"/>
    <cellStyle name="Note 3 3 2 2 2 2" xfId="12727"/>
    <cellStyle name="Note 3 3 2 2 2 3" xfId="12728"/>
    <cellStyle name="Note 3 3 2 2 2 4" xfId="12729"/>
    <cellStyle name="Note 3 3 2 2 2 5" xfId="12730"/>
    <cellStyle name="Note 3 3 2 2 3" xfId="12731"/>
    <cellStyle name="Note 3 3 2 2 4" xfId="12732"/>
    <cellStyle name="Note 3 3 2 2 5" xfId="12733"/>
    <cellStyle name="Note 3 3 2 2 6" xfId="12734"/>
    <cellStyle name="Note 3 3 2 3" xfId="12735"/>
    <cellStyle name="Note 3 3 2 3 2" xfId="12736"/>
    <cellStyle name="Note 3 3 2 3 3" xfId="12737"/>
    <cellStyle name="Note 3 3 2 3 4" xfId="12738"/>
    <cellStyle name="Note 3 3 2 3 5" xfId="12739"/>
    <cellStyle name="Note 3 3 2 4" xfId="12740"/>
    <cellStyle name="Note 3 3 2 5" xfId="12741"/>
    <cellStyle name="Note 3 3 2 6" xfId="12742"/>
    <cellStyle name="Note 3 3 2 7" xfId="12743"/>
    <cellStyle name="Note 3 3 3" xfId="12744"/>
    <cellStyle name="Note 3 3 3 2" xfId="12745"/>
    <cellStyle name="Note 3 3 3 2 2" xfId="12746"/>
    <cellStyle name="Note 3 3 3 2 2 2" xfId="12747"/>
    <cellStyle name="Note 3 3 3 2 2 3" xfId="12748"/>
    <cellStyle name="Note 3 3 3 2 2 4" xfId="12749"/>
    <cellStyle name="Note 3 3 3 2 2 5" xfId="12750"/>
    <cellStyle name="Note 3 3 3 2 3" xfId="12751"/>
    <cellStyle name="Note 3 3 3 2 4" xfId="12752"/>
    <cellStyle name="Note 3 3 3 2 5" xfId="12753"/>
    <cellStyle name="Note 3 3 3 2 6" xfId="12754"/>
    <cellStyle name="Note 3 3 3 3" xfId="12755"/>
    <cellStyle name="Note 3 3 3 3 2" xfId="12756"/>
    <cellStyle name="Note 3 3 3 3 3" xfId="12757"/>
    <cellStyle name="Note 3 3 3 3 4" xfId="12758"/>
    <cellStyle name="Note 3 3 3 3 5" xfId="12759"/>
    <cellStyle name="Note 3 3 3 4" xfId="12760"/>
    <cellStyle name="Note 3 3 3 5" xfId="12761"/>
    <cellStyle name="Note 3 3 3 6" xfId="12762"/>
    <cellStyle name="Note 3 3 3 7" xfId="12763"/>
    <cellStyle name="Note 3 3 4" xfId="12764"/>
    <cellStyle name="Note 3 3 4 2" xfId="12765"/>
    <cellStyle name="Note 3 3 4 2 2" xfId="12766"/>
    <cellStyle name="Note 3 3 4 2 2 2" xfId="12767"/>
    <cellStyle name="Note 3 3 4 2 2 3" xfId="12768"/>
    <cellStyle name="Note 3 3 4 2 2 4" xfId="12769"/>
    <cellStyle name="Note 3 3 4 2 2 5" xfId="12770"/>
    <cellStyle name="Note 3 3 4 2 3" xfId="12771"/>
    <cellStyle name="Note 3 3 4 2 4" xfId="12772"/>
    <cellStyle name="Note 3 3 4 2 5" xfId="12773"/>
    <cellStyle name="Note 3 3 4 2 6" xfId="12774"/>
    <cellStyle name="Note 3 3 4 3" xfId="12775"/>
    <cellStyle name="Note 3 3 4 3 2" xfId="12776"/>
    <cellStyle name="Note 3 3 4 3 3" xfId="12777"/>
    <cellStyle name="Note 3 3 4 3 4" xfId="12778"/>
    <cellStyle name="Note 3 3 4 3 5" xfId="12779"/>
    <cellStyle name="Note 3 3 4 4" xfId="12780"/>
    <cellStyle name="Note 3 3 4 5" xfId="12781"/>
    <cellStyle name="Note 3 3 4 6" xfId="12782"/>
    <cellStyle name="Note 3 3 4 7" xfId="12783"/>
    <cellStyle name="Note 3 3 5" xfId="12784"/>
    <cellStyle name="Note 3 3 5 2" xfId="12785"/>
    <cellStyle name="Note 3 3 5 2 2" xfId="12786"/>
    <cellStyle name="Note 3 3 5 2 2 2" xfId="12787"/>
    <cellStyle name="Note 3 3 5 2 2 3" xfId="12788"/>
    <cellStyle name="Note 3 3 5 2 2 4" xfId="12789"/>
    <cellStyle name="Note 3 3 5 2 2 5" xfId="12790"/>
    <cellStyle name="Note 3 3 5 2 3" xfId="12791"/>
    <cellStyle name="Note 3 3 5 2 4" xfId="12792"/>
    <cellStyle name="Note 3 3 5 2 5" xfId="12793"/>
    <cellStyle name="Note 3 3 5 2 6" xfId="12794"/>
    <cellStyle name="Note 3 3 5 3" xfId="12795"/>
    <cellStyle name="Note 3 3 5 3 2" xfId="12796"/>
    <cellStyle name="Note 3 3 5 3 3" xfId="12797"/>
    <cellStyle name="Note 3 3 5 3 4" xfId="12798"/>
    <cellStyle name="Note 3 3 5 3 5" xfId="12799"/>
    <cellStyle name="Note 3 3 5 4" xfId="12800"/>
    <cellStyle name="Note 3 3 5 5" xfId="12801"/>
    <cellStyle name="Note 3 3 5 6" xfId="12802"/>
    <cellStyle name="Note 3 3 5 7" xfId="12803"/>
    <cellStyle name="Note 3 3 6" xfId="12804"/>
    <cellStyle name="Note 3 3 6 2" xfId="12805"/>
    <cellStyle name="Note 3 3 6 2 2" xfId="12806"/>
    <cellStyle name="Note 3 3 6 2 2 2" xfId="12807"/>
    <cellStyle name="Note 3 3 6 2 2 3" xfId="12808"/>
    <cellStyle name="Note 3 3 6 2 2 4" xfId="12809"/>
    <cellStyle name="Note 3 3 6 2 2 5" xfId="12810"/>
    <cellStyle name="Note 3 3 6 2 3" xfId="12811"/>
    <cellStyle name="Note 3 3 6 2 4" xfId="12812"/>
    <cellStyle name="Note 3 3 6 2 5" xfId="12813"/>
    <cellStyle name="Note 3 3 6 2 6" xfId="12814"/>
    <cellStyle name="Note 3 3 6 3" xfId="12815"/>
    <cellStyle name="Note 3 3 6 3 2" xfId="12816"/>
    <cellStyle name="Note 3 3 6 3 3" xfId="12817"/>
    <cellStyle name="Note 3 3 6 3 4" xfId="12818"/>
    <cellStyle name="Note 3 3 6 3 5" xfId="12819"/>
    <cellStyle name="Note 3 3 6 4" xfId="12820"/>
    <cellStyle name="Note 3 3 6 5" xfId="12821"/>
    <cellStyle name="Note 3 3 6 6" xfId="12822"/>
    <cellStyle name="Note 3 3 6 7" xfId="12823"/>
    <cellStyle name="Note 3 3 7" xfId="12824"/>
    <cellStyle name="Note 3 3 7 2" xfId="12825"/>
    <cellStyle name="Note 3 3 7 2 2" xfId="12826"/>
    <cellStyle name="Note 3 3 7 2 2 2" xfId="12827"/>
    <cellStyle name="Note 3 3 7 2 2 3" xfId="12828"/>
    <cellStyle name="Note 3 3 7 2 2 4" xfId="12829"/>
    <cellStyle name="Note 3 3 7 2 2 5" xfId="12830"/>
    <cellStyle name="Note 3 3 7 2 3" xfId="12831"/>
    <cellStyle name="Note 3 3 7 2 4" xfId="12832"/>
    <cellStyle name="Note 3 3 7 2 5" xfId="12833"/>
    <cellStyle name="Note 3 3 7 2 6" xfId="12834"/>
    <cellStyle name="Note 3 3 7 3" xfId="12835"/>
    <cellStyle name="Note 3 3 7 3 2" xfId="12836"/>
    <cellStyle name="Note 3 3 7 3 3" xfId="12837"/>
    <cellStyle name="Note 3 3 7 3 4" xfId="12838"/>
    <cellStyle name="Note 3 3 7 3 5" xfId="12839"/>
    <cellStyle name="Note 3 3 7 4" xfId="12840"/>
    <cellStyle name="Note 3 3 7 5" xfId="12841"/>
    <cellStyle name="Note 3 3 7 6" xfId="12842"/>
    <cellStyle name="Note 3 3 7 7" xfId="12843"/>
    <cellStyle name="Note 3 3 8" xfId="12844"/>
    <cellStyle name="Note 3 3 8 2" xfId="12845"/>
    <cellStyle name="Note 3 3 8 2 2" xfId="12846"/>
    <cellStyle name="Note 3 3 8 2 2 2" xfId="12847"/>
    <cellStyle name="Note 3 3 8 2 2 3" xfId="12848"/>
    <cellStyle name="Note 3 3 8 2 2 4" xfId="12849"/>
    <cellStyle name="Note 3 3 8 2 2 5" xfId="12850"/>
    <cellStyle name="Note 3 3 8 2 3" xfId="12851"/>
    <cellStyle name="Note 3 3 8 2 4" xfId="12852"/>
    <cellStyle name="Note 3 3 8 2 5" xfId="12853"/>
    <cellStyle name="Note 3 3 8 2 6" xfId="12854"/>
    <cellStyle name="Note 3 3 8 3" xfId="12855"/>
    <cellStyle name="Note 3 3 8 3 2" xfId="12856"/>
    <cellStyle name="Note 3 3 8 3 3" xfId="12857"/>
    <cellStyle name="Note 3 3 8 3 4" xfId="12858"/>
    <cellStyle name="Note 3 3 8 3 5" xfId="12859"/>
    <cellStyle name="Note 3 3 8 4" xfId="12860"/>
    <cellStyle name="Note 3 3 8 5" xfId="12861"/>
    <cellStyle name="Note 3 3 8 6" xfId="12862"/>
    <cellStyle name="Note 3 3 8 7" xfId="12863"/>
    <cellStyle name="Note 3 3 9" xfId="12864"/>
    <cellStyle name="Note 3 3 9 2" xfId="12865"/>
    <cellStyle name="Note 3 3 9 2 2" xfId="12866"/>
    <cellStyle name="Note 3 3 9 2 2 2" xfId="12867"/>
    <cellStyle name="Note 3 3 9 2 2 3" xfId="12868"/>
    <cellStyle name="Note 3 3 9 2 2 4" xfId="12869"/>
    <cellStyle name="Note 3 3 9 2 2 5" xfId="12870"/>
    <cellStyle name="Note 3 3 9 2 3" xfId="12871"/>
    <cellStyle name="Note 3 3 9 2 4" xfId="12872"/>
    <cellStyle name="Note 3 3 9 2 5" xfId="12873"/>
    <cellStyle name="Note 3 3 9 2 6" xfId="12874"/>
    <cellStyle name="Note 3 3 9 3" xfId="12875"/>
    <cellStyle name="Note 3 3 9 3 2" xfId="12876"/>
    <cellStyle name="Note 3 3 9 3 3" xfId="12877"/>
    <cellStyle name="Note 3 3 9 3 4" xfId="12878"/>
    <cellStyle name="Note 3 3 9 3 5" xfId="12879"/>
    <cellStyle name="Note 3 3 9 4" xfId="12880"/>
    <cellStyle name="Note 3 3 9 5" xfId="12881"/>
    <cellStyle name="Note 3 3 9 6" xfId="12882"/>
    <cellStyle name="Note 3 3 9 7" xfId="12883"/>
    <cellStyle name="Note 4" xfId="12884"/>
    <cellStyle name="Note 4 2" xfId="12885"/>
    <cellStyle name="Note 4 3" xfId="12886"/>
    <cellStyle name="Note 5" xfId="12887"/>
    <cellStyle name="Note 5 2" xfId="12888"/>
    <cellStyle name="Note 5 3" xfId="12889"/>
    <cellStyle name="Note 6" xfId="12890"/>
    <cellStyle name="Note 6 2" xfId="12891"/>
    <cellStyle name="Note 6 3" xfId="12892"/>
    <cellStyle name="Note 7" xfId="12893"/>
    <cellStyle name="Note 7 2" xfId="12894"/>
    <cellStyle name="Note 7 3" xfId="12895"/>
    <cellStyle name="Note 8" xfId="12896"/>
    <cellStyle name="Note 8 2" xfId="12897"/>
    <cellStyle name="Note 8 3" xfId="12898"/>
    <cellStyle name="Note 9" xfId="12899"/>
    <cellStyle name="Note 9 2" xfId="12900"/>
    <cellStyle name="Note 9 3" xfId="12901"/>
    <cellStyle name="Output 10" xfId="12902"/>
    <cellStyle name="Output 11" xfId="12903"/>
    <cellStyle name="Output 12" xfId="12904"/>
    <cellStyle name="Output 13" xfId="12905"/>
    <cellStyle name="Output 14" xfId="12906"/>
    <cellStyle name="Output 15" xfId="12907"/>
    <cellStyle name="Output 16" xfId="12908"/>
    <cellStyle name="Output 17" xfId="12909"/>
    <cellStyle name="Output 18" xfId="12910"/>
    <cellStyle name="Output 19" xfId="12911"/>
    <cellStyle name="Output 2" xfId="44"/>
    <cellStyle name="Output 2 10" xfId="12912"/>
    <cellStyle name="Output 2 10 10" xfId="12913"/>
    <cellStyle name="Output 2 10 2" xfId="12914"/>
    <cellStyle name="Output 2 10 2 2" xfId="12915"/>
    <cellStyle name="Output 2 10 2 2 2" xfId="12916"/>
    <cellStyle name="Output 2 10 2 2 3" xfId="12917"/>
    <cellStyle name="Output 2 10 2 2 4" xfId="12918"/>
    <cellStyle name="Output 2 10 2 2 5" xfId="12919"/>
    <cellStyle name="Output 2 10 2 2 6" xfId="12920"/>
    <cellStyle name="Output 2 10 2 2 7" xfId="12921"/>
    <cellStyle name="Output 2 10 2 2 8" xfId="12922"/>
    <cellStyle name="Output 2 10 2 3" xfId="12923"/>
    <cellStyle name="Output 2 10 2 4" xfId="12924"/>
    <cellStyle name="Output 2 10 2 5" xfId="12925"/>
    <cellStyle name="Output 2 10 2 6" xfId="12926"/>
    <cellStyle name="Output 2 10 2 7" xfId="12927"/>
    <cellStyle name="Output 2 10 2 8" xfId="12928"/>
    <cellStyle name="Output 2 10 2 9" xfId="12929"/>
    <cellStyle name="Output 2 10 3" xfId="12930"/>
    <cellStyle name="Output 2 10 3 2" xfId="12931"/>
    <cellStyle name="Output 2 10 3 3" xfId="12932"/>
    <cellStyle name="Output 2 10 3 4" xfId="12933"/>
    <cellStyle name="Output 2 10 3 5" xfId="12934"/>
    <cellStyle name="Output 2 10 3 6" xfId="12935"/>
    <cellStyle name="Output 2 10 3 7" xfId="12936"/>
    <cellStyle name="Output 2 10 3 8" xfId="12937"/>
    <cellStyle name="Output 2 10 4" xfId="12938"/>
    <cellStyle name="Output 2 10 5" xfId="12939"/>
    <cellStyle name="Output 2 10 6" xfId="12940"/>
    <cellStyle name="Output 2 10 7" xfId="12941"/>
    <cellStyle name="Output 2 10 8" xfId="12942"/>
    <cellStyle name="Output 2 10 9" xfId="12943"/>
    <cellStyle name="Output 2 11" xfId="12944"/>
    <cellStyle name="Output 2 11 10" xfId="12945"/>
    <cellStyle name="Output 2 11 2" xfId="12946"/>
    <cellStyle name="Output 2 11 2 2" xfId="12947"/>
    <cellStyle name="Output 2 11 2 2 2" xfId="12948"/>
    <cellStyle name="Output 2 11 2 2 3" xfId="12949"/>
    <cellStyle name="Output 2 11 2 2 4" xfId="12950"/>
    <cellStyle name="Output 2 11 2 2 5" xfId="12951"/>
    <cellStyle name="Output 2 11 2 2 6" xfId="12952"/>
    <cellStyle name="Output 2 11 2 2 7" xfId="12953"/>
    <cellStyle name="Output 2 11 2 2 8" xfId="12954"/>
    <cellStyle name="Output 2 11 2 3" xfId="12955"/>
    <cellStyle name="Output 2 11 2 4" xfId="12956"/>
    <cellStyle name="Output 2 11 2 5" xfId="12957"/>
    <cellStyle name="Output 2 11 2 6" xfId="12958"/>
    <cellStyle name="Output 2 11 2 7" xfId="12959"/>
    <cellStyle name="Output 2 11 2 8" xfId="12960"/>
    <cellStyle name="Output 2 11 2 9" xfId="12961"/>
    <cellStyle name="Output 2 11 3" xfId="12962"/>
    <cellStyle name="Output 2 11 3 2" xfId="12963"/>
    <cellStyle name="Output 2 11 3 3" xfId="12964"/>
    <cellStyle name="Output 2 11 3 4" xfId="12965"/>
    <cellStyle name="Output 2 11 3 5" xfId="12966"/>
    <cellStyle name="Output 2 11 3 6" xfId="12967"/>
    <cellStyle name="Output 2 11 3 7" xfId="12968"/>
    <cellStyle name="Output 2 11 3 8" xfId="12969"/>
    <cellStyle name="Output 2 11 4" xfId="12970"/>
    <cellStyle name="Output 2 11 5" xfId="12971"/>
    <cellStyle name="Output 2 11 6" xfId="12972"/>
    <cellStyle name="Output 2 11 7" xfId="12973"/>
    <cellStyle name="Output 2 11 8" xfId="12974"/>
    <cellStyle name="Output 2 11 9" xfId="12975"/>
    <cellStyle name="Output 2 12" xfId="12976"/>
    <cellStyle name="Output 2 12 2" xfId="12977"/>
    <cellStyle name="Output 2 12 2 2" xfId="12978"/>
    <cellStyle name="Output 2 12 2 3" xfId="12979"/>
    <cellStyle name="Output 2 12 2 4" xfId="12980"/>
    <cellStyle name="Output 2 12 2 5" xfId="12981"/>
    <cellStyle name="Output 2 12 2 6" xfId="12982"/>
    <cellStyle name="Output 2 12 2 7" xfId="12983"/>
    <cellStyle name="Output 2 12 2 8" xfId="12984"/>
    <cellStyle name="Output 2 12 3" xfId="12985"/>
    <cellStyle name="Output 2 12 4" xfId="12986"/>
    <cellStyle name="Output 2 12 5" xfId="12987"/>
    <cellStyle name="Output 2 12 6" xfId="12988"/>
    <cellStyle name="Output 2 12 7" xfId="12989"/>
    <cellStyle name="Output 2 12 8" xfId="12990"/>
    <cellStyle name="Output 2 12 9" xfId="12991"/>
    <cellStyle name="Output 2 13" xfId="12992"/>
    <cellStyle name="Output 2 13 2" xfId="12993"/>
    <cellStyle name="Output 2 13 3" xfId="12994"/>
    <cellStyle name="Output 2 13 4" xfId="12995"/>
    <cellStyle name="Output 2 13 5" xfId="12996"/>
    <cellStyle name="Output 2 13 6" xfId="12997"/>
    <cellStyle name="Output 2 13 7" xfId="12998"/>
    <cellStyle name="Output 2 13 8" xfId="12999"/>
    <cellStyle name="Output 2 14" xfId="13000"/>
    <cellStyle name="Output 2 14 2" xfId="13001"/>
    <cellStyle name="Output 2 14 3" xfId="13002"/>
    <cellStyle name="Output 2 14 4" xfId="13003"/>
    <cellStyle name="Output 2 14 5" xfId="13004"/>
    <cellStyle name="Output 2 14 6" xfId="13005"/>
    <cellStyle name="Output 2 14 7" xfId="13006"/>
    <cellStyle name="Output 2 14 8" xfId="13007"/>
    <cellStyle name="Output 2 15" xfId="13008"/>
    <cellStyle name="Output 2 16" xfId="13009"/>
    <cellStyle name="Output 2 17" xfId="13010"/>
    <cellStyle name="Output 2 18" xfId="13011"/>
    <cellStyle name="Output 2 19" xfId="13012"/>
    <cellStyle name="Output 2 2" xfId="13013"/>
    <cellStyle name="Output 2 2 10" xfId="13014"/>
    <cellStyle name="Output 2 2 10 2" xfId="13015"/>
    <cellStyle name="Output 2 2 10 2 2" xfId="13016"/>
    <cellStyle name="Output 2 2 10 2 3" xfId="13017"/>
    <cellStyle name="Output 2 2 10 2 4" xfId="13018"/>
    <cellStyle name="Output 2 2 10 2 5" xfId="13019"/>
    <cellStyle name="Output 2 2 10 2 6" xfId="13020"/>
    <cellStyle name="Output 2 2 10 2 7" xfId="13021"/>
    <cellStyle name="Output 2 2 10 2 8" xfId="13022"/>
    <cellStyle name="Output 2 2 10 3" xfId="13023"/>
    <cellStyle name="Output 2 2 10 4" xfId="13024"/>
    <cellStyle name="Output 2 2 10 5" xfId="13025"/>
    <cellStyle name="Output 2 2 10 6" xfId="13026"/>
    <cellStyle name="Output 2 2 10 7" xfId="13027"/>
    <cellStyle name="Output 2 2 10 8" xfId="13028"/>
    <cellStyle name="Output 2 2 10 9" xfId="13029"/>
    <cellStyle name="Output 2 2 11" xfId="13030"/>
    <cellStyle name="Output 2 2 11 2" xfId="13031"/>
    <cellStyle name="Output 2 2 11 3" xfId="13032"/>
    <cellStyle name="Output 2 2 11 4" xfId="13033"/>
    <cellStyle name="Output 2 2 11 5" xfId="13034"/>
    <cellStyle name="Output 2 2 11 6" xfId="13035"/>
    <cellStyle name="Output 2 2 11 7" xfId="13036"/>
    <cellStyle name="Output 2 2 11 8" xfId="13037"/>
    <cellStyle name="Output 2 2 12" xfId="13038"/>
    <cellStyle name="Output 2 2 12 2" xfId="13039"/>
    <cellStyle name="Output 2 2 12 3" xfId="13040"/>
    <cellStyle name="Output 2 2 12 4" xfId="13041"/>
    <cellStyle name="Output 2 2 12 5" xfId="13042"/>
    <cellStyle name="Output 2 2 12 6" xfId="13043"/>
    <cellStyle name="Output 2 2 12 7" xfId="13044"/>
    <cellStyle name="Output 2 2 12 8" xfId="13045"/>
    <cellStyle name="Output 2 2 13" xfId="13046"/>
    <cellStyle name="Output 2 2 14" xfId="13047"/>
    <cellStyle name="Output 2 2 15" xfId="13048"/>
    <cellStyle name="Output 2 2 16" xfId="13049"/>
    <cellStyle name="Output 2 2 17" xfId="13050"/>
    <cellStyle name="Output 2 2 18" xfId="13051"/>
    <cellStyle name="Output 2 2 19" xfId="13052"/>
    <cellStyle name="Output 2 2 2" xfId="13053"/>
    <cellStyle name="Output 2 2 2 10" xfId="13054"/>
    <cellStyle name="Output 2 2 2 2" xfId="13055"/>
    <cellStyle name="Output 2 2 2 2 2" xfId="13056"/>
    <cellStyle name="Output 2 2 2 2 2 2" xfId="13057"/>
    <cellStyle name="Output 2 2 2 2 2 3" xfId="13058"/>
    <cellStyle name="Output 2 2 2 2 2 4" xfId="13059"/>
    <cellStyle name="Output 2 2 2 2 2 5" xfId="13060"/>
    <cellStyle name="Output 2 2 2 2 2 6" xfId="13061"/>
    <cellStyle name="Output 2 2 2 2 2 7" xfId="13062"/>
    <cellStyle name="Output 2 2 2 2 2 8" xfId="13063"/>
    <cellStyle name="Output 2 2 2 2 3" xfId="13064"/>
    <cellStyle name="Output 2 2 2 2 4" xfId="13065"/>
    <cellStyle name="Output 2 2 2 2 5" xfId="13066"/>
    <cellStyle name="Output 2 2 2 2 6" xfId="13067"/>
    <cellStyle name="Output 2 2 2 2 7" xfId="13068"/>
    <cellStyle name="Output 2 2 2 2 8" xfId="13069"/>
    <cellStyle name="Output 2 2 2 2 9" xfId="13070"/>
    <cellStyle name="Output 2 2 2 3" xfId="13071"/>
    <cellStyle name="Output 2 2 2 3 2" xfId="13072"/>
    <cellStyle name="Output 2 2 2 3 3" xfId="13073"/>
    <cellStyle name="Output 2 2 2 3 4" xfId="13074"/>
    <cellStyle name="Output 2 2 2 3 5" xfId="13075"/>
    <cellStyle name="Output 2 2 2 3 6" xfId="13076"/>
    <cellStyle name="Output 2 2 2 3 7" xfId="13077"/>
    <cellStyle name="Output 2 2 2 3 8" xfId="13078"/>
    <cellStyle name="Output 2 2 2 4" xfId="13079"/>
    <cellStyle name="Output 2 2 2 5" xfId="13080"/>
    <cellStyle name="Output 2 2 2 6" xfId="13081"/>
    <cellStyle name="Output 2 2 2 7" xfId="13082"/>
    <cellStyle name="Output 2 2 2 8" xfId="13083"/>
    <cellStyle name="Output 2 2 2 9" xfId="13084"/>
    <cellStyle name="Output 2 2 3" xfId="13085"/>
    <cellStyle name="Output 2 2 3 10" xfId="13086"/>
    <cellStyle name="Output 2 2 3 2" xfId="13087"/>
    <cellStyle name="Output 2 2 3 2 2" xfId="13088"/>
    <cellStyle name="Output 2 2 3 2 2 2" xfId="13089"/>
    <cellStyle name="Output 2 2 3 2 2 3" xfId="13090"/>
    <cellStyle name="Output 2 2 3 2 2 4" xfId="13091"/>
    <cellStyle name="Output 2 2 3 2 2 5" xfId="13092"/>
    <cellStyle name="Output 2 2 3 2 2 6" xfId="13093"/>
    <cellStyle name="Output 2 2 3 2 2 7" xfId="13094"/>
    <cellStyle name="Output 2 2 3 2 2 8" xfId="13095"/>
    <cellStyle name="Output 2 2 3 2 3" xfId="13096"/>
    <cellStyle name="Output 2 2 3 2 4" xfId="13097"/>
    <cellStyle name="Output 2 2 3 2 5" xfId="13098"/>
    <cellStyle name="Output 2 2 3 2 6" xfId="13099"/>
    <cellStyle name="Output 2 2 3 2 7" xfId="13100"/>
    <cellStyle name="Output 2 2 3 2 8" xfId="13101"/>
    <cellStyle name="Output 2 2 3 2 9" xfId="13102"/>
    <cellStyle name="Output 2 2 3 3" xfId="13103"/>
    <cellStyle name="Output 2 2 3 3 2" xfId="13104"/>
    <cellStyle name="Output 2 2 3 3 3" xfId="13105"/>
    <cellStyle name="Output 2 2 3 3 4" xfId="13106"/>
    <cellStyle name="Output 2 2 3 3 5" xfId="13107"/>
    <cellStyle name="Output 2 2 3 3 6" xfId="13108"/>
    <cellStyle name="Output 2 2 3 3 7" xfId="13109"/>
    <cellStyle name="Output 2 2 3 3 8" xfId="13110"/>
    <cellStyle name="Output 2 2 3 4" xfId="13111"/>
    <cellStyle name="Output 2 2 3 5" xfId="13112"/>
    <cellStyle name="Output 2 2 3 6" xfId="13113"/>
    <cellStyle name="Output 2 2 3 7" xfId="13114"/>
    <cellStyle name="Output 2 2 3 8" xfId="13115"/>
    <cellStyle name="Output 2 2 3 9" xfId="13116"/>
    <cellStyle name="Output 2 2 4" xfId="13117"/>
    <cellStyle name="Output 2 2 4 10" xfId="13118"/>
    <cellStyle name="Output 2 2 4 2" xfId="13119"/>
    <cellStyle name="Output 2 2 4 2 2" xfId="13120"/>
    <cellStyle name="Output 2 2 4 2 2 2" xfId="13121"/>
    <cellStyle name="Output 2 2 4 2 2 3" xfId="13122"/>
    <cellStyle name="Output 2 2 4 2 2 4" xfId="13123"/>
    <cellStyle name="Output 2 2 4 2 2 5" xfId="13124"/>
    <cellStyle name="Output 2 2 4 2 2 6" xfId="13125"/>
    <cellStyle name="Output 2 2 4 2 2 7" xfId="13126"/>
    <cellStyle name="Output 2 2 4 2 2 8" xfId="13127"/>
    <cellStyle name="Output 2 2 4 2 3" xfId="13128"/>
    <cellStyle name="Output 2 2 4 2 4" xfId="13129"/>
    <cellStyle name="Output 2 2 4 2 5" xfId="13130"/>
    <cellStyle name="Output 2 2 4 2 6" xfId="13131"/>
    <cellStyle name="Output 2 2 4 2 7" xfId="13132"/>
    <cellStyle name="Output 2 2 4 2 8" xfId="13133"/>
    <cellStyle name="Output 2 2 4 2 9" xfId="13134"/>
    <cellStyle name="Output 2 2 4 3" xfId="13135"/>
    <cellStyle name="Output 2 2 4 3 2" xfId="13136"/>
    <cellStyle name="Output 2 2 4 3 3" xfId="13137"/>
    <cellStyle name="Output 2 2 4 3 4" xfId="13138"/>
    <cellStyle name="Output 2 2 4 3 5" xfId="13139"/>
    <cellStyle name="Output 2 2 4 3 6" xfId="13140"/>
    <cellStyle name="Output 2 2 4 3 7" xfId="13141"/>
    <cellStyle name="Output 2 2 4 3 8" xfId="13142"/>
    <cellStyle name="Output 2 2 4 4" xfId="13143"/>
    <cellStyle name="Output 2 2 4 5" xfId="13144"/>
    <cellStyle name="Output 2 2 4 6" xfId="13145"/>
    <cellStyle name="Output 2 2 4 7" xfId="13146"/>
    <cellStyle name="Output 2 2 4 8" xfId="13147"/>
    <cellStyle name="Output 2 2 4 9" xfId="13148"/>
    <cellStyle name="Output 2 2 5" xfId="13149"/>
    <cellStyle name="Output 2 2 5 10" xfId="13150"/>
    <cellStyle name="Output 2 2 5 2" xfId="13151"/>
    <cellStyle name="Output 2 2 5 2 2" xfId="13152"/>
    <cellStyle name="Output 2 2 5 2 2 2" xfId="13153"/>
    <cellStyle name="Output 2 2 5 2 2 3" xfId="13154"/>
    <cellStyle name="Output 2 2 5 2 2 4" xfId="13155"/>
    <cellStyle name="Output 2 2 5 2 2 5" xfId="13156"/>
    <cellStyle name="Output 2 2 5 2 2 6" xfId="13157"/>
    <cellStyle name="Output 2 2 5 2 2 7" xfId="13158"/>
    <cellStyle name="Output 2 2 5 2 2 8" xfId="13159"/>
    <cellStyle name="Output 2 2 5 2 3" xfId="13160"/>
    <cellStyle name="Output 2 2 5 2 4" xfId="13161"/>
    <cellStyle name="Output 2 2 5 2 5" xfId="13162"/>
    <cellStyle name="Output 2 2 5 2 6" xfId="13163"/>
    <cellStyle name="Output 2 2 5 2 7" xfId="13164"/>
    <cellStyle name="Output 2 2 5 2 8" xfId="13165"/>
    <cellStyle name="Output 2 2 5 2 9" xfId="13166"/>
    <cellStyle name="Output 2 2 5 3" xfId="13167"/>
    <cellStyle name="Output 2 2 5 3 2" xfId="13168"/>
    <cellStyle name="Output 2 2 5 3 3" xfId="13169"/>
    <cellStyle name="Output 2 2 5 3 4" xfId="13170"/>
    <cellStyle name="Output 2 2 5 3 5" xfId="13171"/>
    <cellStyle name="Output 2 2 5 3 6" xfId="13172"/>
    <cellStyle name="Output 2 2 5 3 7" xfId="13173"/>
    <cellStyle name="Output 2 2 5 3 8" xfId="13174"/>
    <cellStyle name="Output 2 2 5 4" xfId="13175"/>
    <cellStyle name="Output 2 2 5 5" xfId="13176"/>
    <cellStyle name="Output 2 2 5 6" xfId="13177"/>
    <cellStyle name="Output 2 2 5 7" xfId="13178"/>
    <cellStyle name="Output 2 2 5 8" xfId="13179"/>
    <cellStyle name="Output 2 2 5 9" xfId="13180"/>
    <cellStyle name="Output 2 2 6" xfId="13181"/>
    <cellStyle name="Output 2 2 6 10" xfId="13182"/>
    <cellStyle name="Output 2 2 6 2" xfId="13183"/>
    <cellStyle name="Output 2 2 6 2 2" xfId="13184"/>
    <cellStyle name="Output 2 2 6 2 2 2" xfId="13185"/>
    <cellStyle name="Output 2 2 6 2 2 3" xfId="13186"/>
    <cellStyle name="Output 2 2 6 2 2 4" xfId="13187"/>
    <cellStyle name="Output 2 2 6 2 2 5" xfId="13188"/>
    <cellStyle name="Output 2 2 6 2 2 6" xfId="13189"/>
    <cellStyle name="Output 2 2 6 2 2 7" xfId="13190"/>
    <cellStyle name="Output 2 2 6 2 2 8" xfId="13191"/>
    <cellStyle name="Output 2 2 6 2 3" xfId="13192"/>
    <cellStyle name="Output 2 2 6 2 4" xfId="13193"/>
    <cellStyle name="Output 2 2 6 2 5" xfId="13194"/>
    <cellStyle name="Output 2 2 6 2 6" xfId="13195"/>
    <cellStyle name="Output 2 2 6 2 7" xfId="13196"/>
    <cellStyle name="Output 2 2 6 2 8" xfId="13197"/>
    <cellStyle name="Output 2 2 6 2 9" xfId="13198"/>
    <cellStyle name="Output 2 2 6 3" xfId="13199"/>
    <cellStyle name="Output 2 2 6 3 2" xfId="13200"/>
    <cellStyle name="Output 2 2 6 3 3" xfId="13201"/>
    <cellStyle name="Output 2 2 6 3 4" xfId="13202"/>
    <cellStyle name="Output 2 2 6 3 5" xfId="13203"/>
    <cellStyle name="Output 2 2 6 3 6" xfId="13204"/>
    <cellStyle name="Output 2 2 6 3 7" xfId="13205"/>
    <cellStyle name="Output 2 2 6 3 8" xfId="13206"/>
    <cellStyle name="Output 2 2 6 4" xfId="13207"/>
    <cellStyle name="Output 2 2 6 5" xfId="13208"/>
    <cellStyle name="Output 2 2 6 6" xfId="13209"/>
    <cellStyle name="Output 2 2 6 7" xfId="13210"/>
    <cellStyle name="Output 2 2 6 8" xfId="13211"/>
    <cellStyle name="Output 2 2 6 9" xfId="13212"/>
    <cellStyle name="Output 2 2 7" xfId="13213"/>
    <cellStyle name="Output 2 2 7 10" xfId="13214"/>
    <cellStyle name="Output 2 2 7 2" xfId="13215"/>
    <cellStyle name="Output 2 2 7 2 2" xfId="13216"/>
    <cellStyle name="Output 2 2 7 2 2 2" xfId="13217"/>
    <cellStyle name="Output 2 2 7 2 2 3" xfId="13218"/>
    <cellStyle name="Output 2 2 7 2 2 4" xfId="13219"/>
    <cellStyle name="Output 2 2 7 2 2 5" xfId="13220"/>
    <cellStyle name="Output 2 2 7 2 2 6" xfId="13221"/>
    <cellStyle name="Output 2 2 7 2 2 7" xfId="13222"/>
    <cellStyle name="Output 2 2 7 2 2 8" xfId="13223"/>
    <cellStyle name="Output 2 2 7 2 3" xfId="13224"/>
    <cellStyle name="Output 2 2 7 2 4" xfId="13225"/>
    <cellStyle name="Output 2 2 7 2 5" xfId="13226"/>
    <cellStyle name="Output 2 2 7 2 6" xfId="13227"/>
    <cellStyle name="Output 2 2 7 2 7" xfId="13228"/>
    <cellStyle name="Output 2 2 7 2 8" xfId="13229"/>
    <cellStyle name="Output 2 2 7 2 9" xfId="13230"/>
    <cellStyle name="Output 2 2 7 3" xfId="13231"/>
    <cellStyle name="Output 2 2 7 3 2" xfId="13232"/>
    <cellStyle name="Output 2 2 7 3 3" xfId="13233"/>
    <cellStyle name="Output 2 2 7 3 4" xfId="13234"/>
    <cellStyle name="Output 2 2 7 3 5" xfId="13235"/>
    <cellStyle name="Output 2 2 7 3 6" xfId="13236"/>
    <cellStyle name="Output 2 2 7 3 7" xfId="13237"/>
    <cellStyle name="Output 2 2 7 3 8" xfId="13238"/>
    <cellStyle name="Output 2 2 7 4" xfId="13239"/>
    <cellStyle name="Output 2 2 7 5" xfId="13240"/>
    <cellStyle name="Output 2 2 7 6" xfId="13241"/>
    <cellStyle name="Output 2 2 7 7" xfId="13242"/>
    <cellStyle name="Output 2 2 7 8" xfId="13243"/>
    <cellStyle name="Output 2 2 7 9" xfId="13244"/>
    <cellStyle name="Output 2 2 8" xfId="13245"/>
    <cellStyle name="Output 2 2 8 10" xfId="13246"/>
    <cellStyle name="Output 2 2 8 2" xfId="13247"/>
    <cellStyle name="Output 2 2 8 2 2" xfId="13248"/>
    <cellStyle name="Output 2 2 8 2 2 2" xfId="13249"/>
    <cellStyle name="Output 2 2 8 2 2 3" xfId="13250"/>
    <cellStyle name="Output 2 2 8 2 2 4" xfId="13251"/>
    <cellStyle name="Output 2 2 8 2 2 5" xfId="13252"/>
    <cellStyle name="Output 2 2 8 2 2 6" xfId="13253"/>
    <cellStyle name="Output 2 2 8 2 2 7" xfId="13254"/>
    <cellStyle name="Output 2 2 8 2 2 8" xfId="13255"/>
    <cellStyle name="Output 2 2 8 2 3" xfId="13256"/>
    <cellStyle name="Output 2 2 8 2 4" xfId="13257"/>
    <cellStyle name="Output 2 2 8 2 5" xfId="13258"/>
    <cellStyle name="Output 2 2 8 2 6" xfId="13259"/>
    <cellStyle name="Output 2 2 8 2 7" xfId="13260"/>
    <cellStyle name="Output 2 2 8 2 8" xfId="13261"/>
    <cellStyle name="Output 2 2 8 2 9" xfId="13262"/>
    <cellStyle name="Output 2 2 8 3" xfId="13263"/>
    <cellStyle name="Output 2 2 8 3 2" xfId="13264"/>
    <cellStyle name="Output 2 2 8 3 3" xfId="13265"/>
    <cellStyle name="Output 2 2 8 3 4" xfId="13266"/>
    <cellStyle name="Output 2 2 8 3 5" xfId="13267"/>
    <cellStyle name="Output 2 2 8 3 6" xfId="13268"/>
    <cellStyle name="Output 2 2 8 3 7" xfId="13269"/>
    <cellStyle name="Output 2 2 8 3 8" xfId="13270"/>
    <cellStyle name="Output 2 2 8 4" xfId="13271"/>
    <cellStyle name="Output 2 2 8 5" xfId="13272"/>
    <cellStyle name="Output 2 2 8 6" xfId="13273"/>
    <cellStyle name="Output 2 2 8 7" xfId="13274"/>
    <cellStyle name="Output 2 2 8 8" xfId="13275"/>
    <cellStyle name="Output 2 2 8 9" xfId="13276"/>
    <cellStyle name="Output 2 2 9" xfId="13277"/>
    <cellStyle name="Output 2 2 9 10" xfId="13278"/>
    <cellStyle name="Output 2 2 9 2" xfId="13279"/>
    <cellStyle name="Output 2 2 9 2 2" xfId="13280"/>
    <cellStyle name="Output 2 2 9 2 2 2" xfId="13281"/>
    <cellStyle name="Output 2 2 9 2 2 3" xfId="13282"/>
    <cellStyle name="Output 2 2 9 2 2 4" xfId="13283"/>
    <cellStyle name="Output 2 2 9 2 2 5" xfId="13284"/>
    <cellStyle name="Output 2 2 9 2 2 6" xfId="13285"/>
    <cellStyle name="Output 2 2 9 2 2 7" xfId="13286"/>
    <cellStyle name="Output 2 2 9 2 2 8" xfId="13287"/>
    <cellStyle name="Output 2 2 9 2 3" xfId="13288"/>
    <cellStyle name="Output 2 2 9 2 4" xfId="13289"/>
    <cellStyle name="Output 2 2 9 2 5" xfId="13290"/>
    <cellStyle name="Output 2 2 9 2 6" xfId="13291"/>
    <cellStyle name="Output 2 2 9 2 7" xfId="13292"/>
    <cellStyle name="Output 2 2 9 2 8" xfId="13293"/>
    <cellStyle name="Output 2 2 9 2 9" xfId="13294"/>
    <cellStyle name="Output 2 2 9 3" xfId="13295"/>
    <cellStyle name="Output 2 2 9 3 2" xfId="13296"/>
    <cellStyle name="Output 2 2 9 3 3" xfId="13297"/>
    <cellStyle name="Output 2 2 9 3 4" xfId="13298"/>
    <cellStyle name="Output 2 2 9 3 5" xfId="13299"/>
    <cellStyle name="Output 2 2 9 3 6" xfId="13300"/>
    <cellStyle name="Output 2 2 9 3 7" xfId="13301"/>
    <cellStyle name="Output 2 2 9 3 8" xfId="13302"/>
    <cellStyle name="Output 2 2 9 4" xfId="13303"/>
    <cellStyle name="Output 2 2 9 5" xfId="13304"/>
    <cellStyle name="Output 2 2 9 6" xfId="13305"/>
    <cellStyle name="Output 2 2 9 7" xfId="13306"/>
    <cellStyle name="Output 2 2 9 8" xfId="13307"/>
    <cellStyle name="Output 2 2 9 9" xfId="13308"/>
    <cellStyle name="Output 2 20" xfId="13309"/>
    <cellStyle name="Output 2 21" xfId="13310"/>
    <cellStyle name="Output 2 22" xfId="18382"/>
    <cellStyle name="Output 2 3" xfId="13311"/>
    <cellStyle name="Output 2 3 10" xfId="13312"/>
    <cellStyle name="Output 2 3 10 2" xfId="13313"/>
    <cellStyle name="Output 2 3 10 2 2" xfId="13314"/>
    <cellStyle name="Output 2 3 10 2 3" xfId="13315"/>
    <cellStyle name="Output 2 3 10 2 4" xfId="13316"/>
    <cellStyle name="Output 2 3 10 2 5" xfId="13317"/>
    <cellStyle name="Output 2 3 10 2 6" xfId="13318"/>
    <cellStyle name="Output 2 3 10 2 7" xfId="13319"/>
    <cellStyle name="Output 2 3 10 2 8" xfId="13320"/>
    <cellStyle name="Output 2 3 10 3" xfId="13321"/>
    <cellStyle name="Output 2 3 10 4" xfId="13322"/>
    <cellStyle name="Output 2 3 10 5" xfId="13323"/>
    <cellStyle name="Output 2 3 10 6" xfId="13324"/>
    <cellStyle name="Output 2 3 10 7" xfId="13325"/>
    <cellStyle name="Output 2 3 10 8" xfId="13326"/>
    <cellStyle name="Output 2 3 10 9" xfId="13327"/>
    <cellStyle name="Output 2 3 11" xfId="13328"/>
    <cellStyle name="Output 2 3 11 2" xfId="13329"/>
    <cellStyle name="Output 2 3 11 3" xfId="13330"/>
    <cellStyle name="Output 2 3 11 4" xfId="13331"/>
    <cellStyle name="Output 2 3 11 5" xfId="13332"/>
    <cellStyle name="Output 2 3 11 6" xfId="13333"/>
    <cellStyle name="Output 2 3 11 7" xfId="13334"/>
    <cellStyle name="Output 2 3 11 8" xfId="13335"/>
    <cellStyle name="Output 2 3 12" xfId="13336"/>
    <cellStyle name="Output 2 3 12 2" xfId="13337"/>
    <cellStyle name="Output 2 3 12 3" xfId="13338"/>
    <cellStyle name="Output 2 3 12 4" xfId="13339"/>
    <cellStyle name="Output 2 3 12 5" xfId="13340"/>
    <cellStyle name="Output 2 3 12 6" xfId="13341"/>
    <cellStyle name="Output 2 3 12 7" xfId="13342"/>
    <cellStyle name="Output 2 3 12 8" xfId="13343"/>
    <cellStyle name="Output 2 3 13" xfId="13344"/>
    <cellStyle name="Output 2 3 14" xfId="13345"/>
    <cellStyle name="Output 2 3 15" xfId="13346"/>
    <cellStyle name="Output 2 3 16" xfId="13347"/>
    <cellStyle name="Output 2 3 17" xfId="13348"/>
    <cellStyle name="Output 2 3 18" xfId="13349"/>
    <cellStyle name="Output 2 3 19" xfId="13350"/>
    <cellStyle name="Output 2 3 2" xfId="13351"/>
    <cellStyle name="Output 2 3 2 10" xfId="13352"/>
    <cellStyle name="Output 2 3 2 2" xfId="13353"/>
    <cellStyle name="Output 2 3 2 2 2" xfId="13354"/>
    <cellStyle name="Output 2 3 2 2 2 2" xfId="13355"/>
    <cellStyle name="Output 2 3 2 2 2 3" xfId="13356"/>
    <cellStyle name="Output 2 3 2 2 2 4" xfId="13357"/>
    <cellStyle name="Output 2 3 2 2 2 5" xfId="13358"/>
    <cellStyle name="Output 2 3 2 2 2 6" xfId="13359"/>
    <cellStyle name="Output 2 3 2 2 2 7" xfId="13360"/>
    <cellStyle name="Output 2 3 2 2 2 8" xfId="13361"/>
    <cellStyle name="Output 2 3 2 2 3" xfId="13362"/>
    <cellStyle name="Output 2 3 2 2 4" xfId="13363"/>
    <cellStyle name="Output 2 3 2 2 5" xfId="13364"/>
    <cellStyle name="Output 2 3 2 2 6" xfId="13365"/>
    <cellStyle name="Output 2 3 2 2 7" xfId="13366"/>
    <cellStyle name="Output 2 3 2 2 8" xfId="13367"/>
    <cellStyle name="Output 2 3 2 2 9" xfId="13368"/>
    <cellStyle name="Output 2 3 2 3" xfId="13369"/>
    <cellStyle name="Output 2 3 2 3 2" xfId="13370"/>
    <cellStyle name="Output 2 3 2 3 3" xfId="13371"/>
    <cellStyle name="Output 2 3 2 3 4" xfId="13372"/>
    <cellStyle name="Output 2 3 2 3 5" xfId="13373"/>
    <cellStyle name="Output 2 3 2 3 6" xfId="13374"/>
    <cellStyle name="Output 2 3 2 3 7" xfId="13375"/>
    <cellStyle name="Output 2 3 2 3 8" xfId="13376"/>
    <cellStyle name="Output 2 3 2 4" xfId="13377"/>
    <cellStyle name="Output 2 3 2 5" xfId="13378"/>
    <cellStyle name="Output 2 3 2 6" xfId="13379"/>
    <cellStyle name="Output 2 3 2 7" xfId="13380"/>
    <cellStyle name="Output 2 3 2 8" xfId="13381"/>
    <cellStyle name="Output 2 3 2 9" xfId="13382"/>
    <cellStyle name="Output 2 3 3" xfId="13383"/>
    <cellStyle name="Output 2 3 3 10" xfId="13384"/>
    <cellStyle name="Output 2 3 3 2" xfId="13385"/>
    <cellStyle name="Output 2 3 3 2 2" xfId="13386"/>
    <cellStyle name="Output 2 3 3 2 2 2" xfId="13387"/>
    <cellStyle name="Output 2 3 3 2 2 3" xfId="13388"/>
    <cellStyle name="Output 2 3 3 2 2 4" xfId="13389"/>
    <cellStyle name="Output 2 3 3 2 2 5" xfId="13390"/>
    <cellStyle name="Output 2 3 3 2 2 6" xfId="13391"/>
    <cellStyle name="Output 2 3 3 2 2 7" xfId="13392"/>
    <cellStyle name="Output 2 3 3 2 2 8" xfId="13393"/>
    <cellStyle name="Output 2 3 3 2 3" xfId="13394"/>
    <cellStyle name="Output 2 3 3 2 4" xfId="13395"/>
    <cellStyle name="Output 2 3 3 2 5" xfId="13396"/>
    <cellStyle name="Output 2 3 3 2 6" xfId="13397"/>
    <cellStyle name="Output 2 3 3 2 7" xfId="13398"/>
    <cellStyle name="Output 2 3 3 2 8" xfId="13399"/>
    <cellStyle name="Output 2 3 3 2 9" xfId="13400"/>
    <cellStyle name="Output 2 3 3 3" xfId="13401"/>
    <cellStyle name="Output 2 3 3 3 2" xfId="13402"/>
    <cellStyle name="Output 2 3 3 3 3" xfId="13403"/>
    <cellStyle name="Output 2 3 3 3 4" xfId="13404"/>
    <cellStyle name="Output 2 3 3 3 5" xfId="13405"/>
    <cellStyle name="Output 2 3 3 3 6" xfId="13406"/>
    <cellStyle name="Output 2 3 3 3 7" xfId="13407"/>
    <cellStyle name="Output 2 3 3 3 8" xfId="13408"/>
    <cellStyle name="Output 2 3 3 4" xfId="13409"/>
    <cellStyle name="Output 2 3 3 5" xfId="13410"/>
    <cellStyle name="Output 2 3 3 6" xfId="13411"/>
    <cellStyle name="Output 2 3 3 7" xfId="13412"/>
    <cellStyle name="Output 2 3 3 8" xfId="13413"/>
    <cellStyle name="Output 2 3 3 9" xfId="13414"/>
    <cellStyle name="Output 2 3 4" xfId="13415"/>
    <cellStyle name="Output 2 3 4 10" xfId="13416"/>
    <cellStyle name="Output 2 3 4 2" xfId="13417"/>
    <cellStyle name="Output 2 3 4 2 2" xfId="13418"/>
    <cellStyle name="Output 2 3 4 2 2 2" xfId="13419"/>
    <cellStyle name="Output 2 3 4 2 2 3" xfId="13420"/>
    <cellStyle name="Output 2 3 4 2 2 4" xfId="13421"/>
    <cellStyle name="Output 2 3 4 2 2 5" xfId="13422"/>
    <cellStyle name="Output 2 3 4 2 2 6" xfId="13423"/>
    <cellStyle name="Output 2 3 4 2 2 7" xfId="13424"/>
    <cellStyle name="Output 2 3 4 2 2 8" xfId="13425"/>
    <cellStyle name="Output 2 3 4 2 3" xfId="13426"/>
    <cellStyle name="Output 2 3 4 2 4" xfId="13427"/>
    <cellStyle name="Output 2 3 4 2 5" xfId="13428"/>
    <cellStyle name="Output 2 3 4 2 6" xfId="13429"/>
    <cellStyle name="Output 2 3 4 2 7" xfId="13430"/>
    <cellStyle name="Output 2 3 4 2 8" xfId="13431"/>
    <cellStyle name="Output 2 3 4 2 9" xfId="13432"/>
    <cellStyle name="Output 2 3 4 3" xfId="13433"/>
    <cellStyle name="Output 2 3 4 3 2" xfId="13434"/>
    <cellStyle name="Output 2 3 4 3 3" xfId="13435"/>
    <cellStyle name="Output 2 3 4 3 4" xfId="13436"/>
    <cellStyle name="Output 2 3 4 3 5" xfId="13437"/>
    <cellStyle name="Output 2 3 4 3 6" xfId="13438"/>
    <cellStyle name="Output 2 3 4 3 7" xfId="13439"/>
    <cellStyle name="Output 2 3 4 3 8" xfId="13440"/>
    <cellStyle name="Output 2 3 4 4" xfId="13441"/>
    <cellStyle name="Output 2 3 4 5" xfId="13442"/>
    <cellStyle name="Output 2 3 4 6" xfId="13443"/>
    <cellStyle name="Output 2 3 4 7" xfId="13444"/>
    <cellStyle name="Output 2 3 4 8" xfId="13445"/>
    <cellStyle name="Output 2 3 4 9" xfId="13446"/>
    <cellStyle name="Output 2 3 5" xfId="13447"/>
    <cellStyle name="Output 2 3 5 10" xfId="13448"/>
    <cellStyle name="Output 2 3 5 2" xfId="13449"/>
    <cellStyle name="Output 2 3 5 2 2" xfId="13450"/>
    <cellStyle name="Output 2 3 5 2 2 2" xfId="13451"/>
    <cellStyle name="Output 2 3 5 2 2 3" xfId="13452"/>
    <cellStyle name="Output 2 3 5 2 2 4" xfId="13453"/>
    <cellStyle name="Output 2 3 5 2 2 5" xfId="13454"/>
    <cellStyle name="Output 2 3 5 2 2 6" xfId="13455"/>
    <cellStyle name="Output 2 3 5 2 2 7" xfId="13456"/>
    <cellStyle name="Output 2 3 5 2 2 8" xfId="13457"/>
    <cellStyle name="Output 2 3 5 2 3" xfId="13458"/>
    <cellStyle name="Output 2 3 5 2 4" xfId="13459"/>
    <cellStyle name="Output 2 3 5 2 5" xfId="13460"/>
    <cellStyle name="Output 2 3 5 2 6" xfId="13461"/>
    <cellStyle name="Output 2 3 5 2 7" xfId="13462"/>
    <cellStyle name="Output 2 3 5 2 8" xfId="13463"/>
    <cellStyle name="Output 2 3 5 2 9" xfId="13464"/>
    <cellStyle name="Output 2 3 5 3" xfId="13465"/>
    <cellStyle name="Output 2 3 5 3 2" xfId="13466"/>
    <cellStyle name="Output 2 3 5 3 3" xfId="13467"/>
    <cellStyle name="Output 2 3 5 3 4" xfId="13468"/>
    <cellStyle name="Output 2 3 5 3 5" xfId="13469"/>
    <cellStyle name="Output 2 3 5 3 6" xfId="13470"/>
    <cellStyle name="Output 2 3 5 3 7" xfId="13471"/>
    <cellStyle name="Output 2 3 5 3 8" xfId="13472"/>
    <cellStyle name="Output 2 3 5 4" xfId="13473"/>
    <cellStyle name="Output 2 3 5 5" xfId="13474"/>
    <cellStyle name="Output 2 3 5 6" xfId="13475"/>
    <cellStyle name="Output 2 3 5 7" xfId="13476"/>
    <cellStyle name="Output 2 3 5 8" xfId="13477"/>
    <cellStyle name="Output 2 3 5 9" xfId="13478"/>
    <cellStyle name="Output 2 3 6" xfId="13479"/>
    <cellStyle name="Output 2 3 6 10" xfId="13480"/>
    <cellStyle name="Output 2 3 6 2" xfId="13481"/>
    <cellStyle name="Output 2 3 6 2 2" xfId="13482"/>
    <cellStyle name="Output 2 3 6 2 2 2" xfId="13483"/>
    <cellStyle name="Output 2 3 6 2 2 3" xfId="13484"/>
    <cellStyle name="Output 2 3 6 2 2 4" xfId="13485"/>
    <cellStyle name="Output 2 3 6 2 2 5" xfId="13486"/>
    <cellStyle name="Output 2 3 6 2 2 6" xfId="13487"/>
    <cellStyle name="Output 2 3 6 2 2 7" xfId="13488"/>
    <cellStyle name="Output 2 3 6 2 2 8" xfId="13489"/>
    <cellStyle name="Output 2 3 6 2 3" xfId="13490"/>
    <cellStyle name="Output 2 3 6 2 4" xfId="13491"/>
    <cellStyle name="Output 2 3 6 2 5" xfId="13492"/>
    <cellStyle name="Output 2 3 6 2 6" xfId="13493"/>
    <cellStyle name="Output 2 3 6 2 7" xfId="13494"/>
    <cellStyle name="Output 2 3 6 2 8" xfId="13495"/>
    <cellStyle name="Output 2 3 6 2 9" xfId="13496"/>
    <cellStyle name="Output 2 3 6 3" xfId="13497"/>
    <cellStyle name="Output 2 3 6 3 2" xfId="13498"/>
    <cellStyle name="Output 2 3 6 3 3" xfId="13499"/>
    <cellStyle name="Output 2 3 6 3 4" xfId="13500"/>
    <cellStyle name="Output 2 3 6 3 5" xfId="13501"/>
    <cellStyle name="Output 2 3 6 3 6" xfId="13502"/>
    <cellStyle name="Output 2 3 6 3 7" xfId="13503"/>
    <cellStyle name="Output 2 3 6 3 8" xfId="13504"/>
    <cellStyle name="Output 2 3 6 4" xfId="13505"/>
    <cellStyle name="Output 2 3 6 5" xfId="13506"/>
    <cellStyle name="Output 2 3 6 6" xfId="13507"/>
    <cellStyle name="Output 2 3 6 7" xfId="13508"/>
    <cellStyle name="Output 2 3 6 8" xfId="13509"/>
    <cellStyle name="Output 2 3 6 9" xfId="13510"/>
    <cellStyle name="Output 2 3 7" xfId="13511"/>
    <cellStyle name="Output 2 3 7 10" xfId="13512"/>
    <cellStyle name="Output 2 3 7 2" xfId="13513"/>
    <cellStyle name="Output 2 3 7 2 2" xfId="13514"/>
    <cellStyle name="Output 2 3 7 2 2 2" xfId="13515"/>
    <cellStyle name="Output 2 3 7 2 2 3" xfId="13516"/>
    <cellStyle name="Output 2 3 7 2 2 4" xfId="13517"/>
    <cellStyle name="Output 2 3 7 2 2 5" xfId="13518"/>
    <cellStyle name="Output 2 3 7 2 2 6" xfId="13519"/>
    <cellStyle name="Output 2 3 7 2 2 7" xfId="13520"/>
    <cellStyle name="Output 2 3 7 2 2 8" xfId="13521"/>
    <cellStyle name="Output 2 3 7 2 3" xfId="13522"/>
    <cellStyle name="Output 2 3 7 2 4" xfId="13523"/>
    <cellStyle name="Output 2 3 7 2 5" xfId="13524"/>
    <cellStyle name="Output 2 3 7 2 6" xfId="13525"/>
    <cellStyle name="Output 2 3 7 2 7" xfId="13526"/>
    <cellStyle name="Output 2 3 7 2 8" xfId="13527"/>
    <cellStyle name="Output 2 3 7 2 9" xfId="13528"/>
    <cellStyle name="Output 2 3 7 3" xfId="13529"/>
    <cellStyle name="Output 2 3 7 3 2" xfId="13530"/>
    <cellStyle name="Output 2 3 7 3 3" xfId="13531"/>
    <cellStyle name="Output 2 3 7 3 4" xfId="13532"/>
    <cellStyle name="Output 2 3 7 3 5" xfId="13533"/>
    <cellStyle name="Output 2 3 7 3 6" xfId="13534"/>
    <cellStyle name="Output 2 3 7 3 7" xfId="13535"/>
    <cellStyle name="Output 2 3 7 3 8" xfId="13536"/>
    <cellStyle name="Output 2 3 7 4" xfId="13537"/>
    <cellStyle name="Output 2 3 7 5" xfId="13538"/>
    <cellStyle name="Output 2 3 7 6" xfId="13539"/>
    <cellStyle name="Output 2 3 7 7" xfId="13540"/>
    <cellStyle name="Output 2 3 7 8" xfId="13541"/>
    <cellStyle name="Output 2 3 7 9" xfId="13542"/>
    <cellStyle name="Output 2 3 8" xfId="13543"/>
    <cellStyle name="Output 2 3 8 10" xfId="13544"/>
    <cellStyle name="Output 2 3 8 2" xfId="13545"/>
    <cellStyle name="Output 2 3 8 2 2" xfId="13546"/>
    <cellStyle name="Output 2 3 8 2 2 2" xfId="13547"/>
    <cellStyle name="Output 2 3 8 2 2 3" xfId="13548"/>
    <cellStyle name="Output 2 3 8 2 2 4" xfId="13549"/>
    <cellStyle name="Output 2 3 8 2 2 5" xfId="13550"/>
    <cellStyle name="Output 2 3 8 2 2 6" xfId="13551"/>
    <cellStyle name="Output 2 3 8 2 2 7" xfId="13552"/>
    <cellStyle name="Output 2 3 8 2 2 8" xfId="13553"/>
    <cellStyle name="Output 2 3 8 2 3" xfId="13554"/>
    <cellStyle name="Output 2 3 8 2 4" xfId="13555"/>
    <cellStyle name="Output 2 3 8 2 5" xfId="13556"/>
    <cellStyle name="Output 2 3 8 2 6" xfId="13557"/>
    <cellStyle name="Output 2 3 8 2 7" xfId="13558"/>
    <cellStyle name="Output 2 3 8 2 8" xfId="13559"/>
    <cellStyle name="Output 2 3 8 2 9" xfId="13560"/>
    <cellStyle name="Output 2 3 8 3" xfId="13561"/>
    <cellStyle name="Output 2 3 8 3 2" xfId="13562"/>
    <cellStyle name="Output 2 3 8 3 3" xfId="13563"/>
    <cellStyle name="Output 2 3 8 3 4" xfId="13564"/>
    <cellStyle name="Output 2 3 8 3 5" xfId="13565"/>
    <cellStyle name="Output 2 3 8 3 6" xfId="13566"/>
    <cellStyle name="Output 2 3 8 3 7" xfId="13567"/>
    <cellStyle name="Output 2 3 8 3 8" xfId="13568"/>
    <cellStyle name="Output 2 3 8 4" xfId="13569"/>
    <cellStyle name="Output 2 3 8 5" xfId="13570"/>
    <cellStyle name="Output 2 3 8 6" xfId="13571"/>
    <cellStyle name="Output 2 3 8 7" xfId="13572"/>
    <cellStyle name="Output 2 3 8 8" xfId="13573"/>
    <cellStyle name="Output 2 3 8 9" xfId="13574"/>
    <cellStyle name="Output 2 3 9" xfId="13575"/>
    <cellStyle name="Output 2 3 9 10" xfId="13576"/>
    <cellStyle name="Output 2 3 9 2" xfId="13577"/>
    <cellStyle name="Output 2 3 9 2 2" xfId="13578"/>
    <cellStyle name="Output 2 3 9 2 2 2" xfId="13579"/>
    <cellStyle name="Output 2 3 9 2 2 3" xfId="13580"/>
    <cellStyle name="Output 2 3 9 2 2 4" xfId="13581"/>
    <cellStyle name="Output 2 3 9 2 2 5" xfId="13582"/>
    <cellStyle name="Output 2 3 9 2 2 6" xfId="13583"/>
    <cellStyle name="Output 2 3 9 2 2 7" xfId="13584"/>
    <cellStyle name="Output 2 3 9 2 2 8" xfId="13585"/>
    <cellStyle name="Output 2 3 9 2 3" xfId="13586"/>
    <cellStyle name="Output 2 3 9 2 4" xfId="13587"/>
    <cellStyle name="Output 2 3 9 2 5" xfId="13588"/>
    <cellStyle name="Output 2 3 9 2 6" xfId="13589"/>
    <cellStyle name="Output 2 3 9 2 7" xfId="13590"/>
    <cellStyle name="Output 2 3 9 2 8" xfId="13591"/>
    <cellStyle name="Output 2 3 9 2 9" xfId="13592"/>
    <cellStyle name="Output 2 3 9 3" xfId="13593"/>
    <cellStyle name="Output 2 3 9 3 2" xfId="13594"/>
    <cellStyle name="Output 2 3 9 3 3" xfId="13595"/>
    <cellStyle name="Output 2 3 9 3 4" xfId="13596"/>
    <cellStyle name="Output 2 3 9 3 5" xfId="13597"/>
    <cellStyle name="Output 2 3 9 3 6" xfId="13598"/>
    <cellStyle name="Output 2 3 9 3 7" xfId="13599"/>
    <cellStyle name="Output 2 3 9 3 8" xfId="13600"/>
    <cellStyle name="Output 2 3 9 4" xfId="13601"/>
    <cellStyle name="Output 2 3 9 5" xfId="13602"/>
    <cellStyle name="Output 2 3 9 6" xfId="13603"/>
    <cellStyle name="Output 2 3 9 7" xfId="13604"/>
    <cellStyle name="Output 2 3 9 8" xfId="13605"/>
    <cellStyle name="Output 2 3 9 9" xfId="13606"/>
    <cellStyle name="Output 2 4" xfId="13607"/>
    <cellStyle name="Output 2 4 10" xfId="13608"/>
    <cellStyle name="Output 2 4 2" xfId="13609"/>
    <cellStyle name="Output 2 4 2 2" xfId="13610"/>
    <cellStyle name="Output 2 4 2 2 2" xfId="13611"/>
    <cellStyle name="Output 2 4 2 2 3" xfId="13612"/>
    <cellStyle name="Output 2 4 2 2 4" xfId="13613"/>
    <cellStyle name="Output 2 4 2 2 5" xfId="13614"/>
    <cellStyle name="Output 2 4 2 2 6" xfId="13615"/>
    <cellStyle name="Output 2 4 2 2 7" xfId="13616"/>
    <cellStyle name="Output 2 4 2 2 8" xfId="13617"/>
    <cellStyle name="Output 2 4 2 3" xfId="13618"/>
    <cellStyle name="Output 2 4 2 4" xfId="13619"/>
    <cellStyle name="Output 2 4 2 5" xfId="13620"/>
    <cellStyle name="Output 2 4 2 6" xfId="13621"/>
    <cellStyle name="Output 2 4 2 7" xfId="13622"/>
    <cellStyle name="Output 2 4 2 8" xfId="13623"/>
    <cellStyle name="Output 2 4 2 9" xfId="13624"/>
    <cellStyle name="Output 2 4 3" xfId="13625"/>
    <cellStyle name="Output 2 4 3 2" xfId="13626"/>
    <cellStyle name="Output 2 4 3 3" xfId="13627"/>
    <cellStyle name="Output 2 4 3 4" xfId="13628"/>
    <cellStyle name="Output 2 4 3 5" xfId="13629"/>
    <cellStyle name="Output 2 4 3 6" xfId="13630"/>
    <cellStyle name="Output 2 4 3 7" xfId="13631"/>
    <cellStyle name="Output 2 4 3 8" xfId="13632"/>
    <cellStyle name="Output 2 4 4" xfId="13633"/>
    <cellStyle name="Output 2 4 5" xfId="13634"/>
    <cellStyle name="Output 2 4 6" xfId="13635"/>
    <cellStyle name="Output 2 4 7" xfId="13636"/>
    <cellStyle name="Output 2 4 8" xfId="13637"/>
    <cellStyle name="Output 2 4 9" xfId="13638"/>
    <cellStyle name="Output 2 5" xfId="13639"/>
    <cellStyle name="Output 2 5 10" xfId="13640"/>
    <cellStyle name="Output 2 5 2" xfId="13641"/>
    <cellStyle name="Output 2 5 2 2" xfId="13642"/>
    <cellStyle name="Output 2 5 2 2 2" xfId="13643"/>
    <cellStyle name="Output 2 5 2 2 3" xfId="13644"/>
    <cellStyle name="Output 2 5 2 2 4" xfId="13645"/>
    <cellStyle name="Output 2 5 2 2 5" xfId="13646"/>
    <cellStyle name="Output 2 5 2 2 6" xfId="13647"/>
    <cellStyle name="Output 2 5 2 2 7" xfId="13648"/>
    <cellStyle name="Output 2 5 2 2 8" xfId="13649"/>
    <cellStyle name="Output 2 5 2 3" xfId="13650"/>
    <cellStyle name="Output 2 5 2 4" xfId="13651"/>
    <cellStyle name="Output 2 5 2 5" xfId="13652"/>
    <cellStyle name="Output 2 5 2 6" xfId="13653"/>
    <cellStyle name="Output 2 5 2 7" xfId="13654"/>
    <cellStyle name="Output 2 5 2 8" xfId="13655"/>
    <cellStyle name="Output 2 5 2 9" xfId="13656"/>
    <cellStyle name="Output 2 5 3" xfId="13657"/>
    <cellStyle name="Output 2 5 3 2" xfId="13658"/>
    <cellStyle name="Output 2 5 3 3" xfId="13659"/>
    <cellStyle name="Output 2 5 3 4" xfId="13660"/>
    <cellStyle name="Output 2 5 3 5" xfId="13661"/>
    <cellStyle name="Output 2 5 3 6" xfId="13662"/>
    <cellStyle name="Output 2 5 3 7" xfId="13663"/>
    <cellStyle name="Output 2 5 3 8" xfId="13664"/>
    <cellStyle name="Output 2 5 4" xfId="13665"/>
    <cellStyle name="Output 2 5 5" xfId="13666"/>
    <cellStyle name="Output 2 5 6" xfId="13667"/>
    <cellStyle name="Output 2 5 7" xfId="13668"/>
    <cellStyle name="Output 2 5 8" xfId="13669"/>
    <cellStyle name="Output 2 5 9" xfId="13670"/>
    <cellStyle name="Output 2 6" xfId="13671"/>
    <cellStyle name="Output 2 6 10" xfId="13672"/>
    <cellStyle name="Output 2 6 2" xfId="13673"/>
    <cellStyle name="Output 2 6 2 2" xfId="13674"/>
    <cellStyle name="Output 2 6 2 2 2" xfId="13675"/>
    <cellStyle name="Output 2 6 2 2 3" xfId="13676"/>
    <cellStyle name="Output 2 6 2 2 4" xfId="13677"/>
    <cellStyle name="Output 2 6 2 2 5" xfId="13678"/>
    <cellStyle name="Output 2 6 2 2 6" xfId="13679"/>
    <cellStyle name="Output 2 6 2 2 7" xfId="13680"/>
    <cellStyle name="Output 2 6 2 2 8" xfId="13681"/>
    <cellStyle name="Output 2 6 2 3" xfId="13682"/>
    <cellStyle name="Output 2 6 2 4" xfId="13683"/>
    <cellStyle name="Output 2 6 2 5" xfId="13684"/>
    <cellStyle name="Output 2 6 2 6" xfId="13685"/>
    <cellStyle name="Output 2 6 2 7" xfId="13686"/>
    <cellStyle name="Output 2 6 2 8" xfId="13687"/>
    <cellStyle name="Output 2 6 2 9" xfId="13688"/>
    <cellStyle name="Output 2 6 3" xfId="13689"/>
    <cellStyle name="Output 2 6 3 2" xfId="13690"/>
    <cellStyle name="Output 2 6 3 3" xfId="13691"/>
    <cellStyle name="Output 2 6 3 4" xfId="13692"/>
    <cellStyle name="Output 2 6 3 5" xfId="13693"/>
    <cellStyle name="Output 2 6 3 6" xfId="13694"/>
    <cellStyle name="Output 2 6 3 7" xfId="13695"/>
    <cellStyle name="Output 2 6 3 8" xfId="13696"/>
    <cellStyle name="Output 2 6 4" xfId="13697"/>
    <cellStyle name="Output 2 6 5" xfId="13698"/>
    <cellStyle name="Output 2 6 6" xfId="13699"/>
    <cellStyle name="Output 2 6 7" xfId="13700"/>
    <cellStyle name="Output 2 6 8" xfId="13701"/>
    <cellStyle name="Output 2 6 9" xfId="13702"/>
    <cellStyle name="Output 2 7" xfId="13703"/>
    <cellStyle name="Output 2 7 10" xfId="13704"/>
    <cellStyle name="Output 2 7 2" xfId="13705"/>
    <cellStyle name="Output 2 7 2 2" xfId="13706"/>
    <cellStyle name="Output 2 7 2 2 2" xfId="13707"/>
    <cellStyle name="Output 2 7 2 2 3" xfId="13708"/>
    <cellStyle name="Output 2 7 2 2 4" xfId="13709"/>
    <cellStyle name="Output 2 7 2 2 5" xfId="13710"/>
    <cellStyle name="Output 2 7 2 2 6" xfId="13711"/>
    <cellStyle name="Output 2 7 2 2 7" xfId="13712"/>
    <cellStyle name="Output 2 7 2 2 8" xfId="13713"/>
    <cellStyle name="Output 2 7 2 3" xfId="13714"/>
    <cellStyle name="Output 2 7 2 4" xfId="13715"/>
    <cellStyle name="Output 2 7 2 5" xfId="13716"/>
    <cellStyle name="Output 2 7 2 6" xfId="13717"/>
    <cellStyle name="Output 2 7 2 7" xfId="13718"/>
    <cellStyle name="Output 2 7 2 8" xfId="13719"/>
    <cellStyle name="Output 2 7 2 9" xfId="13720"/>
    <cellStyle name="Output 2 7 3" xfId="13721"/>
    <cellStyle name="Output 2 7 3 2" xfId="13722"/>
    <cellStyle name="Output 2 7 3 3" xfId="13723"/>
    <cellStyle name="Output 2 7 3 4" xfId="13724"/>
    <cellStyle name="Output 2 7 3 5" xfId="13725"/>
    <cellStyle name="Output 2 7 3 6" xfId="13726"/>
    <cellStyle name="Output 2 7 3 7" xfId="13727"/>
    <cellStyle name="Output 2 7 3 8" xfId="13728"/>
    <cellStyle name="Output 2 7 4" xfId="13729"/>
    <cellStyle name="Output 2 7 5" xfId="13730"/>
    <cellStyle name="Output 2 7 6" xfId="13731"/>
    <cellStyle name="Output 2 7 7" xfId="13732"/>
    <cellStyle name="Output 2 7 8" xfId="13733"/>
    <cellStyle name="Output 2 7 9" xfId="13734"/>
    <cellStyle name="Output 2 8" xfId="13735"/>
    <cellStyle name="Output 2 8 10" xfId="13736"/>
    <cellStyle name="Output 2 8 2" xfId="13737"/>
    <cellStyle name="Output 2 8 2 2" xfId="13738"/>
    <cellStyle name="Output 2 8 2 2 2" xfId="13739"/>
    <cellStyle name="Output 2 8 2 2 3" xfId="13740"/>
    <cellStyle name="Output 2 8 2 2 4" xfId="13741"/>
    <cellStyle name="Output 2 8 2 2 5" xfId="13742"/>
    <cellStyle name="Output 2 8 2 2 6" xfId="13743"/>
    <cellStyle name="Output 2 8 2 2 7" xfId="13744"/>
    <cellStyle name="Output 2 8 2 2 8" xfId="13745"/>
    <cellStyle name="Output 2 8 2 3" xfId="13746"/>
    <cellStyle name="Output 2 8 2 4" xfId="13747"/>
    <cellStyle name="Output 2 8 2 5" xfId="13748"/>
    <cellStyle name="Output 2 8 2 6" xfId="13749"/>
    <cellStyle name="Output 2 8 2 7" xfId="13750"/>
    <cellStyle name="Output 2 8 2 8" xfId="13751"/>
    <cellStyle name="Output 2 8 2 9" xfId="13752"/>
    <cellStyle name="Output 2 8 3" xfId="13753"/>
    <cellStyle name="Output 2 8 3 2" xfId="13754"/>
    <cellStyle name="Output 2 8 3 3" xfId="13755"/>
    <cellStyle name="Output 2 8 3 4" xfId="13756"/>
    <cellStyle name="Output 2 8 3 5" xfId="13757"/>
    <cellStyle name="Output 2 8 3 6" xfId="13758"/>
    <cellStyle name="Output 2 8 3 7" xfId="13759"/>
    <cellStyle name="Output 2 8 3 8" xfId="13760"/>
    <cellStyle name="Output 2 8 4" xfId="13761"/>
    <cellStyle name="Output 2 8 5" xfId="13762"/>
    <cellStyle name="Output 2 8 6" xfId="13763"/>
    <cellStyle name="Output 2 8 7" xfId="13764"/>
    <cellStyle name="Output 2 8 8" xfId="13765"/>
    <cellStyle name="Output 2 8 9" xfId="13766"/>
    <cellStyle name="Output 2 9" xfId="13767"/>
    <cellStyle name="Output 2 9 10" xfId="13768"/>
    <cellStyle name="Output 2 9 2" xfId="13769"/>
    <cellStyle name="Output 2 9 2 2" xfId="13770"/>
    <cellStyle name="Output 2 9 2 2 2" xfId="13771"/>
    <cellStyle name="Output 2 9 2 2 3" xfId="13772"/>
    <cellStyle name="Output 2 9 2 2 4" xfId="13773"/>
    <cellStyle name="Output 2 9 2 2 5" xfId="13774"/>
    <cellStyle name="Output 2 9 2 2 6" xfId="13775"/>
    <cellStyle name="Output 2 9 2 2 7" xfId="13776"/>
    <cellStyle name="Output 2 9 2 2 8" xfId="13777"/>
    <cellStyle name="Output 2 9 2 3" xfId="13778"/>
    <cellStyle name="Output 2 9 2 4" xfId="13779"/>
    <cellStyle name="Output 2 9 2 5" xfId="13780"/>
    <cellStyle name="Output 2 9 2 6" xfId="13781"/>
    <cellStyle name="Output 2 9 2 7" xfId="13782"/>
    <cellStyle name="Output 2 9 2 8" xfId="13783"/>
    <cellStyle name="Output 2 9 2 9" xfId="13784"/>
    <cellStyle name="Output 2 9 3" xfId="13785"/>
    <cellStyle name="Output 2 9 3 2" xfId="13786"/>
    <cellStyle name="Output 2 9 3 3" xfId="13787"/>
    <cellStyle name="Output 2 9 3 4" xfId="13788"/>
    <cellStyle name="Output 2 9 3 5" xfId="13789"/>
    <cellStyle name="Output 2 9 3 6" xfId="13790"/>
    <cellStyle name="Output 2 9 3 7" xfId="13791"/>
    <cellStyle name="Output 2 9 3 8" xfId="13792"/>
    <cellStyle name="Output 2 9 4" xfId="13793"/>
    <cellStyle name="Output 2 9 5" xfId="13794"/>
    <cellStyle name="Output 2 9 6" xfId="13795"/>
    <cellStyle name="Output 2 9 7" xfId="13796"/>
    <cellStyle name="Output 2 9 8" xfId="13797"/>
    <cellStyle name="Output 2 9 9" xfId="13798"/>
    <cellStyle name="Output 20" xfId="13799"/>
    <cellStyle name="Output 21" xfId="13800"/>
    <cellStyle name="Output 22" xfId="13801"/>
    <cellStyle name="Output 23" xfId="13802"/>
    <cellStyle name="Output 3" xfId="13803"/>
    <cellStyle name="Output 3 2" xfId="13804"/>
    <cellStyle name="Output 3 2 10" xfId="13805"/>
    <cellStyle name="Output 3 2 10 2" xfId="13806"/>
    <cellStyle name="Output 3 2 10 2 2" xfId="13807"/>
    <cellStyle name="Output 3 2 10 2 3" xfId="13808"/>
    <cellStyle name="Output 3 2 10 2 4" xfId="13809"/>
    <cellStyle name="Output 3 2 10 2 5" xfId="13810"/>
    <cellStyle name="Output 3 2 10 2 6" xfId="13811"/>
    <cellStyle name="Output 3 2 10 2 7" xfId="13812"/>
    <cellStyle name="Output 3 2 10 2 8" xfId="13813"/>
    <cellStyle name="Output 3 2 10 3" xfId="13814"/>
    <cellStyle name="Output 3 2 10 4" xfId="13815"/>
    <cellStyle name="Output 3 2 10 5" xfId="13816"/>
    <cellStyle name="Output 3 2 10 6" xfId="13817"/>
    <cellStyle name="Output 3 2 10 7" xfId="13818"/>
    <cellStyle name="Output 3 2 10 8" xfId="13819"/>
    <cellStyle name="Output 3 2 10 9" xfId="13820"/>
    <cellStyle name="Output 3 2 11" xfId="13821"/>
    <cellStyle name="Output 3 2 11 2" xfId="13822"/>
    <cellStyle name="Output 3 2 11 3" xfId="13823"/>
    <cellStyle name="Output 3 2 11 4" xfId="13824"/>
    <cellStyle name="Output 3 2 11 5" xfId="13825"/>
    <cellStyle name="Output 3 2 11 6" xfId="13826"/>
    <cellStyle name="Output 3 2 11 7" xfId="13827"/>
    <cellStyle name="Output 3 2 11 8" xfId="13828"/>
    <cellStyle name="Output 3 2 12" xfId="13829"/>
    <cellStyle name="Output 3 2 12 2" xfId="13830"/>
    <cellStyle name="Output 3 2 12 3" xfId="13831"/>
    <cellStyle name="Output 3 2 12 4" xfId="13832"/>
    <cellStyle name="Output 3 2 12 5" xfId="13833"/>
    <cellStyle name="Output 3 2 12 6" xfId="13834"/>
    <cellStyle name="Output 3 2 12 7" xfId="13835"/>
    <cellStyle name="Output 3 2 12 8" xfId="13836"/>
    <cellStyle name="Output 3 2 13" xfId="13837"/>
    <cellStyle name="Output 3 2 14" xfId="13838"/>
    <cellStyle name="Output 3 2 15" xfId="13839"/>
    <cellStyle name="Output 3 2 16" xfId="13840"/>
    <cellStyle name="Output 3 2 17" xfId="13841"/>
    <cellStyle name="Output 3 2 18" xfId="13842"/>
    <cellStyle name="Output 3 2 19" xfId="13843"/>
    <cellStyle name="Output 3 2 2" xfId="13844"/>
    <cellStyle name="Output 3 2 2 10" xfId="13845"/>
    <cellStyle name="Output 3 2 2 2" xfId="13846"/>
    <cellStyle name="Output 3 2 2 2 2" xfId="13847"/>
    <cellStyle name="Output 3 2 2 2 2 2" xfId="13848"/>
    <cellStyle name="Output 3 2 2 2 2 3" xfId="13849"/>
    <cellStyle name="Output 3 2 2 2 2 4" xfId="13850"/>
    <cellStyle name="Output 3 2 2 2 2 5" xfId="13851"/>
    <cellStyle name="Output 3 2 2 2 2 6" xfId="13852"/>
    <cellStyle name="Output 3 2 2 2 2 7" xfId="13853"/>
    <cellStyle name="Output 3 2 2 2 2 8" xfId="13854"/>
    <cellStyle name="Output 3 2 2 2 3" xfId="13855"/>
    <cellStyle name="Output 3 2 2 2 4" xfId="13856"/>
    <cellStyle name="Output 3 2 2 2 5" xfId="13857"/>
    <cellStyle name="Output 3 2 2 2 6" xfId="13858"/>
    <cellStyle name="Output 3 2 2 2 7" xfId="13859"/>
    <cellStyle name="Output 3 2 2 2 8" xfId="13860"/>
    <cellStyle name="Output 3 2 2 2 9" xfId="13861"/>
    <cellStyle name="Output 3 2 2 3" xfId="13862"/>
    <cellStyle name="Output 3 2 2 3 2" xfId="13863"/>
    <cellStyle name="Output 3 2 2 3 3" xfId="13864"/>
    <cellStyle name="Output 3 2 2 3 4" xfId="13865"/>
    <cellStyle name="Output 3 2 2 3 5" xfId="13866"/>
    <cellStyle name="Output 3 2 2 3 6" xfId="13867"/>
    <cellStyle name="Output 3 2 2 3 7" xfId="13868"/>
    <cellStyle name="Output 3 2 2 3 8" xfId="13869"/>
    <cellStyle name="Output 3 2 2 4" xfId="13870"/>
    <cellStyle name="Output 3 2 2 5" xfId="13871"/>
    <cellStyle name="Output 3 2 2 6" xfId="13872"/>
    <cellStyle name="Output 3 2 2 7" xfId="13873"/>
    <cellStyle name="Output 3 2 2 8" xfId="13874"/>
    <cellStyle name="Output 3 2 2 9" xfId="13875"/>
    <cellStyle name="Output 3 2 3" xfId="13876"/>
    <cellStyle name="Output 3 2 3 10" xfId="13877"/>
    <cellStyle name="Output 3 2 3 2" xfId="13878"/>
    <cellStyle name="Output 3 2 3 2 2" xfId="13879"/>
    <cellStyle name="Output 3 2 3 2 2 2" xfId="13880"/>
    <cellStyle name="Output 3 2 3 2 2 3" xfId="13881"/>
    <cellStyle name="Output 3 2 3 2 2 4" xfId="13882"/>
    <cellStyle name="Output 3 2 3 2 2 5" xfId="13883"/>
    <cellStyle name="Output 3 2 3 2 2 6" xfId="13884"/>
    <cellStyle name="Output 3 2 3 2 2 7" xfId="13885"/>
    <cellStyle name="Output 3 2 3 2 2 8" xfId="13886"/>
    <cellStyle name="Output 3 2 3 2 3" xfId="13887"/>
    <cellStyle name="Output 3 2 3 2 4" xfId="13888"/>
    <cellStyle name="Output 3 2 3 2 5" xfId="13889"/>
    <cellStyle name="Output 3 2 3 2 6" xfId="13890"/>
    <cellStyle name="Output 3 2 3 2 7" xfId="13891"/>
    <cellStyle name="Output 3 2 3 2 8" xfId="13892"/>
    <cellStyle name="Output 3 2 3 2 9" xfId="13893"/>
    <cellStyle name="Output 3 2 3 3" xfId="13894"/>
    <cellStyle name="Output 3 2 3 3 2" xfId="13895"/>
    <cellStyle name="Output 3 2 3 3 3" xfId="13896"/>
    <cellStyle name="Output 3 2 3 3 4" xfId="13897"/>
    <cellStyle name="Output 3 2 3 3 5" xfId="13898"/>
    <cellStyle name="Output 3 2 3 3 6" xfId="13899"/>
    <cellStyle name="Output 3 2 3 3 7" xfId="13900"/>
    <cellStyle name="Output 3 2 3 3 8" xfId="13901"/>
    <cellStyle name="Output 3 2 3 4" xfId="13902"/>
    <cellStyle name="Output 3 2 3 5" xfId="13903"/>
    <cellStyle name="Output 3 2 3 6" xfId="13904"/>
    <cellStyle name="Output 3 2 3 7" xfId="13905"/>
    <cellStyle name="Output 3 2 3 8" xfId="13906"/>
    <cellStyle name="Output 3 2 3 9" xfId="13907"/>
    <cellStyle name="Output 3 2 4" xfId="13908"/>
    <cellStyle name="Output 3 2 4 10" xfId="13909"/>
    <cellStyle name="Output 3 2 4 2" xfId="13910"/>
    <cellStyle name="Output 3 2 4 2 2" xfId="13911"/>
    <cellStyle name="Output 3 2 4 2 2 2" xfId="13912"/>
    <cellStyle name="Output 3 2 4 2 2 3" xfId="13913"/>
    <cellStyle name="Output 3 2 4 2 2 4" xfId="13914"/>
    <cellStyle name="Output 3 2 4 2 2 5" xfId="13915"/>
    <cellStyle name="Output 3 2 4 2 2 6" xfId="13916"/>
    <cellStyle name="Output 3 2 4 2 2 7" xfId="13917"/>
    <cellStyle name="Output 3 2 4 2 2 8" xfId="13918"/>
    <cellStyle name="Output 3 2 4 2 3" xfId="13919"/>
    <cellStyle name="Output 3 2 4 2 4" xfId="13920"/>
    <cellStyle name="Output 3 2 4 2 5" xfId="13921"/>
    <cellStyle name="Output 3 2 4 2 6" xfId="13922"/>
    <cellStyle name="Output 3 2 4 2 7" xfId="13923"/>
    <cellStyle name="Output 3 2 4 2 8" xfId="13924"/>
    <cellStyle name="Output 3 2 4 2 9" xfId="13925"/>
    <cellStyle name="Output 3 2 4 3" xfId="13926"/>
    <cellStyle name="Output 3 2 4 3 2" xfId="13927"/>
    <cellStyle name="Output 3 2 4 3 3" xfId="13928"/>
    <cellStyle name="Output 3 2 4 3 4" xfId="13929"/>
    <cellStyle name="Output 3 2 4 3 5" xfId="13930"/>
    <cellStyle name="Output 3 2 4 3 6" xfId="13931"/>
    <cellStyle name="Output 3 2 4 3 7" xfId="13932"/>
    <cellStyle name="Output 3 2 4 3 8" xfId="13933"/>
    <cellStyle name="Output 3 2 4 4" xfId="13934"/>
    <cellStyle name="Output 3 2 4 5" xfId="13935"/>
    <cellStyle name="Output 3 2 4 6" xfId="13936"/>
    <cellStyle name="Output 3 2 4 7" xfId="13937"/>
    <cellStyle name="Output 3 2 4 8" xfId="13938"/>
    <cellStyle name="Output 3 2 4 9" xfId="13939"/>
    <cellStyle name="Output 3 2 5" xfId="13940"/>
    <cellStyle name="Output 3 2 5 10" xfId="13941"/>
    <cellStyle name="Output 3 2 5 2" xfId="13942"/>
    <cellStyle name="Output 3 2 5 2 2" xfId="13943"/>
    <cellStyle name="Output 3 2 5 2 2 2" xfId="13944"/>
    <cellStyle name="Output 3 2 5 2 2 3" xfId="13945"/>
    <cellStyle name="Output 3 2 5 2 2 4" xfId="13946"/>
    <cellStyle name="Output 3 2 5 2 2 5" xfId="13947"/>
    <cellStyle name="Output 3 2 5 2 2 6" xfId="13948"/>
    <cellStyle name="Output 3 2 5 2 2 7" xfId="13949"/>
    <cellStyle name="Output 3 2 5 2 2 8" xfId="13950"/>
    <cellStyle name="Output 3 2 5 2 3" xfId="13951"/>
    <cellStyle name="Output 3 2 5 2 4" xfId="13952"/>
    <cellStyle name="Output 3 2 5 2 5" xfId="13953"/>
    <cellStyle name="Output 3 2 5 2 6" xfId="13954"/>
    <cellStyle name="Output 3 2 5 2 7" xfId="13955"/>
    <cellStyle name="Output 3 2 5 2 8" xfId="13956"/>
    <cellStyle name="Output 3 2 5 2 9" xfId="13957"/>
    <cellStyle name="Output 3 2 5 3" xfId="13958"/>
    <cellStyle name="Output 3 2 5 3 2" xfId="13959"/>
    <cellStyle name="Output 3 2 5 3 3" xfId="13960"/>
    <cellStyle name="Output 3 2 5 3 4" xfId="13961"/>
    <cellStyle name="Output 3 2 5 3 5" xfId="13962"/>
    <cellStyle name="Output 3 2 5 3 6" xfId="13963"/>
    <cellStyle name="Output 3 2 5 3 7" xfId="13964"/>
    <cellStyle name="Output 3 2 5 3 8" xfId="13965"/>
    <cellStyle name="Output 3 2 5 4" xfId="13966"/>
    <cellStyle name="Output 3 2 5 5" xfId="13967"/>
    <cellStyle name="Output 3 2 5 6" xfId="13968"/>
    <cellStyle name="Output 3 2 5 7" xfId="13969"/>
    <cellStyle name="Output 3 2 5 8" xfId="13970"/>
    <cellStyle name="Output 3 2 5 9" xfId="13971"/>
    <cellStyle name="Output 3 2 6" xfId="13972"/>
    <cellStyle name="Output 3 2 6 10" xfId="13973"/>
    <cellStyle name="Output 3 2 6 2" xfId="13974"/>
    <cellStyle name="Output 3 2 6 2 2" xfId="13975"/>
    <cellStyle name="Output 3 2 6 2 2 2" xfId="13976"/>
    <cellStyle name="Output 3 2 6 2 2 3" xfId="13977"/>
    <cellStyle name="Output 3 2 6 2 2 4" xfId="13978"/>
    <cellStyle name="Output 3 2 6 2 2 5" xfId="13979"/>
    <cellStyle name="Output 3 2 6 2 2 6" xfId="13980"/>
    <cellStyle name="Output 3 2 6 2 2 7" xfId="13981"/>
    <cellStyle name="Output 3 2 6 2 2 8" xfId="13982"/>
    <cellStyle name="Output 3 2 6 2 3" xfId="13983"/>
    <cellStyle name="Output 3 2 6 2 4" xfId="13984"/>
    <cellStyle name="Output 3 2 6 2 5" xfId="13985"/>
    <cellStyle name="Output 3 2 6 2 6" xfId="13986"/>
    <cellStyle name="Output 3 2 6 2 7" xfId="13987"/>
    <cellStyle name="Output 3 2 6 2 8" xfId="13988"/>
    <cellStyle name="Output 3 2 6 2 9" xfId="13989"/>
    <cellStyle name="Output 3 2 6 3" xfId="13990"/>
    <cellStyle name="Output 3 2 6 3 2" xfId="13991"/>
    <cellStyle name="Output 3 2 6 3 3" xfId="13992"/>
    <cellStyle name="Output 3 2 6 3 4" xfId="13993"/>
    <cellStyle name="Output 3 2 6 3 5" xfId="13994"/>
    <cellStyle name="Output 3 2 6 3 6" xfId="13995"/>
    <cellStyle name="Output 3 2 6 3 7" xfId="13996"/>
    <cellStyle name="Output 3 2 6 3 8" xfId="13997"/>
    <cellStyle name="Output 3 2 6 4" xfId="13998"/>
    <cellStyle name="Output 3 2 6 5" xfId="13999"/>
    <cellStyle name="Output 3 2 6 6" xfId="14000"/>
    <cellStyle name="Output 3 2 6 7" xfId="14001"/>
    <cellStyle name="Output 3 2 6 8" xfId="14002"/>
    <cellStyle name="Output 3 2 6 9" xfId="14003"/>
    <cellStyle name="Output 3 2 7" xfId="14004"/>
    <cellStyle name="Output 3 2 7 10" xfId="14005"/>
    <cellStyle name="Output 3 2 7 2" xfId="14006"/>
    <cellStyle name="Output 3 2 7 2 2" xfId="14007"/>
    <cellStyle name="Output 3 2 7 2 2 2" xfId="14008"/>
    <cellStyle name="Output 3 2 7 2 2 3" xfId="14009"/>
    <cellStyle name="Output 3 2 7 2 2 4" xfId="14010"/>
    <cellStyle name="Output 3 2 7 2 2 5" xfId="14011"/>
    <cellStyle name="Output 3 2 7 2 2 6" xfId="14012"/>
    <cellStyle name="Output 3 2 7 2 2 7" xfId="14013"/>
    <cellStyle name="Output 3 2 7 2 2 8" xfId="14014"/>
    <cellStyle name="Output 3 2 7 2 3" xfId="14015"/>
    <cellStyle name="Output 3 2 7 2 4" xfId="14016"/>
    <cellStyle name="Output 3 2 7 2 5" xfId="14017"/>
    <cellStyle name="Output 3 2 7 2 6" xfId="14018"/>
    <cellStyle name="Output 3 2 7 2 7" xfId="14019"/>
    <cellStyle name="Output 3 2 7 2 8" xfId="14020"/>
    <cellStyle name="Output 3 2 7 2 9" xfId="14021"/>
    <cellStyle name="Output 3 2 7 3" xfId="14022"/>
    <cellStyle name="Output 3 2 7 3 2" xfId="14023"/>
    <cellStyle name="Output 3 2 7 3 3" xfId="14024"/>
    <cellStyle name="Output 3 2 7 3 4" xfId="14025"/>
    <cellStyle name="Output 3 2 7 3 5" xfId="14026"/>
    <cellStyle name="Output 3 2 7 3 6" xfId="14027"/>
    <cellStyle name="Output 3 2 7 3 7" xfId="14028"/>
    <cellStyle name="Output 3 2 7 3 8" xfId="14029"/>
    <cellStyle name="Output 3 2 7 4" xfId="14030"/>
    <cellStyle name="Output 3 2 7 5" xfId="14031"/>
    <cellStyle name="Output 3 2 7 6" xfId="14032"/>
    <cellStyle name="Output 3 2 7 7" xfId="14033"/>
    <cellStyle name="Output 3 2 7 8" xfId="14034"/>
    <cellStyle name="Output 3 2 7 9" xfId="14035"/>
    <cellStyle name="Output 3 2 8" xfId="14036"/>
    <cellStyle name="Output 3 2 8 10" xfId="14037"/>
    <cellStyle name="Output 3 2 8 2" xfId="14038"/>
    <cellStyle name="Output 3 2 8 2 2" xfId="14039"/>
    <cellStyle name="Output 3 2 8 2 2 2" xfId="14040"/>
    <cellStyle name="Output 3 2 8 2 2 3" xfId="14041"/>
    <cellStyle name="Output 3 2 8 2 2 4" xfId="14042"/>
    <cellStyle name="Output 3 2 8 2 2 5" xfId="14043"/>
    <cellStyle name="Output 3 2 8 2 2 6" xfId="14044"/>
    <cellStyle name="Output 3 2 8 2 2 7" xfId="14045"/>
    <cellStyle name="Output 3 2 8 2 2 8" xfId="14046"/>
    <cellStyle name="Output 3 2 8 2 3" xfId="14047"/>
    <cellStyle name="Output 3 2 8 2 4" xfId="14048"/>
    <cellStyle name="Output 3 2 8 2 5" xfId="14049"/>
    <cellStyle name="Output 3 2 8 2 6" xfId="14050"/>
    <cellStyle name="Output 3 2 8 2 7" xfId="14051"/>
    <cellStyle name="Output 3 2 8 2 8" xfId="14052"/>
    <cellStyle name="Output 3 2 8 2 9" xfId="14053"/>
    <cellStyle name="Output 3 2 8 3" xfId="14054"/>
    <cellStyle name="Output 3 2 8 3 2" xfId="14055"/>
    <cellStyle name="Output 3 2 8 3 3" xfId="14056"/>
    <cellStyle name="Output 3 2 8 3 4" xfId="14057"/>
    <cellStyle name="Output 3 2 8 3 5" xfId="14058"/>
    <cellStyle name="Output 3 2 8 3 6" xfId="14059"/>
    <cellStyle name="Output 3 2 8 3 7" xfId="14060"/>
    <cellStyle name="Output 3 2 8 3 8" xfId="14061"/>
    <cellStyle name="Output 3 2 8 4" xfId="14062"/>
    <cellStyle name="Output 3 2 8 5" xfId="14063"/>
    <cellStyle name="Output 3 2 8 6" xfId="14064"/>
    <cellStyle name="Output 3 2 8 7" xfId="14065"/>
    <cellStyle name="Output 3 2 8 8" xfId="14066"/>
    <cellStyle name="Output 3 2 8 9" xfId="14067"/>
    <cellStyle name="Output 3 2 9" xfId="14068"/>
    <cellStyle name="Output 3 2 9 10" xfId="14069"/>
    <cellStyle name="Output 3 2 9 2" xfId="14070"/>
    <cellStyle name="Output 3 2 9 2 2" xfId="14071"/>
    <cellStyle name="Output 3 2 9 2 2 2" xfId="14072"/>
    <cellStyle name="Output 3 2 9 2 2 3" xfId="14073"/>
    <cellStyle name="Output 3 2 9 2 2 4" xfId="14074"/>
    <cellStyle name="Output 3 2 9 2 2 5" xfId="14075"/>
    <cellStyle name="Output 3 2 9 2 2 6" xfId="14076"/>
    <cellStyle name="Output 3 2 9 2 2 7" xfId="14077"/>
    <cellStyle name="Output 3 2 9 2 2 8" xfId="14078"/>
    <cellStyle name="Output 3 2 9 2 3" xfId="14079"/>
    <cellStyle name="Output 3 2 9 2 4" xfId="14080"/>
    <cellStyle name="Output 3 2 9 2 5" xfId="14081"/>
    <cellStyle name="Output 3 2 9 2 6" xfId="14082"/>
    <cellStyle name="Output 3 2 9 2 7" xfId="14083"/>
    <cellStyle name="Output 3 2 9 2 8" xfId="14084"/>
    <cellStyle name="Output 3 2 9 2 9" xfId="14085"/>
    <cellStyle name="Output 3 2 9 3" xfId="14086"/>
    <cellStyle name="Output 3 2 9 3 2" xfId="14087"/>
    <cellStyle name="Output 3 2 9 3 3" xfId="14088"/>
    <cellStyle name="Output 3 2 9 3 4" xfId="14089"/>
    <cellStyle name="Output 3 2 9 3 5" xfId="14090"/>
    <cellStyle name="Output 3 2 9 3 6" xfId="14091"/>
    <cellStyle name="Output 3 2 9 3 7" xfId="14092"/>
    <cellStyle name="Output 3 2 9 3 8" xfId="14093"/>
    <cellStyle name="Output 3 2 9 4" xfId="14094"/>
    <cellStyle name="Output 3 2 9 5" xfId="14095"/>
    <cellStyle name="Output 3 2 9 6" xfId="14096"/>
    <cellStyle name="Output 3 2 9 7" xfId="14097"/>
    <cellStyle name="Output 3 2 9 8" xfId="14098"/>
    <cellStyle name="Output 3 2 9 9" xfId="14099"/>
    <cellStyle name="Output 3 3" xfId="14100"/>
    <cellStyle name="Output 3 3 10" xfId="14101"/>
    <cellStyle name="Output 3 3 10 2" xfId="14102"/>
    <cellStyle name="Output 3 3 10 2 2" xfId="14103"/>
    <cellStyle name="Output 3 3 10 2 3" xfId="14104"/>
    <cellStyle name="Output 3 3 10 2 4" xfId="14105"/>
    <cellStyle name="Output 3 3 10 2 5" xfId="14106"/>
    <cellStyle name="Output 3 3 10 2 6" xfId="14107"/>
    <cellStyle name="Output 3 3 10 2 7" xfId="14108"/>
    <cellStyle name="Output 3 3 10 2 8" xfId="14109"/>
    <cellStyle name="Output 3 3 10 3" xfId="14110"/>
    <cellStyle name="Output 3 3 10 4" xfId="14111"/>
    <cellStyle name="Output 3 3 10 5" xfId="14112"/>
    <cellStyle name="Output 3 3 10 6" xfId="14113"/>
    <cellStyle name="Output 3 3 10 7" xfId="14114"/>
    <cellStyle name="Output 3 3 10 8" xfId="14115"/>
    <cellStyle name="Output 3 3 10 9" xfId="14116"/>
    <cellStyle name="Output 3 3 11" xfId="14117"/>
    <cellStyle name="Output 3 3 11 2" xfId="14118"/>
    <cellStyle name="Output 3 3 11 3" xfId="14119"/>
    <cellStyle name="Output 3 3 11 4" xfId="14120"/>
    <cellStyle name="Output 3 3 11 5" xfId="14121"/>
    <cellStyle name="Output 3 3 11 6" xfId="14122"/>
    <cellStyle name="Output 3 3 11 7" xfId="14123"/>
    <cellStyle name="Output 3 3 11 8" xfId="14124"/>
    <cellStyle name="Output 3 3 12" xfId="14125"/>
    <cellStyle name="Output 3 3 12 2" xfId="14126"/>
    <cellStyle name="Output 3 3 12 3" xfId="14127"/>
    <cellStyle name="Output 3 3 12 4" xfId="14128"/>
    <cellStyle name="Output 3 3 12 5" xfId="14129"/>
    <cellStyle name="Output 3 3 12 6" xfId="14130"/>
    <cellStyle name="Output 3 3 12 7" xfId="14131"/>
    <cellStyle name="Output 3 3 12 8" xfId="14132"/>
    <cellStyle name="Output 3 3 13" xfId="14133"/>
    <cellStyle name="Output 3 3 14" xfId="14134"/>
    <cellStyle name="Output 3 3 15" xfId="14135"/>
    <cellStyle name="Output 3 3 16" xfId="14136"/>
    <cellStyle name="Output 3 3 17" xfId="14137"/>
    <cellStyle name="Output 3 3 18" xfId="14138"/>
    <cellStyle name="Output 3 3 19" xfId="14139"/>
    <cellStyle name="Output 3 3 2" xfId="14140"/>
    <cellStyle name="Output 3 3 2 10" xfId="14141"/>
    <cellStyle name="Output 3 3 2 2" xfId="14142"/>
    <cellStyle name="Output 3 3 2 2 2" xfId="14143"/>
    <cellStyle name="Output 3 3 2 2 2 2" xfId="14144"/>
    <cellStyle name="Output 3 3 2 2 2 3" xfId="14145"/>
    <cellStyle name="Output 3 3 2 2 2 4" xfId="14146"/>
    <cellStyle name="Output 3 3 2 2 2 5" xfId="14147"/>
    <cellStyle name="Output 3 3 2 2 2 6" xfId="14148"/>
    <cellStyle name="Output 3 3 2 2 2 7" xfId="14149"/>
    <cellStyle name="Output 3 3 2 2 2 8" xfId="14150"/>
    <cellStyle name="Output 3 3 2 2 3" xfId="14151"/>
    <cellStyle name="Output 3 3 2 2 4" xfId="14152"/>
    <cellStyle name="Output 3 3 2 2 5" xfId="14153"/>
    <cellStyle name="Output 3 3 2 2 6" xfId="14154"/>
    <cellStyle name="Output 3 3 2 2 7" xfId="14155"/>
    <cellStyle name="Output 3 3 2 2 8" xfId="14156"/>
    <cellStyle name="Output 3 3 2 2 9" xfId="14157"/>
    <cellStyle name="Output 3 3 2 3" xfId="14158"/>
    <cellStyle name="Output 3 3 2 3 2" xfId="14159"/>
    <cellStyle name="Output 3 3 2 3 3" xfId="14160"/>
    <cellStyle name="Output 3 3 2 3 4" xfId="14161"/>
    <cellStyle name="Output 3 3 2 3 5" xfId="14162"/>
    <cellStyle name="Output 3 3 2 3 6" xfId="14163"/>
    <cellStyle name="Output 3 3 2 3 7" xfId="14164"/>
    <cellStyle name="Output 3 3 2 3 8" xfId="14165"/>
    <cellStyle name="Output 3 3 2 4" xfId="14166"/>
    <cellStyle name="Output 3 3 2 5" xfId="14167"/>
    <cellStyle name="Output 3 3 2 6" xfId="14168"/>
    <cellStyle name="Output 3 3 2 7" xfId="14169"/>
    <cellStyle name="Output 3 3 2 8" xfId="14170"/>
    <cellStyle name="Output 3 3 2 9" xfId="14171"/>
    <cellStyle name="Output 3 3 3" xfId="14172"/>
    <cellStyle name="Output 3 3 3 10" xfId="14173"/>
    <cellStyle name="Output 3 3 3 2" xfId="14174"/>
    <cellStyle name="Output 3 3 3 2 2" xfId="14175"/>
    <cellStyle name="Output 3 3 3 2 2 2" xfId="14176"/>
    <cellStyle name="Output 3 3 3 2 2 3" xfId="14177"/>
    <cellStyle name="Output 3 3 3 2 2 4" xfId="14178"/>
    <cellStyle name="Output 3 3 3 2 2 5" xfId="14179"/>
    <cellStyle name="Output 3 3 3 2 2 6" xfId="14180"/>
    <cellStyle name="Output 3 3 3 2 2 7" xfId="14181"/>
    <cellStyle name="Output 3 3 3 2 2 8" xfId="14182"/>
    <cellStyle name="Output 3 3 3 2 3" xfId="14183"/>
    <cellStyle name="Output 3 3 3 2 4" xfId="14184"/>
    <cellStyle name="Output 3 3 3 2 5" xfId="14185"/>
    <cellStyle name="Output 3 3 3 2 6" xfId="14186"/>
    <cellStyle name="Output 3 3 3 2 7" xfId="14187"/>
    <cellStyle name="Output 3 3 3 2 8" xfId="14188"/>
    <cellStyle name="Output 3 3 3 2 9" xfId="14189"/>
    <cellStyle name="Output 3 3 3 3" xfId="14190"/>
    <cellStyle name="Output 3 3 3 3 2" xfId="14191"/>
    <cellStyle name="Output 3 3 3 3 3" xfId="14192"/>
    <cellStyle name="Output 3 3 3 3 4" xfId="14193"/>
    <cellStyle name="Output 3 3 3 3 5" xfId="14194"/>
    <cellStyle name="Output 3 3 3 3 6" xfId="14195"/>
    <cellStyle name="Output 3 3 3 3 7" xfId="14196"/>
    <cellStyle name="Output 3 3 3 3 8" xfId="14197"/>
    <cellStyle name="Output 3 3 3 4" xfId="14198"/>
    <cellStyle name="Output 3 3 3 5" xfId="14199"/>
    <cellStyle name="Output 3 3 3 6" xfId="14200"/>
    <cellStyle name="Output 3 3 3 7" xfId="14201"/>
    <cellStyle name="Output 3 3 3 8" xfId="14202"/>
    <cellStyle name="Output 3 3 3 9" xfId="14203"/>
    <cellStyle name="Output 3 3 4" xfId="14204"/>
    <cellStyle name="Output 3 3 4 10" xfId="14205"/>
    <cellStyle name="Output 3 3 4 2" xfId="14206"/>
    <cellStyle name="Output 3 3 4 2 2" xfId="14207"/>
    <cellStyle name="Output 3 3 4 2 2 2" xfId="14208"/>
    <cellStyle name="Output 3 3 4 2 2 3" xfId="14209"/>
    <cellStyle name="Output 3 3 4 2 2 4" xfId="14210"/>
    <cellStyle name="Output 3 3 4 2 2 5" xfId="14211"/>
    <cellStyle name="Output 3 3 4 2 2 6" xfId="14212"/>
    <cellStyle name="Output 3 3 4 2 2 7" xfId="14213"/>
    <cellStyle name="Output 3 3 4 2 2 8" xfId="14214"/>
    <cellStyle name="Output 3 3 4 2 3" xfId="14215"/>
    <cellStyle name="Output 3 3 4 2 4" xfId="14216"/>
    <cellStyle name="Output 3 3 4 2 5" xfId="14217"/>
    <cellStyle name="Output 3 3 4 2 6" xfId="14218"/>
    <cellStyle name="Output 3 3 4 2 7" xfId="14219"/>
    <cellStyle name="Output 3 3 4 2 8" xfId="14220"/>
    <cellStyle name="Output 3 3 4 2 9" xfId="14221"/>
    <cellStyle name="Output 3 3 4 3" xfId="14222"/>
    <cellStyle name="Output 3 3 4 3 2" xfId="14223"/>
    <cellStyle name="Output 3 3 4 3 3" xfId="14224"/>
    <cellStyle name="Output 3 3 4 3 4" xfId="14225"/>
    <cellStyle name="Output 3 3 4 3 5" xfId="14226"/>
    <cellStyle name="Output 3 3 4 3 6" xfId="14227"/>
    <cellStyle name="Output 3 3 4 3 7" xfId="14228"/>
    <cellStyle name="Output 3 3 4 3 8" xfId="14229"/>
    <cellStyle name="Output 3 3 4 4" xfId="14230"/>
    <cellStyle name="Output 3 3 4 5" xfId="14231"/>
    <cellStyle name="Output 3 3 4 6" xfId="14232"/>
    <cellStyle name="Output 3 3 4 7" xfId="14233"/>
    <cellStyle name="Output 3 3 4 8" xfId="14234"/>
    <cellStyle name="Output 3 3 4 9" xfId="14235"/>
    <cellStyle name="Output 3 3 5" xfId="14236"/>
    <cellStyle name="Output 3 3 5 10" xfId="14237"/>
    <cellStyle name="Output 3 3 5 2" xfId="14238"/>
    <cellStyle name="Output 3 3 5 2 2" xfId="14239"/>
    <cellStyle name="Output 3 3 5 2 2 2" xfId="14240"/>
    <cellStyle name="Output 3 3 5 2 2 3" xfId="14241"/>
    <cellStyle name="Output 3 3 5 2 2 4" xfId="14242"/>
    <cellStyle name="Output 3 3 5 2 2 5" xfId="14243"/>
    <cellStyle name="Output 3 3 5 2 2 6" xfId="14244"/>
    <cellStyle name="Output 3 3 5 2 2 7" xfId="14245"/>
    <cellStyle name="Output 3 3 5 2 2 8" xfId="14246"/>
    <cellStyle name="Output 3 3 5 2 3" xfId="14247"/>
    <cellStyle name="Output 3 3 5 2 4" xfId="14248"/>
    <cellStyle name="Output 3 3 5 2 5" xfId="14249"/>
    <cellStyle name="Output 3 3 5 2 6" xfId="14250"/>
    <cellStyle name="Output 3 3 5 2 7" xfId="14251"/>
    <cellStyle name="Output 3 3 5 2 8" xfId="14252"/>
    <cellStyle name="Output 3 3 5 2 9" xfId="14253"/>
    <cellStyle name="Output 3 3 5 3" xfId="14254"/>
    <cellStyle name="Output 3 3 5 3 2" xfId="14255"/>
    <cellStyle name="Output 3 3 5 3 3" xfId="14256"/>
    <cellStyle name="Output 3 3 5 3 4" xfId="14257"/>
    <cellStyle name="Output 3 3 5 3 5" xfId="14258"/>
    <cellStyle name="Output 3 3 5 3 6" xfId="14259"/>
    <cellStyle name="Output 3 3 5 3 7" xfId="14260"/>
    <cellStyle name="Output 3 3 5 3 8" xfId="14261"/>
    <cellStyle name="Output 3 3 5 4" xfId="14262"/>
    <cellStyle name="Output 3 3 5 5" xfId="14263"/>
    <cellStyle name="Output 3 3 5 6" xfId="14264"/>
    <cellStyle name="Output 3 3 5 7" xfId="14265"/>
    <cellStyle name="Output 3 3 5 8" xfId="14266"/>
    <cellStyle name="Output 3 3 5 9" xfId="14267"/>
    <cellStyle name="Output 3 3 6" xfId="14268"/>
    <cellStyle name="Output 3 3 6 10" xfId="14269"/>
    <cellStyle name="Output 3 3 6 2" xfId="14270"/>
    <cellStyle name="Output 3 3 6 2 2" xfId="14271"/>
    <cellStyle name="Output 3 3 6 2 2 2" xfId="14272"/>
    <cellStyle name="Output 3 3 6 2 2 3" xfId="14273"/>
    <cellStyle name="Output 3 3 6 2 2 4" xfId="14274"/>
    <cellStyle name="Output 3 3 6 2 2 5" xfId="14275"/>
    <cellStyle name="Output 3 3 6 2 2 6" xfId="14276"/>
    <cellStyle name="Output 3 3 6 2 2 7" xfId="14277"/>
    <cellStyle name="Output 3 3 6 2 2 8" xfId="14278"/>
    <cellStyle name="Output 3 3 6 2 3" xfId="14279"/>
    <cellStyle name="Output 3 3 6 2 4" xfId="14280"/>
    <cellStyle name="Output 3 3 6 2 5" xfId="14281"/>
    <cellStyle name="Output 3 3 6 2 6" xfId="14282"/>
    <cellStyle name="Output 3 3 6 2 7" xfId="14283"/>
    <cellStyle name="Output 3 3 6 2 8" xfId="14284"/>
    <cellStyle name="Output 3 3 6 2 9" xfId="14285"/>
    <cellStyle name="Output 3 3 6 3" xfId="14286"/>
    <cellStyle name="Output 3 3 6 3 2" xfId="14287"/>
    <cellStyle name="Output 3 3 6 3 3" xfId="14288"/>
    <cellStyle name="Output 3 3 6 3 4" xfId="14289"/>
    <cellStyle name="Output 3 3 6 3 5" xfId="14290"/>
    <cellStyle name="Output 3 3 6 3 6" xfId="14291"/>
    <cellStyle name="Output 3 3 6 3 7" xfId="14292"/>
    <cellStyle name="Output 3 3 6 3 8" xfId="14293"/>
    <cellStyle name="Output 3 3 6 4" xfId="14294"/>
    <cellStyle name="Output 3 3 6 5" xfId="14295"/>
    <cellStyle name="Output 3 3 6 6" xfId="14296"/>
    <cellStyle name="Output 3 3 6 7" xfId="14297"/>
    <cellStyle name="Output 3 3 6 8" xfId="14298"/>
    <cellStyle name="Output 3 3 6 9" xfId="14299"/>
    <cellStyle name="Output 3 3 7" xfId="14300"/>
    <cellStyle name="Output 3 3 7 10" xfId="14301"/>
    <cellStyle name="Output 3 3 7 2" xfId="14302"/>
    <cellStyle name="Output 3 3 7 2 2" xfId="14303"/>
    <cellStyle name="Output 3 3 7 2 2 2" xfId="14304"/>
    <cellStyle name="Output 3 3 7 2 2 3" xfId="14305"/>
    <cellStyle name="Output 3 3 7 2 2 4" xfId="14306"/>
    <cellStyle name="Output 3 3 7 2 2 5" xfId="14307"/>
    <cellStyle name="Output 3 3 7 2 2 6" xfId="14308"/>
    <cellStyle name="Output 3 3 7 2 2 7" xfId="14309"/>
    <cellStyle name="Output 3 3 7 2 2 8" xfId="14310"/>
    <cellStyle name="Output 3 3 7 2 3" xfId="14311"/>
    <cellStyle name="Output 3 3 7 2 4" xfId="14312"/>
    <cellStyle name="Output 3 3 7 2 5" xfId="14313"/>
    <cellStyle name="Output 3 3 7 2 6" xfId="14314"/>
    <cellStyle name="Output 3 3 7 2 7" xfId="14315"/>
    <cellStyle name="Output 3 3 7 2 8" xfId="14316"/>
    <cellStyle name="Output 3 3 7 2 9" xfId="14317"/>
    <cellStyle name="Output 3 3 7 3" xfId="14318"/>
    <cellStyle name="Output 3 3 7 3 2" xfId="14319"/>
    <cellStyle name="Output 3 3 7 3 3" xfId="14320"/>
    <cellStyle name="Output 3 3 7 3 4" xfId="14321"/>
    <cellStyle name="Output 3 3 7 3 5" xfId="14322"/>
    <cellStyle name="Output 3 3 7 3 6" xfId="14323"/>
    <cellStyle name="Output 3 3 7 3 7" xfId="14324"/>
    <cellStyle name="Output 3 3 7 3 8" xfId="14325"/>
    <cellStyle name="Output 3 3 7 4" xfId="14326"/>
    <cellStyle name="Output 3 3 7 5" xfId="14327"/>
    <cellStyle name="Output 3 3 7 6" xfId="14328"/>
    <cellStyle name="Output 3 3 7 7" xfId="14329"/>
    <cellStyle name="Output 3 3 7 8" xfId="14330"/>
    <cellStyle name="Output 3 3 7 9" xfId="14331"/>
    <cellStyle name="Output 3 3 8" xfId="14332"/>
    <cellStyle name="Output 3 3 8 10" xfId="14333"/>
    <cellStyle name="Output 3 3 8 2" xfId="14334"/>
    <cellStyle name="Output 3 3 8 2 2" xfId="14335"/>
    <cellStyle name="Output 3 3 8 2 2 2" xfId="14336"/>
    <cellStyle name="Output 3 3 8 2 2 3" xfId="14337"/>
    <cellStyle name="Output 3 3 8 2 2 4" xfId="14338"/>
    <cellStyle name="Output 3 3 8 2 2 5" xfId="14339"/>
    <cellStyle name="Output 3 3 8 2 2 6" xfId="14340"/>
    <cellStyle name="Output 3 3 8 2 2 7" xfId="14341"/>
    <cellStyle name="Output 3 3 8 2 2 8" xfId="14342"/>
    <cellStyle name="Output 3 3 8 2 3" xfId="14343"/>
    <cellStyle name="Output 3 3 8 2 4" xfId="14344"/>
    <cellStyle name="Output 3 3 8 2 5" xfId="14345"/>
    <cellStyle name="Output 3 3 8 2 6" xfId="14346"/>
    <cellStyle name="Output 3 3 8 2 7" xfId="14347"/>
    <cellStyle name="Output 3 3 8 2 8" xfId="14348"/>
    <cellStyle name="Output 3 3 8 2 9" xfId="14349"/>
    <cellStyle name="Output 3 3 8 3" xfId="14350"/>
    <cellStyle name="Output 3 3 8 3 2" xfId="14351"/>
    <cellStyle name="Output 3 3 8 3 3" xfId="14352"/>
    <cellStyle name="Output 3 3 8 3 4" xfId="14353"/>
    <cellStyle name="Output 3 3 8 3 5" xfId="14354"/>
    <cellStyle name="Output 3 3 8 3 6" xfId="14355"/>
    <cellStyle name="Output 3 3 8 3 7" xfId="14356"/>
    <cellStyle name="Output 3 3 8 3 8" xfId="14357"/>
    <cellStyle name="Output 3 3 8 4" xfId="14358"/>
    <cellStyle name="Output 3 3 8 5" xfId="14359"/>
    <cellStyle name="Output 3 3 8 6" xfId="14360"/>
    <cellStyle name="Output 3 3 8 7" xfId="14361"/>
    <cellStyle name="Output 3 3 8 8" xfId="14362"/>
    <cellStyle name="Output 3 3 8 9" xfId="14363"/>
    <cellStyle name="Output 3 3 9" xfId="14364"/>
    <cellStyle name="Output 3 3 9 10" xfId="14365"/>
    <cellStyle name="Output 3 3 9 2" xfId="14366"/>
    <cellStyle name="Output 3 3 9 2 2" xfId="14367"/>
    <cellStyle name="Output 3 3 9 2 2 2" xfId="14368"/>
    <cellStyle name="Output 3 3 9 2 2 3" xfId="14369"/>
    <cellStyle name="Output 3 3 9 2 2 4" xfId="14370"/>
    <cellStyle name="Output 3 3 9 2 2 5" xfId="14371"/>
    <cellStyle name="Output 3 3 9 2 2 6" xfId="14372"/>
    <cellStyle name="Output 3 3 9 2 2 7" xfId="14373"/>
    <cellStyle name="Output 3 3 9 2 2 8" xfId="14374"/>
    <cellStyle name="Output 3 3 9 2 3" xfId="14375"/>
    <cellStyle name="Output 3 3 9 2 4" xfId="14376"/>
    <cellStyle name="Output 3 3 9 2 5" xfId="14377"/>
    <cellStyle name="Output 3 3 9 2 6" xfId="14378"/>
    <cellStyle name="Output 3 3 9 2 7" xfId="14379"/>
    <cellStyle name="Output 3 3 9 2 8" xfId="14380"/>
    <cellStyle name="Output 3 3 9 2 9" xfId="14381"/>
    <cellStyle name="Output 3 3 9 3" xfId="14382"/>
    <cellStyle name="Output 3 3 9 3 2" xfId="14383"/>
    <cellStyle name="Output 3 3 9 3 3" xfId="14384"/>
    <cellStyle name="Output 3 3 9 3 4" xfId="14385"/>
    <cellStyle name="Output 3 3 9 3 5" xfId="14386"/>
    <cellStyle name="Output 3 3 9 3 6" xfId="14387"/>
    <cellStyle name="Output 3 3 9 3 7" xfId="14388"/>
    <cellStyle name="Output 3 3 9 3 8" xfId="14389"/>
    <cellStyle name="Output 3 3 9 4" xfId="14390"/>
    <cellStyle name="Output 3 3 9 5" xfId="14391"/>
    <cellStyle name="Output 3 3 9 6" xfId="14392"/>
    <cellStyle name="Output 3 3 9 7" xfId="14393"/>
    <cellStyle name="Output 3 3 9 8" xfId="14394"/>
    <cellStyle name="Output 3 3 9 9" xfId="14395"/>
    <cellStyle name="Output 4" xfId="14396"/>
    <cellStyle name="Output 5" xfId="14397"/>
    <cellStyle name="Output 6" xfId="14398"/>
    <cellStyle name="Output 7" xfId="14399"/>
    <cellStyle name="Output 8" xfId="14400"/>
    <cellStyle name="Output 9" xfId="14401"/>
    <cellStyle name="OUTPUT AMOUNTS" xfId="14402"/>
    <cellStyle name="Output Amounts 2" xfId="14403"/>
    <cellStyle name="Output Amounts 3" xfId="14404"/>
    <cellStyle name="OUTPUT COLUMN HEADINGS" xfId="14405"/>
    <cellStyle name="Output Column Headings 2" xfId="14406"/>
    <cellStyle name="Output Column Headings 3" xfId="14407"/>
    <cellStyle name="OUTPUT LINE ITEMS" xfId="14408"/>
    <cellStyle name="Output Line Items 2" xfId="14409"/>
    <cellStyle name="Output Line Items 3" xfId="14410"/>
    <cellStyle name="Output Report Heading" xfId="14411"/>
    <cellStyle name="OUTPUT REPORT TITLE" xfId="14412"/>
    <cellStyle name="Page Heading Large" xfId="14413"/>
    <cellStyle name="Page Heading Small" xfId="14414"/>
    <cellStyle name="Percent" xfId="1"/>
    <cellStyle name="Percent 10" xfId="14415"/>
    <cellStyle name="Percent 10 2" xfId="14416"/>
    <cellStyle name="Percent 10 3" xfId="14417"/>
    <cellStyle name="Percent 11" xfId="14418"/>
    <cellStyle name="Percent 11 2" xfId="14419"/>
    <cellStyle name="Percent 12" xfId="14420"/>
    <cellStyle name="Percent 12 2" xfId="14421"/>
    <cellStyle name="Percent 12 2 2" xfId="18385"/>
    <cellStyle name="Percent 12 2 3" xfId="18384"/>
    <cellStyle name="Percent 12 3" xfId="14422"/>
    <cellStyle name="Percent 12 3 2" xfId="18386"/>
    <cellStyle name="Percent 12 4" xfId="18383"/>
    <cellStyle name="Percent 13" xfId="14423"/>
    <cellStyle name="Percent 14" xfId="14424"/>
    <cellStyle name="Percent 15" xfId="14425"/>
    <cellStyle name="Percent 16" xfId="14426"/>
    <cellStyle name="Percent 17" xfId="14427"/>
    <cellStyle name="Percent 18" xfId="14428"/>
    <cellStyle name="Percent 19" xfId="14429"/>
    <cellStyle name="Percent 2" xfId="51"/>
    <cellStyle name="Percent 2 10" xfId="14430"/>
    <cellStyle name="Percent 2 10 2" xfId="14431"/>
    <cellStyle name="Percent 2 10 2 2" xfId="18390"/>
    <cellStyle name="Percent 2 10 2 3" xfId="18389"/>
    <cellStyle name="Percent 2 10 3" xfId="14432"/>
    <cellStyle name="Percent 2 10 3 2" xfId="18391"/>
    <cellStyle name="Percent 2 10 4" xfId="18392"/>
    <cellStyle name="Percent 2 10 5" xfId="18393"/>
    <cellStyle name="Percent 2 10 6" xfId="18388"/>
    <cellStyle name="Percent 2 11" xfId="14433"/>
    <cellStyle name="Percent 2 11 2" xfId="14434"/>
    <cellStyle name="Percent 2 11 2 2" xfId="18396"/>
    <cellStyle name="Percent 2 11 2 3" xfId="18395"/>
    <cellStyle name="Percent 2 11 3" xfId="14435"/>
    <cellStyle name="Percent 2 11 3 2" xfId="18397"/>
    <cellStyle name="Percent 2 11 4" xfId="18398"/>
    <cellStyle name="Percent 2 11 5" xfId="18399"/>
    <cellStyle name="Percent 2 11 6" xfId="18394"/>
    <cellStyle name="Percent 2 12" xfId="14436"/>
    <cellStyle name="Percent 2 12 2" xfId="14437"/>
    <cellStyle name="Percent 2 12 3" xfId="14438"/>
    <cellStyle name="Percent 2 13" xfId="14439"/>
    <cellStyle name="Percent 2 13 2" xfId="14440"/>
    <cellStyle name="Percent 2 14" xfId="14441"/>
    <cellStyle name="Percent 2 15" xfId="14442"/>
    <cellStyle name="Percent 2 16" xfId="14443"/>
    <cellStyle name="Percent 2 17" xfId="14444"/>
    <cellStyle name="Percent 2 18" xfId="14445"/>
    <cellStyle name="Percent 2 19" xfId="14446"/>
    <cellStyle name="Percent 2 2" xfId="60"/>
    <cellStyle name="Percent 2 2 2" xfId="14447"/>
    <cellStyle name="Percent 2 2 3" xfId="14448"/>
    <cellStyle name="Percent 2 2 3 2" xfId="14449"/>
    <cellStyle name="Percent 2 2 3 3" xfId="14450"/>
    <cellStyle name="Percent 2 2 4" xfId="14451"/>
    <cellStyle name="Percent 2 2 4 2" xfId="14452"/>
    <cellStyle name="Percent 2 2 4 3" xfId="14453"/>
    <cellStyle name="Percent 2 2 5" xfId="14454"/>
    <cellStyle name="Percent 2 2 5 2" xfId="14455"/>
    <cellStyle name="Percent 2 2 6" xfId="14456"/>
    <cellStyle name="Percent 2 20" xfId="14457"/>
    <cellStyle name="Percent 2 21" xfId="14458"/>
    <cellStyle name="Percent 2 22" xfId="18387"/>
    <cellStyle name="Percent 2 3" xfId="14459"/>
    <cellStyle name="Percent 2 3 10" xfId="14460"/>
    <cellStyle name="Percent 2 3 10 2" xfId="14461"/>
    <cellStyle name="Percent 2 3 10 2 2" xfId="18402"/>
    <cellStyle name="Percent 2 3 10 2 3" xfId="18401"/>
    <cellStyle name="Percent 2 3 10 3" xfId="18403"/>
    <cellStyle name="Percent 2 3 10 4" xfId="18404"/>
    <cellStyle name="Percent 2 3 10 5" xfId="18405"/>
    <cellStyle name="Percent 2 3 10 6" xfId="18400"/>
    <cellStyle name="Percent 2 3 11" xfId="14462"/>
    <cellStyle name="Percent 2 3 11 2" xfId="14463"/>
    <cellStyle name="Percent 2 3 11 2 2" xfId="18408"/>
    <cellStyle name="Percent 2 3 11 2 3" xfId="18407"/>
    <cellStyle name="Percent 2 3 11 3" xfId="18409"/>
    <cellStyle name="Percent 2 3 11 4" xfId="18410"/>
    <cellStyle name="Percent 2 3 11 5" xfId="18411"/>
    <cellStyle name="Percent 2 3 11 6" xfId="18406"/>
    <cellStyle name="Percent 2 3 12" xfId="14464"/>
    <cellStyle name="Percent 2 3 12 2" xfId="14465"/>
    <cellStyle name="Percent 2 3 12 2 2" xfId="18414"/>
    <cellStyle name="Percent 2 3 12 2 3" xfId="18413"/>
    <cellStyle name="Percent 2 3 12 3" xfId="18415"/>
    <cellStyle name="Percent 2 3 12 4" xfId="18416"/>
    <cellStyle name="Percent 2 3 12 5" xfId="18417"/>
    <cellStyle name="Percent 2 3 12 6" xfId="18412"/>
    <cellStyle name="Percent 2 3 13" xfId="14466"/>
    <cellStyle name="Percent 2 3 13 2" xfId="14467"/>
    <cellStyle name="Percent 2 3 13 2 2" xfId="18420"/>
    <cellStyle name="Percent 2 3 13 2 3" xfId="18419"/>
    <cellStyle name="Percent 2 3 13 3" xfId="18421"/>
    <cellStyle name="Percent 2 3 13 4" xfId="18422"/>
    <cellStyle name="Percent 2 3 13 5" xfId="18423"/>
    <cellStyle name="Percent 2 3 13 6" xfId="18418"/>
    <cellStyle name="Percent 2 3 14" xfId="14468"/>
    <cellStyle name="Percent 2 3 14 2" xfId="14469"/>
    <cellStyle name="Percent 2 3 14 2 2" xfId="18426"/>
    <cellStyle name="Percent 2 3 14 2 3" xfId="18425"/>
    <cellStyle name="Percent 2 3 14 3" xfId="18427"/>
    <cellStyle name="Percent 2 3 14 4" xfId="18428"/>
    <cellStyle name="Percent 2 3 14 5" xfId="18429"/>
    <cellStyle name="Percent 2 3 14 6" xfId="18424"/>
    <cellStyle name="Percent 2 3 15" xfId="14470"/>
    <cellStyle name="Percent 2 3 15 2" xfId="14471"/>
    <cellStyle name="Percent 2 3 15 2 2" xfId="18432"/>
    <cellStyle name="Percent 2 3 15 2 3" xfId="18431"/>
    <cellStyle name="Percent 2 3 15 3" xfId="18433"/>
    <cellStyle name="Percent 2 3 15 4" xfId="18434"/>
    <cellStyle name="Percent 2 3 15 5" xfId="18435"/>
    <cellStyle name="Percent 2 3 15 6" xfId="18430"/>
    <cellStyle name="Percent 2 3 16" xfId="14472"/>
    <cellStyle name="Percent 2 3 16 2" xfId="14473"/>
    <cellStyle name="Percent 2 3 16 2 2" xfId="18438"/>
    <cellStyle name="Percent 2 3 16 2 3" xfId="18437"/>
    <cellStyle name="Percent 2 3 16 3" xfId="18439"/>
    <cellStyle name="Percent 2 3 16 4" xfId="18440"/>
    <cellStyle name="Percent 2 3 16 5" xfId="18441"/>
    <cellStyle name="Percent 2 3 16 6" xfId="18436"/>
    <cellStyle name="Percent 2 3 17" xfId="14474"/>
    <cellStyle name="Percent 2 3 17 2" xfId="14475"/>
    <cellStyle name="Percent 2 3 17 2 2" xfId="18444"/>
    <cellStyle name="Percent 2 3 17 2 3" xfId="18443"/>
    <cellStyle name="Percent 2 3 17 3" xfId="18445"/>
    <cellStyle name="Percent 2 3 17 4" xfId="18446"/>
    <cellStyle name="Percent 2 3 17 5" xfId="18447"/>
    <cellStyle name="Percent 2 3 17 6" xfId="18442"/>
    <cellStyle name="Percent 2 3 18" xfId="14476"/>
    <cellStyle name="Percent 2 3 18 2" xfId="14477"/>
    <cellStyle name="Percent 2 3 18 2 2" xfId="18450"/>
    <cellStyle name="Percent 2 3 18 2 3" xfId="18449"/>
    <cellStyle name="Percent 2 3 18 3" xfId="18451"/>
    <cellStyle name="Percent 2 3 18 4" xfId="18452"/>
    <cellStyle name="Percent 2 3 18 5" xfId="18453"/>
    <cellStyle name="Percent 2 3 18 6" xfId="18448"/>
    <cellStyle name="Percent 2 3 19" xfId="14478"/>
    <cellStyle name="Percent 2 3 19 2" xfId="14479"/>
    <cellStyle name="Percent 2 3 19 2 2" xfId="18456"/>
    <cellStyle name="Percent 2 3 19 2 3" xfId="18455"/>
    <cellStyle name="Percent 2 3 19 3" xfId="18457"/>
    <cellStyle name="Percent 2 3 19 4" xfId="18458"/>
    <cellStyle name="Percent 2 3 19 5" xfId="18459"/>
    <cellStyle name="Percent 2 3 19 6" xfId="18454"/>
    <cellStyle name="Percent 2 3 2" xfId="14480"/>
    <cellStyle name="Percent 2 3 20" xfId="14481"/>
    <cellStyle name="Percent 2 3 20 2" xfId="14482"/>
    <cellStyle name="Percent 2 3 20 2 2" xfId="18462"/>
    <cellStyle name="Percent 2 3 20 2 3" xfId="18461"/>
    <cellStyle name="Percent 2 3 20 3" xfId="18463"/>
    <cellStyle name="Percent 2 3 20 4" xfId="18464"/>
    <cellStyle name="Percent 2 3 20 5" xfId="18465"/>
    <cellStyle name="Percent 2 3 20 6" xfId="18460"/>
    <cellStyle name="Percent 2 3 21" xfId="14483"/>
    <cellStyle name="Percent 2 3 21 2" xfId="14484"/>
    <cellStyle name="Percent 2 3 21 2 2" xfId="18468"/>
    <cellStyle name="Percent 2 3 21 2 3" xfId="18467"/>
    <cellStyle name="Percent 2 3 21 3" xfId="18469"/>
    <cellStyle name="Percent 2 3 21 4" xfId="18470"/>
    <cellStyle name="Percent 2 3 21 5" xfId="18471"/>
    <cellStyle name="Percent 2 3 21 6" xfId="18466"/>
    <cellStyle name="Percent 2 3 22" xfId="14485"/>
    <cellStyle name="Percent 2 3 22 2" xfId="14486"/>
    <cellStyle name="Percent 2 3 22 2 2" xfId="18474"/>
    <cellStyle name="Percent 2 3 22 2 3" xfId="18473"/>
    <cellStyle name="Percent 2 3 22 3" xfId="18475"/>
    <cellStyle name="Percent 2 3 22 4" xfId="18476"/>
    <cellStyle name="Percent 2 3 22 5" xfId="18477"/>
    <cellStyle name="Percent 2 3 22 6" xfId="18472"/>
    <cellStyle name="Percent 2 3 23" xfId="14487"/>
    <cellStyle name="Percent 2 3 23 2" xfId="14488"/>
    <cellStyle name="Percent 2 3 23 2 2" xfId="18480"/>
    <cellStyle name="Percent 2 3 23 2 3" xfId="18479"/>
    <cellStyle name="Percent 2 3 23 3" xfId="18481"/>
    <cellStyle name="Percent 2 3 23 4" xfId="18482"/>
    <cellStyle name="Percent 2 3 23 5" xfId="18483"/>
    <cellStyle name="Percent 2 3 23 6" xfId="18478"/>
    <cellStyle name="Percent 2 3 24" xfId="14489"/>
    <cellStyle name="Percent 2 3 24 2" xfId="14490"/>
    <cellStyle name="Percent 2 3 24 2 2" xfId="18486"/>
    <cellStyle name="Percent 2 3 24 2 3" xfId="18485"/>
    <cellStyle name="Percent 2 3 24 3" xfId="18487"/>
    <cellStyle name="Percent 2 3 24 4" xfId="18488"/>
    <cellStyle name="Percent 2 3 24 5" xfId="18489"/>
    <cellStyle name="Percent 2 3 24 6" xfId="18484"/>
    <cellStyle name="Percent 2 3 25" xfId="14491"/>
    <cellStyle name="Percent 2 3 25 2" xfId="14492"/>
    <cellStyle name="Percent 2 3 25 2 2" xfId="18492"/>
    <cellStyle name="Percent 2 3 25 2 3" xfId="18491"/>
    <cellStyle name="Percent 2 3 25 3" xfId="18493"/>
    <cellStyle name="Percent 2 3 25 4" xfId="18494"/>
    <cellStyle name="Percent 2 3 25 5" xfId="18495"/>
    <cellStyle name="Percent 2 3 25 6" xfId="18490"/>
    <cellStyle name="Percent 2 3 26" xfId="14493"/>
    <cellStyle name="Percent 2 3 26 2" xfId="14494"/>
    <cellStyle name="Percent 2 3 26 2 2" xfId="18498"/>
    <cellStyle name="Percent 2 3 26 2 3" xfId="18497"/>
    <cellStyle name="Percent 2 3 26 3" xfId="18499"/>
    <cellStyle name="Percent 2 3 26 4" xfId="18500"/>
    <cellStyle name="Percent 2 3 26 5" xfId="18501"/>
    <cellStyle name="Percent 2 3 26 6" xfId="18496"/>
    <cellStyle name="Percent 2 3 27" xfId="14495"/>
    <cellStyle name="Percent 2 3 27 2" xfId="14496"/>
    <cellStyle name="Percent 2 3 27 2 2" xfId="18504"/>
    <cellStyle name="Percent 2 3 27 2 3" xfId="18503"/>
    <cellStyle name="Percent 2 3 27 3" xfId="18505"/>
    <cellStyle name="Percent 2 3 27 4" xfId="18506"/>
    <cellStyle name="Percent 2 3 27 5" xfId="18507"/>
    <cellStyle name="Percent 2 3 27 6" xfId="18502"/>
    <cellStyle name="Percent 2 3 28" xfId="14497"/>
    <cellStyle name="Percent 2 3 28 2" xfId="14498"/>
    <cellStyle name="Percent 2 3 28 2 2" xfId="18510"/>
    <cellStyle name="Percent 2 3 28 2 3" xfId="18509"/>
    <cellStyle name="Percent 2 3 28 3" xfId="18511"/>
    <cellStyle name="Percent 2 3 28 4" xfId="18512"/>
    <cellStyle name="Percent 2 3 28 5" xfId="18513"/>
    <cellStyle name="Percent 2 3 28 6" xfId="18508"/>
    <cellStyle name="Percent 2 3 29" xfId="14499"/>
    <cellStyle name="Percent 2 3 29 2" xfId="14500"/>
    <cellStyle name="Percent 2 3 29 2 2" xfId="18516"/>
    <cellStyle name="Percent 2 3 29 2 3" xfId="18515"/>
    <cellStyle name="Percent 2 3 29 3" xfId="18517"/>
    <cellStyle name="Percent 2 3 29 4" xfId="18518"/>
    <cellStyle name="Percent 2 3 29 5" xfId="18519"/>
    <cellStyle name="Percent 2 3 29 6" xfId="18514"/>
    <cellStyle name="Percent 2 3 3" xfId="14501"/>
    <cellStyle name="Percent 2 3 30" xfId="14502"/>
    <cellStyle name="Percent 2 3 30 2" xfId="14503"/>
    <cellStyle name="Percent 2 3 30 2 2" xfId="18522"/>
    <cellStyle name="Percent 2 3 30 2 3" xfId="18521"/>
    <cellStyle name="Percent 2 3 30 3" xfId="18523"/>
    <cellStyle name="Percent 2 3 30 4" xfId="18524"/>
    <cellStyle name="Percent 2 3 30 5" xfId="18525"/>
    <cellStyle name="Percent 2 3 30 6" xfId="18520"/>
    <cellStyle name="Percent 2 3 31" xfId="14504"/>
    <cellStyle name="Percent 2 3 31 2" xfId="14505"/>
    <cellStyle name="Percent 2 3 31 2 2" xfId="18528"/>
    <cellStyle name="Percent 2 3 31 2 3" xfId="18527"/>
    <cellStyle name="Percent 2 3 31 3" xfId="18529"/>
    <cellStyle name="Percent 2 3 31 4" xfId="18530"/>
    <cellStyle name="Percent 2 3 31 5" xfId="18531"/>
    <cellStyle name="Percent 2 3 31 6" xfId="18526"/>
    <cellStyle name="Percent 2 3 32" xfId="14506"/>
    <cellStyle name="Percent 2 3 32 2" xfId="14507"/>
    <cellStyle name="Percent 2 3 32 2 2" xfId="18534"/>
    <cellStyle name="Percent 2 3 32 2 3" xfId="18533"/>
    <cellStyle name="Percent 2 3 32 3" xfId="18535"/>
    <cellStyle name="Percent 2 3 32 4" xfId="18536"/>
    <cellStyle name="Percent 2 3 32 5" xfId="18537"/>
    <cellStyle name="Percent 2 3 32 6" xfId="18532"/>
    <cellStyle name="Percent 2 3 33" xfId="14508"/>
    <cellStyle name="Percent 2 3 33 2" xfId="14509"/>
    <cellStyle name="Percent 2 3 33 2 2" xfId="18540"/>
    <cellStyle name="Percent 2 3 33 2 3" xfId="18539"/>
    <cellStyle name="Percent 2 3 33 3" xfId="18541"/>
    <cellStyle name="Percent 2 3 33 4" xfId="18542"/>
    <cellStyle name="Percent 2 3 33 5" xfId="18543"/>
    <cellStyle name="Percent 2 3 33 6" xfId="18538"/>
    <cellStyle name="Percent 2 3 4" xfId="14510"/>
    <cellStyle name="Percent 2 3 5" xfId="14511"/>
    <cellStyle name="Percent 2 3 6" xfId="14512"/>
    <cellStyle name="Percent 2 3 7" xfId="14513"/>
    <cellStyle name="Percent 2 3 7 2" xfId="14514"/>
    <cellStyle name="Percent 2 3 7 2 2" xfId="18546"/>
    <cellStyle name="Percent 2 3 7 2 3" xfId="18545"/>
    <cellStyle name="Percent 2 3 7 3" xfId="18547"/>
    <cellStyle name="Percent 2 3 7 4" xfId="18548"/>
    <cellStyle name="Percent 2 3 7 5" xfId="18549"/>
    <cellStyle name="Percent 2 3 7 6" xfId="18544"/>
    <cellStyle name="Percent 2 3 8" xfId="14515"/>
    <cellStyle name="Percent 2 3 8 2" xfId="14516"/>
    <cellStyle name="Percent 2 3 8 2 2" xfId="18552"/>
    <cellStyle name="Percent 2 3 8 2 3" xfId="18551"/>
    <cellStyle name="Percent 2 3 8 3" xfId="18553"/>
    <cellStyle name="Percent 2 3 8 4" xfId="18554"/>
    <cellStyle name="Percent 2 3 8 5" xfId="18555"/>
    <cellStyle name="Percent 2 3 8 6" xfId="18550"/>
    <cellStyle name="Percent 2 3 9" xfId="14517"/>
    <cellStyle name="Percent 2 3 9 2" xfId="14518"/>
    <cellStyle name="Percent 2 3 9 2 2" xfId="18558"/>
    <cellStyle name="Percent 2 3 9 2 3" xfId="18557"/>
    <cellStyle name="Percent 2 3 9 3" xfId="18559"/>
    <cellStyle name="Percent 2 3 9 4" xfId="18560"/>
    <cellStyle name="Percent 2 3 9 5" xfId="18561"/>
    <cellStyle name="Percent 2 3 9 6" xfId="18556"/>
    <cellStyle name="Percent 2 4" xfId="14519"/>
    <cellStyle name="Percent 2 5" xfId="14520"/>
    <cellStyle name="Percent 2 6" xfId="14521"/>
    <cellStyle name="Percent 2 7" xfId="14522"/>
    <cellStyle name="Percent 2 8" xfId="14523"/>
    <cellStyle name="Percent 2 9" xfId="14524"/>
    <cellStyle name="Percent 2 9 2" xfId="14525"/>
    <cellStyle name="Percent 2 9 2 2" xfId="18564"/>
    <cellStyle name="Percent 2 9 2 3" xfId="18563"/>
    <cellStyle name="Percent 2 9 3" xfId="14526"/>
    <cellStyle name="Percent 2 9 3 2" xfId="18565"/>
    <cellStyle name="Percent 2 9 4" xfId="18566"/>
    <cellStyle name="Percent 2 9 5" xfId="18567"/>
    <cellStyle name="Percent 2 9 6" xfId="18562"/>
    <cellStyle name="Percent 20" xfId="14527"/>
    <cellStyle name="Percent 21" xfId="14528"/>
    <cellStyle name="Percent 22" xfId="14529"/>
    <cellStyle name="Percent 23" xfId="16407"/>
    <cellStyle name="Percent 24" xfId="14530"/>
    <cellStyle name="Percent 25" xfId="16409"/>
    <cellStyle name="Percent 26" xfId="16413"/>
    <cellStyle name="Percent 27" xfId="14531"/>
    <cellStyle name="Percent 28" xfId="16418"/>
    <cellStyle name="Percent 29" xfId="16427"/>
    <cellStyle name="Percent 3" xfId="54"/>
    <cellStyle name="Percent 3 10" xfId="14532"/>
    <cellStyle name="Percent 3 10 2" xfId="14533"/>
    <cellStyle name="Percent 3 10 3" xfId="14534"/>
    <cellStyle name="Percent 3 11" xfId="14535"/>
    <cellStyle name="Percent 3 11 2" xfId="14536"/>
    <cellStyle name="Percent 3 11 3" xfId="14537"/>
    <cellStyle name="Percent 3 12" xfId="14538"/>
    <cellStyle name="Percent 3 12 2" xfId="14539"/>
    <cellStyle name="Percent 3 12 3" xfId="14540"/>
    <cellStyle name="Percent 3 13" xfId="14541"/>
    <cellStyle name="Percent 3 13 2" xfId="14542"/>
    <cellStyle name="Percent 3 13 3" xfId="14543"/>
    <cellStyle name="Percent 3 14" xfId="14544"/>
    <cellStyle name="Percent 3 14 2" xfId="14545"/>
    <cellStyle name="Percent 3 14 3" xfId="14546"/>
    <cellStyle name="Percent 3 15" xfId="14547"/>
    <cellStyle name="Percent 3 15 2" xfId="14548"/>
    <cellStyle name="Percent 3 15 3" xfId="14549"/>
    <cellStyle name="Percent 3 16" xfId="14550"/>
    <cellStyle name="Percent 3 16 2" xfId="14551"/>
    <cellStyle name="Percent 3 16 3" xfId="14552"/>
    <cellStyle name="Percent 3 17" xfId="14553"/>
    <cellStyle name="Percent 3 17 2" xfId="14554"/>
    <cellStyle name="Percent 3 17 3" xfId="14555"/>
    <cellStyle name="Percent 3 18" xfId="14556"/>
    <cellStyle name="Percent 3 18 2" xfId="14557"/>
    <cellStyle name="Percent 3 18 3" xfId="14558"/>
    <cellStyle name="Percent 3 19" xfId="14559"/>
    <cellStyle name="Percent 3 19 2" xfId="14560"/>
    <cellStyle name="Percent 3 19 3" xfId="14561"/>
    <cellStyle name="Percent 3 2" xfId="14562"/>
    <cellStyle name="Percent 3 2 10" xfId="14563"/>
    <cellStyle name="Percent 3 2 11" xfId="14564"/>
    <cellStyle name="Percent 3 2 12" xfId="14565"/>
    <cellStyle name="Percent 3 2 13" xfId="14566"/>
    <cellStyle name="Percent 3 2 14" xfId="14567"/>
    <cellStyle name="Percent 3 2 15" xfId="14568"/>
    <cellStyle name="Percent 3 2 16" xfId="14569"/>
    <cellStyle name="Percent 3 2 17" xfId="14570"/>
    <cellStyle name="Percent 3 2 18" xfId="14571"/>
    <cellStyle name="Percent 3 2 19" xfId="14572"/>
    <cellStyle name="Percent 3 2 2" xfId="14573"/>
    <cellStyle name="Percent 3 2 2 2" xfId="14574"/>
    <cellStyle name="Percent 3 2 2 3" xfId="14575"/>
    <cellStyle name="Percent 3 2 20" xfId="14576"/>
    <cellStyle name="Percent 3 2 21" xfId="14577"/>
    <cellStyle name="Percent 3 2 22" xfId="14578"/>
    <cellStyle name="Percent 3 2 23" xfId="14579"/>
    <cellStyle name="Percent 3 2 24" xfId="14580"/>
    <cellStyle name="Percent 3 2 25" xfId="14581"/>
    <cellStyle name="Percent 3 2 26" xfId="14582"/>
    <cellStyle name="Percent 3 2 27" xfId="14583"/>
    <cellStyle name="Percent 3 2 3" xfId="14584"/>
    <cellStyle name="Percent 3 2 3 2" xfId="14585"/>
    <cellStyle name="Percent 3 2 3 3" xfId="14586"/>
    <cellStyle name="Percent 3 2 4" xfId="14587"/>
    <cellStyle name="Percent 3 2 4 2" xfId="14588"/>
    <cellStyle name="Percent 3 2 4 3" xfId="14589"/>
    <cellStyle name="Percent 3 2 5" xfId="14590"/>
    <cellStyle name="Percent 3 2 5 2" xfId="14591"/>
    <cellStyle name="Percent 3 2 6" xfId="14592"/>
    <cellStyle name="Percent 3 2 7" xfId="14593"/>
    <cellStyle name="Percent 3 2 8" xfId="14594"/>
    <cellStyle name="Percent 3 2 9" xfId="14595"/>
    <cellStyle name="Percent 3 20" xfId="14596"/>
    <cellStyle name="Percent 3 20 2" xfId="14597"/>
    <cellStyle name="Percent 3 20 3" xfId="14598"/>
    <cellStyle name="Percent 3 20 4" xfId="14599"/>
    <cellStyle name="Percent 3 20 4 2" xfId="18570"/>
    <cellStyle name="Percent 3 20 4 3" xfId="18569"/>
    <cellStyle name="Percent 3 20 5" xfId="18571"/>
    <cellStyle name="Percent 3 20 6" xfId="18572"/>
    <cellStyle name="Percent 3 20 7" xfId="18573"/>
    <cellStyle name="Percent 3 20 8" xfId="18568"/>
    <cellStyle name="Percent 3 21" xfId="14600"/>
    <cellStyle name="Percent 3 21 2" xfId="14601"/>
    <cellStyle name="Percent 3 21 2 2" xfId="18576"/>
    <cellStyle name="Percent 3 21 2 3" xfId="18575"/>
    <cellStyle name="Percent 3 21 3" xfId="18577"/>
    <cellStyle name="Percent 3 21 4" xfId="18578"/>
    <cellStyle name="Percent 3 21 5" xfId="18579"/>
    <cellStyle name="Percent 3 21 6" xfId="18574"/>
    <cellStyle name="Percent 3 22" xfId="14602"/>
    <cellStyle name="Percent 3 23" xfId="14603"/>
    <cellStyle name="Percent 3 23 2" xfId="14604"/>
    <cellStyle name="Percent 3 23 2 2" xfId="18582"/>
    <cellStyle name="Percent 3 23 2 3" xfId="18581"/>
    <cellStyle name="Percent 3 23 3" xfId="18583"/>
    <cellStyle name="Percent 3 23 4" xfId="18584"/>
    <cellStyle name="Percent 3 23 5" xfId="18585"/>
    <cellStyle name="Percent 3 23 6" xfId="18580"/>
    <cellStyle name="Percent 3 24" xfId="14605"/>
    <cellStyle name="Percent 3 25" xfId="14606"/>
    <cellStyle name="Percent 3 26" xfId="14607"/>
    <cellStyle name="Percent 3 27" xfId="14608"/>
    <cellStyle name="Percent 3 28" xfId="14609"/>
    <cellStyle name="Percent 3 28 2" xfId="14610"/>
    <cellStyle name="Percent 3 28 2 2" xfId="18588"/>
    <cellStyle name="Percent 3 28 2 3" xfId="18587"/>
    <cellStyle name="Percent 3 28 3" xfId="18589"/>
    <cellStyle name="Percent 3 28 4" xfId="18590"/>
    <cellStyle name="Percent 3 28 5" xfId="18591"/>
    <cellStyle name="Percent 3 28 6" xfId="18586"/>
    <cellStyle name="Percent 3 29" xfId="14611"/>
    <cellStyle name="Percent 3 29 2" xfId="14612"/>
    <cellStyle name="Percent 3 29 2 2" xfId="18594"/>
    <cellStyle name="Percent 3 29 2 3" xfId="18593"/>
    <cellStyle name="Percent 3 29 3" xfId="18595"/>
    <cellStyle name="Percent 3 29 4" xfId="18596"/>
    <cellStyle name="Percent 3 29 5" xfId="18597"/>
    <cellStyle name="Percent 3 29 6" xfId="18592"/>
    <cellStyle name="Percent 3 3" xfId="14613"/>
    <cellStyle name="Percent 3 3 2" xfId="14614"/>
    <cellStyle name="Percent 3 3 2 2" xfId="14615"/>
    <cellStyle name="Percent 3 3 2 3" xfId="14616"/>
    <cellStyle name="Percent 3 3 3" xfId="14617"/>
    <cellStyle name="Percent 3 3 3 2" xfId="14618"/>
    <cellStyle name="Percent 3 3 3 3" xfId="14619"/>
    <cellStyle name="Percent 3 3 4" xfId="14620"/>
    <cellStyle name="Percent 3 3 4 2" xfId="14621"/>
    <cellStyle name="Percent 3 3 4 3" xfId="14622"/>
    <cellStyle name="Percent 3 3 5" xfId="14623"/>
    <cellStyle name="Percent 3 3 5 2" xfId="14624"/>
    <cellStyle name="Percent 3 3 6" xfId="14625"/>
    <cellStyle name="Percent 3 3 7" xfId="14626"/>
    <cellStyle name="Percent 3 30" xfId="14627"/>
    <cellStyle name="Percent 3 30 2" xfId="14628"/>
    <cellStyle name="Percent 3 30 2 2" xfId="18600"/>
    <cellStyle name="Percent 3 30 2 3" xfId="18599"/>
    <cellStyle name="Percent 3 30 3" xfId="18601"/>
    <cellStyle name="Percent 3 30 4" xfId="18602"/>
    <cellStyle name="Percent 3 30 5" xfId="18603"/>
    <cellStyle name="Percent 3 30 6" xfId="18598"/>
    <cellStyle name="Percent 3 31" xfId="14629"/>
    <cellStyle name="Percent 3 31 2" xfId="14630"/>
    <cellStyle name="Percent 3 31 2 2" xfId="18606"/>
    <cellStyle name="Percent 3 31 2 3" xfId="18605"/>
    <cellStyle name="Percent 3 31 3" xfId="18607"/>
    <cellStyle name="Percent 3 31 4" xfId="18608"/>
    <cellStyle name="Percent 3 31 5" xfId="18609"/>
    <cellStyle name="Percent 3 31 6" xfId="18604"/>
    <cellStyle name="Percent 3 32" xfId="14631"/>
    <cellStyle name="Percent 3 33" xfId="14632"/>
    <cellStyle name="Percent 3 34" xfId="14633"/>
    <cellStyle name="Percent 3 35" xfId="14634"/>
    <cellStyle name="Percent 3 36" xfId="14635"/>
    <cellStyle name="Percent 3 37" xfId="14636"/>
    <cellStyle name="Percent 3 38" xfId="14637"/>
    <cellStyle name="Percent 3 39" xfId="14638"/>
    <cellStyle name="Percent 3 4" xfId="14639"/>
    <cellStyle name="Percent 3 4 2" xfId="14640"/>
    <cellStyle name="Percent 3 4 2 2" xfId="14641"/>
    <cellStyle name="Percent 3 4 3" xfId="14642"/>
    <cellStyle name="Percent 3 4 4" xfId="14643"/>
    <cellStyle name="Percent 3 40" xfId="14644"/>
    <cellStyle name="Percent 3 40 2" xfId="14645"/>
    <cellStyle name="Percent 3 40 2 2" xfId="18612"/>
    <cellStyle name="Percent 3 40 2 3" xfId="18611"/>
    <cellStyle name="Percent 3 40 3" xfId="18613"/>
    <cellStyle name="Percent 3 40 4" xfId="18614"/>
    <cellStyle name="Percent 3 40 5" xfId="18615"/>
    <cellStyle name="Percent 3 40 6" xfId="18610"/>
    <cellStyle name="Percent 3 41" xfId="14646"/>
    <cellStyle name="Percent 3 42" xfId="14647"/>
    <cellStyle name="Percent 3 43" xfId="14648"/>
    <cellStyle name="Percent 3 44" xfId="14649"/>
    <cellStyle name="Percent 3 45" xfId="14650"/>
    <cellStyle name="Percent 3 45 2" xfId="14651"/>
    <cellStyle name="Percent 3 45 2 2" xfId="18618"/>
    <cellStyle name="Percent 3 45 2 3" xfId="18617"/>
    <cellStyle name="Percent 3 45 3" xfId="18619"/>
    <cellStyle name="Percent 3 45 4" xfId="18620"/>
    <cellStyle name="Percent 3 45 5" xfId="18621"/>
    <cellStyle name="Percent 3 45 6" xfId="18616"/>
    <cellStyle name="Percent 3 46" xfId="14652"/>
    <cellStyle name="Percent 3 46 2" xfId="14653"/>
    <cellStyle name="Percent 3 46 2 2" xfId="18624"/>
    <cellStyle name="Percent 3 46 2 3" xfId="18623"/>
    <cellStyle name="Percent 3 46 3" xfId="18625"/>
    <cellStyle name="Percent 3 46 4" xfId="18626"/>
    <cellStyle name="Percent 3 46 5" xfId="18627"/>
    <cellStyle name="Percent 3 46 6" xfId="18622"/>
    <cellStyle name="Percent 3 47" xfId="14654"/>
    <cellStyle name="Percent 3 47 2" xfId="14655"/>
    <cellStyle name="Percent 3 47 2 2" xfId="18630"/>
    <cellStyle name="Percent 3 47 2 3" xfId="18629"/>
    <cellStyle name="Percent 3 47 3" xfId="18631"/>
    <cellStyle name="Percent 3 47 4" xfId="18632"/>
    <cellStyle name="Percent 3 47 5" xfId="18633"/>
    <cellStyle name="Percent 3 47 6" xfId="18628"/>
    <cellStyle name="Percent 3 48" xfId="14656"/>
    <cellStyle name="Percent 3 48 2" xfId="14657"/>
    <cellStyle name="Percent 3 48 2 2" xfId="18636"/>
    <cellStyle name="Percent 3 48 2 3" xfId="18635"/>
    <cellStyle name="Percent 3 48 3" xfId="18637"/>
    <cellStyle name="Percent 3 48 4" xfId="18638"/>
    <cellStyle name="Percent 3 48 5" xfId="18639"/>
    <cellStyle name="Percent 3 48 6" xfId="18634"/>
    <cellStyle name="Percent 3 49" xfId="14658"/>
    <cellStyle name="Percent 3 49 2" xfId="14659"/>
    <cellStyle name="Percent 3 49 2 2" xfId="18642"/>
    <cellStyle name="Percent 3 49 2 3" xfId="18641"/>
    <cellStyle name="Percent 3 49 3" xfId="18643"/>
    <cellStyle name="Percent 3 49 4" xfId="18644"/>
    <cellStyle name="Percent 3 49 5" xfId="18645"/>
    <cellStyle name="Percent 3 49 6" xfId="18640"/>
    <cellStyle name="Percent 3 5" xfId="14660"/>
    <cellStyle name="Percent 3 5 2" xfId="14661"/>
    <cellStyle name="Percent 3 5 2 2" xfId="14662"/>
    <cellStyle name="Percent 3 5 3" xfId="14663"/>
    <cellStyle name="Percent 3 5 4" xfId="14664"/>
    <cellStyle name="Percent 3 50" xfId="14665"/>
    <cellStyle name="Percent 3 50 2" xfId="14666"/>
    <cellStyle name="Percent 3 50 2 2" xfId="18648"/>
    <cellStyle name="Percent 3 50 2 3" xfId="18647"/>
    <cellStyle name="Percent 3 50 3" xfId="18649"/>
    <cellStyle name="Percent 3 50 4" xfId="18650"/>
    <cellStyle name="Percent 3 50 5" xfId="18651"/>
    <cellStyle name="Percent 3 50 6" xfId="18646"/>
    <cellStyle name="Percent 3 51" xfId="14667"/>
    <cellStyle name="Percent 3 52" xfId="14668"/>
    <cellStyle name="Percent 3 53" xfId="14669"/>
    <cellStyle name="Percent 3 54" xfId="14670"/>
    <cellStyle name="Percent 3 55" xfId="14671"/>
    <cellStyle name="Percent 3 56" xfId="14672"/>
    <cellStyle name="Percent 3 57" xfId="14673"/>
    <cellStyle name="Percent 3 58" xfId="14674"/>
    <cellStyle name="Percent 3 58 2" xfId="14675"/>
    <cellStyle name="Percent 3 58 2 2" xfId="18654"/>
    <cellStyle name="Percent 3 58 2 3" xfId="18653"/>
    <cellStyle name="Percent 3 58 3" xfId="18655"/>
    <cellStyle name="Percent 3 58 4" xfId="18656"/>
    <cellStyle name="Percent 3 58 5" xfId="18657"/>
    <cellStyle name="Percent 3 58 6" xfId="18652"/>
    <cellStyle name="Percent 3 59" xfId="14676"/>
    <cellStyle name="Percent 3 59 2" xfId="14677"/>
    <cellStyle name="Percent 3 59 2 2" xfId="18660"/>
    <cellStyle name="Percent 3 59 2 3" xfId="18659"/>
    <cellStyle name="Percent 3 59 3" xfId="18661"/>
    <cellStyle name="Percent 3 59 4" xfId="18662"/>
    <cellStyle name="Percent 3 59 5" xfId="18663"/>
    <cellStyle name="Percent 3 59 6" xfId="18658"/>
    <cellStyle name="Percent 3 6" xfId="14678"/>
    <cellStyle name="Percent 3 6 2" xfId="14679"/>
    <cellStyle name="Percent 3 6 3" xfId="14680"/>
    <cellStyle name="Percent 3 6 4" xfId="14681"/>
    <cellStyle name="Percent 3 60" xfId="14682"/>
    <cellStyle name="Percent 3 61" xfId="14683"/>
    <cellStyle name="Percent 3 61 2" xfId="14684"/>
    <cellStyle name="Percent 3 61 2 2" xfId="18666"/>
    <cellStyle name="Percent 3 61 2 3" xfId="18665"/>
    <cellStyle name="Percent 3 61 3" xfId="18667"/>
    <cellStyle name="Percent 3 61 4" xfId="18668"/>
    <cellStyle name="Percent 3 61 5" xfId="18669"/>
    <cellStyle name="Percent 3 61 6" xfId="18664"/>
    <cellStyle name="Percent 3 62" xfId="14685"/>
    <cellStyle name="Percent 3 63" xfId="14686"/>
    <cellStyle name="Percent 3 64" xfId="14687"/>
    <cellStyle name="Percent 3 64 2" xfId="14688"/>
    <cellStyle name="Percent 3 64 2 2" xfId="18672"/>
    <cellStyle name="Percent 3 64 2 3" xfId="18671"/>
    <cellStyle name="Percent 3 64 3" xfId="18673"/>
    <cellStyle name="Percent 3 64 4" xfId="18674"/>
    <cellStyle name="Percent 3 64 5" xfId="18675"/>
    <cellStyle name="Percent 3 64 6" xfId="18670"/>
    <cellStyle name="Percent 3 65" xfId="14689"/>
    <cellStyle name="Percent 3 66" xfId="14690"/>
    <cellStyle name="Percent 3 67" xfId="14691"/>
    <cellStyle name="Percent 3 68" xfId="14692"/>
    <cellStyle name="Percent 3 69" xfId="14693"/>
    <cellStyle name="Percent 3 7" xfId="14694"/>
    <cellStyle name="Percent 3 7 2" xfId="14695"/>
    <cellStyle name="Percent 3 7 3" xfId="14696"/>
    <cellStyle name="Percent 3 7 4" xfId="14697"/>
    <cellStyle name="Percent 3 70" xfId="14698"/>
    <cellStyle name="Percent 3 71" xfId="14699"/>
    <cellStyle name="Percent 3 72" xfId="14700"/>
    <cellStyle name="Percent 3 72 2" xfId="18677"/>
    <cellStyle name="Percent 3 72 3" xfId="18676"/>
    <cellStyle name="Percent 3 73" xfId="18678"/>
    <cellStyle name="Percent 3 74" xfId="18679"/>
    <cellStyle name="Percent 3 75" xfId="16447"/>
    <cellStyle name="Percent 3 8" xfId="14701"/>
    <cellStyle name="Percent 3 8 2" xfId="14702"/>
    <cellStyle name="Percent 3 8 3" xfId="14703"/>
    <cellStyle name="Percent 3 8 4" xfId="14704"/>
    <cellStyle name="Percent 3 9" xfId="14705"/>
    <cellStyle name="Percent 3 9 2" xfId="14706"/>
    <cellStyle name="Percent 3 9 3" xfId="14707"/>
    <cellStyle name="Percent 30" xfId="16438"/>
    <cellStyle name="Percent 31" xfId="16442"/>
    <cellStyle name="Percent 32" xfId="14708"/>
    <cellStyle name="Percent 33" xfId="18959"/>
    <cellStyle name="Percent 34" xfId="14709"/>
    <cellStyle name="Percent 35" xfId="18965"/>
    <cellStyle name="Percent 36" xfId="18967"/>
    <cellStyle name="Percent 37" xfId="18979"/>
    <cellStyle name="Percent 4" xfId="57"/>
    <cellStyle name="Percent 4 10" xfId="14710"/>
    <cellStyle name="Percent 4 11" xfId="14711"/>
    <cellStyle name="Percent 4 12" xfId="14712"/>
    <cellStyle name="Percent 4 13" xfId="14713"/>
    <cellStyle name="Percent 4 14" xfId="14714"/>
    <cellStyle name="Percent 4 15" xfId="14715"/>
    <cellStyle name="Percent 4 16" xfId="14716"/>
    <cellStyle name="Percent 4 17" xfId="14717"/>
    <cellStyle name="Percent 4 18" xfId="14718"/>
    <cellStyle name="Percent 4 19" xfId="14719"/>
    <cellStyle name="Percent 4 2" xfId="14720"/>
    <cellStyle name="Percent 4 2 2" xfId="14721"/>
    <cellStyle name="Percent 4 2 3" xfId="14722"/>
    <cellStyle name="Percent 4 2 4" xfId="14723"/>
    <cellStyle name="Percent 4 3" xfId="14724"/>
    <cellStyle name="Percent 4 3 2" xfId="14725"/>
    <cellStyle name="Percent 4 3 3" xfId="14726"/>
    <cellStyle name="Percent 4 3 4" xfId="14727"/>
    <cellStyle name="Percent 4 4" xfId="14728"/>
    <cellStyle name="Percent 4 5" xfId="14729"/>
    <cellStyle name="Percent 4 6" xfId="14730"/>
    <cellStyle name="Percent 4 7" xfId="14731"/>
    <cellStyle name="Percent 4 8" xfId="14732"/>
    <cellStyle name="Percent 4 9" xfId="14733"/>
    <cellStyle name="Percent 44" xfId="14734"/>
    <cellStyle name="Percent 45" xfId="14735"/>
    <cellStyle name="Percent 5" xfId="69"/>
    <cellStyle name="Percent 5 10" xfId="14736"/>
    <cellStyle name="Percent 5 10 2" xfId="14737"/>
    <cellStyle name="Percent 5 10 2 2" xfId="18682"/>
    <cellStyle name="Percent 5 10 2 3" xfId="18681"/>
    <cellStyle name="Percent 5 10 3" xfId="18683"/>
    <cellStyle name="Percent 5 10 4" xfId="18684"/>
    <cellStyle name="Percent 5 10 5" xfId="18685"/>
    <cellStyle name="Percent 5 10 6" xfId="18680"/>
    <cellStyle name="Percent 5 11" xfId="14738"/>
    <cellStyle name="Percent 5 11 2" xfId="14739"/>
    <cellStyle name="Percent 5 11 2 2" xfId="18688"/>
    <cellStyle name="Percent 5 11 2 3" xfId="18687"/>
    <cellStyle name="Percent 5 11 3" xfId="18689"/>
    <cellStyle name="Percent 5 11 4" xfId="18690"/>
    <cellStyle name="Percent 5 11 5" xfId="18691"/>
    <cellStyle name="Percent 5 11 6" xfId="18686"/>
    <cellStyle name="Percent 5 12" xfId="14740"/>
    <cellStyle name="Percent 5 12 2" xfId="14741"/>
    <cellStyle name="Percent 5 12 2 2" xfId="18694"/>
    <cellStyle name="Percent 5 12 2 3" xfId="18693"/>
    <cellStyle name="Percent 5 12 3" xfId="18695"/>
    <cellStyle name="Percent 5 12 4" xfId="18696"/>
    <cellStyle name="Percent 5 12 5" xfId="18697"/>
    <cellStyle name="Percent 5 12 6" xfId="18692"/>
    <cellStyle name="Percent 5 13" xfId="14742"/>
    <cellStyle name="Percent 5 13 2" xfId="14743"/>
    <cellStyle name="Percent 5 13 2 2" xfId="18700"/>
    <cellStyle name="Percent 5 13 2 3" xfId="18699"/>
    <cellStyle name="Percent 5 13 3" xfId="18701"/>
    <cellStyle name="Percent 5 13 4" xfId="18702"/>
    <cellStyle name="Percent 5 13 5" xfId="18703"/>
    <cellStyle name="Percent 5 13 6" xfId="18698"/>
    <cellStyle name="Percent 5 14" xfId="14744"/>
    <cellStyle name="Percent 5 14 2" xfId="14745"/>
    <cellStyle name="Percent 5 14 2 2" xfId="18706"/>
    <cellStyle name="Percent 5 14 2 3" xfId="18705"/>
    <cellStyle name="Percent 5 14 3" xfId="18707"/>
    <cellStyle name="Percent 5 14 4" xfId="18708"/>
    <cellStyle name="Percent 5 14 5" xfId="18709"/>
    <cellStyle name="Percent 5 14 6" xfId="18704"/>
    <cellStyle name="Percent 5 15" xfId="14746"/>
    <cellStyle name="Percent 5 15 2" xfId="14747"/>
    <cellStyle name="Percent 5 15 2 2" xfId="18712"/>
    <cellStyle name="Percent 5 15 2 3" xfId="18711"/>
    <cellStyle name="Percent 5 15 3" xfId="18713"/>
    <cellStyle name="Percent 5 15 4" xfId="18714"/>
    <cellStyle name="Percent 5 15 5" xfId="18715"/>
    <cellStyle name="Percent 5 15 6" xfId="18710"/>
    <cellStyle name="Percent 5 16" xfId="14748"/>
    <cellStyle name="Percent 5 16 2" xfId="14749"/>
    <cellStyle name="Percent 5 16 2 2" xfId="18718"/>
    <cellStyle name="Percent 5 16 2 3" xfId="18717"/>
    <cellStyle name="Percent 5 16 3" xfId="18719"/>
    <cellStyle name="Percent 5 16 4" xfId="18720"/>
    <cellStyle name="Percent 5 16 5" xfId="18721"/>
    <cellStyle name="Percent 5 16 6" xfId="18716"/>
    <cellStyle name="Percent 5 17" xfId="14750"/>
    <cellStyle name="Percent 5 17 2" xfId="14751"/>
    <cellStyle name="Percent 5 17 2 2" xfId="18724"/>
    <cellStyle name="Percent 5 17 2 3" xfId="18723"/>
    <cellStyle name="Percent 5 17 3" xfId="18725"/>
    <cellStyle name="Percent 5 17 4" xfId="18726"/>
    <cellStyle name="Percent 5 17 5" xfId="18727"/>
    <cellStyle name="Percent 5 17 6" xfId="18722"/>
    <cellStyle name="Percent 5 18" xfId="14752"/>
    <cellStyle name="Percent 5 18 2" xfId="14753"/>
    <cellStyle name="Percent 5 18 2 2" xfId="18730"/>
    <cellStyle name="Percent 5 18 2 3" xfId="18729"/>
    <cellStyle name="Percent 5 18 3" xfId="18731"/>
    <cellStyle name="Percent 5 18 4" xfId="18732"/>
    <cellStyle name="Percent 5 18 5" xfId="18733"/>
    <cellStyle name="Percent 5 18 6" xfId="18728"/>
    <cellStyle name="Percent 5 19" xfId="14754"/>
    <cellStyle name="Percent 5 19 2" xfId="14755"/>
    <cellStyle name="Percent 5 19 2 2" xfId="18736"/>
    <cellStyle name="Percent 5 19 2 3" xfId="18735"/>
    <cellStyle name="Percent 5 19 3" xfId="18737"/>
    <cellStyle name="Percent 5 19 4" xfId="18738"/>
    <cellStyle name="Percent 5 19 5" xfId="18739"/>
    <cellStyle name="Percent 5 19 6" xfId="18734"/>
    <cellStyle name="Percent 5 2" xfId="14756"/>
    <cellStyle name="Percent 5 2 2" xfId="14757"/>
    <cellStyle name="Percent 5 2 3" xfId="14758"/>
    <cellStyle name="Percent 5 2 4" xfId="14759"/>
    <cellStyle name="Percent 5 2 4 2" xfId="18742"/>
    <cellStyle name="Percent 5 2 4 3" xfId="18741"/>
    <cellStyle name="Percent 5 2 5" xfId="14760"/>
    <cellStyle name="Percent 5 2 5 2" xfId="18743"/>
    <cellStyle name="Percent 5 2 6" xfId="18744"/>
    <cellStyle name="Percent 5 2 7" xfId="18745"/>
    <cellStyle name="Percent 5 2 8" xfId="18740"/>
    <cellStyle name="Percent 5 20" xfId="14761"/>
    <cellStyle name="Percent 5 20 2" xfId="14762"/>
    <cellStyle name="Percent 5 20 2 2" xfId="18748"/>
    <cellStyle name="Percent 5 20 2 3" xfId="18747"/>
    <cellStyle name="Percent 5 20 3" xfId="18749"/>
    <cellStyle name="Percent 5 20 4" xfId="18750"/>
    <cellStyle name="Percent 5 20 5" xfId="18751"/>
    <cellStyle name="Percent 5 20 6" xfId="18746"/>
    <cellStyle name="Percent 5 21" xfId="14763"/>
    <cellStyle name="Percent 5 21 2" xfId="14764"/>
    <cellStyle name="Percent 5 21 2 2" xfId="18754"/>
    <cellStyle name="Percent 5 21 2 3" xfId="18753"/>
    <cellStyle name="Percent 5 21 3" xfId="18755"/>
    <cellStyle name="Percent 5 21 4" xfId="18756"/>
    <cellStyle name="Percent 5 21 5" xfId="18757"/>
    <cellStyle name="Percent 5 21 6" xfId="18752"/>
    <cellStyle name="Percent 5 22" xfId="14765"/>
    <cellStyle name="Percent 5 22 2" xfId="14766"/>
    <cellStyle name="Percent 5 22 2 2" xfId="18760"/>
    <cellStyle name="Percent 5 22 2 3" xfId="18759"/>
    <cellStyle name="Percent 5 22 3" xfId="18761"/>
    <cellStyle name="Percent 5 22 4" xfId="18762"/>
    <cellStyle name="Percent 5 22 5" xfId="18763"/>
    <cellStyle name="Percent 5 22 6" xfId="18758"/>
    <cellStyle name="Percent 5 23" xfId="14767"/>
    <cellStyle name="Percent 5 23 2" xfId="14768"/>
    <cellStyle name="Percent 5 23 2 2" xfId="18766"/>
    <cellStyle name="Percent 5 23 2 3" xfId="18765"/>
    <cellStyle name="Percent 5 23 3" xfId="18767"/>
    <cellStyle name="Percent 5 23 4" xfId="18768"/>
    <cellStyle name="Percent 5 23 5" xfId="18769"/>
    <cellStyle name="Percent 5 23 6" xfId="18764"/>
    <cellStyle name="Percent 5 24" xfId="14769"/>
    <cellStyle name="Percent 5 24 2" xfId="14770"/>
    <cellStyle name="Percent 5 24 2 2" xfId="18772"/>
    <cellStyle name="Percent 5 24 2 3" xfId="18771"/>
    <cellStyle name="Percent 5 24 3" xfId="18773"/>
    <cellStyle name="Percent 5 24 4" xfId="18774"/>
    <cellStyle name="Percent 5 24 5" xfId="18775"/>
    <cellStyle name="Percent 5 24 6" xfId="18770"/>
    <cellStyle name="Percent 5 25" xfId="14771"/>
    <cellStyle name="Percent 5 25 2" xfId="14772"/>
    <cellStyle name="Percent 5 25 2 2" xfId="18778"/>
    <cellStyle name="Percent 5 25 2 3" xfId="18777"/>
    <cellStyle name="Percent 5 25 3" xfId="18779"/>
    <cellStyle name="Percent 5 25 4" xfId="18780"/>
    <cellStyle name="Percent 5 25 5" xfId="18781"/>
    <cellStyle name="Percent 5 25 6" xfId="18776"/>
    <cellStyle name="Percent 5 26" xfId="14773"/>
    <cellStyle name="Percent 5 26 2" xfId="14774"/>
    <cellStyle name="Percent 5 26 2 2" xfId="18784"/>
    <cellStyle name="Percent 5 26 2 3" xfId="18783"/>
    <cellStyle name="Percent 5 26 3" xfId="18785"/>
    <cellStyle name="Percent 5 26 4" xfId="18786"/>
    <cellStyle name="Percent 5 26 5" xfId="18787"/>
    <cellStyle name="Percent 5 26 6" xfId="18782"/>
    <cellStyle name="Percent 5 27" xfId="14775"/>
    <cellStyle name="Percent 5 27 2" xfId="14776"/>
    <cellStyle name="Percent 5 27 2 2" xfId="18790"/>
    <cellStyle name="Percent 5 27 2 3" xfId="18789"/>
    <cellStyle name="Percent 5 27 3" xfId="18791"/>
    <cellStyle name="Percent 5 27 4" xfId="18792"/>
    <cellStyle name="Percent 5 27 5" xfId="18793"/>
    <cellStyle name="Percent 5 27 6" xfId="18788"/>
    <cellStyle name="Percent 5 28" xfId="14777"/>
    <cellStyle name="Percent 5 28 2" xfId="14778"/>
    <cellStyle name="Percent 5 28 2 2" xfId="18796"/>
    <cellStyle name="Percent 5 28 2 3" xfId="18795"/>
    <cellStyle name="Percent 5 28 3" xfId="18797"/>
    <cellStyle name="Percent 5 28 4" xfId="18798"/>
    <cellStyle name="Percent 5 28 5" xfId="18799"/>
    <cellStyle name="Percent 5 28 6" xfId="18794"/>
    <cellStyle name="Percent 5 29" xfId="14779"/>
    <cellStyle name="Percent 5 29 2" xfId="14780"/>
    <cellStyle name="Percent 5 29 2 2" xfId="18802"/>
    <cellStyle name="Percent 5 29 2 3" xfId="18801"/>
    <cellStyle name="Percent 5 29 3" xfId="18803"/>
    <cellStyle name="Percent 5 29 4" xfId="18804"/>
    <cellStyle name="Percent 5 29 5" xfId="18805"/>
    <cellStyle name="Percent 5 29 6" xfId="18800"/>
    <cellStyle name="Percent 5 3" xfId="14781"/>
    <cellStyle name="Percent 5 3 2" xfId="14782"/>
    <cellStyle name="Percent 5 3 2 2" xfId="18808"/>
    <cellStyle name="Percent 5 3 2 3" xfId="18807"/>
    <cellStyle name="Percent 5 3 3" xfId="14783"/>
    <cellStyle name="Percent 5 3 3 2" xfId="18809"/>
    <cellStyle name="Percent 5 3 4" xfId="18810"/>
    <cellStyle name="Percent 5 3 5" xfId="18811"/>
    <cellStyle name="Percent 5 3 6" xfId="18806"/>
    <cellStyle name="Percent 5 30" xfId="14784"/>
    <cellStyle name="Percent 5 30 2" xfId="14785"/>
    <cellStyle name="Percent 5 30 2 2" xfId="18814"/>
    <cellStyle name="Percent 5 30 2 3" xfId="18813"/>
    <cellStyle name="Percent 5 30 3" xfId="18815"/>
    <cellStyle name="Percent 5 30 4" xfId="18816"/>
    <cellStyle name="Percent 5 30 5" xfId="18817"/>
    <cellStyle name="Percent 5 30 6" xfId="18812"/>
    <cellStyle name="Percent 5 31" xfId="14786"/>
    <cellStyle name="Percent 5 31 2" xfId="14787"/>
    <cellStyle name="Percent 5 31 2 2" xfId="18820"/>
    <cellStyle name="Percent 5 31 2 3" xfId="18819"/>
    <cellStyle name="Percent 5 31 3" xfId="18821"/>
    <cellStyle name="Percent 5 31 4" xfId="18822"/>
    <cellStyle name="Percent 5 31 5" xfId="18823"/>
    <cellStyle name="Percent 5 31 6" xfId="18818"/>
    <cellStyle name="Percent 5 32" xfId="14788"/>
    <cellStyle name="Percent 5 32 2" xfId="14789"/>
    <cellStyle name="Percent 5 32 2 2" xfId="18826"/>
    <cellStyle name="Percent 5 32 2 3" xfId="18825"/>
    <cellStyle name="Percent 5 32 3" xfId="18827"/>
    <cellStyle name="Percent 5 32 4" xfId="18828"/>
    <cellStyle name="Percent 5 32 5" xfId="18829"/>
    <cellStyle name="Percent 5 32 6" xfId="18824"/>
    <cellStyle name="Percent 5 33" xfId="14790"/>
    <cellStyle name="Percent 5 33 2" xfId="14791"/>
    <cellStyle name="Percent 5 33 2 2" xfId="18832"/>
    <cellStyle name="Percent 5 33 2 3" xfId="18831"/>
    <cellStyle name="Percent 5 33 3" xfId="18833"/>
    <cellStyle name="Percent 5 33 4" xfId="18834"/>
    <cellStyle name="Percent 5 33 5" xfId="18835"/>
    <cellStyle name="Percent 5 33 6" xfId="18830"/>
    <cellStyle name="Percent 5 34" xfId="14792"/>
    <cellStyle name="Percent 5 34 2" xfId="14793"/>
    <cellStyle name="Percent 5 34 2 2" xfId="18838"/>
    <cellStyle name="Percent 5 34 2 3" xfId="18837"/>
    <cellStyle name="Percent 5 34 3" xfId="18839"/>
    <cellStyle name="Percent 5 34 4" xfId="18840"/>
    <cellStyle name="Percent 5 34 5" xfId="18841"/>
    <cellStyle name="Percent 5 34 6" xfId="18836"/>
    <cellStyle name="Percent 5 35" xfId="14794"/>
    <cellStyle name="Percent 5 35 2" xfId="14795"/>
    <cellStyle name="Percent 5 35 2 2" xfId="18844"/>
    <cellStyle name="Percent 5 35 2 3" xfId="18843"/>
    <cellStyle name="Percent 5 35 3" xfId="18845"/>
    <cellStyle name="Percent 5 35 4" xfId="18846"/>
    <cellStyle name="Percent 5 35 5" xfId="18847"/>
    <cellStyle name="Percent 5 35 6" xfId="18842"/>
    <cellStyle name="Percent 5 36" xfId="14796"/>
    <cellStyle name="Percent 5 36 2" xfId="14797"/>
    <cellStyle name="Percent 5 36 2 2" xfId="18850"/>
    <cellStyle name="Percent 5 36 2 3" xfId="18849"/>
    <cellStyle name="Percent 5 36 3" xfId="18851"/>
    <cellStyle name="Percent 5 36 4" xfId="18852"/>
    <cellStyle name="Percent 5 36 5" xfId="18853"/>
    <cellStyle name="Percent 5 36 6" xfId="18848"/>
    <cellStyle name="Percent 5 37" xfId="14798"/>
    <cellStyle name="Percent 5 37 2" xfId="14799"/>
    <cellStyle name="Percent 5 37 2 2" xfId="18856"/>
    <cellStyle name="Percent 5 37 2 3" xfId="18855"/>
    <cellStyle name="Percent 5 37 3" xfId="18857"/>
    <cellStyle name="Percent 5 37 4" xfId="18858"/>
    <cellStyle name="Percent 5 37 5" xfId="18859"/>
    <cellStyle name="Percent 5 37 6" xfId="18854"/>
    <cellStyle name="Percent 5 38" xfId="14800"/>
    <cellStyle name="Percent 5 38 2" xfId="14801"/>
    <cellStyle name="Percent 5 38 2 2" xfId="18862"/>
    <cellStyle name="Percent 5 38 2 3" xfId="18861"/>
    <cellStyle name="Percent 5 38 3" xfId="18863"/>
    <cellStyle name="Percent 5 38 4" xfId="18864"/>
    <cellStyle name="Percent 5 38 5" xfId="18865"/>
    <cellStyle name="Percent 5 38 6" xfId="18860"/>
    <cellStyle name="Percent 5 39" xfId="14802"/>
    <cellStyle name="Percent 5 39 2" xfId="14803"/>
    <cellStyle name="Percent 5 39 2 2" xfId="18868"/>
    <cellStyle name="Percent 5 39 2 3" xfId="18867"/>
    <cellStyle name="Percent 5 39 3" xfId="18869"/>
    <cellStyle name="Percent 5 39 4" xfId="18870"/>
    <cellStyle name="Percent 5 39 5" xfId="18871"/>
    <cellStyle name="Percent 5 39 6" xfId="18866"/>
    <cellStyle name="Percent 5 4" xfId="14804"/>
    <cellStyle name="Percent 5 40" xfId="14805"/>
    <cellStyle name="Percent 5 40 2" xfId="14806"/>
    <cellStyle name="Percent 5 40 2 2" xfId="18874"/>
    <cellStyle name="Percent 5 40 2 3" xfId="18873"/>
    <cellStyle name="Percent 5 40 3" xfId="18875"/>
    <cellStyle name="Percent 5 40 4" xfId="18876"/>
    <cellStyle name="Percent 5 40 5" xfId="18877"/>
    <cellStyle name="Percent 5 40 6" xfId="18872"/>
    <cellStyle name="Percent 5 41" xfId="14807"/>
    <cellStyle name="Percent 5 41 2" xfId="14808"/>
    <cellStyle name="Percent 5 41 2 2" xfId="18880"/>
    <cellStyle name="Percent 5 41 2 3" xfId="18879"/>
    <cellStyle name="Percent 5 41 3" xfId="18881"/>
    <cellStyle name="Percent 5 41 4" xfId="18882"/>
    <cellStyle name="Percent 5 41 5" xfId="18883"/>
    <cellStyle name="Percent 5 41 6" xfId="18878"/>
    <cellStyle name="Percent 5 42" xfId="14809"/>
    <cellStyle name="Percent 5 42 2" xfId="14810"/>
    <cellStyle name="Percent 5 42 2 2" xfId="18886"/>
    <cellStyle name="Percent 5 42 2 3" xfId="18885"/>
    <cellStyle name="Percent 5 42 3" xfId="18887"/>
    <cellStyle name="Percent 5 42 4" xfId="18888"/>
    <cellStyle name="Percent 5 42 5" xfId="18889"/>
    <cellStyle name="Percent 5 42 6" xfId="18884"/>
    <cellStyle name="Percent 5 43" xfId="14811"/>
    <cellStyle name="Percent 5 43 2" xfId="14812"/>
    <cellStyle name="Percent 5 43 2 2" xfId="18892"/>
    <cellStyle name="Percent 5 43 2 3" xfId="18891"/>
    <cellStyle name="Percent 5 43 3" xfId="18893"/>
    <cellStyle name="Percent 5 43 4" xfId="18894"/>
    <cellStyle name="Percent 5 43 5" xfId="18895"/>
    <cellStyle name="Percent 5 43 6" xfId="18890"/>
    <cellStyle name="Percent 5 44" xfId="14813"/>
    <cellStyle name="Percent 5 44 2" xfId="14814"/>
    <cellStyle name="Percent 5 44 2 2" xfId="18898"/>
    <cellStyle name="Percent 5 44 2 3" xfId="18897"/>
    <cellStyle name="Percent 5 44 3" xfId="18899"/>
    <cellStyle name="Percent 5 44 4" xfId="18900"/>
    <cellStyle name="Percent 5 44 5" xfId="18901"/>
    <cellStyle name="Percent 5 44 6" xfId="18896"/>
    <cellStyle name="Percent 5 45" xfId="14815"/>
    <cellStyle name="Percent 5 45 2" xfId="14816"/>
    <cellStyle name="Percent 5 45 2 2" xfId="18904"/>
    <cellStyle name="Percent 5 45 2 3" xfId="18903"/>
    <cellStyle name="Percent 5 45 3" xfId="18905"/>
    <cellStyle name="Percent 5 45 4" xfId="18906"/>
    <cellStyle name="Percent 5 45 5" xfId="18907"/>
    <cellStyle name="Percent 5 45 6" xfId="18902"/>
    <cellStyle name="Percent 5 46" xfId="14817"/>
    <cellStyle name="Percent 5 46 2" xfId="14818"/>
    <cellStyle name="Percent 5 46 2 2" xfId="18910"/>
    <cellStyle name="Percent 5 46 2 3" xfId="18909"/>
    <cellStyle name="Percent 5 46 3" xfId="18911"/>
    <cellStyle name="Percent 5 46 4" xfId="18912"/>
    <cellStyle name="Percent 5 46 5" xfId="18913"/>
    <cellStyle name="Percent 5 46 6" xfId="18908"/>
    <cellStyle name="Percent 5 47" xfId="14819"/>
    <cellStyle name="Percent 5 47 2" xfId="14820"/>
    <cellStyle name="Percent 5 47 2 2" xfId="18916"/>
    <cellStyle name="Percent 5 47 2 3" xfId="18915"/>
    <cellStyle name="Percent 5 47 3" xfId="18917"/>
    <cellStyle name="Percent 5 47 4" xfId="18918"/>
    <cellStyle name="Percent 5 47 5" xfId="18919"/>
    <cellStyle name="Percent 5 47 6" xfId="18914"/>
    <cellStyle name="Percent 5 48" xfId="14821"/>
    <cellStyle name="Percent 5 48 2" xfId="14822"/>
    <cellStyle name="Percent 5 48 2 2" xfId="18922"/>
    <cellStyle name="Percent 5 48 2 3" xfId="18921"/>
    <cellStyle name="Percent 5 48 3" xfId="18923"/>
    <cellStyle name="Percent 5 48 4" xfId="18924"/>
    <cellStyle name="Percent 5 48 5" xfId="18925"/>
    <cellStyle name="Percent 5 48 6" xfId="18920"/>
    <cellStyle name="Percent 5 5" xfId="14823"/>
    <cellStyle name="Percent 5 5 2" xfId="14824"/>
    <cellStyle name="Percent 5 5 2 2" xfId="18928"/>
    <cellStyle name="Percent 5 5 2 3" xfId="18927"/>
    <cellStyle name="Percent 5 5 3" xfId="18929"/>
    <cellStyle name="Percent 5 5 4" xfId="18930"/>
    <cellStyle name="Percent 5 5 5" xfId="18931"/>
    <cellStyle name="Percent 5 5 6" xfId="18926"/>
    <cellStyle name="Percent 5 6" xfId="14825"/>
    <cellStyle name="Percent 5 7" xfId="14826"/>
    <cellStyle name="Percent 5 7 2" xfId="14827"/>
    <cellStyle name="Percent 5 7 2 2" xfId="18934"/>
    <cellStyle name="Percent 5 7 2 3" xfId="18933"/>
    <cellStyle name="Percent 5 7 3" xfId="18935"/>
    <cellStyle name="Percent 5 7 4" xfId="18936"/>
    <cellStyle name="Percent 5 7 5" xfId="18937"/>
    <cellStyle name="Percent 5 7 6" xfId="18932"/>
    <cellStyle name="Percent 5 8" xfId="14828"/>
    <cellStyle name="Percent 5 8 2" xfId="14829"/>
    <cellStyle name="Percent 5 8 2 2" xfId="18940"/>
    <cellStyle name="Percent 5 8 2 3" xfId="18939"/>
    <cellStyle name="Percent 5 8 3" xfId="18941"/>
    <cellStyle name="Percent 5 8 4" xfId="18942"/>
    <cellStyle name="Percent 5 8 5" xfId="18943"/>
    <cellStyle name="Percent 5 8 6" xfId="18938"/>
    <cellStyle name="Percent 5 9" xfId="14830"/>
    <cellStyle name="Percent 5 9 2" xfId="14831"/>
    <cellStyle name="Percent 5 9 2 2" xfId="18946"/>
    <cellStyle name="Percent 5 9 2 3" xfId="18945"/>
    <cellStyle name="Percent 5 9 3" xfId="18947"/>
    <cellStyle name="Percent 5 9 4" xfId="18948"/>
    <cellStyle name="Percent 5 9 5" xfId="18949"/>
    <cellStyle name="Percent 5 9 6" xfId="18944"/>
    <cellStyle name="Percent 57" xfId="14832"/>
    <cellStyle name="Percent 6" xfId="14833"/>
    <cellStyle name="Percent 6 2" xfId="14834"/>
    <cellStyle name="Percent 6 3" xfId="14835"/>
    <cellStyle name="Percent 7" xfId="14836"/>
    <cellStyle name="Percent 7 2" xfId="14837"/>
    <cellStyle name="Percent 8" xfId="14838"/>
    <cellStyle name="Percent 8 2" xfId="14839"/>
    <cellStyle name="Percent 8 2 2" xfId="14840"/>
    <cellStyle name="Percent 8 3" xfId="14841"/>
    <cellStyle name="Percent 8 3 2" xfId="14842"/>
    <cellStyle name="Percent 8 4" xfId="14843"/>
    <cellStyle name="Percent 8 4 2" xfId="14844"/>
    <cellStyle name="Percent 8 5" xfId="14845"/>
    <cellStyle name="Percent 8 6" xfId="14846"/>
    <cellStyle name="Percent 9" xfId="14847"/>
    <cellStyle name="Percent 9 2" xfId="14848"/>
    <cellStyle name="Percent Hard" xfId="14849"/>
    <cellStyle name="Shaded" xfId="14850"/>
    <cellStyle name="Sheet Title" xfId="14851"/>
    <cellStyle name="Table Col Head" xfId="14852"/>
    <cellStyle name="Table Sub Head" xfId="14853"/>
    <cellStyle name="Table Title" xfId="14854"/>
    <cellStyle name="Table Units" xfId="14855"/>
    <cellStyle name="Title 10" xfId="14856"/>
    <cellStyle name="Title 11" xfId="14857"/>
    <cellStyle name="Title 12" xfId="14858"/>
    <cellStyle name="Title 13" xfId="14859"/>
    <cellStyle name="Title 14" xfId="14860"/>
    <cellStyle name="Title 15" xfId="14861"/>
    <cellStyle name="Title 16" xfId="14862"/>
    <cellStyle name="Title 17" xfId="14863"/>
    <cellStyle name="Title 18" xfId="14864"/>
    <cellStyle name="Title 19" xfId="14865"/>
    <cellStyle name="Title 2" xfId="45"/>
    <cellStyle name="Title 2 2" xfId="14866"/>
    <cellStyle name="Title 2 3" xfId="14867"/>
    <cellStyle name="Title 2 4" xfId="18968"/>
    <cellStyle name="Title 20" xfId="14868"/>
    <cellStyle name="Title 21" xfId="14869"/>
    <cellStyle name="Title 22" xfId="14870"/>
    <cellStyle name="Title 23" xfId="14871"/>
    <cellStyle name="Title 3" xfId="14872"/>
    <cellStyle name="Title 3 2" xfId="14873"/>
    <cellStyle name="Title 3 3" xfId="14874"/>
    <cellStyle name="Title 4" xfId="14875"/>
    <cellStyle name="Title 5" xfId="14876"/>
    <cellStyle name="Title 6" xfId="14877"/>
    <cellStyle name="Title 7" xfId="14878"/>
    <cellStyle name="Title 8" xfId="14879"/>
    <cellStyle name="Title 9" xfId="14880"/>
    <cellStyle name="Total 10" xfId="14881"/>
    <cellStyle name="Total 11" xfId="14882"/>
    <cellStyle name="Total 12" xfId="14883"/>
    <cellStyle name="Total 13" xfId="14884"/>
    <cellStyle name="Total 14" xfId="14885"/>
    <cellStyle name="Total 15" xfId="14886"/>
    <cellStyle name="Total 16" xfId="14887"/>
    <cellStyle name="Total 17" xfId="14888"/>
    <cellStyle name="Total 18" xfId="14889"/>
    <cellStyle name="Total 19" xfId="14890"/>
    <cellStyle name="Total 2" xfId="46"/>
    <cellStyle name="Total 2 10" xfId="14891"/>
    <cellStyle name="Total 2 10 10" xfId="14892"/>
    <cellStyle name="Total 2 10 2" xfId="14893"/>
    <cellStyle name="Total 2 10 2 2" xfId="14894"/>
    <cellStyle name="Total 2 10 2 2 2" xfId="14895"/>
    <cellStyle name="Total 2 10 2 2 3" xfId="14896"/>
    <cellStyle name="Total 2 10 2 2 4" xfId="14897"/>
    <cellStyle name="Total 2 10 2 2 5" xfId="14898"/>
    <cellStyle name="Total 2 10 2 2 6" xfId="14899"/>
    <cellStyle name="Total 2 10 2 2 7" xfId="14900"/>
    <cellStyle name="Total 2 10 2 2 8" xfId="14901"/>
    <cellStyle name="Total 2 10 2 3" xfId="14902"/>
    <cellStyle name="Total 2 10 2 4" xfId="14903"/>
    <cellStyle name="Total 2 10 2 5" xfId="14904"/>
    <cellStyle name="Total 2 10 2 6" xfId="14905"/>
    <cellStyle name="Total 2 10 2 7" xfId="14906"/>
    <cellStyle name="Total 2 10 2 8" xfId="14907"/>
    <cellStyle name="Total 2 10 2 9" xfId="14908"/>
    <cellStyle name="Total 2 10 3" xfId="14909"/>
    <cellStyle name="Total 2 10 3 2" xfId="14910"/>
    <cellStyle name="Total 2 10 3 3" xfId="14911"/>
    <cellStyle name="Total 2 10 3 4" xfId="14912"/>
    <cellStyle name="Total 2 10 3 5" xfId="14913"/>
    <cellStyle name="Total 2 10 3 6" xfId="14914"/>
    <cellStyle name="Total 2 10 3 7" xfId="14915"/>
    <cellStyle name="Total 2 10 3 8" xfId="14916"/>
    <cellStyle name="Total 2 10 4" xfId="14917"/>
    <cellStyle name="Total 2 10 5" xfId="14918"/>
    <cellStyle name="Total 2 10 6" xfId="14919"/>
    <cellStyle name="Total 2 10 7" xfId="14920"/>
    <cellStyle name="Total 2 10 8" xfId="14921"/>
    <cellStyle name="Total 2 10 9" xfId="14922"/>
    <cellStyle name="Total 2 11" xfId="14923"/>
    <cellStyle name="Total 2 11 10" xfId="14924"/>
    <cellStyle name="Total 2 11 2" xfId="14925"/>
    <cellStyle name="Total 2 11 2 2" xfId="14926"/>
    <cellStyle name="Total 2 11 2 2 2" xfId="14927"/>
    <cellStyle name="Total 2 11 2 2 3" xfId="14928"/>
    <cellStyle name="Total 2 11 2 2 4" xfId="14929"/>
    <cellStyle name="Total 2 11 2 2 5" xfId="14930"/>
    <cellStyle name="Total 2 11 2 2 6" xfId="14931"/>
    <cellStyle name="Total 2 11 2 2 7" xfId="14932"/>
    <cellStyle name="Total 2 11 2 2 8" xfId="14933"/>
    <cellStyle name="Total 2 11 2 3" xfId="14934"/>
    <cellStyle name="Total 2 11 2 4" xfId="14935"/>
    <cellStyle name="Total 2 11 2 5" xfId="14936"/>
    <cellStyle name="Total 2 11 2 6" xfId="14937"/>
    <cellStyle name="Total 2 11 2 7" xfId="14938"/>
    <cellStyle name="Total 2 11 2 8" xfId="14939"/>
    <cellStyle name="Total 2 11 2 9" xfId="14940"/>
    <cellStyle name="Total 2 11 3" xfId="14941"/>
    <cellStyle name="Total 2 11 3 2" xfId="14942"/>
    <cellStyle name="Total 2 11 3 3" xfId="14943"/>
    <cellStyle name="Total 2 11 3 4" xfId="14944"/>
    <cellStyle name="Total 2 11 3 5" xfId="14945"/>
    <cellStyle name="Total 2 11 3 6" xfId="14946"/>
    <cellStyle name="Total 2 11 3 7" xfId="14947"/>
    <cellStyle name="Total 2 11 3 8" xfId="14948"/>
    <cellStyle name="Total 2 11 4" xfId="14949"/>
    <cellStyle name="Total 2 11 5" xfId="14950"/>
    <cellStyle name="Total 2 11 6" xfId="14951"/>
    <cellStyle name="Total 2 11 7" xfId="14952"/>
    <cellStyle name="Total 2 11 8" xfId="14953"/>
    <cellStyle name="Total 2 11 9" xfId="14954"/>
    <cellStyle name="Total 2 12" xfId="14955"/>
    <cellStyle name="Total 2 12 2" xfId="14956"/>
    <cellStyle name="Total 2 12 2 2" xfId="14957"/>
    <cellStyle name="Total 2 12 2 3" xfId="14958"/>
    <cellStyle name="Total 2 12 2 4" xfId="14959"/>
    <cellStyle name="Total 2 12 2 5" xfId="14960"/>
    <cellStyle name="Total 2 12 2 6" xfId="14961"/>
    <cellStyle name="Total 2 12 2 7" xfId="14962"/>
    <cellStyle name="Total 2 12 2 8" xfId="14963"/>
    <cellStyle name="Total 2 12 3" xfId="14964"/>
    <cellStyle name="Total 2 12 4" xfId="14965"/>
    <cellStyle name="Total 2 12 5" xfId="14966"/>
    <cellStyle name="Total 2 12 6" xfId="14967"/>
    <cellStyle name="Total 2 12 7" xfId="14968"/>
    <cellStyle name="Total 2 12 8" xfId="14969"/>
    <cellStyle name="Total 2 12 9" xfId="14970"/>
    <cellStyle name="Total 2 13" xfId="14971"/>
    <cellStyle name="Total 2 13 2" xfId="14972"/>
    <cellStyle name="Total 2 13 3" xfId="14973"/>
    <cellStyle name="Total 2 13 4" xfId="14974"/>
    <cellStyle name="Total 2 13 5" xfId="14975"/>
    <cellStyle name="Total 2 13 6" xfId="14976"/>
    <cellStyle name="Total 2 13 7" xfId="14977"/>
    <cellStyle name="Total 2 13 8" xfId="14978"/>
    <cellStyle name="Total 2 14" xfId="14979"/>
    <cellStyle name="Total 2 14 2" xfId="14980"/>
    <cellStyle name="Total 2 14 3" xfId="14981"/>
    <cellStyle name="Total 2 14 4" xfId="14982"/>
    <cellStyle name="Total 2 14 5" xfId="14983"/>
    <cellStyle name="Total 2 14 6" xfId="14984"/>
    <cellStyle name="Total 2 14 7" xfId="14985"/>
    <cellStyle name="Total 2 14 8" xfId="14986"/>
    <cellStyle name="Total 2 15" xfId="14987"/>
    <cellStyle name="Total 2 16" xfId="14988"/>
    <cellStyle name="Total 2 17" xfId="14989"/>
    <cellStyle name="Total 2 18" xfId="14990"/>
    <cellStyle name="Total 2 19" xfId="14991"/>
    <cellStyle name="Total 2 2" xfId="47"/>
    <cellStyle name="Total 2 2 10" xfId="14992"/>
    <cellStyle name="Total 2 2 10 2" xfId="14993"/>
    <cellStyle name="Total 2 2 10 2 2" xfId="14994"/>
    <cellStyle name="Total 2 2 10 2 3" xfId="14995"/>
    <cellStyle name="Total 2 2 10 2 4" xfId="14996"/>
    <cellStyle name="Total 2 2 10 2 5" xfId="14997"/>
    <cellStyle name="Total 2 2 10 2 6" xfId="14998"/>
    <cellStyle name="Total 2 2 10 2 7" xfId="14999"/>
    <cellStyle name="Total 2 2 10 2 8" xfId="15000"/>
    <cellStyle name="Total 2 2 10 3" xfId="15001"/>
    <cellStyle name="Total 2 2 10 4" xfId="15002"/>
    <cellStyle name="Total 2 2 10 5" xfId="15003"/>
    <cellStyle name="Total 2 2 10 6" xfId="15004"/>
    <cellStyle name="Total 2 2 10 7" xfId="15005"/>
    <cellStyle name="Total 2 2 10 8" xfId="15006"/>
    <cellStyle name="Total 2 2 10 9" xfId="15007"/>
    <cellStyle name="Total 2 2 11" xfId="15008"/>
    <cellStyle name="Total 2 2 11 2" xfId="15009"/>
    <cellStyle name="Total 2 2 11 3" xfId="15010"/>
    <cellStyle name="Total 2 2 11 4" xfId="15011"/>
    <cellStyle name="Total 2 2 11 5" xfId="15012"/>
    <cellStyle name="Total 2 2 11 6" xfId="15013"/>
    <cellStyle name="Total 2 2 11 7" xfId="15014"/>
    <cellStyle name="Total 2 2 11 8" xfId="15015"/>
    <cellStyle name="Total 2 2 12" xfId="15016"/>
    <cellStyle name="Total 2 2 12 2" xfId="15017"/>
    <cellStyle name="Total 2 2 12 3" xfId="15018"/>
    <cellStyle name="Total 2 2 12 4" xfId="15019"/>
    <cellStyle name="Total 2 2 12 5" xfId="15020"/>
    <cellStyle name="Total 2 2 12 6" xfId="15021"/>
    <cellStyle name="Total 2 2 12 7" xfId="15022"/>
    <cellStyle name="Total 2 2 12 8" xfId="15023"/>
    <cellStyle name="Total 2 2 13" xfId="15024"/>
    <cellStyle name="Total 2 2 14" xfId="15025"/>
    <cellStyle name="Total 2 2 15" xfId="15026"/>
    <cellStyle name="Total 2 2 16" xfId="15027"/>
    <cellStyle name="Total 2 2 17" xfId="15028"/>
    <cellStyle name="Total 2 2 18" xfId="15029"/>
    <cellStyle name="Total 2 2 19" xfId="15030"/>
    <cellStyle name="Total 2 2 2" xfId="15031"/>
    <cellStyle name="Total 2 2 2 10" xfId="15032"/>
    <cellStyle name="Total 2 2 2 2" xfId="15033"/>
    <cellStyle name="Total 2 2 2 2 2" xfId="15034"/>
    <cellStyle name="Total 2 2 2 2 2 2" xfId="15035"/>
    <cellStyle name="Total 2 2 2 2 2 3" xfId="15036"/>
    <cellStyle name="Total 2 2 2 2 2 4" xfId="15037"/>
    <cellStyle name="Total 2 2 2 2 2 5" xfId="15038"/>
    <cellStyle name="Total 2 2 2 2 2 6" xfId="15039"/>
    <cellStyle name="Total 2 2 2 2 2 7" xfId="15040"/>
    <cellStyle name="Total 2 2 2 2 2 8" xfId="15041"/>
    <cellStyle name="Total 2 2 2 2 3" xfId="15042"/>
    <cellStyle name="Total 2 2 2 2 4" xfId="15043"/>
    <cellStyle name="Total 2 2 2 2 5" xfId="15044"/>
    <cellStyle name="Total 2 2 2 2 6" xfId="15045"/>
    <cellStyle name="Total 2 2 2 2 7" xfId="15046"/>
    <cellStyle name="Total 2 2 2 2 8" xfId="15047"/>
    <cellStyle name="Total 2 2 2 2 9" xfId="15048"/>
    <cellStyle name="Total 2 2 2 3" xfId="15049"/>
    <cellStyle name="Total 2 2 2 3 2" xfId="15050"/>
    <cellStyle name="Total 2 2 2 3 3" xfId="15051"/>
    <cellStyle name="Total 2 2 2 3 4" xfId="15052"/>
    <cellStyle name="Total 2 2 2 3 5" xfId="15053"/>
    <cellStyle name="Total 2 2 2 3 6" xfId="15054"/>
    <cellStyle name="Total 2 2 2 3 7" xfId="15055"/>
    <cellStyle name="Total 2 2 2 3 8" xfId="15056"/>
    <cellStyle name="Total 2 2 2 4" xfId="15057"/>
    <cellStyle name="Total 2 2 2 5" xfId="15058"/>
    <cellStyle name="Total 2 2 2 6" xfId="15059"/>
    <cellStyle name="Total 2 2 2 7" xfId="15060"/>
    <cellStyle name="Total 2 2 2 8" xfId="15061"/>
    <cellStyle name="Total 2 2 2 9" xfId="15062"/>
    <cellStyle name="Total 2 2 3" xfId="15063"/>
    <cellStyle name="Total 2 2 3 10" xfId="15064"/>
    <cellStyle name="Total 2 2 3 2" xfId="15065"/>
    <cellStyle name="Total 2 2 3 2 2" xfId="15066"/>
    <cellStyle name="Total 2 2 3 2 2 2" xfId="15067"/>
    <cellStyle name="Total 2 2 3 2 2 3" xfId="15068"/>
    <cellStyle name="Total 2 2 3 2 2 4" xfId="15069"/>
    <cellStyle name="Total 2 2 3 2 2 5" xfId="15070"/>
    <cellStyle name="Total 2 2 3 2 2 6" xfId="15071"/>
    <cellStyle name="Total 2 2 3 2 2 7" xfId="15072"/>
    <cellStyle name="Total 2 2 3 2 2 8" xfId="15073"/>
    <cellStyle name="Total 2 2 3 2 3" xfId="15074"/>
    <cellStyle name="Total 2 2 3 2 4" xfId="15075"/>
    <cellStyle name="Total 2 2 3 2 5" xfId="15076"/>
    <cellStyle name="Total 2 2 3 2 6" xfId="15077"/>
    <cellStyle name="Total 2 2 3 2 7" xfId="15078"/>
    <cellStyle name="Total 2 2 3 2 8" xfId="15079"/>
    <cellStyle name="Total 2 2 3 2 9" xfId="15080"/>
    <cellStyle name="Total 2 2 3 3" xfId="15081"/>
    <cellStyle name="Total 2 2 3 3 2" xfId="15082"/>
    <cellStyle name="Total 2 2 3 3 3" xfId="15083"/>
    <cellStyle name="Total 2 2 3 3 4" xfId="15084"/>
    <cellStyle name="Total 2 2 3 3 5" xfId="15085"/>
    <cellStyle name="Total 2 2 3 3 6" xfId="15086"/>
    <cellStyle name="Total 2 2 3 3 7" xfId="15087"/>
    <cellStyle name="Total 2 2 3 3 8" xfId="15088"/>
    <cellStyle name="Total 2 2 3 4" xfId="15089"/>
    <cellStyle name="Total 2 2 3 5" xfId="15090"/>
    <cellStyle name="Total 2 2 3 6" xfId="15091"/>
    <cellStyle name="Total 2 2 3 7" xfId="15092"/>
    <cellStyle name="Total 2 2 3 8" xfId="15093"/>
    <cellStyle name="Total 2 2 3 9" xfId="15094"/>
    <cellStyle name="Total 2 2 4" xfId="15095"/>
    <cellStyle name="Total 2 2 4 10" xfId="15096"/>
    <cellStyle name="Total 2 2 4 2" xfId="15097"/>
    <cellStyle name="Total 2 2 4 2 2" xfId="15098"/>
    <cellStyle name="Total 2 2 4 2 2 2" xfId="15099"/>
    <cellStyle name="Total 2 2 4 2 2 3" xfId="15100"/>
    <cellStyle name="Total 2 2 4 2 2 4" xfId="15101"/>
    <cellStyle name="Total 2 2 4 2 2 5" xfId="15102"/>
    <cellStyle name="Total 2 2 4 2 2 6" xfId="15103"/>
    <cellStyle name="Total 2 2 4 2 2 7" xfId="15104"/>
    <cellStyle name="Total 2 2 4 2 2 8" xfId="15105"/>
    <cellStyle name="Total 2 2 4 2 3" xfId="15106"/>
    <cellStyle name="Total 2 2 4 2 4" xfId="15107"/>
    <cellStyle name="Total 2 2 4 2 5" xfId="15108"/>
    <cellStyle name="Total 2 2 4 2 6" xfId="15109"/>
    <cellStyle name="Total 2 2 4 2 7" xfId="15110"/>
    <cellStyle name="Total 2 2 4 2 8" xfId="15111"/>
    <cellStyle name="Total 2 2 4 2 9" xfId="15112"/>
    <cellStyle name="Total 2 2 4 3" xfId="15113"/>
    <cellStyle name="Total 2 2 4 3 2" xfId="15114"/>
    <cellStyle name="Total 2 2 4 3 3" xfId="15115"/>
    <cellStyle name="Total 2 2 4 3 4" xfId="15116"/>
    <cellStyle name="Total 2 2 4 3 5" xfId="15117"/>
    <cellStyle name="Total 2 2 4 3 6" xfId="15118"/>
    <cellStyle name="Total 2 2 4 3 7" xfId="15119"/>
    <cellStyle name="Total 2 2 4 3 8" xfId="15120"/>
    <cellStyle name="Total 2 2 4 4" xfId="15121"/>
    <cellStyle name="Total 2 2 4 5" xfId="15122"/>
    <cellStyle name="Total 2 2 4 6" xfId="15123"/>
    <cellStyle name="Total 2 2 4 7" xfId="15124"/>
    <cellStyle name="Total 2 2 4 8" xfId="15125"/>
    <cellStyle name="Total 2 2 4 9" xfId="15126"/>
    <cellStyle name="Total 2 2 5" xfId="15127"/>
    <cellStyle name="Total 2 2 5 10" xfId="15128"/>
    <cellStyle name="Total 2 2 5 2" xfId="15129"/>
    <cellStyle name="Total 2 2 5 2 2" xfId="15130"/>
    <cellStyle name="Total 2 2 5 2 2 2" xfId="15131"/>
    <cellStyle name="Total 2 2 5 2 2 3" xfId="15132"/>
    <cellStyle name="Total 2 2 5 2 2 4" xfId="15133"/>
    <cellStyle name="Total 2 2 5 2 2 5" xfId="15134"/>
    <cellStyle name="Total 2 2 5 2 2 6" xfId="15135"/>
    <cellStyle name="Total 2 2 5 2 2 7" xfId="15136"/>
    <cellStyle name="Total 2 2 5 2 2 8" xfId="15137"/>
    <cellStyle name="Total 2 2 5 2 3" xfId="15138"/>
    <cellStyle name="Total 2 2 5 2 4" xfId="15139"/>
    <cellStyle name="Total 2 2 5 2 5" xfId="15140"/>
    <cellStyle name="Total 2 2 5 2 6" xfId="15141"/>
    <cellStyle name="Total 2 2 5 2 7" xfId="15142"/>
    <cellStyle name="Total 2 2 5 2 8" xfId="15143"/>
    <cellStyle name="Total 2 2 5 2 9" xfId="15144"/>
    <cellStyle name="Total 2 2 5 3" xfId="15145"/>
    <cellStyle name="Total 2 2 5 3 2" xfId="15146"/>
    <cellStyle name="Total 2 2 5 3 3" xfId="15147"/>
    <cellStyle name="Total 2 2 5 3 4" xfId="15148"/>
    <cellStyle name="Total 2 2 5 3 5" xfId="15149"/>
    <cellStyle name="Total 2 2 5 3 6" xfId="15150"/>
    <cellStyle name="Total 2 2 5 3 7" xfId="15151"/>
    <cellStyle name="Total 2 2 5 3 8" xfId="15152"/>
    <cellStyle name="Total 2 2 5 4" xfId="15153"/>
    <cellStyle name="Total 2 2 5 5" xfId="15154"/>
    <cellStyle name="Total 2 2 5 6" xfId="15155"/>
    <cellStyle name="Total 2 2 5 7" xfId="15156"/>
    <cellStyle name="Total 2 2 5 8" xfId="15157"/>
    <cellStyle name="Total 2 2 5 9" xfId="15158"/>
    <cellStyle name="Total 2 2 6" xfId="15159"/>
    <cellStyle name="Total 2 2 6 10" xfId="15160"/>
    <cellStyle name="Total 2 2 6 2" xfId="15161"/>
    <cellStyle name="Total 2 2 6 2 2" xfId="15162"/>
    <cellStyle name="Total 2 2 6 2 2 2" xfId="15163"/>
    <cellStyle name="Total 2 2 6 2 2 3" xfId="15164"/>
    <cellStyle name="Total 2 2 6 2 2 4" xfId="15165"/>
    <cellStyle name="Total 2 2 6 2 2 5" xfId="15166"/>
    <cellStyle name="Total 2 2 6 2 2 6" xfId="15167"/>
    <cellStyle name="Total 2 2 6 2 2 7" xfId="15168"/>
    <cellStyle name="Total 2 2 6 2 2 8" xfId="15169"/>
    <cellStyle name="Total 2 2 6 2 3" xfId="15170"/>
    <cellStyle name="Total 2 2 6 2 4" xfId="15171"/>
    <cellStyle name="Total 2 2 6 2 5" xfId="15172"/>
    <cellStyle name="Total 2 2 6 2 6" xfId="15173"/>
    <cellStyle name="Total 2 2 6 2 7" xfId="15174"/>
    <cellStyle name="Total 2 2 6 2 8" xfId="15175"/>
    <cellStyle name="Total 2 2 6 2 9" xfId="15176"/>
    <cellStyle name="Total 2 2 6 3" xfId="15177"/>
    <cellStyle name="Total 2 2 6 3 2" xfId="15178"/>
    <cellStyle name="Total 2 2 6 3 3" xfId="15179"/>
    <cellStyle name="Total 2 2 6 3 4" xfId="15180"/>
    <cellStyle name="Total 2 2 6 3 5" xfId="15181"/>
    <cellStyle name="Total 2 2 6 3 6" xfId="15182"/>
    <cellStyle name="Total 2 2 6 3 7" xfId="15183"/>
    <cellStyle name="Total 2 2 6 3 8" xfId="15184"/>
    <cellStyle name="Total 2 2 6 4" xfId="15185"/>
    <cellStyle name="Total 2 2 6 5" xfId="15186"/>
    <cellStyle name="Total 2 2 6 6" xfId="15187"/>
    <cellStyle name="Total 2 2 6 7" xfId="15188"/>
    <cellStyle name="Total 2 2 6 8" xfId="15189"/>
    <cellStyle name="Total 2 2 6 9" xfId="15190"/>
    <cellStyle name="Total 2 2 7" xfId="15191"/>
    <cellStyle name="Total 2 2 7 10" xfId="15192"/>
    <cellStyle name="Total 2 2 7 2" xfId="15193"/>
    <cellStyle name="Total 2 2 7 2 2" xfId="15194"/>
    <cellStyle name="Total 2 2 7 2 2 2" xfId="15195"/>
    <cellStyle name="Total 2 2 7 2 2 3" xfId="15196"/>
    <cellStyle name="Total 2 2 7 2 2 4" xfId="15197"/>
    <cellStyle name="Total 2 2 7 2 2 5" xfId="15198"/>
    <cellStyle name="Total 2 2 7 2 2 6" xfId="15199"/>
    <cellStyle name="Total 2 2 7 2 2 7" xfId="15200"/>
    <cellStyle name="Total 2 2 7 2 2 8" xfId="15201"/>
    <cellStyle name="Total 2 2 7 2 3" xfId="15202"/>
    <cellStyle name="Total 2 2 7 2 4" xfId="15203"/>
    <cellStyle name="Total 2 2 7 2 5" xfId="15204"/>
    <cellStyle name="Total 2 2 7 2 6" xfId="15205"/>
    <cellStyle name="Total 2 2 7 2 7" xfId="15206"/>
    <cellStyle name="Total 2 2 7 2 8" xfId="15207"/>
    <cellStyle name="Total 2 2 7 2 9" xfId="15208"/>
    <cellStyle name="Total 2 2 7 3" xfId="15209"/>
    <cellStyle name="Total 2 2 7 3 2" xfId="15210"/>
    <cellStyle name="Total 2 2 7 3 3" xfId="15211"/>
    <cellStyle name="Total 2 2 7 3 4" xfId="15212"/>
    <cellStyle name="Total 2 2 7 3 5" xfId="15213"/>
    <cellStyle name="Total 2 2 7 3 6" xfId="15214"/>
    <cellStyle name="Total 2 2 7 3 7" xfId="15215"/>
    <cellStyle name="Total 2 2 7 3 8" xfId="15216"/>
    <cellStyle name="Total 2 2 7 4" xfId="15217"/>
    <cellStyle name="Total 2 2 7 5" xfId="15218"/>
    <cellStyle name="Total 2 2 7 6" xfId="15219"/>
    <cellStyle name="Total 2 2 7 7" xfId="15220"/>
    <cellStyle name="Total 2 2 7 8" xfId="15221"/>
    <cellStyle name="Total 2 2 7 9" xfId="15222"/>
    <cellStyle name="Total 2 2 8" xfId="15223"/>
    <cellStyle name="Total 2 2 8 10" xfId="15224"/>
    <cellStyle name="Total 2 2 8 2" xfId="15225"/>
    <cellStyle name="Total 2 2 8 2 2" xfId="15226"/>
    <cellStyle name="Total 2 2 8 2 2 2" xfId="15227"/>
    <cellStyle name="Total 2 2 8 2 2 3" xfId="15228"/>
    <cellStyle name="Total 2 2 8 2 2 4" xfId="15229"/>
    <cellStyle name="Total 2 2 8 2 2 5" xfId="15230"/>
    <cellStyle name="Total 2 2 8 2 2 6" xfId="15231"/>
    <cellStyle name="Total 2 2 8 2 2 7" xfId="15232"/>
    <cellStyle name="Total 2 2 8 2 2 8" xfId="15233"/>
    <cellStyle name="Total 2 2 8 2 3" xfId="15234"/>
    <cellStyle name="Total 2 2 8 2 4" xfId="15235"/>
    <cellStyle name="Total 2 2 8 2 5" xfId="15236"/>
    <cellStyle name="Total 2 2 8 2 6" xfId="15237"/>
    <cellStyle name="Total 2 2 8 2 7" xfId="15238"/>
    <cellStyle name="Total 2 2 8 2 8" xfId="15239"/>
    <cellStyle name="Total 2 2 8 2 9" xfId="15240"/>
    <cellStyle name="Total 2 2 8 3" xfId="15241"/>
    <cellStyle name="Total 2 2 8 3 2" xfId="15242"/>
    <cellStyle name="Total 2 2 8 3 3" xfId="15243"/>
    <cellStyle name="Total 2 2 8 3 4" xfId="15244"/>
    <cellStyle name="Total 2 2 8 3 5" xfId="15245"/>
    <cellStyle name="Total 2 2 8 3 6" xfId="15246"/>
    <cellStyle name="Total 2 2 8 3 7" xfId="15247"/>
    <cellStyle name="Total 2 2 8 3 8" xfId="15248"/>
    <cellStyle name="Total 2 2 8 4" xfId="15249"/>
    <cellStyle name="Total 2 2 8 5" xfId="15250"/>
    <cellStyle name="Total 2 2 8 6" xfId="15251"/>
    <cellStyle name="Total 2 2 8 7" xfId="15252"/>
    <cellStyle name="Total 2 2 8 8" xfId="15253"/>
    <cellStyle name="Total 2 2 8 9" xfId="15254"/>
    <cellStyle name="Total 2 2 9" xfId="15255"/>
    <cellStyle name="Total 2 2 9 10" xfId="15256"/>
    <cellStyle name="Total 2 2 9 2" xfId="15257"/>
    <cellStyle name="Total 2 2 9 2 2" xfId="15258"/>
    <cellStyle name="Total 2 2 9 2 2 2" xfId="15259"/>
    <cellStyle name="Total 2 2 9 2 2 3" xfId="15260"/>
    <cellStyle name="Total 2 2 9 2 2 4" xfId="15261"/>
    <cellStyle name="Total 2 2 9 2 2 5" xfId="15262"/>
    <cellStyle name="Total 2 2 9 2 2 6" xfId="15263"/>
    <cellStyle name="Total 2 2 9 2 2 7" xfId="15264"/>
    <cellStyle name="Total 2 2 9 2 2 8" xfId="15265"/>
    <cellStyle name="Total 2 2 9 2 3" xfId="15266"/>
    <cellStyle name="Total 2 2 9 2 4" xfId="15267"/>
    <cellStyle name="Total 2 2 9 2 5" xfId="15268"/>
    <cellStyle name="Total 2 2 9 2 6" xfId="15269"/>
    <cellStyle name="Total 2 2 9 2 7" xfId="15270"/>
    <cellStyle name="Total 2 2 9 2 8" xfId="15271"/>
    <cellStyle name="Total 2 2 9 2 9" xfId="15272"/>
    <cellStyle name="Total 2 2 9 3" xfId="15273"/>
    <cellStyle name="Total 2 2 9 3 2" xfId="15274"/>
    <cellStyle name="Total 2 2 9 3 3" xfId="15275"/>
    <cellStyle name="Total 2 2 9 3 4" xfId="15276"/>
    <cellStyle name="Total 2 2 9 3 5" xfId="15277"/>
    <cellStyle name="Total 2 2 9 3 6" xfId="15278"/>
    <cellStyle name="Total 2 2 9 3 7" xfId="15279"/>
    <cellStyle name="Total 2 2 9 3 8" xfId="15280"/>
    <cellStyle name="Total 2 2 9 4" xfId="15281"/>
    <cellStyle name="Total 2 2 9 5" xfId="15282"/>
    <cellStyle name="Total 2 2 9 6" xfId="15283"/>
    <cellStyle name="Total 2 2 9 7" xfId="15284"/>
    <cellStyle name="Total 2 2 9 8" xfId="15285"/>
    <cellStyle name="Total 2 2 9 9" xfId="15286"/>
    <cellStyle name="Total 2 20" xfId="15287"/>
    <cellStyle name="Total 2 21" xfId="15288"/>
    <cellStyle name="Total 2 22" xfId="18950"/>
    <cellStyle name="Total 2 3" xfId="15289"/>
    <cellStyle name="Total 2 3 10" xfId="15290"/>
    <cellStyle name="Total 2 3 10 2" xfId="15291"/>
    <cellStyle name="Total 2 3 10 2 2" xfId="15292"/>
    <cellStyle name="Total 2 3 10 2 3" xfId="15293"/>
    <cellStyle name="Total 2 3 10 2 4" xfId="15294"/>
    <cellStyle name="Total 2 3 10 2 5" xfId="15295"/>
    <cellStyle name="Total 2 3 10 2 6" xfId="15296"/>
    <cellStyle name="Total 2 3 10 2 7" xfId="15297"/>
    <cellStyle name="Total 2 3 10 2 8" xfId="15298"/>
    <cellStyle name="Total 2 3 10 3" xfId="15299"/>
    <cellStyle name="Total 2 3 10 4" xfId="15300"/>
    <cellStyle name="Total 2 3 10 5" xfId="15301"/>
    <cellStyle name="Total 2 3 10 6" xfId="15302"/>
    <cellStyle name="Total 2 3 10 7" xfId="15303"/>
    <cellStyle name="Total 2 3 10 8" xfId="15304"/>
    <cellStyle name="Total 2 3 10 9" xfId="15305"/>
    <cellStyle name="Total 2 3 11" xfId="15306"/>
    <cellStyle name="Total 2 3 11 2" xfId="15307"/>
    <cellStyle name="Total 2 3 11 3" xfId="15308"/>
    <cellStyle name="Total 2 3 11 4" xfId="15309"/>
    <cellStyle name="Total 2 3 11 5" xfId="15310"/>
    <cellStyle name="Total 2 3 11 6" xfId="15311"/>
    <cellStyle name="Total 2 3 11 7" xfId="15312"/>
    <cellStyle name="Total 2 3 11 8" xfId="15313"/>
    <cellStyle name="Total 2 3 12" xfId="15314"/>
    <cellStyle name="Total 2 3 12 2" xfId="15315"/>
    <cellStyle name="Total 2 3 12 3" xfId="15316"/>
    <cellStyle name="Total 2 3 12 4" xfId="15317"/>
    <cellStyle name="Total 2 3 12 5" xfId="15318"/>
    <cellStyle name="Total 2 3 12 6" xfId="15319"/>
    <cellStyle name="Total 2 3 12 7" xfId="15320"/>
    <cellStyle name="Total 2 3 12 8" xfId="15321"/>
    <cellStyle name="Total 2 3 13" xfId="15322"/>
    <cellStyle name="Total 2 3 14" xfId="15323"/>
    <cellStyle name="Total 2 3 15" xfId="15324"/>
    <cellStyle name="Total 2 3 16" xfId="15325"/>
    <cellStyle name="Total 2 3 17" xfId="15326"/>
    <cellStyle name="Total 2 3 18" xfId="15327"/>
    <cellStyle name="Total 2 3 19" xfId="15328"/>
    <cellStyle name="Total 2 3 2" xfId="15329"/>
    <cellStyle name="Total 2 3 2 10" xfId="15330"/>
    <cellStyle name="Total 2 3 2 2" xfId="15331"/>
    <cellStyle name="Total 2 3 2 2 2" xfId="15332"/>
    <cellStyle name="Total 2 3 2 2 2 2" xfId="15333"/>
    <cellStyle name="Total 2 3 2 2 2 3" xfId="15334"/>
    <cellStyle name="Total 2 3 2 2 2 4" xfId="15335"/>
    <cellStyle name="Total 2 3 2 2 2 5" xfId="15336"/>
    <cellStyle name="Total 2 3 2 2 2 6" xfId="15337"/>
    <cellStyle name="Total 2 3 2 2 2 7" xfId="15338"/>
    <cellStyle name="Total 2 3 2 2 2 8" xfId="15339"/>
    <cellStyle name="Total 2 3 2 2 3" xfId="15340"/>
    <cellStyle name="Total 2 3 2 2 4" xfId="15341"/>
    <cellStyle name="Total 2 3 2 2 5" xfId="15342"/>
    <cellStyle name="Total 2 3 2 2 6" xfId="15343"/>
    <cellStyle name="Total 2 3 2 2 7" xfId="15344"/>
    <cellStyle name="Total 2 3 2 2 8" xfId="15345"/>
    <cellStyle name="Total 2 3 2 2 9" xfId="15346"/>
    <cellStyle name="Total 2 3 2 3" xfId="15347"/>
    <cellStyle name="Total 2 3 2 3 2" xfId="15348"/>
    <cellStyle name="Total 2 3 2 3 3" xfId="15349"/>
    <cellStyle name="Total 2 3 2 3 4" xfId="15350"/>
    <cellStyle name="Total 2 3 2 3 5" xfId="15351"/>
    <cellStyle name="Total 2 3 2 3 6" xfId="15352"/>
    <cellStyle name="Total 2 3 2 3 7" xfId="15353"/>
    <cellStyle name="Total 2 3 2 3 8" xfId="15354"/>
    <cellStyle name="Total 2 3 2 4" xfId="15355"/>
    <cellStyle name="Total 2 3 2 5" xfId="15356"/>
    <cellStyle name="Total 2 3 2 6" xfId="15357"/>
    <cellStyle name="Total 2 3 2 7" xfId="15358"/>
    <cellStyle name="Total 2 3 2 8" xfId="15359"/>
    <cellStyle name="Total 2 3 2 9" xfId="15360"/>
    <cellStyle name="Total 2 3 3" xfId="15361"/>
    <cellStyle name="Total 2 3 3 10" xfId="15362"/>
    <cellStyle name="Total 2 3 3 2" xfId="15363"/>
    <cellStyle name="Total 2 3 3 2 2" xfId="15364"/>
    <cellStyle name="Total 2 3 3 2 2 2" xfId="15365"/>
    <cellStyle name="Total 2 3 3 2 2 3" xfId="15366"/>
    <cellStyle name="Total 2 3 3 2 2 4" xfId="15367"/>
    <cellStyle name="Total 2 3 3 2 2 5" xfId="15368"/>
    <cellStyle name="Total 2 3 3 2 2 6" xfId="15369"/>
    <cellStyle name="Total 2 3 3 2 2 7" xfId="15370"/>
    <cellStyle name="Total 2 3 3 2 2 8" xfId="15371"/>
    <cellStyle name="Total 2 3 3 2 3" xfId="15372"/>
    <cellStyle name="Total 2 3 3 2 4" xfId="15373"/>
    <cellStyle name="Total 2 3 3 2 5" xfId="15374"/>
    <cellStyle name="Total 2 3 3 2 6" xfId="15375"/>
    <cellStyle name="Total 2 3 3 2 7" xfId="15376"/>
    <cellStyle name="Total 2 3 3 2 8" xfId="15377"/>
    <cellStyle name="Total 2 3 3 2 9" xfId="15378"/>
    <cellStyle name="Total 2 3 3 3" xfId="15379"/>
    <cellStyle name="Total 2 3 3 3 2" xfId="15380"/>
    <cellStyle name="Total 2 3 3 3 3" xfId="15381"/>
    <cellStyle name="Total 2 3 3 3 4" xfId="15382"/>
    <cellStyle name="Total 2 3 3 3 5" xfId="15383"/>
    <cellStyle name="Total 2 3 3 3 6" xfId="15384"/>
    <cellStyle name="Total 2 3 3 3 7" xfId="15385"/>
    <cellStyle name="Total 2 3 3 3 8" xfId="15386"/>
    <cellStyle name="Total 2 3 3 4" xfId="15387"/>
    <cellStyle name="Total 2 3 3 5" xfId="15388"/>
    <cellStyle name="Total 2 3 3 6" xfId="15389"/>
    <cellStyle name="Total 2 3 3 7" xfId="15390"/>
    <cellStyle name="Total 2 3 3 8" xfId="15391"/>
    <cellStyle name="Total 2 3 3 9" xfId="15392"/>
    <cellStyle name="Total 2 3 4" xfId="15393"/>
    <cellStyle name="Total 2 3 4 10" xfId="15394"/>
    <cellStyle name="Total 2 3 4 2" xfId="15395"/>
    <cellStyle name="Total 2 3 4 2 2" xfId="15396"/>
    <cellStyle name="Total 2 3 4 2 2 2" xfId="15397"/>
    <cellStyle name="Total 2 3 4 2 2 3" xfId="15398"/>
    <cellStyle name="Total 2 3 4 2 2 4" xfId="15399"/>
    <cellStyle name="Total 2 3 4 2 2 5" xfId="15400"/>
    <cellStyle name="Total 2 3 4 2 2 6" xfId="15401"/>
    <cellStyle name="Total 2 3 4 2 2 7" xfId="15402"/>
    <cellStyle name="Total 2 3 4 2 2 8" xfId="15403"/>
    <cellStyle name="Total 2 3 4 2 3" xfId="15404"/>
    <cellStyle name="Total 2 3 4 2 4" xfId="15405"/>
    <cellStyle name="Total 2 3 4 2 5" xfId="15406"/>
    <cellStyle name="Total 2 3 4 2 6" xfId="15407"/>
    <cellStyle name="Total 2 3 4 2 7" xfId="15408"/>
    <cellStyle name="Total 2 3 4 2 8" xfId="15409"/>
    <cellStyle name="Total 2 3 4 2 9" xfId="15410"/>
    <cellStyle name="Total 2 3 4 3" xfId="15411"/>
    <cellStyle name="Total 2 3 4 3 2" xfId="15412"/>
    <cellStyle name="Total 2 3 4 3 3" xfId="15413"/>
    <cellStyle name="Total 2 3 4 3 4" xfId="15414"/>
    <cellStyle name="Total 2 3 4 3 5" xfId="15415"/>
    <cellStyle name="Total 2 3 4 3 6" xfId="15416"/>
    <cellStyle name="Total 2 3 4 3 7" xfId="15417"/>
    <cellStyle name="Total 2 3 4 3 8" xfId="15418"/>
    <cellStyle name="Total 2 3 4 4" xfId="15419"/>
    <cellStyle name="Total 2 3 4 5" xfId="15420"/>
    <cellStyle name="Total 2 3 4 6" xfId="15421"/>
    <cellStyle name="Total 2 3 4 7" xfId="15422"/>
    <cellStyle name="Total 2 3 4 8" xfId="15423"/>
    <cellStyle name="Total 2 3 4 9" xfId="15424"/>
    <cellStyle name="Total 2 3 5" xfId="15425"/>
    <cellStyle name="Total 2 3 5 10" xfId="15426"/>
    <cellStyle name="Total 2 3 5 2" xfId="15427"/>
    <cellStyle name="Total 2 3 5 2 2" xfId="15428"/>
    <cellStyle name="Total 2 3 5 2 2 2" xfId="15429"/>
    <cellStyle name="Total 2 3 5 2 2 3" xfId="15430"/>
    <cellStyle name="Total 2 3 5 2 2 4" xfId="15431"/>
    <cellStyle name="Total 2 3 5 2 2 5" xfId="15432"/>
    <cellStyle name="Total 2 3 5 2 2 6" xfId="15433"/>
    <cellStyle name="Total 2 3 5 2 2 7" xfId="15434"/>
    <cellStyle name="Total 2 3 5 2 2 8" xfId="15435"/>
    <cellStyle name="Total 2 3 5 2 3" xfId="15436"/>
    <cellStyle name="Total 2 3 5 2 4" xfId="15437"/>
    <cellStyle name="Total 2 3 5 2 5" xfId="15438"/>
    <cellStyle name="Total 2 3 5 2 6" xfId="15439"/>
    <cellStyle name="Total 2 3 5 2 7" xfId="15440"/>
    <cellStyle name="Total 2 3 5 2 8" xfId="15441"/>
    <cellStyle name="Total 2 3 5 2 9" xfId="15442"/>
    <cellStyle name="Total 2 3 5 3" xfId="15443"/>
    <cellStyle name="Total 2 3 5 3 2" xfId="15444"/>
    <cellStyle name="Total 2 3 5 3 3" xfId="15445"/>
    <cellStyle name="Total 2 3 5 3 4" xfId="15446"/>
    <cellStyle name="Total 2 3 5 3 5" xfId="15447"/>
    <cellStyle name="Total 2 3 5 3 6" xfId="15448"/>
    <cellStyle name="Total 2 3 5 3 7" xfId="15449"/>
    <cellStyle name="Total 2 3 5 3 8" xfId="15450"/>
    <cellStyle name="Total 2 3 5 4" xfId="15451"/>
    <cellStyle name="Total 2 3 5 5" xfId="15452"/>
    <cellStyle name="Total 2 3 5 6" xfId="15453"/>
    <cellStyle name="Total 2 3 5 7" xfId="15454"/>
    <cellStyle name="Total 2 3 5 8" xfId="15455"/>
    <cellStyle name="Total 2 3 5 9" xfId="15456"/>
    <cellStyle name="Total 2 3 6" xfId="15457"/>
    <cellStyle name="Total 2 3 6 10" xfId="15458"/>
    <cellStyle name="Total 2 3 6 2" xfId="15459"/>
    <cellStyle name="Total 2 3 6 2 2" xfId="15460"/>
    <cellStyle name="Total 2 3 6 2 2 2" xfId="15461"/>
    <cellStyle name="Total 2 3 6 2 2 3" xfId="15462"/>
    <cellStyle name="Total 2 3 6 2 2 4" xfId="15463"/>
    <cellStyle name="Total 2 3 6 2 2 5" xfId="15464"/>
    <cellStyle name="Total 2 3 6 2 2 6" xfId="15465"/>
    <cellStyle name="Total 2 3 6 2 2 7" xfId="15466"/>
    <cellStyle name="Total 2 3 6 2 2 8" xfId="15467"/>
    <cellStyle name="Total 2 3 6 2 3" xfId="15468"/>
    <cellStyle name="Total 2 3 6 2 4" xfId="15469"/>
    <cellStyle name="Total 2 3 6 2 5" xfId="15470"/>
    <cellStyle name="Total 2 3 6 2 6" xfId="15471"/>
    <cellStyle name="Total 2 3 6 2 7" xfId="15472"/>
    <cellStyle name="Total 2 3 6 2 8" xfId="15473"/>
    <cellStyle name="Total 2 3 6 2 9" xfId="15474"/>
    <cellStyle name="Total 2 3 6 3" xfId="15475"/>
    <cellStyle name="Total 2 3 6 3 2" xfId="15476"/>
    <cellStyle name="Total 2 3 6 3 3" xfId="15477"/>
    <cellStyle name="Total 2 3 6 3 4" xfId="15478"/>
    <cellStyle name="Total 2 3 6 3 5" xfId="15479"/>
    <cellStyle name="Total 2 3 6 3 6" xfId="15480"/>
    <cellStyle name="Total 2 3 6 3 7" xfId="15481"/>
    <cellStyle name="Total 2 3 6 3 8" xfId="15482"/>
    <cellStyle name="Total 2 3 6 4" xfId="15483"/>
    <cellStyle name="Total 2 3 6 5" xfId="15484"/>
    <cellStyle name="Total 2 3 6 6" xfId="15485"/>
    <cellStyle name="Total 2 3 6 7" xfId="15486"/>
    <cellStyle name="Total 2 3 6 8" xfId="15487"/>
    <cellStyle name="Total 2 3 6 9" xfId="15488"/>
    <cellStyle name="Total 2 3 7" xfId="15489"/>
    <cellStyle name="Total 2 3 7 10" xfId="15490"/>
    <cellStyle name="Total 2 3 7 2" xfId="15491"/>
    <cellStyle name="Total 2 3 7 2 2" xfId="15492"/>
    <cellStyle name="Total 2 3 7 2 2 2" xfId="15493"/>
    <cellStyle name="Total 2 3 7 2 2 3" xfId="15494"/>
    <cellStyle name="Total 2 3 7 2 2 4" xfId="15495"/>
    <cellStyle name="Total 2 3 7 2 2 5" xfId="15496"/>
    <cellStyle name="Total 2 3 7 2 2 6" xfId="15497"/>
    <cellStyle name="Total 2 3 7 2 2 7" xfId="15498"/>
    <cellStyle name="Total 2 3 7 2 2 8" xfId="15499"/>
    <cellStyle name="Total 2 3 7 2 3" xfId="15500"/>
    <cellStyle name="Total 2 3 7 2 4" xfId="15501"/>
    <cellStyle name="Total 2 3 7 2 5" xfId="15502"/>
    <cellStyle name="Total 2 3 7 2 6" xfId="15503"/>
    <cellStyle name="Total 2 3 7 2 7" xfId="15504"/>
    <cellStyle name="Total 2 3 7 2 8" xfId="15505"/>
    <cellStyle name="Total 2 3 7 2 9" xfId="15506"/>
    <cellStyle name="Total 2 3 7 3" xfId="15507"/>
    <cellStyle name="Total 2 3 7 3 2" xfId="15508"/>
    <cellStyle name="Total 2 3 7 3 3" xfId="15509"/>
    <cellStyle name="Total 2 3 7 3 4" xfId="15510"/>
    <cellStyle name="Total 2 3 7 3 5" xfId="15511"/>
    <cellStyle name="Total 2 3 7 3 6" xfId="15512"/>
    <cellStyle name="Total 2 3 7 3 7" xfId="15513"/>
    <cellStyle name="Total 2 3 7 3 8" xfId="15514"/>
    <cellStyle name="Total 2 3 7 4" xfId="15515"/>
    <cellStyle name="Total 2 3 7 5" xfId="15516"/>
    <cellStyle name="Total 2 3 7 6" xfId="15517"/>
    <cellStyle name="Total 2 3 7 7" xfId="15518"/>
    <cellStyle name="Total 2 3 7 8" xfId="15519"/>
    <cellStyle name="Total 2 3 7 9" xfId="15520"/>
    <cellStyle name="Total 2 3 8" xfId="15521"/>
    <cellStyle name="Total 2 3 8 10" xfId="15522"/>
    <cellStyle name="Total 2 3 8 2" xfId="15523"/>
    <cellStyle name="Total 2 3 8 2 2" xfId="15524"/>
    <cellStyle name="Total 2 3 8 2 2 2" xfId="15525"/>
    <cellStyle name="Total 2 3 8 2 2 3" xfId="15526"/>
    <cellStyle name="Total 2 3 8 2 2 4" xfId="15527"/>
    <cellStyle name="Total 2 3 8 2 2 5" xfId="15528"/>
    <cellStyle name="Total 2 3 8 2 2 6" xfId="15529"/>
    <cellStyle name="Total 2 3 8 2 2 7" xfId="15530"/>
    <cellStyle name="Total 2 3 8 2 2 8" xfId="15531"/>
    <cellStyle name="Total 2 3 8 2 3" xfId="15532"/>
    <cellStyle name="Total 2 3 8 2 4" xfId="15533"/>
    <cellStyle name="Total 2 3 8 2 5" xfId="15534"/>
    <cellStyle name="Total 2 3 8 2 6" xfId="15535"/>
    <cellStyle name="Total 2 3 8 2 7" xfId="15536"/>
    <cellStyle name="Total 2 3 8 2 8" xfId="15537"/>
    <cellStyle name="Total 2 3 8 2 9" xfId="15538"/>
    <cellStyle name="Total 2 3 8 3" xfId="15539"/>
    <cellStyle name="Total 2 3 8 3 2" xfId="15540"/>
    <cellStyle name="Total 2 3 8 3 3" xfId="15541"/>
    <cellStyle name="Total 2 3 8 3 4" xfId="15542"/>
    <cellStyle name="Total 2 3 8 3 5" xfId="15543"/>
    <cellStyle name="Total 2 3 8 3 6" xfId="15544"/>
    <cellStyle name="Total 2 3 8 3 7" xfId="15545"/>
    <cellStyle name="Total 2 3 8 3 8" xfId="15546"/>
    <cellStyle name="Total 2 3 8 4" xfId="15547"/>
    <cellStyle name="Total 2 3 8 5" xfId="15548"/>
    <cellStyle name="Total 2 3 8 6" xfId="15549"/>
    <cellStyle name="Total 2 3 8 7" xfId="15550"/>
    <cellStyle name="Total 2 3 8 8" xfId="15551"/>
    <cellStyle name="Total 2 3 8 9" xfId="15552"/>
    <cellStyle name="Total 2 3 9" xfId="15553"/>
    <cellStyle name="Total 2 3 9 10" xfId="15554"/>
    <cellStyle name="Total 2 3 9 2" xfId="15555"/>
    <cellStyle name="Total 2 3 9 2 2" xfId="15556"/>
    <cellStyle name="Total 2 3 9 2 2 2" xfId="15557"/>
    <cellStyle name="Total 2 3 9 2 2 3" xfId="15558"/>
    <cellStyle name="Total 2 3 9 2 2 4" xfId="15559"/>
    <cellStyle name="Total 2 3 9 2 2 5" xfId="15560"/>
    <cellStyle name="Total 2 3 9 2 2 6" xfId="15561"/>
    <cellStyle name="Total 2 3 9 2 2 7" xfId="15562"/>
    <cellStyle name="Total 2 3 9 2 2 8" xfId="15563"/>
    <cellStyle name="Total 2 3 9 2 3" xfId="15564"/>
    <cellStyle name="Total 2 3 9 2 4" xfId="15565"/>
    <cellStyle name="Total 2 3 9 2 5" xfId="15566"/>
    <cellStyle name="Total 2 3 9 2 6" xfId="15567"/>
    <cellStyle name="Total 2 3 9 2 7" xfId="15568"/>
    <cellStyle name="Total 2 3 9 2 8" xfId="15569"/>
    <cellStyle name="Total 2 3 9 2 9" xfId="15570"/>
    <cellStyle name="Total 2 3 9 3" xfId="15571"/>
    <cellStyle name="Total 2 3 9 3 2" xfId="15572"/>
    <cellStyle name="Total 2 3 9 3 3" xfId="15573"/>
    <cellStyle name="Total 2 3 9 3 4" xfId="15574"/>
    <cellStyle name="Total 2 3 9 3 5" xfId="15575"/>
    <cellStyle name="Total 2 3 9 3 6" xfId="15576"/>
    <cellStyle name="Total 2 3 9 3 7" xfId="15577"/>
    <cellStyle name="Total 2 3 9 3 8" xfId="15578"/>
    <cellStyle name="Total 2 3 9 4" xfId="15579"/>
    <cellStyle name="Total 2 3 9 5" xfId="15580"/>
    <cellStyle name="Total 2 3 9 6" xfId="15581"/>
    <cellStyle name="Total 2 3 9 7" xfId="15582"/>
    <cellStyle name="Total 2 3 9 8" xfId="15583"/>
    <cellStyle name="Total 2 3 9 9" xfId="15584"/>
    <cellStyle name="Total 2 4" xfId="15585"/>
    <cellStyle name="Total 2 4 10" xfId="15586"/>
    <cellStyle name="Total 2 4 2" xfId="15587"/>
    <cellStyle name="Total 2 4 2 2" xfId="15588"/>
    <cellStyle name="Total 2 4 2 2 2" xfId="15589"/>
    <cellStyle name="Total 2 4 2 2 3" xfId="15590"/>
    <cellStyle name="Total 2 4 2 2 4" xfId="15591"/>
    <cellStyle name="Total 2 4 2 2 5" xfId="15592"/>
    <cellStyle name="Total 2 4 2 2 6" xfId="15593"/>
    <cellStyle name="Total 2 4 2 2 7" xfId="15594"/>
    <cellStyle name="Total 2 4 2 2 8" xfId="15595"/>
    <cellStyle name="Total 2 4 2 3" xfId="15596"/>
    <cellStyle name="Total 2 4 2 4" xfId="15597"/>
    <cellStyle name="Total 2 4 2 5" xfId="15598"/>
    <cellStyle name="Total 2 4 2 6" xfId="15599"/>
    <cellStyle name="Total 2 4 2 7" xfId="15600"/>
    <cellStyle name="Total 2 4 2 8" xfId="15601"/>
    <cellStyle name="Total 2 4 2 9" xfId="15602"/>
    <cellStyle name="Total 2 4 3" xfId="15603"/>
    <cellStyle name="Total 2 4 3 2" xfId="15604"/>
    <cellStyle name="Total 2 4 3 3" xfId="15605"/>
    <cellStyle name="Total 2 4 3 4" xfId="15606"/>
    <cellStyle name="Total 2 4 3 5" xfId="15607"/>
    <cellStyle name="Total 2 4 3 6" xfId="15608"/>
    <cellStyle name="Total 2 4 3 7" xfId="15609"/>
    <cellStyle name="Total 2 4 3 8" xfId="15610"/>
    <cellStyle name="Total 2 4 4" xfId="15611"/>
    <cellStyle name="Total 2 4 5" xfId="15612"/>
    <cellStyle name="Total 2 4 6" xfId="15613"/>
    <cellStyle name="Total 2 4 7" xfId="15614"/>
    <cellStyle name="Total 2 4 8" xfId="15615"/>
    <cellStyle name="Total 2 4 9" xfId="15616"/>
    <cellStyle name="Total 2 5" xfId="15617"/>
    <cellStyle name="Total 2 5 10" xfId="15618"/>
    <cellStyle name="Total 2 5 2" xfId="15619"/>
    <cellStyle name="Total 2 5 2 2" xfId="15620"/>
    <cellStyle name="Total 2 5 2 2 2" xfId="15621"/>
    <cellStyle name="Total 2 5 2 2 3" xfId="15622"/>
    <cellStyle name="Total 2 5 2 2 4" xfId="15623"/>
    <cellStyle name="Total 2 5 2 2 5" xfId="15624"/>
    <cellStyle name="Total 2 5 2 2 6" xfId="15625"/>
    <cellStyle name="Total 2 5 2 2 7" xfId="15626"/>
    <cellStyle name="Total 2 5 2 2 8" xfId="15627"/>
    <cellStyle name="Total 2 5 2 3" xfId="15628"/>
    <cellStyle name="Total 2 5 2 4" xfId="15629"/>
    <cellStyle name="Total 2 5 2 5" xfId="15630"/>
    <cellStyle name="Total 2 5 2 6" xfId="15631"/>
    <cellStyle name="Total 2 5 2 7" xfId="15632"/>
    <cellStyle name="Total 2 5 2 8" xfId="15633"/>
    <cellStyle name="Total 2 5 2 9" xfId="15634"/>
    <cellStyle name="Total 2 5 3" xfId="15635"/>
    <cellStyle name="Total 2 5 3 2" xfId="15636"/>
    <cellStyle name="Total 2 5 3 3" xfId="15637"/>
    <cellStyle name="Total 2 5 3 4" xfId="15638"/>
    <cellStyle name="Total 2 5 3 5" xfId="15639"/>
    <cellStyle name="Total 2 5 3 6" xfId="15640"/>
    <cellStyle name="Total 2 5 3 7" xfId="15641"/>
    <cellStyle name="Total 2 5 3 8" xfId="15642"/>
    <cellStyle name="Total 2 5 4" xfId="15643"/>
    <cellStyle name="Total 2 5 5" xfId="15644"/>
    <cellStyle name="Total 2 5 6" xfId="15645"/>
    <cellStyle name="Total 2 5 7" xfId="15646"/>
    <cellStyle name="Total 2 5 8" xfId="15647"/>
    <cellStyle name="Total 2 5 9" xfId="15648"/>
    <cellStyle name="Total 2 6" xfId="15649"/>
    <cellStyle name="Total 2 6 10" xfId="15650"/>
    <cellStyle name="Total 2 6 2" xfId="15651"/>
    <cellStyle name="Total 2 6 2 2" xfId="15652"/>
    <cellStyle name="Total 2 6 2 2 2" xfId="15653"/>
    <cellStyle name="Total 2 6 2 2 3" xfId="15654"/>
    <cellStyle name="Total 2 6 2 2 4" xfId="15655"/>
    <cellStyle name="Total 2 6 2 2 5" xfId="15656"/>
    <cellStyle name="Total 2 6 2 2 6" xfId="15657"/>
    <cellStyle name="Total 2 6 2 2 7" xfId="15658"/>
    <cellStyle name="Total 2 6 2 2 8" xfId="15659"/>
    <cellStyle name="Total 2 6 2 3" xfId="15660"/>
    <cellStyle name="Total 2 6 2 4" xfId="15661"/>
    <cellStyle name="Total 2 6 2 5" xfId="15662"/>
    <cellStyle name="Total 2 6 2 6" xfId="15663"/>
    <cellStyle name="Total 2 6 2 7" xfId="15664"/>
    <cellStyle name="Total 2 6 2 8" xfId="15665"/>
    <cellStyle name="Total 2 6 2 9" xfId="15666"/>
    <cellStyle name="Total 2 6 3" xfId="15667"/>
    <cellStyle name="Total 2 6 3 2" xfId="15668"/>
    <cellStyle name="Total 2 6 3 3" xfId="15669"/>
    <cellStyle name="Total 2 6 3 4" xfId="15670"/>
    <cellStyle name="Total 2 6 3 5" xfId="15671"/>
    <cellStyle name="Total 2 6 3 6" xfId="15672"/>
    <cellStyle name="Total 2 6 3 7" xfId="15673"/>
    <cellStyle name="Total 2 6 3 8" xfId="15674"/>
    <cellStyle name="Total 2 6 4" xfId="15675"/>
    <cellStyle name="Total 2 6 5" xfId="15676"/>
    <cellStyle name="Total 2 6 6" xfId="15677"/>
    <cellStyle name="Total 2 6 7" xfId="15678"/>
    <cellStyle name="Total 2 6 8" xfId="15679"/>
    <cellStyle name="Total 2 6 9" xfId="15680"/>
    <cellStyle name="Total 2 7" xfId="15681"/>
    <cellStyle name="Total 2 7 10" xfId="15682"/>
    <cellStyle name="Total 2 7 2" xfId="15683"/>
    <cellStyle name="Total 2 7 2 2" xfId="15684"/>
    <cellStyle name="Total 2 7 2 2 2" xfId="15685"/>
    <cellStyle name="Total 2 7 2 2 3" xfId="15686"/>
    <cellStyle name="Total 2 7 2 2 4" xfId="15687"/>
    <cellStyle name="Total 2 7 2 2 5" xfId="15688"/>
    <cellStyle name="Total 2 7 2 2 6" xfId="15689"/>
    <cellStyle name="Total 2 7 2 2 7" xfId="15690"/>
    <cellStyle name="Total 2 7 2 2 8" xfId="15691"/>
    <cellStyle name="Total 2 7 2 3" xfId="15692"/>
    <cellStyle name="Total 2 7 2 4" xfId="15693"/>
    <cellStyle name="Total 2 7 2 5" xfId="15694"/>
    <cellStyle name="Total 2 7 2 6" xfId="15695"/>
    <cellStyle name="Total 2 7 2 7" xfId="15696"/>
    <cellStyle name="Total 2 7 2 8" xfId="15697"/>
    <cellStyle name="Total 2 7 2 9" xfId="15698"/>
    <cellStyle name="Total 2 7 3" xfId="15699"/>
    <cellStyle name="Total 2 7 3 2" xfId="15700"/>
    <cellStyle name="Total 2 7 3 3" xfId="15701"/>
    <cellStyle name="Total 2 7 3 4" xfId="15702"/>
    <cellStyle name="Total 2 7 3 5" xfId="15703"/>
    <cellStyle name="Total 2 7 3 6" xfId="15704"/>
    <cellStyle name="Total 2 7 3 7" xfId="15705"/>
    <cellStyle name="Total 2 7 3 8" xfId="15706"/>
    <cellStyle name="Total 2 7 4" xfId="15707"/>
    <cellStyle name="Total 2 7 5" xfId="15708"/>
    <cellStyle name="Total 2 7 6" xfId="15709"/>
    <cellStyle name="Total 2 7 7" xfId="15710"/>
    <cellStyle name="Total 2 7 8" xfId="15711"/>
    <cellStyle name="Total 2 7 9" xfId="15712"/>
    <cellStyle name="Total 2 8" xfId="15713"/>
    <cellStyle name="Total 2 8 10" xfId="15714"/>
    <cellStyle name="Total 2 8 2" xfId="15715"/>
    <cellStyle name="Total 2 8 2 2" xfId="15716"/>
    <cellStyle name="Total 2 8 2 2 2" xfId="15717"/>
    <cellStyle name="Total 2 8 2 2 3" xfId="15718"/>
    <cellStyle name="Total 2 8 2 2 4" xfId="15719"/>
    <cellStyle name="Total 2 8 2 2 5" xfId="15720"/>
    <cellStyle name="Total 2 8 2 2 6" xfId="15721"/>
    <cellStyle name="Total 2 8 2 2 7" xfId="15722"/>
    <cellStyle name="Total 2 8 2 2 8" xfId="15723"/>
    <cellStyle name="Total 2 8 2 3" xfId="15724"/>
    <cellStyle name="Total 2 8 2 4" xfId="15725"/>
    <cellStyle name="Total 2 8 2 5" xfId="15726"/>
    <cellStyle name="Total 2 8 2 6" xfId="15727"/>
    <cellStyle name="Total 2 8 2 7" xfId="15728"/>
    <cellStyle name="Total 2 8 2 8" xfId="15729"/>
    <cellStyle name="Total 2 8 2 9" xfId="15730"/>
    <cellStyle name="Total 2 8 3" xfId="15731"/>
    <cellStyle name="Total 2 8 3 2" xfId="15732"/>
    <cellStyle name="Total 2 8 3 3" xfId="15733"/>
    <cellStyle name="Total 2 8 3 4" xfId="15734"/>
    <cellStyle name="Total 2 8 3 5" xfId="15735"/>
    <cellStyle name="Total 2 8 3 6" xfId="15736"/>
    <cellStyle name="Total 2 8 3 7" xfId="15737"/>
    <cellStyle name="Total 2 8 3 8" xfId="15738"/>
    <cellStyle name="Total 2 8 4" xfId="15739"/>
    <cellStyle name="Total 2 8 5" xfId="15740"/>
    <cellStyle name="Total 2 8 6" xfId="15741"/>
    <cellStyle name="Total 2 8 7" xfId="15742"/>
    <cellStyle name="Total 2 8 8" xfId="15743"/>
    <cellStyle name="Total 2 8 9" xfId="15744"/>
    <cellStyle name="Total 2 9" xfId="15745"/>
    <cellStyle name="Total 2 9 10" xfId="15746"/>
    <cellStyle name="Total 2 9 2" xfId="15747"/>
    <cellStyle name="Total 2 9 2 2" xfId="15748"/>
    <cellStyle name="Total 2 9 2 2 2" xfId="15749"/>
    <cellStyle name="Total 2 9 2 2 3" xfId="15750"/>
    <cellStyle name="Total 2 9 2 2 4" xfId="15751"/>
    <cellStyle name="Total 2 9 2 2 5" xfId="15752"/>
    <cellStyle name="Total 2 9 2 2 6" xfId="15753"/>
    <cellStyle name="Total 2 9 2 2 7" xfId="15754"/>
    <cellStyle name="Total 2 9 2 2 8" xfId="15755"/>
    <cellStyle name="Total 2 9 2 3" xfId="15756"/>
    <cellStyle name="Total 2 9 2 4" xfId="15757"/>
    <cellStyle name="Total 2 9 2 5" xfId="15758"/>
    <cellStyle name="Total 2 9 2 6" xfId="15759"/>
    <cellStyle name="Total 2 9 2 7" xfId="15760"/>
    <cellStyle name="Total 2 9 2 8" xfId="15761"/>
    <cellStyle name="Total 2 9 2 9" xfId="15762"/>
    <cellStyle name="Total 2 9 3" xfId="15763"/>
    <cellStyle name="Total 2 9 3 2" xfId="15764"/>
    <cellStyle name="Total 2 9 3 3" xfId="15765"/>
    <cellStyle name="Total 2 9 3 4" xfId="15766"/>
    <cellStyle name="Total 2 9 3 5" xfId="15767"/>
    <cellStyle name="Total 2 9 3 6" xfId="15768"/>
    <cellStyle name="Total 2 9 3 7" xfId="15769"/>
    <cellStyle name="Total 2 9 3 8" xfId="15770"/>
    <cellStyle name="Total 2 9 4" xfId="15771"/>
    <cellStyle name="Total 2 9 5" xfId="15772"/>
    <cellStyle name="Total 2 9 6" xfId="15773"/>
    <cellStyle name="Total 2 9 7" xfId="15774"/>
    <cellStyle name="Total 2 9 8" xfId="15775"/>
    <cellStyle name="Total 2 9 9" xfId="15776"/>
    <cellStyle name="Total 20" xfId="15777"/>
    <cellStyle name="Total 21" xfId="15778"/>
    <cellStyle name="Total 22" xfId="15779"/>
    <cellStyle name="Total 23" xfId="15780"/>
    <cellStyle name="Total 3" xfId="15781"/>
    <cellStyle name="Total 3 2" xfId="15782"/>
    <cellStyle name="Total 3 2 10" xfId="15783"/>
    <cellStyle name="Total 3 2 10 2" xfId="15784"/>
    <cellStyle name="Total 3 2 10 2 2" xfId="15785"/>
    <cellStyle name="Total 3 2 10 2 3" xfId="15786"/>
    <cellStyle name="Total 3 2 10 2 4" xfId="15787"/>
    <cellStyle name="Total 3 2 10 2 5" xfId="15788"/>
    <cellStyle name="Total 3 2 10 2 6" xfId="15789"/>
    <cellStyle name="Total 3 2 10 2 7" xfId="15790"/>
    <cellStyle name="Total 3 2 10 2 8" xfId="15791"/>
    <cellStyle name="Total 3 2 10 3" xfId="15792"/>
    <cellStyle name="Total 3 2 10 4" xfId="15793"/>
    <cellStyle name="Total 3 2 10 5" xfId="15794"/>
    <cellStyle name="Total 3 2 10 6" xfId="15795"/>
    <cellStyle name="Total 3 2 10 7" xfId="15796"/>
    <cellStyle name="Total 3 2 10 8" xfId="15797"/>
    <cellStyle name="Total 3 2 10 9" xfId="15798"/>
    <cellStyle name="Total 3 2 11" xfId="15799"/>
    <cellStyle name="Total 3 2 11 2" xfId="15800"/>
    <cellStyle name="Total 3 2 11 3" xfId="15801"/>
    <cellStyle name="Total 3 2 11 4" xfId="15802"/>
    <cellStyle name="Total 3 2 11 5" xfId="15803"/>
    <cellStyle name="Total 3 2 11 6" xfId="15804"/>
    <cellStyle name="Total 3 2 11 7" xfId="15805"/>
    <cellStyle name="Total 3 2 11 8" xfId="15806"/>
    <cellStyle name="Total 3 2 12" xfId="15807"/>
    <cellStyle name="Total 3 2 12 2" xfId="15808"/>
    <cellStyle name="Total 3 2 12 3" xfId="15809"/>
    <cellStyle name="Total 3 2 12 4" xfId="15810"/>
    <cellStyle name="Total 3 2 12 5" xfId="15811"/>
    <cellStyle name="Total 3 2 12 6" xfId="15812"/>
    <cellStyle name="Total 3 2 12 7" xfId="15813"/>
    <cellStyle name="Total 3 2 12 8" xfId="15814"/>
    <cellStyle name="Total 3 2 13" xfId="15815"/>
    <cellStyle name="Total 3 2 14" xfId="15816"/>
    <cellStyle name="Total 3 2 15" xfId="15817"/>
    <cellStyle name="Total 3 2 16" xfId="15818"/>
    <cellStyle name="Total 3 2 17" xfId="15819"/>
    <cellStyle name="Total 3 2 18" xfId="15820"/>
    <cellStyle name="Total 3 2 19" xfId="15821"/>
    <cellStyle name="Total 3 2 2" xfId="15822"/>
    <cellStyle name="Total 3 2 2 10" xfId="15823"/>
    <cellStyle name="Total 3 2 2 2" xfId="15824"/>
    <cellStyle name="Total 3 2 2 2 2" xfId="15825"/>
    <cellStyle name="Total 3 2 2 2 2 2" xfId="15826"/>
    <cellStyle name="Total 3 2 2 2 2 3" xfId="15827"/>
    <cellStyle name="Total 3 2 2 2 2 4" xfId="15828"/>
    <cellStyle name="Total 3 2 2 2 2 5" xfId="15829"/>
    <cellStyle name="Total 3 2 2 2 2 6" xfId="15830"/>
    <cellStyle name="Total 3 2 2 2 2 7" xfId="15831"/>
    <cellStyle name="Total 3 2 2 2 2 8" xfId="15832"/>
    <cellStyle name="Total 3 2 2 2 3" xfId="15833"/>
    <cellStyle name="Total 3 2 2 2 4" xfId="15834"/>
    <cellStyle name="Total 3 2 2 2 5" xfId="15835"/>
    <cellStyle name="Total 3 2 2 2 6" xfId="15836"/>
    <cellStyle name="Total 3 2 2 2 7" xfId="15837"/>
    <cellStyle name="Total 3 2 2 2 8" xfId="15838"/>
    <cellStyle name="Total 3 2 2 2 9" xfId="15839"/>
    <cellStyle name="Total 3 2 2 3" xfId="15840"/>
    <cellStyle name="Total 3 2 2 3 2" xfId="15841"/>
    <cellStyle name="Total 3 2 2 3 3" xfId="15842"/>
    <cellStyle name="Total 3 2 2 3 4" xfId="15843"/>
    <cellStyle name="Total 3 2 2 3 5" xfId="15844"/>
    <cellStyle name="Total 3 2 2 3 6" xfId="15845"/>
    <cellStyle name="Total 3 2 2 3 7" xfId="15846"/>
    <cellStyle name="Total 3 2 2 3 8" xfId="15847"/>
    <cellStyle name="Total 3 2 2 4" xfId="15848"/>
    <cellStyle name="Total 3 2 2 5" xfId="15849"/>
    <cellStyle name="Total 3 2 2 6" xfId="15850"/>
    <cellStyle name="Total 3 2 2 7" xfId="15851"/>
    <cellStyle name="Total 3 2 2 8" xfId="15852"/>
    <cellStyle name="Total 3 2 2 9" xfId="15853"/>
    <cellStyle name="Total 3 2 3" xfId="15854"/>
    <cellStyle name="Total 3 2 3 10" xfId="15855"/>
    <cellStyle name="Total 3 2 3 2" xfId="15856"/>
    <cellStyle name="Total 3 2 3 2 2" xfId="15857"/>
    <cellStyle name="Total 3 2 3 2 2 2" xfId="15858"/>
    <cellStyle name="Total 3 2 3 2 2 3" xfId="15859"/>
    <cellStyle name="Total 3 2 3 2 2 4" xfId="15860"/>
    <cellStyle name="Total 3 2 3 2 2 5" xfId="15861"/>
    <cellStyle name="Total 3 2 3 2 2 6" xfId="15862"/>
    <cellStyle name="Total 3 2 3 2 2 7" xfId="15863"/>
    <cellStyle name="Total 3 2 3 2 2 8" xfId="15864"/>
    <cellStyle name="Total 3 2 3 2 3" xfId="15865"/>
    <cellStyle name="Total 3 2 3 2 4" xfId="15866"/>
    <cellStyle name="Total 3 2 3 2 5" xfId="15867"/>
    <cellStyle name="Total 3 2 3 2 6" xfId="15868"/>
    <cellStyle name="Total 3 2 3 2 7" xfId="15869"/>
    <cellStyle name="Total 3 2 3 2 8" xfId="15870"/>
    <cellStyle name="Total 3 2 3 2 9" xfId="15871"/>
    <cellStyle name="Total 3 2 3 3" xfId="15872"/>
    <cellStyle name="Total 3 2 3 3 2" xfId="15873"/>
    <cellStyle name="Total 3 2 3 3 3" xfId="15874"/>
    <cellStyle name="Total 3 2 3 3 4" xfId="15875"/>
    <cellStyle name="Total 3 2 3 3 5" xfId="15876"/>
    <cellStyle name="Total 3 2 3 3 6" xfId="15877"/>
    <cellStyle name="Total 3 2 3 3 7" xfId="15878"/>
    <cellStyle name="Total 3 2 3 3 8" xfId="15879"/>
    <cellStyle name="Total 3 2 3 4" xfId="15880"/>
    <cellStyle name="Total 3 2 3 5" xfId="15881"/>
    <cellStyle name="Total 3 2 3 6" xfId="15882"/>
    <cellStyle name="Total 3 2 3 7" xfId="15883"/>
    <cellStyle name="Total 3 2 3 8" xfId="15884"/>
    <cellStyle name="Total 3 2 3 9" xfId="15885"/>
    <cellStyle name="Total 3 2 4" xfId="15886"/>
    <cellStyle name="Total 3 2 4 10" xfId="15887"/>
    <cellStyle name="Total 3 2 4 2" xfId="15888"/>
    <cellStyle name="Total 3 2 4 2 2" xfId="15889"/>
    <cellStyle name="Total 3 2 4 2 2 2" xfId="15890"/>
    <cellStyle name="Total 3 2 4 2 2 3" xfId="15891"/>
    <cellStyle name="Total 3 2 4 2 2 4" xfId="15892"/>
    <cellStyle name="Total 3 2 4 2 2 5" xfId="15893"/>
    <cellStyle name="Total 3 2 4 2 2 6" xfId="15894"/>
    <cellStyle name="Total 3 2 4 2 2 7" xfId="15895"/>
    <cellStyle name="Total 3 2 4 2 2 8" xfId="15896"/>
    <cellStyle name="Total 3 2 4 2 3" xfId="15897"/>
    <cellStyle name="Total 3 2 4 2 4" xfId="15898"/>
    <cellStyle name="Total 3 2 4 2 5" xfId="15899"/>
    <cellStyle name="Total 3 2 4 2 6" xfId="15900"/>
    <cellStyle name="Total 3 2 4 2 7" xfId="15901"/>
    <cellStyle name="Total 3 2 4 2 8" xfId="15902"/>
    <cellStyle name="Total 3 2 4 2 9" xfId="15903"/>
    <cellStyle name="Total 3 2 4 3" xfId="15904"/>
    <cellStyle name="Total 3 2 4 3 2" xfId="15905"/>
    <cellStyle name="Total 3 2 4 3 3" xfId="15906"/>
    <cellStyle name="Total 3 2 4 3 4" xfId="15907"/>
    <cellStyle name="Total 3 2 4 3 5" xfId="15908"/>
    <cellStyle name="Total 3 2 4 3 6" xfId="15909"/>
    <cellStyle name="Total 3 2 4 3 7" xfId="15910"/>
    <cellStyle name="Total 3 2 4 3 8" xfId="15911"/>
    <cellStyle name="Total 3 2 4 4" xfId="15912"/>
    <cellStyle name="Total 3 2 4 5" xfId="15913"/>
    <cellStyle name="Total 3 2 4 6" xfId="15914"/>
    <cellStyle name="Total 3 2 4 7" xfId="15915"/>
    <cellStyle name="Total 3 2 4 8" xfId="15916"/>
    <cellStyle name="Total 3 2 4 9" xfId="15917"/>
    <cellStyle name="Total 3 2 5" xfId="15918"/>
    <cellStyle name="Total 3 2 5 10" xfId="15919"/>
    <cellStyle name="Total 3 2 5 2" xfId="15920"/>
    <cellStyle name="Total 3 2 5 2 2" xfId="15921"/>
    <cellStyle name="Total 3 2 5 2 2 2" xfId="15922"/>
    <cellStyle name="Total 3 2 5 2 2 3" xfId="15923"/>
    <cellStyle name="Total 3 2 5 2 2 4" xfId="15924"/>
    <cellStyle name="Total 3 2 5 2 2 5" xfId="15925"/>
    <cellStyle name="Total 3 2 5 2 2 6" xfId="15926"/>
    <cellStyle name="Total 3 2 5 2 2 7" xfId="15927"/>
    <cellStyle name="Total 3 2 5 2 2 8" xfId="15928"/>
    <cellStyle name="Total 3 2 5 2 3" xfId="15929"/>
    <cellStyle name="Total 3 2 5 2 4" xfId="15930"/>
    <cellStyle name="Total 3 2 5 2 5" xfId="15931"/>
    <cellStyle name="Total 3 2 5 2 6" xfId="15932"/>
    <cellStyle name="Total 3 2 5 2 7" xfId="15933"/>
    <cellStyle name="Total 3 2 5 2 8" xfId="15934"/>
    <cellStyle name="Total 3 2 5 2 9" xfId="15935"/>
    <cellStyle name="Total 3 2 5 3" xfId="15936"/>
    <cellStyle name="Total 3 2 5 3 2" xfId="15937"/>
    <cellStyle name="Total 3 2 5 3 3" xfId="15938"/>
    <cellStyle name="Total 3 2 5 3 4" xfId="15939"/>
    <cellStyle name="Total 3 2 5 3 5" xfId="15940"/>
    <cellStyle name="Total 3 2 5 3 6" xfId="15941"/>
    <cellStyle name="Total 3 2 5 3 7" xfId="15942"/>
    <cellStyle name="Total 3 2 5 3 8" xfId="15943"/>
    <cellStyle name="Total 3 2 5 4" xfId="15944"/>
    <cellStyle name="Total 3 2 5 5" xfId="15945"/>
    <cellStyle name="Total 3 2 5 6" xfId="15946"/>
    <cellStyle name="Total 3 2 5 7" xfId="15947"/>
    <cellStyle name="Total 3 2 5 8" xfId="15948"/>
    <cellStyle name="Total 3 2 5 9" xfId="15949"/>
    <cellStyle name="Total 3 2 6" xfId="15950"/>
    <cellStyle name="Total 3 2 6 10" xfId="15951"/>
    <cellStyle name="Total 3 2 6 2" xfId="15952"/>
    <cellStyle name="Total 3 2 6 2 2" xfId="15953"/>
    <cellStyle name="Total 3 2 6 2 2 2" xfId="15954"/>
    <cellStyle name="Total 3 2 6 2 2 3" xfId="15955"/>
    <cellStyle name="Total 3 2 6 2 2 4" xfId="15956"/>
    <cellStyle name="Total 3 2 6 2 2 5" xfId="15957"/>
    <cellStyle name="Total 3 2 6 2 2 6" xfId="15958"/>
    <cellStyle name="Total 3 2 6 2 2 7" xfId="15959"/>
    <cellStyle name="Total 3 2 6 2 2 8" xfId="15960"/>
    <cellStyle name="Total 3 2 6 2 3" xfId="15961"/>
    <cellStyle name="Total 3 2 6 2 4" xfId="15962"/>
    <cellStyle name="Total 3 2 6 2 5" xfId="15963"/>
    <cellStyle name="Total 3 2 6 2 6" xfId="15964"/>
    <cellStyle name="Total 3 2 6 2 7" xfId="15965"/>
    <cellStyle name="Total 3 2 6 2 8" xfId="15966"/>
    <cellStyle name="Total 3 2 6 2 9" xfId="15967"/>
    <cellStyle name="Total 3 2 6 3" xfId="15968"/>
    <cellStyle name="Total 3 2 6 3 2" xfId="15969"/>
    <cellStyle name="Total 3 2 6 3 3" xfId="15970"/>
    <cellStyle name="Total 3 2 6 3 4" xfId="15971"/>
    <cellStyle name="Total 3 2 6 3 5" xfId="15972"/>
    <cellStyle name="Total 3 2 6 3 6" xfId="15973"/>
    <cellStyle name="Total 3 2 6 3 7" xfId="15974"/>
    <cellStyle name="Total 3 2 6 3 8" xfId="15975"/>
    <cellStyle name="Total 3 2 6 4" xfId="15976"/>
    <cellStyle name="Total 3 2 6 5" xfId="15977"/>
    <cellStyle name="Total 3 2 6 6" xfId="15978"/>
    <cellStyle name="Total 3 2 6 7" xfId="15979"/>
    <cellStyle name="Total 3 2 6 8" xfId="15980"/>
    <cellStyle name="Total 3 2 6 9" xfId="15981"/>
    <cellStyle name="Total 3 2 7" xfId="15982"/>
    <cellStyle name="Total 3 2 7 10" xfId="15983"/>
    <cellStyle name="Total 3 2 7 2" xfId="15984"/>
    <cellStyle name="Total 3 2 7 2 2" xfId="15985"/>
    <cellStyle name="Total 3 2 7 2 2 2" xfId="15986"/>
    <cellStyle name="Total 3 2 7 2 2 3" xfId="15987"/>
    <cellStyle name="Total 3 2 7 2 2 4" xfId="15988"/>
    <cellStyle name="Total 3 2 7 2 2 5" xfId="15989"/>
    <cellStyle name="Total 3 2 7 2 2 6" xfId="15990"/>
    <cellStyle name="Total 3 2 7 2 2 7" xfId="15991"/>
    <cellStyle name="Total 3 2 7 2 2 8" xfId="15992"/>
    <cellStyle name="Total 3 2 7 2 3" xfId="15993"/>
    <cellStyle name="Total 3 2 7 2 4" xfId="15994"/>
    <cellStyle name="Total 3 2 7 2 5" xfId="15995"/>
    <cellStyle name="Total 3 2 7 2 6" xfId="15996"/>
    <cellStyle name="Total 3 2 7 2 7" xfId="15997"/>
    <cellStyle name="Total 3 2 7 2 8" xfId="15998"/>
    <cellStyle name="Total 3 2 7 2 9" xfId="15999"/>
    <cellStyle name="Total 3 2 7 3" xfId="16000"/>
    <cellStyle name="Total 3 2 7 3 2" xfId="16001"/>
    <cellStyle name="Total 3 2 7 3 3" xfId="16002"/>
    <cellStyle name="Total 3 2 7 3 4" xfId="16003"/>
    <cellStyle name="Total 3 2 7 3 5" xfId="16004"/>
    <cellStyle name="Total 3 2 7 3 6" xfId="16005"/>
    <cellStyle name="Total 3 2 7 3 7" xfId="16006"/>
    <cellStyle name="Total 3 2 7 3 8" xfId="16007"/>
    <cellStyle name="Total 3 2 7 4" xfId="16008"/>
    <cellStyle name="Total 3 2 7 5" xfId="16009"/>
    <cellStyle name="Total 3 2 7 6" xfId="16010"/>
    <cellStyle name="Total 3 2 7 7" xfId="16011"/>
    <cellStyle name="Total 3 2 7 8" xfId="16012"/>
    <cellStyle name="Total 3 2 7 9" xfId="16013"/>
    <cellStyle name="Total 3 2 8" xfId="16014"/>
    <cellStyle name="Total 3 2 8 10" xfId="16015"/>
    <cellStyle name="Total 3 2 8 2" xfId="16016"/>
    <cellStyle name="Total 3 2 8 2 2" xfId="16017"/>
    <cellStyle name="Total 3 2 8 2 2 2" xfId="16018"/>
    <cellStyle name="Total 3 2 8 2 2 3" xfId="16019"/>
    <cellStyle name="Total 3 2 8 2 2 4" xfId="16020"/>
    <cellStyle name="Total 3 2 8 2 2 5" xfId="16021"/>
    <cellStyle name="Total 3 2 8 2 2 6" xfId="16022"/>
    <cellStyle name="Total 3 2 8 2 2 7" xfId="16023"/>
    <cellStyle name="Total 3 2 8 2 2 8" xfId="16024"/>
    <cellStyle name="Total 3 2 8 2 3" xfId="16025"/>
    <cellStyle name="Total 3 2 8 2 4" xfId="16026"/>
    <cellStyle name="Total 3 2 8 2 5" xfId="16027"/>
    <cellStyle name="Total 3 2 8 2 6" xfId="16028"/>
    <cellStyle name="Total 3 2 8 2 7" xfId="16029"/>
    <cellStyle name="Total 3 2 8 2 8" xfId="16030"/>
    <cellStyle name="Total 3 2 8 2 9" xfId="16031"/>
    <cellStyle name="Total 3 2 8 3" xfId="16032"/>
    <cellStyle name="Total 3 2 8 3 2" xfId="16033"/>
    <cellStyle name="Total 3 2 8 3 3" xfId="16034"/>
    <cellStyle name="Total 3 2 8 3 4" xfId="16035"/>
    <cellStyle name="Total 3 2 8 3 5" xfId="16036"/>
    <cellStyle name="Total 3 2 8 3 6" xfId="16037"/>
    <cellStyle name="Total 3 2 8 3 7" xfId="16038"/>
    <cellStyle name="Total 3 2 8 3 8" xfId="16039"/>
    <cellStyle name="Total 3 2 8 4" xfId="16040"/>
    <cellStyle name="Total 3 2 8 5" xfId="16041"/>
    <cellStyle name="Total 3 2 8 6" xfId="16042"/>
    <cellStyle name="Total 3 2 8 7" xfId="16043"/>
    <cellStyle name="Total 3 2 8 8" xfId="16044"/>
    <cellStyle name="Total 3 2 8 9" xfId="16045"/>
    <cellStyle name="Total 3 2 9" xfId="16046"/>
    <cellStyle name="Total 3 2 9 10" xfId="16047"/>
    <cellStyle name="Total 3 2 9 2" xfId="16048"/>
    <cellStyle name="Total 3 2 9 2 2" xfId="16049"/>
    <cellStyle name="Total 3 2 9 2 2 2" xfId="16050"/>
    <cellStyle name="Total 3 2 9 2 2 3" xfId="16051"/>
    <cellStyle name="Total 3 2 9 2 2 4" xfId="16052"/>
    <cellStyle name="Total 3 2 9 2 2 5" xfId="16053"/>
    <cellStyle name="Total 3 2 9 2 2 6" xfId="16054"/>
    <cellStyle name="Total 3 2 9 2 2 7" xfId="16055"/>
    <cellStyle name="Total 3 2 9 2 2 8" xfId="16056"/>
    <cellStyle name="Total 3 2 9 2 3" xfId="16057"/>
    <cellStyle name="Total 3 2 9 2 4" xfId="16058"/>
    <cellStyle name="Total 3 2 9 2 5" xfId="16059"/>
    <cellStyle name="Total 3 2 9 2 6" xfId="16060"/>
    <cellStyle name="Total 3 2 9 2 7" xfId="16061"/>
    <cellStyle name="Total 3 2 9 2 8" xfId="16062"/>
    <cellStyle name="Total 3 2 9 2 9" xfId="16063"/>
    <cellStyle name="Total 3 2 9 3" xfId="16064"/>
    <cellStyle name="Total 3 2 9 3 2" xfId="16065"/>
    <cellStyle name="Total 3 2 9 3 3" xfId="16066"/>
    <cellStyle name="Total 3 2 9 3 4" xfId="16067"/>
    <cellStyle name="Total 3 2 9 3 5" xfId="16068"/>
    <cellStyle name="Total 3 2 9 3 6" xfId="16069"/>
    <cellStyle name="Total 3 2 9 3 7" xfId="16070"/>
    <cellStyle name="Total 3 2 9 3 8" xfId="16071"/>
    <cellStyle name="Total 3 2 9 4" xfId="16072"/>
    <cellStyle name="Total 3 2 9 5" xfId="16073"/>
    <cellStyle name="Total 3 2 9 6" xfId="16074"/>
    <cellStyle name="Total 3 2 9 7" xfId="16075"/>
    <cellStyle name="Total 3 2 9 8" xfId="16076"/>
    <cellStyle name="Total 3 2 9 9" xfId="16077"/>
    <cellStyle name="Total 3 3" xfId="16078"/>
    <cellStyle name="Total 3 3 10" xfId="16079"/>
    <cellStyle name="Total 3 3 10 2" xfId="16080"/>
    <cellStyle name="Total 3 3 10 2 2" xfId="16081"/>
    <cellStyle name="Total 3 3 10 2 3" xfId="16082"/>
    <cellStyle name="Total 3 3 10 2 4" xfId="16083"/>
    <cellStyle name="Total 3 3 10 2 5" xfId="16084"/>
    <cellStyle name="Total 3 3 10 2 6" xfId="16085"/>
    <cellStyle name="Total 3 3 10 2 7" xfId="16086"/>
    <cellStyle name="Total 3 3 10 2 8" xfId="16087"/>
    <cellStyle name="Total 3 3 10 3" xfId="16088"/>
    <cellStyle name="Total 3 3 10 4" xfId="16089"/>
    <cellStyle name="Total 3 3 10 5" xfId="16090"/>
    <cellStyle name="Total 3 3 10 6" xfId="16091"/>
    <cellStyle name="Total 3 3 10 7" xfId="16092"/>
    <cellStyle name="Total 3 3 10 8" xfId="16093"/>
    <cellStyle name="Total 3 3 10 9" xfId="16094"/>
    <cellStyle name="Total 3 3 11" xfId="16095"/>
    <cellStyle name="Total 3 3 11 2" xfId="16096"/>
    <cellStyle name="Total 3 3 11 3" xfId="16097"/>
    <cellStyle name="Total 3 3 11 4" xfId="16098"/>
    <cellStyle name="Total 3 3 11 5" xfId="16099"/>
    <cellStyle name="Total 3 3 11 6" xfId="16100"/>
    <cellStyle name="Total 3 3 11 7" xfId="16101"/>
    <cellStyle name="Total 3 3 11 8" xfId="16102"/>
    <cellStyle name="Total 3 3 12" xfId="16103"/>
    <cellStyle name="Total 3 3 12 2" xfId="16104"/>
    <cellStyle name="Total 3 3 12 3" xfId="16105"/>
    <cellStyle name="Total 3 3 12 4" xfId="16106"/>
    <cellStyle name="Total 3 3 12 5" xfId="16107"/>
    <cellStyle name="Total 3 3 12 6" xfId="16108"/>
    <cellStyle name="Total 3 3 12 7" xfId="16109"/>
    <cellStyle name="Total 3 3 12 8" xfId="16110"/>
    <cellStyle name="Total 3 3 13" xfId="16111"/>
    <cellStyle name="Total 3 3 14" xfId="16112"/>
    <cellStyle name="Total 3 3 15" xfId="16113"/>
    <cellStyle name="Total 3 3 16" xfId="16114"/>
    <cellStyle name="Total 3 3 17" xfId="16115"/>
    <cellStyle name="Total 3 3 18" xfId="16116"/>
    <cellStyle name="Total 3 3 19" xfId="16117"/>
    <cellStyle name="Total 3 3 2" xfId="16118"/>
    <cellStyle name="Total 3 3 2 10" xfId="16119"/>
    <cellStyle name="Total 3 3 2 2" xfId="16120"/>
    <cellStyle name="Total 3 3 2 2 2" xfId="16121"/>
    <cellStyle name="Total 3 3 2 2 2 2" xfId="16122"/>
    <cellStyle name="Total 3 3 2 2 2 3" xfId="16123"/>
    <cellStyle name="Total 3 3 2 2 2 4" xfId="16124"/>
    <cellStyle name="Total 3 3 2 2 2 5" xfId="16125"/>
    <cellStyle name="Total 3 3 2 2 2 6" xfId="16126"/>
    <cellStyle name="Total 3 3 2 2 2 7" xfId="16127"/>
    <cellStyle name="Total 3 3 2 2 2 8" xfId="16128"/>
    <cellStyle name="Total 3 3 2 2 3" xfId="16129"/>
    <cellStyle name="Total 3 3 2 2 4" xfId="16130"/>
    <cellStyle name="Total 3 3 2 2 5" xfId="16131"/>
    <cellStyle name="Total 3 3 2 2 6" xfId="16132"/>
    <cellStyle name="Total 3 3 2 2 7" xfId="16133"/>
    <cellStyle name="Total 3 3 2 2 8" xfId="16134"/>
    <cellStyle name="Total 3 3 2 2 9" xfId="16135"/>
    <cellStyle name="Total 3 3 2 3" xfId="16136"/>
    <cellStyle name="Total 3 3 2 3 2" xfId="16137"/>
    <cellStyle name="Total 3 3 2 3 3" xfId="16138"/>
    <cellStyle name="Total 3 3 2 3 4" xfId="16139"/>
    <cellStyle name="Total 3 3 2 3 5" xfId="16140"/>
    <cellStyle name="Total 3 3 2 3 6" xfId="16141"/>
    <cellStyle name="Total 3 3 2 3 7" xfId="16142"/>
    <cellStyle name="Total 3 3 2 3 8" xfId="16143"/>
    <cellStyle name="Total 3 3 2 4" xfId="16144"/>
    <cellStyle name="Total 3 3 2 5" xfId="16145"/>
    <cellStyle name="Total 3 3 2 6" xfId="16146"/>
    <cellStyle name="Total 3 3 2 7" xfId="16147"/>
    <cellStyle name="Total 3 3 2 8" xfId="16148"/>
    <cellStyle name="Total 3 3 2 9" xfId="16149"/>
    <cellStyle name="Total 3 3 3" xfId="16150"/>
    <cellStyle name="Total 3 3 3 10" xfId="16151"/>
    <cellStyle name="Total 3 3 3 2" xfId="16152"/>
    <cellStyle name="Total 3 3 3 2 2" xfId="16153"/>
    <cellStyle name="Total 3 3 3 2 2 2" xfId="16154"/>
    <cellStyle name="Total 3 3 3 2 2 3" xfId="16155"/>
    <cellStyle name="Total 3 3 3 2 2 4" xfId="16156"/>
    <cellStyle name="Total 3 3 3 2 2 5" xfId="16157"/>
    <cellStyle name="Total 3 3 3 2 2 6" xfId="16158"/>
    <cellStyle name="Total 3 3 3 2 2 7" xfId="16159"/>
    <cellStyle name="Total 3 3 3 2 2 8" xfId="16160"/>
    <cellStyle name="Total 3 3 3 2 3" xfId="16161"/>
    <cellStyle name="Total 3 3 3 2 4" xfId="16162"/>
    <cellStyle name="Total 3 3 3 2 5" xfId="16163"/>
    <cellStyle name="Total 3 3 3 2 6" xfId="16164"/>
    <cellStyle name="Total 3 3 3 2 7" xfId="16165"/>
    <cellStyle name="Total 3 3 3 2 8" xfId="16166"/>
    <cellStyle name="Total 3 3 3 2 9" xfId="16167"/>
    <cellStyle name="Total 3 3 3 3" xfId="16168"/>
    <cellStyle name="Total 3 3 3 3 2" xfId="16169"/>
    <cellStyle name="Total 3 3 3 3 3" xfId="16170"/>
    <cellStyle name="Total 3 3 3 3 4" xfId="16171"/>
    <cellStyle name="Total 3 3 3 3 5" xfId="16172"/>
    <cellStyle name="Total 3 3 3 3 6" xfId="16173"/>
    <cellStyle name="Total 3 3 3 3 7" xfId="16174"/>
    <cellStyle name="Total 3 3 3 3 8" xfId="16175"/>
    <cellStyle name="Total 3 3 3 4" xfId="16176"/>
    <cellStyle name="Total 3 3 3 5" xfId="16177"/>
    <cellStyle name="Total 3 3 3 6" xfId="16178"/>
    <cellStyle name="Total 3 3 3 7" xfId="16179"/>
    <cellStyle name="Total 3 3 3 8" xfId="16180"/>
    <cellStyle name="Total 3 3 3 9" xfId="16181"/>
    <cellStyle name="Total 3 3 4" xfId="16182"/>
    <cellStyle name="Total 3 3 4 10" xfId="16183"/>
    <cellStyle name="Total 3 3 4 2" xfId="16184"/>
    <cellStyle name="Total 3 3 4 2 2" xfId="16185"/>
    <cellStyle name="Total 3 3 4 2 2 2" xfId="16186"/>
    <cellStyle name="Total 3 3 4 2 2 3" xfId="16187"/>
    <cellStyle name="Total 3 3 4 2 2 4" xfId="16188"/>
    <cellStyle name="Total 3 3 4 2 2 5" xfId="16189"/>
    <cellStyle name="Total 3 3 4 2 2 6" xfId="16190"/>
    <cellStyle name="Total 3 3 4 2 2 7" xfId="16191"/>
    <cellStyle name="Total 3 3 4 2 2 8" xfId="16192"/>
    <cellStyle name="Total 3 3 4 2 3" xfId="16193"/>
    <cellStyle name="Total 3 3 4 2 4" xfId="16194"/>
    <cellStyle name="Total 3 3 4 2 5" xfId="16195"/>
    <cellStyle name="Total 3 3 4 2 6" xfId="16196"/>
    <cellStyle name="Total 3 3 4 2 7" xfId="16197"/>
    <cellStyle name="Total 3 3 4 2 8" xfId="16198"/>
    <cellStyle name="Total 3 3 4 2 9" xfId="16199"/>
    <cellStyle name="Total 3 3 4 3" xfId="16200"/>
    <cellStyle name="Total 3 3 4 3 2" xfId="16201"/>
    <cellStyle name="Total 3 3 4 3 3" xfId="16202"/>
    <cellStyle name="Total 3 3 4 3 4" xfId="16203"/>
    <cellStyle name="Total 3 3 4 3 5" xfId="16204"/>
    <cellStyle name="Total 3 3 4 3 6" xfId="16205"/>
    <cellStyle name="Total 3 3 4 3 7" xfId="16206"/>
    <cellStyle name="Total 3 3 4 3 8" xfId="16207"/>
    <cellStyle name="Total 3 3 4 4" xfId="16208"/>
    <cellStyle name="Total 3 3 4 5" xfId="16209"/>
    <cellStyle name="Total 3 3 4 6" xfId="16210"/>
    <cellStyle name="Total 3 3 4 7" xfId="16211"/>
    <cellStyle name="Total 3 3 4 8" xfId="16212"/>
    <cellStyle name="Total 3 3 4 9" xfId="16213"/>
    <cellStyle name="Total 3 3 5" xfId="16214"/>
    <cellStyle name="Total 3 3 5 10" xfId="16215"/>
    <cellStyle name="Total 3 3 5 2" xfId="16216"/>
    <cellStyle name="Total 3 3 5 2 2" xfId="16217"/>
    <cellStyle name="Total 3 3 5 2 2 2" xfId="16218"/>
    <cellStyle name="Total 3 3 5 2 2 3" xfId="16219"/>
    <cellStyle name="Total 3 3 5 2 2 4" xfId="16220"/>
    <cellStyle name="Total 3 3 5 2 2 5" xfId="16221"/>
    <cellStyle name="Total 3 3 5 2 2 6" xfId="16222"/>
    <cellStyle name="Total 3 3 5 2 2 7" xfId="16223"/>
    <cellStyle name="Total 3 3 5 2 2 8" xfId="16224"/>
    <cellStyle name="Total 3 3 5 2 3" xfId="16225"/>
    <cellStyle name="Total 3 3 5 2 4" xfId="16226"/>
    <cellStyle name="Total 3 3 5 2 5" xfId="16227"/>
    <cellStyle name="Total 3 3 5 2 6" xfId="16228"/>
    <cellStyle name="Total 3 3 5 2 7" xfId="16229"/>
    <cellStyle name="Total 3 3 5 2 8" xfId="16230"/>
    <cellStyle name="Total 3 3 5 2 9" xfId="16231"/>
    <cellStyle name="Total 3 3 5 3" xfId="16232"/>
    <cellStyle name="Total 3 3 5 3 2" xfId="16233"/>
    <cellStyle name="Total 3 3 5 3 3" xfId="16234"/>
    <cellStyle name="Total 3 3 5 3 4" xfId="16235"/>
    <cellStyle name="Total 3 3 5 3 5" xfId="16236"/>
    <cellStyle name="Total 3 3 5 3 6" xfId="16237"/>
    <cellStyle name="Total 3 3 5 3 7" xfId="16238"/>
    <cellStyle name="Total 3 3 5 3 8" xfId="16239"/>
    <cellStyle name="Total 3 3 5 4" xfId="16240"/>
    <cellStyle name="Total 3 3 5 5" xfId="16241"/>
    <cellStyle name="Total 3 3 5 6" xfId="16242"/>
    <cellStyle name="Total 3 3 5 7" xfId="16243"/>
    <cellStyle name="Total 3 3 5 8" xfId="16244"/>
    <cellStyle name="Total 3 3 5 9" xfId="16245"/>
    <cellStyle name="Total 3 3 6" xfId="16246"/>
    <cellStyle name="Total 3 3 6 10" xfId="16247"/>
    <cellStyle name="Total 3 3 6 2" xfId="16248"/>
    <cellStyle name="Total 3 3 6 2 2" xfId="16249"/>
    <cellStyle name="Total 3 3 6 2 2 2" xfId="16250"/>
    <cellStyle name="Total 3 3 6 2 2 3" xfId="16251"/>
    <cellStyle name="Total 3 3 6 2 2 4" xfId="16252"/>
    <cellStyle name="Total 3 3 6 2 2 5" xfId="16253"/>
    <cellStyle name="Total 3 3 6 2 2 6" xfId="16254"/>
    <cellStyle name="Total 3 3 6 2 2 7" xfId="16255"/>
    <cellStyle name="Total 3 3 6 2 2 8" xfId="16256"/>
    <cellStyle name="Total 3 3 6 2 3" xfId="16257"/>
    <cellStyle name="Total 3 3 6 2 4" xfId="16258"/>
    <cellStyle name="Total 3 3 6 2 5" xfId="16259"/>
    <cellStyle name="Total 3 3 6 2 6" xfId="16260"/>
    <cellStyle name="Total 3 3 6 2 7" xfId="16261"/>
    <cellStyle name="Total 3 3 6 2 8" xfId="16262"/>
    <cellStyle name="Total 3 3 6 2 9" xfId="16263"/>
    <cellStyle name="Total 3 3 6 3" xfId="16264"/>
    <cellStyle name="Total 3 3 6 3 2" xfId="16265"/>
    <cellStyle name="Total 3 3 6 3 3" xfId="16266"/>
    <cellStyle name="Total 3 3 6 3 4" xfId="16267"/>
    <cellStyle name="Total 3 3 6 3 5" xfId="16268"/>
    <cellStyle name="Total 3 3 6 3 6" xfId="16269"/>
    <cellStyle name="Total 3 3 6 3 7" xfId="16270"/>
    <cellStyle name="Total 3 3 6 3 8" xfId="16271"/>
    <cellStyle name="Total 3 3 6 4" xfId="16272"/>
    <cellStyle name="Total 3 3 6 5" xfId="16273"/>
    <cellStyle name="Total 3 3 6 6" xfId="16274"/>
    <cellStyle name="Total 3 3 6 7" xfId="16275"/>
    <cellStyle name="Total 3 3 6 8" xfId="16276"/>
    <cellStyle name="Total 3 3 6 9" xfId="16277"/>
    <cellStyle name="Total 3 3 7" xfId="16278"/>
    <cellStyle name="Total 3 3 7 10" xfId="16279"/>
    <cellStyle name="Total 3 3 7 2" xfId="16280"/>
    <cellStyle name="Total 3 3 7 2 2" xfId="16281"/>
    <cellStyle name="Total 3 3 7 2 2 2" xfId="16282"/>
    <cellStyle name="Total 3 3 7 2 2 3" xfId="16283"/>
    <cellStyle name="Total 3 3 7 2 2 4" xfId="16284"/>
    <cellStyle name="Total 3 3 7 2 2 5" xfId="16285"/>
    <cellStyle name="Total 3 3 7 2 2 6" xfId="16286"/>
    <cellStyle name="Total 3 3 7 2 2 7" xfId="16287"/>
    <cellStyle name="Total 3 3 7 2 2 8" xfId="16288"/>
    <cellStyle name="Total 3 3 7 2 3" xfId="16289"/>
    <cellStyle name="Total 3 3 7 2 4" xfId="16290"/>
    <cellStyle name="Total 3 3 7 2 5" xfId="16291"/>
    <cellStyle name="Total 3 3 7 2 6" xfId="16292"/>
    <cellStyle name="Total 3 3 7 2 7" xfId="16293"/>
    <cellStyle name="Total 3 3 7 2 8" xfId="16294"/>
    <cellStyle name="Total 3 3 7 2 9" xfId="16295"/>
    <cellStyle name="Total 3 3 7 3" xfId="16296"/>
    <cellStyle name="Total 3 3 7 3 2" xfId="16297"/>
    <cellStyle name="Total 3 3 7 3 3" xfId="16298"/>
    <cellStyle name="Total 3 3 7 3 4" xfId="16299"/>
    <cellStyle name="Total 3 3 7 3 5" xfId="16300"/>
    <cellStyle name="Total 3 3 7 3 6" xfId="16301"/>
    <cellStyle name="Total 3 3 7 3 7" xfId="16302"/>
    <cellStyle name="Total 3 3 7 3 8" xfId="16303"/>
    <cellStyle name="Total 3 3 7 4" xfId="16304"/>
    <cellStyle name="Total 3 3 7 5" xfId="16305"/>
    <cellStyle name="Total 3 3 7 6" xfId="16306"/>
    <cellStyle name="Total 3 3 7 7" xfId="16307"/>
    <cellStyle name="Total 3 3 7 8" xfId="16308"/>
    <cellStyle name="Total 3 3 7 9" xfId="16309"/>
    <cellStyle name="Total 3 3 8" xfId="16310"/>
    <cellStyle name="Total 3 3 8 10" xfId="16311"/>
    <cellStyle name="Total 3 3 8 2" xfId="16312"/>
    <cellStyle name="Total 3 3 8 2 2" xfId="16313"/>
    <cellStyle name="Total 3 3 8 2 2 2" xfId="16314"/>
    <cellStyle name="Total 3 3 8 2 2 3" xfId="16315"/>
    <cellStyle name="Total 3 3 8 2 2 4" xfId="16316"/>
    <cellStyle name="Total 3 3 8 2 2 5" xfId="16317"/>
    <cellStyle name="Total 3 3 8 2 2 6" xfId="16318"/>
    <cellStyle name="Total 3 3 8 2 2 7" xfId="16319"/>
    <cellStyle name="Total 3 3 8 2 2 8" xfId="16320"/>
    <cellStyle name="Total 3 3 8 2 3" xfId="16321"/>
    <cellStyle name="Total 3 3 8 2 4" xfId="16322"/>
    <cellStyle name="Total 3 3 8 2 5" xfId="16323"/>
    <cellStyle name="Total 3 3 8 2 6" xfId="16324"/>
    <cellStyle name="Total 3 3 8 2 7" xfId="16325"/>
    <cellStyle name="Total 3 3 8 2 8" xfId="16326"/>
    <cellStyle name="Total 3 3 8 2 9" xfId="16327"/>
    <cellStyle name="Total 3 3 8 3" xfId="16328"/>
    <cellStyle name="Total 3 3 8 3 2" xfId="16329"/>
    <cellStyle name="Total 3 3 8 3 3" xfId="16330"/>
    <cellStyle name="Total 3 3 8 3 4" xfId="16331"/>
    <cellStyle name="Total 3 3 8 3 5" xfId="16332"/>
    <cellStyle name="Total 3 3 8 3 6" xfId="16333"/>
    <cellStyle name="Total 3 3 8 3 7" xfId="16334"/>
    <cellStyle name="Total 3 3 8 3 8" xfId="16335"/>
    <cellStyle name="Total 3 3 8 4" xfId="16336"/>
    <cellStyle name="Total 3 3 8 5" xfId="16337"/>
    <cellStyle name="Total 3 3 8 6" xfId="16338"/>
    <cellStyle name="Total 3 3 8 7" xfId="16339"/>
    <cellStyle name="Total 3 3 8 8" xfId="16340"/>
    <cellStyle name="Total 3 3 8 9" xfId="16341"/>
    <cellStyle name="Total 3 3 9" xfId="16342"/>
    <cellStyle name="Total 3 3 9 10" xfId="16343"/>
    <cellStyle name="Total 3 3 9 2" xfId="16344"/>
    <cellStyle name="Total 3 3 9 2 2" xfId="16345"/>
    <cellStyle name="Total 3 3 9 2 2 2" xfId="16346"/>
    <cellStyle name="Total 3 3 9 2 2 3" xfId="16347"/>
    <cellStyle name="Total 3 3 9 2 2 4" xfId="16348"/>
    <cellStyle name="Total 3 3 9 2 2 5" xfId="16349"/>
    <cellStyle name="Total 3 3 9 2 2 6" xfId="16350"/>
    <cellStyle name="Total 3 3 9 2 2 7" xfId="16351"/>
    <cellStyle name="Total 3 3 9 2 2 8" xfId="16352"/>
    <cellStyle name="Total 3 3 9 2 3" xfId="16353"/>
    <cellStyle name="Total 3 3 9 2 4" xfId="16354"/>
    <cellStyle name="Total 3 3 9 2 5" xfId="16355"/>
    <cellStyle name="Total 3 3 9 2 6" xfId="16356"/>
    <cellStyle name="Total 3 3 9 2 7" xfId="16357"/>
    <cellStyle name="Total 3 3 9 2 8" xfId="16358"/>
    <cellStyle name="Total 3 3 9 2 9" xfId="16359"/>
    <cellStyle name="Total 3 3 9 3" xfId="16360"/>
    <cellStyle name="Total 3 3 9 3 2" xfId="16361"/>
    <cellStyle name="Total 3 3 9 3 3" xfId="16362"/>
    <cellStyle name="Total 3 3 9 3 4" xfId="16363"/>
    <cellStyle name="Total 3 3 9 3 5" xfId="16364"/>
    <cellStyle name="Total 3 3 9 3 6" xfId="16365"/>
    <cellStyle name="Total 3 3 9 3 7" xfId="16366"/>
    <cellStyle name="Total 3 3 9 3 8" xfId="16367"/>
    <cellStyle name="Total 3 3 9 4" xfId="16368"/>
    <cellStyle name="Total 3 3 9 5" xfId="16369"/>
    <cellStyle name="Total 3 3 9 6" xfId="16370"/>
    <cellStyle name="Total 3 3 9 7" xfId="16371"/>
    <cellStyle name="Total 3 3 9 8" xfId="16372"/>
    <cellStyle name="Total 3 3 9 9" xfId="16373"/>
    <cellStyle name="Total 4" xfId="16374"/>
    <cellStyle name="Total 5" xfId="16375"/>
    <cellStyle name="Total 6" xfId="16376"/>
    <cellStyle name="Total 7" xfId="16377"/>
    <cellStyle name="Total 8" xfId="16378"/>
    <cellStyle name="Total 9" xfId="16379"/>
    <cellStyle name="Warning Text 10" xfId="16380"/>
    <cellStyle name="Warning Text 11" xfId="16381"/>
    <cellStyle name="Warning Text 12" xfId="16382"/>
    <cellStyle name="Warning Text 13" xfId="16383"/>
    <cellStyle name="Warning Text 14" xfId="16384"/>
    <cellStyle name="Warning Text 15" xfId="16385"/>
    <cellStyle name="Warning Text 16" xfId="16386"/>
    <cellStyle name="Warning Text 17" xfId="16387"/>
    <cellStyle name="Warning Text 18" xfId="16388"/>
    <cellStyle name="Warning Text 19" xfId="16389"/>
    <cellStyle name="Warning Text 2" xfId="48"/>
    <cellStyle name="Warning Text 2 2" xfId="16390"/>
    <cellStyle name="Warning Text 2 3" xfId="16391"/>
    <cellStyle name="Warning Text 2 4" xfId="18952"/>
    <cellStyle name="Warning Text 20" xfId="16392"/>
    <cellStyle name="Warning Text 21" xfId="16393"/>
    <cellStyle name="Warning Text 22" xfId="16394"/>
    <cellStyle name="Warning Text 23" xfId="16395"/>
    <cellStyle name="Warning Text 3" xfId="16396"/>
    <cellStyle name="Warning Text 3 2" xfId="16397"/>
    <cellStyle name="Warning Text 3 3" xfId="16398"/>
    <cellStyle name="Warning Text 4" xfId="16399"/>
    <cellStyle name="Warning Text 5" xfId="16400"/>
    <cellStyle name="Warning Text 6" xfId="16401"/>
    <cellStyle name="Warning Text 7" xfId="16402"/>
    <cellStyle name="Warning Text 8" xfId="16403"/>
    <cellStyle name="Warning Text 9" xfId="16404"/>
    <cellStyle name="Year" xfId="16405"/>
  </cellStyles>
  <dxfs count="1158"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ill>
        <patternFill>
          <bgColor indexed="10"/>
        </patternFill>
      </fill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6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8" Type="http://schemas.openxmlformats.org/officeDocument/2006/relationships/customXml" Target="../customXml/item1.xml"/><Relationship Id="rId1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482600</xdr:colOff>
          <xdr:row>32</xdr:row>
          <xdr:rowOff>38100</xdr:rowOff>
        </xdr:from>
        <xdr:to>
          <xdr:col>8</xdr:col>
          <xdr:colOff>139700</xdr:colOff>
          <xdr:row>35</xdr:row>
          <xdr:rowOff>114300</xdr:rowOff>
        </xdr:to>
        <xdr:sp macro="" textlink="">
          <xdr:nvSpPr>
            <xdr:cNvPr id="77836" name="Button 12" hidden="1">
              <a:extLst>
                <a:ext uri="{63B3BB69-23CF-44E3-9099-C40C66FF867C}">
                  <a14:compatExt spid="_x0000_s77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333333"/>
                  </a:solidFill>
                  <a:latin typeface="Arial"/>
                  <a:ea typeface="Arial"/>
                  <a:cs typeface="Arial"/>
                </a:rPr>
                <a:t>Calculate Savings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9525</xdr:colOff>
      <xdr:row>0</xdr:row>
      <xdr:rowOff>9525</xdr:rowOff>
    </xdr:to>
    <xdr:pic>
      <xdr:nvPicPr>
        <xdr:cNvPr id="8" name="CB_0000000000000000000000000000000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99250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9525</xdr:colOff>
      <xdr:row>0</xdr:row>
      <xdr:rowOff>9525</xdr:rowOff>
    </xdr:to>
    <xdr:pic>
      <xdr:nvPicPr>
        <xdr:cNvPr id="9" name="CB_0000000000000000000000000000000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99250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9525</xdr:colOff>
      <xdr:row>0</xdr:row>
      <xdr:rowOff>9525</xdr:rowOff>
    </xdr:to>
    <xdr:pic>
      <xdr:nvPicPr>
        <xdr:cNvPr id="10" name="CB_0000000000000000000000000000000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9925050" y="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1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>
    <tabColor rgb="FF00B0F0"/>
  </sheetPr>
  <dimension ref="D2:AG53"/>
  <sheetViews>
    <sheetView workbookViewId="0">
      <selection activeCell="J35" sqref="J35"/>
    </sheetView>
  </sheetViews>
  <sheetFormatPr baseColWidth="10" defaultColWidth="9.1640625" defaultRowHeight="13" x14ac:dyDescent="0.15"/>
  <cols>
    <col min="1" max="2" width="2.5" style="23" customWidth="1"/>
    <col min="3" max="3" width="2.83203125" style="23" customWidth="1"/>
    <col min="4" max="4" width="16.1640625" style="23" customWidth="1"/>
    <col min="5" max="5" width="23.5" style="23" customWidth="1"/>
    <col min="6" max="6" width="12.5" style="23" customWidth="1"/>
    <col min="7" max="7" width="13" style="23" customWidth="1"/>
    <col min="8" max="8" width="9.1640625" style="23" customWidth="1"/>
    <col min="9" max="9" width="15.1640625" style="23" customWidth="1"/>
    <col min="10" max="10" width="10.83203125" style="23" customWidth="1"/>
    <col min="11" max="12" width="9.1640625" style="23"/>
    <col min="13" max="13" width="4.83203125" style="23" customWidth="1"/>
    <col min="14" max="16" width="6.5" style="23" customWidth="1"/>
    <col min="17" max="17" width="6.1640625" style="23" customWidth="1"/>
    <col min="18" max="19" width="3.33203125" style="23" customWidth="1"/>
    <col min="20" max="20" width="4.1640625" style="23" customWidth="1"/>
    <col min="21" max="21" width="3.5" style="23" customWidth="1"/>
    <col min="22" max="22" width="41.83203125" style="23" customWidth="1"/>
    <col min="23" max="25" width="15.5" style="23" customWidth="1"/>
    <col min="26" max="26" width="28.1640625" style="23" customWidth="1"/>
    <col min="27" max="28" width="15.5" style="23" customWidth="1"/>
    <col min="29" max="31" width="13.83203125" style="23" customWidth="1"/>
    <col min="32" max="16384" width="9.1640625" style="23"/>
  </cols>
  <sheetData>
    <row r="2" spans="4:33" ht="16" x14ac:dyDescent="0.2">
      <c r="D2" s="230" t="s">
        <v>334</v>
      </c>
      <c r="E2" s="231"/>
      <c r="F2" s="230" t="s">
        <v>135</v>
      </c>
      <c r="G2" s="230" t="s">
        <v>136</v>
      </c>
      <c r="H2" s="231"/>
      <c r="I2" s="231"/>
      <c r="AG2" s="223" t="s">
        <v>120</v>
      </c>
    </row>
    <row r="3" spans="4:33" ht="14" x14ac:dyDescent="0.15">
      <c r="D3" s="219" t="s">
        <v>66</v>
      </c>
      <c r="E3" s="13">
        <f>IF(D3=D4,1,IF(D3=D5,2,IF(D3=D6,3,IF(D3=D7,4,0))))</f>
        <v>1</v>
      </c>
      <c r="F3" s="706">
        <f>VLOOKUP($D$3,$D$4:$G$9,3,FALSE)</f>
        <v>0.31582594754152399</v>
      </c>
      <c r="G3" s="706">
        <f>VLOOKUP($D$3,$D$4:$G$9,4,FALSE)</f>
        <v>0.36466641818859485</v>
      </c>
      <c r="AG3" s="223" t="s">
        <v>121</v>
      </c>
    </row>
    <row r="4" spans="4:33" ht="13" customHeight="1" x14ac:dyDescent="0.15">
      <c r="D4" s="220" t="s">
        <v>66</v>
      </c>
      <c r="E4" s="222">
        <v>1</v>
      </c>
      <c r="F4" s="707">
        <v>0.31582594754152399</v>
      </c>
      <c r="G4" s="707">
        <v>0.36466641818859485</v>
      </c>
      <c r="W4" s="744"/>
      <c r="X4" s="744"/>
      <c r="Y4" s="744"/>
      <c r="Z4" s="744"/>
    </row>
    <row r="5" spans="4:33" ht="13" customHeight="1" x14ac:dyDescent="0.15">
      <c r="D5" s="220" t="s">
        <v>67</v>
      </c>
      <c r="E5" s="222">
        <v>2</v>
      </c>
      <c r="F5" s="707">
        <v>0.32575275141035537</v>
      </c>
      <c r="G5" s="708">
        <v>0</v>
      </c>
      <c r="V5" s="744"/>
      <c r="W5" s="744"/>
      <c r="X5" s="744"/>
      <c r="Y5" s="744"/>
      <c r="Z5" s="744"/>
    </row>
    <row r="6" spans="4:33" ht="12.5" customHeight="1" x14ac:dyDescent="0.15">
      <c r="D6" s="220" t="s">
        <v>72</v>
      </c>
      <c r="E6" s="222">
        <v>3</v>
      </c>
      <c r="F6" s="708">
        <v>0</v>
      </c>
      <c r="G6" s="707">
        <v>0.58397316436824454</v>
      </c>
      <c r="V6" s="744"/>
      <c r="W6" s="744"/>
      <c r="X6" s="744"/>
      <c r="Y6" s="744"/>
      <c r="Z6" s="744"/>
    </row>
    <row r="7" spans="4:33" x14ac:dyDescent="0.15">
      <c r="D7" s="220" t="s">
        <v>68</v>
      </c>
      <c r="E7" s="222">
        <v>4</v>
      </c>
      <c r="F7" s="707">
        <v>7.3922848131138696E-2</v>
      </c>
      <c r="G7" s="707">
        <v>4.1446142377935147E-2</v>
      </c>
      <c r="V7" s="744"/>
      <c r="W7" s="744"/>
      <c r="X7" s="744"/>
      <c r="Y7" s="744"/>
      <c r="Z7" s="744"/>
    </row>
    <row r="8" spans="4:33" ht="12.5" customHeight="1" x14ac:dyDescent="0.15">
      <c r="D8" s="220" t="s">
        <v>297</v>
      </c>
      <c r="E8" s="222">
        <v>5</v>
      </c>
      <c r="F8" s="709">
        <f>SUM(F4:F7)</f>
        <v>0.71550154708301805</v>
      </c>
      <c r="G8" s="709">
        <f>SUM(G4:G7)</f>
        <v>0.99008572493477454</v>
      </c>
      <c r="V8" s="744"/>
      <c r="W8" s="744"/>
      <c r="X8" s="744"/>
      <c r="Y8" s="744"/>
      <c r="Z8" s="744"/>
    </row>
    <row r="9" spans="4:33" ht="13" customHeight="1" x14ac:dyDescent="0.15">
      <c r="D9" s="220" t="s">
        <v>296</v>
      </c>
      <c r="E9" s="222">
        <v>6</v>
      </c>
      <c r="F9" s="238">
        <v>1</v>
      </c>
      <c r="G9" s="238">
        <v>1</v>
      </c>
      <c r="V9" s="744"/>
      <c r="W9" s="744"/>
      <c r="X9" s="744"/>
      <c r="Y9" s="744"/>
      <c r="Z9" s="744"/>
    </row>
    <row r="10" spans="4:33" ht="12.5" customHeight="1" x14ac:dyDescent="0.15">
      <c r="V10" s="744"/>
      <c r="W10" s="744"/>
      <c r="X10" s="744"/>
      <c r="Y10" s="744"/>
      <c r="Z10" s="744"/>
    </row>
    <row r="11" spans="4:33" x14ac:dyDescent="0.15">
      <c r="P11" s="241"/>
      <c r="V11" s="744"/>
      <c r="W11" s="744"/>
      <c r="X11" s="744"/>
      <c r="Y11" s="744"/>
      <c r="Z11" s="744"/>
    </row>
    <row r="12" spans="4:33" ht="16" x14ac:dyDescent="0.2">
      <c r="D12" s="230" t="s">
        <v>299</v>
      </c>
      <c r="E12" s="231"/>
      <c r="F12" s="231"/>
      <c r="G12" s="231"/>
      <c r="H12" s="231"/>
      <c r="I12" s="231"/>
      <c r="V12" s="744"/>
      <c r="W12" s="744"/>
      <c r="X12" s="744"/>
      <c r="Y12" s="744"/>
      <c r="Z12" s="744"/>
    </row>
    <row r="13" spans="4:33" ht="12.5" customHeight="1" x14ac:dyDescent="0.15">
      <c r="V13" s="744"/>
      <c r="W13" s="744"/>
      <c r="X13" s="744"/>
      <c r="Y13" s="744"/>
      <c r="Z13" s="744"/>
    </row>
    <row r="14" spans="4:33" x14ac:dyDescent="0.15">
      <c r="E14" s="767" t="s">
        <v>134</v>
      </c>
      <c r="F14" s="607"/>
      <c r="V14" s="744"/>
      <c r="W14" s="744"/>
      <c r="X14" s="744"/>
      <c r="Y14" s="744"/>
      <c r="Z14" s="744"/>
    </row>
    <row r="15" spans="4:33" x14ac:dyDescent="0.15">
      <c r="E15" s="767"/>
      <c r="F15" s="213" t="s">
        <v>404</v>
      </c>
      <c r="G15" s="213" t="s">
        <v>333</v>
      </c>
      <c r="H15" s="213" t="s">
        <v>405</v>
      </c>
      <c r="V15" s="744"/>
      <c r="W15" s="744"/>
      <c r="X15" s="744"/>
      <c r="Y15" s="744"/>
      <c r="Z15" s="744"/>
    </row>
    <row r="16" spans="4:33" ht="12.5" customHeight="1" x14ac:dyDescent="0.15">
      <c r="D16" s="221">
        <v>1</v>
      </c>
      <c r="E16" s="142" t="s">
        <v>130</v>
      </c>
      <c r="F16" s="642">
        <v>1</v>
      </c>
      <c r="G16" s="642"/>
      <c r="H16" s="642"/>
      <c r="V16" s="744"/>
      <c r="W16" s="744"/>
      <c r="X16" s="744"/>
      <c r="Y16" s="744"/>
      <c r="Z16" s="744"/>
    </row>
    <row r="17" spans="4:26" ht="12.5" customHeight="1" x14ac:dyDescent="0.15">
      <c r="D17" s="221">
        <f>D16+1</f>
        <v>2</v>
      </c>
      <c r="E17" s="82" t="s">
        <v>295</v>
      </c>
      <c r="F17" s="642">
        <v>1</v>
      </c>
      <c r="G17" s="642"/>
      <c r="H17" s="642"/>
      <c r="V17" s="744"/>
      <c r="W17" s="744"/>
      <c r="X17" s="744"/>
      <c r="Y17" s="744"/>
      <c r="Z17" s="744"/>
    </row>
    <row r="18" spans="4:26" ht="12.5" customHeight="1" x14ac:dyDescent="0.15">
      <c r="D18" s="221">
        <f t="shared" ref="D18:D29" si="0">D17+1</f>
        <v>3</v>
      </c>
      <c r="E18" s="82" t="s">
        <v>132</v>
      </c>
      <c r="F18" s="642">
        <v>1</v>
      </c>
      <c r="G18" s="642"/>
      <c r="H18" s="642"/>
      <c r="V18" s="744"/>
      <c r="W18" s="744"/>
      <c r="X18" s="744"/>
      <c r="Y18" s="744"/>
      <c r="Z18" s="744"/>
    </row>
    <row r="19" spans="4:26" ht="12.5" customHeight="1" x14ac:dyDescent="0.15">
      <c r="D19" s="221">
        <f t="shared" si="0"/>
        <v>4</v>
      </c>
      <c r="E19" s="82" t="s">
        <v>133</v>
      </c>
      <c r="F19" s="642">
        <v>1</v>
      </c>
      <c r="G19" s="642"/>
      <c r="H19" s="642"/>
      <c r="V19" s="744"/>
      <c r="W19" s="744"/>
      <c r="X19" s="744"/>
      <c r="Y19" s="744"/>
      <c r="Z19" s="744"/>
    </row>
    <row r="20" spans="4:26" ht="12.5" customHeight="1" x14ac:dyDescent="0.15">
      <c r="D20" s="221">
        <f t="shared" si="0"/>
        <v>5</v>
      </c>
      <c r="E20" s="142" t="s">
        <v>305</v>
      </c>
      <c r="F20" s="642">
        <v>1</v>
      </c>
      <c r="G20" s="642"/>
      <c r="H20" s="642"/>
      <c r="V20" s="744"/>
      <c r="W20" s="744"/>
      <c r="X20" s="744"/>
      <c r="Y20" s="744"/>
      <c r="Z20" s="744"/>
    </row>
    <row r="21" spans="4:26" ht="12.5" customHeight="1" x14ac:dyDescent="0.15">
      <c r="D21" s="221">
        <f t="shared" si="0"/>
        <v>6</v>
      </c>
      <c r="E21" s="142" t="s">
        <v>639</v>
      </c>
      <c r="F21" s="642">
        <v>1</v>
      </c>
      <c r="G21" s="642"/>
      <c r="H21" s="642"/>
      <c r="V21" s="744"/>
      <c r="W21" s="744"/>
      <c r="X21" s="744"/>
      <c r="Y21" s="744"/>
      <c r="Z21" s="744"/>
    </row>
    <row r="22" spans="4:26" ht="12.5" customHeight="1" x14ac:dyDescent="0.15">
      <c r="D22" s="221">
        <f t="shared" si="0"/>
        <v>7</v>
      </c>
      <c r="E22" s="142" t="s">
        <v>643</v>
      </c>
      <c r="F22" s="642">
        <v>1</v>
      </c>
      <c r="G22" s="642"/>
      <c r="H22" s="642"/>
      <c r="V22" s="744"/>
      <c r="W22" s="744"/>
      <c r="X22" s="744"/>
      <c r="Y22" s="744"/>
      <c r="Z22" s="744"/>
    </row>
    <row r="23" spans="4:26" ht="12.5" customHeight="1" x14ac:dyDescent="0.15">
      <c r="D23" s="221">
        <f t="shared" si="0"/>
        <v>8</v>
      </c>
      <c r="E23" s="142" t="s">
        <v>616</v>
      </c>
      <c r="F23" s="642"/>
      <c r="G23" s="642">
        <v>1</v>
      </c>
      <c r="H23" s="642"/>
      <c r="V23" s="744"/>
      <c r="W23" s="744"/>
      <c r="X23" s="744"/>
      <c r="Y23" s="744"/>
      <c r="Z23" s="744"/>
    </row>
    <row r="24" spans="4:26" ht="12.5" customHeight="1" x14ac:dyDescent="0.15">
      <c r="D24" s="221">
        <f t="shared" si="0"/>
        <v>9</v>
      </c>
      <c r="E24" s="142" t="s">
        <v>617</v>
      </c>
      <c r="F24" s="642"/>
      <c r="G24" s="642">
        <v>1</v>
      </c>
      <c r="H24" s="642"/>
      <c r="V24" s="744"/>
      <c r="W24" s="744"/>
      <c r="X24" s="744"/>
      <c r="Y24" s="744"/>
      <c r="Z24" s="744"/>
    </row>
    <row r="25" spans="4:26" x14ac:dyDescent="0.15">
      <c r="D25" s="221">
        <f t="shared" si="0"/>
        <v>10</v>
      </c>
      <c r="E25" s="142" t="s">
        <v>620</v>
      </c>
      <c r="F25" s="642"/>
      <c r="G25" s="642">
        <v>1</v>
      </c>
      <c r="H25" s="642"/>
    </row>
    <row r="26" spans="4:26" x14ac:dyDescent="0.15">
      <c r="D26" s="221">
        <f t="shared" si="0"/>
        <v>11</v>
      </c>
      <c r="E26" s="142" t="s">
        <v>129</v>
      </c>
      <c r="F26" s="642"/>
      <c r="G26" s="642"/>
      <c r="H26" s="642">
        <v>1</v>
      </c>
    </row>
    <row r="27" spans="4:26" x14ac:dyDescent="0.15">
      <c r="D27" s="221">
        <f t="shared" si="0"/>
        <v>12</v>
      </c>
      <c r="E27" s="82" t="s">
        <v>131</v>
      </c>
      <c r="F27" s="642"/>
      <c r="G27" s="642"/>
      <c r="H27" s="642">
        <v>1</v>
      </c>
    </row>
    <row r="28" spans="4:26" x14ac:dyDescent="0.15">
      <c r="D28" s="221">
        <f t="shared" si="0"/>
        <v>13</v>
      </c>
      <c r="E28" s="142" t="s">
        <v>322</v>
      </c>
      <c r="F28" s="642"/>
      <c r="G28" s="642"/>
      <c r="H28" s="642">
        <v>1</v>
      </c>
    </row>
    <row r="29" spans="4:26" x14ac:dyDescent="0.15">
      <c r="D29" s="221">
        <f t="shared" si="0"/>
        <v>14</v>
      </c>
      <c r="E29" s="142" t="s">
        <v>618</v>
      </c>
      <c r="F29" s="642"/>
      <c r="G29" s="642"/>
      <c r="H29" s="642">
        <v>1</v>
      </c>
      <c r="Q29" s="214"/>
    </row>
    <row r="30" spans="4:26" x14ac:dyDescent="0.15">
      <c r="D30" s="221"/>
      <c r="E30" s="142"/>
      <c r="F30" s="601"/>
      <c r="G30" s="601"/>
      <c r="H30" s="642"/>
      <c r="Q30" s="214"/>
    </row>
    <row r="32" spans="4:26" ht="16" x14ac:dyDescent="0.2">
      <c r="D32" s="230" t="s">
        <v>335</v>
      </c>
      <c r="E32" s="231"/>
      <c r="F32" s="231"/>
      <c r="G32" s="231"/>
      <c r="H32" s="231"/>
      <c r="I32" s="231"/>
    </row>
    <row r="33" spans="4:6" x14ac:dyDescent="0.15">
      <c r="D33" s="124" t="s">
        <v>328</v>
      </c>
      <c r="F33" s="170" t="s">
        <v>121</v>
      </c>
    </row>
    <row r="34" spans="4:6" ht="16.5" customHeight="1" x14ac:dyDescent="0.15">
      <c r="D34" s="124" t="s">
        <v>403</v>
      </c>
      <c r="F34" s="170" t="s">
        <v>120</v>
      </c>
    </row>
    <row r="35" spans="4:6" ht="16.5" customHeight="1" x14ac:dyDescent="0.15">
      <c r="D35" s="124" t="s">
        <v>309</v>
      </c>
      <c r="F35" s="170" t="s">
        <v>121</v>
      </c>
    </row>
    <row r="53" spans="28:28" x14ac:dyDescent="0.15">
      <c r="AB53" s="124"/>
    </row>
  </sheetData>
  <mergeCells count="1">
    <mergeCell ref="E14:E15"/>
  </mergeCells>
  <dataValidations count="2">
    <dataValidation type="list" allowBlank="1" showInputMessage="1" showErrorMessage="1" sqref="F33:F35">
      <formula1>$AG$2:$AG$3</formula1>
    </dataValidation>
    <dataValidation type="list" allowBlank="1" showInputMessage="1" showErrorMessage="1" sqref="D3">
      <formula1>$D$4:$D$9</formula1>
    </dataValidation>
  </dataValidations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36" r:id="rId4" name="Button 12">
              <controlPr defaultSize="0" print="0" autoLine="0" autoPict="0" macro="[0]!CalculateSavings">
                <anchor moveWithCells="1">
                  <from>
                    <xdr:col>6</xdr:col>
                    <xdr:colOff>482600</xdr:colOff>
                    <xdr:row>32</xdr:row>
                    <xdr:rowOff>38100</xdr:rowOff>
                  </from>
                  <to>
                    <xdr:col>8</xdr:col>
                    <xdr:colOff>139700</xdr:colOff>
                    <xdr:row>35</xdr:row>
                    <xdr:rowOff>114300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>
    <tabColor rgb="FFFFFF00"/>
  </sheetPr>
  <dimension ref="A1:S90"/>
  <sheetViews>
    <sheetView workbookViewId="0">
      <pane xSplit="3" ySplit="3" topLeftCell="D4" activePane="bottomRight" state="frozen"/>
      <selection activeCell="Y6" sqref="Y6"/>
      <selection pane="topRight" activeCell="Y6" sqref="Y6"/>
      <selection pane="bottomLeft" activeCell="Y6" sqref="Y6"/>
      <selection pane="bottomRight" activeCell="T1" sqref="T1:AH1048576"/>
    </sheetView>
  </sheetViews>
  <sheetFormatPr baseColWidth="10" defaultColWidth="8.83203125" defaultRowHeight="13" x14ac:dyDescent="0.15"/>
  <cols>
    <col min="1" max="1" width="2.83203125" style="252" customWidth="1"/>
    <col min="2" max="2" width="15" style="252" customWidth="1"/>
    <col min="3" max="3" width="52.5" style="252" customWidth="1"/>
    <col min="4" max="4" width="11.83203125" style="252" customWidth="1"/>
    <col min="5" max="18" width="12.5" style="434" customWidth="1"/>
    <col min="19" max="19" width="11.5" style="252" customWidth="1"/>
    <col min="20" max="241" width="8.83203125" style="252"/>
    <col min="242" max="242" width="2.83203125" style="252" customWidth="1"/>
    <col min="243" max="243" width="8.83203125" style="252"/>
    <col min="244" max="244" width="52.5" style="252" customWidth="1"/>
    <col min="245" max="245" width="11.83203125" style="252" customWidth="1"/>
    <col min="246" max="259" width="12.5" style="252" customWidth="1"/>
    <col min="260" max="260" width="11.5" style="252" customWidth="1"/>
    <col min="261" max="497" width="8.83203125" style="252"/>
    <col min="498" max="498" width="2.83203125" style="252" customWidth="1"/>
    <col min="499" max="499" width="8.83203125" style="252"/>
    <col min="500" max="500" width="52.5" style="252" customWidth="1"/>
    <col min="501" max="501" width="11.83203125" style="252" customWidth="1"/>
    <col min="502" max="515" width="12.5" style="252" customWidth="1"/>
    <col min="516" max="516" width="11.5" style="252" customWidth="1"/>
    <col min="517" max="753" width="8.83203125" style="252"/>
    <col min="754" max="754" width="2.83203125" style="252" customWidth="1"/>
    <col min="755" max="755" width="8.83203125" style="252"/>
    <col min="756" max="756" width="52.5" style="252" customWidth="1"/>
    <col min="757" max="757" width="11.83203125" style="252" customWidth="1"/>
    <col min="758" max="771" width="12.5" style="252" customWidth="1"/>
    <col min="772" max="772" width="11.5" style="252" customWidth="1"/>
    <col min="773" max="1009" width="8.83203125" style="252"/>
    <col min="1010" max="1010" width="2.83203125" style="252" customWidth="1"/>
    <col min="1011" max="1011" width="8.83203125" style="252"/>
    <col min="1012" max="1012" width="52.5" style="252" customWidth="1"/>
    <col min="1013" max="1013" width="11.83203125" style="252" customWidth="1"/>
    <col min="1014" max="1027" width="12.5" style="252" customWidth="1"/>
    <col min="1028" max="1028" width="11.5" style="252" customWidth="1"/>
    <col min="1029" max="1265" width="8.83203125" style="252"/>
    <col min="1266" max="1266" width="2.83203125" style="252" customWidth="1"/>
    <col min="1267" max="1267" width="8.83203125" style="252"/>
    <col min="1268" max="1268" width="52.5" style="252" customWidth="1"/>
    <col min="1269" max="1269" width="11.83203125" style="252" customWidth="1"/>
    <col min="1270" max="1283" width="12.5" style="252" customWidth="1"/>
    <col min="1284" max="1284" width="11.5" style="252" customWidth="1"/>
    <col min="1285" max="1521" width="8.83203125" style="252"/>
    <col min="1522" max="1522" width="2.83203125" style="252" customWidth="1"/>
    <col min="1523" max="1523" width="8.83203125" style="252"/>
    <col min="1524" max="1524" width="52.5" style="252" customWidth="1"/>
    <col min="1525" max="1525" width="11.83203125" style="252" customWidth="1"/>
    <col min="1526" max="1539" width="12.5" style="252" customWidth="1"/>
    <col min="1540" max="1540" width="11.5" style="252" customWidth="1"/>
    <col min="1541" max="1777" width="8.83203125" style="252"/>
    <col min="1778" max="1778" width="2.83203125" style="252" customWidth="1"/>
    <col min="1779" max="1779" width="8.83203125" style="252"/>
    <col min="1780" max="1780" width="52.5" style="252" customWidth="1"/>
    <col min="1781" max="1781" width="11.83203125" style="252" customWidth="1"/>
    <col min="1782" max="1795" width="12.5" style="252" customWidth="1"/>
    <col min="1796" max="1796" width="11.5" style="252" customWidth="1"/>
    <col min="1797" max="2033" width="8.83203125" style="252"/>
    <col min="2034" max="2034" width="2.83203125" style="252" customWidth="1"/>
    <col min="2035" max="2035" width="8.83203125" style="252"/>
    <col min="2036" max="2036" width="52.5" style="252" customWidth="1"/>
    <col min="2037" max="2037" width="11.83203125" style="252" customWidth="1"/>
    <col min="2038" max="2051" width="12.5" style="252" customWidth="1"/>
    <col min="2052" max="2052" width="11.5" style="252" customWidth="1"/>
    <col min="2053" max="2289" width="8.83203125" style="252"/>
    <col min="2290" max="2290" width="2.83203125" style="252" customWidth="1"/>
    <col min="2291" max="2291" width="8.83203125" style="252"/>
    <col min="2292" max="2292" width="52.5" style="252" customWidth="1"/>
    <col min="2293" max="2293" width="11.83203125" style="252" customWidth="1"/>
    <col min="2294" max="2307" width="12.5" style="252" customWidth="1"/>
    <col min="2308" max="2308" width="11.5" style="252" customWidth="1"/>
    <col min="2309" max="2545" width="8.83203125" style="252"/>
    <col min="2546" max="2546" width="2.83203125" style="252" customWidth="1"/>
    <col min="2547" max="2547" width="8.83203125" style="252"/>
    <col min="2548" max="2548" width="52.5" style="252" customWidth="1"/>
    <col min="2549" max="2549" width="11.83203125" style="252" customWidth="1"/>
    <col min="2550" max="2563" width="12.5" style="252" customWidth="1"/>
    <col min="2564" max="2564" width="11.5" style="252" customWidth="1"/>
    <col min="2565" max="2801" width="8.83203125" style="252"/>
    <col min="2802" max="2802" width="2.83203125" style="252" customWidth="1"/>
    <col min="2803" max="2803" width="8.83203125" style="252"/>
    <col min="2804" max="2804" width="52.5" style="252" customWidth="1"/>
    <col min="2805" max="2805" width="11.83203125" style="252" customWidth="1"/>
    <col min="2806" max="2819" width="12.5" style="252" customWidth="1"/>
    <col min="2820" max="2820" width="11.5" style="252" customWidth="1"/>
    <col min="2821" max="3057" width="8.83203125" style="252"/>
    <col min="3058" max="3058" width="2.83203125" style="252" customWidth="1"/>
    <col min="3059" max="3059" width="8.83203125" style="252"/>
    <col min="3060" max="3060" width="52.5" style="252" customWidth="1"/>
    <col min="3061" max="3061" width="11.83203125" style="252" customWidth="1"/>
    <col min="3062" max="3075" width="12.5" style="252" customWidth="1"/>
    <col min="3076" max="3076" width="11.5" style="252" customWidth="1"/>
    <col min="3077" max="3313" width="8.83203125" style="252"/>
    <col min="3314" max="3314" width="2.83203125" style="252" customWidth="1"/>
    <col min="3315" max="3315" width="8.83203125" style="252"/>
    <col min="3316" max="3316" width="52.5" style="252" customWidth="1"/>
    <col min="3317" max="3317" width="11.83203125" style="252" customWidth="1"/>
    <col min="3318" max="3331" width="12.5" style="252" customWidth="1"/>
    <col min="3332" max="3332" width="11.5" style="252" customWidth="1"/>
    <col min="3333" max="3569" width="8.83203125" style="252"/>
    <col min="3570" max="3570" width="2.83203125" style="252" customWidth="1"/>
    <col min="3571" max="3571" width="8.83203125" style="252"/>
    <col min="3572" max="3572" width="52.5" style="252" customWidth="1"/>
    <col min="3573" max="3573" width="11.83203125" style="252" customWidth="1"/>
    <col min="3574" max="3587" width="12.5" style="252" customWidth="1"/>
    <col min="3588" max="3588" width="11.5" style="252" customWidth="1"/>
    <col min="3589" max="3825" width="8.83203125" style="252"/>
    <col min="3826" max="3826" width="2.83203125" style="252" customWidth="1"/>
    <col min="3827" max="3827" width="8.83203125" style="252"/>
    <col min="3828" max="3828" width="52.5" style="252" customWidth="1"/>
    <col min="3829" max="3829" width="11.83203125" style="252" customWidth="1"/>
    <col min="3830" max="3843" width="12.5" style="252" customWidth="1"/>
    <col min="3844" max="3844" width="11.5" style="252" customWidth="1"/>
    <col min="3845" max="4081" width="8.83203125" style="252"/>
    <col min="4082" max="4082" width="2.83203125" style="252" customWidth="1"/>
    <col min="4083" max="4083" width="8.83203125" style="252"/>
    <col min="4084" max="4084" width="52.5" style="252" customWidth="1"/>
    <col min="4085" max="4085" width="11.83203125" style="252" customWidth="1"/>
    <col min="4086" max="4099" width="12.5" style="252" customWidth="1"/>
    <col min="4100" max="4100" width="11.5" style="252" customWidth="1"/>
    <col min="4101" max="4337" width="8.83203125" style="252"/>
    <col min="4338" max="4338" width="2.83203125" style="252" customWidth="1"/>
    <col min="4339" max="4339" width="8.83203125" style="252"/>
    <col min="4340" max="4340" width="52.5" style="252" customWidth="1"/>
    <col min="4341" max="4341" width="11.83203125" style="252" customWidth="1"/>
    <col min="4342" max="4355" width="12.5" style="252" customWidth="1"/>
    <col min="4356" max="4356" width="11.5" style="252" customWidth="1"/>
    <col min="4357" max="4593" width="8.83203125" style="252"/>
    <col min="4594" max="4594" width="2.83203125" style="252" customWidth="1"/>
    <col min="4595" max="4595" width="8.83203125" style="252"/>
    <col min="4596" max="4596" width="52.5" style="252" customWidth="1"/>
    <col min="4597" max="4597" width="11.83203125" style="252" customWidth="1"/>
    <col min="4598" max="4611" width="12.5" style="252" customWidth="1"/>
    <col min="4612" max="4612" width="11.5" style="252" customWidth="1"/>
    <col min="4613" max="4849" width="8.83203125" style="252"/>
    <col min="4850" max="4850" width="2.83203125" style="252" customWidth="1"/>
    <col min="4851" max="4851" width="8.83203125" style="252"/>
    <col min="4852" max="4852" width="52.5" style="252" customWidth="1"/>
    <col min="4853" max="4853" width="11.83203125" style="252" customWidth="1"/>
    <col min="4854" max="4867" width="12.5" style="252" customWidth="1"/>
    <col min="4868" max="4868" width="11.5" style="252" customWidth="1"/>
    <col min="4869" max="5105" width="8.83203125" style="252"/>
    <col min="5106" max="5106" width="2.83203125" style="252" customWidth="1"/>
    <col min="5107" max="5107" width="8.83203125" style="252"/>
    <col min="5108" max="5108" width="52.5" style="252" customWidth="1"/>
    <col min="5109" max="5109" width="11.83203125" style="252" customWidth="1"/>
    <col min="5110" max="5123" width="12.5" style="252" customWidth="1"/>
    <col min="5124" max="5124" width="11.5" style="252" customWidth="1"/>
    <col min="5125" max="5361" width="8.83203125" style="252"/>
    <col min="5362" max="5362" width="2.83203125" style="252" customWidth="1"/>
    <col min="5363" max="5363" width="8.83203125" style="252"/>
    <col min="5364" max="5364" width="52.5" style="252" customWidth="1"/>
    <col min="5365" max="5365" width="11.83203125" style="252" customWidth="1"/>
    <col min="5366" max="5379" width="12.5" style="252" customWidth="1"/>
    <col min="5380" max="5380" width="11.5" style="252" customWidth="1"/>
    <col min="5381" max="5617" width="8.83203125" style="252"/>
    <col min="5618" max="5618" width="2.83203125" style="252" customWidth="1"/>
    <col min="5619" max="5619" width="8.83203125" style="252"/>
    <col min="5620" max="5620" width="52.5" style="252" customWidth="1"/>
    <col min="5621" max="5621" width="11.83203125" style="252" customWidth="1"/>
    <col min="5622" max="5635" width="12.5" style="252" customWidth="1"/>
    <col min="5636" max="5636" width="11.5" style="252" customWidth="1"/>
    <col min="5637" max="5873" width="8.83203125" style="252"/>
    <col min="5874" max="5874" width="2.83203125" style="252" customWidth="1"/>
    <col min="5875" max="5875" width="8.83203125" style="252"/>
    <col min="5876" max="5876" width="52.5" style="252" customWidth="1"/>
    <col min="5877" max="5877" width="11.83203125" style="252" customWidth="1"/>
    <col min="5878" max="5891" width="12.5" style="252" customWidth="1"/>
    <col min="5892" max="5892" width="11.5" style="252" customWidth="1"/>
    <col min="5893" max="6129" width="8.83203125" style="252"/>
    <col min="6130" max="6130" width="2.83203125" style="252" customWidth="1"/>
    <col min="6131" max="6131" width="8.83203125" style="252"/>
    <col min="6132" max="6132" width="52.5" style="252" customWidth="1"/>
    <col min="6133" max="6133" width="11.83203125" style="252" customWidth="1"/>
    <col min="6134" max="6147" width="12.5" style="252" customWidth="1"/>
    <col min="6148" max="6148" width="11.5" style="252" customWidth="1"/>
    <col min="6149" max="6385" width="8.83203125" style="252"/>
    <col min="6386" max="6386" width="2.83203125" style="252" customWidth="1"/>
    <col min="6387" max="6387" width="8.83203125" style="252"/>
    <col min="6388" max="6388" width="52.5" style="252" customWidth="1"/>
    <col min="6389" max="6389" width="11.83203125" style="252" customWidth="1"/>
    <col min="6390" max="6403" width="12.5" style="252" customWidth="1"/>
    <col min="6404" max="6404" width="11.5" style="252" customWidth="1"/>
    <col min="6405" max="6641" width="8.83203125" style="252"/>
    <col min="6642" max="6642" width="2.83203125" style="252" customWidth="1"/>
    <col min="6643" max="6643" width="8.83203125" style="252"/>
    <col min="6644" max="6644" width="52.5" style="252" customWidth="1"/>
    <col min="6645" max="6645" width="11.83203125" style="252" customWidth="1"/>
    <col min="6646" max="6659" width="12.5" style="252" customWidth="1"/>
    <col min="6660" max="6660" width="11.5" style="252" customWidth="1"/>
    <col min="6661" max="6897" width="8.83203125" style="252"/>
    <col min="6898" max="6898" width="2.83203125" style="252" customWidth="1"/>
    <col min="6899" max="6899" width="8.83203125" style="252"/>
    <col min="6900" max="6900" width="52.5" style="252" customWidth="1"/>
    <col min="6901" max="6901" width="11.83203125" style="252" customWidth="1"/>
    <col min="6902" max="6915" width="12.5" style="252" customWidth="1"/>
    <col min="6916" max="6916" width="11.5" style="252" customWidth="1"/>
    <col min="6917" max="7153" width="8.83203125" style="252"/>
    <col min="7154" max="7154" width="2.83203125" style="252" customWidth="1"/>
    <col min="7155" max="7155" width="8.83203125" style="252"/>
    <col min="7156" max="7156" width="52.5" style="252" customWidth="1"/>
    <col min="7157" max="7157" width="11.83203125" style="252" customWidth="1"/>
    <col min="7158" max="7171" width="12.5" style="252" customWidth="1"/>
    <col min="7172" max="7172" width="11.5" style="252" customWidth="1"/>
    <col min="7173" max="7409" width="8.83203125" style="252"/>
    <col min="7410" max="7410" width="2.83203125" style="252" customWidth="1"/>
    <col min="7411" max="7411" width="8.83203125" style="252"/>
    <col min="7412" max="7412" width="52.5" style="252" customWidth="1"/>
    <col min="7413" max="7413" width="11.83203125" style="252" customWidth="1"/>
    <col min="7414" max="7427" width="12.5" style="252" customWidth="1"/>
    <col min="7428" max="7428" width="11.5" style="252" customWidth="1"/>
    <col min="7429" max="7665" width="8.83203125" style="252"/>
    <col min="7666" max="7666" width="2.83203125" style="252" customWidth="1"/>
    <col min="7667" max="7667" width="8.83203125" style="252"/>
    <col min="7668" max="7668" width="52.5" style="252" customWidth="1"/>
    <col min="7669" max="7669" width="11.83203125" style="252" customWidth="1"/>
    <col min="7670" max="7683" width="12.5" style="252" customWidth="1"/>
    <col min="7684" max="7684" width="11.5" style="252" customWidth="1"/>
    <col min="7685" max="7921" width="8.83203125" style="252"/>
    <col min="7922" max="7922" width="2.83203125" style="252" customWidth="1"/>
    <col min="7923" max="7923" width="8.83203125" style="252"/>
    <col min="7924" max="7924" width="52.5" style="252" customWidth="1"/>
    <col min="7925" max="7925" width="11.83203125" style="252" customWidth="1"/>
    <col min="7926" max="7939" width="12.5" style="252" customWidth="1"/>
    <col min="7940" max="7940" width="11.5" style="252" customWidth="1"/>
    <col min="7941" max="8177" width="8.83203125" style="252"/>
    <col min="8178" max="8178" width="2.83203125" style="252" customWidth="1"/>
    <col min="8179" max="8179" width="8.83203125" style="252"/>
    <col min="8180" max="8180" width="52.5" style="252" customWidth="1"/>
    <col min="8181" max="8181" width="11.83203125" style="252" customWidth="1"/>
    <col min="8182" max="8195" width="12.5" style="252" customWidth="1"/>
    <col min="8196" max="8196" width="11.5" style="252" customWidth="1"/>
    <col min="8197" max="8433" width="8.83203125" style="252"/>
    <col min="8434" max="8434" width="2.83203125" style="252" customWidth="1"/>
    <col min="8435" max="8435" width="8.83203125" style="252"/>
    <col min="8436" max="8436" width="52.5" style="252" customWidth="1"/>
    <col min="8437" max="8437" width="11.83203125" style="252" customWidth="1"/>
    <col min="8438" max="8451" width="12.5" style="252" customWidth="1"/>
    <col min="8452" max="8452" width="11.5" style="252" customWidth="1"/>
    <col min="8453" max="8689" width="8.83203125" style="252"/>
    <col min="8690" max="8690" width="2.83203125" style="252" customWidth="1"/>
    <col min="8691" max="8691" width="8.83203125" style="252"/>
    <col min="8692" max="8692" width="52.5" style="252" customWidth="1"/>
    <col min="8693" max="8693" width="11.83203125" style="252" customWidth="1"/>
    <col min="8694" max="8707" width="12.5" style="252" customWidth="1"/>
    <col min="8708" max="8708" width="11.5" style="252" customWidth="1"/>
    <col min="8709" max="8945" width="8.83203125" style="252"/>
    <col min="8946" max="8946" width="2.83203125" style="252" customWidth="1"/>
    <col min="8947" max="8947" width="8.83203125" style="252"/>
    <col min="8948" max="8948" width="52.5" style="252" customWidth="1"/>
    <col min="8949" max="8949" width="11.83203125" style="252" customWidth="1"/>
    <col min="8950" max="8963" width="12.5" style="252" customWidth="1"/>
    <col min="8964" max="8964" width="11.5" style="252" customWidth="1"/>
    <col min="8965" max="9201" width="8.83203125" style="252"/>
    <col min="9202" max="9202" width="2.83203125" style="252" customWidth="1"/>
    <col min="9203" max="9203" width="8.83203125" style="252"/>
    <col min="9204" max="9204" width="52.5" style="252" customWidth="1"/>
    <col min="9205" max="9205" width="11.83203125" style="252" customWidth="1"/>
    <col min="9206" max="9219" width="12.5" style="252" customWidth="1"/>
    <col min="9220" max="9220" width="11.5" style="252" customWidth="1"/>
    <col min="9221" max="9457" width="8.83203125" style="252"/>
    <col min="9458" max="9458" width="2.83203125" style="252" customWidth="1"/>
    <col min="9459" max="9459" width="8.83203125" style="252"/>
    <col min="9460" max="9460" width="52.5" style="252" customWidth="1"/>
    <col min="9461" max="9461" width="11.83203125" style="252" customWidth="1"/>
    <col min="9462" max="9475" width="12.5" style="252" customWidth="1"/>
    <col min="9476" max="9476" width="11.5" style="252" customWidth="1"/>
    <col min="9477" max="9713" width="8.83203125" style="252"/>
    <col min="9714" max="9714" width="2.83203125" style="252" customWidth="1"/>
    <col min="9715" max="9715" width="8.83203125" style="252"/>
    <col min="9716" max="9716" width="52.5" style="252" customWidth="1"/>
    <col min="9717" max="9717" width="11.83203125" style="252" customWidth="1"/>
    <col min="9718" max="9731" width="12.5" style="252" customWidth="1"/>
    <col min="9732" max="9732" width="11.5" style="252" customWidth="1"/>
    <col min="9733" max="9969" width="8.83203125" style="252"/>
    <col min="9970" max="9970" width="2.83203125" style="252" customWidth="1"/>
    <col min="9971" max="9971" width="8.83203125" style="252"/>
    <col min="9972" max="9972" width="52.5" style="252" customWidth="1"/>
    <col min="9973" max="9973" width="11.83203125" style="252" customWidth="1"/>
    <col min="9974" max="9987" width="12.5" style="252" customWidth="1"/>
    <col min="9988" max="9988" width="11.5" style="252" customWidth="1"/>
    <col min="9989" max="10225" width="8.83203125" style="252"/>
    <col min="10226" max="10226" width="2.83203125" style="252" customWidth="1"/>
    <col min="10227" max="10227" width="8.83203125" style="252"/>
    <col min="10228" max="10228" width="52.5" style="252" customWidth="1"/>
    <col min="10229" max="10229" width="11.83203125" style="252" customWidth="1"/>
    <col min="10230" max="10243" width="12.5" style="252" customWidth="1"/>
    <col min="10244" max="10244" width="11.5" style="252" customWidth="1"/>
    <col min="10245" max="10481" width="8.83203125" style="252"/>
    <col min="10482" max="10482" width="2.83203125" style="252" customWidth="1"/>
    <col min="10483" max="10483" width="8.83203125" style="252"/>
    <col min="10484" max="10484" width="52.5" style="252" customWidth="1"/>
    <col min="10485" max="10485" width="11.83203125" style="252" customWidth="1"/>
    <col min="10486" max="10499" width="12.5" style="252" customWidth="1"/>
    <col min="10500" max="10500" width="11.5" style="252" customWidth="1"/>
    <col min="10501" max="10737" width="8.83203125" style="252"/>
    <col min="10738" max="10738" width="2.83203125" style="252" customWidth="1"/>
    <col min="10739" max="10739" width="8.83203125" style="252"/>
    <col min="10740" max="10740" width="52.5" style="252" customWidth="1"/>
    <col min="10741" max="10741" width="11.83203125" style="252" customWidth="1"/>
    <col min="10742" max="10755" width="12.5" style="252" customWidth="1"/>
    <col min="10756" max="10756" width="11.5" style="252" customWidth="1"/>
    <col min="10757" max="10993" width="8.83203125" style="252"/>
    <col min="10994" max="10994" width="2.83203125" style="252" customWidth="1"/>
    <col min="10995" max="10995" width="8.83203125" style="252"/>
    <col min="10996" max="10996" width="52.5" style="252" customWidth="1"/>
    <col min="10997" max="10997" width="11.83203125" style="252" customWidth="1"/>
    <col min="10998" max="11011" width="12.5" style="252" customWidth="1"/>
    <col min="11012" max="11012" width="11.5" style="252" customWidth="1"/>
    <col min="11013" max="11249" width="8.83203125" style="252"/>
    <col min="11250" max="11250" width="2.83203125" style="252" customWidth="1"/>
    <col min="11251" max="11251" width="8.83203125" style="252"/>
    <col min="11252" max="11252" width="52.5" style="252" customWidth="1"/>
    <col min="11253" max="11253" width="11.83203125" style="252" customWidth="1"/>
    <col min="11254" max="11267" width="12.5" style="252" customWidth="1"/>
    <col min="11268" max="11268" width="11.5" style="252" customWidth="1"/>
    <col min="11269" max="11505" width="8.83203125" style="252"/>
    <col min="11506" max="11506" width="2.83203125" style="252" customWidth="1"/>
    <col min="11507" max="11507" width="8.83203125" style="252"/>
    <col min="11508" max="11508" width="52.5" style="252" customWidth="1"/>
    <col min="11509" max="11509" width="11.83203125" style="252" customWidth="1"/>
    <col min="11510" max="11523" width="12.5" style="252" customWidth="1"/>
    <col min="11524" max="11524" width="11.5" style="252" customWidth="1"/>
    <col min="11525" max="11761" width="8.83203125" style="252"/>
    <col min="11762" max="11762" width="2.83203125" style="252" customWidth="1"/>
    <col min="11763" max="11763" width="8.83203125" style="252"/>
    <col min="11764" max="11764" width="52.5" style="252" customWidth="1"/>
    <col min="11765" max="11765" width="11.83203125" style="252" customWidth="1"/>
    <col min="11766" max="11779" width="12.5" style="252" customWidth="1"/>
    <col min="11780" max="11780" width="11.5" style="252" customWidth="1"/>
    <col min="11781" max="12017" width="8.83203125" style="252"/>
    <col min="12018" max="12018" width="2.83203125" style="252" customWidth="1"/>
    <col min="12019" max="12019" width="8.83203125" style="252"/>
    <col min="12020" max="12020" width="52.5" style="252" customWidth="1"/>
    <col min="12021" max="12021" width="11.83203125" style="252" customWidth="1"/>
    <col min="12022" max="12035" width="12.5" style="252" customWidth="1"/>
    <col min="12036" max="12036" width="11.5" style="252" customWidth="1"/>
    <col min="12037" max="12273" width="8.83203125" style="252"/>
    <col min="12274" max="12274" width="2.83203125" style="252" customWidth="1"/>
    <col min="12275" max="12275" width="8.83203125" style="252"/>
    <col min="12276" max="12276" width="52.5" style="252" customWidth="1"/>
    <col min="12277" max="12277" width="11.83203125" style="252" customWidth="1"/>
    <col min="12278" max="12291" width="12.5" style="252" customWidth="1"/>
    <col min="12292" max="12292" width="11.5" style="252" customWidth="1"/>
    <col min="12293" max="12529" width="8.83203125" style="252"/>
    <col min="12530" max="12530" width="2.83203125" style="252" customWidth="1"/>
    <col min="12531" max="12531" width="8.83203125" style="252"/>
    <col min="12532" max="12532" width="52.5" style="252" customWidth="1"/>
    <col min="12533" max="12533" width="11.83203125" style="252" customWidth="1"/>
    <col min="12534" max="12547" width="12.5" style="252" customWidth="1"/>
    <col min="12548" max="12548" width="11.5" style="252" customWidth="1"/>
    <col min="12549" max="12785" width="8.83203125" style="252"/>
    <col min="12786" max="12786" width="2.83203125" style="252" customWidth="1"/>
    <col min="12787" max="12787" width="8.83203125" style="252"/>
    <col min="12788" max="12788" width="52.5" style="252" customWidth="1"/>
    <col min="12789" max="12789" width="11.83203125" style="252" customWidth="1"/>
    <col min="12790" max="12803" width="12.5" style="252" customWidth="1"/>
    <col min="12804" max="12804" width="11.5" style="252" customWidth="1"/>
    <col min="12805" max="13041" width="8.83203125" style="252"/>
    <col min="13042" max="13042" width="2.83203125" style="252" customWidth="1"/>
    <col min="13043" max="13043" width="8.83203125" style="252"/>
    <col min="13044" max="13044" width="52.5" style="252" customWidth="1"/>
    <col min="13045" max="13045" width="11.83203125" style="252" customWidth="1"/>
    <col min="13046" max="13059" width="12.5" style="252" customWidth="1"/>
    <col min="13060" max="13060" width="11.5" style="252" customWidth="1"/>
    <col min="13061" max="13297" width="8.83203125" style="252"/>
    <col min="13298" max="13298" width="2.83203125" style="252" customWidth="1"/>
    <col min="13299" max="13299" width="8.83203125" style="252"/>
    <col min="13300" max="13300" width="52.5" style="252" customWidth="1"/>
    <col min="13301" max="13301" width="11.83203125" style="252" customWidth="1"/>
    <col min="13302" max="13315" width="12.5" style="252" customWidth="1"/>
    <col min="13316" max="13316" width="11.5" style="252" customWidth="1"/>
    <col min="13317" max="13553" width="8.83203125" style="252"/>
    <col min="13554" max="13554" width="2.83203125" style="252" customWidth="1"/>
    <col min="13555" max="13555" width="8.83203125" style="252"/>
    <col min="13556" max="13556" width="52.5" style="252" customWidth="1"/>
    <col min="13557" max="13557" width="11.83203125" style="252" customWidth="1"/>
    <col min="13558" max="13571" width="12.5" style="252" customWidth="1"/>
    <col min="13572" max="13572" width="11.5" style="252" customWidth="1"/>
    <col min="13573" max="13809" width="8.83203125" style="252"/>
    <col min="13810" max="13810" width="2.83203125" style="252" customWidth="1"/>
    <col min="13811" max="13811" width="8.83203125" style="252"/>
    <col min="13812" max="13812" width="52.5" style="252" customWidth="1"/>
    <col min="13813" max="13813" width="11.83203125" style="252" customWidth="1"/>
    <col min="13814" max="13827" width="12.5" style="252" customWidth="1"/>
    <col min="13828" max="13828" width="11.5" style="252" customWidth="1"/>
    <col min="13829" max="14065" width="8.83203125" style="252"/>
    <col min="14066" max="14066" width="2.83203125" style="252" customWidth="1"/>
    <col min="14067" max="14067" width="8.83203125" style="252"/>
    <col min="14068" max="14068" width="52.5" style="252" customWidth="1"/>
    <col min="14069" max="14069" width="11.83203125" style="252" customWidth="1"/>
    <col min="14070" max="14083" width="12.5" style="252" customWidth="1"/>
    <col min="14084" max="14084" width="11.5" style="252" customWidth="1"/>
    <col min="14085" max="14321" width="8.83203125" style="252"/>
    <col min="14322" max="14322" width="2.83203125" style="252" customWidth="1"/>
    <col min="14323" max="14323" width="8.83203125" style="252"/>
    <col min="14324" max="14324" width="52.5" style="252" customWidth="1"/>
    <col min="14325" max="14325" width="11.83203125" style="252" customWidth="1"/>
    <col min="14326" max="14339" width="12.5" style="252" customWidth="1"/>
    <col min="14340" max="14340" width="11.5" style="252" customWidth="1"/>
    <col min="14341" max="14577" width="8.83203125" style="252"/>
    <col min="14578" max="14578" width="2.83203125" style="252" customWidth="1"/>
    <col min="14579" max="14579" width="8.83203125" style="252"/>
    <col min="14580" max="14580" width="52.5" style="252" customWidth="1"/>
    <col min="14581" max="14581" width="11.83203125" style="252" customWidth="1"/>
    <col min="14582" max="14595" width="12.5" style="252" customWidth="1"/>
    <col min="14596" max="14596" width="11.5" style="252" customWidth="1"/>
    <col min="14597" max="14833" width="8.83203125" style="252"/>
    <col min="14834" max="14834" width="2.83203125" style="252" customWidth="1"/>
    <col min="14835" max="14835" width="8.83203125" style="252"/>
    <col min="14836" max="14836" width="52.5" style="252" customWidth="1"/>
    <col min="14837" max="14837" width="11.83203125" style="252" customWidth="1"/>
    <col min="14838" max="14851" width="12.5" style="252" customWidth="1"/>
    <col min="14852" max="14852" width="11.5" style="252" customWidth="1"/>
    <col min="14853" max="15089" width="8.83203125" style="252"/>
    <col min="15090" max="15090" width="2.83203125" style="252" customWidth="1"/>
    <col min="15091" max="15091" width="8.83203125" style="252"/>
    <col min="15092" max="15092" width="52.5" style="252" customWidth="1"/>
    <col min="15093" max="15093" width="11.83203125" style="252" customWidth="1"/>
    <col min="15094" max="15107" width="12.5" style="252" customWidth="1"/>
    <col min="15108" max="15108" width="11.5" style="252" customWidth="1"/>
    <col min="15109" max="15345" width="8.83203125" style="252"/>
    <col min="15346" max="15346" width="2.83203125" style="252" customWidth="1"/>
    <col min="15347" max="15347" width="8.83203125" style="252"/>
    <col min="15348" max="15348" width="52.5" style="252" customWidth="1"/>
    <col min="15349" max="15349" width="11.83203125" style="252" customWidth="1"/>
    <col min="15350" max="15363" width="12.5" style="252" customWidth="1"/>
    <col min="15364" max="15364" width="11.5" style="252" customWidth="1"/>
    <col min="15365" max="15601" width="8.83203125" style="252"/>
    <col min="15602" max="15602" width="2.83203125" style="252" customWidth="1"/>
    <col min="15603" max="15603" width="8.83203125" style="252"/>
    <col min="15604" max="15604" width="52.5" style="252" customWidth="1"/>
    <col min="15605" max="15605" width="11.83203125" style="252" customWidth="1"/>
    <col min="15606" max="15619" width="12.5" style="252" customWidth="1"/>
    <col min="15620" max="15620" width="11.5" style="252" customWidth="1"/>
    <col min="15621" max="15857" width="8.83203125" style="252"/>
    <col min="15858" max="15858" width="2.83203125" style="252" customWidth="1"/>
    <col min="15859" max="15859" width="8.83203125" style="252"/>
    <col min="15860" max="15860" width="52.5" style="252" customWidth="1"/>
    <col min="15861" max="15861" width="11.83203125" style="252" customWidth="1"/>
    <col min="15862" max="15875" width="12.5" style="252" customWidth="1"/>
    <col min="15876" max="15876" width="11.5" style="252" customWidth="1"/>
    <col min="15877" max="16113" width="8.83203125" style="252"/>
    <col min="16114" max="16114" width="2.83203125" style="252" customWidth="1"/>
    <col min="16115" max="16115" width="8.83203125" style="252"/>
    <col min="16116" max="16116" width="52.5" style="252" customWidth="1"/>
    <col min="16117" max="16117" width="11.83203125" style="252" customWidth="1"/>
    <col min="16118" max="16131" width="12.5" style="252" customWidth="1"/>
    <col min="16132" max="16132" width="11.5" style="252" customWidth="1"/>
    <col min="16133" max="16369" width="8.83203125" style="252"/>
    <col min="16370" max="16384" width="9.1640625" style="252" customWidth="1"/>
  </cols>
  <sheetData>
    <row r="1" spans="1:18" ht="19" thickBot="1" x14ac:dyDescent="0.25">
      <c r="B1" s="433" t="s">
        <v>218</v>
      </c>
    </row>
    <row r="2" spans="1:18" ht="16" x14ac:dyDescent="0.2">
      <c r="B2" s="262"/>
      <c r="C2" s="435" t="s">
        <v>171</v>
      </c>
      <c r="D2" s="436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8"/>
    </row>
    <row r="3" spans="1:18" s="439" customFormat="1" ht="14" x14ac:dyDescent="0.15">
      <c r="B3" s="276" t="s">
        <v>170</v>
      </c>
      <c r="C3" s="440" t="s">
        <v>5</v>
      </c>
      <c r="D3" s="441">
        <f>2006</f>
        <v>2006</v>
      </c>
      <c r="E3" s="442">
        <f t="shared" ref="E3:R3" si="0">D3+1</f>
        <v>2007</v>
      </c>
      <c r="F3" s="442">
        <f t="shared" si="0"/>
        <v>2008</v>
      </c>
      <c r="G3" s="442">
        <f t="shared" si="0"/>
        <v>2009</v>
      </c>
      <c r="H3" s="442">
        <f t="shared" si="0"/>
        <v>2010</v>
      </c>
      <c r="I3" s="442">
        <f t="shared" si="0"/>
        <v>2011</v>
      </c>
      <c r="J3" s="442">
        <f t="shared" si="0"/>
        <v>2012</v>
      </c>
      <c r="K3" s="442">
        <f t="shared" si="0"/>
        <v>2013</v>
      </c>
      <c r="L3" s="442">
        <f t="shared" si="0"/>
        <v>2014</v>
      </c>
      <c r="M3" s="442">
        <f t="shared" si="0"/>
        <v>2015</v>
      </c>
      <c r="N3" s="442">
        <f t="shared" si="0"/>
        <v>2016</v>
      </c>
      <c r="O3" s="442">
        <f t="shared" si="0"/>
        <v>2017</v>
      </c>
      <c r="P3" s="442">
        <f t="shared" si="0"/>
        <v>2018</v>
      </c>
      <c r="Q3" s="442">
        <f t="shared" si="0"/>
        <v>2019</v>
      </c>
      <c r="R3" s="443">
        <f t="shared" si="0"/>
        <v>2020</v>
      </c>
    </row>
    <row r="4" spans="1:18" x14ac:dyDescent="0.15">
      <c r="A4" s="444"/>
      <c r="B4" s="299" t="s">
        <v>186</v>
      </c>
      <c r="C4" s="445" t="s">
        <v>35</v>
      </c>
      <c r="D4" s="446">
        <v>0.7</v>
      </c>
      <c r="E4" s="447">
        <v>0.7</v>
      </c>
      <c r="F4" s="447">
        <v>0.7</v>
      </c>
      <c r="G4" s="447">
        <v>0.7</v>
      </c>
      <c r="H4" s="447">
        <v>0.7</v>
      </c>
      <c r="I4" s="447">
        <v>0.7</v>
      </c>
      <c r="J4" s="447">
        <v>0.7</v>
      </c>
      <c r="K4" s="447">
        <v>0.7</v>
      </c>
      <c r="L4" s="447">
        <v>0.7</v>
      </c>
      <c r="M4" s="447">
        <v>0.7</v>
      </c>
      <c r="N4" s="447">
        <v>0.7</v>
      </c>
      <c r="O4" s="447">
        <v>0.7</v>
      </c>
      <c r="P4" s="447">
        <v>0.7</v>
      </c>
      <c r="Q4" s="447">
        <v>0.7</v>
      </c>
      <c r="R4" s="448">
        <v>0.7</v>
      </c>
    </row>
    <row r="5" spans="1:18" x14ac:dyDescent="0.15">
      <c r="A5" s="444"/>
      <c r="B5" s="299" t="s">
        <v>187</v>
      </c>
      <c r="C5" s="445" t="s">
        <v>36</v>
      </c>
      <c r="D5" s="446">
        <v>0</v>
      </c>
      <c r="E5" s="447">
        <v>0.7</v>
      </c>
      <c r="F5" s="447">
        <v>0.7</v>
      </c>
      <c r="G5" s="447">
        <v>0.7</v>
      </c>
      <c r="H5" s="447">
        <v>0.7</v>
      </c>
      <c r="I5" s="447">
        <v>0.7</v>
      </c>
      <c r="J5" s="447">
        <v>0.7</v>
      </c>
      <c r="K5" s="447">
        <v>0.7</v>
      </c>
      <c r="L5" s="447">
        <v>0.7</v>
      </c>
      <c r="M5" s="447">
        <v>0.7</v>
      </c>
      <c r="N5" s="447">
        <v>0.7</v>
      </c>
      <c r="O5" s="447">
        <v>0.7</v>
      </c>
      <c r="P5" s="447">
        <v>0.7</v>
      </c>
      <c r="Q5" s="447">
        <v>0.7</v>
      </c>
      <c r="R5" s="448">
        <v>0.7</v>
      </c>
    </row>
    <row r="6" spans="1:18" x14ac:dyDescent="0.15">
      <c r="A6" s="444"/>
      <c r="B6" s="299" t="s">
        <v>188</v>
      </c>
      <c r="C6" s="445" t="s">
        <v>9</v>
      </c>
      <c r="D6" s="446">
        <v>0</v>
      </c>
      <c r="E6" s="447">
        <v>0</v>
      </c>
      <c r="F6" s="447">
        <v>0.7</v>
      </c>
      <c r="G6" s="447">
        <v>0.7</v>
      </c>
      <c r="H6" s="447">
        <v>0.7</v>
      </c>
      <c r="I6" s="447">
        <v>0.7</v>
      </c>
      <c r="J6" s="447">
        <v>0.7</v>
      </c>
      <c r="K6" s="447">
        <v>0.7</v>
      </c>
      <c r="L6" s="447">
        <v>0.7</v>
      </c>
      <c r="M6" s="447">
        <v>0.7</v>
      </c>
      <c r="N6" s="447">
        <v>0.7</v>
      </c>
      <c r="O6" s="447">
        <v>0.7</v>
      </c>
      <c r="P6" s="447">
        <v>0.7</v>
      </c>
      <c r="Q6" s="447">
        <v>0.7</v>
      </c>
      <c r="R6" s="448">
        <v>0.7</v>
      </c>
    </row>
    <row r="7" spans="1:18" x14ac:dyDescent="0.15">
      <c r="A7" s="444"/>
      <c r="B7" s="299" t="s">
        <v>189</v>
      </c>
      <c r="C7" s="445" t="s">
        <v>10</v>
      </c>
      <c r="D7" s="446"/>
      <c r="E7" s="446"/>
      <c r="F7" s="446"/>
      <c r="G7" s="446"/>
      <c r="H7" s="446">
        <v>0.91</v>
      </c>
      <c r="I7" s="446">
        <v>0.91</v>
      </c>
      <c r="J7" s="446">
        <v>0.91</v>
      </c>
      <c r="K7" s="446">
        <v>0.91</v>
      </c>
      <c r="L7" s="446">
        <v>0.91</v>
      </c>
      <c r="M7" s="446">
        <v>0.91</v>
      </c>
      <c r="N7" s="446">
        <v>0.91</v>
      </c>
      <c r="O7" s="446">
        <v>0.91</v>
      </c>
      <c r="P7" s="446">
        <v>0.91</v>
      </c>
      <c r="Q7" s="446">
        <v>0.91</v>
      </c>
      <c r="R7" s="446">
        <v>0.91</v>
      </c>
    </row>
    <row r="8" spans="1:18" x14ac:dyDescent="0.15">
      <c r="A8" s="444"/>
      <c r="B8" s="299" t="s">
        <v>190</v>
      </c>
      <c r="C8" s="445" t="s">
        <v>11</v>
      </c>
      <c r="D8" s="446">
        <v>0.37</v>
      </c>
      <c r="E8" s="447">
        <v>0.37</v>
      </c>
      <c r="F8" s="447">
        <v>0.37</v>
      </c>
      <c r="G8" s="447">
        <v>0.37</v>
      </c>
      <c r="H8" s="447">
        <v>0.37</v>
      </c>
      <c r="I8" s="447">
        <v>0.37</v>
      </c>
      <c r="J8" s="447">
        <v>0.37</v>
      </c>
      <c r="K8" s="447">
        <v>0.37</v>
      </c>
      <c r="L8" s="447">
        <v>0.37</v>
      </c>
      <c r="M8" s="447">
        <v>0.37</v>
      </c>
      <c r="N8" s="447">
        <v>0.37</v>
      </c>
      <c r="O8" s="447">
        <v>0.37</v>
      </c>
      <c r="P8" s="447">
        <v>0.37</v>
      </c>
      <c r="Q8" s="447">
        <v>0.37</v>
      </c>
      <c r="R8" s="448">
        <v>0.37</v>
      </c>
    </row>
    <row r="9" spans="1:18" x14ac:dyDescent="0.15">
      <c r="A9" s="444"/>
      <c r="B9" s="299" t="s">
        <v>191</v>
      </c>
      <c r="C9" s="445" t="s">
        <v>12</v>
      </c>
      <c r="D9" s="446">
        <v>0.7</v>
      </c>
      <c r="E9" s="447">
        <v>0.7</v>
      </c>
      <c r="F9" s="447">
        <v>0.7</v>
      </c>
      <c r="G9" s="447">
        <v>0.7</v>
      </c>
      <c r="H9" s="447">
        <v>0.7</v>
      </c>
      <c r="I9" s="447">
        <v>0.7</v>
      </c>
      <c r="J9" s="447">
        <v>0.7</v>
      </c>
      <c r="K9" s="447">
        <v>0.7</v>
      </c>
      <c r="L9" s="447">
        <v>0.7</v>
      </c>
      <c r="M9" s="447">
        <v>0.7</v>
      </c>
      <c r="N9" s="447">
        <v>0.7</v>
      </c>
      <c r="O9" s="447">
        <v>0.7</v>
      </c>
      <c r="P9" s="447">
        <v>0.7</v>
      </c>
      <c r="Q9" s="447">
        <v>0.7</v>
      </c>
      <c r="R9" s="448">
        <v>0.7</v>
      </c>
    </row>
    <row r="10" spans="1:18" x14ac:dyDescent="0.15">
      <c r="A10" s="444"/>
      <c r="B10" s="299" t="s">
        <v>192</v>
      </c>
      <c r="C10" s="445" t="s">
        <v>23</v>
      </c>
      <c r="D10" s="446">
        <v>0</v>
      </c>
      <c r="E10" s="447">
        <v>0</v>
      </c>
      <c r="F10" s="447">
        <v>0</v>
      </c>
      <c r="G10" s="447">
        <v>0</v>
      </c>
      <c r="H10" s="447">
        <v>0.7</v>
      </c>
      <c r="I10" s="447">
        <v>0.7</v>
      </c>
      <c r="J10" s="447">
        <v>0.7</v>
      </c>
      <c r="K10" s="447">
        <v>0.7</v>
      </c>
      <c r="L10" s="447">
        <v>0.7</v>
      </c>
      <c r="M10" s="447">
        <v>0.7</v>
      </c>
      <c r="N10" s="447">
        <v>0.7</v>
      </c>
      <c r="O10" s="447">
        <v>0.7</v>
      </c>
      <c r="P10" s="447">
        <v>0.7</v>
      </c>
      <c r="Q10" s="447">
        <v>0.7</v>
      </c>
      <c r="R10" s="448">
        <v>0.7</v>
      </c>
    </row>
    <row r="11" spans="1:18" x14ac:dyDescent="0.15">
      <c r="A11" s="444"/>
      <c r="B11" s="299" t="s">
        <v>193</v>
      </c>
      <c r="C11" s="445" t="s">
        <v>37</v>
      </c>
      <c r="D11" s="446">
        <v>1</v>
      </c>
      <c r="E11" s="447">
        <v>1</v>
      </c>
      <c r="F11" s="447">
        <v>1</v>
      </c>
      <c r="G11" s="447">
        <v>1</v>
      </c>
      <c r="H11" s="447">
        <v>1</v>
      </c>
      <c r="I11" s="447">
        <v>1</v>
      </c>
      <c r="J11" s="447">
        <v>1</v>
      </c>
      <c r="K11" s="447">
        <v>1</v>
      </c>
      <c r="L11" s="447">
        <v>1</v>
      </c>
      <c r="M11" s="447">
        <v>1</v>
      </c>
      <c r="N11" s="447">
        <v>1</v>
      </c>
      <c r="O11" s="447">
        <v>1</v>
      </c>
      <c r="P11" s="447">
        <v>1</v>
      </c>
      <c r="Q11" s="447">
        <v>1</v>
      </c>
      <c r="R11" s="448">
        <v>1</v>
      </c>
    </row>
    <row r="12" spans="1:18" x14ac:dyDescent="0.15">
      <c r="A12" s="444"/>
      <c r="B12" s="299" t="s">
        <v>194</v>
      </c>
      <c r="C12" s="445" t="s">
        <v>38</v>
      </c>
      <c r="D12" s="446"/>
      <c r="E12" s="447"/>
      <c r="F12" s="447">
        <v>0.86</v>
      </c>
      <c r="G12" s="447">
        <v>0.86</v>
      </c>
      <c r="H12" s="447">
        <v>0.86</v>
      </c>
      <c r="I12" s="447">
        <v>0.86</v>
      </c>
      <c r="J12" s="447">
        <v>0.86</v>
      </c>
      <c r="K12" s="447">
        <v>0.86</v>
      </c>
      <c r="L12" s="447">
        <v>0.86</v>
      </c>
      <c r="M12" s="447">
        <v>0.86</v>
      </c>
      <c r="N12" s="447">
        <v>0.86</v>
      </c>
      <c r="O12" s="447">
        <v>0.86</v>
      </c>
      <c r="P12" s="447">
        <v>0.86</v>
      </c>
      <c r="Q12" s="447">
        <v>0.86</v>
      </c>
      <c r="R12" s="447">
        <v>0.86</v>
      </c>
    </row>
    <row r="13" spans="1:18" x14ac:dyDescent="0.15">
      <c r="A13" s="444"/>
      <c r="B13" s="299" t="s">
        <v>195</v>
      </c>
      <c r="C13" s="445" t="s">
        <v>14</v>
      </c>
      <c r="D13" s="446">
        <v>0.7</v>
      </c>
      <c r="E13" s="447">
        <v>0.7</v>
      </c>
      <c r="F13" s="447">
        <v>0.7</v>
      </c>
      <c r="G13" s="447">
        <v>0.7</v>
      </c>
      <c r="H13" s="447">
        <v>0.7</v>
      </c>
      <c r="I13" s="447">
        <v>0.7</v>
      </c>
      <c r="J13" s="447">
        <v>0.7</v>
      </c>
      <c r="K13" s="447">
        <v>0.7</v>
      </c>
      <c r="L13" s="447">
        <v>0.7</v>
      </c>
      <c r="M13" s="447">
        <v>0.7</v>
      </c>
      <c r="N13" s="447">
        <v>0.7</v>
      </c>
      <c r="O13" s="447">
        <v>0.7</v>
      </c>
      <c r="P13" s="447">
        <v>0.7</v>
      </c>
      <c r="Q13" s="447">
        <v>0.7</v>
      </c>
      <c r="R13" s="448">
        <v>0.7</v>
      </c>
    </row>
    <row r="14" spans="1:18" x14ac:dyDescent="0.15">
      <c r="A14" s="444"/>
      <c r="B14" s="299" t="s">
        <v>196</v>
      </c>
      <c r="C14" s="301" t="s">
        <v>15</v>
      </c>
      <c r="D14" s="446">
        <v>0.68700000000000006</v>
      </c>
      <c r="E14" s="447">
        <v>0.68700000000000006</v>
      </c>
      <c r="F14" s="447">
        <v>0.68700000000000006</v>
      </c>
      <c r="G14" s="447">
        <v>0.68700000000000006</v>
      </c>
      <c r="H14" s="447">
        <v>0.68700000000000006</v>
      </c>
      <c r="I14" s="447">
        <v>0.68700000000000006</v>
      </c>
      <c r="J14" s="447">
        <v>0.68700000000000006</v>
      </c>
      <c r="K14" s="447">
        <v>0.68700000000000006</v>
      </c>
      <c r="L14" s="447">
        <v>0.68700000000000006</v>
      </c>
      <c r="M14" s="447">
        <v>0.68700000000000006</v>
      </c>
      <c r="N14" s="447">
        <v>0.68700000000000006</v>
      </c>
      <c r="O14" s="447">
        <v>0.68700000000000006</v>
      </c>
      <c r="P14" s="447">
        <v>0.68700000000000006</v>
      </c>
      <c r="Q14" s="447">
        <v>0.68700000000000006</v>
      </c>
      <c r="R14" s="448">
        <v>0.68700000000000006</v>
      </c>
    </row>
    <row r="15" spans="1:18" x14ac:dyDescent="0.15">
      <c r="A15" s="444"/>
      <c r="B15" s="299" t="s">
        <v>366</v>
      </c>
      <c r="C15" s="301" t="s">
        <v>16</v>
      </c>
      <c r="D15" s="446">
        <v>0</v>
      </c>
      <c r="E15" s="447">
        <v>0</v>
      </c>
      <c r="F15" s="447">
        <v>0.72</v>
      </c>
      <c r="G15" s="447">
        <v>0.72</v>
      </c>
      <c r="H15" s="447">
        <v>0.72</v>
      </c>
      <c r="I15" s="447">
        <v>0.72</v>
      </c>
      <c r="J15" s="447">
        <v>0.87</v>
      </c>
      <c r="K15" s="447">
        <v>0.87</v>
      </c>
      <c r="L15" s="447">
        <v>0.87</v>
      </c>
      <c r="M15" s="447">
        <v>0.87</v>
      </c>
      <c r="N15" s="447">
        <v>0.87</v>
      </c>
      <c r="O15" s="447">
        <v>0.87</v>
      </c>
      <c r="P15" s="447">
        <v>0.87</v>
      </c>
      <c r="Q15" s="447">
        <v>0.87</v>
      </c>
      <c r="R15" s="447">
        <v>0.87</v>
      </c>
    </row>
    <row r="16" spans="1:18" x14ac:dyDescent="0.15">
      <c r="A16" s="444"/>
      <c r="B16" s="299" t="s">
        <v>367</v>
      </c>
      <c r="C16" s="301" t="s">
        <v>16</v>
      </c>
      <c r="D16" s="446">
        <v>0</v>
      </c>
      <c r="E16" s="447">
        <v>0</v>
      </c>
      <c r="F16" s="447">
        <v>0.72</v>
      </c>
      <c r="G16" s="447">
        <v>0.72</v>
      </c>
      <c r="H16" s="447">
        <v>0.72</v>
      </c>
      <c r="I16" s="447">
        <v>0.72</v>
      </c>
      <c r="J16" s="447">
        <v>0.87</v>
      </c>
      <c r="K16" s="447">
        <v>0.87</v>
      </c>
      <c r="L16" s="447">
        <v>0.87</v>
      </c>
      <c r="M16" s="447">
        <v>0.87</v>
      </c>
      <c r="N16" s="447">
        <v>0.87</v>
      </c>
      <c r="O16" s="447">
        <v>0.87</v>
      </c>
      <c r="P16" s="447">
        <v>0.87</v>
      </c>
      <c r="Q16" s="447">
        <v>0.87</v>
      </c>
      <c r="R16" s="447">
        <v>0.87</v>
      </c>
    </row>
    <row r="17" spans="1:18" x14ac:dyDescent="0.15">
      <c r="A17" s="444"/>
      <c r="B17" s="299" t="s">
        <v>368</v>
      </c>
      <c r="C17" s="301" t="s">
        <v>16</v>
      </c>
      <c r="D17" s="446">
        <v>0</v>
      </c>
      <c r="E17" s="447">
        <v>0</v>
      </c>
      <c r="F17" s="447">
        <v>0</v>
      </c>
      <c r="G17" s="447">
        <v>0</v>
      </c>
      <c r="H17" s="447">
        <v>0</v>
      </c>
      <c r="I17" s="447">
        <v>0</v>
      </c>
      <c r="J17" s="447">
        <v>0.88978630017288496</v>
      </c>
      <c r="K17" s="447">
        <v>0.88978630017288496</v>
      </c>
      <c r="L17" s="447">
        <v>0.88978630017288496</v>
      </c>
      <c r="M17" s="447">
        <v>0.88978630017288496</v>
      </c>
      <c r="N17" s="447">
        <v>0.88978630017288496</v>
      </c>
      <c r="O17" s="447">
        <v>0.88978630017288496</v>
      </c>
      <c r="P17" s="447">
        <v>0.88978630017288496</v>
      </c>
      <c r="Q17" s="447">
        <v>0.88978630017288496</v>
      </c>
      <c r="R17" s="447">
        <v>0.88978630017288496</v>
      </c>
    </row>
    <row r="18" spans="1:18" x14ac:dyDescent="0.15">
      <c r="A18" s="444"/>
      <c r="B18" s="299" t="s">
        <v>197</v>
      </c>
      <c r="C18" s="445" t="s">
        <v>198</v>
      </c>
      <c r="D18" s="446">
        <v>1</v>
      </c>
      <c r="E18" s="447">
        <v>1</v>
      </c>
      <c r="F18" s="447">
        <v>1</v>
      </c>
      <c r="G18" s="447">
        <v>1</v>
      </c>
      <c r="H18" s="447">
        <v>1</v>
      </c>
      <c r="I18" s="447">
        <v>1</v>
      </c>
      <c r="J18" s="447">
        <v>1</v>
      </c>
      <c r="K18" s="447">
        <v>1</v>
      </c>
      <c r="L18" s="447">
        <v>1</v>
      </c>
      <c r="M18" s="447">
        <v>1</v>
      </c>
      <c r="N18" s="447">
        <v>1</v>
      </c>
      <c r="O18" s="447">
        <v>1</v>
      </c>
      <c r="P18" s="447">
        <v>1</v>
      </c>
      <c r="Q18" s="447">
        <v>1</v>
      </c>
      <c r="R18" s="448">
        <v>1</v>
      </c>
    </row>
    <row r="19" spans="1:18" x14ac:dyDescent="0.15">
      <c r="A19" s="444"/>
      <c r="B19" s="299" t="s">
        <v>199</v>
      </c>
      <c r="C19" s="301" t="s">
        <v>200</v>
      </c>
      <c r="D19" s="446">
        <v>0</v>
      </c>
      <c r="E19" s="447">
        <v>0</v>
      </c>
      <c r="F19" s="447">
        <v>0.51900000000000002</v>
      </c>
      <c r="G19" s="447">
        <v>1</v>
      </c>
      <c r="H19" s="447">
        <v>1</v>
      </c>
      <c r="I19" s="447">
        <v>1</v>
      </c>
      <c r="J19" s="447">
        <v>1</v>
      </c>
      <c r="K19" s="447">
        <v>1</v>
      </c>
      <c r="L19" s="447">
        <v>1</v>
      </c>
      <c r="M19" s="447">
        <v>1</v>
      </c>
      <c r="N19" s="447">
        <v>1</v>
      </c>
      <c r="O19" s="447">
        <v>1</v>
      </c>
      <c r="P19" s="447">
        <v>1</v>
      </c>
      <c r="Q19" s="447">
        <v>1</v>
      </c>
      <c r="R19" s="448">
        <v>1</v>
      </c>
    </row>
    <row r="20" spans="1:18" x14ac:dyDescent="0.15">
      <c r="A20" s="444"/>
      <c r="B20" s="299" t="s">
        <v>201</v>
      </c>
      <c r="C20" s="445" t="s">
        <v>202</v>
      </c>
      <c r="D20" s="446">
        <v>0</v>
      </c>
      <c r="E20" s="447">
        <v>0</v>
      </c>
      <c r="F20" s="447">
        <v>0.7</v>
      </c>
      <c r="G20" s="447">
        <v>0.7</v>
      </c>
      <c r="H20" s="447">
        <v>0.7</v>
      </c>
      <c r="I20" s="447">
        <v>0.7</v>
      </c>
      <c r="J20" s="447">
        <v>0.7</v>
      </c>
      <c r="K20" s="447">
        <v>0.7</v>
      </c>
      <c r="L20" s="447">
        <v>0.7</v>
      </c>
      <c r="M20" s="447">
        <v>0.7</v>
      </c>
      <c r="N20" s="447">
        <v>0.7</v>
      </c>
      <c r="O20" s="447">
        <v>0.7</v>
      </c>
      <c r="P20" s="447">
        <v>0.7</v>
      </c>
      <c r="Q20" s="447">
        <v>0.7</v>
      </c>
      <c r="R20" s="448">
        <v>0.7</v>
      </c>
    </row>
    <row r="21" spans="1:18" x14ac:dyDescent="0.15">
      <c r="A21" s="444"/>
      <c r="B21" s="299" t="s">
        <v>203</v>
      </c>
      <c r="C21" s="445" t="s">
        <v>20</v>
      </c>
      <c r="D21" s="446">
        <v>0.7</v>
      </c>
      <c r="E21" s="447">
        <v>0.7</v>
      </c>
      <c r="F21" s="447">
        <v>0.7</v>
      </c>
      <c r="G21" s="447">
        <v>0.7</v>
      </c>
      <c r="H21" s="447">
        <v>0.7</v>
      </c>
      <c r="I21" s="447">
        <v>0.7</v>
      </c>
      <c r="J21" s="447">
        <v>0.7</v>
      </c>
      <c r="K21" s="447">
        <v>0.7</v>
      </c>
      <c r="L21" s="447">
        <v>0.7</v>
      </c>
      <c r="M21" s="447">
        <v>0.7</v>
      </c>
      <c r="N21" s="447">
        <v>0.7</v>
      </c>
      <c r="O21" s="447">
        <v>0.7</v>
      </c>
      <c r="P21" s="447">
        <v>0.7</v>
      </c>
      <c r="Q21" s="447">
        <v>0.7</v>
      </c>
      <c r="R21" s="448">
        <v>0.7</v>
      </c>
    </row>
    <row r="22" spans="1:18" x14ac:dyDescent="0.15">
      <c r="A22" s="444"/>
      <c r="B22" s="299" t="s">
        <v>204</v>
      </c>
      <c r="C22" s="445" t="s">
        <v>217</v>
      </c>
      <c r="D22" s="446">
        <v>0</v>
      </c>
      <c r="E22" s="447">
        <v>1</v>
      </c>
      <c r="F22" s="447">
        <v>1</v>
      </c>
      <c r="G22" s="447">
        <v>1</v>
      </c>
      <c r="H22" s="447">
        <v>1</v>
      </c>
      <c r="I22" s="447">
        <v>1</v>
      </c>
      <c r="J22" s="447">
        <v>1</v>
      </c>
      <c r="K22" s="447">
        <v>1</v>
      </c>
      <c r="L22" s="447">
        <v>1</v>
      </c>
      <c r="M22" s="447">
        <v>1</v>
      </c>
      <c r="N22" s="447">
        <v>1</v>
      </c>
      <c r="O22" s="447">
        <v>1</v>
      </c>
      <c r="P22" s="447">
        <v>1</v>
      </c>
      <c r="Q22" s="447">
        <v>1</v>
      </c>
      <c r="R22" s="448">
        <v>1</v>
      </c>
    </row>
    <row r="23" spans="1:18" x14ac:dyDescent="0.15">
      <c r="A23" s="444"/>
      <c r="B23" s="299" t="s">
        <v>205</v>
      </c>
      <c r="C23" s="445" t="s">
        <v>40</v>
      </c>
      <c r="D23" s="446">
        <v>0</v>
      </c>
      <c r="E23" s="447">
        <v>0</v>
      </c>
      <c r="F23" s="447">
        <v>0.98699999999999999</v>
      </c>
      <c r="G23" s="447">
        <v>0.98699999999999999</v>
      </c>
      <c r="H23" s="447">
        <v>0.98699999999999999</v>
      </c>
      <c r="I23" s="447">
        <v>0.98699999999999999</v>
      </c>
      <c r="J23" s="447">
        <v>0.98699999999999999</v>
      </c>
      <c r="K23" s="447">
        <v>0.98699999999999999</v>
      </c>
      <c r="L23" s="447">
        <v>0.98699999999999999</v>
      </c>
      <c r="M23" s="447">
        <v>0.98699999999999999</v>
      </c>
      <c r="N23" s="447">
        <v>0.98699999999999999</v>
      </c>
      <c r="O23" s="447">
        <v>0.98699999999999999</v>
      </c>
      <c r="P23" s="447">
        <v>0.98699999999999999</v>
      </c>
      <c r="Q23" s="447">
        <v>0.98699999999999999</v>
      </c>
      <c r="R23" s="448">
        <v>0.98699999999999999</v>
      </c>
    </row>
    <row r="24" spans="1:18" x14ac:dyDescent="0.15">
      <c r="A24" s="444"/>
      <c r="B24" s="299" t="s">
        <v>206</v>
      </c>
      <c r="C24" s="445" t="s">
        <v>88</v>
      </c>
      <c r="D24" s="446">
        <v>0</v>
      </c>
      <c r="E24" s="447">
        <v>1</v>
      </c>
      <c r="F24" s="447">
        <v>1</v>
      </c>
      <c r="G24" s="447">
        <v>1</v>
      </c>
      <c r="H24" s="447">
        <v>1</v>
      </c>
      <c r="I24" s="447">
        <v>1</v>
      </c>
      <c r="J24" s="447">
        <v>1</v>
      </c>
      <c r="K24" s="447">
        <v>1</v>
      </c>
      <c r="L24" s="447">
        <v>1</v>
      </c>
      <c r="M24" s="447">
        <v>1</v>
      </c>
      <c r="N24" s="447">
        <v>1</v>
      </c>
      <c r="O24" s="447">
        <v>1</v>
      </c>
      <c r="P24" s="447">
        <v>1</v>
      </c>
      <c r="Q24" s="447">
        <v>1</v>
      </c>
      <c r="R24" s="448">
        <v>1</v>
      </c>
    </row>
    <row r="25" spans="1:18" x14ac:dyDescent="0.15">
      <c r="A25" s="444"/>
      <c r="B25" s="299" t="s">
        <v>207</v>
      </c>
      <c r="C25" s="445" t="s">
        <v>86</v>
      </c>
      <c r="D25" s="446">
        <v>0.96099999999999997</v>
      </c>
      <c r="E25" s="447">
        <v>0.96099999999999997</v>
      </c>
      <c r="F25" s="447">
        <v>0.96099999999999997</v>
      </c>
      <c r="G25" s="447">
        <v>0.96099999999999997</v>
      </c>
      <c r="H25" s="447">
        <v>0.96099999999999997</v>
      </c>
      <c r="I25" s="447">
        <v>0.96099999999999997</v>
      </c>
      <c r="J25" s="447">
        <v>0.96099999999999997</v>
      </c>
      <c r="K25" s="447">
        <v>0.96099999999999997</v>
      </c>
      <c r="L25" s="447">
        <v>0.96099999999999997</v>
      </c>
      <c r="M25" s="447">
        <v>0.96099999999999997</v>
      </c>
      <c r="N25" s="447">
        <v>0.96099999999999997</v>
      </c>
      <c r="O25" s="447">
        <v>0.96099999999999997</v>
      </c>
      <c r="P25" s="447">
        <v>0.96099999999999997</v>
      </c>
      <c r="Q25" s="447">
        <v>0.96099999999999997</v>
      </c>
      <c r="R25" s="448">
        <v>0.96099999999999997</v>
      </c>
    </row>
    <row r="26" spans="1:18" x14ac:dyDescent="0.15">
      <c r="A26" s="444"/>
      <c r="B26" s="299" t="s">
        <v>208</v>
      </c>
      <c r="C26" s="445" t="s">
        <v>87</v>
      </c>
      <c r="D26" s="446">
        <v>0.31</v>
      </c>
      <c r="E26" s="447">
        <v>0.31</v>
      </c>
      <c r="F26" s="447">
        <v>0.31</v>
      </c>
      <c r="G26" s="447">
        <v>0.31</v>
      </c>
      <c r="H26" s="447">
        <v>0.31</v>
      </c>
      <c r="I26" s="447">
        <v>0.31</v>
      </c>
      <c r="J26" s="447">
        <v>0.31</v>
      </c>
      <c r="K26" s="447">
        <v>0.31</v>
      </c>
      <c r="L26" s="447">
        <v>0.31</v>
      </c>
      <c r="M26" s="447">
        <v>0.31</v>
      </c>
      <c r="N26" s="447">
        <v>0.31</v>
      </c>
      <c r="O26" s="447">
        <v>0.31</v>
      </c>
      <c r="P26" s="447">
        <v>0.31</v>
      </c>
      <c r="Q26" s="447">
        <v>0.31</v>
      </c>
      <c r="R26" s="448">
        <v>0.31</v>
      </c>
    </row>
    <row r="27" spans="1:18" x14ac:dyDescent="0.15">
      <c r="A27" s="444"/>
      <c r="B27" s="299" t="s">
        <v>209</v>
      </c>
      <c r="C27" s="445" t="s">
        <v>22</v>
      </c>
      <c r="D27" s="446">
        <v>0.7</v>
      </c>
      <c r="E27" s="447">
        <v>0.7</v>
      </c>
      <c r="F27" s="447">
        <v>0.7</v>
      </c>
      <c r="G27" s="447">
        <v>0.7</v>
      </c>
      <c r="H27" s="447">
        <v>0.7</v>
      </c>
      <c r="I27" s="447">
        <v>0.7</v>
      </c>
      <c r="J27" s="447">
        <v>0.7</v>
      </c>
      <c r="K27" s="447">
        <v>0.7</v>
      </c>
      <c r="L27" s="447">
        <v>0.7</v>
      </c>
      <c r="M27" s="447">
        <v>0.7</v>
      </c>
      <c r="N27" s="447">
        <v>0.7</v>
      </c>
      <c r="O27" s="447">
        <v>0.7</v>
      </c>
      <c r="P27" s="447">
        <v>0.7</v>
      </c>
      <c r="Q27" s="447">
        <v>0.7</v>
      </c>
      <c r="R27" s="448">
        <v>0.7</v>
      </c>
    </row>
    <row r="28" spans="1:18" x14ac:dyDescent="0.15">
      <c r="A28" s="444"/>
      <c r="B28" s="324" t="s">
        <v>210</v>
      </c>
      <c r="C28" s="445" t="s">
        <v>24</v>
      </c>
      <c r="D28" s="446">
        <v>1</v>
      </c>
      <c r="E28" s="447">
        <v>1</v>
      </c>
      <c r="F28" s="447">
        <v>1</v>
      </c>
      <c r="G28" s="447">
        <v>1</v>
      </c>
      <c r="H28" s="447">
        <v>1</v>
      </c>
      <c r="I28" s="447">
        <v>1</v>
      </c>
      <c r="J28" s="447">
        <v>1</v>
      </c>
      <c r="K28" s="447">
        <v>1</v>
      </c>
      <c r="L28" s="447">
        <v>1</v>
      </c>
      <c r="M28" s="447">
        <v>1</v>
      </c>
      <c r="N28" s="447">
        <v>1</v>
      </c>
      <c r="O28" s="447">
        <v>1</v>
      </c>
      <c r="P28" s="447">
        <v>1</v>
      </c>
      <c r="Q28" s="447">
        <v>1</v>
      </c>
      <c r="R28" s="448">
        <v>1</v>
      </c>
    </row>
    <row r="29" spans="1:18" x14ac:dyDescent="0.15">
      <c r="A29" s="444"/>
      <c r="B29" s="299" t="s">
        <v>211</v>
      </c>
      <c r="C29" s="445" t="s">
        <v>25</v>
      </c>
      <c r="D29" s="446">
        <v>1</v>
      </c>
      <c r="E29" s="447">
        <v>1</v>
      </c>
      <c r="F29" s="447">
        <v>1</v>
      </c>
      <c r="G29" s="447">
        <v>1</v>
      </c>
      <c r="H29" s="447">
        <v>1</v>
      </c>
      <c r="I29" s="447">
        <v>1</v>
      </c>
      <c r="J29" s="447">
        <v>1</v>
      </c>
      <c r="K29" s="447">
        <v>1</v>
      </c>
      <c r="L29" s="447">
        <v>1</v>
      </c>
      <c r="M29" s="447">
        <v>1</v>
      </c>
      <c r="N29" s="447">
        <v>1</v>
      </c>
      <c r="O29" s="447">
        <v>1</v>
      </c>
      <c r="P29" s="447">
        <v>1</v>
      </c>
      <c r="Q29" s="447">
        <v>1</v>
      </c>
      <c r="R29" s="448">
        <v>1</v>
      </c>
    </row>
    <row r="30" spans="1:18" x14ac:dyDescent="0.15">
      <c r="A30" s="444"/>
      <c r="B30" s="326" t="s">
        <v>53</v>
      </c>
      <c r="C30" s="449" t="s">
        <v>41</v>
      </c>
      <c r="D30" s="450">
        <v>0</v>
      </c>
      <c r="E30" s="451">
        <v>0</v>
      </c>
      <c r="F30" s="451">
        <v>0</v>
      </c>
      <c r="G30" s="451">
        <v>0</v>
      </c>
      <c r="H30" s="451">
        <v>0</v>
      </c>
      <c r="I30" s="451">
        <v>0</v>
      </c>
      <c r="J30" s="451">
        <v>0</v>
      </c>
      <c r="K30" s="451">
        <v>0</v>
      </c>
      <c r="L30" s="451">
        <v>0</v>
      </c>
      <c r="M30" s="451">
        <v>0</v>
      </c>
      <c r="N30" s="451">
        <v>0</v>
      </c>
      <c r="O30" s="451">
        <v>0</v>
      </c>
      <c r="P30" s="451">
        <v>0</v>
      </c>
      <c r="Q30" s="451">
        <v>0</v>
      </c>
      <c r="R30" s="452">
        <v>0</v>
      </c>
    </row>
    <row r="31" spans="1:18" x14ac:dyDescent="0.15">
      <c r="A31" s="444"/>
      <c r="B31" s="326" t="s">
        <v>54</v>
      </c>
      <c r="C31" s="449" t="s">
        <v>42</v>
      </c>
      <c r="D31" s="450">
        <v>0</v>
      </c>
      <c r="E31" s="451">
        <v>0</v>
      </c>
      <c r="F31" s="451">
        <v>0</v>
      </c>
      <c r="G31" s="451">
        <v>0</v>
      </c>
      <c r="H31" s="451">
        <v>0</v>
      </c>
      <c r="I31" s="451">
        <v>0</v>
      </c>
      <c r="J31" s="451">
        <v>0</v>
      </c>
      <c r="K31" s="451">
        <v>0</v>
      </c>
      <c r="L31" s="451">
        <v>0</v>
      </c>
      <c r="M31" s="451">
        <v>0</v>
      </c>
      <c r="N31" s="451">
        <v>0</v>
      </c>
      <c r="O31" s="451">
        <v>0</v>
      </c>
      <c r="P31" s="451">
        <v>0</v>
      </c>
      <c r="Q31" s="451">
        <v>0</v>
      </c>
      <c r="R31" s="452">
        <v>0</v>
      </c>
    </row>
    <row r="32" spans="1:18" x14ac:dyDescent="0.15">
      <c r="A32" s="444"/>
      <c r="B32" s="326" t="s">
        <v>55</v>
      </c>
      <c r="C32" s="449" t="s">
        <v>43</v>
      </c>
      <c r="D32" s="450">
        <v>1.1299999999999999</v>
      </c>
      <c r="E32" s="451">
        <v>1.1299999999999999</v>
      </c>
      <c r="F32" s="451">
        <v>1.1299999999999999</v>
      </c>
      <c r="G32" s="451">
        <v>1.1299999999999999</v>
      </c>
      <c r="H32" s="451">
        <v>1.1299999999999999</v>
      </c>
      <c r="I32" s="451">
        <v>1.1299999999999999</v>
      </c>
      <c r="J32" s="451">
        <v>1.1299999999999999</v>
      </c>
      <c r="K32" s="451">
        <v>1.1299999999999999</v>
      </c>
      <c r="L32" s="451">
        <v>1.1299999999999999</v>
      </c>
      <c r="M32" s="451">
        <v>1.1299999999999999</v>
      </c>
      <c r="N32" s="451">
        <v>1.1299999999999999</v>
      </c>
      <c r="O32" s="451">
        <v>1.1299999999999999</v>
      </c>
      <c r="P32" s="451">
        <v>1.1299999999999999</v>
      </c>
      <c r="Q32" s="451">
        <v>1.1299999999999999</v>
      </c>
      <c r="R32" s="452">
        <v>1.1299999999999999</v>
      </c>
    </row>
    <row r="33" spans="1:18" x14ac:dyDescent="0.15">
      <c r="A33" s="444"/>
      <c r="B33" s="326" t="s">
        <v>56</v>
      </c>
      <c r="C33" s="449" t="s">
        <v>44</v>
      </c>
      <c r="D33" s="450">
        <v>0.59</v>
      </c>
      <c r="E33" s="451">
        <v>0.59</v>
      </c>
      <c r="F33" s="451">
        <v>0.59</v>
      </c>
      <c r="G33" s="451">
        <v>0.59</v>
      </c>
      <c r="H33" s="451">
        <v>0.59</v>
      </c>
      <c r="I33" s="451">
        <v>0.59</v>
      </c>
      <c r="J33" s="451">
        <v>0.59</v>
      </c>
      <c r="K33" s="451">
        <v>0.59</v>
      </c>
      <c r="L33" s="451">
        <v>0.59</v>
      </c>
      <c r="M33" s="451">
        <v>0.59</v>
      </c>
      <c r="N33" s="451">
        <v>0.59</v>
      </c>
      <c r="O33" s="451">
        <v>0.59</v>
      </c>
      <c r="P33" s="451">
        <v>0.59</v>
      </c>
      <c r="Q33" s="451">
        <v>0.59</v>
      </c>
      <c r="R33" s="452">
        <v>0.59</v>
      </c>
    </row>
    <row r="34" spans="1:18" x14ac:dyDescent="0.15">
      <c r="A34" s="444"/>
      <c r="B34" s="326" t="s">
        <v>57</v>
      </c>
      <c r="C34" s="449" t="s">
        <v>45</v>
      </c>
      <c r="D34" s="450">
        <v>0.8</v>
      </c>
      <c r="E34" s="451">
        <v>0.8</v>
      </c>
      <c r="F34" s="451">
        <v>0.8</v>
      </c>
      <c r="G34" s="451">
        <v>0.8</v>
      </c>
      <c r="H34" s="451">
        <v>0.8</v>
      </c>
      <c r="I34" s="451">
        <v>0.8</v>
      </c>
      <c r="J34" s="451">
        <v>0.8</v>
      </c>
      <c r="K34" s="451">
        <v>0.8</v>
      </c>
      <c r="L34" s="451">
        <v>0.8</v>
      </c>
      <c r="M34" s="451">
        <v>0.8</v>
      </c>
      <c r="N34" s="451">
        <v>0.8</v>
      </c>
      <c r="O34" s="451">
        <v>0.8</v>
      </c>
      <c r="P34" s="451">
        <v>0.8</v>
      </c>
      <c r="Q34" s="451">
        <v>0.8</v>
      </c>
      <c r="R34" s="452">
        <v>0.8</v>
      </c>
    </row>
    <row r="35" spans="1:18" x14ac:dyDescent="0.15">
      <c r="A35" s="444"/>
      <c r="B35" s="326" t="s">
        <v>58</v>
      </c>
      <c r="C35" s="449" t="s">
        <v>46</v>
      </c>
      <c r="D35" s="450">
        <v>8.3000000000000004E-2</v>
      </c>
      <c r="E35" s="451">
        <v>8.3000000000000004E-2</v>
      </c>
      <c r="F35" s="451">
        <v>8.3000000000000004E-2</v>
      </c>
      <c r="G35" s="451">
        <v>8.3000000000000004E-2</v>
      </c>
      <c r="H35" s="451">
        <v>8.3000000000000004E-2</v>
      </c>
      <c r="I35" s="451">
        <v>8.3000000000000004E-2</v>
      </c>
      <c r="J35" s="451">
        <v>8.3000000000000004E-2</v>
      </c>
      <c r="K35" s="451">
        <v>8.3000000000000004E-2</v>
      </c>
      <c r="L35" s="451">
        <v>8.3000000000000004E-2</v>
      </c>
      <c r="M35" s="451">
        <v>8.3000000000000004E-2</v>
      </c>
      <c r="N35" s="451">
        <v>8.3000000000000004E-2</v>
      </c>
      <c r="O35" s="451">
        <v>8.3000000000000004E-2</v>
      </c>
      <c r="P35" s="451">
        <v>8.3000000000000004E-2</v>
      </c>
      <c r="Q35" s="451">
        <v>8.3000000000000004E-2</v>
      </c>
      <c r="R35" s="452">
        <v>8.3000000000000004E-2</v>
      </c>
    </row>
    <row r="36" spans="1:18" x14ac:dyDescent="0.15">
      <c r="A36" s="444"/>
      <c r="B36" s="326" t="s">
        <v>59</v>
      </c>
      <c r="C36" s="449" t="s">
        <v>47</v>
      </c>
      <c r="D36" s="450">
        <v>0.75</v>
      </c>
      <c r="E36" s="451">
        <v>0.75</v>
      </c>
      <c r="F36" s="451">
        <v>0.75</v>
      </c>
      <c r="G36" s="451">
        <v>0.75</v>
      </c>
      <c r="H36" s="451">
        <v>0.75</v>
      </c>
      <c r="I36" s="451">
        <v>0.75</v>
      </c>
      <c r="J36" s="451">
        <v>0.75</v>
      </c>
      <c r="K36" s="451">
        <v>0.75</v>
      </c>
      <c r="L36" s="451">
        <v>0.75</v>
      </c>
      <c r="M36" s="451">
        <v>0.75</v>
      </c>
      <c r="N36" s="451">
        <v>0.75</v>
      </c>
      <c r="O36" s="451">
        <v>0.75</v>
      </c>
      <c r="P36" s="451">
        <v>0.75</v>
      </c>
      <c r="Q36" s="451">
        <v>0.75</v>
      </c>
      <c r="R36" s="452">
        <v>0.75</v>
      </c>
    </row>
    <row r="37" spans="1:18" x14ac:dyDescent="0.15">
      <c r="A37" s="444"/>
      <c r="B37" s="326" t="s">
        <v>60</v>
      </c>
      <c r="C37" s="449" t="s">
        <v>48</v>
      </c>
      <c r="D37" s="450">
        <v>0.75</v>
      </c>
      <c r="E37" s="451">
        <v>0.75</v>
      </c>
      <c r="F37" s="451">
        <v>0.75</v>
      </c>
      <c r="G37" s="451">
        <v>0.75</v>
      </c>
      <c r="H37" s="451">
        <v>0.75</v>
      </c>
      <c r="I37" s="451">
        <v>0.75</v>
      </c>
      <c r="J37" s="451">
        <v>0.75</v>
      </c>
      <c r="K37" s="451">
        <v>0.75</v>
      </c>
      <c r="L37" s="451">
        <v>0.75</v>
      </c>
      <c r="M37" s="451">
        <v>0.75</v>
      </c>
      <c r="N37" s="451">
        <v>0.75</v>
      </c>
      <c r="O37" s="451">
        <v>0.75</v>
      </c>
      <c r="P37" s="451">
        <v>0.75</v>
      </c>
      <c r="Q37" s="451">
        <v>0.75</v>
      </c>
      <c r="R37" s="452">
        <v>0.75</v>
      </c>
    </row>
    <row r="38" spans="1:18" x14ac:dyDescent="0.15">
      <c r="A38" s="444"/>
      <c r="B38" s="326" t="s">
        <v>61</v>
      </c>
      <c r="C38" s="449" t="s">
        <v>49</v>
      </c>
      <c r="D38" s="450">
        <v>1</v>
      </c>
      <c r="E38" s="451">
        <v>1</v>
      </c>
      <c r="F38" s="451">
        <v>1</v>
      </c>
      <c r="G38" s="451">
        <v>1</v>
      </c>
      <c r="H38" s="451">
        <v>1</v>
      </c>
      <c r="I38" s="451">
        <v>1</v>
      </c>
      <c r="J38" s="451">
        <v>1</v>
      </c>
      <c r="K38" s="451">
        <v>1</v>
      </c>
      <c r="L38" s="451">
        <v>1</v>
      </c>
      <c r="M38" s="451">
        <v>1</v>
      </c>
      <c r="N38" s="451">
        <v>1</v>
      </c>
      <c r="O38" s="451">
        <v>1</v>
      </c>
      <c r="P38" s="451">
        <v>1</v>
      </c>
      <c r="Q38" s="451">
        <v>1</v>
      </c>
      <c r="R38" s="452">
        <v>1</v>
      </c>
    </row>
    <row r="39" spans="1:18" x14ac:dyDescent="0.15">
      <c r="A39" s="444"/>
      <c r="B39" s="326" t="s">
        <v>62</v>
      </c>
      <c r="C39" s="449" t="s">
        <v>50</v>
      </c>
      <c r="D39" s="450">
        <v>0.78700000000000003</v>
      </c>
      <c r="E39" s="451">
        <v>0.78700000000000003</v>
      </c>
      <c r="F39" s="451">
        <v>0.78700000000000003</v>
      </c>
      <c r="G39" s="451">
        <v>0.78700000000000003</v>
      </c>
      <c r="H39" s="451">
        <v>0.78700000000000003</v>
      </c>
      <c r="I39" s="451">
        <v>0.78700000000000003</v>
      </c>
      <c r="J39" s="451">
        <v>0.78700000000000003</v>
      </c>
      <c r="K39" s="451">
        <v>0.78700000000000003</v>
      </c>
      <c r="L39" s="451">
        <v>0.78700000000000003</v>
      </c>
      <c r="M39" s="451">
        <v>0.78700000000000003</v>
      </c>
      <c r="N39" s="451">
        <v>0.78700000000000003</v>
      </c>
      <c r="O39" s="451">
        <v>0.78700000000000003</v>
      </c>
      <c r="P39" s="451">
        <v>0.78700000000000003</v>
      </c>
      <c r="Q39" s="451">
        <v>0.78700000000000003</v>
      </c>
      <c r="R39" s="452">
        <v>0.78700000000000003</v>
      </c>
    </row>
    <row r="40" spans="1:18" x14ac:dyDescent="0.15">
      <c r="A40" s="444"/>
      <c r="B40" s="326" t="s">
        <v>63</v>
      </c>
      <c r="C40" s="449" t="s">
        <v>51</v>
      </c>
      <c r="D40" s="450">
        <v>0.81499999999999995</v>
      </c>
      <c r="E40" s="451">
        <v>0.81499999999999995</v>
      </c>
      <c r="F40" s="451">
        <v>0.81499999999999995</v>
      </c>
      <c r="G40" s="451">
        <v>0.81499999999999995</v>
      </c>
      <c r="H40" s="451">
        <v>0.81499999999999995</v>
      </c>
      <c r="I40" s="451">
        <v>0.81499999999999995</v>
      </c>
      <c r="J40" s="451">
        <v>0.81499999999999995</v>
      </c>
      <c r="K40" s="451">
        <v>0.81499999999999995</v>
      </c>
      <c r="L40" s="451">
        <v>0.81499999999999995</v>
      </c>
      <c r="M40" s="451">
        <v>0.81499999999999995</v>
      </c>
      <c r="N40" s="451">
        <v>0.81499999999999995</v>
      </c>
      <c r="O40" s="451">
        <v>0.81499999999999995</v>
      </c>
      <c r="P40" s="451">
        <v>0.81499999999999995</v>
      </c>
      <c r="Q40" s="451">
        <v>0.81499999999999995</v>
      </c>
      <c r="R40" s="452">
        <v>0.81499999999999995</v>
      </c>
    </row>
    <row r="41" spans="1:18" x14ac:dyDescent="0.15">
      <c r="A41" s="444"/>
      <c r="B41" s="326" t="s">
        <v>64</v>
      </c>
      <c r="C41" s="449" t="s">
        <v>52</v>
      </c>
      <c r="D41" s="450">
        <v>0.875</v>
      </c>
      <c r="E41" s="451">
        <v>0.875</v>
      </c>
      <c r="F41" s="451">
        <v>0.875</v>
      </c>
      <c r="G41" s="451">
        <v>0.875</v>
      </c>
      <c r="H41" s="451">
        <v>0.875</v>
      </c>
      <c r="I41" s="451">
        <v>0.875</v>
      </c>
      <c r="J41" s="451">
        <v>0.875</v>
      </c>
      <c r="K41" s="451">
        <v>0.875</v>
      </c>
      <c r="L41" s="451">
        <v>0.875</v>
      </c>
      <c r="M41" s="451">
        <v>0.875</v>
      </c>
      <c r="N41" s="451">
        <v>0.875</v>
      </c>
      <c r="O41" s="451">
        <v>0.875</v>
      </c>
      <c r="P41" s="451">
        <v>0.875</v>
      </c>
      <c r="Q41" s="451">
        <v>0.875</v>
      </c>
      <c r="R41" s="452">
        <v>0.875</v>
      </c>
    </row>
    <row r="42" spans="1:18" x14ac:dyDescent="0.15">
      <c r="A42" s="444"/>
      <c r="B42" s="326" t="s">
        <v>65</v>
      </c>
      <c r="C42" s="449" t="s">
        <v>69</v>
      </c>
      <c r="D42" s="450">
        <v>0.78100000000000003</v>
      </c>
      <c r="E42" s="451">
        <v>0.78100000000000003</v>
      </c>
      <c r="F42" s="451">
        <v>0.78100000000000003</v>
      </c>
      <c r="G42" s="451">
        <v>0.78100000000000003</v>
      </c>
      <c r="H42" s="451">
        <v>0.78100000000000003</v>
      </c>
      <c r="I42" s="451">
        <v>0.78100000000000003</v>
      </c>
      <c r="J42" s="451">
        <v>0.78100000000000003</v>
      </c>
      <c r="K42" s="451">
        <v>0.78100000000000003</v>
      </c>
      <c r="L42" s="451">
        <v>0.78100000000000003</v>
      </c>
      <c r="M42" s="451">
        <v>0.78100000000000003</v>
      </c>
      <c r="N42" s="451">
        <v>0.78100000000000003</v>
      </c>
      <c r="O42" s="451">
        <v>0.78100000000000003</v>
      </c>
      <c r="P42" s="451">
        <v>0.78100000000000003</v>
      </c>
      <c r="Q42" s="451">
        <v>0.78100000000000003</v>
      </c>
      <c r="R42" s="452">
        <v>0.78100000000000003</v>
      </c>
    </row>
    <row r="43" spans="1:18" x14ac:dyDescent="0.15">
      <c r="A43" s="444"/>
      <c r="B43" s="326" t="s">
        <v>284</v>
      </c>
      <c r="C43" s="449" t="s">
        <v>285</v>
      </c>
      <c r="D43" s="450">
        <v>1.2</v>
      </c>
      <c r="E43" s="451">
        <v>1.2</v>
      </c>
      <c r="F43" s="451">
        <v>1.2</v>
      </c>
      <c r="G43" s="451">
        <v>1.2</v>
      </c>
      <c r="H43" s="451">
        <v>1.2</v>
      </c>
      <c r="I43" s="451">
        <v>1.2</v>
      </c>
      <c r="J43" s="451">
        <v>1.2</v>
      </c>
      <c r="K43" s="451">
        <v>1.2</v>
      </c>
      <c r="L43" s="451">
        <v>1.2</v>
      </c>
      <c r="M43" s="451">
        <v>1.2</v>
      </c>
      <c r="N43" s="451">
        <v>1.2</v>
      </c>
      <c r="O43" s="451">
        <v>1.2</v>
      </c>
      <c r="P43" s="451">
        <v>1.2</v>
      </c>
      <c r="Q43" s="451">
        <v>1.2</v>
      </c>
      <c r="R43" s="452">
        <v>1.2</v>
      </c>
    </row>
    <row r="44" spans="1:18" x14ac:dyDescent="0.15">
      <c r="A44" s="444"/>
      <c r="B44" s="357" t="s">
        <v>286</v>
      </c>
      <c r="C44" s="359" t="s">
        <v>287</v>
      </c>
      <c r="D44" s="450">
        <v>0.85299999999999998</v>
      </c>
      <c r="E44" s="451">
        <v>0.85299999999999998</v>
      </c>
      <c r="F44" s="451">
        <v>0.85299999999999998</v>
      </c>
      <c r="G44" s="451">
        <v>0.85299999999999998</v>
      </c>
      <c r="H44" s="451">
        <v>0.85299999999999998</v>
      </c>
      <c r="I44" s="451">
        <v>0.85299999999999998</v>
      </c>
      <c r="J44" s="451">
        <v>0.85299999999999998</v>
      </c>
      <c r="K44" s="451">
        <v>0.85299999999999998</v>
      </c>
      <c r="L44" s="451">
        <v>0.85299999999999998</v>
      </c>
      <c r="M44" s="451">
        <v>0.85299999999999998</v>
      </c>
      <c r="N44" s="451">
        <v>0.85299999999999998</v>
      </c>
      <c r="O44" s="451">
        <v>0.85299999999999998</v>
      </c>
      <c r="P44" s="451">
        <v>0.85299999999999998</v>
      </c>
      <c r="Q44" s="451">
        <v>0.85299999999999998</v>
      </c>
      <c r="R44" s="452">
        <v>0.85299999999999998</v>
      </c>
    </row>
    <row r="45" spans="1:18" x14ac:dyDescent="0.15">
      <c r="A45" s="444"/>
      <c r="B45" s="326" t="s">
        <v>141</v>
      </c>
      <c r="C45" s="328" t="s">
        <v>145</v>
      </c>
      <c r="D45" s="450">
        <v>1.2</v>
      </c>
      <c r="E45" s="451">
        <v>1.2</v>
      </c>
      <c r="F45" s="451">
        <v>1.2</v>
      </c>
      <c r="G45" s="451">
        <v>1.2</v>
      </c>
      <c r="H45" s="451">
        <v>1.2</v>
      </c>
      <c r="I45" s="451">
        <v>1.2</v>
      </c>
      <c r="J45" s="451">
        <v>1.2</v>
      </c>
      <c r="K45" s="451">
        <v>1.2</v>
      </c>
      <c r="L45" s="451">
        <v>1.2</v>
      </c>
      <c r="M45" s="451">
        <v>1.2</v>
      </c>
      <c r="N45" s="451">
        <v>1.2</v>
      </c>
      <c r="O45" s="451">
        <v>1.2</v>
      </c>
      <c r="P45" s="451">
        <v>1.2</v>
      </c>
      <c r="Q45" s="451">
        <v>1.2</v>
      </c>
      <c r="R45" s="452">
        <v>1.2</v>
      </c>
    </row>
    <row r="46" spans="1:18" x14ac:dyDescent="0.15">
      <c r="A46" s="444"/>
      <c r="B46" s="326" t="s">
        <v>142</v>
      </c>
      <c r="C46" s="328" t="s">
        <v>146</v>
      </c>
      <c r="D46" s="450"/>
      <c r="E46" s="451"/>
      <c r="F46" s="451"/>
      <c r="G46" s="451"/>
      <c r="H46" s="451"/>
      <c r="I46" s="451"/>
      <c r="J46" s="451"/>
      <c r="K46" s="451"/>
      <c r="L46" s="451"/>
      <c r="M46" s="451"/>
      <c r="N46" s="451"/>
      <c r="O46" s="451"/>
      <c r="P46" s="451"/>
      <c r="Q46" s="451"/>
      <c r="R46" s="452"/>
    </row>
    <row r="47" spans="1:18" x14ac:dyDescent="0.15">
      <c r="A47" s="444"/>
      <c r="B47" s="380" t="s">
        <v>143</v>
      </c>
      <c r="C47" s="382" t="s">
        <v>147</v>
      </c>
      <c r="D47" s="450">
        <v>2.35</v>
      </c>
      <c r="E47" s="451">
        <v>2.35</v>
      </c>
      <c r="F47" s="451">
        <v>2.35</v>
      </c>
      <c r="G47" s="451">
        <v>2.35</v>
      </c>
      <c r="H47" s="451">
        <v>2.35</v>
      </c>
      <c r="I47" s="451">
        <v>2.35</v>
      </c>
      <c r="J47" s="451">
        <v>2.35</v>
      </c>
      <c r="K47" s="451">
        <v>2.35</v>
      </c>
      <c r="L47" s="451">
        <v>2.35</v>
      </c>
      <c r="M47" s="451">
        <v>2.35</v>
      </c>
      <c r="N47" s="451">
        <v>2.35</v>
      </c>
      <c r="O47" s="451">
        <v>2.35</v>
      </c>
      <c r="P47" s="451">
        <v>2.35</v>
      </c>
      <c r="Q47" s="451">
        <v>2.35</v>
      </c>
      <c r="R47" s="452">
        <v>2.35</v>
      </c>
    </row>
    <row r="48" spans="1:18" ht="14" thickBot="1" x14ac:dyDescent="0.2">
      <c r="A48" s="444"/>
      <c r="B48" s="453" t="s">
        <v>144</v>
      </c>
      <c r="C48" s="454" t="s">
        <v>148</v>
      </c>
      <c r="D48" s="450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2"/>
    </row>
    <row r="49" spans="1:18" x14ac:dyDescent="0.15">
      <c r="A49" s="444"/>
      <c r="B49" s="455" t="s">
        <v>370</v>
      </c>
      <c r="C49" s="456" t="s">
        <v>76</v>
      </c>
      <c r="D49" s="450"/>
      <c r="E49" s="451"/>
      <c r="F49" s="451"/>
      <c r="G49" s="451"/>
      <c r="H49" s="451">
        <v>0.81699999999999995</v>
      </c>
      <c r="I49" s="451">
        <v>0.81699999999999995</v>
      </c>
      <c r="J49" s="451">
        <v>0.81699999999999995</v>
      </c>
      <c r="K49" s="451">
        <v>0.81699999999999995</v>
      </c>
      <c r="L49" s="451">
        <v>0.81699999999999995</v>
      </c>
      <c r="M49" s="451">
        <v>0.81699999999999995</v>
      </c>
      <c r="N49" s="451">
        <v>0.81699999999999995</v>
      </c>
      <c r="O49" s="451">
        <v>0.81699999999999995</v>
      </c>
      <c r="P49" s="451">
        <v>0.81699999999999995</v>
      </c>
      <c r="Q49" s="451">
        <v>0.81699999999999995</v>
      </c>
      <c r="R49" s="451">
        <v>0.81699999999999995</v>
      </c>
    </row>
    <row r="50" spans="1:18" x14ac:dyDescent="0.15">
      <c r="A50" s="444"/>
      <c r="B50" s="455" t="s">
        <v>371</v>
      </c>
      <c r="C50" s="456" t="s">
        <v>77</v>
      </c>
      <c r="D50" s="450"/>
      <c r="E50" s="451"/>
      <c r="F50" s="451"/>
      <c r="G50" s="451"/>
      <c r="H50" s="451">
        <v>0.81699999999999995</v>
      </c>
      <c r="I50" s="451">
        <v>0.81699999999999995</v>
      </c>
      <c r="J50" s="451">
        <v>0.81699999999999995</v>
      </c>
      <c r="K50" s="451">
        <v>0.81699999999999995</v>
      </c>
      <c r="L50" s="451">
        <v>0.81699999999999995</v>
      </c>
      <c r="M50" s="451">
        <v>0.81699999999999995</v>
      </c>
      <c r="N50" s="451">
        <v>0.81699999999999995</v>
      </c>
      <c r="O50" s="451">
        <v>0.81699999999999995</v>
      </c>
      <c r="P50" s="451">
        <v>0.81699999999999995</v>
      </c>
      <c r="Q50" s="451">
        <v>0.81699999999999995</v>
      </c>
      <c r="R50" s="451">
        <v>0.81699999999999995</v>
      </c>
    </row>
    <row r="51" spans="1:18" x14ac:dyDescent="0.15">
      <c r="A51" s="444"/>
      <c r="B51" s="455" t="s">
        <v>372</v>
      </c>
      <c r="C51" s="456" t="s">
        <v>91</v>
      </c>
      <c r="D51" s="450"/>
      <c r="E51" s="451"/>
      <c r="F51" s="451"/>
      <c r="G51" s="451"/>
      <c r="H51" s="451">
        <v>0.95</v>
      </c>
      <c r="I51" s="451">
        <v>0.95</v>
      </c>
      <c r="J51" s="451">
        <v>0.95</v>
      </c>
      <c r="K51" s="451">
        <v>0.95</v>
      </c>
      <c r="L51" s="451">
        <v>0.95</v>
      </c>
      <c r="M51" s="451">
        <v>0.95</v>
      </c>
      <c r="N51" s="451">
        <v>0.95</v>
      </c>
      <c r="O51" s="451">
        <v>0.95</v>
      </c>
      <c r="P51" s="451">
        <v>0.95</v>
      </c>
      <c r="Q51" s="451">
        <v>0.95</v>
      </c>
      <c r="R51" s="451">
        <v>0.95</v>
      </c>
    </row>
    <row r="52" spans="1:18" x14ac:dyDescent="0.15">
      <c r="A52" s="444"/>
      <c r="B52" s="455" t="s">
        <v>373</v>
      </c>
      <c r="C52" s="456" t="s">
        <v>92</v>
      </c>
      <c r="D52" s="450"/>
      <c r="E52" s="451"/>
      <c r="F52" s="451"/>
      <c r="G52" s="451"/>
      <c r="H52" s="451">
        <v>0.93</v>
      </c>
      <c r="I52" s="451">
        <v>0.93</v>
      </c>
      <c r="J52" s="451">
        <v>0.93</v>
      </c>
      <c r="K52" s="451">
        <v>0.93</v>
      </c>
      <c r="L52" s="451">
        <v>0.93</v>
      </c>
      <c r="M52" s="451">
        <v>0.93</v>
      </c>
      <c r="N52" s="451">
        <v>0.93</v>
      </c>
      <c r="O52" s="451">
        <v>0.93</v>
      </c>
      <c r="P52" s="451">
        <v>0.93</v>
      </c>
      <c r="Q52" s="451">
        <v>0.93</v>
      </c>
      <c r="R52" s="451">
        <v>0.93</v>
      </c>
    </row>
    <row r="53" spans="1:18" x14ac:dyDescent="0.15">
      <c r="A53" s="444"/>
      <c r="B53" s="455" t="s">
        <v>374</v>
      </c>
      <c r="C53" s="456" t="s">
        <v>116</v>
      </c>
      <c r="D53" s="450"/>
      <c r="E53" s="451"/>
      <c r="F53" s="451"/>
      <c r="G53" s="451"/>
      <c r="H53" s="451"/>
      <c r="I53" s="451">
        <v>0.36</v>
      </c>
      <c r="J53" s="451">
        <v>0.88</v>
      </c>
      <c r="K53" s="451">
        <v>0.88</v>
      </c>
      <c r="L53" s="451">
        <v>0.88</v>
      </c>
      <c r="M53" s="451">
        <v>0.88</v>
      </c>
      <c r="N53" s="451">
        <v>0.88</v>
      </c>
      <c r="O53" s="451">
        <v>0.88</v>
      </c>
      <c r="P53" s="451">
        <v>0.88</v>
      </c>
      <c r="Q53" s="451">
        <v>0.88</v>
      </c>
      <c r="R53" s="451">
        <v>0.88</v>
      </c>
    </row>
    <row r="54" spans="1:18" x14ac:dyDescent="0.15">
      <c r="A54" s="444"/>
      <c r="B54" s="455" t="s">
        <v>375</v>
      </c>
      <c r="C54" s="456" t="s">
        <v>117</v>
      </c>
      <c r="D54" s="450"/>
      <c r="E54" s="451"/>
      <c r="F54" s="451"/>
      <c r="G54" s="451"/>
      <c r="H54" s="451"/>
      <c r="I54" s="451"/>
      <c r="J54" s="451">
        <v>0.4</v>
      </c>
      <c r="K54" s="451">
        <v>0.4</v>
      </c>
      <c r="L54" s="451">
        <v>0.4</v>
      </c>
      <c r="M54" s="451">
        <v>0.4</v>
      </c>
      <c r="N54" s="451">
        <v>0.4</v>
      </c>
      <c r="O54" s="451">
        <v>0.4</v>
      </c>
      <c r="P54" s="451">
        <v>0.4</v>
      </c>
      <c r="Q54" s="451">
        <v>0.4</v>
      </c>
      <c r="R54" s="451">
        <v>0.4</v>
      </c>
    </row>
    <row r="55" spans="1:18" x14ac:dyDescent="0.15">
      <c r="A55" s="444"/>
      <c r="B55" s="455" t="s">
        <v>376</v>
      </c>
      <c r="C55" s="456" t="s">
        <v>118</v>
      </c>
      <c r="D55" s="450"/>
      <c r="E55" s="451"/>
      <c r="F55" s="451">
        <v>0.84566240920500235</v>
      </c>
      <c r="G55" s="451">
        <v>0.84566240920500235</v>
      </c>
      <c r="H55" s="451">
        <v>0.84566240920500235</v>
      </c>
      <c r="I55" s="451">
        <v>0.84566240920500235</v>
      </c>
      <c r="J55" s="451">
        <v>0.84566240920500235</v>
      </c>
      <c r="K55" s="451">
        <v>0.84566240920500235</v>
      </c>
      <c r="L55" s="451">
        <v>0.84566240920500235</v>
      </c>
      <c r="M55" s="451">
        <v>0.84566240920500235</v>
      </c>
      <c r="N55" s="451">
        <v>0.84566240920500235</v>
      </c>
      <c r="O55" s="451">
        <v>0.84566240920500235</v>
      </c>
      <c r="P55" s="451">
        <v>0.84566240920500235</v>
      </c>
      <c r="Q55" s="451">
        <v>0.84566240920500235</v>
      </c>
      <c r="R55" s="452">
        <v>0.84566240920500235</v>
      </c>
    </row>
    <row r="56" spans="1:18" x14ac:dyDescent="0.15">
      <c r="A56" s="444"/>
      <c r="B56" s="455" t="s">
        <v>377</v>
      </c>
      <c r="C56" s="456" t="s">
        <v>139</v>
      </c>
      <c r="D56" s="450"/>
      <c r="E56" s="451"/>
      <c r="F56" s="451"/>
      <c r="G56" s="451"/>
      <c r="H56" s="451">
        <v>0.98</v>
      </c>
      <c r="I56" s="451">
        <v>0.98</v>
      </c>
      <c r="J56" s="451">
        <v>0.98</v>
      </c>
      <c r="K56" s="451">
        <v>0.98</v>
      </c>
      <c r="L56" s="451">
        <v>0.98</v>
      </c>
      <c r="M56" s="451">
        <v>0.98</v>
      </c>
      <c r="N56" s="451">
        <v>0.98</v>
      </c>
      <c r="O56" s="451">
        <v>0.98</v>
      </c>
      <c r="P56" s="451">
        <v>0.98</v>
      </c>
      <c r="Q56" s="451">
        <v>0.98</v>
      </c>
      <c r="R56" s="451">
        <v>0.98</v>
      </c>
    </row>
    <row r="57" spans="1:18" x14ac:dyDescent="0.15">
      <c r="A57" s="444"/>
      <c r="B57" s="455" t="s">
        <v>378</v>
      </c>
      <c r="C57" s="456" t="s">
        <v>140</v>
      </c>
      <c r="D57" s="450"/>
      <c r="E57" s="451"/>
      <c r="F57" s="451"/>
      <c r="G57" s="451"/>
      <c r="H57" s="451"/>
      <c r="I57" s="451"/>
      <c r="J57" s="451"/>
      <c r="K57" s="451">
        <v>0.84566240920500235</v>
      </c>
      <c r="L57" s="451">
        <v>0.84566240920500235</v>
      </c>
      <c r="M57" s="451">
        <v>0.84566240920500235</v>
      </c>
      <c r="N57" s="451">
        <v>0.84566240920500235</v>
      </c>
      <c r="O57" s="451">
        <v>0.84566240920500235</v>
      </c>
      <c r="P57" s="451">
        <v>0.84566240920500235</v>
      </c>
      <c r="Q57" s="451">
        <v>0.84566240920500235</v>
      </c>
      <c r="R57" s="452">
        <v>0.84566240920500235</v>
      </c>
    </row>
    <row r="58" spans="1:18" x14ac:dyDescent="0.15">
      <c r="A58" s="444"/>
      <c r="B58" s="455" t="s">
        <v>380</v>
      </c>
      <c r="C58" s="456" t="s">
        <v>281</v>
      </c>
      <c r="D58" s="450"/>
      <c r="E58" s="451"/>
      <c r="F58" s="451">
        <v>0.84566240920500235</v>
      </c>
      <c r="G58" s="451">
        <v>0.84566240920500235</v>
      </c>
      <c r="H58" s="451">
        <v>0.84566240920500235</v>
      </c>
      <c r="I58" s="451">
        <v>0.84566240920500235</v>
      </c>
      <c r="J58" s="451">
        <v>0.84566240920500235</v>
      </c>
      <c r="K58" s="451">
        <v>0.84566240920500235</v>
      </c>
      <c r="L58" s="451">
        <v>0.84566240920500235</v>
      </c>
      <c r="M58" s="451">
        <v>0.84566240920500235</v>
      </c>
      <c r="N58" s="451">
        <v>0.84566240920500235</v>
      </c>
      <c r="O58" s="451">
        <v>0.84566240920500235</v>
      </c>
      <c r="P58" s="451">
        <v>0.84566240920500235</v>
      </c>
      <c r="Q58" s="451">
        <v>0.84566240920500235</v>
      </c>
      <c r="R58" s="452">
        <v>0.84566240920500235</v>
      </c>
    </row>
    <row r="59" spans="1:18" x14ac:dyDescent="0.15">
      <c r="A59" s="444"/>
      <c r="B59" s="455" t="s">
        <v>381</v>
      </c>
      <c r="C59" s="456" t="s">
        <v>282</v>
      </c>
      <c r="D59" s="450"/>
      <c r="E59" s="451"/>
      <c r="F59" s="451">
        <v>0.84566240920500235</v>
      </c>
      <c r="G59" s="451">
        <v>0.84566240920500235</v>
      </c>
      <c r="H59" s="451">
        <v>0.84566240920500235</v>
      </c>
      <c r="I59" s="451">
        <v>0.84566240920500235</v>
      </c>
      <c r="J59" s="451">
        <v>0.84566240920500235</v>
      </c>
      <c r="K59" s="451">
        <v>0.84566240920500235</v>
      </c>
      <c r="L59" s="451">
        <v>0.84566240920500235</v>
      </c>
      <c r="M59" s="451">
        <v>0.84566240920500235</v>
      </c>
      <c r="N59" s="451">
        <v>0.84566240920500235</v>
      </c>
      <c r="O59" s="451">
        <v>0.84566240920500235</v>
      </c>
      <c r="P59" s="451">
        <v>0.84566240920500235</v>
      </c>
      <c r="Q59" s="451">
        <v>0.84566240920500235</v>
      </c>
      <c r="R59" s="452">
        <v>0.84566240920500235</v>
      </c>
    </row>
    <row r="60" spans="1:18" x14ac:dyDescent="0.15">
      <c r="A60" s="444"/>
      <c r="B60" s="455" t="s">
        <v>382</v>
      </c>
      <c r="C60" s="456" t="s">
        <v>283</v>
      </c>
      <c r="D60" s="450"/>
      <c r="E60" s="451"/>
      <c r="F60" s="451">
        <v>0.84566240920500235</v>
      </c>
      <c r="G60" s="451">
        <v>0.84566240920500235</v>
      </c>
      <c r="H60" s="451">
        <v>0.84566240920500235</v>
      </c>
      <c r="I60" s="451">
        <v>0.84566240920500235</v>
      </c>
      <c r="J60" s="451">
        <v>0.84566240920500235</v>
      </c>
      <c r="K60" s="451">
        <v>0.84566240920500235</v>
      </c>
      <c r="L60" s="451">
        <v>0.84566240920500235</v>
      </c>
      <c r="M60" s="451">
        <v>0.84566240920500235</v>
      </c>
      <c r="N60" s="451">
        <v>0.84566240920500235</v>
      </c>
      <c r="O60" s="451">
        <v>0.84566240920500235</v>
      </c>
      <c r="P60" s="451">
        <v>0.84566240920500235</v>
      </c>
      <c r="Q60" s="451">
        <v>0.84566240920500235</v>
      </c>
      <c r="R60" s="452">
        <v>0.84566240920500235</v>
      </c>
    </row>
    <row r="61" spans="1:18" x14ac:dyDescent="0.15">
      <c r="A61" s="444"/>
      <c r="B61" s="455" t="s">
        <v>383</v>
      </c>
      <c r="C61" s="456" t="s">
        <v>304</v>
      </c>
      <c r="D61" s="450"/>
      <c r="E61" s="451"/>
      <c r="F61" s="451"/>
      <c r="G61" s="451"/>
      <c r="H61" s="451">
        <v>0.91</v>
      </c>
      <c r="I61" s="451">
        <v>0.91</v>
      </c>
      <c r="J61" s="451">
        <v>0.91</v>
      </c>
      <c r="K61" s="451">
        <v>0.91</v>
      </c>
      <c r="L61" s="451">
        <v>0.91</v>
      </c>
      <c r="M61" s="451">
        <v>0.91</v>
      </c>
      <c r="N61" s="451">
        <v>0.91</v>
      </c>
      <c r="O61" s="451">
        <v>0.91</v>
      </c>
      <c r="P61" s="451">
        <v>0.91</v>
      </c>
      <c r="Q61" s="451">
        <v>0.91</v>
      </c>
      <c r="R61" s="451">
        <v>0.91</v>
      </c>
    </row>
    <row r="62" spans="1:18" x14ac:dyDescent="0.15">
      <c r="A62" s="444"/>
      <c r="B62" s="455" t="s">
        <v>385</v>
      </c>
      <c r="C62" s="456" t="s">
        <v>11</v>
      </c>
      <c r="D62" s="450"/>
      <c r="E62" s="451"/>
      <c r="F62" s="451"/>
      <c r="G62" s="451"/>
      <c r="H62" s="451">
        <v>0.37</v>
      </c>
      <c r="I62" s="451">
        <v>0.37</v>
      </c>
      <c r="J62" s="451">
        <v>0.37</v>
      </c>
      <c r="K62" s="451">
        <v>0.37</v>
      </c>
      <c r="L62" s="451">
        <v>0.37</v>
      </c>
      <c r="M62" s="451">
        <v>0.37</v>
      </c>
      <c r="N62" s="451">
        <v>0.37</v>
      </c>
      <c r="O62" s="451">
        <v>0.37</v>
      </c>
      <c r="P62" s="451">
        <v>0.37</v>
      </c>
      <c r="Q62" s="451">
        <v>0.37</v>
      </c>
      <c r="R62" s="452">
        <v>0.37</v>
      </c>
    </row>
    <row r="63" spans="1:18" x14ac:dyDescent="0.15">
      <c r="A63" s="444"/>
      <c r="B63" s="455" t="s">
        <v>386</v>
      </c>
      <c r="C63" s="456" t="s">
        <v>123</v>
      </c>
      <c r="D63" s="450"/>
      <c r="E63" s="451"/>
      <c r="F63" s="451"/>
      <c r="G63" s="451"/>
      <c r="H63" s="451">
        <v>0.7</v>
      </c>
      <c r="I63" s="451">
        <v>0.7</v>
      </c>
      <c r="J63" s="451">
        <v>0.7</v>
      </c>
      <c r="K63" s="451">
        <v>0.7</v>
      </c>
      <c r="L63" s="451">
        <v>0.7</v>
      </c>
      <c r="M63" s="451">
        <v>0.7</v>
      </c>
      <c r="N63" s="451">
        <v>0.7</v>
      </c>
      <c r="O63" s="451">
        <v>0.7</v>
      </c>
      <c r="P63" s="451">
        <v>0.7</v>
      </c>
      <c r="Q63" s="451">
        <v>0.7</v>
      </c>
      <c r="R63" s="452">
        <v>0.7</v>
      </c>
    </row>
    <row r="64" spans="1:18" x14ac:dyDescent="0.15">
      <c r="A64" s="444"/>
      <c r="B64" s="455" t="s">
        <v>387</v>
      </c>
      <c r="C64" s="456" t="s">
        <v>300</v>
      </c>
      <c r="D64" s="450"/>
      <c r="E64" s="451"/>
      <c r="F64" s="451"/>
      <c r="G64" s="451"/>
      <c r="H64" s="451">
        <v>0.95</v>
      </c>
      <c r="I64" s="451">
        <v>0.95</v>
      </c>
      <c r="J64" s="451">
        <v>0.95</v>
      </c>
      <c r="K64" s="451">
        <v>0.95</v>
      </c>
      <c r="L64" s="451">
        <v>0.95</v>
      </c>
      <c r="M64" s="451">
        <v>0.95</v>
      </c>
      <c r="N64" s="451">
        <v>0.95</v>
      </c>
      <c r="O64" s="451">
        <v>0.95</v>
      </c>
      <c r="P64" s="451">
        <v>0.95</v>
      </c>
      <c r="Q64" s="451">
        <v>0.95</v>
      </c>
      <c r="R64" s="452">
        <v>0.95</v>
      </c>
    </row>
    <row r="65" spans="1:18" x14ac:dyDescent="0.15">
      <c r="A65" s="444"/>
      <c r="B65" s="455" t="s">
        <v>388</v>
      </c>
      <c r="C65" s="456" t="s">
        <v>301</v>
      </c>
      <c r="D65" s="450"/>
      <c r="E65" s="451"/>
      <c r="F65" s="451"/>
      <c r="G65" s="451"/>
      <c r="H65" s="451">
        <v>1</v>
      </c>
      <c r="I65" s="451">
        <v>1</v>
      </c>
      <c r="J65" s="451">
        <v>1</v>
      </c>
      <c r="K65" s="451">
        <v>1</v>
      </c>
      <c r="L65" s="451">
        <v>1</v>
      </c>
      <c r="M65" s="451">
        <v>1</v>
      </c>
      <c r="N65" s="451">
        <v>1</v>
      </c>
      <c r="O65" s="451">
        <v>1</v>
      </c>
      <c r="P65" s="451">
        <v>1</v>
      </c>
      <c r="Q65" s="451">
        <v>1</v>
      </c>
      <c r="R65" s="451">
        <v>1</v>
      </c>
    </row>
    <row r="66" spans="1:18" x14ac:dyDescent="0.15">
      <c r="A66" s="444"/>
      <c r="B66" s="455" t="s">
        <v>389</v>
      </c>
      <c r="C66" s="456" t="s">
        <v>302</v>
      </c>
      <c r="D66" s="450"/>
      <c r="E66" s="451"/>
      <c r="F66" s="451"/>
      <c r="G66" s="451"/>
      <c r="H66" s="451">
        <v>6.9000000000000006E-2</v>
      </c>
      <c r="I66" s="451">
        <v>6.9000000000000006E-2</v>
      </c>
      <c r="J66" s="451">
        <v>6.9000000000000006E-2</v>
      </c>
      <c r="K66" s="451">
        <v>6.9000000000000006E-2</v>
      </c>
      <c r="L66" s="451">
        <v>6.9000000000000006E-2</v>
      </c>
      <c r="M66" s="451">
        <v>6.9000000000000006E-2</v>
      </c>
      <c r="N66" s="451">
        <v>6.9000000000000006E-2</v>
      </c>
      <c r="O66" s="451">
        <v>6.9000000000000006E-2</v>
      </c>
      <c r="P66" s="451">
        <v>6.9000000000000006E-2</v>
      </c>
      <c r="Q66" s="451">
        <v>6.9000000000000006E-2</v>
      </c>
      <c r="R66" s="452">
        <v>6.9000000000000006E-2</v>
      </c>
    </row>
    <row r="67" spans="1:18" x14ac:dyDescent="0.15">
      <c r="A67" s="444"/>
      <c r="B67" s="455" t="s">
        <v>390</v>
      </c>
      <c r="C67" s="456" t="s">
        <v>303</v>
      </c>
      <c r="D67" s="450"/>
      <c r="E67" s="451"/>
      <c r="F67" s="451"/>
      <c r="G67" s="451"/>
      <c r="H67" s="451">
        <v>0.95</v>
      </c>
      <c r="I67" s="451">
        <v>0.95</v>
      </c>
      <c r="J67" s="451">
        <v>0.95</v>
      </c>
      <c r="K67" s="451">
        <v>0.95</v>
      </c>
      <c r="L67" s="451">
        <v>0.95</v>
      </c>
      <c r="M67" s="451">
        <v>0.95</v>
      </c>
      <c r="N67" s="451">
        <v>0.95</v>
      </c>
      <c r="O67" s="451">
        <v>0.95</v>
      </c>
      <c r="P67" s="451">
        <v>0.95</v>
      </c>
      <c r="Q67" s="451">
        <v>0.95</v>
      </c>
      <c r="R67" s="452">
        <v>0.95</v>
      </c>
    </row>
    <row r="68" spans="1:18" x14ac:dyDescent="0.15">
      <c r="A68" s="444"/>
      <c r="B68" s="455" t="s">
        <v>101</v>
      </c>
      <c r="C68" s="456" t="s">
        <v>93</v>
      </c>
      <c r="D68" s="450"/>
      <c r="E68" s="451"/>
      <c r="F68" s="451"/>
      <c r="G68" s="451"/>
      <c r="H68" s="451">
        <v>0.86091935483870974</v>
      </c>
      <c r="I68" s="451">
        <v>0.86091935483870974</v>
      </c>
      <c r="J68" s="451">
        <v>0.86091935483870974</v>
      </c>
      <c r="K68" s="451">
        <v>0.86091935483870974</v>
      </c>
      <c r="L68" s="451">
        <v>0.86091935483870974</v>
      </c>
      <c r="M68" s="451">
        <v>0.86091935483870974</v>
      </c>
      <c r="N68" s="451">
        <v>0.86091935483870974</v>
      </c>
      <c r="O68" s="451">
        <v>0.86091935483870974</v>
      </c>
      <c r="P68" s="451">
        <v>0.86091935483870974</v>
      </c>
      <c r="Q68" s="451">
        <v>0.86091935483870974</v>
      </c>
      <c r="R68" s="451">
        <v>0.86091935483870974</v>
      </c>
    </row>
    <row r="69" spans="1:18" x14ac:dyDescent="0.15">
      <c r="A69" s="444"/>
      <c r="B69" s="455" t="s">
        <v>102</v>
      </c>
      <c r="C69" s="456" t="s">
        <v>125</v>
      </c>
      <c r="D69" s="450"/>
      <c r="E69" s="451"/>
      <c r="F69" s="451"/>
      <c r="G69" s="451"/>
      <c r="H69" s="451">
        <v>1.41</v>
      </c>
      <c r="I69" s="451">
        <v>1.41</v>
      </c>
      <c r="J69" s="451">
        <v>1.41</v>
      </c>
      <c r="K69" s="451">
        <v>1.41</v>
      </c>
      <c r="L69" s="451">
        <v>1.41</v>
      </c>
      <c r="M69" s="451">
        <v>1.41</v>
      </c>
      <c r="N69" s="451">
        <v>1.41</v>
      </c>
      <c r="O69" s="451">
        <v>1.41</v>
      </c>
      <c r="P69" s="451">
        <v>1.41</v>
      </c>
      <c r="Q69" s="451">
        <v>1.41</v>
      </c>
      <c r="R69" s="452">
        <v>1.41</v>
      </c>
    </row>
    <row r="70" spans="1:18" x14ac:dyDescent="0.15">
      <c r="A70" s="444"/>
      <c r="B70" s="455" t="s">
        <v>103</v>
      </c>
      <c r="C70" s="456" t="s">
        <v>94</v>
      </c>
      <c r="D70" s="450"/>
      <c r="E70" s="451"/>
      <c r="F70" s="451"/>
      <c r="G70" s="451"/>
      <c r="H70" s="451">
        <v>1.41</v>
      </c>
      <c r="I70" s="451">
        <v>1.41</v>
      </c>
      <c r="J70" s="451">
        <v>1.41</v>
      </c>
      <c r="K70" s="451">
        <v>1.41</v>
      </c>
      <c r="L70" s="451">
        <v>1.41</v>
      </c>
      <c r="M70" s="451">
        <v>1.41</v>
      </c>
      <c r="N70" s="451">
        <v>1.41</v>
      </c>
      <c r="O70" s="451">
        <v>1.41</v>
      </c>
      <c r="P70" s="451">
        <v>1.41</v>
      </c>
      <c r="Q70" s="451">
        <v>1.41</v>
      </c>
      <c r="R70" s="452">
        <v>1.41</v>
      </c>
    </row>
    <row r="71" spans="1:18" x14ac:dyDescent="0.15">
      <c r="A71" s="444"/>
      <c r="B71" s="455" t="s">
        <v>104</v>
      </c>
      <c r="C71" s="456" t="s">
        <v>95</v>
      </c>
      <c r="D71" s="450"/>
      <c r="E71" s="451"/>
      <c r="F71" s="451"/>
      <c r="G71" s="451"/>
      <c r="H71" s="451">
        <v>1.41</v>
      </c>
      <c r="I71" s="451">
        <v>1.41</v>
      </c>
      <c r="J71" s="451">
        <v>1.41</v>
      </c>
      <c r="K71" s="451">
        <v>1.41</v>
      </c>
      <c r="L71" s="451">
        <v>1.41</v>
      </c>
      <c r="M71" s="451">
        <v>1.41</v>
      </c>
      <c r="N71" s="451">
        <v>1.41</v>
      </c>
      <c r="O71" s="451">
        <v>1.41</v>
      </c>
      <c r="P71" s="451">
        <v>1.41</v>
      </c>
      <c r="Q71" s="451">
        <v>1.41</v>
      </c>
      <c r="R71" s="452">
        <v>1.41</v>
      </c>
    </row>
    <row r="72" spans="1:18" x14ac:dyDescent="0.15">
      <c r="A72" s="444"/>
      <c r="B72" s="455" t="s">
        <v>105</v>
      </c>
      <c r="C72" s="456" t="s">
        <v>126</v>
      </c>
      <c r="D72" s="450"/>
      <c r="E72" s="451"/>
      <c r="F72" s="451"/>
      <c r="G72" s="451"/>
      <c r="H72" s="451">
        <v>4.623083246497627</v>
      </c>
      <c r="I72" s="451">
        <v>4.623083246497627</v>
      </c>
      <c r="J72" s="451">
        <v>4.623083246497627</v>
      </c>
      <c r="K72" s="451">
        <v>4.623083246497627</v>
      </c>
      <c r="L72" s="451">
        <v>4.623083246497627</v>
      </c>
      <c r="M72" s="451">
        <v>4.623083246497627</v>
      </c>
      <c r="N72" s="451">
        <v>4.623083246497627</v>
      </c>
      <c r="O72" s="451">
        <v>4.623083246497627</v>
      </c>
      <c r="P72" s="451">
        <v>4.623083246497627</v>
      </c>
      <c r="Q72" s="451">
        <v>4.623083246497627</v>
      </c>
      <c r="R72" s="452">
        <v>4.623083246497627</v>
      </c>
    </row>
    <row r="73" spans="1:18" x14ac:dyDescent="0.15">
      <c r="A73" s="444"/>
      <c r="B73" s="455" t="s">
        <v>391</v>
      </c>
      <c r="C73" s="456" t="s">
        <v>127</v>
      </c>
      <c r="D73" s="450"/>
      <c r="E73" s="451"/>
      <c r="F73" s="451"/>
      <c r="G73" s="451"/>
      <c r="H73" s="451"/>
      <c r="I73" s="451"/>
      <c r="J73" s="451"/>
      <c r="K73" s="451"/>
      <c r="L73" s="451"/>
      <c r="M73" s="451"/>
      <c r="N73" s="451"/>
      <c r="O73" s="451"/>
      <c r="P73" s="451"/>
      <c r="Q73" s="451"/>
      <c r="R73" s="452"/>
    </row>
    <row r="74" spans="1:18" x14ac:dyDescent="0.15">
      <c r="A74" s="444"/>
      <c r="B74" s="455" t="s">
        <v>392</v>
      </c>
      <c r="C74" s="456" t="s">
        <v>294</v>
      </c>
      <c r="D74" s="450"/>
      <c r="E74" s="451"/>
      <c r="F74" s="451"/>
      <c r="G74" s="451"/>
      <c r="H74" s="451"/>
      <c r="I74" s="451"/>
      <c r="J74" s="451"/>
      <c r="K74" s="451"/>
      <c r="L74" s="451"/>
      <c r="M74" s="451"/>
      <c r="N74" s="451"/>
      <c r="O74" s="451"/>
      <c r="P74" s="451"/>
      <c r="Q74" s="451"/>
      <c r="R74" s="452"/>
    </row>
    <row r="75" spans="1:18" x14ac:dyDescent="0.15">
      <c r="A75" s="444"/>
      <c r="B75" s="455" t="s">
        <v>106</v>
      </c>
      <c r="C75" s="456" t="s">
        <v>96</v>
      </c>
      <c r="D75" s="450"/>
      <c r="E75" s="451"/>
      <c r="F75" s="451"/>
      <c r="G75" s="451"/>
      <c r="H75" s="451"/>
      <c r="I75" s="451"/>
      <c r="J75" s="451"/>
      <c r="K75" s="451"/>
      <c r="L75" s="451"/>
      <c r="M75" s="451"/>
      <c r="N75" s="451"/>
      <c r="O75" s="451"/>
      <c r="P75" s="451"/>
      <c r="Q75" s="451"/>
      <c r="R75" s="452"/>
    </row>
    <row r="76" spans="1:18" x14ac:dyDescent="0.15">
      <c r="A76" s="444"/>
      <c r="B76" s="455" t="s">
        <v>107</v>
      </c>
      <c r="C76" s="456" t="s">
        <v>128</v>
      </c>
      <c r="D76" s="450"/>
      <c r="E76" s="451"/>
      <c r="F76" s="451"/>
      <c r="G76" s="451"/>
      <c r="H76" s="451">
        <v>0.83</v>
      </c>
      <c r="I76" s="451">
        <v>0.83</v>
      </c>
      <c r="J76" s="451">
        <v>0.83</v>
      </c>
      <c r="K76" s="451">
        <v>0.83</v>
      </c>
      <c r="L76" s="451">
        <v>0.83</v>
      </c>
      <c r="M76" s="451">
        <v>0.83</v>
      </c>
      <c r="N76" s="451">
        <v>0.83</v>
      </c>
      <c r="O76" s="451">
        <v>0.83</v>
      </c>
      <c r="P76" s="451">
        <v>0.83</v>
      </c>
      <c r="Q76" s="451">
        <v>0.83</v>
      </c>
      <c r="R76" s="452">
        <v>0.83</v>
      </c>
    </row>
    <row r="77" spans="1:18" x14ac:dyDescent="0.15">
      <c r="A77" s="444"/>
      <c r="B77" s="455" t="s">
        <v>108</v>
      </c>
      <c r="C77" s="456" t="s">
        <v>97</v>
      </c>
      <c r="D77" s="450"/>
      <c r="E77" s="451"/>
      <c r="F77" s="451"/>
      <c r="G77" s="451"/>
      <c r="H77" s="451">
        <v>0.83</v>
      </c>
      <c r="I77" s="451">
        <v>0.83</v>
      </c>
      <c r="J77" s="451">
        <v>0.83</v>
      </c>
      <c r="K77" s="451">
        <v>0.83</v>
      </c>
      <c r="L77" s="451">
        <v>0.83</v>
      </c>
      <c r="M77" s="451">
        <v>0.83</v>
      </c>
      <c r="N77" s="451">
        <v>0.83</v>
      </c>
      <c r="O77" s="451">
        <v>0.83</v>
      </c>
      <c r="P77" s="451">
        <v>0.83</v>
      </c>
      <c r="Q77" s="451">
        <v>0.83</v>
      </c>
      <c r="R77" s="452">
        <v>0.83</v>
      </c>
    </row>
    <row r="78" spans="1:18" x14ac:dyDescent="0.15">
      <c r="A78" s="444"/>
      <c r="B78" s="455" t="s">
        <v>109</v>
      </c>
      <c r="C78" s="456" t="s">
        <v>98</v>
      </c>
      <c r="D78" s="450"/>
      <c r="E78" s="451"/>
      <c r="F78" s="451"/>
      <c r="G78" s="451"/>
      <c r="H78" s="451">
        <v>1.41</v>
      </c>
      <c r="I78" s="451">
        <v>1.41</v>
      </c>
      <c r="J78" s="451">
        <v>1.41</v>
      </c>
      <c r="K78" s="451">
        <v>1.41</v>
      </c>
      <c r="L78" s="451">
        <v>1.41</v>
      </c>
      <c r="M78" s="451">
        <v>1.41</v>
      </c>
      <c r="N78" s="451">
        <v>1.41</v>
      </c>
      <c r="O78" s="451">
        <v>1.41</v>
      </c>
      <c r="P78" s="451">
        <v>1.41</v>
      </c>
      <c r="Q78" s="451">
        <v>1.41</v>
      </c>
      <c r="R78" s="452">
        <v>1.41</v>
      </c>
    </row>
    <row r="79" spans="1:18" x14ac:dyDescent="0.15">
      <c r="A79" s="444"/>
      <c r="B79" s="455" t="s">
        <v>110</v>
      </c>
      <c r="C79" s="456" t="s">
        <v>99</v>
      </c>
      <c r="D79" s="450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451"/>
      <c r="P79" s="451"/>
      <c r="Q79" s="451"/>
      <c r="R79" s="452"/>
    </row>
    <row r="80" spans="1:18" x14ac:dyDescent="0.15">
      <c r="A80" s="444"/>
      <c r="B80" s="455" t="s">
        <v>114</v>
      </c>
      <c r="C80" s="456" t="s">
        <v>113</v>
      </c>
      <c r="D80" s="450"/>
      <c r="E80" s="451"/>
      <c r="F80" s="451"/>
      <c r="G80" s="451"/>
      <c r="H80" s="451">
        <v>0.83</v>
      </c>
      <c r="I80" s="451">
        <v>0.83</v>
      </c>
      <c r="J80" s="451">
        <v>0.83</v>
      </c>
      <c r="K80" s="451">
        <v>0.83</v>
      </c>
      <c r="L80" s="451">
        <v>0.83</v>
      </c>
      <c r="M80" s="451">
        <v>0.83</v>
      </c>
      <c r="N80" s="451">
        <v>0.83</v>
      </c>
      <c r="O80" s="451">
        <v>0.83</v>
      </c>
      <c r="P80" s="451">
        <v>0.83</v>
      </c>
      <c r="Q80" s="451">
        <v>0.83</v>
      </c>
      <c r="R80" s="452">
        <v>0.83</v>
      </c>
    </row>
    <row r="81" spans="1:19" x14ac:dyDescent="0.15">
      <c r="A81" s="444"/>
      <c r="B81" s="455" t="s">
        <v>124</v>
      </c>
      <c r="C81" s="456" t="s">
        <v>100</v>
      </c>
      <c r="D81" s="450"/>
      <c r="E81" s="451"/>
      <c r="F81" s="451"/>
      <c r="G81" s="451"/>
      <c r="H81" s="451">
        <v>0.83</v>
      </c>
      <c r="I81" s="451">
        <v>0.83</v>
      </c>
      <c r="J81" s="451">
        <v>0.83</v>
      </c>
      <c r="K81" s="451">
        <v>0.83</v>
      </c>
      <c r="L81" s="451">
        <v>0.83</v>
      </c>
      <c r="M81" s="451">
        <v>0.83</v>
      </c>
      <c r="N81" s="451">
        <v>0.83</v>
      </c>
      <c r="O81" s="451">
        <v>0.83</v>
      </c>
      <c r="P81" s="451">
        <v>0.83</v>
      </c>
      <c r="Q81" s="451">
        <v>0.83</v>
      </c>
      <c r="R81" s="452">
        <v>0.83</v>
      </c>
    </row>
    <row r="82" spans="1:19" x14ac:dyDescent="0.15">
      <c r="A82" s="444"/>
      <c r="B82" s="455" t="s">
        <v>261</v>
      </c>
      <c r="C82" s="456" t="s">
        <v>119</v>
      </c>
      <c r="D82" s="450"/>
      <c r="E82" s="451"/>
      <c r="F82" s="451"/>
      <c r="G82" s="451"/>
      <c r="H82" s="451">
        <v>4.0010957529035043</v>
      </c>
      <c r="I82" s="451">
        <v>4.0010957529035043</v>
      </c>
      <c r="J82" s="451">
        <v>4.0010957529035043</v>
      </c>
      <c r="K82" s="451">
        <v>4.0010957529035043</v>
      </c>
      <c r="L82" s="451">
        <v>4.0010957529035043</v>
      </c>
      <c r="M82" s="451">
        <v>4.0010957529035043</v>
      </c>
      <c r="N82" s="451">
        <v>4.0010957529035043</v>
      </c>
      <c r="O82" s="451">
        <v>4.0010957529035043</v>
      </c>
      <c r="P82" s="451">
        <v>4.0010957529035043</v>
      </c>
      <c r="Q82" s="451">
        <v>4.0010957529035043</v>
      </c>
      <c r="R82" s="451">
        <v>4.0010957529035043</v>
      </c>
    </row>
    <row r="83" spans="1:19" x14ac:dyDescent="0.15">
      <c r="A83" s="444"/>
      <c r="B83" s="455" t="s">
        <v>262</v>
      </c>
      <c r="C83" s="456" t="s">
        <v>115</v>
      </c>
      <c r="D83" s="450"/>
      <c r="E83" s="451"/>
      <c r="F83" s="451"/>
      <c r="G83" s="451"/>
      <c r="H83" s="451">
        <v>1.41</v>
      </c>
      <c r="I83" s="451">
        <v>1.41</v>
      </c>
      <c r="J83" s="451">
        <v>1.41</v>
      </c>
      <c r="K83" s="451">
        <v>1.41</v>
      </c>
      <c r="L83" s="451">
        <v>1.41</v>
      </c>
      <c r="M83" s="451">
        <v>1.41</v>
      </c>
      <c r="N83" s="451">
        <v>1.41</v>
      </c>
      <c r="O83" s="451">
        <v>1.41</v>
      </c>
      <c r="P83" s="451">
        <v>1.41</v>
      </c>
      <c r="Q83" s="451">
        <v>1.41</v>
      </c>
      <c r="R83" s="452">
        <v>1.41</v>
      </c>
    </row>
    <row r="84" spans="1:19" x14ac:dyDescent="0.15">
      <c r="A84" s="444"/>
      <c r="B84" s="455" t="s">
        <v>353</v>
      </c>
      <c r="C84" s="456" t="s">
        <v>347</v>
      </c>
      <c r="D84" s="450"/>
      <c r="E84" s="451"/>
      <c r="F84" s="451"/>
      <c r="G84" s="451"/>
      <c r="H84" s="451">
        <v>4.5889501832152284</v>
      </c>
      <c r="I84" s="451">
        <v>4.5889501832152284</v>
      </c>
      <c r="J84" s="451">
        <v>4.5889501832152284</v>
      </c>
      <c r="K84" s="451">
        <v>4.5889501832152284</v>
      </c>
      <c r="L84" s="451">
        <v>4.5889501832152284</v>
      </c>
      <c r="M84" s="451">
        <v>4.5889501832152284</v>
      </c>
      <c r="N84" s="451">
        <v>4.5889501832152284</v>
      </c>
      <c r="O84" s="451">
        <v>4.5889501832152284</v>
      </c>
      <c r="P84" s="451">
        <v>4.5889501832152284</v>
      </c>
      <c r="Q84" s="451">
        <v>4.5889501832152284</v>
      </c>
      <c r="R84" s="452">
        <v>4.5889501832152284</v>
      </c>
    </row>
    <row r="85" spans="1:19" x14ac:dyDescent="0.15">
      <c r="A85" s="444"/>
      <c r="B85" s="455" t="s">
        <v>354</v>
      </c>
      <c r="C85" s="456" t="s">
        <v>348</v>
      </c>
      <c r="D85" s="450"/>
      <c r="E85" s="451"/>
      <c r="F85" s="451"/>
      <c r="G85" s="451"/>
      <c r="H85" s="451">
        <v>4.561868720457495</v>
      </c>
      <c r="I85" s="451">
        <v>4.561868720457495</v>
      </c>
      <c r="J85" s="451">
        <v>4.561868720457495</v>
      </c>
      <c r="K85" s="451">
        <v>4.561868720457495</v>
      </c>
      <c r="L85" s="451">
        <v>4.561868720457495</v>
      </c>
      <c r="M85" s="451">
        <v>4.561868720457495</v>
      </c>
      <c r="N85" s="451">
        <v>4.561868720457495</v>
      </c>
      <c r="O85" s="451">
        <v>4.561868720457495</v>
      </c>
      <c r="P85" s="451">
        <v>4.561868720457495</v>
      </c>
      <c r="Q85" s="451">
        <v>4.561868720457495</v>
      </c>
      <c r="R85" s="452">
        <v>4.561868720457495</v>
      </c>
    </row>
    <row r="86" spans="1:19" x14ac:dyDescent="0.15">
      <c r="A86" s="444"/>
      <c r="B86" s="455" t="s">
        <v>355</v>
      </c>
      <c r="C86" s="456" t="s">
        <v>349</v>
      </c>
      <c r="D86" s="450"/>
      <c r="E86" s="451"/>
      <c r="F86" s="451"/>
      <c r="G86" s="451"/>
      <c r="H86" s="451">
        <v>1.41</v>
      </c>
      <c r="I86" s="451">
        <v>1.41</v>
      </c>
      <c r="J86" s="451">
        <v>1.41</v>
      </c>
      <c r="K86" s="451">
        <v>1.41</v>
      </c>
      <c r="L86" s="451">
        <v>1.41</v>
      </c>
      <c r="M86" s="451">
        <v>1.41</v>
      </c>
      <c r="N86" s="451">
        <v>1.41</v>
      </c>
      <c r="O86" s="451">
        <v>1.41</v>
      </c>
      <c r="P86" s="451">
        <v>1.41</v>
      </c>
      <c r="Q86" s="451">
        <v>1.41</v>
      </c>
      <c r="R86" s="452">
        <v>1.41</v>
      </c>
    </row>
    <row r="87" spans="1:19" x14ac:dyDescent="0.15">
      <c r="A87" s="444"/>
      <c r="B87" s="455" t="s">
        <v>356</v>
      </c>
      <c r="C87" s="456" t="s">
        <v>350</v>
      </c>
      <c r="D87" s="450"/>
      <c r="E87" s="451"/>
      <c r="F87" s="451"/>
      <c r="G87" s="451"/>
      <c r="H87" s="451">
        <v>1.41</v>
      </c>
      <c r="I87" s="451">
        <v>1.41</v>
      </c>
      <c r="J87" s="451">
        <v>1.41</v>
      </c>
      <c r="K87" s="451">
        <v>1.41</v>
      </c>
      <c r="L87" s="451">
        <v>1.41</v>
      </c>
      <c r="M87" s="451">
        <v>1.41</v>
      </c>
      <c r="N87" s="451">
        <v>1.41</v>
      </c>
      <c r="O87" s="451">
        <v>1.41</v>
      </c>
      <c r="P87" s="451">
        <v>1.41</v>
      </c>
      <c r="Q87" s="451">
        <v>1.41</v>
      </c>
      <c r="R87" s="452">
        <v>1.41</v>
      </c>
    </row>
    <row r="88" spans="1:19" x14ac:dyDescent="0.15">
      <c r="A88" s="444"/>
      <c r="B88" s="455" t="s">
        <v>357</v>
      </c>
      <c r="C88" s="456" t="s">
        <v>351</v>
      </c>
      <c r="D88" s="450"/>
      <c r="E88" s="451"/>
      <c r="F88" s="451"/>
      <c r="G88" s="451"/>
      <c r="H88" s="451">
        <v>0.83</v>
      </c>
      <c r="I88" s="451">
        <v>0.83</v>
      </c>
      <c r="J88" s="451">
        <v>0.83</v>
      </c>
      <c r="K88" s="451">
        <v>0.83</v>
      </c>
      <c r="L88" s="451">
        <v>0.83</v>
      </c>
      <c r="M88" s="451">
        <v>0.83</v>
      </c>
      <c r="N88" s="451">
        <v>0.83</v>
      </c>
      <c r="O88" s="451">
        <v>0.83</v>
      </c>
      <c r="P88" s="451">
        <v>0.83</v>
      </c>
      <c r="Q88" s="451">
        <v>0.83</v>
      </c>
      <c r="R88" s="452">
        <v>0.83</v>
      </c>
    </row>
    <row r="89" spans="1:19" x14ac:dyDescent="0.15">
      <c r="A89" s="444"/>
      <c r="B89" s="455" t="s">
        <v>358</v>
      </c>
      <c r="C89" s="456" t="s">
        <v>352</v>
      </c>
      <c r="D89" s="450"/>
      <c r="E89" s="451"/>
      <c r="F89" s="451"/>
      <c r="G89" s="451"/>
      <c r="H89" s="451">
        <v>0.83</v>
      </c>
      <c r="I89" s="451">
        <v>0.83</v>
      </c>
      <c r="J89" s="451">
        <v>0.83</v>
      </c>
      <c r="K89" s="451">
        <v>0.83</v>
      </c>
      <c r="L89" s="451">
        <v>0.83</v>
      </c>
      <c r="M89" s="451">
        <v>0.83</v>
      </c>
      <c r="N89" s="451">
        <v>0.83</v>
      </c>
      <c r="O89" s="451">
        <v>0.83</v>
      </c>
      <c r="P89" s="451">
        <v>0.83</v>
      </c>
      <c r="Q89" s="451">
        <v>0.83</v>
      </c>
      <c r="R89" s="452">
        <v>0.83</v>
      </c>
    </row>
    <row r="90" spans="1:19" x14ac:dyDescent="0.15">
      <c r="B90" s="777" t="s">
        <v>393</v>
      </c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</row>
  </sheetData>
  <mergeCells count="1">
    <mergeCell ref="B90:S90"/>
  </mergeCells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enableFormatConditionsCalculation="0">
    <tabColor rgb="FFFFFF00"/>
  </sheetPr>
  <dimension ref="A1:S90"/>
  <sheetViews>
    <sheetView workbookViewId="0">
      <pane xSplit="3" ySplit="3" topLeftCell="D4" activePane="bottomRight" state="frozen"/>
      <selection activeCell="Y6" sqref="Y6"/>
      <selection pane="topRight" activeCell="Y6" sqref="Y6"/>
      <selection pane="bottomLeft" activeCell="Y6" sqref="Y6"/>
      <selection pane="bottomRight" activeCell="T1" sqref="T1:AH1048576"/>
    </sheetView>
  </sheetViews>
  <sheetFormatPr baseColWidth="10" defaultColWidth="8.83203125" defaultRowHeight="13" x14ac:dyDescent="0.15"/>
  <cols>
    <col min="1" max="1" width="4.5" style="252" customWidth="1"/>
    <col min="2" max="2" width="13.5" style="252" customWidth="1"/>
    <col min="3" max="3" width="52.5" style="252" customWidth="1"/>
    <col min="4" max="4" width="12.83203125" style="252" customWidth="1"/>
    <col min="5" max="18" width="12" style="252" bestFit="1" customWidth="1"/>
    <col min="19" max="19" width="16.5" style="252" customWidth="1"/>
    <col min="20" max="241" width="8.83203125" style="252"/>
    <col min="242" max="242" width="4.5" style="252" customWidth="1"/>
    <col min="243" max="243" width="8.83203125" style="252"/>
    <col min="244" max="244" width="52.5" style="252" customWidth="1"/>
    <col min="245" max="245" width="12.83203125" style="252" customWidth="1"/>
    <col min="246" max="259" width="12" style="252" bestFit="1" customWidth="1"/>
    <col min="260" max="260" width="16.5" style="252" customWidth="1"/>
    <col min="261" max="275" width="11.83203125" style="252" customWidth="1"/>
    <col min="276" max="497" width="8.83203125" style="252"/>
    <col min="498" max="498" width="4.5" style="252" customWidth="1"/>
    <col min="499" max="499" width="8.83203125" style="252"/>
    <col min="500" max="500" width="52.5" style="252" customWidth="1"/>
    <col min="501" max="501" width="12.83203125" style="252" customWidth="1"/>
    <col min="502" max="515" width="12" style="252" bestFit="1" customWidth="1"/>
    <col min="516" max="516" width="16.5" style="252" customWidth="1"/>
    <col min="517" max="531" width="11.83203125" style="252" customWidth="1"/>
    <col min="532" max="753" width="8.83203125" style="252"/>
    <col min="754" max="754" width="4.5" style="252" customWidth="1"/>
    <col min="755" max="755" width="8.83203125" style="252"/>
    <col min="756" max="756" width="52.5" style="252" customWidth="1"/>
    <col min="757" max="757" width="12.83203125" style="252" customWidth="1"/>
    <col min="758" max="771" width="12" style="252" bestFit="1" customWidth="1"/>
    <col min="772" max="772" width="16.5" style="252" customWidth="1"/>
    <col min="773" max="787" width="11.83203125" style="252" customWidth="1"/>
    <col min="788" max="1009" width="8.83203125" style="252"/>
    <col min="1010" max="1010" width="4.5" style="252" customWidth="1"/>
    <col min="1011" max="1011" width="8.83203125" style="252"/>
    <col min="1012" max="1012" width="52.5" style="252" customWidth="1"/>
    <col min="1013" max="1013" width="12.83203125" style="252" customWidth="1"/>
    <col min="1014" max="1027" width="12" style="252" bestFit="1" customWidth="1"/>
    <col min="1028" max="1028" width="16.5" style="252" customWidth="1"/>
    <col min="1029" max="1043" width="11.83203125" style="252" customWidth="1"/>
    <col min="1044" max="1265" width="8.83203125" style="252"/>
    <col min="1266" max="1266" width="4.5" style="252" customWidth="1"/>
    <col min="1267" max="1267" width="8.83203125" style="252"/>
    <col min="1268" max="1268" width="52.5" style="252" customWidth="1"/>
    <col min="1269" max="1269" width="12.83203125" style="252" customWidth="1"/>
    <col min="1270" max="1283" width="12" style="252" bestFit="1" customWidth="1"/>
    <col min="1284" max="1284" width="16.5" style="252" customWidth="1"/>
    <col min="1285" max="1299" width="11.83203125" style="252" customWidth="1"/>
    <col min="1300" max="1521" width="8.83203125" style="252"/>
    <col min="1522" max="1522" width="4.5" style="252" customWidth="1"/>
    <col min="1523" max="1523" width="8.83203125" style="252"/>
    <col min="1524" max="1524" width="52.5" style="252" customWidth="1"/>
    <col min="1525" max="1525" width="12.83203125" style="252" customWidth="1"/>
    <col min="1526" max="1539" width="12" style="252" bestFit="1" customWidth="1"/>
    <col min="1540" max="1540" width="16.5" style="252" customWidth="1"/>
    <col min="1541" max="1555" width="11.83203125" style="252" customWidth="1"/>
    <col min="1556" max="1777" width="8.83203125" style="252"/>
    <col min="1778" max="1778" width="4.5" style="252" customWidth="1"/>
    <col min="1779" max="1779" width="8.83203125" style="252"/>
    <col min="1780" max="1780" width="52.5" style="252" customWidth="1"/>
    <col min="1781" max="1781" width="12.83203125" style="252" customWidth="1"/>
    <col min="1782" max="1795" width="12" style="252" bestFit="1" customWidth="1"/>
    <col min="1796" max="1796" width="16.5" style="252" customWidth="1"/>
    <col min="1797" max="1811" width="11.83203125" style="252" customWidth="1"/>
    <col min="1812" max="2033" width="8.83203125" style="252"/>
    <col min="2034" max="2034" width="4.5" style="252" customWidth="1"/>
    <col min="2035" max="2035" width="8.83203125" style="252"/>
    <col min="2036" max="2036" width="52.5" style="252" customWidth="1"/>
    <col min="2037" max="2037" width="12.83203125" style="252" customWidth="1"/>
    <col min="2038" max="2051" width="12" style="252" bestFit="1" customWidth="1"/>
    <col min="2052" max="2052" width="16.5" style="252" customWidth="1"/>
    <col min="2053" max="2067" width="11.83203125" style="252" customWidth="1"/>
    <col min="2068" max="2289" width="8.83203125" style="252"/>
    <col min="2290" max="2290" width="4.5" style="252" customWidth="1"/>
    <col min="2291" max="2291" width="8.83203125" style="252"/>
    <col min="2292" max="2292" width="52.5" style="252" customWidth="1"/>
    <col min="2293" max="2293" width="12.83203125" style="252" customWidth="1"/>
    <col min="2294" max="2307" width="12" style="252" bestFit="1" customWidth="1"/>
    <col min="2308" max="2308" width="16.5" style="252" customWidth="1"/>
    <col min="2309" max="2323" width="11.83203125" style="252" customWidth="1"/>
    <col min="2324" max="2545" width="8.83203125" style="252"/>
    <col min="2546" max="2546" width="4.5" style="252" customWidth="1"/>
    <col min="2547" max="2547" width="8.83203125" style="252"/>
    <col min="2548" max="2548" width="52.5" style="252" customWidth="1"/>
    <col min="2549" max="2549" width="12.83203125" style="252" customWidth="1"/>
    <col min="2550" max="2563" width="12" style="252" bestFit="1" customWidth="1"/>
    <col min="2564" max="2564" width="16.5" style="252" customWidth="1"/>
    <col min="2565" max="2579" width="11.83203125" style="252" customWidth="1"/>
    <col min="2580" max="2801" width="8.83203125" style="252"/>
    <col min="2802" max="2802" width="4.5" style="252" customWidth="1"/>
    <col min="2803" max="2803" width="8.83203125" style="252"/>
    <col min="2804" max="2804" width="52.5" style="252" customWidth="1"/>
    <col min="2805" max="2805" width="12.83203125" style="252" customWidth="1"/>
    <col min="2806" max="2819" width="12" style="252" bestFit="1" customWidth="1"/>
    <col min="2820" max="2820" width="16.5" style="252" customWidth="1"/>
    <col min="2821" max="2835" width="11.83203125" style="252" customWidth="1"/>
    <col min="2836" max="3057" width="8.83203125" style="252"/>
    <col min="3058" max="3058" width="4.5" style="252" customWidth="1"/>
    <col min="3059" max="3059" width="8.83203125" style="252"/>
    <col min="3060" max="3060" width="52.5" style="252" customWidth="1"/>
    <col min="3061" max="3061" width="12.83203125" style="252" customWidth="1"/>
    <col min="3062" max="3075" width="12" style="252" bestFit="1" customWidth="1"/>
    <col min="3076" max="3076" width="16.5" style="252" customWidth="1"/>
    <col min="3077" max="3091" width="11.83203125" style="252" customWidth="1"/>
    <col min="3092" max="3313" width="8.83203125" style="252"/>
    <col min="3314" max="3314" width="4.5" style="252" customWidth="1"/>
    <col min="3315" max="3315" width="8.83203125" style="252"/>
    <col min="3316" max="3316" width="52.5" style="252" customWidth="1"/>
    <col min="3317" max="3317" width="12.83203125" style="252" customWidth="1"/>
    <col min="3318" max="3331" width="12" style="252" bestFit="1" customWidth="1"/>
    <col min="3332" max="3332" width="16.5" style="252" customWidth="1"/>
    <col min="3333" max="3347" width="11.83203125" style="252" customWidth="1"/>
    <col min="3348" max="3569" width="8.83203125" style="252"/>
    <col min="3570" max="3570" width="4.5" style="252" customWidth="1"/>
    <col min="3571" max="3571" width="8.83203125" style="252"/>
    <col min="3572" max="3572" width="52.5" style="252" customWidth="1"/>
    <col min="3573" max="3573" width="12.83203125" style="252" customWidth="1"/>
    <col min="3574" max="3587" width="12" style="252" bestFit="1" customWidth="1"/>
    <col min="3588" max="3588" width="16.5" style="252" customWidth="1"/>
    <col min="3589" max="3603" width="11.83203125" style="252" customWidth="1"/>
    <col min="3604" max="3825" width="8.83203125" style="252"/>
    <col min="3826" max="3826" width="4.5" style="252" customWidth="1"/>
    <col min="3827" max="3827" width="8.83203125" style="252"/>
    <col min="3828" max="3828" width="52.5" style="252" customWidth="1"/>
    <col min="3829" max="3829" width="12.83203125" style="252" customWidth="1"/>
    <col min="3830" max="3843" width="12" style="252" bestFit="1" customWidth="1"/>
    <col min="3844" max="3844" width="16.5" style="252" customWidth="1"/>
    <col min="3845" max="3859" width="11.83203125" style="252" customWidth="1"/>
    <col min="3860" max="4081" width="8.83203125" style="252"/>
    <col min="4082" max="4082" width="4.5" style="252" customWidth="1"/>
    <col min="4083" max="4083" width="8.83203125" style="252"/>
    <col min="4084" max="4084" width="52.5" style="252" customWidth="1"/>
    <col min="4085" max="4085" width="12.83203125" style="252" customWidth="1"/>
    <col min="4086" max="4099" width="12" style="252" bestFit="1" customWidth="1"/>
    <col min="4100" max="4100" width="16.5" style="252" customWidth="1"/>
    <col min="4101" max="4115" width="11.83203125" style="252" customWidth="1"/>
    <col min="4116" max="4337" width="8.83203125" style="252"/>
    <col min="4338" max="4338" width="4.5" style="252" customWidth="1"/>
    <col min="4339" max="4339" width="8.83203125" style="252"/>
    <col min="4340" max="4340" width="52.5" style="252" customWidth="1"/>
    <col min="4341" max="4341" width="12.83203125" style="252" customWidth="1"/>
    <col min="4342" max="4355" width="12" style="252" bestFit="1" customWidth="1"/>
    <col min="4356" max="4356" width="16.5" style="252" customWidth="1"/>
    <col min="4357" max="4371" width="11.83203125" style="252" customWidth="1"/>
    <col min="4372" max="4593" width="8.83203125" style="252"/>
    <col min="4594" max="4594" width="4.5" style="252" customWidth="1"/>
    <col min="4595" max="4595" width="8.83203125" style="252"/>
    <col min="4596" max="4596" width="52.5" style="252" customWidth="1"/>
    <col min="4597" max="4597" width="12.83203125" style="252" customWidth="1"/>
    <col min="4598" max="4611" width="12" style="252" bestFit="1" customWidth="1"/>
    <col min="4612" max="4612" width="16.5" style="252" customWidth="1"/>
    <col min="4613" max="4627" width="11.83203125" style="252" customWidth="1"/>
    <col min="4628" max="4849" width="8.83203125" style="252"/>
    <col min="4850" max="4850" width="4.5" style="252" customWidth="1"/>
    <col min="4851" max="4851" width="8.83203125" style="252"/>
    <col min="4852" max="4852" width="52.5" style="252" customWidth="1"/>
    <col min="4853" max="4853" width="12.83203125" style="252" customWidth="1"/>
    <col min="4854" max="4867" width="12" style="252" bestFit="1" customWidth="1"/>
    <col min="4868" max="4868" width="16.5" style="252" customWidth="1"/>
    <col min="4869" max="4883" width="11.83203125" style="252" customWidth="1"/>
    <col min="4884" max="5105" width="8.83203125" style="252"/>
    <col min="5106" max="5106" width="4.5" style="252" customWidth="1"/>
    <col min="5107" max="5107" width="8.83203125" style="252"/>
    <col min="5108" max="5108" width="52.5" style="252" customWidth="1"/>
    <col min="5109" max="5109" width="12.83203125" style="252" customWidth="1"/>
    <col min="5110" max="5123" width="12" style="252" bestFit="1" customWidth="1"/>
    <col min="5124" max="5124" width="16.5" style="252" customWidth="1"/>
    <col min="5125" max="5139" width="11.83203125" style="252" customWidth="1"/>
    <col min="5140" max="5361" width="8.83203125" style="252"/>
    <col min="5362" max="5362" width="4.5" style="252" customWidth="1"/>
    <col min="5363" max="5363" width="8.83203125" style="252"/>
    <col min="5364" max="5364" width="52.5" style="252" customWidth="1"/>
    <col min="5365" max="5365" width="12.83203125" style="252" customWidth="1"/>
    <col min="5366" max="5379" width="12" style="252" bestFit="1" customWidth="1"/>
    <col min="5380" max="5380" width="16.5" style="252" customWidth="1"/>
    <col min="5381" max="5395" width="11.83203125" style="252" customWidth="1"/>
    <col min="5396" max="5617" width="8.83203125" style="252"/>
    <col min="5618" max="5618" width="4.5" style="252" customWidth="1"/>
    <col min="5619" max="5619" width="8.83203125" style="252"/>
    <col min="5620" max="5620" width="52.5" style="252" customWidth="1"/>
    <col min="5621" max="5621" width="12.83203125" style="252" customWidth="1"/>
    <col min="5622" max="5635" width="12" style="252" bestFit="1" customWidth="1"/>
    <col min="5636" max="5636" width="16.5" style="252" customWidth="1"/>
    <col min="5637" max="5651" width="11.83203125" style="252" customWidth="1"/>
    <col min="5652" max="5873" width="8.83203125" style="252"/>
    <col min="5874" max="5874" width="4.5" style="252" customWidth="1"/>
    <col min="5875" max="5875" width="8.83203125" style="252"/>
    <col min="5876" max="5876" width="52.5" style="252" customWidth="1"/>
    <col min="5877" max="5877" width="12.83203125" style="252" customWidth="1"/>
    <col min="5878" max="5891" width="12" style="252" bestFit="1" customWidth="1"/>
    <col min="5892" max="5892" width="16.5" style="252" customWidth="1"/>
    <col min="5893" max="5907" width="11.83203125" style="252" customWidth="1"/>
    <col min="5908" max="6129" width="8.83203125" style="252"/>
    <col min="6130" max="6130" width="4.5" style="252" customWidth="1"/>
    <col min="6131" max="6131" width="8.83203125" style="252"/>
    <col min="6132" max="6132" width="52.5" style="252" customWidth="1"/>
    <col min="6133" max="6133" width="12.83203125" style="252" customWidth="1"/>
    <col min="6134" max="6147" width="12" style="252" bestFit="1" customWidth="1"/>
    <col min="6148" max="6148" width="16.5" style="252" customWidth="1"/>
    <col min="6149" max="6163" width="11.83203125" style="252" customWidth="1"/>
    <col min="6164" max="6385" width="8.83203125" style="252"/>
    <col min="6386" max="6386" width="4.5" style="252" customWidth="1"/>
    <col min="6387" max="6387" width="8.83203125" style="252"/>
    <col min="6388" max="6388" width="52.5" style="252" customWidth="1"/>
    <col min="6389" max="6389" width="12.83203125" style="252" customWidth="1"/>
    <col min="6390" max="6403" width="12" style="252" bestFit="1" customWidth="1"/>
    <col min="6404" max="6404" width="16.5" style="252" customWidth="1"/>
    <col min="6405" max="6419" width="11.83203125" style="252" customWidth="1"/>
    <col min="6420" max="6641" width="8.83203125" style="252"/>
    <col min="6642" max="6642" width="4.5" style="252" customWidth="1"/>
    <col min="6643" max="6643" width="8.83203125" style="252"/>
    <col min="6644" max="6644" width="52.5" style="252" customWidth="1"/>
    <col min="6645" max="6645" width="12.83203125" style="252" customWidth="1"/>
    <col min="6646" max="6659" width="12" style="252" bestFit="1" customWidth="1"/>
    <col min="6660" max="6660" width="16.5" style="252" customWidth="1"/>
    <col min="6661" max="6675" width="11.83203125" style="252" customWidth="1"/>
    <col min="6676" max="6897" width="8.83203125" style="252"/>
    <col min="6898" max="6898" width="4.5" style="252" customWidth="1"/>
    <col min="6899" max="6899" width="8.83203125" style="252"/>
    <col min="6900" max="6900" width="52.5" style="252" customWidth="1"/>
    <col min="6901" max="6901" width="12.83203125" style="252" customWidth="1"/>
    <col min="6902" max="6915" width="12" style="252" bestFit="1" customWidth="1"/>
    <col min="6916" max="6916" width="16.5" style="252" customWidth="1"/>
    <col min="6917" max="6931" width="11.83203125" style="252" customWidth="1"/>
    <col min="6932" max="7153" width="8.83203125" style="252"/>
    <col min="7154" max="7154" width="4.5" style="252" customWidth="1"/>
    <col min="7155" max="7155" width="8.83203125" style="252"/>
    <col min="7156" max="7156" width="52.5" style="252" customWidth="1"/>
    <col min="7157" max="7157" width="12.83203125" style="252" customWidth="1"/>
    <col min="7158" max="7171" width="12" style="252" bestFit="1" customWidth="1"/>
    <col min="7172" max="7172" width="16.5" style="252" customWidth="1"/>
    <col min="7173" max="7187" width="11.83203125" style="252" customWidth="1"/>
    <col min="7188" max="7409" width="8.83203125" style="252"/>
    <col min="7410" max="7410" width="4.5" style="252" customWidth="1"/>
    <col min="7411" max="7411" width="8.83203125" style="252"/>
    <col min="7412" max="7412" width="52.5" style="252" customWidth="1"/>
    <col min="7413" max="7413" width="12.83203125" style="252" customWidth="1"/>
    <col min="7414" max="7427" width="12" style="252" bestFit="1" customWidth="1"/>
    <col min="7428" max="7428" width="16.5" style="252" customWidth="1"/>
    <col min="7429" max="7443" width="11.83203125" style="252" customWidth="1"/>
    <col min="7444" max="7665" width="8.83203125" style="252"/>
    <col min="7666" max="7666" width="4.5" style="252" customWidth="1"/>
    <col min="7667" max="7667" width="8.83203125" style="252"/>
    <col min="7668" max="7668" width="52.5" style="252" customWidth="1"/>
    <col min="7669" max="7669" width="12.83203125" style="252" customWidth="1"/>
    <col min="7670" max="7683" width="12" style="252" bestFit="1" customWidth="1"/>
    <col min="7684" max="7684" width="16.5" style="252" customWidth="1"/>
    <col min="7685" max="7699" width="11.83203125" style="252" customWidth="1"/>
    <col min="7700" max="7921" width="8.83203125" style="252"/>
    <col min="7922" max="7922" width="4.5" style="252" customWidth="1"/>
    <col min="7923" max="7923" width="8.83203125" style="252"/>
    <col min="7924" max="7924" width="52.5" style="252" customWidth="1"/>
    <col min="7925" max="7925" width="12.83203125" style="252" customWidth="1"/>
    <col min="7926" max="7939" width="12" style="252" bestFit="1" customWidth="1"/>
    <col min="7940" max="7940" width="16.5" style="252" customWidth="1"/>
    <col min="7941" max="7955" width="11.83203125" style="252" customWidth="1"/>
    <col min="7956" max="8177" width="8.83203125" style="252"/>
    <col min="8178" max="8178" width="4.5" style="252" customWidth="1"/>
    <col min="8179" max="8179" width="8.83203125" style="252"/>
    <col min="8180" max="8180" width="52.5" style="252" customWidth="1"/>
    <col min="8181" max="8181" width="12.83203125" style="252" customWidth="1"/>
    <col min="8182" max="8195" width="12" style="252" bestFit="1" customWidth="1"/>
    <col min="8196" max="8196" width="16.5" style="252" customWidth="1"/>
    <col min="8197" max="8211" width="11.83203125" style="252" customWidth="1"/>
    <col min="8212" max="8433" width="8.83203125" style="252"/>
    <col min="8434" max="8434" width="4.5" style="252" customWidth="1"/>
    <col min="8435" max="8435" width="8.83203125" style="252"/>
    <col min="8436" max="8436" width="52.5" style="252" customWidth="1"/>
    <col min="8437" max="8437" width="12.83203125" style="252" customWidth="1"/>
    <col min="8438" max="8451" width="12" style="252" bestFit="1" customWidth="1"/>
    <col min="8452" max="8452" width="16.5" style="252" customWidth="1"/>
    <col min="8453" max="8467" width="11.83203125" style="252" customWidth="1"/>
    <col min="8468" max="8689" width="8.83203125" style="252"/>
    <col min="8690" max="8690" width="4.5" style="252" customWidth="1"/>
    <col min="8691" max="8691" width="8.83203125" style="252"/>
    <col min="8692" max="8692" width="52.5" style="252" customWidth="1"/>
    <col min="8693" max="8693" width="12.83203125" style="252" customWidth="1"/>
    <col min="8694" max="8707" width="12" style="252" bestFit="1" customWidth="1"/>
    <col min="8708" max="8708" width="16.5" style="252" customWidth="1"/>
    <col min="8709" max="8723" width="11.83203125" style="252" customWidth="1"/>
    <col min="8724" max="8945" width="8.83203125" style="252"/>
    <col min="8946" max="8946" width="4.5" style="252" customWidth="1"/>
    <col min="8947" max="8947" width="8.83203125" style="252"/>
    <col min="8948" max="8948" width="52.5" style="252" customWidth="1"/>
    <col min="8949" max="8949" width="12.83203125" style="252" customWidth="1"/>
    <col min="8950" max="8963" width="12" style="252" bestFit="1" customWidth="1"/>
    <col min="8964" max="8964" width="16.5" style="252" customWidth="1"/>
    <col min="8965" max="8979" width="11.83203125" style="252" customWidth="1"/>
    <col min="8980" max="9201" width="8.83203125" style="252"/>
    <col min="9202" max="9202" width="4.5" style="252" customWidth="1"/>
    <col min="9203" max="9203" width="8.83203125" style="252"/>
    <col min="9204" max="9204" width="52.5" style="252" customWidth="1"/>
    <col min="9205" max="9205" width="12.83203125" style="252" customWidth="1"/>
    <col min="9206" max="9219" width="12" style="252" bestFit="1" customWidth="1"/>
    <col min="9220" max="9220" width="16.5" style="252" customWidth="1"/>
    <col min="9221" max="9235" width="11.83203125" style="252" customWidth="1"/>
    <col min="9236" max="9457" width="8.83203125" style="252"/>
    <col min="9458" max="9458" width="4.5" style="252" customWidth="1"/>
    <col min="9459" max="9459" width="8.83203125" style="252"/>
    <col min="9460" max="9460" width="52.5" style="252" customWidth="1"/>
    <col min="9461" max="9461" width="12.83203125" style="252" customWidth="1"/>
    <col min="9462" max="9475" width="12" style="252" bestFit="1" customWidth="1"/>
    <col min="9476" max="9476" width="16.5" style="252" customWidth="1"/>
    <col min="9477" max="9491" width="11.83203125" style="252" customWidth="1"/>
    <col min="9492" max="9713" width="8.83203125" style="252"/>
    <col min="9714" max="9714" width="4.5" style="252" customWidth="1"/>
    <col min="9715" max="9715" width="8.83203125" style="252"/>
    <col min="9716" max="9716" width="52.5" style="252" customWidth="1"/>
    <col min="9717" max="9717" width="12.83203125" style="252" customWidth="1"/>
    <col min="9718" max="9731" width="12" style="252" bestFit="1" customWidth="1"/>
    <col min="9732" max="9732" width="16.5" style="252" customWidth="1"/>
    <col min="9733" max="9747" width="11.83203125" style="252" customWidth="1"/>
    <col min="9748" max="9969" width="8.83203125" style="252"/>
    <col min="9970" max="9970" width="4.5" style="252" customWidth="1"/>
    <col min="9971" max="9971" width="8.83203125" style="252"/>
    <col min="9972" max="9972" width="52.5" style="252" customWidth="1"/>
    <col min="9973" max="9973" width="12.83203125" style="252" customWidth="1"/>
    <col min="9974" max="9987" width="12" style="252" bestFit="1" customWidth="1"/>
    <col min="9988" max="9988" width="16.5" style="252" customWidth="1"/>
    <col min="9989" max="10003" width="11.83203125" style="252" customWidth="1"/>
    <col min="10004" max="10225" width="8.83203125" style="252"/>
    <col min="10226" max="10226" width="4.5" style="252" customWidth="1"/>
    <col min="10227" max="10227" width="8.83203125" style="252"/>
    <col min="10228" max="10228" width="52.5" style="252" customWidth="1"/>
    <col min="10229" max="10229" width="12.83203125" style="252" customWidth="1"/>
    <col min="10230" max="10243" width="12" style="252" bestFit="1" customWidth="1"/>
    <col min="10244" max="10244" width="16.5" style="252" customWidth="1"/>
    <col min="10245" max="10259" width="11.83203125" style="252" customWidth="1"/>
    <col min="10260" max="10481" width="8.83203125" style="252"/>
    <col min="10482" max="10482" width="4.5" style="252" customWidth="1"/>
    <col min="10483" max="10483" width="8.83203125" style="252"/>
    <col min="10484" max="10484" width="52.5" style="252" customWidth="1"/>
    <col min="10485" max="10485" width="12.83203125" style="252" customWidth="1"/>
    <col min="10486" max="10499" width="12" style="252" bestFit="1" customWidth="1"/>
    <col min="10500" max="10500" width="16.5" style="252" customWidth="1"/>
    <col min="10501" max="10515" width="11.83203125" style="252" customWidth="1"/>
    <col min="10516" max="10737" width="8.83203125" style="252"/>
    <col min="10738" max="10738" width="4.5" style="252" customWidth="1"/>
    <col min="10739" max="10739" width="8.83203125" style="252"/>
    <col min="10740" max="10740" width="52.5" style="252" customWidth="1"/>
    <col min="10741" max="10741" width="12.83203125" style="252" customWidth="1"/>
    <col min="10742" max="10755" width="12" style="252" bestFit="1" customWidth="1"/>
    <col min="10756" max="10756" width="16.5" style="252" customWidth="1"/>
    <col min="10757" max="10771" width="11.83203125" style="252" customWidth="1"/>
    <col min="10772" max="10993" width="8.83203125" style="252"/>
    <col min="10994" max="10994" width="4.5" style="252" customWidth="1"/>
    <col min="10995" max="10995" width="8.83203125" style="252"/>
    <col min="10996" max="10996" width="52.5" style="252" customWidth="1"/>
    <col min="10997" max="10997" width="12.83203125" style="252" customWidth="1"/>
    <col min="10998" max="11011" width="12" style="252" bestFit="1" customWidth="1"/>
    <col min="11012" max="11012" width="16.5" style="252" customWidth="1"/>
    <col min="11013" max="11027" width="11.83203125" style="252" customWidth="1"/>
    <col min="11028" max="11249" width="8.83203125" style="252"/>
    <col min="11250" max="11250" width="4.5" style="252" customWidth="1"/>
    <col min="11251" max="11251" width="8.83203125" style="252"/>
    <col min="11252" max="11252" width="52.5" style="252" customWidth="1"/>
    <col min="11253" max="11253" width="12.83203125" style="252" customWidth="1"/>
    <col min="11254" max="11267" width="12" style="252" bestFit="1" customWidth="1"/>
    <col min="11268" max="11268" width="16.5" style="252" customWidth="1"/>
    <col min="11269" max="11283" width="11.83203125" style="252" customWidth="1"/>
    <col min="11284" max="11505" width="8.83203125" style="252"/>
    <col min="11506" max="11506" width="4.5" style="252" customWidth="1"/>
    <col min="11507" max="11507" width="8.83203125" style="252"/>
    <col min="11508" max="11508" width="52.5" style="252" customWidth="1"/>
    <col min="11509" max="11509" width="12.83203125" style="252" customWidth="1"/>
    <col min="11510" max="11523" width="12" style="252" bestFit="1" customWidth="1"/>
    <col min="11524" max="11524" width="16.5" style="252" customWidth="1"/>
    <col min="11525" max="11539" width="11.83203125" style="252" customWidth="1"/>
    <col min="11540" max="11761" width="8.83203125" style="252"/>
    <col min="11762" max="11762" width="4.5" style="252" customWidth="1"/>
    <col min="11763" max="11763" width="8.83203125" style="252"/>
    <col min="11764" max="11764" width="52.5" style="252" customWidth="1"/>
    <col min="11765" max="11765" width="12.83203125" style="252" customWidth="1"/>
    <col min="11766" max="11779" width="12" style="252" bestFit="1" customWidth="1"/>
    <col min="11780" max="11780" width="16.5" style="252" customWidth="1"/>
    <col min="11781" max="11795" width="11.83203125" style="252" customWidth="1"/>
    <col min="11796" max="12017" width="8.83203125" style="252"/>
    <col min="12018" max="12018" width="4.5" style="252" customWidth="1"/>
    <col min="12019" max="12019" width="8.83203125" style="252"/>
    <col min="12020" max="12020" width="52.5" style="252" customWidth="1"/>
    <col min="12021" max="12021" width="12.83203125" style="252" customWidth="1"/>
    <col min="12022" max="12035" width="12" style="252" bestFit="1" customWidth="1"/>
    <col min="12036" max="12036" width="16.5" style="252" customWidth="1"/>
    <col min="12037" max="12051" width="11.83203125" style="252" customWidth="1"/>
    <col min="12052" max="12273" width="8.83203125" style="252"/>
    <col min="12274" max="12274" width="4.5" style="252" customWidth="1"/>
    <col min="12275" max="12275" width="8.83203125" style="252"/>
    <col min="12276" max="12276" width="52.5" style="252" customWidth="1"/>
    <col min="12277" max="12277" width="12.83203125" style="252" customWidth="1"/>
    <col min="12278" max="12291" width="12" style="252" bestFit="1" customWidth="1"/>
    <col min="12292" max="12292" width="16.5" style="252" customWidth="1"/>
    <col min="12293" max="12307" width="11.83203125" style="252" customWidth="1"/>
    <col min="12308" max="12529" width="8.83203125" style="252"/>
    <col min="12530" max="12530" width="4.5" style="252" customWidth="1"/>
    <col min="12531" max="12531" width="8.83203125" style="252"/>
    <col min="12532" max="12532" width="52.5" style="252" customWidth="1"/>
    <col min="12533" max="12533" width="12.83203125" style="252" customWidth="1"/>
    <col min="12534" max="12547" width="12" style="252" bestFit="1" customWidth="1"/>
    <col min="12548" max="12548" width="16.5" style="252" customWidth="1"/>
    <col min="12549" max="12563" width="11.83203125" style="252" customWidth="1"/>
    <col min="12564" max="12785" width="8.83203125" style="252"/>
    <col min="12786" max="12786" width="4.5" style="252" customWidth="1"/>
    <col min="12787" max="12787" width="8.83203125" style="252"/>
    <col min="12788" max="12788" width="52.5" style="252" customWidth="1"/>
    <col min="12789" max="12789" width="12.83203125" style="252" customWidth="1"/>
    <col min="12790" max="12803" width="12" style="252" bestFit="1" customWidth="1"/>
    <col min="12804" max="12804" width="16.5" style="252" customWidth="1"/>
    <col min="12805" max="12819" width="11.83203125" style="252" customWidth="1"/>
    <col min="12820" max="13041" width="8.83203125" style="252"/>
    <col min="13042" max="13042" width="4.5" style="252" customWidth="1"/>
    <col min="13043" max="13043" width="8.83203125" style="252"/>
    <col min="13044" max="13044" width="52.5" style="252" customWidth="1"/>
    <col min="13045" max="13045" width="12.83203125" style="252" customWidth="1"/>
    <col min="13046" max="13059" width="12" style="252" bestFit="1" customWidth="1"/>
    <col min="13060" max="13060" width="16.5" style="252" customWidth="1"/>
    <col min="13061" max="13075" width="11.83203125" style="252" customWidth="1"/>
    <col min="13076" max="13297" width="8.83203125" style="252"/>
    <col min="13298" max="13298" width="4.5" style="252" customWidth="1"/>
    <col min="13299" max="13299" width="8.83203125" style="252"/>
    <col min="13300" max="13300" width="52.5" style="252" customWidth="1"/>
    <col min="13301" max="13301" width="12.83203125" style="252" customWidth="1"/>
    <col min="13302" max="13315" width="12" style="252" bestFit="1" customWidth="1"/>
    <col min="13316" max="13316" width="16.5" style="252" customWidth="1"/>
    <col min="13317" max="13331" width="11.83203125" style="252" customWidth="1"/>
    <col min="13332" max="13553" width="8.83203125" style="252"/>
    <col min="13554" max="13554" width="4.5" style="252" customWidth="1"/>
    <col min="13555" max="13555" width="8.83203125" style="252"/>
    <col min="13556" max="13556" width="52.5" style="252" customWidth="1"/>
    <col min="13557" max="13557" width="12.83203125" style="252" customWidth="1"/>
    <col min="13558" max="13571" width="12" style="252" bestFit="1" customWidth="1"/>
    <col min="13572" max="13572" width="16.5" style="252" customWidth="1"/>
    <col min="13573" max="13587" width="11.83203125" style="252" customWidth="1"/>
    <col min="13588" max="13809" width="8.83203125" style="252"/>
    <col min="13810" max="13810" width="4.5" style="252" customWidth="1"/>
    <col min="13811" max="13811" width="8.83203125" style="252"/>
    <col min="13812" max="13812" width="52.5" style="252" customWidth="1"/>
    <col min="13813" max="13813" width="12.83203125" style="252" customWidth="1"/>
    <col min="13814" max="13827" width="12" style="252" bestFit="1" customWidth="1"/>
    <col min="13828" max="13828" width="16.5" style="252" customWidth="1"/>
    <col min="13829" max="13843" width="11.83203125" style="252" customWidth="1"/>
    <col min="13844" max="14065" width="8.83203125" style="252"/>
    <col min="14066" max="14066" width="4.5" style="252" customWidth="1"/>
    <col min="14067" max="14067" width="8.83203125" style="252"/>
    <col min="14068" max="14068" width="52.5" style="252" customWidth="1"/>
    <col min="14069" max="14069" width="12.83203125" style="252" customWidth="1"/>
    <col min="14070" max="14083" width="12" style="252" bestFit="1" customWidth="1"/>
    <col min="14084" max="14084" width="16.5" style="252" customWidth="1"/>
    <col min="14085" max="14099" width="11.83203125" style="252" customWidth="1"/>
    <col min="14100" max="14321" width="8.83203125" style="252"/>
    <col min="14322" max="14322" width="4.5" style="252" customWidth="1"/>
    <col min="14323" max="14323" width="8.83203125" style="252"/>
    <col min="14324" max="14324" width="52.5" style="252" customWidth="1"/>
    <col min="14325" max="14325" width="12.83203125" style="252" customWidth="1"/>
    <col min="14326" max="14339" width="12" style="252" bestFit="1" customWidth="1"/>
    <col min="14340" max="14340" width="16.5" style="252" customWidth="1"/>
    <col min="14341" max="14355" width="11.83203125" style="252" customWidth="1"/>
    <col min="14356" max="14577" width="8.83203125" style="252"/>
    <col min="14578" max="14578" width="4.5" style="252" customWidth="1"/>
    <col min="14579" max="14579" width="8.83203125" style="252"/>
    <col min="14580" max="14580" width="52.5" style="252" customWidth="1"/>
    <col min="14581" max="14581" width="12.83203125" style="252" customWidth="1"/>
    <col min="14582" max="14595" width="12" style="252" bestFit="1" customWidth="1"/>
    <col min="14596" max="14596" width="16.5" style="252" customWidth="1"/>
    <col min="14597" max="14611" width="11.83203125" style="252" customWidth="1"/>
    <col min="14612" max="14833" width="8.83203125" style="252"/>
    <col min="14834" max="14834" width="4.5" style="252" customWidth="1"/>
    <col min="14835" max="14835" width="8.83203125" style="252"/>
    <col min="14836" max="14836" width="52.5" style="252" customWidth="1"/>
    <col min="14837" max="14837" width="12.83203125" style="252" customWidth="1"/>
    <col min="14838" max="14851" width="12" style="252" bestFit="1" customWidth="1"/>
    <col min="14852" max="14852" width="16.5" style="252" customWidth="1"/>
    <col min="14853" max="14867" width="11.83203125" style="252" customWidth="1"/>
    <col min="14868" max="15089" width="8.83203125" style="252"/>
    <col min="15090" max="15090" width="4.5" style="252" customWidth="1"/>
    <col min="15091" max="15091" width="8.83203125" style="252"/>
    <col min="15092" max="15092" width="52.5" style="252" customWidth="1"/>
    <col min="15093" max="15093" width="12.83203125" style="252" customWidth="1"/>
    <col min="15094" max="15107" width="12" style="252" bestFit="1" customWidth="1"/>
    <col min="15108" max="15108" width="16.5" style="252" customWidth="1"/>
    <col min="15109" max="15123" width="11.83203125" style="252" customWidth="1"/>
    <col min="15124" max="15345" width="8.83203125" style="252"/>
    <col min="15346" max="15346" width="4.5" style="252" customWidth="1"/>
    <col min="15347" max="15347" width="8.83203125" style="252"/>
    <col min="15348" max="15348" width="52.5" style="252" customWidth="1"/>
    <col min="15349" max="15349" width="12.83203125" style="252" customWidth="1"/>
    <col min="15350" max="15363" width="12" style="252" bestFit="1" customWidth="1"/>
    <col min="15364" max="15364" width="16.5" style="252" customWidth="1"/>
    <col min="15365" max="15379" width="11.83203125" style="252" customWidth="1"/>
    <col min="15380" max="15601" width="8.83203125" style="252"/>
    <col min="15602" max="15602" width="4.5" style="252" customWidth="1"/>
    <col min="15603" max="15603" width="8.83203125" style="252"/>
    <col min="15604" max="15604" width="52.5" style="252" customWidth="1"/>
    <col min="15605" max="15605" width="12.83203125" style="252" customWidth="1"/>
    <col min="15606" max="15619" width="12" style="252" bestFit="1" customWidth="1"/>
    <col min="15620" max="15620" width="16.5" style="252" customWidth="1"/>
    <col min="15621" max="15635" width="11.83203125" style="252" customWidth="1"/>
    <col min="15636" max="15857" width="8.83203125" style="252"/>
    <col min="15858" max="15858" width="4.5" style="252" customWidth="1"/>
    <col min="15859" max="15859" width="8.83203125" style="252"/>
    <col min="15860" max="15860" width="52.5" style="252" customWidth="1"/>
    <col min="15861" max="15861" width="12.83203125" style="252" customWidth="1"/>
    <col min="15862" max="15875" width="12" style="252" bestFit="1" customWidth="1"/>
    <col min="15876" max="15876" width="16.5" style="252" customWidth="1"/>
    <col min="15877" max="15891" width="11.83203125" style="252" customWidth="1"/>
    <col min="15892" max="16113" width="8.83203125" style="252"/>
    <col min="16114" max="16114" width="4.5" style="252" customWidth="1"/>
    <col min="16115" max="16115" width="8.83203125" style="252"/>
    <col min="16116" max="16116" width="52.5" style="252" customWidth="1"/>
    <col min="16117" max="16117" width="12.83203125" style="252" customWidth="1"/>
    <col min="16118" max="16131" width="12" style="252" bestFit="1" customWidth="1"/>
    <col min="16132" max="16132" width="16.5" style="252" customWidth="1"/>
    <col min="16133" max="16147" width="11.83203125" style="252" customWidth="1"/>
    <col min="16148" max="16369" width="8.83203125" style="252"/>
    <col min="16370" max="16384" width="9.1640625" style="252" customWidth="1"/>
  </cols>
  <sheetData>
    <row r="1" spans="1:18" ht="19" thickBot="1" x14ac:dyDescent="0.25">
      <c r="B1" s="433" t="s">
        <v>216</v>
      </c>
    </row>
    <row r="2" spans="1:18" ht="16" x14ac:dyDescent="0.2">
      <c r="B2" s="262"/>
      <c r="C2" s="435" t="s">
        <v>171</v>
      </c>
      <c r="D2" s="436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8"/>
    </row>
    <row r="3" spans="1:18" ht="14" x14ac:dyDescent="0.15">
      <c r="B3" s="276" t="s">
        <v>170</v>
      </c>
      <c r="C3" s="440" t="s">
        <v>5</v>
      </c>
      <c r="D3" s="441">
        <f>2006</f>
        <v>2006</v>
      </c>
      <c r="E3" s="442">
        <f t="shared" ref="E3:R3" si="0">D3+1</f>
        <v>2007</v>
      </c>
      <c r="F3" s="442">
        <f t="shared" si="0"/>
        <v>2008</v>
      </c>
      <c r="G3" s="442">
        <f t="shared" si="0"/>
        <v>2009</v>
      </c>
      <c r="H3" s="442">
        <f t="shared" si="0"/>
        <v>2010</v>
      </c>
      <c r="I3" s="442">
        <f t="shared" si="0"/>
        <v>2011</v>
      </c>
      <c r="J3" s="442">
        <f t="shared" si="0"/>
        <v>2012</v>
      </c>
      <c r="K3" s="442">
        <f t="shared" si="0"/>
        <v>2013</v>
      </c>
      <c r="L3" s="442">
        <f t="shared" si="0"/>
        <v>2014</v>
      </c>
      <c r="M3" s="442">
        <f t="shared" si="0"/>
        <v>2015</v>
      </c>
      <c r="N3" s="442">
        <f t="shared" si="0"/>
        <v>2016</v>
      </c>
      <c r="O3" s="442">
        <f t="shared" si="0"/>
        <v>2017</v>
      </c>
      <c r="P3" s="442">
        <f t="shared" si="0"/>
        <v>2018</v>
      </c>
      <c r="Q3" s="442">
        <f t="shared" si="0"/>
        <v>2019</v>
      </c>
      <c r="R3" s="443">
        <f t="shared" si="0"/>
        <v>2020</v>
      </c>
    </row>
    <row r="4" spans="1:18" x14ac:dyDescent="0.15">
      <c r="A4" s="444"/>
      <c r="B4" s="299" t="s">
        <v>186</v>
      </c>
      <c r="C4" s="445" t="s">
        <v>35</v>
      </c>
      <c r="D4" s="457">
        <v>21062.163929999999</v>
      </c>
      <c r="E4" s="458">
        <v>21062.163929999999</v>
      </c>
      <c r="F4" s="458">
        <v>21062.163929999999</v>
      </c>
      <c r="G4" s="458">
        <v>21062.163929999999</v>
      </c>
      <c r="H4" s="458">
        <v>21062.163929999999</v>
      </c>
      <c r="I4" s="458">
        <v>21062.163929999999</v>
      </c>
      <c r="J4" s="458">
        <v>0</v>
      </c>
      <c r="K4" s="458">
        <v>0</v>
      </c>
      <c r="L4" s="458">
        <v>0</v>
      </c>
      <c r="M4" s="458">
        <v>0</v>
      </c>
      <c r="N4" s="458">
        <v>0</v>
      </c>
      <c r="O4" s="458">
        <v>0</v>
      </c>
      <c r="P4" s="458">
        <v>0</v>
      </c>
      <c r="Q4" s="458">
        <v>0</v>
      </c>
      <c r="R4" s="459">
        <v>0</v>
      </c>
    </row>
    <row r="5" spans="1:18" x14ac:dyDescent="0.15">
      <c r="A5" s="444"/>
      <c r="B5" s="299" t="s">
        <v>187</v>
      </c>
      <c r="C5" s="445" t="s">
        <v>36</v>
      </c>
      <c r="D5" s="457">
        <v>0</v>
      </c>
      <c r="E5" s="458">
        <v>7815.00749</v>
      </c>
      <c r="F5" s="458">
        <v>7815.00749</v>
      </c>
      <c r="G5" s="458">
        <v>7815.00749</v>
      </c>
      <c r="H5" s="458">
        <v>7815.00749</v>
      </c>
      <c r="I5" s="458">
        <v>7815.00749</v>
      </c>
      <c r="J5" s="458">
        <v>0</v>
      </c>
      <c r="K5" s="458">
        <v>0</v>
      </c>
      <c r="L5" s="458">
        <v>0</v>
      </c>
      <c r="M5" s="458">
        <v>0</v>
      </c>
      <c r="N5" s="458">
        <v>0</v>
      </c>
      <c r="O5" s="458">
        <v>0</v>
      </c>
      <c r="P5" s="458">
        <v>0</v>
      </c>
      <c r="Q5" s="458">
        <v>0</v>
      </c>
      <c r="R5" s="459">
        <v>0</v>
      </c>
    </row>
    <row r="6" spans="1:18" x14ac:dyDescent="0.15">
      <c r="A6" s="444"/>
      <c r="B6" s="299" t="s">
        <v>188</v>
      </c>
      <c r="C6" s="445" t="s">
        <v>9</v>
      </c>
      <c r="D6" s="457">
        <v>0</v>
      </c>
      <c r="E6" s="458">
        <v>0</v>
      </c>
      <c r="F6" s="458">
        <v>21740</v>
      </c>
      <c r="G6" s="458">
        <v>21740</v>
      </c>
      <c r="H6" s="458">
        <v>21740</v>
      </c>
      <c r="I6" s="458">
        <v>21740</v>
      </c>
      <c r="J6" s="458">
        <v>0</v>
      </c>
      <c r="K6" s="458">
        <v>0</v>
      </c>
      <c r="L6" s="458">
        <v>0</v>
      </c>
      <c r="M6" s="458">
        <v>0</v>
      </c>
      <c r="N6" s="458">
        <v>0</v>
      </c>
      <c r="O6" s="458">
        <v>0</v>
      </c>
      <c r="P6" s="458">
        <v>0</v>
      </c>
      <c r="Q6" s="458">
        <v>0</v>
      </c>
      <c r="R6" s="459">
        <v>0</v>
      </c>
    </row>
    <row r="7" spans="1:18" x14ac:dyDescent="0.15">
      <c r="A7" s="444"/>
      <c r="B7" s="299" t="s">
        <v>189</v>
      </c>
      <c r="C7" s="445" t="s">
        <v>10</v>
      </c>
      <c r="D7" s="457">
        <v>8633</v>
      </c>
      <c r="E7" s="458">
        <v>8633</v>
      </c>
      <c r="F7" s="458">
        <v>8633</v>
      </c>
      <c r="G7" s="458">
        <v>8633</v>
      </c>
      <c r="H7" s="458">
        <v>8633</v>
      </c>
      <c r="I7" s="458">
        <v>8633</v>
      </c>
      <c r="J7" s="458">
        <v>8633</v>
      </c>
      <c r="K7" s="458">
        <v>8633</v>
      </c>
      <c r="L7" s="458">
        <v>8633</v>
      </c>
      <c r="M7" s="458">
        <v>8633</v>
      </c>
      <c r="N7" s="458">
        <v>8633</v>
      </c>
      <c r="O7" s="458">
        <v>8633</v>
      </c>
      <c r="P7" s="458">
        <v>8633</v>
      </c>
      <c r="Q7" s="458">
        <v>8633</v>
      </c>
      <c r="R7" s="459">
        <v>8633</v>
      </c>
    </row>
    <row r="8" spans="1:18" x14ac:dyDescent="0.15">
      <c r="A8" s="444"/>
      <c r="B8" s="299" t="s">
        <v>190</v>
      </c>
      <c r="C8" s="445" t="s">
        <v>11</v>
      </c>
      <c r="D8" s="457">
        <v>48900</v>
      </c>
      <c r="E8" s="458">
        <v>48900</v>
      </c>
      <c r="F8" s="458">
        <v>48900</v>
      </c>
      <c r="G8" s="458">
        <v>48900</v>
      </c>
      <c r="H8" s="458">
        <v>48900</v>
      </c>
      <c r="I8" s="458">
        <f>48900*((InputsStatic!J62-DATE(I3,1,1))/365)</f>
        <v>32421.369863013701</v>
      </c>
      <c r="J8" s="458">
        <v>0</v>
      </c>
      <c r="K8" s="458">
        <v>0</v>
      </c>
      <c r="L8" s="458">
        <v>0</v>
      </c>
      <c r="M8" s="458">
        <v>0</v>
      </c>
      <c r="N8" s="458">
        <v>0</v>
      </c>
      <c r="O8" s="458">
        <v>0</v>
      </c>
      <c r="P8" s="458">
        <v>0</v>
      </c>
      <c r="Q8" s="458">
        <v>0</v>
      </c>
      <c r="R8" s="458">
        <v>0</v>
      </c>
    </row>
    <row r="9" spans="1:18" x14ac:dyDescent="0.15">
      <c r="A9" s="444"/>
      <c r="B9" s="299" t="s">
        <v>191</v>
      </c>
      <c r="C9" s="445" t="s">
        <v>12</v>
      </c>
      <c r="D9" s="457">
        <v>3617.02</v>
      </c>
      <c r="E9" s="458">
        <v>3617.02</v>
      </c>
      <c r="F9" s="458">
        <v>3617.02</v>
      </c>
      <c r="G9" s="458">
        <v>3617.02</v>
      </c>
      <c r="H9" s="458">
        <v>0</v>
      </c>
      <c r="I9" s="458">
        <v>0</v>
      </c>
      <c r="J9" s="458">
        <v>0</v>
      </c>
      <c r="K9" s="458">
        <v>0</v>
      </c>
      <c r="L9" s="458">
        <v>0</v>
      </c>
      <c r="M9" s="458">
        <v>0</v>
      </c>
      <c r="N9" s="458">
        <v>0</v>
      </c>
      <c r="O9" s="458">
        <v>0</v>
      </c>
      <c r="P9" s="458">
        <v>0</v>
      </c>
      <c r="Q9" s="458">
        <v>0</v>
      </c>
      <c r="R9" s="458">
        <v>0</v>
      </c>
    </row>
    <row r="10" spans="1:18" x14ac:dyDescent="0.15">
      <c r="A10" s="444"/>
      <c r="B10" s="299" t="s">
        <v>192</v>
      </c>
      <c r="C10" s="445" t="s">
        <v>23</v>
      </c>
      <c r="D10" s="457">
        <v>0</v>
      </c>
      <c r="E10" s="458">
        <v>0</v>
      </c>
      <c r="F10" s="458">
        <v>0</v>
      </c>
      <c r="G10" s="458">
        <v>0</v>
      </c>
      <c r="H10" s="458">
        <v>0</v>
      </c>
      <c r="I10" s="458">
        <v>0</v>
      </c>
      <c r="J10" s="458">
        <v>0</v>
      </c>
      <c r="K10" s="458">
        <v>0</v>
      </c>
      <c r="L10" s="458">
        <v>0</v>
      </c>
      <c r="M10" s="458">
        <v>0</v>
      </c>
      <c r="N10" s="458">
        <v>0</v>
      </c>
      <c r="O10" s="458">
        <v>0</v>
      </c>
      <c r="P10" s="458">
        <v>0</v>
      </c>
      <c r="Q10" s="458">
        <v>0</v>
      </c>
      <c r="R10" s="458">
        <v>0</v>
      </c>
    </row>
    <row r="11" spans="1:18" x14ac:dyDescent="0.15">
      <c r="A11" s="444"/>
      <c r="B11" s="299" t="s">
        <v>193</v>
      </c>
      <c r="C11" s="445" t="s">
        <v>37</v>
      </c>
      <c r="D11" s="457">
        <v>142700</v>
      </c>
      <c r="E11" s="458">
        <v>142700</v>
      </c>
      <c r="F11" s="458">
        <v>142700</v>
      </c>
      <c r="G11" s="458">
        <v>142700</v>
      </c>
      <c r="H11" s="458">
        <v>142700</v>
      </c>
      <c r="I11" s="458">
        <v>142700</v>
      </c>
      <c r="J11" s="458">
        <v>142700</v>
      </c>
      <c r="K11" s="458">
        <v>142700</v>
      </c>
      <c r="L11" s="458">
        <v>142700</v>
      </c>
      <c r="M11" s="458">
        <v>142700</v>
      </c>
      <c r="N11" s="458">
        <v>142700</v>
      </c>
      <c r="O11" s="458">
        <v>142700</v>
      </c>
      <c r="P11" s="458">
        <v>142700</v>
      </c>
      <c r="Q11" s="458">
        <v>142700</v>
      </c>
      <c r="R11" s="459">
        <v>142700</v>
      </c>
    </row>
    <row r="12" spans="1:18" x14ac:dyDescent="0.15">
      <c r="A12" s="444"/>
      <c r="B12" s="299" t="s">
        <v>194</v>
      </c>
      <c r="C12" s="445" t="s">
        <v>38</v>
      </c>
      <c r="D12" s="457">
        <v>0</v>
      </c>
      <c r="E12" s="458">
        <v>0</v>
      </c>
      <c r="F12" s="458">
        <v>0</v>
      </c>
      <c r="G12" s="458">
        <v>0</v>
      </c>
      <c r="H12" s="458">
        <v>163000</v>
      </c>
      <c r="I12" s="458">
        <v>163000</v>
      </c>
      <c r="J12" s="458">
        <v>163000</v>
      </c>
      <c r="K12" s="458">
        <v>163000</v>
      </c>
      <c r="L12" s="458">
        <v>163000</v>
      </c>
      <c r="M12" s="458">
        <v>163000</v>
      </c>
      <c r="N12" s="458">
        <v>163000</v>
      </c>
      <c r="O12" s="458">
        <v>163000</v>
      </c>
      <c r="P12" s="458">
        <v>163000</v>
      </c>
      <c r="Q12" s="458">
        <v>163000</v>
      </c>
      <c r="R12" s="458">
        <v>163000</v>
      </c>
    </row>
    <row r="13" spans="1:18" x14ac:dyDescent="0.15">
      <c r="A13" s="444"/>
      <c r="B13" s="299" t="s">
        <v>195</v>
      </c>
      <c r="C13" s="445" t="s">
        <v>14</v>
      </c>
      <c r="D13" s="457">
        <v>48000</v>
      </c>
      <c r="E13" s="458">
        <v>48000</v>
      </c>
      <c r="F13" s="458">
        <v>48000</v>
      </c>
      <c r="G13" s="458">
        <v>48000</v>
      </c>
      <c r="H13" s="458">
        <v>48000</v>
      </c>
      <c r="I13" s="458">
        <v>48000</v>
      </c>
      <c r="J13" s="458">
        <v>48000</v>
      </c>
      <c r="K13" s="458">
        <v>48000</v>
      </c>
      <c r="L13" s="458">
        <v>48000</v>
      </c>
      <c r="M13" s="458">
        <v>48000</v>
      </c>
      <c r="N13" s="458">
        <v>48000</v>
      </c>
      <c r="O13" s="458">
        <v>48000</v>
      </c>
      <c r="P13" s="458">
        <v>48000</v>
      </c>
      <c r="Q13" s="458">
        <v>48000</v>
      </c>
      <c r="R13" s="459">
        <v>48000</v>
      </c>
    </row>
    <row r="14" spans="1:18" x14ac:dyDescent="0.15">
      <c r="A14" s="444"/>
      <c r="B14" s="299" t="s">
        <v>196</v>
      </c>
      <c r="C14" s="301" t="s">
        <v>15</v>
      </c>
      <c r="D14" s="457">
        <v>74316888</v>
      </c>
      <c r="E14" s="458">
        <v>74316888</v>
      </c>
      <c r="F14" s="458">
        <v>74316888</v>
      </c>
      <c r="G14" s="458">
        <v>74316888</v>
      </c>
      <c r="H14" s="458">
        <v>74316888</v>
      </c>
      <c r="I14" s="458">
        <v>74316888</v>
      </c>
      <c r="J14" s="458">
        <v>74316888</v>
      </c>
      <c r="K14" s="458">
        <v>74316888</v>
      </c>
      <c r="L14" s="458">
        <v>74316888</v>
      </c>
      <c r="M14" s="458">
        <v>74316888</v>
      </c>
      <c r="N14" s="458">
        <v>74316888</v>
      </c>
      <c r="O14" s="458">
        <v>74316888</v>
      </c>
      <c r="P14" s="458">
        <v>74316888</v>
      </c>
      <c r="Q14" s="458">
        <v>74316888</v>
      </c>
      <c r="R14" s="459">
        <v>74316888</v>
      </c>
    </row>
    <row r="15" spans="1:18" x14ac:dyDescent="0.15">
      <c r="A15" s="444"/>
      <c r="B15" s="299" t="s">
        <v>366</v>
      </c>
      <c r="C15" s="301" t="s">
        <v>16</v>
      </c>
      <c r="D15" s="457">
        <v>0</v>
      </c>
      <c r="E15" s="458">
        <v>0</v>
      </c>
      <c r="F15" s="458">
        <v>0</v>
      </c>
      <c r="G15" s="458">
        <v>0</v>
      </c>
      <c r="H15" s="458">
        <v>80220000</v>
      </c>
      <c r="I15" s="458">
        <v>0</v>
      </c>
      <c r="J15" s="458">
        <v>0</v>
      </c>
      <c r="K15" s="458">
        <v>0</v>
      </c>
      <c r="L15" s="458">
        <v>0</v>
      </c>
      <c r="M15" s="458">
        <v>0</v>
      </c>
      <c r="N15" s="458">
        <v>0</v>
      </c>
      <c r="O15" s="458">
        <v>0</v>
      </c>
      <c r="P15" s="458">
        <v>0</v>
      </c>
      <c r="Q15" s="458">
        <v>0</v>
      </c>
      <c r="R15" s="458">
        <v>0</v>
      </c>
    </row>
    <row r="16" spans="1:18" x14ac:dyDescent="0.15">
      <c r="A16" s="444"/>
      <c r="B16" s="299" t="s">
        <v>367</v>
      </c>
      <c r="C16" s="301" t="s">
        <v>16</v>
      </c>
      <c r="D16" s="457">
        <v>0</v>
      </c>
      <c r="E16" s="458">
        <v>0</v>
      </c>
      <c r="F16" s="458">
        <v>0</v>
      </c>
      <c r="G16" s="458">
        <v>0</v>
      </c>
      <c r="H16" s="458">
        <v>0</v>
      </c>
      <c r="I16" s="458">
        <v>53635751.844875596</v>
      </c>
      <c r="J16" s="458">
        <v>0</v>
      </c>
      <c r="K16" s="458">
        <v>0</v>
      </c>
      <c r="L16" s="458">
        <v>0</v>
      </c>
      <c r="M16" s="458">
        <v>0</v>
      </c>
      <c r="N16" s="458">
        <v>0</v>
      </c>
      <c r="O16" s="458">
        <v>0</v>
      </c>
      <c r="P16" s="458">
        <v>0</v>
      </c>
      <c r="Q16" s="458">
        <v>0</v>
      </c>
      <c r="R16" s="458">
        <v>0</v>
      </c>
    </row>
    <row r="17" spans="1:18" x14ac:dyDescent="0.15">
      <c r="A17" s="444"/>
      <c r="B17" s="299" t="s">
        <v>368</v>
      </c>
      <c r="C17" s="301" t="s">
        <v>16</v>
      </c>
      <c r="D17" s="457">
        <v>0</v>
      </c>
      <c r="E17" s="458">
        <v>0</v>
      </c>
      <c r="F17" s="458">
        <v>0</v>
      </c>
      <c r="G17" s="458">
        <v>0</v>
      </c>
      <c r="H17" s="458">
        <v>0</v>
      </c>
      <c r="I17" s="458">
        <v>0</v>
      </c>
      <c r="J17" s="458">
        <v>32710889.652961798</v>
      </c>
      <c r="K17" s="458">
        <v>32710889.652961798</v>
      </c>
      <c r="L17" s="458">
        <v>32710889.652961798</v>
      </c>
      <c r="M17" s="458">
        <v>32710889.652961798</v>
      </c>
      <c r="N17" s="458">
        <v>32710889.652961798</v>
      </c>
      <c r="O17" s="458">
        <v>32710889.652961798</v>
      </c>
      <c r="P17" s="458">
        <v>32710889.652961798</v>
      </c>
      <c r="Q17" s="458">
        <v>32710889.652961798</v>
      </c>
      <c r="R17" s="458">
        <v>32710889.652961798</v>
      </c>
    </row>
    <row r="18" spans="1:18" x14ac:dyDescent="0.15">
      <c r="A18" s="444"/>
      <c r="B18" s="299" t="s">
        <v>197</v>
      </c>
      <c r="C18" s="301" t="s">
        <v>198</v>
      </c>
      <c r="D18" s="457">
        <v>384912</v>
      </c>
      <c r="E18" s="458">
        <v>384912</v>
      </c>
      <c r="F18" s="458">
        <v>384912</v>
      </c>
      <c r="G18" s="458">
        <v>384912</v>
      </c>
      <c r="H18" s="458">
        <v>384912</v>
      </c>
      <c r="I18" s="458">
        <v>384912</v>
      </c>
      <c r="J18" s="458">
        <v>384912</v>
      </c>
      <c r="K18" s="458">
        <v>384912</v>
      </c>
      <c r="L18" s="458">
        <v>384912</v>
      </c>
      <c r="M18" s="458">
        <v>384912</v>
      </c>
      <c r="N18" s="458">
        <v>384912</v>
      </c>
      <c r="O18" s="458">
        <v>384912</v>
      </c>
      <c r="P18" s="458">
        <v>384912</v>
      </c>
      <c r="Q18" s="458">
        <v>384912</v>
      </c>
      <c r="R18" s="459">
        <v>384912</v>
      </c>
    </row>
    <row r="19" spans="1:18" x14ac:dyDescent="0.15">
      <c r="A19" s="444"/>
      <c r="B19" s="299" t="s">
        <v>199</v>
      </c>
      <c r="C19" s="301" t="s">
        <v>200</v>
      </c>
      <c r="D19" s="457">
        <v>577368</v>
      </c>
      <c r="E19" s="458">
        <v>577368</v>
      </c>
      <c r="F19" s="458">
        <v>577368</v>
      </c>
      <c r="G19" s="458">
        <v>577368</v>
      </c>
      <c r="H19" s="458">
        <v>577368</v>
      </c>
      <c r="I19" s="458">
        <v>577368</v>
      </c>
      <c r="J19" s="458">
        <v>577368</v>
      </c>
      <c r="K19" s="458">
        <v>577368</v>
      </c>
      <c r="L19" s="458">
        <v>577368</v>
      </c>
      <c r="M19" s="458">
        <v>577368</v>
      </c>
      <c r="N19" s="458">
        <v>577368</v>
      </c>
      <c r="O19" s="458">
        <v>577368</v>
      </c>
      <c r="P19" s="458">
        <v>577368</v>
      </c>
      <c r="Q19" s="458">
        <v>577368</v>
      </c>
      <c r="R19" s="459">
        <v>577368</v>
      </c>
    </row>
    <row r="20" spans="1:18" x14ac:dyDescent="0.15">
      <c r="A20" s="444"/>
      <c r="B20" s="299" t="s">
        <v>201</v>
      </c>
      <c r="C20" s="301" t="s">
        <v>202</v>
      </c>
      <c r="D20" s="457">
        <v>0</v>
      </c>
      <c r="E20" s="458">
        <v>0</v>
      </c>
      <c r="F20" s="458">
        <v>348000</v>
      </c>
      <c r="G20" s="458">
        <v>348000</v>
      </c>
      <c r="H20" s="458">
        <v>348000</v>
      </c>
      <c r="I20" s="458">
        <v>348000</v>
      </c>
      <c r="J20" s="458">
        <v>348000</v>
      </c>
      <c r="K20" s="458">
        <v>348000</v>
      </c>
      <c r="L20" s="458">
        <v>348000</v>
      </c>
      <c r="M20" s="458">
        <v>348000</v>
      </c>
      <c r="N20" s="458">
        <v>348000</v>
      </c>
      <c r="O20" s="458">
        <v>348000</v>
      </c>
      <c r="P20" s="458">
        <v>348000</v>
      </c>
      <c r="Q20" s="458">
        <v>348000</v>
      </c>
      <c r="R20" s="459">
        <v>348000</v>
      </c>
    </row>
    <row r="21" spans="1:18" x14ac:dyDescent="0.15">
      <c r="A21" s="444"/>
      <c r="B21" s="299" t="s">
        <v>203</v>
      </c>
      <c r="C21" s="445" t="s">
        <v>20</v>
      </c>
      <c r="D21" s="457">
        <v>3300</v>
      </c>
      <c r="E21" s="458">
        <v>3300</v>
      </c>
      <c r="F21" s="458">
        <v>3300</v>
      </c>
      <c r="G21" s="458">
        <v>3300</v>
      </c>
      <c r="H21" s="458">
        <v>3300</v>
      </c>
      <c r="I21" s="458">
        <v>3300</v>
      </c>
      <c r="J21" s="458">
        <v>3300</v>
      </c>
      <c r="K21" s="458">
        <v>3300</v>
      </c>
      <c r="L21" s="458">
        <v>3300</v>
      </c>
      <c r="M21" s="458">
        <v>3300</v>
      </c>
      <c r="N21" s="458">
        <v>3300</v>
      </c>
      <c r="O21" s="458">
        <v>3300</v>
      </c>
      <c r="P21" s="458">
        <v>3300</v>
      </c>
      <c r="Q21" s="458">
        <v>3300</v>
      </c>
      <c r="R21" s="459">
        <v>3300</v>
      </c>
    </row>
    <row r="22" spans="1:18" x14ac:dyDescent="0.15">
      <c r="A22" s="444"/>
      <c r="B22" s="299" t="s">
        <v>204</v>
      </c>
      <c r="C22" s="445" t="s">
        <v>217</v>
      </c>
      <c r="D22" s="457">
        <v>0</v>
      </c>
      <c r="E22" s="458">
        <v>27400000</v>
      </c>
      <c r="F22" s="458">
        <v>27400000</v>
      </c>
      <c r="G22" s="458">
        <v>27400000</v>
      </c>
      <c r="H22" s="458">
        <v>27400000</v>
      </c>
      <c r="I22" s="458">
        <v>27400000</v>
      </c>
      <c r="J22" s="458">
        <v>27400000</v>
      </c>
      <c r="K22" s="458">
        <v>27400000</v>
      </c>
      <c r="L22" s="458">
        <v>27400000</v>
      </c>
      <c r="M22" s="458">
        <v>27400000</v>
      </c>
      <c r="N22" s="458">
        <v>27400000</v>
      </c>
      <c r="O22" s="458">
        <v>27400000</v>
      </c>
      <c r="P22" s="458">
        <v>27400000</v>
      </c>
      <c r="Q22" s="458">
        <v>27400000</v>
      </c>
      <c r="R22" s="459">
        <v>27400000</v>
      </c>
    </row>
    <row r="23" spans="1:18" x14ac:dyDescent="0.15">
      <c r="A23" s="444"/>
      <c r="B23" s="299" t="s">
        <v>205</v>
      </c>
      <c r="C23" s="445" t="s">
        <v>40</v>
      </c>
      <c r="D23" s="457">
        <v>0</v>
      </c>
      <c r="E23" s="458">
        <v>0</v>
      </c>
      <c r="F23" s="458">
        <v>27400000</v>
      </c>
      <c r="G23" s="458">
        <v>27400000</v>
      </c>
      <c r="H23" s="458">
        <v>27400000</v>
      </c>
      <c r="I23" s="458">
        <v>27400000</v>
      </c>
      <c r="J23" s="458">
        <v>27400000</v>
      </c>
      <c r="K23" s="458">
        <v>27400000</v>
      </c>
      <c r="L23" s="458">
        <v>27400000</v>
      </c>
      <c r="M23" s="458">
        <v>27400000</v>
      </c>
      <c r="N23" s="458">
        <v>27400000</v>
      </c>
      <c r="O23" s="458">
        <v>27400000</v>
      </c>
      <c r="P23" s="458">
        <v>27400000</v>
      </c>
      <c r="Q23" s="458">
        <v>27400000</v>
      </c>
      <c r="R23" s="459">
        <v>27400000</v>
      </c>
    </row>
    <row r="24" spans="1:18" x14ac:dyDescent="0.15">
      <c r="A24" s="444"/>
      <c r="B24" s="299" t="s">
        <v>206</v>
      </c>
      <c r="C24" s="445" t="s">
        <v>88</v>
      </c>
      <c r="D24" s="457">
        <v>0</v>
      </c>
      <c r="E24" s="458">
        <v>1102970</v>
      </c>
      <c r="F24" s="458">
        <v>1102970</v>
      </c>
      <c r="G24" s="458">
        <v>1102970</v>
      </c>
      <c r="H24" s="458">
        <v>1102970</v>
      </c>
      <c r="I24" s="458">
        <v>1102970</v>
      </c>
      <c r="J24" s="458">
        <v>1102970</v>
      </c>
      <c r="K24" s="458">
        <v>1102970</v>
      </c>
      <c r="L24" s="458">
        <v>1102970</v>
      </c>
      <c r="M24" s="458">
        <v>1102970</v>
      </c>
      <c r="N24" s="458">
        <v>1102970</v>
      </c>
      <c r="O24" s="458">
        <v>1102970</v>
      </c>
      <c r="P24" s="458">
        <v>1102970</v>
      </c>
      <c r="Q24" s="458">
        <v>1102970</v>
      </c>
      <c r="R24" s="459">
        <v>1102970</v>
      </c>
    </row>
    <row r="25" spans="1:18" x14ac:dyDescent="0.15">
      <c r="A25" s="444"/>
      <c r="B25" s="299" t="s">
        <v>207</v>
      </c>
      <c r="C25" s="445" t="s">
        <v>86</v>
      </c>
      <c r="D25" s="457">
        <v>2328000</v>
      </c>
      <c r="E25" s="458">
        <v>2328000</v>
      </c>
      <c r="F25" s="458">
        <v>2328000</v>
      </c>
      <c r="G25" s="458">
        <v>2328000</v>
      </c>
      <c r="H25" s="458">
        <v>2328000</v>
      </c>
      <c r="I25" s="458">
        <v>0</v>
      </c>
      <c r="J25" s="458">
        <v>0</v>
      </c>
      <c r="K25" s="458">
        <v>0</v>
      </c>
      <c r="L25" s="458">
        <v>0</v>
      </c>
      <c r="M25" s="458">
        <v>0</v>
      </c>
      <c r="N25" s="458">
        <v>0</v>
      </c>
      <c r="O25" s="458">
        <v>0</v>
      </c>
      <c r="P25" s="458">
        <v>0</v>
      </c>
      <c r="Q25" s="458">
        <v>0</v>
      </c>
      <c r="R25" s="459">
        <v>0</v>
      </c>
    </row>
    <row r="26" spans="1:18" x14ac:dyDescent="0.15">
      <c r="A26" s="444"/>
      <c r="B26" s="299" t="s">
        <v>208</v>
      </c>
      <c r="C26" s="445" t="s">
        <v>87</v>
      </c>
      <c r="D26" s="457">
        <v>1554000</v>
      </c>
      <c r="E26" s="458">
        <v>1554000</v>
      </c>
      <c r="F26" s="458">
        <v>1554000</v>
      </c>
      <c r="G26" s="458">
        <v>1554000</v>
      </c>
      <c r="H26" s="458">
        <v>1554000</v>
      </c>
      <c r="I26" s="458">
        <v>1554000</v>
      </c>
      <c r="J26" s="458">
        <v>1554000</v>
      </c>
      <c r="K26" s="458">
        <v>1554000</v>
      </c>
      <c r="L26" s="458">
        <v>1554000</v>
      </c>
      <c r="M26" s="458">
        <v>1554000</v>
      </c>
      <c r="N26" s="458">
        <v>1554000</v>
      </c>
      <c r="O26" s="458">
        <v>1554000</v>
      </c>
      <c r="P26" s="458">
        <v>1554000</v>
      </c>
      <c r="Q26" s="458">
        <v>1554000</v>
      </c>
      <c r="R26" s="459">
        <v>1554000</v>
      </c>
    </row>
    <row r="27" spans="1:18" x14ac:dyDescent="0.15">
      <c r="A27" s="444"/>
      <c r="B27" s="299" t="s">
        <v>209</v>
      </c>
      <c r="C27" s="445" t="s">
        <v>22</v>
      </c>
      <c r="D27" s="457">
        <v>23100</v>
      </c>
      <c r="E27" s="458">
        <v>23100</v>
      </c>
      <c r="F27" s="458">
        <v>23100</v>
      </c>
      <c r="G27" s="458">
        <v>23100</v>
      </c>
      <c r="H27" s="458">
        <v>23100</v>
      </c>
      <c r="I27" s="458">
        <v>23100</v>
      </c>
      <c r="J27" s="458">
        <v>23100</v>
      </c>
      <c r="K27" s="458">
        <v>23100</v>
      </c>
      <c r="L27" s="458">
        <v>23100</v>
      </c>
      <c r="M27" s="458">
        <v>23100</v>
      </c>
      <c r="N27" s="458">
        <v>23100</v>
      </c>
      <c r="O27" s="458">
        <v>23100</v>
      </c>
      <c r="P27" s="458">
        <v>23100</v>
      </c>
      <c r="Q27" s="458">
        <v>23100</v>
      </c>
      <c r="R27" s="459">
        <v>23100</v>
      </c>
    </row>
    <row r="28" spans="1:18" x14ac:dyDescent="0.15">
      <c r="A28" s="444"/>
      <c r="B28" s="324" t="s">
        <v>210</v>
      </c>
      <c r="C28" s="445" t="s">
        <v>24</v>
      </c>
      <c r="D28" s="457">
        <v>10800</v>
      </c>
      <c r="E28" s="458">
        <v>10800</v>
      </c>
      <c r="F28" s="458">
        <v>10800</v>
      </c>
      <c r="G28" s="458">
        <v>10800</v>
      </c>
      <c r="H28" s="458">
        <v>10800</v>
      </c>
      <c r="I28" s="458">
        <v>10800</v>
      </c>
      <c r="J28" s="458">
        <v>10800</v>
      </c>
      <c r="K28" s="458">
        <v>10800</v>
      </c>
      <c r="L28" s="458">
        <v>10800</v>
      </c>
      <c r="M28" s="458">
        <v>10800</v>
      </c>
      <c r="N28" s="458">
        <v>10800</v>
      </c>
      <c r="O28" s="458">
        <v>10800</v>
      </c>
      <c r="P28" s="458">
        <v>10800</v>
      </c>
      <c r="Q28" s="458">
        <v>10800</v>
      </c>
      <c r="R28" s="459">
        <v>10800</v>
      </c>
    </row>
    <row r="29" spans="1:18" x14ac:dyDescent="0.15">
      <c r="A29" s="444"/>
      <c r="B29" s="299" t="s">
        <v>211</v>
      </c>
      <c r="C29" s="445" t="s">
        <v>25</v>
      </c>
      <c r="D29" s="457">
        <v>9000</v>
      </c>
      <c r="E29" s="458">
        <v>9000</v>
      </c>
      <c r="F29" s="458">
        <v>9000</v>
      </c>
      <c r="G29" s="458">
        <v>9000</v>
      </c>
      <c r="H29" s="458">
        <v>9000</v>
      </c>
      <c r="I29" s="458">
        <v>9000</v>
      </c>
      <c r="J29" s="458">
        <v>9000</v>
      </c>
      <c r="K29" s="458">
        <v>9000</v>
      </c>
      <c r="L29" s="458">
        <v>9000</v>
      </c>
      <c r="M29" s="458">
        <v>9000</v>
      </c>
      <c r="N29" s="458">
        <v>9000</v>
      </c>
      <c r="O29" s="458">
        <v>9000</v>
      </c>
      <c r="P29" s="458">
        <v>9000</v>
      </c>
      <c r="Q29" s="458">
        <v>9000</v>
      </c>
      <c r="R29" s="459">
        <v>9000</v>
      </c>
    </row>
    <row r="30" spans="1:18" x14ac:dyDescent="0.15">
      <c r="A30" s="444"/>
      <c r="B30" s="326" t="s">
        <v>53</v>
      </c>
      <c r="C30" s="449" t="s">
        <v>41</v>
      </c>
      <c r="D30" s="460">
        <v>0</v>
      </c>
      <c r="E30" s="461">
        <v>0</v>
      </c>
      <c r="F30" s="461">
        <v>0</v>
      </c>
      <c r="G30" s="461">
        <v>0</v>
      </c>
      <c r="H30" s="461">
        <v>0</v>
      </c>
      <c r="I30" s="461">
        <v>0</v>
      </c>
      <c r="J30" s="461">
        <v>0</v>
      </c>
      <c r="K30" s="461">
        <v>0</v>
      </c>
      <c r="L30" s="461">
        <v>0</v>
      </c>
      <c r="M30" s="461">
        <v>0</v>
      </c>
      <c r="N30" s="461">
        <v>0</v>
      </c>
      <c r="O30" s="461">
        <v>0</v>
      </c>
      <c r="P30" s="461">
        <v>0</v>
      </c>
      <c r="Q30" s="461">
        <v>0</v>
      </c>
      <c r="R30" s="462">
        <v>0</v>
      </c>
    </row>
    <row r="31" spans="1:18" x14ac:dyDescent="0.15">
      <c r="A31" s="444"/>
      <c r="B31" s="326" t="s">
        <v>54</v>
      </c>
      <c r="C31" s="449" t="s">
        <v>42</v>
      </c>
      <c r="D31" s="460">
        <v>0</v>
      </c>
      <c r="E31" s="461">
        <v>0</v>
      </c>
      <c r="F31" s="461">
        <v>0</v>
      </c>
      <c r="G31" s="461">
        <v>0</v>
      </c>
      <c r="H31" s="461">
        <v>0</v>
      </c>
      <c r="I31" s="461">
        <v>0</v>
      </c>
      <c r="J31" s="461">
        <v>0</v>
      </c>
      <c r="K31" s="461">
        <v>0</v>
      </c>
      <c r="L31" s="461">
        <v>0</v>
      </c>
      <c r="M31" s="461">
        <v>0</v>
      </c>
      <c r="N31" s="461">
        <v>0</v>
      </c>
      <c r="O31" s="461">
        <v>0</v>
      </c>
      <c r="P31" s="461">
        <v>0</v>
      </c>
      <c r="Q31" s="461">
        <v>0</v>
      </c>
      <c r="R31" s="462">
        <v>0</v>
      </c>
    </row>
    <row r="32" spans="1:18" x14ac:dyDescent="0.15">
      <c r="A32" s="444"/>
      <c r="B32" s="326" t="s">
        <v>55</v>
      </c>
      <c r="C32" s="449" t="s">
        <v>43</v>
      </c>
      <c r="D32" s="460">
        <v>128516</v>
      </c>
      <c r="E32" s="461">
        <v>136776</v>
      </c>
      <c r="F32" s="461">
        <v>85519</v>
      </c>
      <c r="G32" s="461">
        <v>111147.5</v>
      </c>
      <c r="H32" s="461">
        <v>111147.5</v>
      </c>
      <c r="I32" s="461">
        <v>111147.5</v>
      </c>
      <c r="J32" s="461">
        <v>111147.5</v>
      </c>
      <c r="K32" s="461">
        <v>111147.5</v>
      </c>
      <c r="L32" s="461">
        <v>111147.5</v>
      </c>
      <c r="M32" s="461">
        <v>111147.5</v>
      </c>
      <c r="N32" s="461">
        <v>111147.5</v>
      </c>
      <c r="O32" s="461">
        <v>111147.5</v>
      </c>
      <c r="P32" s="461">
        <v>111147.5</v>
      </c>
      <c r="Q32" s="461">
        <v>111147.5</v>
      </c>
      <c r="R32" s="462">
        <v>111147.5</v>
      </c>
    </row>
    <row r="33" spans="1:18" x14ac:dyDescent="0.15">
      <c r="A33" s="444"/>
      <c r="B33" s="326" t="s">
        <v>56</v>
      </c>
      <c r="C33" s="449" t="s">
        <v>44</v>
      </c>
      <c r="D33" s="460">
        <v>55000</v>
      </c>
      <c r="E33" s="461">
        <v>55000</v>
      </c>
      <c r="F33" s="461">
        <v>55000</v>
      </c>
      <c r="G33" s="461">
        <v>55000</v>
      </c>
      <c r="H33" s="461">
        <v>55000</v>
      </c>
      <c r="I33" s="461">
        <v>55000</v>
      </c>
      <c r="J33" s="461">
        <v>55000</v>
      </c>
      <c r="K33" s="461">
        <v>55000</v>
      </c>
      <c r="L33" s="461">
        <v>55000</v>
      </c>
      <c r="M33" s="461">
        <v>55000</v>
      </c>
      <c r="N33" s="461">
        <v>55000</v>
      </c>
      <c r="O33" s="461">
        <v>55000</v>
      </c>
      <c r="P33" s="461">
        <v>55000</v>
      </c>
      <c r="Q33" s="461">
        <v>55000</v>
      </c>
      <c r="R33" s="462">
        <v>55000</v>
      </c>
    </row>
    <row r="34" spans="1:18" x14ac:dyDescent="0.15">
      <c r="A34" s="444"/>
      <c r="B34" s="326" t="s">
        <v>57</v>
      </c>
      <c r="C34" s="449" t="s">
        <v>45</v>
      </c>
      <c r="D34" s="460">
        <v>100000</v>
      </c>
      <c r="E34" s="461">
        <v>100000</v>
      </c>
      <c r="F34" s="461">
        <v>100000</v>
      </c>
      <c r="G34" s="461">
        <v>100000</v>
      </c>
      <c r="H34" s="461">
        <v>100000</v>
      </c>
      <c r="I34" s="461">
        <v>100000</v>
      </c>
      <c r="J34" s="461">
        <v>100000</v>
      </c>
      <c r="K34" s="461">
        <v>100000</v>
      </c>
      <c r="L34" s="461">
        <v>100000</v>
      </c>
      <c r="M34" s="461">
        <v>100000</v>
      </c>
      <c r="N34" s="461">
        <v>100000</v>
      </c>
      <c r="O34" s="461">
        <v>100000</v>
      </c>
      <c r="P34" s="461">
        <v>100000</v>
      </c>
      <c r="Q34" s="461">
        <v>100000</v>
      </c>
      <c r="R34" s="462">
        <v>100000</v>
      </c>
    </row>
    <row r="35" spans="1:18" x14ac:dyDescent="0.15">
      <c r="A35" s="444"/>
      <c r="B35" s="326" t="s">
        <v>58</v>
      </c>
      <c r="C35" s="449" t="s">
        <v>46</v>
      </c>
      <c r="D35" s="460">
        <v>21226</v>
      </c>
      <c r="E35" s="461">
        <v>21226</v>
      </c>
      <c r="F35" s="461">
        <v>21226</v>
      </c>
      <c r="G35" s="461">
        <v>21226</v>
      </c>
      <c r="H35" s="461">
        <v>21226</v>
      </c>
      <c r="I35" s="461">
        <v>21226</v>
      </c>
      <c r="J35" s="461">
        <v>21226</v>
      </c>
      <c r="K35" s="461">
        <v>21226</v>
      </c>
      <c r="L35" s="461">
        <v>21226</v>
      </c>
      <c r="M35" s="461">
        <v>21226</v>
      </c>
      <c r="N35" s="461">
        <v>21226</v>
      </c>
      <c r="O35" s="461">
        <v>21226</v>
      </c>
      <c r="P35" s="461">
        <v>21226</v>
      </c>
      <c r="Q35" s="461">
        <v>21226</v>
      </c>
      <c r="R35" s="462">
        <v>21226</v>
      </c>
    </row>
    <row r="36" spans="1:18" x14ac:dyDescent="0.15">
      <c r="A36" s="444"/>
      <c r="B36" s="326" t="s">
        <v>59</v>
      </c>
      <c r="C36" s="449" t="s">
        <v>47</v>
      </c>
      <c r="D36" s="460">
        <v>43547059</v>
      </c>
      <c r="E36" s="461">
        <v>43547059</v>
      </c>
      <c r="F36" s="461">
        <v>43547059</v>
      </c>
      <c r="G36" s="461">
        <v>43547059</v>
      </c>
      <c r="H36" s="461">
        <v>43547059</v>
      </c>
      <c r="I36" s="461">
        <v>43547059</v>
      </c>
      <c r="J36" s="461">
        <v>43547059</v>
      </c>
      <c r="K36" s="461">
        <v>43547059</v>
      </c>
      <c r="L36" s="461">
        <v>43547059</v>
      </c>
      <c r="M36" s="461">
        <v>43547059</v>
      </c>
      <c r="N36" s="461">
        <v>43547059</v>
      </c>
      <c r="O36" s="461">
        <v>43547059</v>
      </c>
      <c r="P36" s="461">
        <v>43547059</v>
      </c>
      <c r="Q36" s="461">
        <v>43547059</v>
      </c>
      <c r="R36" s="462">
        <v>43547059</v>
      </c>
    </row>
    <row r="37" spans="1:18" x14ac:dyDescent="0.15">
      <c r="A37" s="444"/>
      <c r="B37" s="326" t="s">
        <v>60</v>
      </c>
      <c r="C37" s="449" t="s">
        <v>48</v>
      </c>
      <c r="D37" s="460">
        <v>55939336.25</v>
      </c>
      <c r="E37" s="461">
        <v>55939336.25</v>
      </c>
      <c r="F37" s="461">
        <v>55939336.25</v>
      </c>
      <c r="G37" s="461">
        <v>55939336.25</v>
      </c>
      <c r="H37" s="461">
        <v>55939336.25</v>
      </c>
      <c r="I37" s="461">
        <v>55939336.25</v>
      </c>
      <c r="J37" s="461">
        <v>55939336.25</v>
      </c>
      <c r="K37" s="461">
        <v>55939336.25</v>
      </c>
      <c r="L37" s="461">
        <v>55939336.25</v>
      </c>
      <c r="M37" s="461">
        <v>55939336.25</v>
      </c>
      <c r="N37" s="461">
        <v>55939336.25</v>
      </c>
      <c r="O37" s="461">
        <v>55939336.25</v>
      </c>
      <c r="P37" s="461">
        <v>55939336.25</v>
      </c>
      <c r="Q37" s="461">
        <v>55939336.25</v>
      </c>
      <c r="R37" s="462">
        <v>55939336.25</v>
      </c>
    </row>
    <row r="38" spans="1:18" x14ac:dyDescent="0.15">
      <c r="A38" s="444"/>
      <c r="B38" s="326" t="s">
        <v>61</v>
      </c>
      <c r="C38" s="449" t="s">
        <v>49</v>
      </c>
      <c r="D38" s="460">
        <v>3000</v>
      </c>
      <c r="E38" s="461">
        <v>3000</v>
      </c>
      <c r="F38" s="461">
        <v>3000</v>
      </c>
      <c r="G38" s="461">
        <v>3000</v>
      </c>
      <c r="H38" s="461">
        <v>3000</v>
      </c>
      <c r="I38" s="461">
        <v>3000</v>
      </c>
      <c r="J38" s="461">
        <v>3000</v>
      </c>
      <c r="K38" s="461">
        <v>3000</v>
      </c>
      <c r="L38" s="461">
        <v>3000</v>
      </c>
      <c r="M38" s="461">
        <v>3000</v>
      </c>
      <c r="N38" s="461">
        <v>3000</v>
      </c>
      <c r="O38" s="461">
        <v>3000</v>
      </c>
      <c r="P38" s="461">
        <v>3000</v>
      </c>
      <c r="Q38" s="461">
        <v>3000</v>
      </c>
      <c r="R38" s="462">
        <v>3000</v>
      </c>
    </row>
    <row r="39" spans="1:18" x14ac:dyDescent="0.15">
      <c r="A39" s="444"/>
      <c r="B39" s="326" t="s">
        <v>62</v>
      </c>
      <c r="C39" s="449" t="s">
        <v>50</v>
      </c>
      <c r="D39" s="460">
        <v>10715828</v>
      </c>
      <c r="E39" s="461">
        <v>10715828</v>
      </c>
      <c r="F39" s="461">
        <v>10715828</v>
      </c>
      <c r="G39" s="461">
        <v>10715828</v>
      </c>
      <c r="H39" s="461">
        <v>10715828</v>
      </c>
      <c r="I39" s="461">
        <v>10715828</v>
      </c>
      <c r="J39" s="461">
        <v>10715828</v>
      </c>
      <c r="K39" s="461">
        <v>10715828</v>
      </c>
      <c r="L39" s="461">
        <v>10715828</v>
      </c>
      <c r="M39" s="461">
        <v>10715828</v>
      </c>
      <c r="N39" s="461">
        <v>10715828</v>
      </c>
      <c r="O39" s="461">
        <v>10715828</v>
      </c>
      <c r="P39" s="461">
        <v>10715828</v>
      </c>
      <c r="Q39" s="461">
        <v>10715828</v>
      </c>
      <c r="R39" s="462">
        <v>10715828</v>
      </c>
    </row>
    <row r="40" spans="1:18" x14ac:dyDescent="0.15">
      <c r="A40" s="444"/>
      <c r="B40" s="326" t="s">
        <v>63</v>
      </c>
      <c r="C40" s="449" t="s">
        <v>51</v>
      </c>
      <c r="D40" s="460">
        <v>7100105.0999999996</v>
      </c>
      <c r="E40" s="461">
        <v>15813486.6</v>
      </c>
      <c r="F40" s="461">
        <v>14407995.6</v>
      </c>
      <c r="G40" s="461">
        <v>15110741.1</v>
      </c>
      <c r="H40" s="461">
        <v>15110741.1</v>
      </c>
      <c r="I40" s="461">
        <v>15110741.1</v>
      </c>
      <c r="J40" s="461">
        <v>15110741.1</v>
      </c>
      <c r="K40" s="461">
        <v>15110741.1</v>
      </c>
      <c r="L40" s="461">
        <v>15110741.1</v>
      </c>
      <c r="M40" s="461">
        <v>15110741.1</v>
      </c>
      <c r="N40" s="461">
        <v>15110741.1</v>
      </c>
      <c r="O40" s="461">
        <v>15110741.1</v>
      </c>
      <c r="P40" s="461">
        <v>15110741.1</v>
      </c>
      <c r="Q40" s="461">
        <v>15110741.1</v>
      </c>
      <c r="R40" s="462">
        <v>15110741.1</v>
      </c>
    </row>
    <row r="41" spans="1:18" x14ac:dyDescent="0.15">
      <c r="A41" s="444"/>
      <c r="B41" s="326" t="s">
        <v>64</v>
      </c>
      <c r="C41" s="449" t="s">
        <v>52</v>
      </c>
      <c r="D41" s="460">
        <v>1</v>
      </c>
      <c r="E41" s="461">
        <v>1</v>
      </c>
      <c r="F41" s="461">
        <v>1</v>
      </c>
      <c r="G41" s="461">
        <v>1</v>
      </c>
      <c r="H41" s="461">
        <v>1</v>
      </c>
      <c r="I41" s="461">
        <v>1</v>
      </c>
      <c r="J41" s="461">
        <v>1</v>
      </c>
      <c r="K41" s="461">
        <v>1</v>
      </c>
      <c r="L41" s="461">
        <v>1</v>
      </c>
      <c r="M41" s="461">
        <v>1</v>
      </c>
      <c r="N41" s="461">
        <v>1</v>
      </c>
      <c r="O41" s="461">
        <v>1</v>
      </c>
      <c r="P41" s="461">
        <v>1</v>
      </c>
      <c r="Q41" s="461">
        <v>1</v>
      </c>
      <c r="R41" s="462">
        <v>1</v>
      </c>
    </row>
    <row r="42" spans="1:18" x14ac:dyDescent="0.15">
      <c r="A42" s="444"/>
      <c r="B42" s="326" t="s">
        <v>65</v>
      </c>
      <c r="C42" s="449" t="s">
        <v>69</v>
      </c>
      <c r="D42" s="460">
        <v>515</v>
      </c>
      <c r="E42" s="461">
        <v>515</v>
      </c>
      <c r="F42" s="461">
        <v>515</v>
      </c>
      <c r="G42" s="461">
        <v>515</v>
      </c>
      <c r="H42" s="461">
        <v>515</v>
      </c>
      <c r="I42" s="461">
        <v>515</v>
      </c>
      <c r="J42" s="461">
        <v>515</v>
      </c>
      <c r="K42" s="461">
        <v>515</v>
      </c>
      <c r="L42" s="461">
        <v>515</v>
      </c>
      <c r="M42" s="461">
        <v>515</v>
      </c>
      <c r="N42" s="461">
        <v>515</v>
      </c>
      <c r="O42" s="461">
        <v>515</v>
      </c>
      <c r="P42" s="461">
        <v>515</v>
      </c>
      <c r="Q42" s="461">
        <v>515</v>
      </c>
      <c r="R42" s="462">
        <v>515</v>
      </c>
    </row>
    <row r="43" spans="1:18" x14ac:dyDescent="0.15">
      <c r="A43" s="444"/>
      <c r="B43" s="380" t="s">
        <v>284</v>
      </c>
      <c r="C43" s="403" t="s">
        <v>285</v>
      </c>
      <c r="D43" s="460">
        <v>128516</v>
      </c>
      <c r="E43" s="461">
        <v>136776</v>
      </c>
      <c r="F43" s="461">
        <v>85519</v>
      </c>
      <c r="G43" s="461">
        <v>111147.5</v>
      </c>
      <c r="H43" s="461">
        <v>111147.5</v>
      </c>
      <c r="I43" s="461">
        <v>111147.5</v>
      </c>
      <c r="J43" s="461">
        <v>111147.5</v>
      </c>
      <c r="K43" s="461">
        <v>111147.5</v>
      </c>
      <c r="L43" s="461">
        <v>111147.5</v>
      </c>
      <c r="M43" s="461">
        <v>111147.5</v>
      </c>
      <c r="N43" s="461">
        <v>111147.5</v>
      </c>
      <c r="O43" s="461">
        <v>111147.5</v>
      </c>
      <c r="P43" s="461">
        <v>111147.5</v>
      </c>
      <c r="Q43" s="461">
        <v>111147.5</v>
      </c>
      <c r="R43" s="462">
        <v>111147.5</v>
      </c>
    </row>
    <row r="44" spans="1:18" x14ac:dyDescent="0.15">
      <c r="A44" s="444"/>
      <c r="B44" s="357" t="s">
        <v>286</v>
      </c>
      <c r="C44" s="359" t="s">
        <v>287</v>
      </c>
      <c r="D44" s="460">
        <v>47334034</v>
      </c>
      <c r="E44" s="461">
        <v>105423244</v>
      </c>
      <c r="F44" s="461">
        <v>96053304</v>
      </c>
      <c r="G44" s="461">
        <v>100738274</v>
      </c>
      <c r="H44" s="461">
        <v>100738274</v>
      </c>
      <c r="I44" s="461">
        <v>100738274</v>
      </c>
      <c r="J44" s="461">
        <v>100738274</v>
      </c>
      <c r="K44" s="461">
        <v>100738274</v>
      </c>
      <c r="L44" s="461">
        <v>100738274</v>
      </c>
      <c r="M44" s="461">
        <v>100738274</v>
      </c>
      <c r="N44" s="461">
        <v>100738274</v>
      </c>
      <c r="O44" s="461">
        <v>100738274</v>
      </c>
      <c r="P44" s="461">
        <v>100738274</v>
      </c>
      <c r="Q44" s="461">
        <v>100738274</v>
      </c>
      <c r="R44" s="462">
        <v>100738274</v>
      </c>
    </row>
    <row r="45" spans="1:18" x14ac:dyDescent="0.15">
      <c r="A45" s="444"/>
      <c r="B45" s="326" t="s">
        <v>141</v>
      </c>
      <c r="C45" s="328" t="s">
        <v>145</v>
      </c>
      <c r="D45" s="460">
        <v>128516</v>
      </c>
      <c r="E45" s="461">
        <v>136776</v>
      </c>
      <c r="F45" s="461">
        <v>85519</v>
      </c>
      <c r="G45" s="461">
        <v>111147.5</v>
      </c>
      <c r="H45" s="461">
        <v>111147.5</v>
      </c>
      <c r="I45" s="461">
        <v>111147.5</v>
      </c>
      <c r="J45" s="461">
        <v>111147.5</v>
      </c>
      <c r="K45" s="461">
        <v>111147.5</v>
      </c>
      <c r="L45" s="461">
        <v>111147.5</v>
      </c>
      <c r="M45" s="461">
        <v>111147.5</v>
      </c>
      <c r="N45" s="461">
        <v>111147.5</v>
      </c>
      <c r="O45" s="461">
        <v>111147.5</v>
      </c>
      <c r="P45" s="461">
        <v>111147.5</v>
      </c>
      <c r="Q45" s="461">
        <v>111147.5</v>
      </c>
      <c r="R45" s="462">
        <v>111147.5</v>
      </c>
    </row>
    <row r="46" spans="1:18" x14ac:dyDescent="0.15">
      <c r="A46" s="444"/>
      <c r="B46" s="326" t="s">
        <v>142</v>
      </c>
      <c r="C46" s="328" t="s">
        <v>146</v>
      </c>
      <c r="D46" s="460">
        <v>47334034</v>
      </c>
      <c r="E46" s="461">
        <v>105423244</v>
      </c>
      <c r="F46" s="461">
        <v>96053304</v>
      </c>
      <c r="G46" s="461">
        <v>100738274</v>
      </c>
      <c r="H46" s="461">
        <v>100738274</v>
      </c>
      <c r="I46" s="461">
        <v>100738274</v>
      </c>
      <c r="J46" s="461">
        <v>100738274</v>
      </c>
      <c r="K46" s="461">
        <v>100738274</v>
      </c>
      <c r="L46" s="461">
        <v>100738274</v>
      </c>
      <c r="M46" s="461">
        <v>100738274</v>
      </c>
      <c r="N46" s="461">
        <v>100738274</v>
      </c>
      <c r="O46" s="461">
        <v>100738274</v>
      </c>
      <c r="P46" s="461">
        <v>100738274</v>
      </c>
      <c r="Q46" s="461">
        <v>100738274</v>
      </c>
      <c r="R46" s="462">
        <v>100738274</v>
      </c>
    </row>
    <row r="47" spans="1:18" x14ac:dyDescent="0.15">
      <c r="A47" s="444"/>
      <c r="B47" s="326" t="s">
        <v>143</v>
      </c>
      <c r="C47" s="328" t="s">
        <v>147</v>
      </c>
      <c r="D47" s="460">
        <v>128516</v>
      </c>
      <c r="E47" s="461">
        <v>136776</v>
      </c>
      <c r="F47" s="461">
        <v>85519</v>
      </c>
      <c r="G47" s="461">
        <v>111147.5</v>
      </c>
      <c r="H47" s="461">
        <v>111147.5</v>
      </c>
      <c r="I47" s="461">
        <v>111147.5</v>
      </c>
      <c r="J47" s="461">
        <v>111147.5</v>
      </c>
      <c r="K47" s="461">
        <v>111147.5</v>
      </c>
      <c r="L47" s="461">
        <v>111147.5</v>
      </c>
      <c r="M47" s="461">
        <v>111147.5</v>
      </c>
      <c r="N47" s="461">
        <v>111147.5</v>
      </c>
      <c r="O47" s="461">
        <v>111147.5</v>
      </c>
      <c r="P47" s="461">
        <v>111147.5</v>
      </c>
      <c r="Q47" s="461">
        <v>111147.5</v>
      </c>
      <c r="R47" s="462">
        <v>111147.5</v>
      </c>
    </row>
    <row r="48" spans="1:18" x14ac:dyDescent="0.15">
      <c r="A48" s="444"/>
      <c r="B48" s="326" t="s">
        <v>144</v>
      </c>
      <c r="C48" s="328" t="s">
        <v>148</v>
      </c>
      <c r="D48" s="460">
        <v>47334034</v>
      </c>
      <c r="E48" s="461">
        <v>105423244</v>
      </c>
      <c r="F48" s="461">
        <v>96053304</v>
      </c>
      <c r="G48" s="461">
        <v>100738274</v>
      </c>
      <c r="H48" s="461">
        <v>100738274</v>
      </c>
      <c r="I48" s="461">
        <v>100738274</v>
      </c>
      <c r="J48" s="461">
        <v>100738274</v>
      </c>
      <c r="K48" s="461">
        <v>100738274</v>
      </c>
      <c r="L48" s="461">
        <v>100738274</v>
      </c>
      <c r="M48" s="461">
        <v>100738274</v>
      </c>
      <c r="N48" s="461">
        <v>100738274</v>
      </c>
      <c r="O48" s="461">
        <v>100738274</v>
      </c>
      <c r="P48" s="461">
        <v>100738274</v>
      </c>
      <c r="Q48" s="461">
        <v>100738274</v>
      </c>
      <c r="R48" s="462">
        <v>100738274</v>
      </c>
    </row>
    <row r="49" spans="1:18" x14ac:dyDescent="0.15">
      <c r="A49" s="444"/>
      <c r="B49" s="455" t="s">
        <v>370</v>
      </c>
      <c r="C49" s="456" t="s">
        <v>76</v>
      </c>
      <c r="D49" s="460"/>
      <c r="E49" s="461"/>
      <c r="F49" s="461"/>
      <c r="G49" s="461"/>
      <c r="H49" s="461">
        <v>1688793</v>
      </c>
      <c r="I49" s="461">
        <v>1688793</v>
      </c>
      <c r="J49" s="461">
        <f>1688793*(InputsStatic!J66-DATE(J3,1,1))/365</f>
        <v>902231.87671232875</v>
      </c>
      <c r="K49" s="461">
        <v>0</v>
      </c>
      <c r="L49" s="461">
        <v>0</v>
      </c>
      <c r="M49" s="461">
        <v>0</v>
      </c>
      <c r="N49" s="461">
        <v>0</v>
      </c>
      <c r="O49" s="461">
        <v>0</v>
      </c>
      <c r="P49" s="461">
        <v>0</v>
      </c>
      <c r="Q49" s="461">
        <v>0</v>
      </c>
      <c r="R49" s="461">
        <v>0</v>
      </c>
    </row>
    <row r="50" spans="1:18" x14ac:dyDescent="0.15">
      <c r="A50" s="444"/>
      <c r="B50" s="455" t="s">
        <v>371</v>
      </c>
      <c r="C50" s="456" t="s">
        <v>77</v>
      </c>
      <c r="D50" s="460"/>
      <c r="E50" s="461"/>
      <c r="F50" s="461"/>
      <c r="G50" s="461"/>
      <c r="H50" s="461">
        <v>113902</v>
      </c>
      <c r="I50" s="461">
        <v>113902</v>
      </c>
      <c r="J50" s="461">
        <f>113902*(InputsStatic!J66-DATE(J3,1,1))/365</f>
        <v>60851.753424657538</v>
      </c>
      <c r="K50" s="461">
        <v>0</v>
      </c>
      <c r="L50" s="461">
        <v>0</v>
      </c>
      <c r="M50" s="461">
        <v>0</v>
      </c>
      <c r="N50" s="461">
        <v>0</v>
      </c>
      <c r="O50" s="461">
        <v>0</v>
      </c>
      <c r="P50" s="461">
        <v>0</v>
      </c>
      <c r="Q50" s="461">
        <v>0</v>
      </c>
      <c r="R50" s="461">
        <v>0</v>
      </c>
    </row>
    <row r="51" spans="1:18" x14ac:dyDescent="0.15">
      <c r="A51" s="444"/>
      <c r="B51" s="455" t="s">
        <v>372</v>
      </c>
      <c r="C51" s="456" t="s">
        <v>91</v>
      </c>
      <c r="D51" s="460"/>
      <c r="E51" s="461"/>
      <c r="F51" s="461"/>
      <c r="G51" s="461"/>
      <c r="H51" s="461">
        <v>234000</v>
      </c>
      <c r="I51" s="461">
        <v>234000</v>
      </c>
      <c r="J51" s="461">
        <v>234000</v>
      </c>
      <c r="K51" s="461">
        <v>234000</v>
      </c>
      <c r="L51" s="461">
        <v>234000</v>
      </c>
      <c r="M51" s="461">
        <v>234000</v>
      </c>
      <c r="N51" s="461">
        <v>234000</v>
      </c>
      <c r="O51" s="461">
        <v>234000</v>
      </c>
      <c r="P51" s="461">
        <v>234000</v>
      </c>
      <c r="Q51" s="461">
        <v>234000</v>
      </c>
      <c r="R51" s="461">
        <v>234000</v>
      </c>
    </row>
    <row r="52" spans="1:18" x14ac:dyDescent="0.15">
      <c r="A52" s="444"/>
      <c r="B52" s="455" t="s">
        <v>373</v>
      </c>
      <c r="C52" s="456" t="s">
        <v>92</v>
      </c>
      <c r="D52" s="460"/>
      <c r="E52" s="461"/>
      <c r="F52" s="461"/>
      <c r="G52" s="461"/>
      <c r="H52" s="461">
        <v>3156743</v>
      </c>
      <c r="I52" s="461">
        <v>3156743</v>
      </c>
      <c r="J52" s="461">
        <v>3156743</v>
      </c>
      <c r="K52" s="461">
        <v>3156743</v>
      </c>
      <c r="L52" s="461">
        <v>3156743</v>
      </c>
      <c r="M52" s="461">
        <v>3156743</v>
      </c>
      <c r="N52" s="461">
        <v>3156743</v>
      </c>
      <c r="O52" s="461">
        <v>3156743</v>
      </c>
      <c r="P52" s="461">
        <v>3156743</v>
      </c>
      <c r="Q52" s="461">
        <v>3156743</v>
      </c>
      <c r="R52" s="461">
        <v>3156743</v>
      </c>
    </row>
    <row r="53" spans="1:18" x14ac:dyDescent="0.15">
      <c r="A53" s="444"/>
      <c r="B53" s="455" t="s">
        <v>374</v>
      </c>
      <c r="C53" s="456" t="s">
        <v>116</v>
      </c>
      <c r="D53" s="460"/>
      <c r="E53" s="461"/>
      <c r="F53" s="461"/>
      <c r="G53" s="461"/>
      <c r="H53" s="461"/>
      <c r="I53" s="461">
        <v>12220000</v>
      </c>
      <c r="J53" s="461"/>
      <c r="K53" s="461"/>
      <c r="L53" s="461"/>
      <c r="M53" s="461"/>
      <c r="N53" s="461"/>
      <c r="O53" s="461"/>
      <c r="P53" s="461"/>
      <c r="Q53" s="461"/>
      <c r="R53" s="461"/>
    </row>
    <row r="54" spans="1:18" x14ac:dyDescent="0.15">
      <c r="A54" s="444"/>
      <c r="B54" s="455" t="s">
        <v>375</v>
      </c>
      <c r="C54" s="456" t="s">
        <v>117</v>
      </c>
      <c r="D54" s="460"/>
      <c r="E54" s="461"/>
      <c r="F54" s="461"/>
      <c r="G54" s="461"/>
      <c r="H54" s="461"/>
      <c r="I54" s="461"/>
      <c r="J54" s="461">
        <v>11610000</v>
      </c>
      <c r="K54" s="461"/>
      <c r="L54" s="461"/>
      <c r="M54" s="461"/>
      <c r="N54" s="461"/>
      <c r="O54" s="461"/>
      <c r="P54" s="461"/>
      <c r="Q54" s="461"/>
      <c r="R54" s="461"/>
    </row>
    <row r="55" spans="1:18" x14ac:dyDescent="0.15">
      <c r="A55" s="444"/>
      <c r="B55" s="455" t="s">
        <v>376</v>
      </c>
      <c r="C55" s="456" t="s">
        <v>118</v>
      </c>
      <c r="D55" s="460"/>
      <c r="E55" s="461"/>
      <c r="F55" s="461"/>
      <c r="G55" s="461"/>
      <c r="H55" s="461"/>
      <c r="I55" s="461"/>
      <c r="J55" s="461"/>
      <c r="K55" s="461">
        <v>31240000</v>
      </c>
      <c r="L55" s="461"/>
      <c r="M55" s="461"/>
      <c r="N55" s="461"/>
      <c r="O55" s="461"/>
      <c r="P55" s="461"/>
      <c r="Q55" s="461"/>
      <c r="R55" s="462"/>
    </row>
    <row r="56" spans="1:18" x14ac:dyDescent="0.15">
      <c r="A56" s="444"/>
      <c r="B56" s="455" t="s">
        <v>377</v>
      </c>
      <c r="C56" s="456" t="s">
        <v>139</v>
      </c>
      <c r="D56" s="460"/>
      <c r="E56" s="461"/>
      <c r="F56" s="461"/>
      <c r="G56" s="461"/>
      <c r="H56" s="461"/>
      <c r="I56" s="461">
        <v>3338000</v>
      </c>
      <c r="J56" s="461">
        <v>3338000</v>
      </c>
      <c r="K56" s="461">
        <v>3338000</v>
      </c>
      <c r="L56" s="461">
        <v>3338000</v>
      </c>
      <c r="M56" s="461">
        <v>3338000</v>
      </c>
      <c r="N56" s="461">
        <v>3338000</v>
      </c>
      <c r="O56" s="461">
        <v>3338000</v>
      </c>
      <c r="P56" s="461">
        <v>3338000</v>
      </c>
      <c r="Q56" s="461">
        <v>3338000</v>
      </c>
      <c r="R56" s="461">
        <v>3338000</v>
      </c>
    </row>
    <row r="57" spans="1:18" x14ac:dyDescent="0.15">
      <c r="A57" s="444"/>
      <c r="B57" s="455" t="s">
        <v>378</v>
      </c>
      <c r="C57" s="456" t="s">
        <v>140</v>
      </c>
      <c r="D57" s="460"/>
      <c r="E57" s="461"/>
      <c r="F57" s="461"/>
      <c r="G57" s="461"/>
      <c r="H57" s="461"/>
      <c r="I57" s="461"/>
      <c r="J57" s="461">
        <v>3338000</v>
      </c>
      <c r="K57" s="461">
        <v>3338000</v>
      </c>
      <c r="L57" s="461">
        <v>3338000</v>
      </c>
      <c r="M57" s="461">
        <v>3338000</v>
      </c>
      <c r="N57" s="461">
        <v>3338000</v>
      </c>
      <c r="O57" s="461">
        <v>3338000</v>
      </c>
      <c r="P57" s="461">
        <v>3338000</v>
      </c>
      <c r="Q57" s="461">
        <v>3338000</v>
      </c>
      <c r="R57" s="461">
        <v>3338000</v>
      </c>
    </row>
    <row r="58" spans="1:18" x14ac:dyDescent="0.15">
      <c r="A58" s="444"/>
      <c r="B58" s="455" t="s">
        <v>380</v>
      </c>
      <c r="C58" s="456" t="s">
        <v>281</v>
      </c>
      <c r="D58" s="460"/>
      <c r="E58" s="461"/>
      <c r="F58" s="461"/>
      <c r="G58" s="461"/>
      <c r="H58" s="461"/>
      <c r="I58" s="461"/>
      <c r="J58" s="461">
        <v>647400</v>
      </c>
      <c r="K58" s="461">
        <v>647400</v>
      </c>
      <c r="L58" s="461">
        <v>647400</v>
      </c>
      <c r="M58" s="461">
        <v>647400</v>
      </c>
      <c r="N58" s="461">
        <v>647400</v>
      </c>
      <c r="O58" s="461">
        <v>647400</v>
      </c>
      <c r="P58" s="461">
        <v>647400</v>
      </c>
      <c r="Q58" s="461">
        <v>647400</v>
      </c>
      <c r="R58" s="462">
        <v>647400</v>
      </c>
    </row>
    <row r="59" spans="1:18" x14ac:dyDescent="0.15">
      <c r="A59" s="444"/>
      <c r="B59" s="455" t="s">
        <v>381</v>
      </c>
      <c r="C59" s="456" t="s">
        <v>282</v>
      </c>
      <c r="D59" s="460"/>
      <c r="E59" s="461"/>
      <c r="F59" s="461"/>
      <c r="G59" s="461"/>
      <c r="H59" s="461"/>
      <c r="I59" s="461"/>
      <c r="J59" s="461">
        <v>12600</v>
      </c>
      <c r="K59" s="461">
        <v>12600</v>
      </c>
      <c r="L59" s="461">
        <v>12600</v>
      </c>
      <c r="M59" s="461">
        <v>12600</v>
      </c>
      <c r="N59" s="461">
        <v>12600</v>
      </c>
      <c r="O59" s="461">
        <v>12600</v>
      </c>
      <c r="P59" s="461">
        <v>12600</v>
      </c>
      <c r="Q59" s="461">
        <v>12600</v>
      </c>
      <c r="R59" s="462">
        <v>12600</v>
      </c>
    </row>
    <row r="60" spans="1:18" x14ac:dyDescent="0.15">
      <c r="A60" s="444"/>
      <c r="B60" s="455" t="s">
        <v>382</v>
      </c>
      <c r="C60" s="456" t="s">
        <v>283</v>
      </c>
      <c r="D60" s="460"/>
      <c r="E60" s="461"/>
      <c r="F60" s="461"/>
      <c r="G60" s="461"/>
      <c r="H60" s="461"/>
      <c r="I60" s="461"/>
      <c r="J60" s="461"/>
      <c r="K60" s="461">
        <v>18000</v>
      </c>
      <c r="L60" s="461">
        <v>18000</v>
      </c>
      <c r="M60" s="461">
        <v>18000</v>
      </c>
      <c r="N60" s="461">
        <v>18000</v>
      </c>
      <c r="O60" s="461">
        <v>18000</v>
      </c>
      <c r="P60" s="461">
        <v>18000</v>
      </c>
      <c r="Q60" s="461">
        <v>18000</v>
      </c>
      <c r="R60" s="462">
        <v>18000</v>
      </c>
    </row>
    <row r="61" spans="1:18" x14ac:dyDescent="0.15">
      <c r="A61" s="444"/>
      <c r="B61" s="455" t="s">
        <v>383</v>
      </c>
      <c r="C61" s="456" t="s">
        <v>304</v>
      </c>
      <c r="D61" s="460"/>
      <c r="E61" s="461"/>
      <c r="F61" s="461"/>
      <c r="G61" s="461"/>
      <c r="H61" s="461">
        <v>254280</v>
      </c>
      <c r="I61" s="461">
        <v>254280</v>
      </c>
      <c r="J61" s="461">
        <v>254280</v>
      </c>
      <c r="K61" s="461">
        <v>254280</v>
      </c>
      <c r="L61" s="461">
        <v>254280</v>
      </c>
      <c r="M61" s="461">
        <v>254280</v>
      </c>
      <c r="N61" s="461">
        <v>254280</v>
      </c>
      <c r="O61" s="461">
        <v>254280</v>
      </c>
      <c r="P61" s="461">
        <v>254280</v>
      </c>
      <c r="Q61" s="461">
        <v>254280</v>
      </c>
      <c r="R61" s="462">
        <v>254280</v>
      </c>
    </row>
    <row r="62" spans="1:18" x14ac:dyDescent="0.15">
      <c r="A62" s="444"/>
      <c r="B62" s="455" t="s">
        <v>385</v>
      </c>
      <c r="C62" s="456" t="s">
        <v>11</v>
      </c>
      <c r="D62" s="460"/>
      <c r="E62" s="461"/>
      <c r="F62" s="461"/>
      <c r="G62" s="461"/>
      <c r="H62" s="461"/>
      <c r="I62" s="461">
        <v>48020</v>
      </c>
      <c r="J62" s="461">
        <v>48020</v>
      </c>
      <c r="K62" s="461">
        <v>48020</v>
      </c>
      <c r="L62" s="461">
        <v>48020</v>
      </c>
      <c r="M62" s="461">
        <v>48020</v>
      </c>
      <c r="N62" s="461">
        <v>48020</v>
      </c>
      <c r="O62" s="461">
        <v>48020</v>
      </c>
      <c r="P62" s="461">
        <v>48020</v>
      </c>
      <c r="Q62" s="461">
        <v>48020</v>
      </c>
      <c r="R62" s="462">
        <v>48020</v>
      </c>
    </row>
    <row r="63" spans="1:18" x14ac:dyDescent="0.15">
      <c r="A63" s="444"/>
      <c r="B63" s="455" t="s">
        <v>386</v>
      </c>
      <c r="C63" s="456" t="s">
        <v>123</v>
      </c>
      <c r="D63" s="460"/>
      <c r="E63" s="461"/>
      <c r="F63" s="461"/>
      <c r="G63" s="461"/>
      <c r="H63" s="461"/>
      <c r="I63" s="461"/>
      <c r="J63" s="461">
        <v>50617.171419999999</v>
      </c>
      <c r="K63" s="461">
        <v>50617.171419999999</v>
      </c>
      <c r="L63" s="461">
        <v>50617.171419999999</v>
      </c>
      <c r="M63" s="461">
        <v>50617.171419999999</v>
      </c>
      <c r="N63" s="461">
        <v>50617.171419999999</v>
      </c>
      <c r="O63" s="461">
        <v>50617.171419999999</v>
      </c>
      <c r="P63" s="461">
        <v>50617.171419999999</v>
      </c>
      <c r="Q63" s="461">
        <v>50617.171419999999</v>
      </c>
      <c r="R63" s="462">
        <v>50617.171419999999</v>
      </c>
    </row>
    <row r="64" spans="1:18" x14ac:dyDescent="0.15">
      <c r="A64" s="444"/>
      <c r="B64" s="455" t="s">
        <v>387</v>
      </c>
      <c r="C64" s="456" t="s">
        <v>300</v>
      </c>
      <c r="D64" s="460"/>
      <c r="E64" s="461"/>
      <c r="F64" s="461"/>
      <c r="G64" s="461"/>
      <c r="H64" s="461"/>
      <c r="I64" s="461"/>
      <c r="J64" s="461">
        <f>212000*0.121</f>
        <v>25652</v>
      </c>
      <c r="K64" s="461">
        <f t="shared" ref="K64:R64" si="1">212000*0.121</f>
        <v>25652</v>
      </c>
      <c r="L64" s="461">
        <f t="shared" si="1"/>
        <v>25652</v>
      </c>
      <c r="M64" s="461">
        <f t="shared" si="1"/>
        <v>25652</v>
      </c>
      <c r="N64" s="461">
        <f t="shared" si="1"/>
        <v>25652</v>
      </c>
      <c r="O64" s="461">
        <f t="shared" si="1"/>
        <v>25652</v>
      </c>
      <c r="P64" s="461">
        <f t="shared" si="1"/>
        <v>25652</v>
      </c>
      <c r="Q64" s="461">
        <f t="shared" si="1"/>
        <v>25652</v>
      </c>
      <c r="R64" s="462">
        <f t="shared" si="1"/>
        <v>25652</v>
      </c>
    </row>
    <row r="65" spans="1:18" x14ac:dyDescent="0.15">
      <c r="A65" s="444"/>
      <c r="B65" s="455" t="s">
        <v>388</v>
      </c>
      <c r="C65" s="456" t="s">
        <v>301</v>
      </c>
      <c r="D65" s="460"/>
      <c r="E65" s="461"/>
      <c r="F65" s="461"/>
      <c r="G65" s="461"/>
      <c r="H65" s="461"/>
      <c r="I65" s="461"/>
      <c r="J65" s="461">
        <v>4448</v>
      </c>
      <c r="K65" s="461">
        <v>4448</v>
      </c>
      <c r="L65" s="461">
        <v>4448</v>
      </c>
      <c r="M65" s="461">
        <v>4448</v>
      </c>
      <c r="N65" s="461">
        <v>4448</v>
      </c>
      <c r="O65" s="461">
        <v>4448</v>
      </c>
      <c r="P65" s="461">
        <v>4448</v>
      </c>
      <c r="Q65" s="461">
        <v>4448</v>
      </c>
      <c r="R65" s="462">
        <v>4448</v>
      </c>
    </row>
    <row r="66" spans="1:18" x14ac:dyDescent="0.15">
      <c r="A66" s="444"/>
      <c r="B66" s="455" t="s">
        <v>389</v>
      </c>
      <c r="C66" s="456" t="s">
        <v>302</v>
      </c>
      <c r="D66" s="460"/>
      <c r="E66" s="461"/>
      <c r="F66" s="461"/>
      <c r="G66" s="461"/>
      <c r="H66" s="461"/>
      <c r="I66" s="461"/>
      <c r="J66" s="461">
        <v>7239740</v>
      </c>
      <c r="K66" s="461">
        <v>7239740</v>
      </c>
      <c r="L66" s="461">
        <v>7239740</v>
      </c>
      <c r="M66" s="461">
        <v>7239740</v>
      </c>
      <c r="N66" s="461">
        <v>7239740</v>
      </c>
      <c r="O66" s="461">
        <v>7239740</v>
      </c>
      <c r="P66" s="461">
        <v>7239740</v>
      </c>
      <c r="Q66" s="461">
        <v>7239740</v>
      </c>
      <c r="R66" s="462">
        <v>7239740</v>
      </c>
    </row>
    <row r="67" spans="1:18" x14ac:dyDescent="0.15">
      <c r="A67" s="444"/>
      <c r="B67" s="455" t="s">
        <v>390</v>
      </c>
      <c r="C67" s="456" t="s">
        <v>303</v>
      </c>
      <c r="D67" s="460"/>
      <c r="E67" s="461"/>
      <c r="F67" s="461"/>
      <c r="G67" s="461"/>
      <c r="H67" s="461"/>
      <c r="I67" s="461"/>
      <c r="J67" s="461">
        <v>9212320</v>
      </c>
      <c r="K67" s="461">
        <v>9212320</v>
      </c>
      <c r="L67" s="461">
        <v>9212320</v>
      </c>
      <c r="M67" s="461">
        <v>9212320</v>
      </c>
      <c r="N67" s="461">
        <v>9212320</v>
      </c>
      <c r="O67" s="461">
        <v>9212320</v>
      </c>
      <c r="P67" s="461">
        <v>9212320</v>
      </c>
      <c r="Q67" s="461">
        <v>9212320</v>
      </c>
      <c r="R67" s="462">
        <v>9212320</v>
      </c>
    </row>
    <row r="68" spans="1:18" x14ac:dyDescent="0.15">
      <c r="A68" s="444"/>
      <c r="B68" s="455" t="s">
        <v>101</v>
      </c>
      <c r="C68" s="456" t="s">
        <v>93</v>
      </c>
      <c r="D68" s="460"/>
      <c r="E68" s="461"/>
      <c r="F68" s="461"/>
      <c r="G68" s="461"/>
      <c r="H68" s="461">
        <v>367380000</v>
      </c>
      <c r="I68" s="461">
        <v>367380000</v>
      </c>
      <c r="J68" s="461">
        <v>367380000</v>
      </c>
      <c r="K68" s="461">
        <v>367380000</v>
      </c>
      <c r="L68" s="461">
        <v>367380000</v>
      </c>
      <c r="M68" s="461">
        <v>367380000</v>
      </c>
      <c r="N68" s="461">
        <v>367380000</v>
      </c>
      <c r="O68" s="461">
        <v>367380000</v>
      </c>
      <c r="P68" s="461">
        <v>367380000</v>
      </c>
      <c r="Q68" s="461">
        <v>367380000</v>
      </c>
      <c r="R68" s="462">
        <v>367380000</v>
      </c>
    </row>
    <row r="69" spans="1:18" x14ac:dyDescent="0.15">
      <c r="A69" s="444"/>
      <c r="B69" s="455" t="s">
        <v>102</v>
      </c>
      <c r="C69" s="456" t="s">
        <v>125</v>
      </c>
      <c r="D69" s="460"/>
      <c r="E69" s="461"/>
      <c r="F69" s="461"/>
      <c r="G69" s="461"/>
      <c r="H69" s="461">
        <v>1159200</v>
      </c>
      <c r="I69" s="461">
        <v>1159200</v>
      </c>
      <c r="J69" s="461">
        <v>1159200</v>
      </c>
      <c r="K69" s="461">
        <v>1159200</v>
      </c>
      <c r="L69" s="461">
        <v>1159200</v>
      </c>
      <c r="M69" s="461">
        <v>1159200</v>
      </c>
      <c r="N69" s="461">
        <v>1159200</v>
      </c>
      <c r="O69" s="461">
        <v>1159200</v>
      </c>
      <c r="P69" s="461">
        <v>1159200</v>
      </c>
      <c r="Q69" s="461">
        <v>1159200</v>
      </c>
      <c r="R69" s="462">
        <v>1159200</v>
      </c>
    </row>
    <row r="70" spans="1:18" x14ac:dyDescent="0.15">
      <c r="A70" s="444"/>
      <c r="B70" s="455" t="s">
        <v>103</v>
      </c>
      <c r="C70" s="456" t="s">
        <v>94</v>
      </c>
      <c r="D70" s="460"/>
      <c r="E70" s="461"/>
      <c r="F70" s="461"/>
      <c r="G70" s="461"/>
      <c r="H70" s="461">
        <v>1832940</v>
      </c>
      <c r="I70" s="461">
        <v>1832940</v>
      </c>
      <c r="J70" s="461">
        <v>1832940</v>
      </c>
      <c r="K70" s="461">
        <v>1832940</v>
      </c>
      <c r="L70" s="461">
        <v>1832940</v>
      </c>
      <c r="M70" s="461">
        <v>1832940</v>
      </c>
      <c r="N70" s="461">
        <v>1832940</v>
      </c>
      <c r="O70" s="461">
        <v>1832940</v>
      </c>
      <c r="P70" s="461">
        <v>1832940</v>
      </c>
      <c r="Q70" s="461">
        <v>1832940</v>
      </c>
      <c r="R70" s="462">
        <v>1832940</v>
      </c>
    </row>
    <row r="71" spans="1:18" x14ac:dyDescent="0.15">
      <c r="A71" s="444"/>
      <c r="B71" s="455" t="s">
        <v>104</v>
      </c>
      <c r="C71" s="456" t="s">
        <v>95</v>
      </c>
      <c r="D71" s="460"/>
      <c r="E71" s="461"/>
      <c r="F71" s="461"/>
      <c r="G71" s="461"/>
      <c r="H71" s="461">
        <v>1447050</v>
      </c>
      <c r="I71" s="461">
        <v>1447050</v>
      </c>
      <c r="J71" s="461">
        <v>1447050</v>
      </c>
      <c r="K71" s="461">
        <v>1447050</v>
      </c>
      <c r="L71" s="461">
        <v>1447050</v>
      </c>
      <c r="M71" s="461">
        <v>1447050</v>
      </c>
      <c r="N71" s="461">
        <v>1447050</v>
      </c>
      <c r="O71" s="461">
        <v>1447050</v>
      </c>
      <c r="P71" s="461">
        <v>1447050</v>
      </c>
      <c r="Q71" s="461">
        <v>1447050</v>
      </c>
      <c r="R71" s="462">
        <v>1447050</v>
      </c>
    </row>
    <row r="72" spans="1:18" x14ac:dyDescent="0.15">
      <c r="A72" s="444"/>
      <c r="B72" s="455" t="s">
        <v>105</v>
      </c>
      <c r="C72" s="456" t="s">
        <v>126</v>
      </c>
      <c r="D72" s="460"/>
      <c r="E72" s="461"/>
      <c r="F72" s="461"/>
      <c r="G72" s="461"/>
      <c r="H72" s="461">
        <v>8637000</v>
      </c>
      <c r="I72" s="461">
        <v>8637000</v>
      </c>
      <c r="J72" s="461">
        <v>8637000</v>
      </c>
      <c r="K72" s="461">
        <v>8637000</v>
      </c>
      <c r="L72" s="461">
        <v>8637000</v>
      </c>
      <c r="M72" s="461">
        <v>8637000</v>
      </c>
      <c r="N72" s="461">
        <v>8637000</v>
      </c>
      <c r="O72" s="461">
        <v>8637000</v>
      </c>
      <c r="P72" s="461">
        <v>8637000</v>
      </c>
      <c r="Q72" s="461">
        <v>8637000</v>
      </c>
      <c r="R72" s="462">
        <v>8637000</v>
      </c>
    </row>
    <row r="73" spans="1:18" x14ac:dyDescent="0.15">
      <c r="A73" s="444"/>
      <c r="B73" s="455" t="s">
        <v>391</v>
      </c>
      <c r="C73" s="456" t="s">
        <v>127</v>
      </c>
      <c r="D73" s="460"/>
      <c r="E73" s="461"/>
      <c r="F73" s="461"/>
      <c r="G73" s="461"/>
      <c r="H73" s="461">
        <v>0</v>
      </c>
      <c r="I73" s="461">
        <v>0</v>
      </c>
      <c r="J73" s="461">
        <v>0</v>
      </c>
      <c r="K73" s="461">
        <v>0</v>
      </c>
      <c r="L73" s="461">
        <v>0</v>
      </c>
      <c r="M73" s="461">
        <v>0</v>
      </c>
      <c r="N73" s="461">
        <v>0</v>
      </c>
      <c r="O73" s="461">
        <v>0</v>
      </c>
      <c r="P73" s="461">
        <v>0</v>
      </c>
      <c r="Q73" s="461">
        <v>0</v>
      </c>
      <c r="R73" s="462">
        <v>0</v>
      </c>
    </row>
    <row r="74" spans="1:18" x14ac:dyDescent="0.15">
      <c r="A74" s="444"/>
      <c r="B74" s="455" t="s">
        <v>392</v>
      </c>
      <c r="C74" s="456" t="s">
        <v>294</v>
      </c>
      <c r="D74" s="460"/>
      <c r="E74" s="461"/>
      <c r="F74" s="461"/>
      <c r="G74" s="461"/>
      <c r="H74" s="461">
        <v>10</v>
      </c>
      <c r="I74" s="461">
        <v>10</v>
      </c>
      <c r="J74" s="461">
        <v>10</v>
      </c>
      <c r="K74" s="461">
        <v>0</v>
      </c>
      <c r="L74" s="461">
        <v>0</v>
      </c>
      <c r="M74" s="461">
        <v>0</v>
      </c>
      <c r="N74" s="461">
        <v>0</v>
      </c>
      <c r="O74" s="461">
        <v>0</v>
      </c>
      <c r="P74" s="461">
        <v>0</v>
      </c>
      <c r="Q74" s="461">
        <v>0</v>
      </c>
      <c r="R74" s="462">
        <v>0</v>
      </c>
    </row>
    <row r="75" spans="1:18" x14ac:dyDescent="0.15">
      <c r="A75" s="444"/>
      <c r="B75" s="455" t="s">
        <v>106</v>
      </c>
      <c r="C75" s="456" t="s">
        <v>96</v>
      </c>
      <c r="D75" s="460"/>
      <c r="E75" s="461"/>
      <c r="F75" s="461"/>
      <c r="G75" s="461"/>
      <c r="H75" s="461">
        <v>26855000</v>
      </c>
      <c r="I75" s="461">
        <v>26855000</v>
      </c>
      <c r="J75" s="461">
        <v>26855000</v>
      </c>
      <c r="K75" s="461">
        <v>26855000</v>
      </c>
      <c r="L75" s="461">
        <v>26855000</v>
      </c>
      <c r="M75" s="461">
        <v>26855000</v>
      </c>
      <c r="N75" s="461">
        <v>26855000</v>
      </c>
      <c r="O75" s="461">
        <v>26855000</v>
      </c>
      <c r="P75" s="461">
        <v>26855000</v>
      </c>
      <c r="Q75" s="461">
        <v>26855000</v>
      </c>
      <c r="R75" s="462">
        <v>26855000</v>
      </c>
    </row>
    <row r="76" spans="1:18" x14ac:dyDescent="0.15">
      <c r="A76" s="444"/>
      <c r="B76" s="455" t="s">
        <v>107</v>
      </c>
      <c r="C76" s="456" t="s">
        <v>128</v>
      </c>
      <c r="D76" s="460"/>
      <c r="E76" s="461"/>
      <c r="F76" s="461"/>
      <c r="G76" s="461"/>
      <c r="H76" s="461">
        <v>1210</v>
      </c>
      <c r="I76" s="461">
        <v>1210</v>
      </c>
      <c r="J76" s="461">
        <v>1210</v>
      </c>
      <c r="K76" s="461">
        <v>0</v>
      </c>
      <c r="L76" s="461">
        <v>0</v>
      </c>
      <c r="M76" s="461">
        <v>0</v>
      </c>
      <c r="N76" s="461">
        <v>0</v>
      </c>
      <c r="O76" s="461">
        <v>0</v>
      </c>
      <c r="P76" s="461">
        <v>0</v>
      </c>
      <c r="Q76" s="461">
        <v>0</v>
      </c>
      <c r="R76" s="462">
        <v>0</v>
      </c>
    </row>
    <row r="77" spans="1:18" x14ac:dyDescent="0.15">
      <c r="A77" s="444"/>
      <c r="B77" s="455" t="s">
        <v>108</v>
      </c>
      <c r="C77" s="456" t="s">
        <v>97</v>
      </c>
      <c r="D77" s="460"/>
      <c r="E77" s="461"/>
      <c r="F77" s="461"/>
      <c r="G77" s="461"/>
      <c r="H77" s="461">
        <v>109000</v>
      </c>
      <c r="I77" s="461">
        <v>109000</v>
      </c>
      <c r="J77" s="461">
        <v>109000</v>
      </c>
      <c r="K77" s="461">
        <v>109000</v>
      </c>
      <c r="L77" s="461">
        <v>109000</v>
      </c>
      <c r="M77" s="461">
        <v>109000</v>
      </c>
      <c r="N77" s="461">
        <v>109000</v>
      </c>
      <c r="O77" s="461">
        <v>109000</v>
      </c>
      <c r="P77" s="461">
        <v>109000</v>
      </c>
      <c r="Q77" s="461">
        <v>109000</v>
      </c>
      <c r="R77" s="462">
        <v>109000</v>
      </c>
    </row>
    <row r="78" spans="1:18" x14ac:dyDescent="0.15">
      <c r="A78" s="444"/>
      <c r="B78" s="455" t="s">
        <v>109</v>
      </c>
      <c r="C78" s="456" t="s">
        <v>98</v>
      </c>
      <c r="D78" s="460"/>
      <c r="E78" s="461"/>
      <c r="F78" s="461"/>
      <c r="G78" s="461"/>
      <c r="H78" s="461">
        <v>64812000</v>
      </c>
      <c r="I78" s="461">
        <v>64812000</v>
      </c>
      <c r="J78" s="461">
        <v>64812000</v>
      </c>
      <c r="K78" s="461">
        <v>64812000</v>
      </c>
      <c r="L78" s="461">
        <v>64812000</v>
      </c>
      <c r="M78" s="461">
        <v>64812000</v>
      </c>
      <c r="N78" s="461">
        <v>64812000</v>
      </c>
      <c r="O78" s="461">
        <v>64812000</v>
      </c>
      <c r="P78" s="461">
        <v>64812000</v>
      </c>
      <c r="Q78" s="461">
        <v>64812000</v>
      </c>
      <c r="R78" s="462">
        <v>64812000</v>
      </c>
    </row>
    <row r="79" spans="1:18" x14ac:dyDescent="0.15">
      <c r="A79" s="444"/>
      <c r="B79" s="455" t="s">
        <v>110</v>
      </c>
      <c r="C79" s="456" t="s">
        <v>99</v>
      </c>
      <c r="D79" s="460"/>
      <c r="E79" s="461"/>
      <c r="F79" s="461"/>
      <c r="G79" s="461"/>
      <c r="H79" s="461">
        <v>10999</v>
      </c>
      <c r="I79" s="461">
        <v>10999</v>
      </c>
      <c r="J79" s="461">
        <v>10999</v>
      </c>
      <c r="K79" s="461">
        <v>10999</v>
      </c>
      <c r="L79" s="461">
        <v>10999</v>
      </c>
      <c r="M79" s="461">
        <v>10999</v>
      </c>
      <c r="N79" s="461">
        <v>10999</v>
      </c>
      <c r="O79" s="461">
        <v>10999</v>
      </c>
      <c r="P79" s="461">
        <v>10999</v>
      </c>
      <c r="Q79" s="461">
        <v>10999</v>
      </c>
      <c r="R79" s="462">
        <v>10999</v>
      </c>
    </row>
    <row r="80" spans="1:18" x14ac:dyDescent="0.15">
      <c r="A80" s="444"/>
      <c r="B80" s="455" t="s">
        <v>114</v>
      </c>
      <c r="C80" s="456" t="s">
        <v>113</v>
      </c>
      <c r="D80" s="460"/>
      <c r="E80" s="461"/>
      <c r="F80" s="461"/>
      <c r="G80" s="461"/>
      <c r="H80" s="461">
        <v>1605.8</v>
      </c>
      <c r="I80" s="461">
        <v>1605.8</v>
      </c>
      <c r="J80" s="461">
        <v>1605.8</v>
      </c>
      <c r="K80" s="461">
        <v>1605.8</v>
      </c>
      <c r="L80" s="461">
        <v>1605.8</v>
      </c>
      <c r="M80" s="461">
        <v>1605.8</v>
      </c>
      <c r="N80" s="461">
        <v>1605.8</v>
      </c>
      <c r="O80" s="461">
        <v>1605.8</v>
      </c>
      <c r="P80" s="461">
        <v>1605.8</v>
      </c>
      <c r="Q80" s="461">
        <v>1605.8</v>
      </c>
      <c r="R80" s="462">
        <v>1605.8</v>
      </c>
    </row>
    <row r="81" spans="1:19" x14ac:dyDescent="0.15">
      <c r="A81" s="444"/>
      <c r="B81" s="455" t="s">
        <v>124</v>
      </c>
      <c r="C81" s="456" t="s">
        <v>100</v>
      </c>
      <c r="D81" s="460"/>
      <c r="E81" s="461"/>
      <c r="F81" s="461"/>
      <c r="G81" s="461"/>
      <c r="H81" s="461">
        <v>32096.61</v>
      </c>
      <c r="I81" s="461">
        <v>32096.61</v>
      </c>
      <c r="J81" s="461">
        <v>32096.61</v>
      </c>
      <c r="K81" s="461">
        <v>32096.61</v>
      </c>
      <c r="L81" s="461">
        <v>32096.61</v>
      </c>
      <c r="M81" s="461">
        <v>32096.61</v>
      </c>
      <c r="N81" s="461">
        <v>32096.61</v>
      </c>
      <c r="O81" s="461">
        <v>32096.61</v>
      </c>
      <c r="P81" s="461">
        <v>32096.61</v>
      </c>
      <c r="Q81" s="461">
        <v>32096.61</v>
      </c>
      <c r="R81" s="462">
        <v>32096.61</v>
      </c>
    </row>
    <row r="82" spans="1:19" x14ac:dyDescent="0.15">
      <c r="A82" s="444"/>
      <c r="B82" s="455" t="s">
        <v>261</v>
      </c>
      <c r="C82" s="456" t="s">
        <v>119</v>
      </c>
      <c r="D82" s="460"/>
      <c r="E82" s="461"/>
      <c r="F82" s="461"/>
      <c r="G82" s="461"/>
      <c r="H82" s="461">
        <v>23695000</v>
      </c>
      <c r="I82" s="461">
        <v>23695000</v>
      </c>
      <c r="J82" s="461">
        <v>23695000</v>
      </c>
      <c r="K82" s="461">
        <v>23695000</v>
      </c>
      <c r="L82" s="461">
        <v>23695000</v>
      </c>
      <c r="M82" s="461">
        <v>23695000</v>
      </c>
      <c r="N82" s="461">
        <v>23695000</v>
      </c>
      <c r="O82" s="461">
        <v>23695000</v>
      </c>
      <c r="P82" s="461">
        <v>23695000</v>
      </c>
      <c r="Q82" s="461">
        <v>23695000</v>
      </c>
      <c r="R82" s="462">
        <v>23695000</v>
      </c>
    </row>
    <row r="83" spans="1:19" x14ac:dyDescent="0.15">
      <c r="A83" s="444"/>
      <c r="B83" s="455" t="s">
        <v>262</v>
      </c>
      <c r="C83" s="456" t="s">
        <v>115</v>
      </c>
      <c r="D83" s="460"/>
      <c r="E83" s="461"/>
      <c r="F83" s="461"/>
      <c r="G83" s="461"/>
      <c r="H83" s="461">
        <v>7853</v>
      </c>
      <c r="I83" s="461">
        <v>7853</v>
      </c>
      <c r="J83" s="461">
        <v>7853</v>
      </c>
      <c r="K83" s="461">
        <v>0</v>
      </c>
      <c r="L83" s="461">
        <v>0</v>
      </c>
      <c r="M83" s="461">
        <v>0</v>
      </c>
      <c r="N83" s="461">
        <v>0</v>
      </c>
      <c r="O83" s="461">
        <v>0</v>
      </c>
      <c r="P83" s="461">
        <v>0</v>
      </c>
      <c r="Q83" s="461">
        <v>0</v>
      </c>
      <c r="R83" s="462">
        <v>0</v>
      </c>
    </row>
    <row r="84" spans="1:19" x14ac:dyDescent="0.15">
      <c r="A84" s="444"/>
      <c r="B84" s="455" t="s">
        <v>353</v>
      </c>
      <c r="C84" s="456" t="s">
        <v>347</v>
      </c>
      <c r="D84" s="460"/>
      <c r="E84" s="461"/>
      <c r="F84" s="461"/>
      <c r="G84" s="461"/>
      <c r="H84" s="461">
        <v>136748157.19999999</v>
      </c>
      <c r="I84" s="461">
        <v>136748157.19999999</v>
      </c>
      <c r="J84" s="461">
        <v>136748157.19999999</v>
      </c>
      <c r="K84" s="461">
        <v>136748157.19999999</v>
      </c>
      <c r="L84" s="461">
        <v>136748157.19999999</v>
      </c>
      <c r="M84" s="461">
        <v>136748157.19999999</v>
      </c>
      <c r="N84" s="461">
        <v>136748157.19999999</v>
      </c>
      <c r="O84" s="461">
        <v>136748157.19999999</v>
      </c>
      <c r="P84" s="461">
        <v>136748157.19999999</v>
      </c>
      <c r="Q84" s="461">
        <v>136748157.19999999</v>
      </c>
      <c r="R84" s="462">
        <v>136748157.19999999</v>
      </c>
    </row>
    <row r="85" spans="1:19" x14ac:dyDescent="0.15">
      <c r="A85" s="444"/>
      <c r="B85" s="455" t="s">
        <v>354</v>
      </c>
      <c r="C85" s="456" t="s">
        <v>348</v>
      </c>
      <c r="D85" s="460"/>
      <c r="E85" s="461"/>
      <c r="F85" s="461"/>
      <c r="G85" s="461"/>
      <c r="H85" s="461">
        <v>207259814.93333331</v>
      </c>
      <c r="I85" s="461">
        <v>207259814.93333331</v>
      </c>
      <c r="J85" s="461">
        <v>207259814.93333331</v>
      </c>
      <c r="K85" s="461">
        <v>207259814.93333331</v>
      </c>
      <c r="L85" s="461">
        <v>207259814.93333331</v>
      </c>
      <c r="M85" s="461">
        <v>207259814.93333331</v>
      </c>
      <c r="N85" s="461">
        <v>207259814.93333331</v>
      </c>
      <c r="O85" s="461">
        <v>207259814.93333331</v>
      </c>
      <c r="P85" s="461">
        <v>207259814.93333331</v>
      </c>
      <c r="Q85" s="461">
        <v>207259814.93333331</v>
      </c>
      <c r="R85" s="462">
        <v>207259814.93333331</v>
      </c>
    </row>
    <row r="86" spans="1:19" x14ac:dyDescent="0.15">
      <c r="A86" s="444"/>
      <c r="B86" s="455" t="s">
        <v>355</v>
      </c>
      <c r="C86" s="456" t="s">
        <v>349</v>
      </c>
      <c r="D86" s="460"/>
      <c r="E86" s="461"/>
      <c r="F86" s="461"/>
      <c r="G86" s="461"/>
      <c r="H86" s="461">
        <v>6999324.5333333332</v>
      </c>
      <c r="I86" s="461">
        <v>6999324.5333333332</v>
      </c>
      <c r="J86" s="461">
        <v>6999324.5333333332</v>
      </c>
      <c r="K86" s="461">
        <v>6999324.5333333332</v>
      </c>
      <c r="L86" s="461">
        <v>6999324.5333333332</v>
      </c>
      <c r="M86" s="461">
        <v>6999324.5333333332</v>
      </c>
      <c r="N86" s="461">
        <v>6999324.5333333332</v>
      </c>
      <c r="O86" s="461">
        <v>6999324.5333333332</v>
      </c>
      <c r="P86" s="461">
        <v>6999324.5333333332</v>
      </c>
      <c r="Q86" s="461">
        <v>6999324.5333333332</v>
      </c>
      <c r="R86" s="462">
        <v>6999324.5333333332</v>
      </c>
    </row>
    <row r="87" spans="1:19" x14ac:dyDescent="0.15">
      <c r="A87" s="444"/>
      <c r="B87" s="455" t="s">
        <v>356</v>
      </c>
      <c r="C87" s="456" t="s">
        <v>350</v>
      </c>
      <c r="D87" s="460"/>
      <c r="E87" s="461"/>
      <c r="F87" s="461"/>
      <c r="G87" s="461"/>
      <c r="H87" s="461">
        <v>3797.5</v>
      </c>
      <c r="I87" s="461">
        <v>3797.5</v>
      </c>
      <c r="J87" s="461">
        <v>3797.5</v>
      </c>
      <c r="K87" s="461">
        <v>3797.5</v>
      </c>
      <c r="L87" s="461">
        <v>3797.5</v>
      </c>
      <c r="M87" s="461">
        <v>3797.5</v>
      </c>
      <c r="N87" s="461">
        <v>3797.5</v>
      </c>
      <c r="O87" s="461">
        <v>3797.5</v>
      </c>
      <c r="P87" s="461">
        <v>3797.5</v>
      </c>
      <c r="Q87" s="461">
        <v>3797.5</v>
      </c>
      <c r="R87" s="462">
        <v>3797.5</v>
      </c>
    </row>
    <row r="88" spans="1:19" x14ac:dyDescent="0.15">
      <c r="A88" s="444"/>
      <c r="B88" s="455" t="s">
        <v>357</v>
      </c>
      <c r="C88" s="456" t="s">
        <v>351</v>
      </c>
      <c r="D88" s="460"/>
      <c r="E88" s="461"/>
      <c r="F88" s="461"/>
      <c r="G88" s="461"/>
      <c r="H88" s="461">
        <v>2766</v>
      </c>
      <c r="I88" s="461">
        <v>2766</v>
      </c>
      <c r="J88" s="461">
        <v>2766</v>
      </c>
      <c r="K88" s="461">
        <v>2766</v>
      </c>
      <c r="L88" s="461">
        <v>2766</v>
      </c>
      <c r="M88" s="461">
        <v>2766</v>
      </c>
      <c r="N88" s="461">
        <v>2766</v>
      </c>
      <c r="O88" s="461">
        <v>2766</v>
      </c>
      <c r="P88" s="461">
        <v>2766</v>
      </c>
      <c r="Q88" s="461">
        <v>2766</v>
      </c>
      <c r="R88" s="462">
        <v>2766</v>
      </c>
    </row>
    <row r="89" spans="1:19" x14ac:dyDescent="0.15">
      <c r="A89" s="444"/>
      <c r="B89" s="455" t="s">
        <v>358</v>
      </c>
      <c r="C89" s="456" t="s">
        <v>352</v>
      </c>
      <c r="D89" s="460"/>
      <c r="E89" s="461"/>
      <c r="F89" s="461"/>
      <c r="G89" s="461"/>
      <c r="H89" s="461">
        <v>8039</v>
      </c>
      <c r="I89" s="461">
        <v>8039</v>
      </c>
      <c r="J89" s="461">
        <v>8039</v>
      </c>
      <c r="K89" s="461">
        <v>8039</v>
      </c>
      <c r="L89" s="461">
        <v>8039</v>
      </c>
      <c r="M89" s="461">
        <v>8039</v>
      </c>
      <c r="N89" s="461">
        <v>8039</v>
      </c>
      <c r="O89" s="461">
        <v>8039</v>
      </c>
      <c r="P89" s="461">
        <v>8039</v>
      </c>
      <c r="Q89" s="461">
        <v>8039</v>
      </c>
      <c r="R89" s="462">
        <v>8039</v>
      </c>
    </row>
    <row r="90" spans="1:19" x14ac:dyDescent="0.15">
      <c r="B90" s="777" t="s">
        <v>393</v>
      </c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</row>
  </sheetData>
  <mergeCells count="1">
    <mergeCell ref="B90:S90"/>
  </mergeCell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rgb="FFFFFF00"/>
  </sheetPr>
  <dimension ref="B1:AL90"/>
  <sheetViews>
    <sheetView zoomScale="90" zoomScaleNormal="90" zoomScalePageLayoutView="90" workbookViewId="0">
      <pane xSplit="3" ySplit="3" topLeftCell="D4" activePane="bottomRight" state="frozen"/>
      <selection activeCell="Y6" sqref="Y6"/>
      <selection pane="topRight" activeCell="Y6" sqref="Y6"/>
      <selection pane="bottomLeft" activeCell="Y6" sqref="Y6"/>
      <selection pane="bottomRight" activeCell="AH53" sqref="AH53"/>
    </sheetView>
  </sheetViews>
  <sheetFormatPr baseColWidth="10" defaultColWidth="8.83203125" defaultRowHeight="13" x14ac:dyDescent="0.15"/>
  <cols>
    <col min="1" max="1" width="4.5" style="252" customWidth="1"/>
    <col min="2" max="2" width="14.5" style="252" customWidth="1"/>
    <col min="3" max="3" width="52.5" style="252" customWidth="1"/>
    <col min="4" max="4" width="2.83203125" style="252" customWidth="1"/>
    <col min="5" max="5" width="15.1640625" style="252" customWidth="1"/>
    <col min="6" max="7" width="16" style="252" customWidth="1"/>
    <col min="8" max="8" width="2.83203125" style="252" customWidth="1"/>
    <col min="9" max="9" width="15.1640625" style="252" customWidth="1"/>
    <col min="10" max="11" width="16" style="252" customWidth="1"/>
    <col min="12" max="12" width="2.83203125" style="252" customWidth="1"/>
    <col min="13" max="13" width="15.1640625" style="252" customWidth="1"/>
    <col min="14" max="15" width="16" style="252" customWidth="1"/>
    <col min="16" max="16" width="2.83203125" style="252" customWidth="1"/>
    <col min="17" max="17" width="15.1640625" style="252" customWidth="1"/>
    <col min="18" max="19" width="16" style="252" customWidth="1"/>
    <col min="20" max="20" width="2.83203125" style="252" customWidth="1"/>
    <col min="21" max="21" width="15.1640625" style="252" customWidth="1"/>
    <col min="22" max="23" width="16" style="252" customWidth="1"/>
    <col min="24" max="24" width="2.83203125" style="252" customWidth="1"/>
    <col min="25" max="25" width="15.1640625" style="252" customWidth="1"/>
    <col min="26" max="27" width="16" style="252" customWidth="1"/>
    <col min="28" max="28" width="2.83203125" style="252" customWidth="1"/>
    <col min="29" max="29" width="15.1640625" style="252" customWidth="1"/>
    <col min="30" max="31" width="16" style="252" customWidth="1"/>
    <col min="32" max="32" width="2.83203125" style="252" customWidth="1"/>
    <col min="33" max="33" width="15.1640625" style="252" customWidth="1"/>
    <col min="34" max="35" width="16" style="252" customWidth="1"/>
    <col min="36" max="36" width="8.83203125" style="252"/>
    <col min="37" max="37" width="14.83203125" style="463" bestFit="1" customWidth="1"/>
    <col min="38" max="38" width="12.5" style="464" bestFit="1" customWidth="1"/>
    <col min="39" max="256" width="8.83203125" style="252"/>
    <col min="257" max="257" width="4.5" style="252" customWidth="1"/>
    <col min="258" max="258" width="11" style="252" bestFit="1" customWidth="1"/>
    <col min="259" max="259" width="52.5" style="252" customWidth="1"/>
    <col min="260" max="260" width="2.83203125" style="252" customWidth="1"/>
    <col min="261" max="261" width="15.1640625" style="252" customWidth="1"/>
    <col min="262" max="263" width="16" style="252" customWidth="1"/>
    <col min="264" max="264" width="2.83203125" style="252" customWidth="1"/>
    <col min="265" max="265" width="15.1640625" style="252" customWidth="1"/>
    <col min="266" max="267" width="16" style="252" customWidth="1"/>
    <col min="268" max="268" width="2.83203125" style="252" customWidth="1"/>
    <col min="269" max="269" width="15.1640625" style="252" customWidth="1"/>
    <col min="270" max="271" width="16" style="252" customWidth="1"/>
    <col min="272" max="272" width="2.83203125" style="252" customWidth="1"/>
    <col min="273" max="273" width="15.1640625" style="252" customWidth="1"/>
    <col min="274" max="275" width="16" style="252" customWidth="1"/>
    <col min="276" max="276" width="2.83203125" style="252" customWidth="1"/>
    <col min="277" max="277" width="15.1640625" style="252" customWidth="1"/>
    <col min="278" max="279" width="16" style="252" customWidth="1"/>
    <col min="280" max="280" width="2.83203125" style="252" customWidth="1"/>
    <col min="281" max="281" width="15.1640625" style="252" customWidth="1"/>
    <col min="282" max="283" width="16" style="252" customWidth="1"/>
    <col min="284" max="284" width="2.83203125" style="252" customWidth="1"/>
    <col min="285" max="285" width="15.1640625" style="252" customWidth="1"/>
    <col min="286" max="287" width="16" style="252" customWidth="1"/>
    <col min="288" max="288" width="2.83203125" style="252" customWidth="1"/>
    <col min="289" max="289" width="15.1640625" style="252" customWidth="1"/>
    <col min="290" max="291" width="16" style="252" customWidth="1"/>
    <col min="292" max="292" width="8.83203125" style="252"/>
    <col min="293" max="293" width="14.83203125" style="252" bestFit="1" customWidth="1"/>
    <col min="294" max="294" width="12.5" style="252" bestFit="1" customWidth="1"/>
    <col min="295" max="512" width="8.83203125" style="252"/>
    <col min="513" max="513" width="4.5" style="252" customWidth="1"/>
    <col min="514" max="514" width="11" style="252" bestFit="1" customWidth="1"/>
    <col min="515" max="515" width="52.5" style="252" customWidth="1"/>
    <col min="516" max="516" width="2.83203125" style="252" customWidth="1"/>
    <col min="517" max="517" width="15.1640625" style="252" customWidth="1"/>
    <col min="518" max="519" width="16" style="252" customWidth="1"/>
    <col min="520" max="520" width="2.83203125" style="252" customWidth="1"/>
    <col min="521" max="521" width="15.1640625" style="252" customWidth="1"/>
    <col min="522" max="523" width="16" style="252" customWidth="1"/>
    <col min="524" max="524" width="2.83203125" style="252" customWidth="1"/>
    <col min="525" max="525" width="15.1640625" style="252" customWidth="1"/>
    <col min="526" max="527" width="16" style="252" customWidth="1"/>
    <col min="528" max="528" width="2.83203125" style="252" customWidth="1"/>
    <col min="529" max="529" width="15.1640625" style="252" customWidth="1"/>
    <col min="530" max="531" width="16" style="252" customWidth="1"/>
    <col min="532" max="532" width="2.83203125" style="252" customWidth="1"/>
    <col min="533" max="533" width="15.1640625" style="252" customWidth="1"/>
    <col min="534" max="535" width="16" style="252" customWidth="1"/>
    <col min="536" max="536" width="2.83203125" style="252" customWidth="1"/>
    <col min="537" max="537" width="15.1640625" style="252" customWidth="1"/>
    <col min="538" max="539" width="16" style="252" customWidth="1"/>
    <col min="540" max="540" width="2.83203125" style="252" customWidth="1"/>
    <col min="541" max="541" width="15.1640625" style="252" customWidth="1"/>
    <col min="542" max="543" width="16" style="252" customWidth="1"/>
    <col min="544" max="544" width="2.83203125" style="252" customWidth="1"/>
    <col min="545" max="545" width="15.1640625" style="252" customWidth="1"/>
    <col min="546" max="547" width="16" style="252" customWidth="1"/>
    <col min="548" max="548" width="8.83203125" style="252"/>
    <col min="549" max="549" width="14.83203125" style="252" bestFit="1" customWidth="1"/>
    <col min="550" max="550" width="12.5" style="252" bestFit="1" customWidth="1"/>
    <col min="551" max="768" width="8.83203125" style="252"/>
    <col min="769" max="769" width="4.5" style="252" customWidth="1"/>
    <col min="770" max="770" width="11" style="252" bestFit="1" customWidth="1"/>
    <col min="771" max="771" width="52.5" style="252" customWidth="1"/>
    <col min="772" max="772" width="2.83203125" style="252" customWidth="1"/>
    <col min="773" max="773" width="15.1640625" style="252" customWidth="1"/>
    <col min="774" max="775" width="16" style="252" customWidth="1"/>
    <col min="776" max="776" width="2.83203125" style="252" customWidth="1"/>
    <col min="777" max="777" width="15.1640625" style="252" customWidth="1"/>
    <col min="778" max="779" width="16" style="252" customWidth="1"/>
    <col min="780" max="780" width="2.83203125" style="252" customWidth="1"/>
    <col min="781" max="781" width="15.1640625" style="252" customWidth="1"/>
    <col min="782" max="783" width="16" style="252" customWidth="1"/>
    <col min="784" max="784" width="2.83203125" style="252" customWidth="1"/>
    <col min="785" max="785" width="15.1640625" style="252" customWidth="1"/>
    <col min="786" max="787" width="16" style="252" customWidth="1"/>
    <col min="788" max="788" width="2.83203125" style="252" customWidth="1"/>
    <col min="789" max="789" width="15.1640625" style="252" customWidth="1"/>
    <col min="790" max="791" width="16" style="252" customWidth="1"/>
    <col min="792" max="792" width="2.83203125" style="252" customWidth="1"/>
    <col min="793" max="793" width="15.1640625" style="252" customWidth="1"/>
    <col min="794" max="795" width="16" style="252" customWidth="1"/>
    <col min="796" max="796" width="2.83203125" style="252" customWidth="1"/>
    <col min="797" max="797" width="15.1640625" style="252" customWidth="1"/>
    <col min="798" max="799" width="16" style="252" customWidth="1"/>
    <col min="800" max="800" width="2.83203125" style="252" customWidth="1"/>
    <col min="801" max="801" width="15.1640625" style="252" customWidth="1"/>
    <col min="802" max="803" width="16" style="252" customWidth="1"/>
    <col min="804" max="804" width="8.83203125" style="252"/>
    <col min="805" max="805" width="14.83203125" style="252" bestFit="1" customWidth="1"/>
    <col min="806" max="806" width="12.5" style="252" bestFit="1" customWidth="1"/>
    <col min="807" max="1024" width="8.83203125" style="252"/>
    <col min="1025" max="1025" width="4.5" style="252" customWidth="1"/>
    <col min="1026" max="1026" width="11" style="252" bestFit="1" customWidth="1"/>
    <col min="1027" max="1027" width="52.5" style="252" customWidth="1"/>
    <col min="1028" max="1028" width="2.83203125" style="252" customWidth="1"/>
    <col min="1029" max="1029" width="15.1640625" style="252" customWidth="1"/>
    <col min="1030" max="1031" width="16" style="252" customWidth="1"/>
    <col min="1032" max="1032" width="2.83203125" style="252" customWidth="1"/>
    <col min="1033" max="1033" width="15.1640625" style="252" customWidth="1"/>
    <col min="1034" max="1035" width="16" style="252" customWidth="1"/>
    <col min="1036" max="1036" width="2.83203125" style="252" customWidth="1"/>
    <col min="1037" max="1037" width="15.1640625" style="252" customWidth="1"/>
    <col min="1038" max="1039" width="16" style="252" customWidth="1"/>
    <col min="1040" max="1040" width="2.83203125" style="252" customWidth="1"/>
    <col min="1041" max="1041" width="15.1640625" style="252" customWidth="1"/>
    <col min="1042" max="1043" width="16" style="252" customWidth="1"/>
    <col min="1044" max="1044" width="2.83203125" style="252" customWidth="1"/>
    <col min="1045" max="1045" width="15.1640625" style="252" customWidth="1"/>
    <col min="1046" max="1047" width="16" style="252" customWidth="1"/>
    <col min="1048" max="1048" width="2.83203125" style="252" customWidth="1"/>
    <col min="1049" max="1049" width="15.1640625" style="252" customWidth="1"/>
    <col min="1050" max="1051" width="16" style="252" customWidth="1"/>
    <col min="1052" max="1052" width="2.83203125" style="252" customWidth="1"/>
    <col min="1053" max="1053" width="15.1640625" style="252" customWidth="1"/>
    <col min="1054" max="1055" width="16" style="252" customWidth="1"/>
    <col min="1056" max="1056" width="2.83203125" style="252" customWidth="1"/>
    <col min="1057" max="1057" width="15.1640625" style="252" customWidth="1"/>
    <col min="1058" max="1059" width="16" style="252" customWidth="1"/>
    <col min="1060" max="1060" width="8.83203125" style="252"/>
    <col min="1061" max="1061" width="14.83203125" style="252" bestFit="1" customWidth="1"/>
    <col min="1062" max="1062" width="12.5" style="252" bestFit="1" customWidth="1"/>
    <col min="1063" max="1280" width="8.83203125" style="252"/>
    <col min="1281" max="1281" width="4.5" style="252" customWidth="1"/>
    <col min="1282" max="1282" width="11" style="252" bestFit="1" customWidth="1"/>
    <col min="1283" max="1283" width="52.5" style="252" customWidth="1"/>
    <col min="1284" max="1284" width="2.83203125" style="252" customWidth="1"/>
    <col min="1285" max="1285" width="15.1640625" style="252" customWidth="1"/>
    <col min="1286" max="1287" width="16" style="252" customWidth="1"/>
    <col min="1288" max="1288" width="2.83203125" style="252" customWidth="1"/>
    <col min="1289" max="1289" width="15.1640625" style="252" customWidth="1"/>
    <col min="1290" max="1291" width="16" style="252" customWidth="1"/>
    <col min="1292" max="1292" width="2.83203125" style="252" customWidth="1"/>
    <col min="1293" max="1293" width="15.1640625" style="252" customWidth="1"/>
    <col min="1294" max="1295" width="16" style="252" customWidth="1"/>
    <col min="1296" max="1296" width="2.83203125" style="252" customWidth="1"/>
    <col min="1297" max="1297" width="15.1640625" style="252" customWidth="1"/>
    <col min="1298" max="1299" width="16" style="252" customWidth="1"/>
    <col min="1300" max="1300" width="2.83203125" style="252" customWidth="1"/>
    <col min="1301" max="1301" width="15.1640625" style="252" customWidth="1"/>
    <col min="1302" max="1303" width="16" style="252" customWidth="1"/>
    <col min="1304" max="1304" width="2.83203125" style="252" customWidth="1"/>
    <col min="1305" max="1305" width="15.1640625" style="252" customWidth="1"/>
    <col min="1306" max="1307" width="16" style="252" customWidth="1"/>
    <col min="1308" max="1308" width="2.83203125" style="252" customWidth="1"/>
    <col min="1309" max="1309" width="15.1640625" style="252" customWidth="1"/>
    <col min="1310" max="1311" width="16" style="252" customWidth="1"/>
    <col min="1312" max="1312" width="2.83203125" style="252" customWidth="1"/>
    <col min="1313" max="1313" width="15.1640625" style="252" customWidth="1"/>
    <col min="1314" max="1315" width="16" style="252" customWidth="1"/>
    <col min="1316" max="1316" width="8.83203125" style="252"/>
    <col min="1317" max="1317" width="14.83203125" style="252" bestFit="1" customWidth="1"/>
    <col min="1318" max="1318" width="12.5" style="252" bestFit="1" customWidth="1"/>
    <col min="1319" max="1536" width="8.83203125" style="252"/>
    <col min="1537" max="1537" width="4.5" style="252" customWidth="1"/>
    <col min="1538" max="1538" width="11" style="252" bestFit="1" customWidth="1"/>
    <col min="1539" max="1539" width="52.5" style="252" customWidth="1"/>
    <col min="1540" max="1540" width="2.83203125" style="252" customWidth="1"/>
    <col min="1541" max="1541" width="15.1640625" style="252" customWidth="1"/>
    <col min="1542" max="1543" width="16" style="252" customWidth="1"/>
    <col min="1544" max="1544" width="2.83203125" style="252" customWidth="1"/>
    <col min="1545" max="1545" width="15.1640625" style="252" customWidth="1"/>
    <col min="1546" max="1547" width="16" style="252" customWidth="1"/>
    <col min="1548" max="1548" width="2.83203125" style="252" customWidth="1"/>
    <col min="1549" max="1549" width="15.1640625" style="252" customWidth="1"/>
    <col min="1550" max="1551" width="16" style="252" customWidth="1"/>
    <col min="1552" max="1552" width="2.83203125" style="252" customWidth="1"/>
    <col min="1553" max="1553" width="15.1640625" style="252" customWidth="1"/>
    <col min="1554" max="1555" width="16" style="252" customWidth="1"/>
    <col min="1556" max="1556" width="2.83203125" style="252" customWidth="1"/>
    <col min="1557" max="1557" width="15.1640625" style="252" customWidth="1"/>
    <col min="1558" max="1559" width="16" style="252" customWidth="1"/>
    <col min="1560" max="1560" width="2.83203125" style="252" customWidth="1"/>
    <col min="1561" max="1561" width="15.1640625" style="252" customWidth="1"/>
    <col min="1562" max="1563" width="16" style="252" customWidth="1"/>
    <col min="1564" max="1564" width="2.83203125" style="252" customWidth="1"/>
    <col min="1565" max="1565" width="15.1640625" style="252" customWidth="1"/>
    <col min="1566" max="1567" width="16" style="252" customWidth="1"/>
    <col min="1568" max="1568" width="2.83203125" style="252" customWidth="1"/>
    <col min="1569" max="1569" width="15.1640625" style="252" customWidth="1"/>
    <col min="1570" max="1571" width="16" style="252" customWidth="1"/>
    <col min="1572" max="1572" width="8.83203125" style="252"/>
    <col min="1573" max="1573" width="14.83203125" style="252" bestFit="1" customWidth="1"/>
    <col min="1574" max="1574" width="12.5" style="252" bestFit="1" customWidth="1"/>
    <col min="1575" max="1792" width="8.83203125" style="252"/>
    <col min="1793" max="1793" width="4.5" style="252" customWidth="1"/>
    <col min="1794" max="1794" width="11" style="252" bestFit="1" customWidth="1"/>
    <col min="1795" max="1795" width="52.5" style="252" customWidth="1"/>
    <col min="1796" max="1796" width="2.83203125" style="252" customWidth="1"/>
    <col min="1797" max="1797" width="15.1640625" style="252" customWidth="1"/>
    <col min="1798" max="1799" width="16" style="252" customWidth="1"/>
    <col min="1800" max="1800" width="2.83203125" style="252" customWidth="1"/>
    <col min="1801" max="1801" width="15.1640625" style="252" customWidth="1"/>
    <col min="1802" max="1803" width="16" style="252" customWidth="1"/>
    <col min="1804" max="1804" width="2.83203125" style="252" customWidth="1"/>
    <col min="1805" max="1805" width="15.1640625" style="252" customWidth="1"/>
    <col min="1806" max="1807" width="16" style="252" customWidth="1"/>
    <col min="1808" max="1808" width="2.83203125" style="252" customWidth="1"/>
    <col min="1809" max="1809" width="15.1640625" style="252" customWidth="1"/>
    <col min="1810" max="1811" width="16" style="252" customWidth="1"/>
    <col min="1812" max="1812" width="2.83203125" style="252" customWidth="1"/>
    <col min="1813" max="1813" width="15.1640625" style="252" customWidth="1"/>
    <col min="1814" max="1815" width="16" style="252" customWidth="1"/>
    <col min="1816" max="1816" width="2.83203125" style="252" customWidth="1"/>
    <col min="1817" max="1817" width="15.1640625" style="252" customWidth="1"/>
    <col min="1818" max="1819" width="16" style="252" customWidth="1"/>
    <col min="1820" max="1820" width="2.83203125" style="252" customWidth="1"/>
    <col min="1821" max="1821" width="15.1640625" style="252" customWidth="1"/>
    <col min="1822" max="1823" width="16" style="252" customWidth="1"/>
    <col min="1824" max="1824" width="2.83203125" style="252" customWidth="1"/>
    <col min="1825" max="1825" width="15.1640625" style="252" customWidth="1"/>
    <col min="1826" max="1827" width="16" style="252" customWidth="1"/>
    <col min="1828" max="1828" width="8.83203125" style="252"/>
    <col min="1829" max="1829" width="14.83203125" style="252" bestFit="1" customWidth="1"/>
    <col min="1830" max="1830" width="12.5" style="252" bestFit="1" customWidth="1"/>
    <col min="1831" max="2048" width="8.83203125" style="252"/>
    <col min="2049" max="2049" width="4.5" style="252" customWidth="1"/>
    <col min="2050" max="2050" width="11" style="252" bestFit="1" customWidth="1"/>
    <col min="2051" max="2051" width="52.5" style="252" customWidth="1"/>
    <col min="2052" max="2052" width="2.83203125" style="252" customWidth="1"/>
    <col min="2053" max="2053" width="15.1640625" style="252" customWidth="1"/>
    <col min="2054" max="2055" width="16" style="252" customWidth="1"/>
    <col min="2056" max="2056" width="2.83203125" style="252" customWidth="1"/>
    <col min="2057" max="2057" width="15.1640625" style="252" customWidth="1"/>
    <col min="2058" max="2059" width="16" style="252" customWidth="1"/>
    <col min="2060" max="2060" width="2.83203125" style="252" customWidth="1"/>
    <col min="2061" max="2061" width="15.1640625" style="252" customWidth="1"/>
    <col min="2062" max="2063" width="16" style="252" customWidth="1"/>
    <col min="2064" max="2064" width="2.83203125" style="252" customWidth="1"/>
    <col min="2065" max="2065" width="15.1640625" style="252" customWidth="1"/>
    <col min="2066" max="2067" width="16" style="252" customWidth="1"/>
    <col min="2068" max="2068" width="2.83203125" style="252" customWidth="1"/>
    <col min="2069" max="2069" width="15.1640625" style="252" customWidth="1"/>
    <col min="2070" max="2071" width="16" style="252" customWidth="1"/>
    <col min="2072" max="2072" width="2.83203125" style="252" customWidth="1"/>
    <col min="2073" max="2073" width="15.1640625" style="252" customWidth="1"/>
    <col min="2074" max="2075" width="16" style="252" customWidth="1"/>
    <col min="2076" max="2076" width="2.83203125" style="252" customWidth="1"/>
    <col min="2077" max="2077" width="15.1640625" style="252" customWidth="1"/>
    <col min="2078" max="2079" width="16" style="252" customWidth="1"/>
    <col min="2080" max="2080" width="2.83203125" style="252" customWidth="1"/>
    <col min="2081" max="2081" width="15.1640625" style="252" customWidth="1"/>
    <col min="2082" max="2083" width="16" style="252" customWidth="1"/>
    <col min="2084" max="2084" width="8.83203125" style="252"/>
    <col min="2085" max="2085" width="14.83203125" style="252" bestFit="1" customWidth="1"/>
    <col min="2086" max="2086" width="12.5" style="252" bestFit="1" customWidth="1"/>
    <col min="2087" max="2304" width="8.83203125" style="252"/>
    <col min="2305" max="2305" width="4.5" style="252" customWidth="1"/>
    <col min="2306" max="2306" width="11" style="252" bestFit="1" customWidth="1"/>
    <col min="2307" max="2307" width="52.5" style="252" customWidth="1"/>
    <col min="2308" max="2308" width="2.83203125" style="252" customWidth="1"/>
    <col min="2309" max="2309" width="15.1640625" style="252" customWidth="1"/>
    <col min="2310" max="2311" width="16" style="252" customWidth="1"/>
    <col min="2312" max="2312" width="2.83203125" style="252" customWidth="1"/>
    <col min="2313" max="2313" width="15.1640625" style="252" customWidth="1"/>
    <col min="2314" max="2315" width="16" style="252" customWidth="1"/>
    <col min="2316" max="2316" width="2.83203125" style="252" customWidth="1"/>
    <col min="2317" max="2317" width="15.1640625" style="252" customWidth="1"/>
    <col min="2318" max="2319" width="16" style="252" customWidth="1"/>
    <col min="2320" max="2320" width="2.83203125" style="252" customWidth="1"/>
    <col min="2321" max="2321" width="15.1640625" style="252" customWidth="1"/>
    <col min="2322" max="2323" width="16" style="252" customWidth="1"/>
    <col min="2324" max="2324" width="2.83203125" style="252" customWidth="1"/>
    <col min="2325" max="2325" width="15.1640625" style="252" customWidth="1"/>
    <col min="2326" max="2327" width="16" style="252" customWidth="1"/>
    <col min="2328" max="2328" width="2.83203125" style="252" customWidth="1"/>
    <col min="2329" max="2329" width="15.1640625" style="252" customWidth="1"/>
    <col min="2330" max="2331" width="16" style="252" customWidth="1"/>
    <col min="2332" max="2332" width="2.83203125" style="252" customWidth="1"/>
    <col min="2333" max="2333" width="15.1640625" style="252" customWidth="1"/>
    <col min="2334" max="2335" width="16" style="252" customWidth="1"/>
    <col min="2336" max="2336" width="2.83203125" style="252" customWidth="1"/>
    <col min="2337" max="2337" width="15.1640625" style="252" customWidth="1"/>
    <col min="2338" max="2339" width="16" style="252" customWidth="1"/>
    <col min="2340" max="2340" width="8.83203125" style="252"/>
    <col min="2341" max="2341" width="14.83203125" style="252" bestFit="1" customWidth="1"/>
    <col min="2342" max="2342" width="12.5" style="252" bestFit="1" customWidth="1"/>
    <col min="2343" max="2560" width="8.83203125" style="252"/>
    <col min="2561" max="2561" width="4.5" style="252" customWidth="1"/>
    <col min="2562" max="2562" width="11" style="252" bestFit="1" customWidth="1"/>
    <col min="2563" max="2563" width="52.5" style="252" customWidth="1"/>
    <col min="2564" max="2564" width="2.83203125" style="252" customWidth="1"/>
    <col min="2565" max="2565" width="15.1640625" style="252" customWidth="1"/>
    <col min="2566" max="2567" width="16" style="252" customWidth="1"/>
    <col min="2568" max="2568" width="2.83203125" style="252" customWidth="1"/>
    <col min="2569" max="2569" width="15.1640625" style="252" customWidth="1"/>
    <col min="2570" max="2571" width="16" style="252" customWidth="1"/>
    <col min="2572" max="2572" width="2.83203125" style="252" customWidth="1"/>
    <col min="2573" max="2573" width="15.1640625" style="252" customWidth="1"/>
    <col min="2574" max="2575" width="16" style="252" customWidth="1"/>
    <col min="2576" max="2576" width="2.83203125" style="252" customWidth="1"/>
    <col min="2577" max="2577" width="15.1640625" style="252" customWidth="1"/>
    <col min="2578" max="2579" width="16" style="252" customWidth="1"/>
    <col min="2580" max="2580" width="2.83203125" style="252" customWidth="1"/>
    <col min="2581" max="2581" width="15.1640625" style="252" customWidth="1"/>
    <col min="2582" max="2583" width="16" style="252" customWidth="1"/>
    <col min="2584" max="2584" width="2.83203125" style="252" customWidth="1"/>
    <col min="2585" max="2585" width="15.1640625" style="252" customWidth="1"/>
    <col min="2586" max="2587" width="16" style="252" customWidth="1"/>
    <col min="2588" max="2588" width="2.83203125" style="252" customWidth="1"/>
    <col min="2589" max="2589" width="15.1640625" style="252" customWidth="1"/>
    <col min="2590" max="2591" width="16" style="252" customWidth="1"/>
    <col min="2592" max="2592" width="2.83203125" style="252" customWidth="1"/>
    <col min="2593" max="2593" width="15.1640625" style="252" customWidth="1"/>
    <col min="2594" max="2595" width="16" style="252" customWidth="1"/>
    <col min="2596" max="2596" width="8.83203125" style="252"/>
    <col min="2597" max="2597" width="14.83203125" style="252" bestFit="1" customWidth="1"/>
    <col min="2598" max="2598" width="12.5" style="252" bestFit="1" customWidth="1"/>
    <col min="2599" max="2816" width="8.83203125" style="252"/>
    <col min="2817" max="2817" width="4.5" style="252" customWidth="1"/>
    <col min="2818" max="2818" width="11" style="252" bestFit="1" customWidth="1"/>
    <col min="2819" max="2819" width="52.5" style="252" customWidth="1"/>
    <col min="2820" max="2820" width="2.83203125" style="252" customWidth="1"/>
    <col min="2821" max="2821" width="15.1640625" style="252" customWidth="1"/>
    <col min="2822" max="2823" width="16" style="252" customWidth="1"/>
    <col min="2824" max="2824" width="2.83203125" style="252" customWidth="1"/>
    <col min="2825" max="2825" width="15.1640625" style="252" customWidth="1"/>
    <col min="2826" max="2827" width="16" style="252" customWidth="1"/>
    <col min="2828" max="2828" width="2.83203125" style="252" customWidth="1"/>
    <col min="2829" max="2829" width="15.1640625" style="252" customWidth="1"/>
    <col min="2830" max="2831" width="16" style="252" customWidth="1"/>
    <col min="2832" max="2832" width="2.83203125" style="252" customWidth="1"/>
    <col min="2833" max="2833" width="15.1640625" style="252" customWidth="1"/>
    <col min="2834" max="2835" width="16" style="252" customWidth="1"/>
    <col min="2836" max="2836" width="2.83203125" style="252" customWidth="1"/>
    <col min="2837" max="2837" width="15.1640625" style="252" customWidth="1"/>
    <col min="2838" max="2839" width="16" style="252" customWidth="1"/>
    <col min="2840" max="2840" width="2.83203125" style="252" customWidth="1"/>
    <col min="2841" max="2841" width="15.1640625" style="252" customWidth="1"/>
    <col min="2842" max="2843" width="16" style="252" customWidth="1"/>
    <col min="2844" max="2844" width="2.83203125" style="252" customWidth="1"/>
    <col min="2845" max="2845" width="15.1640625" style="252" customWidth="1"/>
    <col min="2846" max="2847" width="16" style="252" customWidth="1"/>
    <col min="2848" max="2848" width="2.83203125" style="252" customWidth="1"/>
    <col min="2849" max="2849" width="15.1640625" style="252" customWidth="1"/>
    <col min="2850" max="2851" width="16" style="252" customWidth="1"/>
    <col min="2852" max="2852" width="8.83203125" style="252"/>
    <col min="2853" max="2853" width="14.83203125" style="252" bestFit="1" customWidth="1"/>
    <col min="2854" max="2854" width="12.5" style="252" bestFit="1" customWidth="1"/>
    <col min="2855" max="3072" width="8.83203125" style="252"/>
    <col min="3073" max="3073" width="4.5" style="252" customWidth="1"/>
    <col min="3074" max="3074" width="11" style="252" bestFit="1" customWidth="1"/>
    <col min="3075" max="3075" width="52.5" style="252" customWidth="1"/>
    <col min="3076" max="3076" width="2.83203125" style="252" customWidth="1"/>
    <col min="3077" max="3077" width="15.1640625" style="252" customWidth="1"/>
    <col min="3078" max="3079" width="16" style="252" customWidth="1"/>
    <col min="3080" max="3080" width="2.83203125" style="252" customWidth="1"/>
    <col min="3081" max="3081" width="15.1640625" style="252" customWidth="1"/>
    <col min="3082" max="3083" width="16" style="252" customWidth="1"/>
    <col min="3084" max="3084" width="2.83203125" style="252" customWidth="1"/>
    <col min="3085" max="3085" width="15.1640625" style="252" customWidth="1"/>
    <col min="3086" max="3087" width="16" style="252" customWidth="1"/>
    <col min="3088" max="3088" width="2.83203125" style="252" customWidth="1"/>
    <col min="3089" max="3089" width="15.1640625" style="252" customWidth="1"/>
    <col min="3090" max="3091" width="16" style="252" customWidth="1"/>
    <col min="3092" max="3092" width="2.83203125" style="252" customWidth="1"/>
    <col min="3093" max="3093" width="15.1640625" style="252" customWidth="1"/>
    <col min="3094" max="3095" width="16" style="252" customWidth="1"/>
    <col min="3096" max="3096" width="2.83203125" style="252" customWidth="1"/>
    <col min="3097" max="3097" width="15.1640625" style="252" customWidth="1"/>
    <col min="3098" max="3099" width="16" style="252" customWidth="1"/>
    <col min="3100" max="3100" width="2.83203125" style="252" customWidth="1"/>
    <col min="3101" max="3101" width="15.1640625" style="252" customWidth="1"/>
    <col min="3102" max="3103" width="16" style="252" customWidth="1"/>
    <col min="3104" max="3104" width="2.83203125" style="252" customWidth="1"/>
    <col min="3105" max="3105" width="15.1640625" style="252" customWidth="1"/>
    <col min="3106" max="3107" width="16" style="252" customWidth="1"/>
    <col min="3108" max="3108" width="8.83203125" style="252"/>
    <col min="3109" max="3109" width="14.83203125" style="252" bestFit="1" customWidth="1"/>
    <col min="3110" max="3110" width="12.5" style="252" bestFit="1" customWidth="1"/>
    <col min="3111" max="3328" width="8.83203125" style="252"/>
    <col min="3329" max="3329" width="4.5" style="252" customWidth="1"/>
    <col min="3330" max="3330" width="11" style="252" bestFit="1" customWidth="1"/>
    <col min="3331" max="3331" width="52.5" style="252" customWidth="1"/>
    <col min="3332" max="3332" width="2.83203125" style="252" customWidth="1"/>
    <col min="3333" max="3333" width="15.1640625" style="252" customWidth="1"/>
    <col min="3334" max="3335" width="16" style="252" customWidth="1"/>
    <col min="3336" max="3336" width="2.83203125" style="252" customWidth="1"/>
    <col min="3337" max="3337" width="15.1640625" style="252" customWidth="1"/>
    <col min="3338" max="3339" width="16" style="252" customWidth="1"/>
    <col min="3340" max="3340" width="2.83203125" style="252" customWidth="1"/>
    <col min="3341" max="3341" width="15.1640625" style="252" customWidth="1"/>
    <col min="3342" max="3343" width="16" style="252" customWidth="1"/>
    <col min="3344" max="3344" width="2.83203125" style="252" customWidth="1"/>
    <col min="3345" max="3345" width="15.1640625" style="252" customWidth="1"/>
    <col min="3346" max="3347" width="16" style="252" customWidth="1"/>
    <col min="3348" max="3348" width="2.83203125" style="252" customWidth="1"/>
    <col min="3349" max="3349" width="15.1640625" style="252" customWidth="1"/>
    <col min="3350" max="3351" width="16" style="252" customWidth="1"/>
    <col min="3352" max="3352" width="2.83203125" style="252" customWidth="1"/>
    <col min="3353" max="3353" width="15.1640625" style="252" customWidth="1"/>
    <col min="3354" max="3355" width="16" style="252" customWidth="1"/>
    <col min="3356" max="3356" width="2.83203125" style="252" customWidth="1"/>
    <col min="3357" max="3357" width="15.1640625" style="252" customWidth="1"/>
    <col min="3358" max="3359" width="16" style="252" customWidth="1"/>
    <col min="3360" max="3360" width="2.83203125" style="252" customWidth="1"/>
    <col min="3361" max="3361" width="15.1640625" style="252" customWidth="1"/>
    <col min="3362" max="3363" width="16" style="252" customWidth="1"/>
    <col min="3364" max="3364" width="8.83203125" style="252"/>
    <col min="3365" max="3365" width="14.83203125" style="252" bestFit="1" customWidth="1"/>
    <col min="3366" max="3366" width="12.5" style="252" bestFit="1" customWidth="1"/>
    <col min="3367" max="3584" width="8.83203125" style="252"/>
    <col min="3585" max="3585" width="4.5" style="252" customWidth="1"/>
    <col min="3586" max="3586" width="11" style="252" bestFit="1" customWidth="1"/>
    <col min="3587" max="3587" width="52.5" style="252" customWidth="1"/>
    <col min="3588" max="3588" width="2.83203125" style="252" customWidth="1"/>
    <col min="3589" max="3589" width="15.1640625" style="252" customWidth="1"/>
    <col min="3590" max="3591" width="16" style="252" customWidth="1"/>
    <col min="3592" max="3592" width="2.83203125" style="252" customWidth="1"/>
    <col min="3593" max="3593" width="15.1640625" style="252" customWidth="1"/>
    <col min="3594" max="3595" width="16" style="252" customWidth="1"/>
    <col min="3596" max="3596" width="2.83203125" style="252" customWidth="1"/>
    <col min="3597" max="3597" width="15.1640625" style="252" customWidth="1"/>
    <col min="3598" max="3599" width="16" style="252" customWidth="1"/>
    <col min="3600" max="3600" width="2.83203125" style="252" customWidth="1"/>
    <col min="3601" max="3601" width="15.1640625" style="252" customWidth="1"/>
    <col min="3602" max="3603" width="16" style="252" customWidth="1"/>
    <col min="3604" max="3604" width="2.83203125" style="252" customWidth="1"/>
    <col min="3605" max="3605" width="15.1640625" style="252" customWidth="1"/>
    <col min="3606" max="3607" width="16" style="252" customWidth="1"/>
    <col min="3608" max="3608" width="2.83203125" style="252" customWidth="1"/>
    <col min="3609" max="3609" width="15.1640625" style="252" customWidth="1"/>
    <col min="3610" max="3611" width="16" style="252" customWidth="1"/>
    <col min="3612" max="3612" width="2.83203125" style="252" customWidth="1"/>
    <col min="3613" max="3613" width="15.1640625" style="252" customWidth="1"/>
    <col min="3614" max="3615" width="16" style="252" customWidth="1"/>
    <col min="3616" max="3616" width="2.83203125" style="252" customWidth="1"/>
    <col min="3617" max="3617" width="15.1640625" style="252" customWidth="1"/>
    <col min="3618" max="3619" width="16" style="252" customWidth="1"/>
    <col min="3620" max="3620" width="8.83203125" style="252"/>
    <col min="3621" max="3621" width="14.83203125" style="252" bestFit="1" customWidth="1"/>
    <col min="3622" max="3622" width="12.5" style="252" bestFit="1" customWidth="1"/>
    <col min="3623" max="3840" width="8.83203125" style="252"/>
    <col min="3841" max="3841" width="4.5" style="252" customWidth="1"/>
    <col min="3842" max="3842" width="11" style="252" bestFit="1" customWidth="1"/>
    <col min="3843" max="3843" width="52.5" style="252" customWidth="1"/>
    <col min="3844" max="3844" width="2.83203125" style="252" customWidth="1"/>
    <col min="3845" max="3845" width="15.1640625" style="252" customWidth="1"/>
    <col min="3846" max="3847" width="16" style="252" customWidth="1"/>
    <col min="3848" max="3848" width="2.83203125" style="252" customWidth="1"/>
    <col min="3849" max="3849" width="15.1640625" style="252" customWidth="1"/>
    <col min="3850" max="3851" width="16" style="252" customWidth="1"/>
    <col min="3852" max="3852" width="2.83203125" style="252" customWidth="1"/>
    <col min="3853" max="3853" width="15.1640625" style="252" customWidth="1"/>
    <col min="3854" max="3855" width="16" style="252" customWidth="1"/>
    <col min="3856" max="3856" width="2.83203125" style="252" customWidth="1"/>
    <col min="3857" max="3857" width="15.1640625" style="252" customWidth="1"/>
    <col min="3858" max="3859" width="16" style="252" customWidth="1"/>
    <col min="3860" max="3860" width="2.83203125" style="252" customWidth="1"/>
    <col min="3861" max="3861" width="15.1640625" style="252" customWidth="1"/>
    <col min="3862" max="3863" width="16" style="252" customWidth="1"/>
    <col min="3864" max="3864" width="2.83203125" style="252" customWidth="1"/>
    <col min="3865" max="3865" width="15.1640625" style="252" customWidth="1"/>
    <col min="3866" max="3867" width="16" style="252" customWidth="1"/>
    <col min="3868" max="3868" width="2.83203125" style="252" customWidth="1"/>
    <col min="3869" max="3869" width="15.1640625" style="252" customWidth="1"/>
    <col min="3870" max="3871" width="16" style="252" customWidth="1"/>
    <col min="3872" max="3872" width="2.83203125" style="252" customWidth="1"/>
    <col min="3873" max="3873" width="15.1640625" style="252" customWidth="1"/>
    <col min="3874" max="3875" width="16" style="252" customWidth="1"/>
    <col min="3876" max="3876" width="8.83203125" style="252"/>
    <col min="3877" max="3877" width="14.83203125" style="252" bestFit="1" customWidth="1"/>
    <col min="3878" max="3878" width="12.5" style="252" bestFit="1" customWidth="1"/>
    <col min="3879" max="4096" width="8.83203125" style="252"/>
    <col min="4097" max="4097" width="4.5" style="252" customWidth="1"/>
    <col min="4098" max="4098" width="11" style="252" bestFit="1" customWidth="1"/>
    <col min="4099" max="4099" width="52.5" style="252" customWidth="1"/>
    <col min="4100" max="4100" width="2.83203125" style="252" customWidth="1"/>
    <col min="4101" max="4101" width="15.1640625" style="252" customWidth="1"/>
    <col min="4102" max="4103" width="16" style="252" customWidth="1"/>
    <col min="4104" max="4104" width="2.83203125" style="252" customWidth="1"/>
    <col min="4105" max="4105" width="15.1640625" style="252" customWidth="1"/>
    <col min="4106" max="4107" width="16" style="252" customWidth="1"/>
    <col min="4108" max="4108" width="2.83203125" style="252" customWidth="1"/>
    <col min="4109" max="4109" width="15.1640625" style="252" customWidth="1"/>
    <col min="4110" max="4111" width="16" style="252" customWidth="1"/>
    <col min="4112" max="4112" width="2.83203125" style="252" customWidth="1"/>
    <col min="4113" max="4113" width="15.1640625" style="252" customWidth="1"/>
    <col min="4114" max="4115" width="16" style="252" customWidth="1"/>
    <col min="4116" max="4116" width="2.83203125" style="252" customWidth="1"/>
    <col min="4117" max="4117" width="15.1640625" style="252" customWidth="1"/>
    <col min="4118" max="4119" width="16" style="252" customWidth="1"/>
    <col min="4120" max="4120" width="2.83203125" style="252" customWidth="1"/>
    <col min="4121" max="4121" width="15.1640625" style="252" customWidth="1"/>
    <col min="4122" max="4123" width="16" style="252" customWidth="1"/>
    <col min="4124" max="4124" width="2.83203125" style="252" customWidth="1"/>
    <col min="4125" max="4125" width="15.1640625" style="252" customWidth="1"/>
    <col min="4126" max="4127" width="16" style="252" customWidth="1"/>
    <col min="4128" max="4128" width="2.83203125" style="252" customWidth="1"/>
    <col min="4129" max="4129" width="15.1640625" style="252" customWidth="1"/>
    <col min="4130" max="4131" width="16" style="252" customWidth="1"/>
    <col min="4132" max="4132" width="8.83203125" style="252"/>
    <col min="4133" max="4133" width="14.83203125" style="252" bestFit="1" customWidth="1"/>
    <col min="4134" max="4134" width="12.5" style="252" bestFit="1" customWidth="1"/>
    <col min="4135" max="4352" width="8.83203125" style="252"/>
    <col min="4353" max="4353" width="4.5" style="252" customWidth="1"/>
    <col min="4354" max="4354" width="11" style="252" bestFit="1" customWidth="1"/>
    <col min="4355" max="4355" width="52.5" style="252" customWidth="1"/>
    <col min="4356" max="4356" width="2.83203125" style="252" customWidth="1"/>
    <col min="4357" max="4357" width="15.1640625" style="252" customWidth="1"/>
    <col min="4358" max="4359" width="16" style="252" customWidth="1"/>
    <col min="4360" max="4360" width="2.83203125" style="252" customWidth="1"/>
    <col min="4361" max="4361" width="15.1640625" style="252" customWidth="1"/>
    <col min="4362" max="4363" width="16" style="252" customWidth="1"/>
    <col min="4364" max="4364" width="2.83203125" style="252" customWidth="1"/>
    <col min="4365" max="4365" width="15.1640625" style="252" customWidth="1"/>
    <col min="4366" max="4367" width="16" style="252" customWidth="1"/>
    <col min="4368" max="4368" width="2.83203125" style="252" customWidth="1"/>
    <col min="4369" max="4369" width="15.1640625" style="252" customWidth="1"/>
    <col min="4370" max="4371" width="16" style="252" customWidth="1"/>
    <col min="4372" max="4372" width="2.83203125" style="252" customWidth="1"/>
    <col min="4373" max="4373" width="15.1640625" style="252" customWidth="1"/>
    <col min="4374" max="4375" width="16" style="252" customWidth="1"/>
    <col min="4376" max="4376" width="2.83203125" style="252" customWidth="1"/>
    <col min="4377" max="4377" width="15.1640625" style="252" customWidth="1"/>
    <col min="4378" max="4379" width="16" style="252" customWidth="1"/>
    <col min="4380" max="4380" width="2.83203125" style="252" customWidth="1"/>
    <col min="4381" max="4381" width="15.1640625" style="252" customWidth="1"/>
    <col min="4382" max="4383" width="16" style="252" customWidth="1"/>
    <col min="4384" max="4384" width="2.83203125" style="252" customWidth="1"/>
    <col min="4385" max="4385" width="15.1640625" style="252" customWidth="1"/>
    <col min="4386" max="4387" width="16" style="252" customWidth="1"/>
    <col min="4388" max="4388" width="8.83203125" style="252"/>
    <col min="4389" max="4389" width="14.83203125" style="252" bestFit="1" customWidth="1"/>
    <col min="4390" max="4390" width="12.5" style="252" bestFit="1" customWidth="1"/>
    <col min="4391" max="4608" width="8.83203125" style="252"/>
    <col min="4609" max="4609" width="4.5" style="252" customWidth="1"/>
    <col min="4610" max="4610" width="11" style="252" bestFit="1" customWidth="1"/>
    <col min="4611" max="4611" width="52.5" style="252" customWidth="1"/>
    <col min="4612" max="4612" width="2.83203125" style="252" customWidth="1"/>
    <col min="4613" max="4613" width="15.1640625" style="252" customWidth="1"/>
    <col min="4614" max="4615" width="16" style="252" customWidth="1"/>
    <col min="4616" max="4616" width="2.83203125" style="252" customWidth="1"/>
    <col min="4617" max="4617" width="15.1640625" style="252" customWidth="1"/>
    <col min="4618" max="4619" width="16" style="252" customWidth="1"/>
    <col min="4620" max="4620" width="2.83203125" style="252" customWidth="1"/>
    <col min="4621" max="4621" width="15.1640625" style="252" customWidth="1"/>
    <col min="4622" max="4623" width="16" style="252" customWidth="1"/>
    <col min="4624" max="4624" width="2.83203125" style="252" customWidth="1"/>
    <col min="4625" max="4625" width="15.1640625" style="252" customWidth="1"/>
    <col min="4626" max="4627" width="16" style="252" customWidth="1"/>
    <col min="4628" max="4628" width="2.83203125" style="252" customWidth="1"/>
    <col min="4629" max="4629" width="15.1640625" style="252" customWidth="1"/>
    <col min="4630" max="4631" width="16" style="252" customWidth="1"/>
    <col min="4632" max="4632" width="2.83203125" style="252" customWidth="1"/>
    <col min="4633" max="4633" width="15.1640625" style="252" customWidth="1"/>
    <col min="4634" max="4635" width="16" style="252" customWidth="1"/>
    <col min="4636" max="4636" width="2.83203125" style="252" customWidth="1"/>
    <col min="4637" max="4637" width="15.1640625" style="252" customWidth="1"/>
    <col min="4638" max="4639" width="16" style="252" customWidth="1"/>
    <col min="4640" max="4640" width="2.83203125" style="252" customWidth="1"/>
    <col min="4641" max="4641" width="15.1640625" style="252" customWidth="1"/>
    <col min="4642" max="4643" width="16" style="252" customWidth="1"/>
    <col min="4644" max="4644" width="8.83203125" style="252"/>
    <col min="4645" max="4645" width="14.83203125" style="252" bestFit="1" customWidth="1"/>
    <col min="4646" max="4646" width="12.5" style="252" bestFit="1" customWidth="1"/>
    <col min="4647" max="4864" width="8.83203125" style="252"/>
    <col min="4865" max="4865" width="4.5" style="252" customWidth="1"/>
    <col min="4866" max="4866" width="11" style="252" bestFit="1" customWidth="1"/>
    <col min="4867" max="4867" width="52.5" style="252" customWidth="1"/>
    <col min="4868" max="4868" width="2.83203125" style="252" customWidth="1"/>
    <col min="4869" max="4869" width="15.1640625" style="252" customWidth="1"/>
    <col min="4870" max="4871" width="16" style="252" customWidth="1"/>
    <col min="4872" max="4872" width="2.83203125" style="252" customWidth="1"/>
    <col min="4873" max="4873" width="15.1640625" style="252" customWidth="1"/>
    <col min="4874" max="4875" width="16" style="252" customWidth="1"/>
    <col min="4876" max="4876" width="2.83203125" style="252" customWidth="1"/>
    <col min="4877" max="4877" width="15.1640625" style="252" customWidth="1"/>
    <col min="4878" max="4879" width="16" style="252" customWidth="1"/>
    <col min="4880" max="4880" width="2.83203125" style="252" customWidth="1"/>
    <col min="4881" max="4881" width="15.1640625" style="252" customWidth="1"/>
    <col min="4882" max="4883" width="16" style="252" customWidth="1"/>
    <col min="4884" max="4884" width="2.83203125" style="252" customWidth="1"/>
    <col min="4885" max="4885" width="15.1640625" style="252" customWidth="1"/>
    <col min="4886" max="4887" width="16" style="252" customWidth="1"/>
    <col min="4888" max="4888" width="2.83203125" style="252" customWidth="1"/>
    <col min="4889" max="4889" width="15.1640625" style="252" customWidth="1"/>
    <col min="4890" max="4891" width="16" style="252" customWidth="1"/>
    <col min="4892" max="4892" width="2.83203125" style="252" customWidth="1"/>
    <col min="4893" max="4893" width="15.1640625" style="252" customWidth="1"/>
    <col min="4894" max="4895" width="16" style="252" customWidth="1"/>
    <col min="4896" max="4896" width="2.83203125" style="252" customWidth="1"/>
    <col min="4897" max="4897" width="15.1640625" style="252" customWidth="1"/>
    <col min="4898" max="4899" width="16" style="252" customWidth="1"/>
    <col min="4900" max="4900" width="8.83203125" style="252"/>
    <col min="4901" max="4901" width="14.83203125" style="252" bestFit="1" customWidth="1"/>
    <col min="4902" max="4902" width="12.5" style="252" bestFit="1" customWidth="1"/>
    <col min="4903" max="5120" width="8.83203125" style="252"/>
    <col min="5121" max="5121" width="4.5" style="252" customWidth="1"/>
    <col min="5122" max="5122" width="11" style="252" bestFit="1" customWidth="1"/>
    <col min="5123" max="5123" width="52.5" style="252" customWidth="1"/>
    <col min="5124" max="5124" width="2.83203125" style="252" customWidth="1"/>
    <col min="5125" max="5125" width="15.1640625" style="252" customWidth="1"/>
    <col min="5126" max="5127" width="16" style="252" customWidth="1"/>
    <col min="5128" max="5128" width="2.83203125" style="252" customWidth="1"/>
    <col min="5129" max="5129" width="15.1640625" style="252" customWidth="1"/>
    <col min="5130" max="5131" width="16" style="252" customWidth="1"/>
    <col min="5132" max="5132" width="2.83203125" style="252" customWidth="1"/>
    <col min="5133" max="5133" width="15.1640625" style="252" customWidth="1"/>
    <col min="5134" max="5135" width="16" style="252" customWidth="1"/>
    <col min="5136" max="5136" width="2.83203125" style="252" customWidth="1"/>
    <col min="5137" max="5137" width="15.1640625" style="252" customWidth="1"/>
    <col min="5138" max="5139" width="16" style="252" customWidth="1"/>
    <col min="5140" max="5140" width="2.83203125" style="252" customWidth="1"/>
    <col min="5141" max="5141" width="15.1640625" style="252" customWidth="1"/>
    <col min="5142" max="5143" width="16" style="252" customWidth="1"/>
    <col min="5144" max="5144" width="2.83203125" style="252" customWidth="1"/>
    <col min="5145" max="5145" width="15.1640625" style="252" customWidth="1"/>
    <col min="5146" max="5147" width="16" style="252" customWidth="1"/>
    <col min="5148" max="5148" width="2.83203125" style="252" customWidth="1"/>
    <col min="5149" max="5149" width="15.1640625" style="252" customWidth="1"/>
    <col min="5150" max="5151" width="16" style="252" customWidth="1"/>
    <col min="5152" max="5152" width="2.83203125" style="252" customWidth="1"/>
    <col min="5153" max="5153" width="15.1640625" style="252" customWidth="1"/>
    <col min="5154" max="5155" width="16" style="252" customWidth="1"/>
    <col min="5156" max="5156" width="8.83203125" style="252"/>
    <col min="5157" max="5157" width="14.83203125" style="252" bestFit="1" customWidth="1"/>
    <col min="5158" max="5158" width="12.5" style="252" bestFit="1" customWidth="1"/>
    <col min="5159" max="5376" width="8.83203125" style="252"/>
    <col min="5377" max="5377" width="4.5" style="252" customWidth="1"/>
    <col min="5378" max="5378" width="11" style="252" bestFit="1" customWidth="1"/>
    <col min="5379" max="5379" width="52.5" style="252" customWidth="1"/>
    <col min="5380" max="5380" width="2.83203125" style="252" customWidth="1"/>
    <col min="5381" max="5381" width="15.1640625" style="252" customWidth="1"/>
    <col min="5382" max="5383" width="16" style="252" customWidth="1"/>
    <col min="5384" max="5384" width="2.83203125" style="252" customWidth="1"/>
    <col min="5385" max="5385" width="15.1640625" style="252" customWidth="1"/>
    <col min="5386" max="5387" width="16" style="252" customWidth="1"/>
    <col min="5388" max="5388" width="2.83203125" style="252" customWidth="1"/>
    <col min="5389" max="5389" width="15.1640625" style="252" customWidth="1"/>
    <col min="5390" max="5391" width="16" style="252" customWidth="1"/>
    <col min="5392" max="5392" width="2.83203125" style="252" customWidth="1"/>
    <col min="5393" max="5393" width="15.1640625" style="252" customWidth="1"/>
    <col min="5394" max="5395" width="16" style="252" customWidth="1"/>
    <col min="5396" max="5396" width="2.83203125" style="252" customWidth="1"/>
    <col min="5397" max="5397" width="15.1640625" style="252" customWidth="1"/>
    <col min="5398" max="5399" width="16" style="252" customWidth="1"/>
    <col min="5400" max="5400" width="2.83203125" style="252" customWidth="1"/>
    <col min="5401" max="5401" width="15.1640625" style="252" customWidth="1"/>
    <col min="5402" max="5403" width="16" style="252" customWidth="1"/>
    <col min="5404" max="5404" width="2.83203125" style="252" customWidth="1"/>
    <col min="5405" max="5405" width="15.1640625" style="252" customWidth="1"/>
    <col min="5406" max="5407" width="16" style="252" customWidth="1"/>
    <col min="5408" max="5408" width="2.83203125" style="252" customWidth="1"/>
    <col min="5409" max="5409" width="15.1640625" style="252" customWidth="1"/>
    <col min="5410" max="5411" width="16" style="252" customWidth="1"/>
    <col min="5412" max="5412" width="8.83203125" style="252"/>
    <col min="5413" max="5413" width="14.83203125" style="252" bestFit="1" customWidth="1"/>
    <col min="5414" max="5414" width="12.5" style="252" bestFit="1" customWidth="1"/>
    <col min="5415" max="5632" width="8.83203125" style="252"/>
    <col min="5633" max="5633" width="4.5" style="252" customWidth="1"/>
    <col min="5634" max="5634" width="11" style="252" bestFit="1" customWidth="1"/>
    <col min="5635" max="5635" width="52.5" style="252" customWidth="1"/>
    <col min="5636" max="5636" width="2.83203125" style="252" customWidth="1"/>
    <col min="5637" max="5637" width="15.1640625" style="252" customWidth="1"/>
    <col min="5638" max="5639" width="16" style="252" customWidth="1"/>
    <col min="5640" max="5640" width="2.83203125" style="252" customWidth="1"/>
    <col min="5641" max="5641" width="15.1640625" style="252" customWidth="1"/>
    <col min="5642" max="5643" width="16" style="252" customWidth="1"/>
    <col min="5644" max="5644" width="2.83203125" style="252" customWidth="1"/>
    <col min="5645" max="5645" width="15.1640625" style="252" customWidth="1"/>
    <col min="5646" max="5647" width="16" style="252" customWidth="1"/>
    <col min="5648" max="5648" width="2.83203125" style="252" customWidth="1"/>
    <col min="5649" max="5649" width="15.1640625" style="252" customWidth="1"/>
    <col min="5650" max="5651" width="16" style="252" customWidth="1"/>
    <col min="5652" max="5652" width="2.83203125" style="252" customWidth="1"/>
    <col min="5653" max="5653" width="15.1640625" style="252" customWidth="1"/>
    <col min="5654" max="5655" width="16" style="252" customWidth="1"/>
    <col min="5656" max="5656" width="2.83203125" style="252" customWidth="1"/>
    <col min="5657" max="5657" width="15.1640625" style="252" customWidth="1"/>
    <col min="5658" max="5659" width="16" style="252" customWidth="1"/>
    <col min="5660" max="5660" width="2.83203125" style="252" customWidth="1"/>
    <col min="5661" max="5661" width="15.1640625" style="252" customWidth="1"/>
    <col min="5662" max="5663" width="16" style="252" customWidth="1"/>
    <col min="5664" max="5664" width="2.83203125" style="252" customWidth="1"/>
    <col min="5665" max="5665" width="15.1640625" style="252" customWidth="1"/>
    <col min="5666" max="5667" width="16" style="252" customWidth="1"/>
    <col min="5668" max="5668" width="8.83203125" style="252"/>
    <col min="5669" max="5669" width="14.83203125" style="252" bestFit="1" customWidth="1"/>
    <col min="5670" max="5670" width="12.5" style="252" bestFit="1" customWidth="1"/>
    <col min="5671" max="5888" width="8.83203125" style="252"/>
    <col min="5889" max="5889" width="4.5" style="252" customWidth="1"/>
    <col min="5890" max="5890" width="11" style="252" bestFit="1" customWidth="1"/>
    <col min="5891" max="5891" width="52.5" style="252" customWidth="1"/>
    <col min="5892" max="5892" width="2.83203125" style="252" customWidth="1"/>
    <col min="5893" max="5893" width="15.1640625" style="252" customWidth="1"/>
    <col min="5894" max="5895" width="16" style="252" customWidth="1"/>
    <col min="5896" max="5896" width="2.83203125" style="252" customWidth="1"/>
    <col min="5897" max="5897" width="15.1640625" style="252" customWidth="1"/>
    <col min="5898" max="5899" width="16" style="252" customWidth="1"/>
    <col min="5900" max="5900" width="2.83203125" style="252" customWidth="1"/>
    <col min="5901" max="5901" width="15.1640625" style="252" customWidth="1"/>
    <col min="5902" max="5903" width="16" style="252" customWidth="1"/>
    <col min="5904" max="5904" width="2.83203125" style="252" customWidth="1"/>
    <col min="5905" max="5905" width="15.1640625" style="252" customWidth="1"/>
    <col min="5906" max="5907" width="16" style="252" customWidth="1"/>
    <col min="5908" max="5908" width="2.83203125" style="252" customWidth="1"/>
    <col min="5909" max="5909" width="15.1640625" style="252" customWidth="1"/>
    <col min="5910" max="5911" width="16" style="252" customWidth="1"/>
    <col min="5912" max="5912" width="2.83203125" style="252" customWidth="1"/>
    <col min="5913" max="5913" width="15.1640625" style="252" customWidth="1"/>
    <col min="5914" max="5915" width="16" style="252" customWidth="1"/>
    <col min="5916" max="5916" width="2.83203125" style="252" customWidth="1"/>
    <col min="5917" max="5917" width="15.1640625" style="252" customWidth="1"/>
    <col min="5918" max="5919" width="16" style="252" customWidth="1"/>
    <col min="5920" max="5920" width="2.83203125" style="252" customWidth="1"/>
    <col min="5921" max="5921" width="15.1640625" style="252" customWidth="1"/>
    <col min="5922" max="5923" width="16" style="252" customWidth="1"/>
    <col min="5924" max="5924" width="8.83203125" style="252"/>
    <col min="5925" max="5925" width="14.83203125" style="252" bestFit="1" customWidth="1"/>
    <col min="5926" max="5926" width="12.5" style="252" bestFit="1" customWidth="1"/>
    <col min="5927" max="6144" width="8.83203125" style="252"/>
    <col min="6145" max="6145" width="4.5" style="252" customWidth="1"/>
    <col min="6146" max="6146" width="11" style="252" bestFit="1" customWidth="1"/>
    <col min="6147" max="6147" width="52.5" style="252" customWidth="1"/>
    <col min="6148" max="6148" width="2.83203125" style="252" customWidth="1"/>
    <col min="6149" max="6149" width="15.1640625" style="252" customWidth="1"/>
    <col min="6150" max="6151" width="16" style="252" customWidth="1"/>
    <col min="6152" max="6152" width="2.83203125" style="252" customWidth="1"/>
    <col min="6153" max="6153" width="15.1640625" style="252" customWidth="1"/>
    <col min="6154" max="6155" width="16" style="252" customWidth="1"/>
    <col min="6156" max="6156" width="2.83203125" style="252" customWidth="1"/>
    <col min="6157" max="6157" width="15.1640625" style="252" customWidth="1"/>
    <col min="6158" max="6159" width="16" style="252" customWidth="1"/>
    <col min="6160" max="6160" width="2.83203125" style="252" customWidth="1"/>
    <col min="6161" max="6161" width="15.1640625" style="252" customWidth="1"/>
    <col min="6162" max="6163" width="16" style="252" customWidth="1"/>
    <col min="6164" max="6164" width="2.83203125" style="252" customWidth="1"/>
    <col min="6165" max="6165" width="15.1640625" style="252" customWidth="1"/>
    <col min="6166" max="6167" width="16" style="252" customWidth="1"/>
    <col min="6168" max="6168" width="2.83203125" style="252" customWidth="1"/>
    <col min="6169" max="6169" width="15.1640625" style="252" customWidth="1"/>
    <col min="6170" max="6171" width="16" style="252" customWidth="1"/>
    <col min="6172" max="6172" width="2.83203125" style="252" customWidth="1"/>
    <col min="6173" max="6173" width="15.1640625" style="252" customWidth="1"/>
    <col min="6174" max="6175" width="16" style="252" customWidth="1"/>
    <col min="6176" max="6176" width="2.83203125" style="252" customWidth="1"/>
    <col min="6177" max="6177" width="15.1640625" style="252" customWidth="1"/>
    <col min="6178" max="6179" width="16" style="252" customWidth="1"/>
    <col min="6180" max="6180" width="8.83203125" style="252"/>
    <col min="6181" max="6181" width="14.83203125" style="252" bestFit="1" customWidth="1"/>
    <col min="6182" max="6182" width="12.5" style="252" bestFit="1" customWidth="1"/>
    <col min="6183" max="6400" width="8.83203125" style="252"/>
    <col min="6401" max="6401" width="4.5" style="252" customWidth="1"/>
    <col min="6402" max="6402" width="11" style="252" bestFit="1" customWidth="1"/>
    <col min="6403" max="6403" width="52.5" style="252" customWidth="1"/>
    <col min="6404" max="6404" width="2.83203125" style="252" customWidth="1"/>
    <col min="6405" max="6405" width="15.1640625" style="252" customWidth="1"/>
    <col min="6406" max="6407" width="16" style="252" customWidth="1"/>
    <col min="6408" max="6408" width="2.83203125" style="252" customWidth="1"/>
    <col min="6409" max="6409" width="15.1640625" style="252" customWidth="1"/>
    <col min="6410" max="6411" width="16" style="252" customWidth="1"/>
    <col min="6412" max="6412" width="2.83203125" style="252" customWidth="1"/>
    <col min="6413" max="6413" width="15.1640625" style="252" customWidth="1"/>
    <col min="6414" max="6415" width="16" style="252" customWidth="1"/>
    <col min="6416" max="6416" width="2.83203125" style="252" customWidth="1"/>
    <col min="6417" max="6417" width="15.1640625" style="252" customWidth="1"/>
    <col min="6418" max="6419" width="16" style="252" customWidth="1"/>
    <col min="6420" max="6420" width="2.83203125" style="252" customWidth="1"/>
    <col min="6421" max="6421" width="15.1640625" style="252" customWidth="1"/>
    <col min="6422" max="6423" width="16" style="252" customWidth="1"/>
    <col min="6424" max="6424" width="2.83203125" style="252" customWidth="1"/>
    <col min="6425" max="6425" width="15.1640625" style="252" customWidth="1"/>
    <col min="6426" max="6427" width="16" style="252" customWidth="1"/>
    <col min="6428" max="6428" width="2.83203125" style="252" customWidth="1"/>
    <col min="6429" max="6429" width="15.1640625" style="252" customWidth="1"/>
    <col min="6430" max="6431" width="16" style="252" customWidth="1"/>
    <col min="6432" max="6432" width="2.83203125" style="252" customWidth="1"/>
    <col min="6433" max="6433" width="15.1640625" style="252" customWidth="1"/>
    <col min="6434" max="6435" width="16" style="252" customWidth="1"/>
    <col min="6436" max="6436" width="8.83203125" style="252"/>
    <col min="6437" max="6437" width="14.83203125" style="252" bestFit="1" customWidth="1"/>
    <col min="6438" max="6438" width="12.5" style="252" bestFit="1" customWidth="1"/>
    <col min="6439" max="6656" width="8.83203125" style="252"/>
    <col min="6657" max="6657" width="4.5" style="252" customWidth="1"/>
    <col min="6658" max="6658" width="11" style="252" bestFit="1" customWidth="1"/>
    <col min="6659" max="6659" width="52.5" style="252" customWidth="1"/>
    <col min="6660" max="6660" width="2.83203125" style="252" customWidth="1"/>
    <col min="6661" max="6661" width="15.1640625" style="252" customWidth="1"/>
    <col min="6662" max="6663" width="16" style="252" customWidth="1"/>
    <col min="6664" max="6664" width="2.83203125" style="252" customWidth="1"/>
    <col min="6665" max="6665" width="15.1640625" style="252" customWidth="1"/>
    <col min="6666" max="6667" width="16" style="252" customWidth="1"/>
    <col min="6668" max="6668" width="2.83203125" style="252" customWidth="1"/>
    <col min="6669" max="6669" width="15.1640625" style="252" customWidth="1"/>
    <col min="6670" max="6671" width="16" style="252" customWidth="1"/>
    <col min="6672" max="6672" width="2.83203125" style="252" customWidth="1"/>
    <col min="6673" max="6673" width="15.1640625" style="252" customWidth="1"/>
    <col min="6674" max="6675" width="16" style="252" customWidth="1"/>
    <col min="6676" max="6676" width="2.83203125" style="252" customWidth="1"/>
    <col min="6677" max="6677" width="15.1640625" style="252" customWidth="1"/>
    <col min="6678" max="6679" width="16" style="252" customWidth="1"/>
    <col min="6680" max="6680" width="2.83203125" style="252" customWidth="1"/>
    <col min="6681" max="6681" width="15.1640625" style="252" customWidth="1"/>
    <col min="6682" max="6683" width="16" style="252" customWidth="1"/>
    <col min="6684" max="6684" width="2.83203125" style="252" customWidth="1"/>
    <col min="6685" max="6685" width="15.1640625" style="252" customWidth="1"/>
    <col min="6686" max="6687" width="16" style="252" customWidth="1"/>
    <col min="6688" max="6688" width="2.83203125" style="252" customWidth="1"/>
    <col min="6689" max="6689" width="15.1640625" style="252" customWidth="1"/>
    <col min="6690" max="6691" width="16" style="252" customWidth="1"/>
    <col min="6692" max="6692" width="8.83203125" style="252"/>
    <col min="6693" max="6693" width="14.83203125" style="252" bestFit="1" customWidth="1"/>
    <col min="6694" max="6694" width="12.5" style="252" bestFit="1" customWidth="1"/>
    <col min="6695" max="6912" width="8.83203125" style="252"/>
    <col min="6913" max="6913" width="4.5" style="252" customWidth="1"/>
    <col min="6914" max="6914" width="11" style="252" bestFit="1" customWidth="1"/>
    <col min="6915" max="6915" width="52.5" style="252" customWidth="1"/>
    <col min="6916" max="6916" width="2.83203125" style="252" customWidth="1"/>
    <col min="6917" max="6917" width="15.1640625" style="252" customWidth="1"/>
    <col min="6918" max="6919" width="16" style="252" customWidth="1"/>
    <col min="6920" max="6920" width="2.83203125" style="252" customWidth="1"/>
    <col min="6921" max="6921" width="15.1640625" style="252" customWidth="1"/>
    <col min="6922" max="6923" width="16" style="252" customWidth="1"/>
    <col min="6924" max="6924" width="2.83203125" style="252" customWidth="1"/>
    <col min="6925" max="6925" width="15.1640625" style="252" customWidth="1"/>
    <col min="6926" max="6927" width="16" style="252" customWidth="1"/>
    <col min="6928" max="6928" width="2.83203125" style="252" customWidth="1"/>
    <col min="6929" max="6929" width="15.1640625" style="252" customWidth="1"/>
    <col min="6930" max="6931" width="16" style="252" customWidth="1"/>
    <col min="6932" max="6932" width="2.83203125" style="252" customWidth="1"/>
    <col min="6933" max="6933" width="15.1640625" style="252" customWidth="1"/>
    <col min="6934" max="6935" width="16" style="252" customWidth="1"/>
    <col min="6936" max="6936" width="2.83203125" style="252" customWidth="1"/>
    <col min="6937" max="6937" width="15.1640625" style="252" customWidth="1"/>
    <col min="6938" max="6939" width="16" style="252" customWidth="1"/>
    <col min="6940" max="6940" width="2.83203125" style="252" customWidth="1"/>
    <col min="6941" max="6941" width="15.1640625" style="252" customWidth="1"/>
    <col min="6942" max="6943" width="16" style="252" customWidth="1"/>
    <col min="6944" max="6944" width="2.83203125" style="252" customWidth="1"/>
    <col min="6945" max="6945" width="15.1640625" style="252" customWidth="1"/>
    <col min="6946" max="6947" width="16" style="252" customWidth="1"/>
    <col min="6948" max="6948" width="8.83203125" style="252"/>
    <col min="6949" max="6949" width="14.83203125" style="252" bestFit="1" customWidth="1"/>
    <col min="6950" max="6950" width="12.5" style="252" bestFit="1" customWidth="1"/>
    <col min="6951" max="7168" width="8.83203125" style="252"/>
    <col min="7169" max="7169" width="4.5" style="252" customWidth="1"/>
    <col min="7170" max="7170" width="11" style="252" bestFit="1" customWidth="1"/>
    <col min="7171" max="7171" width="52.5" style="252" customWidth="1"/>
    <col min="7172" max="7172" width="2.83203125" style="252" customWidth="1"/>
    <col min="7173" max="7173" width="15.1640625" style="252" customWidth="1"/>
    <col min="7174" max="7175" width="16" style="252" customWidth="1"/>
    <col min="7176" max="7176" width="2.83203125" style="252" customWidth="1"/>
    <col min="7177" max="7177" width="15.1640625" style="252" customWidth="1"/>
    <col min="7178" max="7179" width="16" style="252" customWidth="1"/>
    <col min="7180" max="7180" width="2.83203125" style="252" customWidth="1"/>
    <col min="7181" max="7181" width="15.1640625" style="252" customWidth="1"/>
    <col min="7182" max="7183" width="16" style="252" customWidth="1"/>
    <col min="7184" max="7184" width="2.83203125" style="252" customWidth="1"/>
    <col min="7185" max="7185" width="15.1640625" style="252" customWidth="1"/>
    <col min="7186" max="7187" width="16" style="252" customWidth="1"/>
    <col min="7188" max="7188" width="2.83203125" style="252" customWidth="1"/>
    <col min="7189" max="7189" width="15.1640625" style="252" customWidth="1"/>
    <col min="7190" max="7191" width="16" style="252" customWidth="1"/>
    <col min="7192" max="7192" width="2.83203125" style="252" customWidth="1"/>
    <col min="7193" max="7193" width="15.1640625" style="252" customWidth="1"/>
    <col min="7194" max="7195" width="16" style="252" customWidth="1"/>
    <col min="7196" max="7196" width="2.83203125" style="252" customWidth="1"/>
    <col min="7197" max="7197" width="15.1640625" style="252" customWidth="1"/>
    <col min="7198" max="7199" width="16" style="252" customWidth="1"/>
    <col min="7200" max="7200" width="2.83203125" style="252" customWidth="1"/>
    <col min="7201" max="7201" width="15.1640625" style="252" customWidth="1"/>
    <col min="7202" max="7203" width="16" style="252" customWidth="1"/>
    <col min="7204" max="7204" width="8.83203125" style="252"/>
    <col min="7205" max="7205" width="14.83203125" style="252" bestFit="1" customWidth="1"/>
    <col min="7206" max="7206" width="12.5" style="252" bestFit="1" customWidth="1"/>
    <col min="7207" max="7424" width="8.83203125" style="252"/>
    <col min="7425" max="7425" width="4.5" style="252" customWidth="1"/>
    <col min="7426" max="7426" width="11" style="252" bestFit="1" customWidth="1"/>
    <col min="7427" max="7427" width="52.5" style="252" customWidth="1"/>
    <col min="7428" max="7428" width="2.83203125" style="252" customWidth="1"/>
    <col min="7429" max="7429" width="15.1640625" style="252" customWidth="1"/>
    <col min="7430" max="7431" width="16" style="252" customWidth="1"/>
    <col min="7432" max="7432" width="2.83203125" style="252" customWidth="1"/>
    <col min="7433" max="7433" width="15.1640625" style="252" customWidth="1"/>
    <col min="7434" max="7435" width="16" style="252" customWidth="1"/>
    <col min="7436" max="7436" width="2.83203125" style="252" customWidth="1"/>
    <col min="7437" max="7437" width="15.1640625" style="252" customWidth="1"/>
    <col min="7438" max="7439" width="16" style="252" customWidth="1"/>
    <col min="7440" max="7440" width="2.83203125" style="252" customWidth="1"/>
    <col min="7441" max="7441" width="15.1640625" style="252" customWidth="1"/>
    <col min="7442" max="7443" width="16" style="252" customWidth="1"/>
    <col min="7444" max="7444" width="2.83203125" style="252" customWidth="1"/>
    <col min="7445" max="7445" width="15.1640625" style="252" customWidth="1"/>
    <col min="7446" max="7447" width="16" style="252" customWidth="1"/>
    <col min="7448" max="7448" width="2.83203125" style="252" customWidth="1"/>
    <col min="7449" max="7449" width="15.1640625" style="252" customWidth="1"/>
    <col min="7450" max="7451" width="16" style="252" customWidth="1"/>
    <col min="7452" max="7452" width="2.83203125" style="252" customWidth="1"/>
    <col min="7453" max="7453" width="15.1640625" style="252" customWidth="1"/>
    <col min="7454" max="7455" width="16" style="252" customWidth="1"/>
    <col min="7456" max="7456" width="2.83203125" style="252" customWidth="1"/>
    <col min="7457" max="7457" width="15.1640625" style="252" customWidth="1"/>
    <col min="7458" max="7459" width="16" style="252" customWidth="1"/>
    <col min="7460" max="7460" width="8.83203125" style="252"/>
    <col min="7461" max="7461" width="14.83203125" style="252" bestFit="1" customWidth="1"/>
    <col min="7462" max="7462" width="12.5" style="252" bestFit="1" customWidth="1"/>
    <col min="7463" max="7680" width="8.83203125" style="252"/>
    <col min="7681" max="7681" width="4.5" style="252" customWidth="1"/>
    <col min="7682" max="7682" width="11" style="252" bestFit="1" customWidth="1"/>
    <col min="7683" max="7683" width="52.5" style="252" customWidth="1"/>
    <col min="7684" max="7684" width="2.83203125" style="252" customWidth="1"/>
    <col min="7685" max="7685" width="15.1640625" style="252" customWidth="1"/>
    <col min="7686" max="7687" width="16" style="252" customWidth="1"/>
    <col min="7688" max="7688" width="2.83203125" style="252" customWidth="1"/>
    <col min="7689" max="7689" width="15.1640625" style="252" customWidth="1"/>
    <col min="7690" max="7691" width="16" style="252" customWidth="1"/>
    <col min="7692" max="7692" width="2.83203125" style="252" customWidth="1"/>
    <col min="7693" max="7693" width="15.1640625" style="252" customWidth="1"/>
    <col min="7694" max="7695" width="16" style="252" customWidth="1"/>
    <col min="7696" max="7696" width="2.83203125" style="252" customWidth="1"/>
    <col min="7697" max="7697" width="15.1640625" style="252" customWidth="1"/>
    <col min="7698" max="7699" width="16" style="252" customWidth="1"/>
    <col min="7700" max="7700" width="2.83203125" style="252" customWidth="1"/>
    <col min="7701" max="7701" width="15.1640625" style="252" customWidth="1"/>
    <col min="7702" max="7703" width="16" style="252" customWidth="1"/>
    <col min="7704" max="7704" width="2.83203125" style="252" customWidth="1"/>
    <col min="7705" max="7705" width="15.1640625" style="252" customWidth="1"/>
    <col min="7706" max="7707" width="16" style="252" customWidth="1"/>
    <col min="7708" max="7708" width="2.83203125" style="252" customWidth="1"/>
    <col min="7709" max="7709" width="15.1640625" style="252" customWidth="1"/>
    <col min="7710" max="7711" width="16" style="252" customWidth="1"/>
    <col min="7712" max="7712" width="2.83203125" style="252" customWidth="1"/>
    <col min="7713" max="7713" width="15.1640625" style="252" customWidth="1"/>
    <col min="7714" max="7715" width="16" style="252" customWidth="1"/>
    <col min="7716" max="7716" width="8.83203125" style="252"/>
    <col min="7717" max="7717" width="14.83203125" style="252" bestFit="1" customWidth="1"/>
    <col min="7718" max="7718" width="12.5" style="252" bestFit="1" customWidth="1"/>
    <col min="7719" max="7936" width="8.83203125" style="252"/>
    <col min="7937" max="7937" width="4.5" style="252" customWidth="1"/>
    <col min="7938" max="7938" width="11" style="252" bestFit="1" customWidth="1"/>
    <col min="7939" max="7939" width="52.5" style="252" customWidth="1"/>
    <col min="7940" max="7940" width="2.83203125" style="252" customWidth="1"/>
    <col min="7941" max="7941" width="15.1640625" style="252" customWidth="1"/>
    <col min="7942" max="7943" width="16" style="252" customWidth="1"/>
    <col min="7944" max="7944" width="2.83203125" style="252" customWidth="1"/>
    <col min="7945" max="7945" width="15.1640625" style="252" customWidth="1"/>
    <col min="7946" max="7947" width="16" style="252" customWidth="1"/>
    <col min="7948" max="7948" width="2.83203125" style="252" customWidth="1"/>
    <col min="7949" max="7949" width="15.1640625" style="252" customWidth="1"/>
    <col min="7950" max="7951" width="16" style="252" customWidth="1"/>
    <col min="7952" max="7952" width="2.83203125" style="252" customWidth="1"/>
    <col min="7953" max="7953" width="15.1640625" style="252" customWidth="1"/>
    <col min="7954" max="7955" width="16" style="252" customWidth="1"/>
    <col min="7956" max="7956" width="2.83203125" style="252" customWidth="1"/>
    <col min="7957" max="7957" width="15.1640625" style="252" customWidth="1"/>
    <col min="7958" max="7959" width="16" style="252" customWidth="1"/>
    <col min="7960" max="7960" width="2.83203125" style="252" customWidth="1"/>
    <col min="7961" max="7961" width="15.1640625" style="252" customWidth="1"/>
    <col min="7962" max="7963" width="16" style="252" customWidth="1"/>
    <col min="7964" max="7964" width="2.83203125" style="252" customWidth="1"/>
    <col min="7965" max="7965" width="15.1640625" style="252" customWidth="1"/>
    <col min="7966" max="7967" width="16" style="252" customWidth="1"/>
    <col min="7968" max="7968" width="2.83203125" style="252" customWidth="1"/>
    <col min="7969" max="7969" width="15.1640625" style="252" customWidth="1"/>
    <col min="7970" max="7971" width="16" style="252" customWidth="1"/>
    <col min="7972" max="7972" width="8.83203125" style="252"/>
    <col min="7973" max="7973" width="14.83203125" style="252" bestFit="1" customWidth="1"/>
    <col min="7974" max="7974" width="12.5" style="252" bestFit="1" customWidth="1"/>
    <col min="7975" max="8192" width="8.83203125" style="252"/>
    <col min="8193" max="8193" width="4.5" style="252" customWidth="1"/>
    <col min="8194" max="8194" width="11" style="252" bestFit="1" customWidth="1"/>
    <col min="8195" max="8195" width="52.5" style="252" customWidth="1"/>
    <col min="8196" max="8196" width="2.83203125" style="252" customWidth="1"/>
    <col min="8197" max="8197" width="15.1640625" style="252" customWidth="1"/>
    <col min="8198" max="8199" width="16" style="252" customWidth="1"/>
    <col min="8200" max="8200" width="2.83203125" style="252" customWidth="1"/>
    <col min="8201" max="8201" width="15.1640625" style="252" customWidth="1"/>
    <col min="8202" max="8203" width="16" style="252" customWidth="1"/>
    <col min="8204" max="8204" width="2.83203125" style="252" customWidth="1"/>
    <col min="8205" max="8205" width="15.1640625" style="252" customWidth="1"/>
    <col min="8206" max="8207" width="16" style="252" customWidth="1"/>
    <col min="8208" max="8208" width="2.83203125" style="252" customWidth="1"/>
    <col min="8209" max="8209" width="15.1640625" style="252" customWidth="1"/>
    <col min="8210" max="8211" width="16" style="252" customWidth="1"/>
    <col min="8212" max="8212" width="2.83203125" style="252" customWidth="1"/>
    <col min="8213" max="8213" width="15.1640625" style="252" customWidth="1"/>
    <col min="8214" max="8215" width="16" style="252" customWidth="1"/>
    <col min="8216" max="8216" width="2.83203125" style="252" customWidth="1"/>
    <col min="8217" max="8217" width="15.1640625" style="252" customWidth="1"/>
    <col min="8218" max="8219" width="16" style="252" customWidth="1"/>
    <col min="8220" max="8220" width="2.83203125" style="252" customWidth="1"/>
    <col min="8221" max="8221" width="15.1640625" style="252" customWidth="1"/>
    <col min="8222" max="8223" width="16" style="252" customWidth="1"/>
    <col min="8224" max="8224" width="2.83203125" style="252" customWidth="1"/>
    <col min="8225" max="8225" width="15.1640625" style="252" customWidth="1"/>
    <col min="8226" max="8227" width="16" style="252" customWidth="1"/>
    <col min="8228" max="8228" width="8.83203125" style="252"/>
    <col min="8229" max="8229" width="14.83203125" style="252" bestFit="1" customWidth="1"/>
    <col min="8230" max="8230" width="12.5" style="252" bestFit="1" customWidth="1"/>
    <col min="8231" max="8448" width="8.83203125" style="252"/>
    <col min="8449" max="8449" width="4.5" style="252" customWidth="1"/>
    <col min="8450" max="8450" width="11" style="252" bestFit="1" customWidth="1"/>
    <col min="8451" max="8451" width="52.5" style="252" customWidth="1"/>
    <col min="8452" max="8452" width="2.83203125" style="252" customWidth="1"/>
    <col min="8453" max="8453" width="15.1640625" style="252" customWidth="1"/>
    <col min="8454" max="8455" width="16" style="252" customWidth="1"/>
    <col min="8456" max="8456" width="2.83203125" style="252" customWidth="1"/>
    <col min="8457" max="8457" width="15.1640625" style="252" customWidth="1"/>
    <col min="8458" max="8459" width="16" style="252" customWidth="1"/>
    <col min="8460" max="8460" width="2.83203125" style="252" customWidth="1"/>
    <col min="8461" max="8461" width="15.1640625" style="252" customWidth="1"/>
    <col min="8462" max="8463" width="16" style="252" customWidth="1"/>
    <col min="8464" max="8464" width="2.83203125" style="252" customWidth="1"/>
    <col min="8465" max="8465" width="15.1640625" style="252" customWidth="1"/>
    <col min="8466" max="8467" width="16" style="252" customWidth="1"/>
    <col min="8468" max="8468" width="2.83203125" style="252" customWidth="1"/>
    <col min="8469" max="8469" width="15.1640625" style="252" customWidth="1"/>
    <col min="8470" max="8471" width="16" style="252" customWidth="1"/>
    <col min="8472" max="8472" width="2.83203125" style="252" customWidth="1"/>
    <col min="8473" max="8473" width="15.1640625" style="252" customWidth="1"/>
    <col min="8474" max="8475" width="16" style="252" customWidth="1"/>
    <col min="8476" max="8476" width="2.83203125" style="252" customWidth="1"/>
    <col min="8477" max="8477" width="15.1640625" style="252" customWidth="1"/>
    <col min="8478" max="8479" width="16" style="252" customWidth="1"/>
    <col min="8480" max="8480" width="2.83203125" style="252" customWidth="1"/>
    <col min="8481" max="8481" width="15.1640625" style="252" customWidth="1"/>
    <col min="8482" max="8483" width="16" style="252" customWidth="1"/>
    <col min="8484" max="8484" width="8.83203125" style="252"/>
    <col min="8485" max="8485" width="14.83203125" style="252" bestFit="1" customWidth="1"/>
    <col min="8486" max="8486" width="12.5" style="252" bestFit="1" customWidth="1"/>
    <col min="8487" max="8704" width="8.83203125" style="252"/>
    <col min="8705" max="8705" width="4.5" style="252" customWidth="1"/>
    <col min="8706" max="8706" width="11" style="252" bestFit="1" customWidth="1"/>
    <col min="8707" max="8707" width="52.5" style="252" customWidth="1"/>
    <col min="8708" max="8708" width="2.83203125" style="252" customWidth="1"/>
    <col min="8709" max="8709" width="15.1640625" style="252" customWidth="1"/>
    <col min="8710" max="8711" width="16" style="252" customWidth="1"/>
    <col min="8712" max="8712" width="2.83203125" style="252" customWidth="1"/>
    <col min="8713" max="8713" width="15.1640625" style="252" customWidth="1"/>
    <col min="8714" max="8715" width="16" style="252" customWidth="1"/>
    <col min="8716" max="8716" width="2.83203125" style="252" customWidth="1"/>
    <col min="8717" max="8717" width="15.1640625" style="252" customWidth="1"/>
    <col min="8718" max="8719" width="16" style="252" customWidth="1"/>
    <col min="8720" max="8720" width="2.83203125" style="252" customWidth="1"/>
    <col min="8721" max="8721" width="15.1640625" style="252" customWidth="1"/>
    <col min="8722" max="8723" width="16" style="252" customWidth="1"/>
    <col min="8724" max="8724" width="2.83203125" style="252" customWidth="1"/>
    <col min="8725" max="8725" width="15.1640625" style="252" customWidth="1"/>
    <col min="8726" max="8727" width="16" style="252" customWidth="1"/>
    <col min="8728" max="8728" width="2.83203125" style="252" customWidth="1"/>
    <col min="8729" max="8729" width="15.1640625" style="252" customWidth="1"/>
    <col min="8730" max="8731" width="16" style="252" customWidth="1"/>
    <col min="8732" max="8732" width="2.83203125" style="252" customWidth="1"/>
    <col min="8733" max="8733" width="15.1640625" style="252" customWidth="1"/>
    <col min="8734" max="8735" width="16" style="252" customWidth="1"/>
    <col min="8736" max="8736" width="2.83203125" style="252" customWidth="1"/>
    <col min="8737" max="8737" width="15.1640625" style="252" customWidth="1"/>
    <col min="8738" max="8739" width="16" style="252" customWidth="1"/>
    <col min="8740" max="8740" width="8.83203125" style="252"/>
    <col min="8741" max="8741" width="14.83203125" style="252" bestFit="1" customWidth="1"/>
    <col min="8742" max="8742" width="12.5" style="252" bestFit="1" customWidth="1"/>
    <col min="8743" max="8960" width="8.83203125" style="252"/>
    <col min="8961" max="8961" width="4.5" style="252" customWidth="1"/>
    <col min="8962" max="8962" width="11" style="252" bestFit="1" customWidth="1"/>
    <col min="8963" max="8963" width="52.5" style="252" customWidth="1"/>
    <col min="8964" max="8964" width="2.83203125" style="252" customWidth="1"/>
    <col min="8965" max="8965" width="15.1640625" style="252" customWidth="1"/>
    <col min="8966" max="8967" width="16" style="252" customWidth="1"/>
    <col min="8968" max="8968" width="2.83203125" style="252" customWidth="1"/>
    <col min="8969" max="8969" width="15.1640625" style="252" customWidth="1"/>
    <col min="8970" max="8971" width="16" style="252" customWidth="1"/>
    <col min="8972" max="8972" width="2.83203125" style="252" customWidth="1"/>
    <col min="8973" max="8973" width="15.1640625" style="252" customWidth="1"/>
    <col min="8974" max="8975" width="16" style="252" customWidth="1"/>
    <col min="8976" max="8976" width="2.83203125" style="252" customWidth="1"/>
    <col min="8977" max="8977" width="15.1640625" style="252" customWidth="1"/>
    <col min="8978" max="8979" width="16" style="252" customWidth="1"/>
    <col min="8980" max="8980" width="2.83203125" style="252" customWidth="1"/>
    <col min="8981" max="8981" width="15.1640625" style="252" customWidth="1"/>
    <col min="8982" max="8983" width="16" style="252" customWidth="1"/>
    <col min="8984" max="8984" width="2.83203125" style="252" customWidth="1"/>
    <col min="8985" max="8985" width="15.1640625" style="252" customWidth="1"/>
    <col min="8986" max="8987" width="16" style="252" customWidth="1"/>
    <col min="8988" max="8988" width="2.83203125" style="252" customWidth="1"/>
    <col min="8989" max="8989" width="15.1640625" style="252" customWidth="1"/>
    <col min="8990" max="8991" width="16" style="252" customWidth="1"/>
    <col min="8992" max="8992" width="2.83203125" style="252" customWidth="1"/>
    <col min="8993" max="8993" width="15.1640625" style="252" customWidth="1"/>
    <col min="8994" max="8995" width="16" style="252" customWidth="1"/>
    <col min="8996" max="8996" width="8.83203125" style="252"/>
    <col min="8997" max="8997" width="14.83203125" style="252" bestFit="1" customWidth="1"/>
    <col min="8998" max="8998" width="12.5" style="252" bestFit="1" customWidth="1"/>
    <col min="8999" max="9216" width="8.83203125" style="252"/>
    <col min="9217" max="9217" width="4.5" style="252" customWidth="1"/>
    <col min="9218" max="9218" width="11" style="252" bestFit="1" customWidth="1"/>
    <col min="9219" max="9219" width="52.5" style="252" customWidth="1"/>
    <col min="9220" max="9220" width="2.83203125" style="252" customWidth="1"/>
    <col min="9221" max="9221" width="15.1640625" style="252" customWidth="1"/>
    <col min="9222" max="9223" width="16" style="252" customWidth="1"/>
    <col min="9224" max="9224" width="2.83203125" style="252" customWidth="1"/>
    <col min="9225" max="9225" width="15.1640625" style="252" customWidth="1"/>
    <col min="9226" max="9227" width="16" style="252" customWidth="1"/>
    <col min="9228" max="9228" width="2.83203125" style="252" customWidth="1"/>
    <col min="9229" max="9229" width="15.1640625" style="252" customWidth="1"/>
    <col min="9230" max="9231" width="16" style="252" customWidth="1"/>
    <col min="9232" max="9232" width="2.83203125" style="252" customWidth="1"/>
    <col min="9233" max="9233" width="15.1640625" style="252" customWidth="1"/>
    <col min="9234" max="9235" width="16" style="252" customWidth="1"/>
    <col min="9236" max="9236" width="2.83203125" style="252" customWidth="1"/>
    <col min="9237" max="9237" width="15.1640625" style="252" customWidth="1"/>
    <col min="9238" max="9239" width="16" style="252" customWidth="1"/>
    <col min="9240" max="9240" width="2.83203125" style="252" customWidth="1"/>
    <col min="9241" max="9241" width="15.1640625" style="252" customWidth="1"/>
    <col min="9242" max="9243" width="16" style="252" customWidth="1"/>
    <col min="9244" max="9244" width="2.83203125" style="252" customWidth="1"/>
    <col min="9245" max="9245" width="15.1640625" style="252" customWidth="1"/>
    <col min="9246" max="9247" width="16" style="252" customWidth="1"/>
    <col min="9248" max="9248" width="2.83203125" style="252" customWidth="1"/>
    <col min="9249" max="9249" width="15.1640625" style="252" customWidth="1"/>
    <col min="9250" max="9251" width="16" style="252" customWidth="1"/>
    <col min="9252" max="9252" width="8.83203125" style="252"/>
    <col min="9253" max="9253" width="14.83203125" style="252" bestFit="1" customWidth="1"/>
    <col min="9254" max="9254" width="12.5" style="252" bestFit="1" customWidth="1"/>
    <col min="9255" max="9472" width="8.83203125" style="252"/>
    <col min="9473" max="9473" width="4.5" style="252" customWidth="1"/>
    <col min="9474" max="9474" width="11" style="252" bestFit="1" customWidth="1"/>
    <col min="9475" max="9475" width="52.5" style="252" customWidth="1"/>
    <col min="9476" max="9476" width="2.83203125" style="252" customWidth="1"/>
    <col min="9477" max="9477" width="15.1640625" style="252" customWidth="1"/>
    <col min="9478" max="9479" width="16" style="252" customWidth="1"/>
    <col min="9480" max="9480" width="2.83203125" style="252" customWidth="1"/>
    <col min="9481" max="9481" width="15.1640625" style="252" customWidth="1"/>
    <col min="9482" max="9483" width="16" style="252" customWidth="1"/>
    <col min="9484" max="9484" width="2.83203125" style="252" customWidth="1"/>
    <col min="9485" max="9485" width="15.1640625" style="252" customWidth="1"/>
    <col min="9486" max="9487" width="16" style="252" customWidth="1"/>
    <col min="9488" max="9488" width="2.83203125" style="252" customWidth="1"/>
    <col min="9489" max="9489" width="15.1640625" style="252" customWidth="1"/>
    <col min="9490" max="9491" width="16" style="252" customWidth="1"/>
    <col min="9492" max="9492" width="2.83203125" style="252" customWidth="1"/>
    <col min="9493" max="9493" width="15.1640625" style="252" customWidth="1"/>
    <col min="9494" max="9495" width="16" style="252" customWidth="1"/>
    <col min="9496" max="9496" width="2.83203125" style="252" customWidth="1"/>
    <col min="9497" max="9497" width="15.1640625" style="252" customWidth="1"/>
    <col min="9498" max="9499" width="16" style="252" customWidth="1"/>
    <col min="9500" max="9500" width="2.83203125" style="252" customWidth="1"/>
    <col min="9501" max="9501" width="15.1640625" style="252" customWidth="1"/>
    <col min="9502" max="9503" width="16" style="252" customWidth="1"/>
    <col min="9504" max="9504" width="2.83203125" style="252" customWidth="1"/>
    <col min="9505" max="9505" width="15.1640625" style="252" customWidth="1"/>
    <col min="9506" max="9507" width="16" style="252" customWidth="1"/>
    <col min="9508" max="9508" width="8.83203125" style="252"/>
    <col min="9509" max="9509" width="14.83203125" style="252" bestFit="1" customWidth="1"/>
    <col min="9510" max="9510" width="12.5" style="252" bestFit="1" customWidth="1"/>
    <col min="9511" max="9728" width="8.83203125" style="252"/>
    <col min="9729" max="9729" width="4.5" style="252" customWidth="1"/>
    <col min="9730" max="9730" width="11" style="252" bestFit="1" customWidth="1"/>
    <col min="9731" max="9731" width="52.5" style="252" customWidth="1"/>
    <col min="9732" max="9732" width="2.83203125" style="252" customWidth="1"/>
    <col min="9733" max="9733" width="15.1640625" style="252" customWidth="1"/>
    <col min="9734" max="9735" width="16" style="252" customWidth="1"/>
    <col min="9736" max="9736" width="2.83203125" style="252" customWidth="1"/>
    <col min="9737" max="9737" width="15.1640625" style="252" customWidth="1"/>
    <col min="9738" max="9739" width="16" style="252" customWidth="1"/>
    <col min="9740" max="9740" width="2.83203125" style="252" customWidth="1"/>
    <col min="9741" max="9741" width="15.1640625" style="252" customWidth="1"/>
    <col min="9742" max="9743" width="16" style="252" customWidth="1"/>
    <col min="9744" max="9744" width="2.83203125" style="252" customWidth="1"/>
    <col min="9745" max="9745" width="15.1640625" style="252" customWidth="1"/>
    <col min="9746" max="9747" width="16" style="252" customWidth="1"/>
    <col min="9748" max="9748" width="2.83203125" style="252" customWidth="1"/>
    <col min="9749" max="9749" width="15.1640625" style="252" customWidth="1"/>
    <col min="9750" max="9751" width="16" style="252" customWidth="1"/>
    <col min="9752" max="9752" width="2.83203125" style="252" customWidth="1"/>
    <col min="9753" max="9753" width="15.1640625" style="252" customWidth="1"/>
    <col min="9754" max="9755" width="16" style="252" customWidth="1"/>
    <col min="9756" max="9756" width="2.83203125" style="252" customWidth="1"/>
    <col min="9757" max="9757" width="15.1640625" style="252" customWidth="1"/>
    <col min="9758" max="9759" width="16" style="252" customWidth="1"/>
    <col min="9760" max="9760" width="2.83203125" style="252" customWidth="1"/>
    <col min="9761" max="9761" width="15.1640625" style="252" customWidth="1"/>
    <col min="9762" max="9763" width="16" style="252" customWidth="1"/>
    <col min="9764" max="9764" width="8.83203125" style="252"/>
    <col min="9765" max="9765" width="14.83203125" style="252" bestFit="1" customWidth="1"/>
    <col min="9766" max="9766" width="12.5" style="252" bestFit="1" customWidth="1"/>
    <col min="9767" max="9984" width="8.83203125" style="252"/>
    <col min="9985" max="9985" width="4.5" style="252" customWidth="1"/>
    <col min="9986" max="9986" width="11" style="252" bestFit="1" customWidth="1"/>
    <col min="9987" max="9987" width="52.5" style="252" customWidth="1"/>
    <col min="9988" max="9988" width="2.83203125" style="252" customWidth="1"/>
    <col min="9989" max="9989" width="15.1640625" style="252" customWidth="1"/>
    <col min="9990" max="9991" width="16" style="252" customWidth="1"/>
    <col min="9992" max="9992" width="2.83203125" style="252" customWidth="1"/>
    <col min="9993" max="9993" width="15.1640625" style="252" customWidth="1"/>
    <col min="9994" max="9995" width="16" style="252" customWidth="1"/>
    <col min="9996" max="9996" width="2.83203125" style="252" customWidth="1"/>
    <col min="9997" max="9997" width="15.1640625" style="252" customWidth="1"/>
    <col min="9998" max="9999" width="16" style="252" customWidth="1"/>
    <col min="10000" max="10000" width="2.83203125" style="252" customWidth="1"/>
    <col min="10001" max="10001" width="15.1640625" style="252" customWidth="1"/>
    <col min="10002" max="10003" width="16" style="252" customWidth="1"/>
    <col min="10004" max="10004" width="2.83203125" style="252" customWidth="1"/>
    <col min="10005" max="10005" width="15.1640625" style="252" customWidth="1"/>
    <col min="10006" max="10007" width="16" style="252" customWidth="1"/>
    <col min="10008" max="10008" width="2.83203125" style="252" customWidth="1"/>
    <col min="10009" max="10009" width="15.1640625" style="252" customWidth="1"/>
    <col min="10010" max="10011" width="16" style="252" customWidth="1"/>
    <col min="10012" max="10012" width="2.83203125" style="252" customWidth="1"/>
    <col min="10013" max="10013" width="15.1640625" style="252" customWidth="1"/>
    <col min="10014" max="10015" width="16" style="252" customWidth="1"/>
    <col min="10016" max="10016" width="2.83203125" style="252" customWidth="1"/>
    <col min="10017" max="10017" width="15.1640625" style="252" customWidth="1"/>
    <col min="10018" max="10019" width="16" style="252" customWidth="1"/>
    <col min="10020" max="10020" width="8.83203125" style="252"/>
    <col min="10021" max="10021" width="14.83203125" style="252" bestFit="1" customWidth="1"/>
    <col min="10022" max="10022" width="12.5" style="252" bestFit="1" customWidth="1"/>
    <col min="10023" max="10240" width="8.83203125" style="252"/>
    <col min="10241" max="10241" width="4.5" style="252" customWidth="1"/>
    <col min="10242" max="10242" width="11" style="252" bestFit="1" customWidth="1"/>
    <col min="10243" max="10243" width="52.5" style="252" customWidth="1"/>
    <col min="10244" max="10244" width="2.83203125" style="252" customWidth="1"/>
    <col min="10245" max="10245" width="15.1640625" style="252" customWidth="1"/>
    <col min="10246" max="10247" width="16" style="252" customWidth="1"/>
    <col min="10248" max="10248" width="2.83203125" style="252" customWidth="1"/>
    <col min="10249" max="10249" width="15.1640625" style="252" customWidth="1"/>
    <col min="10250" max="10251" width="16" style="252" customWidth="1"/>
    <col min="10252" max="10252" width="2.83203125" style="252" customWidth="1"/>
    <col min="10253" max="10253" width="15.1640625" style="252" customWidth="1"/>
    <col min="10254" max="10255" width="16" style="252" customWidth="1"/>
    <col min="10256" max="10256" width="2.83203125" style="252" customWidth="1"/>
    <col min="10257" max="10257" width="15.1640625" style="252" customWidth="1"/>
    <col min="10258" max="10259" width="16" style="252" customWidth="1"/>
    <col min="10260" max="10260" width="2.83203125" style="252" customWidth="1"/>
    <col min="10261" max="10261" width="15.1640625" style="252" customWidth="1"/>
    <col min="10262" max="10263" width="16" style="252" customWidth="1"/>
    <col min="10264" max="10264" width="2.83203125" style="252" customWidth="1"/>
    <col min="10265" max="10265" width="15.1640625" style="252" customWidth="1"/>
    <col min="10266" max="10267" width="16" style="252" customWidth="1"/>
    <col min="10268" max="10268" width="2.83203125" style="252" customWidth="1"/>
    <col min="10269" max="10269" width="15.1640625" style="252" customWidth="1"/>
    <col min="10270" max="10271" width="16" style="252" customWidth="1"/>
    <col min="10272" max="10272" width="2.83203125" style="252" customWidth="1"/>
    <col min="10273" max="10273" width="15.1640625" style="252" customWidth="1"/>
    <col min="10274" max="10275" width="16" style="252" customWidth="1"/>
    <col min="10276" max="10276" width="8.83203125" style="252"/>
    <col min="10277" max="10277" width="14.83203125" style="252" bestFit="1" customWidth="1"/>
    <col min="10278" max="10278" width="12.5" style="252" bestFit="1" customWidth="1"/>
    <col min="10279" max="10496" width="8.83203125" style="252"/>
    <col min="10497" max="10497" width="4.5" style="252" customWidth="1"/>
    <col min="10498" max="10498" width="11" style="252" bestFit="1" customWidth="1"/>
    <col min="10499" max="10499" width="52.5" style="252" customWidth="1"/>
    <col min="10500" max="10500" width="2.83203125" style="252" customWidth="1"/>
    <col min="10501" max="10501" width="15.1640625" style="252" customWidth="1"/>
    <col min="10502" max="10503" width="16" style="252" customWidth="1"/>
    <col min="10504" max="10504" width="2.83203125" style="252" customWidth="1"/>
    <col min="10505" max="10505" width="15.1640625" style="252" customWidth="1"/>
    <col min="10506" max="10507" width="16" style="252" customWidth="1"/>
    <col min="10508" max="10508" width="2.83203125" style="252" customWidth="1"/>
    <col min="10509" max="10509" width="15.1640625" style="252" customWidth="1"/>
    <col min="10510" max="10511" width="16" style="252" customWidth="1"/>
    <col min="10512" max="10512" width="2.83203125" style="252" customWidth="1"/>
    <col min="10513" max="10513" width="15.1640625" style="252" customWidth="1"/>
    <col min="10514" max="10515" width="16" style="252" customWidth="1"/>
    <col min="10516" max="10516" width="2.83203125" style="252" customWidth="1"/>
    <col min="10517" max="10517" width="15.1640625" style="252" customWidth="1"/>
    <col min="10518" max="10519" width="16" style="252" customWidth="1"/>
    <col min="10520" max="10520" width="2.83203125" style="252" customWidth="1"/>
    <col min="10521" max="10521" width="15.1640625" style="252" customWidth="1"/>
    <col min="10522" max="10523" width="16" style="252" customWidth="1"/>
    <col min="10524" max="10524" width="2.83203125" style="252" customWidth="1"/>
    <col min="10525" max="10525" width="15.1640625" style="252" customWidth="1"/>
    <col min="10526" max="10527" width="16" style="252" customWidth="1"/>
    <col min="10528" max="10528" width="2.83203125" style="252" customWidth="1"/>
    <col min="10529" max="10529" width="15.1640625" style="252" customWidth="1"/>
    <col min="10530" max="10531" width="16" style="252" customWidth="1"/>
    <col min="10532" max="10532" width="8.83203125" style="252"/>
    <col min="10533" max="10533" width="14.83203125" style="252" bestFit="1" customWidth="1"/>
    <col min="10534" max="10534" width="12.5" style="252" bestFit="1" customWidth="1"/>
    <col min="10535" max="10752" width="8.83203125" style="252"/>
    <col min="10753" max="10753" width="4.5" style="252" customWidth="1"/>
    <col min="10754" max="10754" width="11" style="252" bestFit="1" customWidth="1"/>
    <col min="10755" max="10755" width="52.5" style="252" customWidth="1"/>
    <col min="10756" max="10756" width="2.83203125" style="252" customWidth="1"/>
    <col min="10757" max="10757" width="15.1640625" style="252" customWidth="1"/>
    <col min="10758" max="10759" width="16" style="252" customWidth="1"/>
    <col min="10760" max="10760" width="2.83203125" style="252" customWidth="1"/>
    <col min="10761" max="10761" width="15.1640625" style="252" customWidth="1"/>
    <col min="10762" max="10763" width="16" style="252" customWidth="1"/>
    <col min="10764" max="10764" width="2.83203125" style="252" customWidth="1"/>
    <col min="10765" max="10765" width="15.1640625" style="252" customWidth="1"/>
    <col min="10766" max="10767" width="16" style="252" customWidth="1"/>
    <col min="10768" max="10768" width="2.83203125" style="252" customWidth="1"/>
    <col min="10769" max="10769" width="15.1640625" style="252" customWidth="1"/>
    <col min="10770" max="10771" width="16" style="252" customWidth="1"/>
    <col min="10772" max="10772" width="2.83203125" style="252" customWidth="1"/>
    <col min="10773" max="10773" width="15.1640625" style="252" customWidth="1"/>
    <col min="10774" max="10775" width="16" style="252" customWidth="1"/>
    <col min="10776" max="10776" width="2.83203125" style="252" customWidth="1"/>
    <col min="10777" max="10777" width="15.1640625" style="252" customWidth="1"/>
    <col min="10778" max="10779" width="16" style="252" customWidth="1"/>
    <col min="10780" max="10780" width="2.83203125" style="252" customWidth="1"/>
    <col min="10781" max="10781" width="15.1640625" style="252" customWidth="1"/>
    <col min="10782" max="10783" width="16" style="252" customWidth="1"/>
    <col min="10784" max="10784" width="2.83203125" style="252" customWidth="1"/>
    <col min="10785" max="10785" width="15.1640625" style="252" customWidth="1"/>
    <col min="10786" max="10787" width="16" style="252" customWidth="1"/>
    <col min="10788" max="10788" width="8.83203125" style="252"/>
    <col min="10789" max="10789" width="14.83203125" style="252" bestFit="1" customWidth="1"/>
    <col min="10790" max="10790" width="12.5" style="252" bestFit="1" customWidth="1"/>
    <col min="10791" max="11008" width="8.83203125" style="252"/>
    <col min="11009" max="11009" width="4.5" style="252" customWidth="1"/>
    <col min="11010" max="11010" width="11" style="252" bestFit="1" customWidth="1"/>
    <col min="11011" max="11011" width="52.5" style="252" customWidth="1"/>
    <col min="11012" max="11012" width="2.83203125" style="252" customWidth="1"/>
    <col min="11013" max="11013" width="15.1640625" style="252" customWidth="1"/>
    <col min="11014" max="11015" width="16" style="252" customWidth="1"/>
    <col min="11016" max="11016" width="2.83203125" style="252" customWidth="1"/>
    <col min="11017" max="11017" width="15.1640625" style="252" customWidth="1"/>
    <col min="11018" max="11019" width="16" style="252" customWidth="1"/>
    <col min="11020" max="11020" width="2.83203125" style="252" customWidth="1"/>
    <col min="11021" max="11021" width="15.1640625" style="252" customWidth="1"/>
    <col min="11022" max="11023" width="16" style="252" customWidth="1"/>
    <col min="11024" max="11024" width="2.83203125" style="252" customWidth="1"/>
    <col min="11025" max="11025" width="15.1640625" style="252" customWidth="1"/>
    <col min="11026" max="11027" width="16" style="252" customWidth="1"/>
    <col min="11028" max="11028" width="2.83203125" style="252" customWidth="1"/>
    <col min="11029" max="11029" width="15.1640625" style="252" customWidth="1"/>
    <col min="11030" max="11031" width="16" style="252" customWidth="1"/>
    <col min="11032" max="11032" width="2.83203125" style="252" customWidth="1"/>
    <col min="11033" max="11033" width="15.1640625" style="252" customWidth="1"/>
    <col min="11034" max="11035" width="16" style="252" customWidth="1"/>
    <col min="11036" max="11036" width="2.83203125" style="252" customWidth="1"/>
    <col min="11037" max="11037" width="15.1640625" style="252" customWidth="1"/>
    <col min="11038" max="11039" width="16" style="252" customWidth="1"/>
    <col min="11040" max="11040" width="2.83203125" style="252" customWidth="1"/>
    <col min="11041" max="11041" width="15.1640625" style="252" customWidth="1"/>
    <col min="11042" max="11043" width="16" style="252" customWidth="1"/>
    <col min="11044" max="11044" width="8.83203125" style="252"/>
    <col min="11045" max="11045" width="14.83203125" style="252" bestFit="1" customWidth="1"/>
    <col min="11046" max="11046" width="12.5" style="252" bestFit="1" customWidth="1"/>
    <col min="11047" max="11264" width="8.83203125" style="252"/>
    <col min="11265" max="11265" width="4.5" style="252" customWidth="1"/>
    <col min="11266" max="11266" width="11" style="252" bestFit="1" customWidth="1"/>
    <col min="11267" max="11267" width="52.5" style="252" customWidth="1"/>
    <col min="11268" max="11268" width="2.83203125" style="252" customWidth="1"/>
    <col min="11269" max="11269" width="15.1640625" style="252" customWidth="1"/>
    <col min="11270" max="11271" width="16" style="252" customWidth="1"/>
    <col min="11272" max="11272" width="2.83203125" style="252" customWidth="1"/>
    <col min="11273" max="11273" width="15.1640625" style="252" customWidth="1"/>
    <col min="11274" max="11275" width="16" style="252" customWidth="1"/>
    <col min="11276" max="11276" width="2.83203125" style="252" customWidth="1"/>
    <col min="11277" max="11277" width="15.1640625" style="252" customWidth="1"/>
    <col min="11278" max="11279" width="16" style="252" customWidth="1"/>
    <col min="11280" max="11280" width="2.83203125" style="252" customWidth="1"/>
    <col min="11281" max="11281" width="15.1640625" style="252" customWidth="1"/>
    <col min="11282" max="11283" width="16" style="252" customWidth="1"/>
    <col min="11284" max="11284" width="2.83203125" style="252" customWidth="1"/>
    <col min="11285" max="11285" width="15.1640625" style="252" customWidth="1"/>
    <col min="11286" max="11287" width="16" style="252" customWidth="1"/>
    <col min="11288" max="11288" width="2.83203125" style="252" customWidth="1"/>
    <col min="11289" max="11289" width="15.1640625" style="252" customWidth="1"/>
    <col min="11290" max="11291" width="16" style="252" customWidth="1"/>
    <col min="11292" max="11292" width="2.83203125" style="252" customWidth="1"/>
    <col min="11293" max="11293" width="15.1640625" style="252" customWidth="1"/>
    <col min="11294" max="11295" width="16" style="252" customWidth="1"/>
    <col min="11296" max="11296" width="2.83203125" style="252" customWidth="1"/>
    <col min="11297" max="11297" width="15.1640625" style="252" customWidth="1"/>
    <col min="11298" max="11299" width="16" style="252" customWidth="1"/>
    <col min="11300" max="11300" width="8.83203125" style="252"/>
    <col min="11301" max="11301" width="14.83203125" style="252" bestFit="1" customWidth="1"/>
    <col min="11302" max="11302" width="12.5" style="252" bestFit="1" customWidth="1"/>
    <col min="11303" max="11520" width="8.83203125" style="252"/>
    <col min="11521" max="11521" width="4.5" style="252" customWidth="1"/>
    <col min="11522" max="11522" width="11" style="252" bestFit="1" customWidth="1"/>
    <col min="11523" max="11523" width="52.5" style="252" customWidth="1"/>
    <col min="11524" max="11524" width="2.83203125" style="252" customWidth="1"/>
    <col min="11525" max="11525" width="15.1640625" style="252" customWidth="1"/>
    <col min="11526" max="11527" width="16" style="252" customWidth="1"/>
    <col min="11528" max="11528" width="2.83203125" style="252" customWidth="1"/>
    <col min="11529" max="11529" width="15.1640625" style="252" customWidth="1"/>
    <col min="11530" max="11531" width="16" style="252" customWidth="1"/>
    <col min="11532" max="11532" width="2.83203125" style="252" customWidth="1"/>
    <col min="11533" max="11533" width="15.1640625" style="252" customWidth="1"/>
    <col min="11534" max="11535" width="16" style="252" customWidth="1"/>
    <col min="11536" max="11536" width="2.83203125" style="252" customWidth="1"/>
    <col min="11537" max="11537" width="15.1640625" style="252" customWidth="1"/>
    <col min="11538" max="11539" width="16" style="252" customWidth="1"/>
    <col min="11540" max="11540" width="2.83203125" style="252" customWidth="1"/>
    <col min="11541" max="11541" width="15.1640625" style="252" customWidth="1"/>
    <col min="11542" max="11543" width="16" style="252" customWidth="1"/>
    <col min="11544" max="11544" width="2.83203125" style="252" customWidth="1"/>
    <col min="11545" max="11545" width="15.1640625" style="252" customWidth="1"/>
    <col min="11546" max="11547" width="16" style="252" customWidth="1"/>
    <col min="11548" max="11548" width="2.83203125" style="252" customWidth="1"/>
    <col min="11549" max="11549" width="15.1640625" style="252" customWidth="1"/>
    <col min="11550" max="11551" width="16" style="252" customWidth="1"/>
    <col min="11552" max="11552" width="2.83203125" style="252" customWidth="1"/>
    <col min="11553" max="11553" width="15.1640625" style="252" customWidth="1"/>
    <col min="11554" max="11555" width="16" style="252" customWidth="1"/>
    <col min="11556" max="11556" width="8.83203125" style="252"/>
    <col min="11557" max="11557" width="14.83203125" style="252" bestFit="1" customWidth="1"/>
    <col min="11558" max="11558" width="12.5" style="252" bestFit="1" customWidth="1"/>
    <col min="11559" max="11776" width="8.83203125" style="252"/>
    <col min="11777" max="11777" width="4.5" style="252" customWidth="1"/>
    <col min="11778" max="11778" width="11" style="252" bestFit="1" customWidth="1"/>
    <col min="11779" max="11779" width="52.5" style="252" customWidth="1"/>
    <col min="11780" max="11780" width="2.83203125" style="252" customWidth="1"/>
    <col min="11781" max="11781" width="15.1640625" style="252" customWidth="1"/>
    <col min="11782" max="11783" width="16" style="252" customWidth="1"/>
    <col min="11784" max="11784" width="2.83203125" style="252" customWidth="1"/>
    <col min="11785" max="11785" width="15.1640625" style="252" customWidth="1"/>
    <col min="11786" max="11787" width="16" style="252" customWidth="1"/>
    <col min="11788" max="11788" width="2.83203125" style="252" customWidth="1"/>
    <col min="11789" max="11789" width="15.1640625" style="252" customWidth="1"/>
    <col min="11790" max="11791" width="16" style="252" customWidth="1"/>
    <col min="11792" max="11792" width="2.83203125" style="252" customWidth="1"/>
    <col min="11793" max="11793" width="15.1640625" style="252" customWidth="1"/>
    <col min="11794" max="11795" width="16" style="252" customWidth="1"/>
    <col min="11796" max="11796" width="2.83203125" style="252" customWidth="1"/>
    <col min="11797" max="11797" width="15.1640625" style="252" customWidth="1"/>
    <col min="11798" max="11799" width="16" style="252" customWidth="1"/>
    <col min="11800" max="11800" width="2.83203125" style="252" customWidth="1"/>
    <col min="11801" max="11801" width="15.1640625" style="252" customWidth="1"/>
    <col min="11802" max="11803" width="16" style="252" customWidth="1"/>
    <col min="11804" max="11804" width="2.83203125" style="252" customWidth="1"/>
    <col min="11805" max="11805" width="15.1640625" style="252" customWidth="1"/>
    <col min="11806" max="11807" width="16" style="252" customWidth="1"/>
    <col min="11808" max="11808" width="2.83203125" style="252" customWidth="1"/>
    <col min="11809" max="11809" width="15.1640625" style="252" customWidth="1"/>
    <col min="11810" max="11811" width="16" style="252" customWidth="1"/>
    <col min="11812" max="11812" width="8.83203125" style="252"/>
    <col min="11813" max="11813" width="14.83203125" style="252" bestFit="1" customWidth="1"/>
    <col min="11814" max="11814" width="12.5" style="252" bestFit="1" customWidth="1"/>
    <col min="11815" max="12032" width="8.83203125" style="252"/>
    <col min="12033" max="12033" width="4.5" style="252" customWidth="1"/>
    <col min="12034" max="12034" width="11" style="252" bestFit="1" customWidth="1"/>
    <col min="12035" max="12035" width="52.5" style="252" customWidth="1"/>
    <col min="12036" max="12036" width="2.83203125" style="252" customWidth="1"/>
    <col min="12037" max="12037" width="15.1640625" style="252" customWidth="1"/>
    <col min="12038" max="12039" width="16" style="252" customWidth="1"/>
    <col min="12040" max="12040" width="2.83203125" style="252" customWidth="1"/>
    <col min="12041" max="12041" width="15.1640625" style="252" customWidth="1"/>
    <col min="12042" max="12043" width="16" style="252" customWidth="1"/>
    <col min="12044" max="12044" width="2.83203125" style="252" customWidth="1"/>
    <col min="12045" max="12045" width="15.1640625" style="252" customWidth="1"/>
    <col min="12046" max="12047" width="16" style="252" customWidth="1"/>
    <col min="12048" max="12048" width="2.83203125" style="252" customWidth="1"/>
    <col min="12049" max="12049" width="15.1640625" style="252" customWidth="1"/>
    <col min="12050" max="12051" width="16" style="252" customWidth="1"/>
    <col min="12052" max="12052" width="2.83203125" style="252" customWidth="1"/>
    <col min="12053" max="12053" width="15.1640625" style="252" customWidth="1"/>
    <col min="12054" max="12055" width="16" style="252" customWidth="1"/>
    <col min="12056" max="12056" width="2.83203125" style="252" customWidth="1"/>
    <col min="12057" max="12057" width="15.1640625" style="252" customWidth="1"/>
    <col min="12058" max="12059" width="16" style="252" customWidth="1"/>
    <col min="12060" max="12060" width="2.83203125" style="252" customWidth="1"/>
    <col min="12061" max="12061" width="15.1640625" style="252" customWidth="1"/>
    <col min="12062" max="12063" width="16" style="252" customWidth="1"/>
    <col min="12064" max="12064" width="2.83203125" style="252" customWidth="1"/>
    <col min="12065" max="12065" width="15.1640625" style="252" customWidth="1"/>
    <col min="12066" max="12067" width="16" style="252" customWidth="1"/>
    <col min="12068" max="12068" width="8.83203125" style="252"/>
    <col min="12069" max="12069" width="14.83203125" style="252" bestFit="1" customWidth="1"/>
    <col min="12070" max="12070" width="12.5" style="252" bestFit="1" customWidth="1"/>
    <col min="12071" max="12288" width="8.83203125" style="252"/>
    <col min="12289" max="12289" width="4.5" style="252" customWidth="1"/>
    <col min="12290" max="12290" width="11" style="252" bestFit="1" customWidth="1"/>
    <col min="12291" max="12291" width="52.5" style="252" customWidth="1"/>
    <col min="12292" max="12292" width="2.83203125" style="252" customWidth="1"/>
    <col min="12293" max="12293" width="15.1640625" style="252" customWidth="1"/>
    <col min="12294" max="12295" width="16" style="252" customWidth="1"/>
    <col min="12296" max="12296" width="2.83203125" style="252" customWidth="1"/>
    <col min="12297" max="12297" width="15.1640625" style="252" customWidth="1"/>
    <col min="12298" max="12299" width="16" style="252" customWidth="1"/>
    <col min="12300" max="12300" width="2.83203125" style="252" customWidth="1"/>
    <col min="12301" max="12301" width="15.1640625" style="252" customWidth="1"/>
    <col min="12302" max="12303" width="16" style="252" customWidth="1"/>
    <col min="12304" max="12304" width="2.83203125" style="252" customWidth="1"/>
    <col min="12305" max="12305" width="15.1640625" style="252" customWidth="1"/>
    <col min="12306" max="12307" width="16" style="252" customWidth="1"/>
    <col min="12308" max="12308" width="2.83203125" style="252" customWidth="1"/>
    <col min="12309" max="12309" width="15.1640625" style="252" customWidth="1"/>
    <col min="12310" max="12311" width="16" style="252" customWidth="1"/>
    <col min="12312" max="12312" width="2.83203125" style="252" customWidth="1"/>
    <col min="12313" max="12313" width="15.1640625" style="252" customWidth="1"/>
    <col min="12314" max="12315" width="16" style="252" customWidth="1"/>
    <col min="12316" max="12316" width="2.83203125" style="252" customWidth="1"/>
    <col min="12317" max="12317" width="15.1640625" style="252" customWidth="1"/>
    <col min="12318" max="12319" width="16" style="252" customWidth="1"/>
    <col min="12320" max="12320" width="2.83203125" style="252" customWidth="1"/>
    <col min="12321" max="12321" width="15.1640625" style="252" customWidth="1"/>
    <col min="12322" max="12323" width="16" style="252" customWidth="1"/>
    <col min="12324" max="12324" width="8.83203125" style="252"/>
    <col min="12325" max="12325" width="14.83203125" style="252" bestFit="1" customWidth="1"/>
    <col min="12326" max="12326" width="12.5" style="252" bestFit="1" customWidth="1"/>
    <col min="12327" max="12544" width="8.83203125" style="252"/>
    <col min="12545" max="12545" width="4.5" style="252" customWidth="1"/>
    <col min="12546" max="12546" width="11" style="252" bestFit="1" customWidth="1"/>
    <col min="12547" max="12547" width="52.5" style="252" customWidth="1"/>
    <col min="12548" max="12548" width="2.83203125" style="252" customWidth="1"/>
    <col min="12549" max="12549" width="15.1640625" style="252" customWidth="1"/>
    <col min="12550" max="12551" width="16" style="252" customWidth="1"/>
    <col min="12552" max="12552" width="2.83203125" style="252" customWidth="1"/>
    <col min="12553" max="12553" width="15.1640625" style="252" customWidth="1"/>
    <col min="12554" max="12555" width="16" style="252" customWidth="1"/>
    <col min="12556" max="12556" width="2.83203125" style="252" customWidth="1"/>
    <col min="12557" max="12557" width="15.1640625" style="252" customWidth="1"/>
    <col min="12558" max="12559" width="16" style="252" customWidth="1"/>
    <col min="12560" max="12560" width="2.83203125" style="252" customWidth="1"/>
    <col min="12561" max="12561" width="15.1640625" style="252" customWidth="1"/>
    <col min="12562" max="12563" width="16" style="252" customWidth="1"/>
    <col min="12564" max="12564" width="2.83203125" style="252" customWidth="1"/>
    <col min="12565" max="12565" width="15.1640625" style="252" customWidth="1"/>
    <col min="12566" max="12567" width="16" style="252" customWidth="1"/>
    <col min="12568" max="12568" width="2.83203125" style="252" customWidth="1"/>
    <col min="12569" max="12569" width="15.1640625" style="252" customWidth="1"/>
    <col min="12570" max="12571" width="16" style="252" customWidth="1"/>
    <col min="12572" max="12572" width="2.83203125" style="252" customWidth="1"/>
    <col min="12573" max="12573" width="15.1640625" style="252" customWidth="1"/>
    <col min="12574" max="12575" width="16" style="252" customWidth="1"/>
    <col min="12576" max="12576" width="2.83203125" style="252" customWidth="1"/>
    <col min="12577" max="12577" width="15.1640625" style="252" customWidth="1"/>
    <col min="12578" max="12579" width="16" style="252" customWidth="1"/>
    <col min="12580" max="12580" width="8.83203125" style="252"/>
    <col min="12581" max="12581" width="14.83203125" style="252" bestFit="1" customWidth="1"/>
    <col min="12582" max="12582" width="12.5" style="252" bestFit="1" customWidth="1"/>
    <col min="12583" max="12800" width="8.83203125" style="252"/>
    <col min="12801" max="12801" width="4.5" style="252" customWidth="1"/>
    <col min="12802" max="12802" width="11" style="252" bestFit="1" customWidth="1"/>
    <col min="12803" max="12803" width="52.5" style="252" customWidth="1"/>
    <col min="12804" max="12804" width="2.83203125" style="252" customWidth="1"/>
    <col min="12805" max="12805" width="15.1640625" style="252" customWidth="1"/>
    <col min="12806" max="12807" width="16" style="252" customWidth="1"/>
    <col min="12808" max="12808" width="2.83203125" style="252" customWidth="1"/>
    <col min="12809" max="12809" width="15.1640625" style="252" customWidth="1"/>
    <col min="12810" max="12811" width="16" style="252" customWidth="1"/>
    <col min="12812" max="12812" width="2.83203125" style="252" customWidth="1"/>
    <col min="12813" max="12813" width="15.1640625" style="252" customWidth="1"/>
    <col min="12814" max="12815" width="16" style="252" customWidth="1"/>
    <col min="12816" max="12816" width="2.83203125" style="252" customWidth="1"/>
    <col min="12817" max="12817" width="15.1640625" style="252" customWidth="1"/>
    <col min="12818" max="12819" width="16" style="252" customWidth="1"/>
    <col min="12820" max="12820" width="2.83203125" style="252" customWidth="1"/>
    <col min="12821" max="12821" width="15.1640625" style="252" customWidth="1"/>
    <col min="12822" max="12823" width="16" style="252" customWidth="1"/>
    <col min="12824" max="12824" width="2.83203125" style="252" customWidth="1"/>
    <col min="12825" max="12825" width="15.1640625" style="252" customWidth="1"/>
    <col min="12826" max="12827" width="16" style="252" customWidth="1"/>
    <col min="12828" max="12828" width="2.83203125" style="252" customWidth="1"/>
    <col min="12829" max="12829" width="15.1640625" style="252" customWidth="1"/>
    <col min="12830" max="12831" width="16" style="252" customWidth="1"/>
    <col min="12832" max="12832" width="2.83203125" style="252" customWidth="1"/>
    <col min="12833" max="12833" width="15.1640625" style="252" customWidth="1"/>
    <col min="12834" max="12835" width="16" style="252" customWidth="1"/>
    <col min="12836" max="12836" width="8.83203125" style="252"/>
    <col min="12837" max="12837" width="14.83203125" style="252" bestFit="1" customWidth="1"/>
    <col min="12838" max="12838" width="12.5" style="252" bestFit="1" customWidth="1"/>
    <col min="12839" max="13056" width="8.83203125" style="252"/>
    <col min="13057" max="13057" width="4.5" style="252" customWidth="1"/>
    <col min="13058" max="13058" width="11" style="252" bestFit="1" customWidth="1"/>
    <col min="13059" max="13059" width="52.5" style="252" customWidth="1"/>
    <col min="13060" max="13060" width="2.83203125" style="252" customWidth="1"/>
    <col min="13061" max="13061" width="15.1640625" style="252" customWidth="1"/>
    <col min="13062" max="13063" width="16" style="252" customWidth="1"/>
    <col min="13064" max="13064" width="2.83203125" style="252" customWidth="1"/>
    <col min="13065" max="13065" width="15.1640625" style="252" customWidth="1"/>
    <col min="13066" max="13067" width="16" style="252" customWidth="1"/>
    <col min="13068" max="13068" width="2.83203125" style="252" customWidth="1"/>
    <col min="13069" max="13069" width="15.1640625" style="252" customWidth="1"/>
    <col min="13070" max="13071" width="16" style="252" customWidth="1"/>
    <col min="13072" max="13072" width="2.83203125" style="252" customWidth="1"/>
    <col min="13073" max="13073" width="15.1640625" style="252" customWidth="1"/>
    <col min="13074" max="13075" width="16" style="252" customWidth="1"/>
    <col min="13076" max="13076" width="2.83203125" style="252" customWidth="1"/>
    <col min="13077" max="13077" width="15.1640625" style="252" customWidth="1"/>
    <col min="13078" max="13079" width="16" style="252" customWidth="1"/>
    <col min="13080" max="13080" width="2.83203125" style="252" customWidth="1"/>
    <col min="13081" max="13081" width="15.1640625" style="252" customWidth="1"/>
    <col min="13082" max="13083" width="16" style="252" customWidth="1"/>
    <col min="13084" max="13084" width="2.83203125" style="252" customWidth="1"/>
    <col min="13085" max="13085" width="15.1640625" style="252" customWidth="1"/>
    <col min="13086" max="13087" width="16" style="252" customWidth="1"/>
    <col min="13088" max="13088" width="2.83203125" style="252" customWidth="1"/>
    <col min="13089" max="13089" width="15.1640625" style="252" customWidth="1"/>
    <col min="13090" max="13091" width="16" style="252" customWidth="1"/>
    <col min="13092" max="13092" width="8.83203125" style="252"/>
    <col min="13093" max="13093" width="14.83203125" style="252" bestFit="1" customWidth="1"/>
    <col min="13094" max="13094" width="12.5" style="252" bestFit="1" customWidth="1"/>
    <col min="13095" max="13312" width="8.83203125" style="252"/>
    <col min="13313" max="13313" width="4.5" style="252" customWidth="1"/>
    <col min="13314" max="13314" width="11" style="252" bestFit="1" customWidth="1"/>
    <col min="13315" max="13315" width="52.5" style="252" customWidth="1"/>
    <col min="13316" max="13316" width="2.83203125" style="252" customWidth="1"/>
    <col min="13317" max="13317" width="15.1640625" style="252" customWidth="1"/>
    <col min="13318" max="13319" width="16" style="252" customWidth="1"/>
    <col min="13320" max="13320" width="2.83203125" style="252" customWidth="1"/>
    <col min="13321" max="13321" width="15.1640625" style="252" customWidth="1"/>
    <col min="13322" max="13323" width="16" style="252" customWidth="1"/>
    <col min="13324" max="13324" width="2.83203125" style="252" customWidth="1"/>
    <col min="13325" max="13325" width="15.1640625" style="252" customWidth="1"/>
    <col min="13326" max="13327" width="16" style="252" customWidth="1"/>
    <col min="13328" max="13328" width="2.83203125" style="252" customWidth="1"/>
    <col min="13329" max="13329" width="15.1640625" style="252" customWidth="1"/>
    <col min="13330" max="13331" width="16" style="252" customWidth="1"/>
    <col min="13332" max="13332" width="2.83203125" style="252" customWidth="1"/>
    <col min="13333" max="13333" width="15.1640625" style="252" customWidth="1"/>
    <col min="13334" max="13335" width="16" style="252" customWidth="1"/>
    <col min="13336" max="13336" width="2.83203125" style="252" customWidth="1"/>
    <col min="13337" max="13337" width="15.1640625" style="252" customWidth="1"/>
    <col min="13338" max="13339" width="16" style="252" customWidth="1"/>
    <col min="13340" max="13340" width="2.83203125" style="252" customWidth="1"/>
    <col min="13341" max="13341" width="15.1640625" style="252" customWidth="1"/>
    <col min="13342" max="13343" width="16" style="252" customWidth="1"/>
    <col min="13344" max="13344" width="2.83203125" style="252" customWidth="1"/>
    <col min="13345" max="13345" width="15.1640625" style="252" customWidth="1"/>
    <col min="13346" max="13347" width="16" style="252" customWidth="1"/>
    <col min="13348" max="13348" width="8.83203125" style="252"/>
    <col min="13349" max="13349" width="14.83203125" style="252" bestFit="1" customWidth="1"/>
    <col min="13350" max="13350" width="12.5" style="252" bestFit="1" customWidth="1"/>
    <col min="13351" max="13568" width="8.83203125" style="252"/>
    <col min="13569" max="13569" width="4.5" style="252" customWidth="1"/>
    <col min="13570" max="13570" width="11" style="252" bestFit="1" customWidth="1"/>
    <col min="13571" max="13571" width="52.5" style="252" customWidth="1"/>
    <col min="13572" max="13572" width="2.83203125" style="252" customWidth="1"/>
    <col min="13573" max="13573" width="15.1640625" style="252" customWidth="1"/>
    <col min="13574" max="13575" width="16" style="252" customWidth="1"/>
    <col min="13576" max="13576" width="2.83203125" style="252" customWidth="1"/>
    <col min="13577" max="13577" width="15.1640625" style="252" customWidth="1"/>
    <col min="13578" max="13579" width="16" style="252" customWidth="1"/>
    <col min="13580" max="13580" width="2.83203125" style="252" customWidth="1"/>
    <col min="13581" max="13581" width="15.1640625" style="252" customWidth="1"/>
    <col min="13582" max="13583" width="16" style="252" customWidth="1"/>
    <col min="13584" max="13584" width="2.83203125" style="252" customWidth="1"/>
    <col min="13585" max="13585" width="15.1640625" style="252" customWidth="1"/>
    <col min="13586" max="13587" width="16" style="252" customWidth="1"/>
    <col min="13588" max="13588" width="2.83203125" style="252" customWidth="1"/>
    <col min="13589" max="13589" width="15.1640625" style="252" customWidth="1"/>
    <col min="13590" max="13591" width="16" style="252" customWidth="1"/>
    <col min="13592" max="13592" width="2.83203125" style="252" customWidth="1"/>
    <col min="13593" max="13593" width="15.1640625" style="252" customWidth="1"/>
    <col min="13594" max="13595" width="16" style="252" customWidth="1"/>
    <col min="13596" max="13596" width="2.83203125" style="252" customWidth="1"/>
    <col min="13597" max="13597" width="15.1640625" style="252" customWidth="1"/>
    <col min="13598" max="13599" width="16" style="252" customWidth="1"/>
    <col min="13600" max="13600" width="2.83203125" style="252" customWidth="1"/>
    <col min="13601" max="13601" width="15.1640625" style="252" customWidth="1"/>
    <col min="13602" max="13603" width="16" style="252" customWidth="1"/>
    <col min="13604" max="13604" width="8.83203125" style="252"/>
    <col min="13605" max="13605" width="14.83203125" style="252" bestFit="1" customWidth="1"/>
    <col min="13606" max="13606" width="12.5" style="252" bestFit="1" customWidth="1"/>
    <col min="13607" max="13824" width="8.83203125" style="252"/>
    <col min="13825" max="13825" width="4.5" style="252" customWidth="1"/>
    <col min="13826" max="13826" width="11" style="252" bestFit="1" customWidth="1"/>
    <col min="13827" max="13827" width="52.5" style="252" customWidth="1"/>
    <col min="13828" max="13828" width="2.83203125" style="252" customWidth="1"/>
    <col min="13829" max="13829" width="15.1640625" style="252" customWidth="1"/>
    <col min="13830" max="13831" width="16" style="252" customWidth="1"/>
    <col min="13832" max="13832" width="2.83203125" style="252" customWidth="1"/>
    <col min="13833" max="13833" width="15.1640625" style="252" customWidth="1"/>
    <col min="13834" max="13835" width="16" style="252" customWidth="1"/>
    <col min="13836" max="13836" width="2.83203125" style="252" customWidth="1"/>
    <col min="13837" max="13837" width="15.1640625" style="252" customWidth="1"/>
    <col min="13838" max="13839" width="16" style="252" customWidth="1"/>
    <col min="13840" max="13840" width="2.83203125" style="252" customWidth="1"/>
    <col min="13841" max="13841" width="15.1640625" style="252" customWidth="1"/>
    <col min="13842" max="13843" width="16" style="252" customWidth="1"/>
    <col min="13844" max="13844" width="2.83203125" style="252" customWidth="1"/>
    <col min="13845" max="13845" width="15.1640625" style="252" customWidth="1"/>
    <col min="13846" max="13847" width="16" style="252" customWidth="1"/>
    <col min="13848" max="13848" width="2.83203125" style="252" customWidth="1"/>
    <col min="13849" max="13849" width="15.1640625" style="252" customWidth="1"/>
    <col min="13850" max="13851" width="16" style="252" customWidth="1"/>
    <col min="13852" max="13852" width="2.83203125" style="252" customWidth="1"/>
    <col min="13853" max="13853" width="15.1640625" style="252" customWidth="1"/>
    <col min="13854" max="13855" width="16" style="252" customWidth="1"/>
    <col min="13856" max="13856" width="2.83203125" style="252" customWidth="1"/>
    <col min="13857" max="13857" width="15.1640625" style="252" customWidth="1"/>
    <col min="13858" max="13859" width="16" style="252" customWidth="1"/>
    <col min="13860" max="13860" width="8.83203125" style="252"/>
    <col min="13861" max="13861" width="14.83203125" style="252" bestFit="1" customWidth="1"/>
    <col min="13862" max="13862" width="12.5" style="252" bestFit="1" customWidth="1"/>
    <col min="13863" max="14080" width="8.83203125" style="252"/>
    <col min="14081" max="14081" width="4.5" style="252" customWidth="1"/>
    <col min="14082" max="14082" width="11" style="252" bestFit="1" customWidth="1"/>
    <col min="14083" max="14083" width="52.5" style="252" customWidth="1"/>
    <col min="14084" max="14084" width="2.83203125" style="252" customWidth="1"/>
    <col min="14085" max="14085" width="15.1640625" style="252" customWidth="1"/>
    <col min="14086" max="14087" width="16" style="252" customWidth="1"/>
    <col min="14088" max="14088" width="2.83203125" style="252" customWidth="1"/>
    <col min="14089" max="14089" width="15.1640625" style="252" customWidth="1"/>
    <col min="14090" max="14091" width="16" style="252" customWidth="1"/>
    <col min="14092" max="14092" width="2.83203125" style="252" customWidth="1"/>
    <col min="14093" max="14093" width="15.1640625" style="252" customWidth="1"/>
    <col min="14094" max="14095" width="16" style="252" customWidth="1"/>
    <col min="14096" max="14096" width="2.83203125" style="252" customWidth="1"/>
    <col min="14097" max="14097" width="15.1640625" style="252" customWidth="1"/>
    <col min="14098" max="14099" width="16" style="252" customWidth="1"/>
    <col min="14100" max="14100" width="2.83203125" style="252" customWidth="1"/>
    <col min="14101" max="14101" width="15.1640625" style="252" customWidth="1"/>
    <col min="14102" max="14103" width="16" style="252" customWidth="1"/>
    <col min="14104" max="14104" width="2.83203125" style="252" customWidth="1"/>
    <col min="14105" max="14105" width="15.1640625" style="252" customWidth="1"/>
    <col min="14106" max="14107" width="16" style="252" customWidth="1"/>
    <col min="14108" max="14108" width="2.83203125" style="252" customWidth="1"/>
    <col min="14109" max="14109" width="15.1640625" style="252" customWidth="1"/>
    <col min="14110" max="14111" width="16" style="252" customWidth="1"/>
    <col min="14112" max="14112" width="2.83203125" style="252" customWidth="1"/>
    <col min="14113" max="14113" width="15.1640625" style="252" customWidth="1"/>
    <col min="14114" max="14115" width="16" style="252" customWidth="1"/>
    <col min="14116" max="14116" width="8.83203125" style="252"/>
    <col min="14117" max="14117" width="14.83203125" style="252" bestFit="1" customWidth="1"/>
    <col min="14118" max="14118" width="12.5" style="252" bestFit="1" customWidth="1"/>
    <col min="14119" max="14336" width="8.83203125" style="252"/>
    <col min="14337" max="14337" width="4.5" style="252" customWidth="1"/>
    <col min="14338" max="14338" width="11" style="252" bestFit="1" customWidth="1"/>
    <col min="14339" max="14339" width="52.5" style="252" customWidth="1"/>
    <col min="14340" max="14340" width="2.83203125" style="252" customWidth="1"/>
    <col min="14341" max="14341" width="15.1640625" style="252" customWidth="1"/>
    <col min="14342" max="14343" width="16" style="252" customWidth="1"/>
    <col min="14344" max="14344" width="2.83203125" style="252" customWidth="1"/>
    <col min="14345" max="14345" width="15.1640625" style="252" customWidth="1"/>
    <col min="14346" max="14347" width="16" style="252" customWidth="1"/>
    <col min="14348" max="14348" width="2.83203125" style="252" customWidth="1"/>
    <col min="14349" max="14349" width="15.1640625" style="252" customWidth="1"/>
    <col min="14350" max="14351" width="16" style="252" customWidth="1"/>
    <col min="14352" max="14352" width="2.83203125" style="252" customWidth="1"/>
    <col min="14353" max="14353" width="15.1640625" style="252" customWidth="1"/>
    <col min="14354" max="14355" width="16" style="252" customWidth="1"/>
    <col min="14356" max="14356" width="2.83203125" style="252" customWidth="1"/>
    <col min="14357" max="14357" width="15.1640625" style="252" customWidth="1"/>
    <col min="14358" max="14359" width="16" style="252" customWidth="1"/>
    <col min="14360" max="14360" width="2.83203125" style="252" customWidth="1"/>
    <col min="14361" max="14361" width="15.1640625" style="252" customWidth="1"/>
    <col min="14362" max="14363" width="16" style="252" customWidth="1"/>
    <col min="14364" max="14364" width="2.83203125" style="252" customWidth="1"/>
    <col min="14365" max="14365" width="15.1640625" style="252" customWidth="1"/>
    <col min="14366" max="14367" width="16" style="252" customWidth="1"/>
    <col min="14368" max="14368" width="2.83203125" style="252" customWidth="1"/>
    <col min="14369" max="14369" width="15.1640625" style="252" customWidth="1"/>
    <col min="14370" max="14371" width="16" style="252" customWidth="1"/>
    <col min="14372" max="14372" width="8.83203125" style="252"/>
    <col min="14373" max="14373" width="14.83203125" style="252" bestFit="1" customWidth="1"/>
    <col min="14374" max="14374" width="12.5" style="252" bestFit="1" customWidth="1"/>
    <col min="14375" max="14592" width="8.83203125" style="252"/>
    <col min="14593" max="14593" width="4.5" style="252" customWidth="1"/>
    <col min="14594" max="14594" width="11" style="252" bestFit="1" customWidth="1"/>
    <col min="14595" max="14595" width="52.5" style="252" customWidth="1"/>
    <col min="14596" max="14596" width="2.83203125" style="252" customWidth="1"/>
    <col min="14597" max="14597" width="15.1640625" style="252" customWidth="1"/>
    <col min="14598" max="14599" width="16" style="252" customWidth="1"/>
    <col min="14600" max="14600" width="2.83203125" style="252" customWidth="1"/>
    <col min="14601" max="14601" width="15.1640625" style="252" customWidth="1"/>
    <col min="14602" max="14603" width="16" style="252" customWidth="1"/>
    <col min="14604" max="14604" width="2.83203125" style="252" customWidth="1"/>
    <col min="14605" max="14605" width="15.1640625" style="252" customWidth="1"/>
    <col min="14606" max="14607" width="16" style="252" customWidth="1"/>
    <col min="14608" max="14608" width="2.83203125" style="252" customWidth="1"/>
    <col min="14609" max="14609" width="15.1640625" style="252" customWidth="1"/>
    <col min="14610" max="14611" width="16" style="252" customWidth="1"/>
    <col min="14612" max="14612" width="2.83203125" style="252" customWidth="1"/>
    <col min="14613" max="14613" width="15.1640625" style="252" customWidth="1"/>
    <col min="14614" max="14615" width="16" style="252" customWidth="1"/>
    <col min="14616" max="14616" width="2.83203125" style="252" customWidth="1"/>
    <col min="14617" max="14617" width="15.1640625" style="252" customWidth="1"/>
    <col min="14618" max="14619" width="16" style="252" customWidth="1"/>
    <col min="14620" max="14620" width="2.83203125" style="252" customWidth="1"/>
    <col min="14621" max="14621" width="15.1640625" style="252" customWidth="1"/>
    <col min="14622" max="14623" width="16" style="252" customWidth="1"/>
    <col min="14624" max="14624" width="2.83203125" style="252" customWidth="1"/>
    <col min="14625" max="14625" width="15.1640625" style="252" customWidth="1"/>
    <col min="14626" max="14627" width="16" style="252" customWidth="1"/>
    <col min="14628" max="14628" width="8.83203125" style="252"/>
    <col min="14629" max="14629" width="14.83203125" style="252" bestFit="1" customWidth="1"/>
    <col min="14630" max="14630" width="12.5" style="252" bestFit="1" customWidth="1"/>
    <col min="14631" max="14848" width="8.83203125" style="252"/>
    <col min="14849" max="14849" width="4.5" style="252" customWidth="1"/>
    <col min="14850" max="14850" width="11" style="252" bestFit="1" customWidth="1"/>
    <col min="14851" max="14851" width="52.5" style="252" customWidth="1"/>
    <col min="14852" max="14852" width="2.83203125" style="252" customWidth="1"/>
    <col min="14853" max="14853" width="15.1640625" style="252" customWidth="1"/>
    <col min="14854" max="14855" width="16" style="252" customWidth="1"/>
    <col min="14856" max="14856" width="2.83203125" style="252" customWidth="1"/>
    <col min="14857" max="14857" width="15.1640625" style="252" customWidth="1"/>
    <col min="14858" max="14859" width="16" style="252" customWidth="1"/>
    <col min="14860" max="14860" width="2.83203125" style="252" customWidth="1"/>
    <col min="14861" max="14861" width="15.1640625" style="252" customWidth="1"/>
    <col min="14862" max="14863" width="16" style="252" customWidth="1"/>
    <col min="14864" max="14864" width="2.83203125" style="252" customWidth="1"/>
    <col min="14865" max="14865" width="15.1640625" style="252" customWidth="1"/>
    <col min="14866" max="14867" width="16" style="252" customWidth="1"/>
    <col min="14868" max="14868" width="2.83203125" style="252" customWidth="1"/>
    <col min="14869" max="14869" width="15.1640625" style="252" customWidth="1"/>
    <col min="14870" max="14871" width="16" style="252" customWidth="1"/>
    <col min="14872" max="14872" width="2.83203125" style="252" customWidth="1"/>
    <col min="14873" max="14873" width="15.1640625" style="252" customWidth="1"/>
    <col min="14874" max="14875" width="16" style="252" customWidth="1"/>
    <col min="14876" max="14876" width="2.83203125" style="252" customWidth="1"/>
    <col min="14877" max="14877" width="15.1640625" style="252" customWidth="1"/>
    <col min="14878" max="14879" width="16" style="252" customWidth="1"/>
    <col min="14880" max="14880" width="2.83203125" style="252" customWidth="1"/>
    <col min="14881" max="14881" width="15.1640625" style="252" customWidth="1"/>
    <col min="14882" max="14883" width="16" style="252" customWidth="1"/>
    <col min="14884" max="14884" width="8.83203125" style="252"/>
    <col min="14885" max="14885" width="14.83203125" style="252" bestFit="1" customWidth="1"/>
    <col min="14886" max="14886" width="12.5" style="252" bestFit="1" customWidth="1"/>
    <col min="14887" max="15104" width="8.83203125" style="252"/>
    <col min="15105" max="15105" width="4.5" style="252" customWidth="1"/>
    <col min="15106" max="15106" width="11" style="252" bestFit="1" customWidth="1"/>
    <col min="15107" max="15107" width="52.5" style="252" customWidth="1"/>
    <col min="15108" max="15108" width="2.83203125" style="252" customWidth="1"/>
    <col min="15109" max="15109" width="15.1640625" style="252" customWidth="1"/>
    <col min="15110" max="15111" width="16" style="252" customWidth="1"/>
    <col min="15112" max="15112" width="2.83203125" style="252" customWidth="1"/>
    <col min="15113" max="15113" width="15.1640625" style="252" customWidth="1"/>
    <col min="15114" max="15115" width="16" style="252" customWidth="1"/>
    <col min="15116" max="15116" width="2.83203125" style="252" customWidth="1"/>
    <col min="15117" max="15117" width="15.1640625" style="252" customWidth="1"/>
    <col min="15118" max="15119" width="16" style="252" customWidth="1"/>
    <col min="15120" max="15120" width="2.83203125" style="252" customWidth="1"/>
    <col min="15121" max="15121" width="15.1640625" style="252" customWidth="1"/>
    <col min="15122" max="15123" width="16" style="252" customWidth="1"/>
    <col min="15124" max="15124" width="2.83203125" style="252" customWidth="1"/>
    <col min="15125" max="15125" width="15.1640625" style="252" customWidth="1"/>
    <col min="15126" max="15127" width="16" style="252" customWidth="1"/>
    <col min="15128" max="15128" width="2.83203125" style="252" customWidth="1"/>
    <col min="15129" max="15129" width="15.1640625" style="252" customWidth="1"/>
    <col min="15130" max="15131" width="16" style="252" customWidth="1"/>
    <col min="15132" max="15132" width="2.83203125" style="252" customWidth="1"/>
    <col min="15133" max="15133" width="15.1640625" style="252" customWidth="1"/>
    <col min="15134" max="15135" width="16" style="252" customWidth="1"/>
    <col min="15136" max="15136" width="2.83203125" style="252" customWidth="1"/>
    <col min="15137" max="15137" width="15.1640625" style="252" customWidth="1"/>
    <col min="15138" max="15139" width="16" style="252" customWidth="1"/>
    <col min="15140" max="15140" width="8.83203125" style="252"/>
    <col min="15141" max="15141" width="14.83203125" style="252" bestFit="1" customWidth="1"/>
    <col min="15142" max="15142" width="12.5" style="252" bestFit="1" customWidth="1"/>
    <col min="15143" max="15360" width="8.83203125" style="252"/>
    <col min="15361" max="15361" width="4.5" style="252" customWidth="1"/>
    <col min="15362" max="15362" width="11" style="252" bestFit="1" customWidth="1"/>
    <col min="15363" max="15363" width="52.5" style="252" customWidth="1"/>
    <col min="15364" max="15364" width="2.83203125" style="252" customWidth="1"/>
    <col min="15365" max="15365" width="15.1640625" style="252" customWidth="1"/>
    <col min="15366" max="15367" width="16" style="252" customWidth="1"/>
    <col min="15368" max="15368" width="2.83203125" style="252" customWidth="1"/>
    <col min="15369" max="15369" width="15.1640625" style="252" customWidth="1"/>
    <col min="15370" max="15371" width="16" style="252" customWidth="1"/>
    <col min="15372" max="15372" width="2.83203125" style="252" customWidth="1"/>
    <col min="15373" max="15373" width="15.1640625" style="252" customWidth="1"/>
    <col min="15374" max="15375" width="16" style="252" customWidth="1"/>
    <col min="15376" max="15376" width="2.83203125" style="252" customWidth="1"/>
    <col min="15377" max="15377" width="15.1640625" style="252" customWidth="1"/>
    <col min="15378" max="15379" width="16" style="252" customWidth="1"/>
    <col min="15380" max="15380" width="2.83203125" style="252" customWidth="1"/>
    <col min="15381" max="15381" width="15.1640625" style="252" customWidth="1"/>
    <col min="15382" max="15383" width="16" style="252" customWidth="1"/>
    <col min="15384" max="15384" width="2.83203125" style="252" customWidth="1"/>
    <col min="15385" max="15385" width="15.1640625" style="252" customWidth="1"/>
    <col min="15386" max="15387" width="16" style="252" customWidth="1"/>
    <col min="15388" max="15388" width="2.83203125" style="252" customWidth="1"/>
    <col min="15389" max="15389" width="15.1640625" style="252" customWidth="1"/>
    <col min="15390" max="15391" width="16" style="252" customWidth="1"/>
    <col min="15392" max="15392" width="2.83203125" style="252" customWidth="1"/>
    <col min="15393" max="15393" width="15.1640625" style="252" customWidth="1"/>
    <col min="15394" max="15395" width="16" style="252" customWidth="1"/>
    <col min="15396" max="15396" width="8.83203125" style="252"/>
    <col min="15397" max="15397" width="14.83203125" style="252" bestFit="1" customWidth="1"/>
    <col min="15398" max="15398" width="12.5" style="252" bestFit="1" customWidth="1"/>
    <col min="15399" max="15616" width="8.83203125" style="252"/>
    <col min="15617" max="15617" width="4.5" style="252" customWidth="1"/>
    <col min="15618" max="15618" width="11" style="252" bestFit="1" customWidth="1"/>
    <col min="15619" max="15619" width="52.5" style="252" customWidth="1"/>
    <col min="15620" max="15620" width="2.83203125" style="252" customWidth="1"/>
    <col min="15621" max="15621" width="15.1640625" style="252" customWidth="1"/>
    <col min="15622" max="15623" width="16" style="252" customWidth="1"/>
    <col min="15624" max="15624" width="2.83203125" style="252" customWidth="1"/>
    <col min="15625" max="15625" width="15.1640625" style="252" customWidth="1"/>
    <col min="15626" max="15627" width="16" style="252" customWidth="1"/>
    <col min="15628" max="15628" width="2.83203125" style="252" customWidth="1"/>
    <col min="15629" max="15629" width="15.1640625" style="252" customWidth="1"/>
    <col min="15630" max="15631" width="16" style="252" customWidth="1"/>
    <col min="15632" max="15632" width="2.83203125" style="252" customWidth="1"/>
    <col min="15633" max="15633" width="15.1640625" style="252" customWidth="1"/>
    <col min="15634" max="15635" width="16" style="252" customWidth="1"/>
    <col min="15636" max="15636" width="2.83203125" style="252" customWidth="1"/>
    <col min="15637" max="15637" width="15.1640625" style="252" customWidth="1"/>
    <col min="15638" max="15639" width="16" style="252" customWidth="1"/>
    <col min="15640" max="15640" width="2.83203125" style="252" customWidth="1"/>
    <col min="15641" max="15641" width="15.1640625" style="252" customWidth="1"/>
    <col min="15642" max="15643" width="16" style="252" customWidth="1"/>
    <col min="15644" max="15644" width="2.83203125" style="252" customWidth="1"/>
    <col min="15645" max="15645" width="15.1640625" style="252" customWidth="1"/>
    <col min="15646" max="15647" width="16" style="252" customWidth="1"/>
    <col min="15648" max="15648" width="2.83203125" style="252" customWidth="1"/>
    <col min="15649" max="15649" width="15.1640625" style="252" customWidth="1"/>
    <col min="15650" max="15651" width="16" style="252" customWidth="1"/>
    <col min="15652" max="15652" width="8.83203125" style="252"/>
    <col min="15653" max="15653" width="14.83203125" style="252" bestFit="1" customWidth="1"/>
    <col min="15654" max="15654" width="12.5" style="252" bestFit="1" customWidth="1"/>
    <col min="15655" max="15872" width="8.83203125" style="252"/>
    <col min="15873" max="15873" width="4.5" style="252" customWidth="1"/>
    <col min="15874" max="15874" width="11" style="252" bestFit="1" customWidth="1"/>
    <col min="15875" max="15875" width="52.5" style="252" customWidth="1"/>
    <col min="15876" max="15876" width="2.83203125" style="252" customWidth="1"/>
    <col min="15877" max="15877" width="15.1640625" style="252" customWidth="1"/>
    <col min="15878" max="15879" width="16" style="252" customWidth="1"/>
    <col min="15880" max="15880" width="2.83203125" style="252" customWidth="1"/>
    <col min="15881" max="15881" width="15.1640625" style="252" customWidth="1"/>
    <col min="15882" max="15883" width="16" style="252" customWidth="1"/>
    <col min="15884" max="15884" width="2.83203125" style="252" customWidth="1"/>
    <col min="15885" max="15885" width="15.1640625" style="252" customWidth="1"/>
    <col min="15886" max="15887" width="16" style="252" customWidth="1"/>
    <col min="15888" max="15888" width="2.83203125" style="252" customWidth="1"/>
    <col min="15889" max="15889" width="15.1640625" style="252" customWidth="1"/>
    <col min="15890" max="15891" width="16" style="252" customWidth="1"/>
    <col min="15892" max="15892" width="2.83203125" style="252" customWidth="1"/>
    <col min="15893" max="15893" width="15.1640625" style="252" customWidth="1"/>
    <col min="15894" max="15895" width="16" style="252" customWidth="1"/>
    <col min="15896" max="15896" width="2.83203125" style="252" customWidth="1"/>
    <col min="15897" max="15897" width="15.1640625" style="252" customWidth="1"/>
    <col min="15898" max="15899" width="16" style="252" customWidth="1"/>
    <col min="15900" max="15900" width="2.83203125" style="252" customWidth="1"/>
    <col min="15901" max="15901" width="15.1640625" style="252" customWidth="1"/>
    <col min="15902" max="15903" width="16" style="252" customWidth="1"/>
    <col min="15904" max="15904" width="2.83203125" style="252" customWidth="1"/>
    <col min="15905" max="15905" width="15.1640625" style="252" customWidth="1"/>
    <col min="15906" max="15907" width="16" style="252" customWidth="1"/>
    <col min="15908" max="15908" width="8.83203125" style="252"/>
    <col min="15909" max="15909" width="14.83203125" style="252" bestFit="1" customWidth="1"/>
    <col min="15910" max="15910" width="12.5" style="252" bestFit="1" customWidth="1"/>
    <col min="15911" max="16128" width="8.83203125" style="252"/>
    <col min="16129" max="16129" width="4.5" style="252" customWidth="1"/>
    <col min="16130" max="16130" width="11" style="252" bestFit="1" customWidth="1"/>
    <col min="16131" max="16131" width="52.5" style="252" customWidth="1"/>
    <col min="16132" max="16132" width="2.83203125" style="252" customWidth="1"/>
    <col min="16133" max="16133" width="15.1640625" style="252" customWidth="1"/>
    <col min="16134" max="16135" width="16" style="252" customWidth="1"/>
    <col min="16136" max="16136" width="2.83203125" style="252" customWidth="1"/>
    <col min="16137" max="16137" width="15.1640625" style="252" customWidth="1"/>
    <col min="16138" max="16139" width="16" style="252" customWidth="1"/>
    <col min="16140" max="16140" width="2.83203125" style="252" customWidth="1"/>
    <col min="16141" max="16141" width="15.1640625" style="252" customWidth="1"/>
    <col min="16142" max="16143" width="16" style="252" customWidth="1"/>
    <col min="16144" max="16144" width="2.83203125" style="252" customWidth="1"/>
    <col min="16145" max="16145" width="15.1640625" style="252" customWidth="1"/>
    <col min="16146" max="16147" width="16" style="252" customWidth="1"/>
    <col min="16148" max="16148" width="2.83203125" style="252" customWidth="1"/>
    <col min="16149" max="16149" width="15.1640625" style="252" customWidth="1"/>
    <col min="16150" max="16151" width="16" style="252" customWidth="1"/>
    <col min="16152" max="16152" width="2.83203125" style="252" customWidth="1"/>
    <col min="16153" max="16153" width="15.1640625" style="252" customWidth="1"/>
    <col min="16154" max="16155" width="16" style="252" customWidth="1"/>
    <col min="16156" max="16156" width="2.83203125" style="252" customWidth="1"/>
    <col min="16157" max="16157" width="15.1640625" style="252" customWidth="1"/>
    <col min="16158" max="16159" width="16" style="252" customWidth="1"/>
    <col min="16160" max="16160" width="2.83203125" style="252" customWidth="1"/>
    <col min="16161" max="16161" width="15.1640625" style="252" customWidth="1"/>
    <col min="16162" max="16163" width="16" style="252" customWidth="1"/>
    <col min="16164" max="16164" width="8.83203125" style="252"/>
    <col min="16165" max="16165" width="14.83203125" style="252" bestFit="1" customWidth="1"/>
    <col min="16166" max="16166" width="12.5" style="252" bestFit="1" customWidth="1"/>
    <col min="16167" max="16384" width="8.83203125" style="252"/>
  </cols>
  <sheetData>
    <row r="1" spans="2:38" ht="19" thickBot="1" x14ac:dyDescent="0.25">
      <c r="B1" s="433" t="s">
        <v>212</v>
      </c>
      <c r="E1" s="779" t="s">
        <v>158</v>
      </c>
      <c r="F1" s="779"/>
      <c r="G1" s="779"/>
      <c r="I1" s="779" t="s">
        <v>159</v>
      </c>
      <c r="J1" s="779"/>
      <c r="K1" s="779"/>
      <c r="M1" s="779" t="s">
        <v>160</v>
      </c>
      <c r="N1" s="779"/>
      <c r="O1" s="779"/>
      <c r="Q1" s="779" t="s">
        <v>161</v>
      </c>
      <c r="R1" s="779"/>
      <c r="S1" s="779"/>
      <c r="U1" s="779" t="s">
        <v>162</v>
      </c>
      <c r="V1" s="779"/>
      <c r="W1" s="779"/>
      <c r="Y1" s="779" t="s">
        <v>163</v>
      </c>
      <c r="Z1" s="779"/>
      <c r="AA1" s="779"/>
      <c r="AC1" s="779" t="s">
        <v>164</v>
      </c>
      <c r="AD1" s="779"/>
      <c r="AE1" s="779"/>
      <c r="AG1" s="779" t="s">
        <v>394</v>
      </c>
      <c r="AH1" s="779"/>
      <c r="AI1" s="779"/>
    </row>
    <row r="2" spans="2:38" ht="43.5" customHeight="1" x14ac:dyDescent="0.2">
      <c r="B2" s="263"/>
      <c r="C2" s="264"/>
      <c r="E2" s="773" t="s">
        <v>122</v>
      </c>
      <c r="F2" s="781"/>
      <c r="G2" s="782"/>
      <c r="I2" s="773" t="s">
        <v>122</v>
      </c>
      <c r="J2" s="781"/>
      <c r="K2" s="782"/>
      <c r="M2" s="773" t="s">
        <v>122</v>
      </c>
      <c r="N2" s="781"/>
      <c r="O2" s="782"/>
      <c r="Q2" s="773" t="s">
        <v>122</v>
      </c>
      <c r="R2" s="781"/>
      <c r="S2" s="782"/>
      <c r="U2" s="773" t="s">
        <v>122</v>
      </c>
      <c r="V2" s="781"/>
      <c r="W2" s="782"/>
      <c r="Y2" s="773" t="s">
        <v>122</v>
      </c>
      <c r="Z2" s="781"/>
      <c r="AA2" s="782"/>
      <c r="AC2" s="773" t="s">
        <v>122</v>
      </c>
      <c r="AD2" s="781"/>
      <c r="AE2" s="782"/>
      <c r="AG2" s="773" t="s">
        <v>122</v>
      </c>
      <c r="AH2" s="781"/>
      <c r="AI2" s="782"/>
    </row>
    <row r="3" spans="2:38" ht="27" x14ac:dyDescent="0.2">
      <c r="B3" s="276" t="s">
        <v>170</v>
      </c>
      <c r="C3" s="465" t="s">
        <v>171</v>
      </c>
      <c r="E3" s="466" t="s">
        <v>213</v>
      </c>
      <c r="F3" s="467" t="s">
        <v>214</v>
      </c>
      <c r="G3" s="467" t="s">
        <v>215</v>
      </c>
      <c r="I3" s="466" t="s">
        <v>213</v>
      </c>
      <c r="J3" s="467" t="s">
        <v>214</v>
      </c>
      <c r="K3" s="467" t="s">
        <v>215</v>
      </c>
      <c r="M3" s="466" t="s">
        <v>213</v>
      </c>
      <c r="N3" s="467" t="s">
        <v>214</v>
      </c>
      <c r="O3" s="467" t="s">
        <v>215</v>
      </c>
      <c r="Q3" s="466" t="s">
        <v>213</v>
      </c>
      <c r="R3" s="467" t="s">
        <v>214</v>
      </c>
      <c r="S3" s="467" t="s">
        <v>215</v>
      </c>
      <c r="U3" s="466" t="s">
        <v>213</v>
      </c>
      <c r="V3" s="467" t="s">
        <v>214</v>
      </c>
      <c r="W3" s="467" t="s">
        <v>215</v>
      </c>
      <c r="Y3" s="466" t="s">
        <v>213</v>
      </c>
      <c r="Z3" s="467" t="s">
        <v>214</v>
      </c>
      <c r="AA3" s="467" t="s">
        <v>215</v>
      </c>
      <c r="AC3" s="466" t="s">
        <v>213</v>
      </c>
      <c r="AD3" s="467" t="s">
        <v>214</v>
      </c>
      <c r="AE3" s="467" t="s">
        <v>215</v>
      </c>
      <c r="AG3" s="466" t="s">
        <v>213</v>
      </c>
      <c r="AH3" s="467" t="s">
        <v>214</v>
      </c>
      <c r="AI3" s="467" t="s">
        <v>215</v>
      </c>
      <c r="AK3" s="463" t="s">
        <v>174</v>
      </c>
      <c r="AL3" s="468" t="s">
        <v>177</v>
      </c>
    </row>
    <row r="4" spans="2:38" x14ac:dyDescent="0.15">
      <c r="B4" s="299" t="s">
        <v>186</v>
      </c>
      <c r="C4" s="445" t="s">
        <v>35</v>
      </c>
      <c r="E4" s="469">
        <v>0.6</v>
      </c>
      <c r="F4" s="470">
        <v>6.0967466000000003E-3</v>
      </c>
      <c r="G4" s="470">
        <v>0.53</v>
      </c>
      <c r="I4" s="469">
        <v>0.95</v>
      </c>
      <c r="J4" s="470">
        <v>1.5034391999999999E-3</v>
      </c>
      <c r="K4" s="470">
        <v>0.55000000000000004</v>
      </c>
      <c r="M4" s="469">
        <v>0.8</v>
      </c>
      <c r="N4" s="470">
        <v>2.02419114E-2</v>
      </c>
      <c r="O4" s="470">
        <v>0.44</v>
      </c>
      <c r="Q4" s="469">
        <v>0</v>
      </c>
      <c r="R4" s="470">
        <v>0</v>
      </c>
      <c r="S4" s="470">
        <v>0</v>
      </c>
      <c r="U4" s="469">
        <v>0</v>
      </c>
      <c r="V4" s="470">
        <v>0</v>
      </c>
      <c r="W4" s="470">
        <v>0</v>
      </c>
      <c r="Y4" s="469">
        <v>0</v>
      </c>
      <c r="Z4" s="470">
        <v>0</v>
      </c>
      <c r="AA4" s="470">
        <v>0</v>
      </c>
      <c r="AC4" s="469">
        <v>0</v>
      </c>
      <c r="AD4" s="470">
        <v>0</v>
      </c>
      <c r="AE4" s="470">
        <v>0</v>
      </c>
      <c r="AG4" s="469">
        <v>0.79</v>
      </c>
      <c r="AH4" s="471">
        <v>8.9099999999999995E-3</v>
      </c>
      <c r="AI4" s="471">
        <v>0.43340000000000001</v>
      </c>
      <c r="AK4" s="464">
        <f t="shared" ref="AK4:AK43" si="0">MAX(1,COUNTIF(E4:AE4,"&gt;0")/3)</f>
        <v>3</v>
      </c>
      <c r="AL4" s="464" t="e">
        <f t="shared" ref="AL4:AL43" ca="1" si="1">ROUNDUP(randS(ROW(),COLUMN(),CURRENTITERATION,SYSTEMTIME)*AK4,0)</f>
        <v>#NAME?</v>
      </c>
    </row>
    <row r="5" spans="2:38" x14ac:dyDescent="0.15">
      <c r="B5" s="299" t="s">
        <v>187</v>
      </c>
      <c r="C5" s="445" t="s">
        <v>36</v>
      </c>
      <c r="E5" s="469">
        <v>0.4</v>
      </c>
      <c r="F5" s="472">
        <v>9.1188200000000004E-4</v>
      </c>
      <c r="G5" s="472">
        <v>0.56000000000000005</v>
      </c>
      <c r="I5" s="469">
        <v>0.6</v>
      </c>
      <c r="J5" s="472">
        <v>6.755388E-4</v>
      </c>
      <c r="K5" s="472">
        <v>0.6</v>
      </c>
      <c r="M5" s="469">
        <v>0.48</v>
      </c>
      <c r="N5" s="472">
        <v>6.0967466000000003E-3</v>
      </c>
      <c r="O5" s="472">
        <v>0.5</v>
      </c>
      <c r="Q5" s="469">
        <v>0</v>
      </c>
      <c r="R5" s="472">
        <v>0</v>
      </c>
      <c r="S5" s="472">
        <v>0</v>
      </c>
      <c r="U5" s="469">
        <v>0</v>
      </c>
      <c r="V5" s="472">
        <v>0</v>
      </c>
      <c r="W5" s="472">
        <v>0</v>
      </c>
      <c r="Y5" s="469">
        <v>0</v>
      </c>
      <c r="Z5" s="472">
        <v>0</v>
      </c>
      <c r="AA5" s="472">
        <v>0</v>
      </c>
      <c r="AC5" s="469">
        <v>0</v>
      </c>
      <c r="AD5" s="472">
        <v>0</v>
      </c>
      <c r="AE5" s="472">
        <v>0</v>
      </c>
      <c r="AG5" s="469">
        <v>0.5</v>
      </c>
      <c r="AH5" s="471">
        <v>2.32E-3</v>
      </c>
      <c r="AI5" s="471">
        <v>0.50729000000000002</v>
      </c>
      <c r="AK5" s="464">
        <f t="shared" si="0"/>
        <v>3</v>
      </c>
      <c r="AL5" s="464" t="e">
        <f t="shared" ca="1" si="1"/>
        <v>#NAME?</v>
      </c>
    </row>
    <row r="6" spans="2:38" x14ac:dyDescent="0.15">
      <c r="B6" s="299" t="s">
        <v>188</v>
      </c>
      <c r="C6" s="445" t="s">
        <v>9</v>
      </c>
      <c r="E6" s="469">
        <v>0.3</v>
      </c>
      <c r="F6" s="472">
        <v>3.3459655E-3</v>
      </c>
      <c r="G6" s="472">
        <v>0.5</v>
      </c>
      <c r="I6" s="469">
        <v>0.2</v>
      </c>
      <c r="J6" s="472">
        <v>9.1188200000000004E-4</v>
      </c>
      <c r="K6" s="472">
        <v>1</v>
      </c>
      <c r="M6" s="469">
        <v>0</v>
      </c>
      <c r="N6" s="472">
        <v>0</v>
      </c>
      <c r="O6" s="472">
        <v>0</v>
      </c>
      <c r="Q6" s="469">
        <v>0</v>
      </c>
      <c r="R6" s="472">
        <v>0</v>
      </c>
      <c r="S6" s="472">
        <v>0</v>
      </c>
      <c r="U6" s="469">
        <v>0</v>
      </c>
      <c r="V6" s="472">
        <v>0</v>
      </c>
      <c r="W6" s="472">
        <v>0</v>
      </c>
      <c r="Y6" s="469">
        <v>0</v>
      </c>
      <c r="Z6" s="472">
        <v>0</v>
      </c>
      <c r="AA6" s="472">
        <v>0</v>
      </c>
      <c r="AC6" s="469">
        <v>0</v>
      </c>
      <c r="AD6" s="472">
        <v>0</v>
      </c>
      <c r="AE6" s="472">
        <v>0</v>
      </c>
      <c r="AG6" s="469">
        <v>0.25</v>
      </c>
      <c r="AH6" s="471">
        <v>5.3800000000000002E-3</v>
      </c>
      <c r="AI6" s="471">
        <v>0.53466000000000002</v>
      </c>
      <c r="AK6" s="464">
        <f t="shared" si="0"/>
        <v>2</v>
      </c>
      <c r="AL6" s="464" t="e">
        <f t="shared" ca="1" si="1"/>
        <v>#NAME?</v>
      </c>
    </row>
    <row r="7" spans="2:38" x14ac:dyDescent="0.15">
      <c r="B7" s="299" t="s">
        <v>189</v>
      </c>
      <c r="C7" s="445" t="s">
        <v>10</v>
      </c>
      <c r="E7" s="469">
        <v>0.4</v>
      </c>
      <c r="F7" s="472">
        <v>2.0294305999999998E-3</v>
      </c>
      <c r="G7" s="472">
        <v>0.5</v>
      </c>
      <c r="I7" s="469">
        <v>0.45</v>
      </c>
      <c r="J7" s="472">
        <v>1.8363048E-3</v>
      </c>
      <c r="K7" s="472">
        <v>0.33</v>
      </c>
      <c r="M7" s="469">
        <v>0.9</v>
      </c>
      <c r="N7" s="472">
        <v>2.02419114E-2</v>
      </c>
      <c r="O7" s="472">
        <v>0.38</v>
      </c>
      <c r="Q7" s="469">
        <v>0.48</v>
      </c>
      <c r="R7" s="472">
        <v>3.01973834E-2</v>
      </c>
      <c r="S7" s="472">
        <v>0.06</v>
      </c>
      <c r="U7" s="469">
        <v>0</v>
      </c>
      <c r="V7" s="472">
        <v>0</v>
      </c>
      <c r="W7" s="472">
        <v>0</v>
      </c>
      <c r="Y7" s="469">
        <v>0</v>
      </c>
      <c r="Z7" s="472">
        <v>0</v>
      </c>
      <c r="AA7" s="472">
        <v>0</v>
      </c>
      <c r="AC7" s="469">
        <v>0</v>
      </c>
      <c r="AD7" s="472">
        <v>0</v>
      </c>
      <c r="AE7" s="472">
        <v>0</v>
      </c>
      <c r="AG7" s="469">
        <v>0.41</v>
      </c>
      <c r="AH7" s="471">
        <v>1.1169999999999999E-2</v>
      </c>
      <c r="AI7" s="471">
        <v>0.24829000000000001</v>
      </c>
      <c r="AK7" s="464">
        <f t="shared" si="0"/>
        <v>4</v>
      </c>
      <c r="AL7" s="464" t="e">
        <f t="shared" ca="1" si="1"/>
        <v>#NAME?</v>
      </c>
    </row>
    <row r="8" spans="2:38" x14ac:dyDescent="0.15">
      <c r="B8" s="299" t="s">
        <v>190</v>
      </c>
      <c r="C8" s="445" t="s">
        <v>11</v>
      </c>
      <c r="E8" s="469">
        <v>0.98</v>
      </c>
      <c r="F8" s="472">
        <v>1.0051835699999999E-2</v>
      </c>
      <c r="G8" s="472">
        <v>0.65</v>
      </c>
      <c r="I8" s="469">
        <v>0.97</v>
      </c>
      <c r="J8" s="472">
        <v>1.65726754E-2</v>
      </c>
      <c r="K8" s="472">
        <v>0.53</v>
      </c>
      <c r="M8" s="469">
        <v>1</v>
      </c>
      <c r="N8" s="472">
        <v>1.49955768E-2</v>
      </c>
      <c r="O8" s="472">
        <v>0.74</v>
      </c>
      <c r="Q8" s="469">
        <v>0</v>
      </c>
      <c r="R8" s="472">
        <v>0</v>
      </c>
      <c r="S8" s="472">
        <v>0</v>
      </c>
      <c r="U8" s="469">
        <v>0</v>
      </c>
      <c r="V8" s="472">
        <v>0</v>
      </c>
      <c r="W8" s="472">
        <v>0</v>
      </c>
      <c r="Y8" s="469">
        <v>0</v>
      </c>
      <c r="Z8" s="472">
        <v>0</v>
      </c>
      <c r="AA8" s="472">
        <v>0</v>
      </c>
      <c r="AC8" s="469">
        <v>0</v>
      </c>
      <c r="AD8" s="472">
        <v>0</v>
      </c>
      <c r="AE8" s="472">
        <v>0</v>
      </c>
      <c r="AG8" s="469">
        <v>0.96</v>
      </c>
      <c r="AH8" s="471">
        <v>1.4160000000000001E-2</v>
      </c>
      <c r="AI8" s="471">
        <v>0.58411999999999997</v>
      </c>
      <c r="AK8" s="464">
        <f t="shared" si="0"/>
        <v>3</v>
      </c>
      <c r="AL8" s="464" t="e">
        <f t="shared" ca="1" si="1"/>
        <v>#NAME?</v>
      </c>
    </row>
    <row r="9" spans="2:38" x14ac:dyDescent="0.15">
      <c r="B9" s="299" t="s">
        <v>191</v>
      </c>
      <c r="C9" s="445" t="s">
        <v>12</v>
      </c>
      <c r="E9" s="469">
        <v>0.35</v>
      </c>
      <c r="F9" s="472">
        <v>2.4851680000000001E-4</v>
      </c>
      <c r="G9" s="472">
        <v>0.5</v>
      </c>
      <c r="I9" s="469">
        <v>0</v>
      </c>
      <c r="J9" s="472">
        <v>0</v>
      </c>
      <c r="K9" s="472">
        <v>0</v>
      </c>
      <c r="M9" s="469">
        <v>0</v>
      </c>
      <c r="N9" s="472">
        <v>0</v>
      </c>
      <c r="O9" s="472">
        <v>0</v>
      </c>
      <c r="Q9" s="469">
        <v>0</v>
      </c>
      <c r="R9" s="472">
        <v>0</v>
      </c>
      <c r="S9" s="472">
        <v>0</v>
      </c>
      <c r="U9" s="469">
        <v>0</v>
      </c>
      <c r="V9" s="472">
        <v>0</v>
      </c>
      <c r="W9" s="472">
        <v>0</v>
      </c>
      <c r="Y9" s="469">
        <v>0</v>
      </c>
      <c r="Z9" s="472">
        <v>0</v>
      </c>
      <c r="AA9" s="472">
        <v>0</v>
      </c>
      <c r="AC9" s="469">
        <v>0</v>
      </c>
      <c r="AD9" s="472">
        <v>0</v>
      </c>
      <c r="AE9" s="472">
        <v>0</v>
      </c>
      <c r="AG9" s="469">
        <v>0.35</v>
      </c>
      <c r="AH9" s="471">
        <v>2.5000000000000001E-4</v>
      </c>
      <c r="AI9" s="471">
        <v>0.5</v>
      </c>
      <c r="AK9" s="464">
        <f t="shared" si="0"/>
        <v>1</v>
      </c>
      <c r="AL9" s="464" t="e">
        <f t="shared" ca="1" si="1"/>
        <v>#NAME?</v>
      </c>
    </row>
    <row r="10" spans="2:38" x14ac:dyDescent="0.15">
      <c r="B10" s="299" t="s">
        <v>192</v>
      </c>
      <c r="C10" s="445" t="s">
        <v>23</v>
      </c>
      <c r="E10" s="469">
        <v>0.2</v>
      </c>
      <c r="F10" s="472">
        <v>1.0103939999999999E-4</v>
      </c>
      <c r="G10" s="472">
        <v>0.36</v>
      </c>
      <c r="I10" s="469">
        <v>0.01</v>
      </c>
      <c r="J10" s="472">
        <v>6.7379470000000002E-3</v>
      </c>
      <c r="K10" s="472">
        <v>0.01</v>
      </c>
      <c r="M10" s="469">
        <v>0</v>
      </c>
      <c r="N10" s="472">
        <v>0</v>
      </c>
      <c r="O10" s="472">
        <v>0</v>
      </c>
      <c r="Q10" s="469">
        <v>0</v>
      </c>
      <c r="R10" s="472">
        <v>0</v>
      </c>
      <c r="S10" s="472">
        <v>0</v>
      </c>
      <c r="U10" s="469">
        <v>0</v>
      </c>
      <c r="V10" s="472">
        <v>0</v>
      </c>
      <c r="W10" s="472">
        <v>0</v>
      </c>
      <c r="Y10" s="469">
        <v>0</v>
      </c>
      <c r="Z10" s="472">
        <v>0</v>
      </c>
      <c r="AA10" s="472">
        <v>0</v>
      </c>
      <c r="AC10" s="469">
        <v>0</v>
      </c>
      <c r="AD10" s="472">
        <v>0</v>
      </c>
      <c r="AE10" s="472">
        <v>0</v>
      </c>
      <c r="AG10" s="469">
        <v>0.1</v>
      </c>
      <c r="AH10" s="471">
        <v>1.2E-4</v>
      </c>
      <c r="AI10" s="471">
        <v>0.35265000000000002</v>
      </c>
      <c r="AK10" s="464">
        <f t="shared" si="0"/>
        <v>2</v>
      </c>
      <c r="AL10" s="464" t="e">
        <f t="shared" ca="1" si="1"/>
        <v>#NAME?</v>
      </c>
    </row>
    <row r="11" spans="2:38" x14ac:dyDescent="0.15">
      <c r="B11" s="299" t="s">
        <v>193</v>
      </c>
      <c r="C11" s="445" t="s">
        <v>37</v>
      </c>
      <c r="E11" s="469">
        <v>0.2</v>
      </c>
      <c r="F11" s="472">
        <v>4.5399899999999999E-5</v>
      </c>
      <c r="G11" s="472">
        <v>0.15</v>
      </c>
      <c r="I11" s="469">
        <v>0.66</v>
      </c>
      <c r="J11" s="472">
        <v>3.3459655E-3</v>
      </c>
      <c r="K11" s="472">
        <v>0.05</v>
      </c>
      <c r="M11" s="469">
        <v>0</v>
      </c>
      <c r="N11" s="472">
        <v>0</v>
      </c>
      <c r="O11" s="472">
        <v>0</v>
      </c>
      <c r="Q11" s="469">
        <v>0</v>
      </c>
      <c r="R11" s="472">
        <v>0</v>
      </c>
      <c r="S11" s="472">
        <v>0</v>
      </c>
      <c r="U11" s="469">
        <v>0</v>
      </c>
      <c r="V11" s="472">
        <v>0</v>
      </c>
      <c r="W11" s="472">
        <v>0</v>
      </c>
      <c r="Y11" s="469">
        <v>0</v>
      </c>
      <c r="Z11" s="472">
        <v>0</v>
      </c>
      <c r="AA11" s="472">
        <v>0</v>
      </c>
      <c r="AC11" s="469">
        <v>0</v>
      </c>
      <c r="AD11" s="472">
        <v>0</v>
      </c>
      <c r="AE11" s="472">
        <v>0</v>
      </c>
      <c r="AG11" s="469">
        <v>1.35</v>
      </c>
      <c r="AH11" s="471">
        <v>8.3000000000000001E-4</v>
      </c>
      <c r="AI11" s="471">
        <v>4.462E-2</v>
      </c>
      <c r="AK11" s="464">
        <f t="shared" si="0"/>
        <v>2</v>
      </c>
      <c r="AL11" s="464" t="e">
        <f t="shared" ca="1" si="1"/>
        <v>#NAME?</v>
      </c>
    </row>
    <row r="12" spans="2:38" x14ac:dyDescent="0.15">
      <c r="B12" s="299" t="s">
        <v>194</v>
      </c>
      <c r="C12" s="445" t="s">
        <v>38</v>
      </c>
      <c r="E12" s="469">
        <v>0.08</v>
      </c>
      <c r="F12" s="472">
        <v>2.2486730000000001E-4</v>
      </c>
      <c r="G12" s="472">
        <v>0.31</v>
      </c>
      <c r="I12" s="469">
        <v>0.2</v>
      </c>
      <c r="J12" s="472">
        <v>2.7465360000000002E-4</v>
      </c>
      <c r="K12" s="472">
        <v>0.16</v>
      </c>
      <c r="M12" s="469">
        <v>0.05</v>
      </c>
      <c r="N12" s="472">
        <v>6.1283499999999997E-5</v>
      </c>
      <c r="O12" s="472">
        <v>0.28999999999999998</v>
      </c>
      <c r="Q12" s="469">
        <v>0</v>
      </c>
      <c r="R12" s="472">
        <v>0</v>
      </c>
      <c r="S12" s="472">
        <v>0</v>
      </c>
      <c r="U12" s="469">
        <v>0</v>
      </c>
      <c r="V12" s="472">
        <v>0</v>
      </c>
      <c r="W12" s="472">
        <v>0</v>
      </c>
      <c r="Y12" s="469">
        <v>0</v>
      </c>
      <c r="Z12" s="472">
        <v>0</v>
      </c>
      <c r="AA12" s="472">
        <v>0</v>
      </c>
      <c r="AC12" s="469">
        <v>0</v>
      </c>
      <c r="AD12" s="472">
        <v>0</v>
      </c>
      <c r="AE12" s="472">
        <v>0</v>
      </c>
      <c r="AG12" s="469">
        <v>0.11</v>
      </c>
      <c r="AH12" s="471">
        <v>4.2999999999999999E-4</v>
      </c>
      <c r="AI12" s="471">
        <v>0.20166000000000001</v>
      </c>
      <c r="AK12" s="464">
        <f t="shared" si="0"/>
        <v>3</v>
      </c>
      <c r="AL12" s="464" t="e">
        <f t="shared" ca="1" si="1"/>
        <v>#NAME?</v>
      </c>
    </row>
    <row r="13" spans="2:38" x14ac:dyDescent="0.15">
      <c r="B13" s="299" t="s">
        <v>195</v>
      </c>
      <c r="C13" s="445" t="s">
        <v>14</v>
      </c>
      <c r="E13" s="469">
        <v>0</v>
      </c>
      <c r="F13" s="472">
        <v>0</v>
      </c>
      <c r="G13" s="472">
        <v>0</v>
      </c>
      <c r="I13" s="469">
        <v>0</v>
      </c>
      <c r="J13" s="472">
        <v>0</v>
      </c>
      <c r="K13" s="472">
        <v>0</v>
      </c>
      <c r="M13" s="469">
        <v>0</v>
      </c>
      <c r="N13" s="472">
        <v>0</v>
      </c>
      <c r="O13" s="472">
        <v>0</v>
      </c>
      <c r="Q13" s="469">
        <v>0</v>
      </c>
      <c r="R13" s="472">
        <v>0</v>
      </c>
      <c r="S13" s="472">
        <v>0</v>
      </c>
      <c r="U13" s="469">
        <v>0</v>
      </c>
      <c r="V13" s="472">
        <v>0</v>
      </c>
      <c r="W13" s="472">
        <v>0</v>
      </c>
      <c r="Y13" s="469">
        <v>0</v>
      </c>
      <c r="Z13" s="472">
        <v>0</v>
      </c>
      <c r="AA13" s="472">
        <v>0</v>
      </c>
      <c r="AC13" s="469">
        <v>0</v>
      </c>
      <c r="AD13" s="472">
        <v>0</v>
      </c>
      <c r="AE13" s="472">
        <v>0</v>
      </c>
      <c r="AG13" s="469">
        <v>0</v>
      </c>
      <c r="AH13" s="471">
        <v>0</v>
      </c>
      <c r="AI13" s="471">
        <v>0</v>
      </c>
      <c r="AK13" s="464">
        <f t="shared" si="0"/>
        <v>1</v>
      </c>
      <c r="AL13" s="464" t="e">
        <f t="shared" ca="1" si="1"/>
        <v>#NAME?</v>
      </c>
    </row>
    <row r="14" spans="2:38" x14ac:dyDescent="0.15">
      <c r="B14" s="299" t="s">
        <v>196</v>
      </c>
      <c r="C14" s="301" t="s">
        <v>15</v>
      </c>
      <c r="E14" s="469">
        <v>7.0000000000000007E-2</v>
      </c>
      <c r="F14" s="472">
        <v>4.5399899999999999E-5</v>
      </c>
      <c r="G14" s="472">
        <v>0.19</v>
      </c>
      <c r="I14" s="469">
        <v>0.15</v>
      </c>
      <c r="J14" s="472">
        <v>4.5399899999999999E-5</v>
      </c>
      <c r="K14" s="472">
        <v>0.23</v>
      </c>
      <c r="M14" s="469">
        <v>0.12</v>
      </c>
      <c r="N14" s="472">
        <v>1.3638889999999999E-4</v>
      </c>
      <c r="O14" s="472">
        <v>7.0000000000000007E-2</v>
      </c>
      <c r="Q14" s="469">
        <v>0</v>
      </c>
      <c r="R14" s="472">
        <v>0</v>
      </c>
      <c r="S14" s="472">
        <v>0</v>
      </c>
      <c r="U14" s="469">
        <v>0</v>
      </c>
      <c r="V14" s="472">
        <v>0</v>
      </c>
      <c r="W14" s="472">
        <v>0</v>
      </c>
      <c r="Y14" s="469">
        <v>0</v>
      </c>
      <c r="Z14" s="472">
        <v>0</v>
      </c>
      <c r="AA14" s="472">
        <v>0</v>
      </c>
      <c r="AC14" s="469">
        <v>0</v>
      </c>
      <c r="AD14" s="472">
        <v>0</v>
      </c>
      <c r="AE14" s="472">
        <v>0</v>
      </c>
      <c r="AG14" s="469">
        <v>0.09</v>
      </c>
      <c r="AH14" s="471">
        <v>6.9999999999999994E-5</v>
      </c>
      <c r="AI14" s="471">
        <v>0.21307000000000001</v>
      </c>
      <c r="AK14" s="464">
        <f t="shared" si="0"/>
        <v>3</v>
      </c>
      <c r="AL14" s="464" t="e">
        <f t="shared" ca="1" si="1"/>
        <v>#NAME?</v>
      </c>
    </row>
    <row r="15" spans="2:38" x14ac:dyDescent="0.15">
      <c r="B15" s="299" t="s">
        <v>366</v>
      </c>
      <c r="C15" s="301" t="s">
        <v>16</v>
      </c>
      <c r="E15" s="469">
        <v>7.0000000000000007E-2</v>
      </c>
      <c r="F15" s="472">
        <v>4.5399899999999999E-5</v>
      </c>
      <c r="G15" s="472">
        <v>0.19</v>
      </c>
      <c r="I15" s="469">
        <v>0.15</v>
      </c>
      <c r="J15" s="472">
        <v>4.5399899999999999E-5</v>
      </c>
      <c r="K15" s="472">
        <v>0.23</v>
      </c>
      <c r="M15" s="469">
        <v>0.12</v>
      </c>
      <c r="N15" s="472">
        <v>1.3638889999999999E-4</v>
      </c>
      <c r="O15" s="472">
        <v>7.0000000000000007E-2</v>
      </c>
      <c r="Q15" s="469">
        <v>0</v>
      </c>
      <c r="R15" s="472">
        <v>0</v>
      </c>
      <c r="S15" s="472">
        <v>0</v>
      </c>
      <c r="U15" s="469">
        <v>0</v>
      </c>
      <c r="V15" s="472">
        <v>0</v>
      </c>
      <c r="W15" s="472">
        <v>0</v>
      </c>
      <c r="Y15" s="469">
        <v>0</v>
      </c>
      <c r="Z15" s="472">
        <v>0</v>
      </c>
      <c r="AA15" s="472">
        <v>0</v>
      </c>
      <c r="AC15" s="469">
        <v>0</v>
      </c>
      <c r="AD15" s="472">
        <v>0</v>
      </c>
      <c r="AE15" s="472">
        <v>0</v>
      </c>
      <c r="AG15" s="469">
        <v>0.09</v>
      </c>
      <c r="AH15" s="471">
        <v>6.9999999999999994E-5</v>
      </c>
      <c r="AI15" s="471">
        <v>0.21307000000000001</v>
      </c>
      <c r="AK15" s="464">
        <f>MAX(1,COUNTIF(E15:AE15,"&gt;0")/3)</f>
        <v>3</v>
      </c>
      <c r="AL15" s="464" t="e">
        <f ca="1">ROUNDUP(randS(ROW(),COLUMN(),CURRENTITERATION,SYSTEMTIME)*AK15,0)</f>
        <v>#NAME?</v>
      </c>
    </row>
    <row r="16" spans="2:38" x14ac:dyDescent="0.15">
      <c r="B16" s="299" t="s">
        <v>367</v>
      </c>
      <c r="C16" s="301" t="s">
        <v>16</v>
      </c>
      <c r="E16" s="469">
        <v>7.0000000000000007E-2</v>
      </c>
      <c r="F16" s="472">
        <v>4.5399899999999999E-5</v>
      </c>
      <c r="G16" s="472">
        <v>0.19</v>
      </c>
      <c r="I16" s="469">
        <v>0.15</v>
      </c>
      <c r="J16" s="472">
        <v>4.5399899999999999E-5</v>
      </c>
      <c r="K16" s="472">
        <v>0.23</v>
      </c>
      <c r="M16" s="469">
        <v>0.12</v>
      </c>
      <c r="N16" s="472">
        <v>1.3638889999999999E-4</v>
      </c>
      <c r="O16" s="472">
        <v>7.0000000000000007E-2</v>
      </c>
      <c r="Q16" s="469">
        <v>0</v>
      </c>
      <c r="R16" s="472">
        <v>0</v>
      </c>
      <c r="S16" s="472">
        <v>0</v>
      </c>
      <c r="U16" s="469">
        <v>0</v>
      </c>
      <c r="V16" s="472">
        <v>0</v>
      </c>
      <c r="W16" s="472">
        <v>0</v>
      </c>
      <c r="Y16" s="469">
        <v>0</v>
      </c>
      <c r="Z16" s="472">
        <v>0</v>
      </c>
      <c r="AA16" s="472">
        <v>0</v>
      </c>
      <c r="AC16" s="469">
        <v>0</v>
      </c>
      <c r="AD16" s="472">
        <v>0</v>
      </c>
      <c r="AE16" s="472">
        <v>0</v>
      </c>
      <c r="AG16" s="469">
        <v>0.09</v>
      </c>
      <c r="AH16" s="471">
        <v>6.9999999999999994E-5</v>
      </c>
      <c r="AI16" s="471">
        <v>0.21307000000000001</v>
      </c>
      <c r="AK16" s="464">
        <f>MAX(1,COUNTIF(E16:AE16,"&gt;0")/3)</f>
        <v>3</v>
      </c>
      <c r="AL16" s="464" t="e">
        <f ca="1">ROUNDUP(randS(ROW(),COLUMN(),CURRENTITERATION,SYSTEMTIME)*AK16,0)</f>
        <v>#NAME?</v>
      </c>
    </row>
    <row r="17" spans="2:38" x14ac:dyDescent="0.15">
      <c r="B17" s="299" t="s">
        <v>368</v>
      </c>
      <c r="C17" s="301" t="s">
        <v>16</v>
      </c>
      <c r="E17" s="469">
        <v>7.0000000000000007E-2</v>
      </c>
      <c r="F17" s="472">
        <v>4.5399899999999999E-5</v>
      </c>
      <c r="G17" s="472">
        <v>0.19</v>
      </c>
      <c r="I17" s="469">
        <v>0.15</v>
      </c>
      <c r="J17" s="472">
        <v>4.5399899999999999E-5</v>
      </c>
      <c r="K17" s="472">
        <v>0.23</v>
      </c>
      <c r="M17" s="469">
        <v>0.12</v>
      </c>
      <c r="N17" s="472">
        <v>1.3638889999999999E-4</v>
      </c>
      <c r="O17" s="472">
        <v>7.0000000000000007E-2</v>
      </c>
      <c r="Q17" s="469">
        <v>0</v>
      </c>
      <c r="R17" s="472">
        <v>0</v>
      </c>
      <c r="S17" s="472">
        <v>0</v>
      </c>
      <c r="U17" s="469">
        <v>0</v>
      </c>
      <c r="V17" s="472">
        <v>0</v>
      </c>
      <c r="W17" s="472">
        <v>0</v>
      </c>
      <c r="Y17" s="469">
        <v>0</v>
      </c>
      <c r="Z17" s="472">
        <v>0</v>
      </c>
      <c r="AA17" s="472">
        <v>0</v>
      </c>
      <c r="AC17" s="469">
        <v>0</v>
      </c>
      <c r="AD17" s="472">
        <v>0</v>
      </c>
      <c r="AE17" s="472">
        <v>0</v>
      </c>
      <c r="AG17" s="469">
        <v>0.09</v>
      </c>
      <c r="AH17" s="471">
        <v>6.9999999999999994E-5</v>
      </c>
      <c r="AI17" s="471">
        <v>0.21307000000000001</v>
      </c>
      <c r="AK17" s="464">
        <f>MAX(1,COUNTIF(E17:AE17,"&gt;0")/3)</f>
        <v>3</v>
      </c>
      <c r="AL17" s="464" t="e">
        <f ca="1">ROUNDUP(randS(ROW(),COLUMN(),CURRENTITERATION,SYSTEMTIME)*AK17,0)</f>
        <v>#NAME?</v>
      </c>
    </row>
    <row r="18" spans="2:38" x14ac:dyDescent="0.15">
      <c r="B18" s="299" t="s">
        <v>197</v>
      </c>
      <c r="C18" s="301" t="s">
        <v>198</v>
      </c>
      <c r="E18" s="469">
        <v>0.8</v>
      </c>
      <c r="F18" s="472">
        <v>2.2486730000000001E-4</v>
      </c>
      <c r="G18" s="472">
        <v>0.34</v>
      </c>
      <c r="I18" s="469">
        <v>0.18</v>
      </c>
      <c r="J18" s="472">
        <v>4.0867713999999996E-3</v>
      </c>
      <c r="K18" s="472">
        <v>0.51</v>
      </c>
      <c r="M18" s="469">
        <v>1</v>
      </c>
      <c r="N18" s="472">
        <v>4.5399899999999999E-5</v>
      </c>
      <c r="O18" s="472">
        <v>0.53</v>
      </c>
      <c r="Q18" s="469">
        <v>0.99</v>
      </c>
      <c r="R18" s="472">
        <v>5.5308440000000005E-4</v>
      </c>
      <c r="S18" s="472">
        <v>0.41</v>
      </c>
      <c r="U18" s="469">
        <v>0</v>
      </c>
      <c r="V18" s="472">
        <v>0</v>
      </c>
      <c r="W18" s="472">
        <v>0</v>
      </c>
      <c r="Y18" s="469">
        <v>0</v>
      </c>
      <c r="Z18" s="472">
        <v>0</v>
      </c>
      <c r="AA18" s="472">
        <v>0</v>
      </c>
      <c r="AC18" s="469">
        <v>0</v>
      </c>
      <c r="AD18" s="472">
        <v>0</v>
      </c>
      <c r="AE18" s="472">
        <v>0</v>
      </c>
      <c r="AG18" s="469">
        <v>0.74</v>
      </c>
      <c r="AH18" s="471">
        <v>7.5000000000000002E-4</v>
      </c>
      <c r="AI18" s="471">
        <v>0.34836</v>
      </c>
      <c r="AK18" s="464">
        <f t="shared" si="0"/>
        <v>4</v>
      </c>
      <c r="AL18" s="464" t="e">
        <f t="shared" ca="1" si="1"/>
        <v>#NAME?</v>
      </c>
    </row>
    <row r="19" spans="2:38" x14ac:dyDescent="0.15">
      <c r="B19" s="299" t="s">
        <v>199</v>
      </c>
      <c r="C19" s="301" t="s">
        <v>200</v>
      </c>
      <c r="E19" s="469">
        <v>0.8</v>
      </c>
      <c r="F19" s="472">
        <v>2.2486730000000001E-4</v>
      </c>
      <c r="G19" s="472">
        <v>0.34</v>
      </c>
      <c r="I19" s="469">
        <v>0.18</v>
      </c>
      <c r="J19" s="472">
        <v>4.0867713999999996E-3</v>
      </c>
      <c r="K19" s="472">
        <v>0.51</v>
      </c>
      <c r="M19" s="469">
        <v>1</v>
      </c>
      <c r="N19" s="472">
        <v>4.5399899999999999E-5</v>
      </c>
      <c r="O19" s="472">
        <v>0.53</v>
      </c>
      <c r="Q19" s="469">
        <v>0.99</v>
      </c>
      <c r="R19" s="472">
        <v>5.5308440000000005E-4</v>
      </c>
      <c r="S19" s="472">
        <v>0.41</v>
      </c>
      <c r="U19" s="469">
        <v>0</v>
      </c>
      <c r="V19" s="472">
        <v>0</v>
      </c>
      <c r="W19" s="472">
        <v>0</v>
      </c>
      <c r="Y19" s="469">
        <v>0</v>
      </c>
      <c r="Z19" s="472">
        <v>0</v>
      </c>
      <c r="AA19" s="472">
        <v>0</v>
      </c>
      <c r="AC19" s="469">
        <v>0</v>
      </c>
      <c r="AD19" s="472">
        <v>0</v>
      </c>
      <c r="AE19" s="472">
        <v>0</v>
      </c>
      <c r="AG19" s="469">
        <v>0.74</v>
      </c>
      <c r="AH19" s="471">
        <v>7.5000000000000002E-4</v>
      </c>
      <c r="AI19" s="471">
        <v>0.34836</v>
      </c>
      <c r="AK19" s="464">
        <f t="shared" si="0"/>
        <v>4</v>
      </c>
      <c r="AL19" s="464" t="e">
        <f t="shared" ca="1" si="1"/>
        <v>#NAME?</v>
      </c>
    </row>
    <row r="20" spans="2:38" x14ac:dyDescent="0.15">
      <c r="B20" s="299" t="s">
        <v>201</v>
      </c>
      <c r="C20" s="301" t="s">
        <v>202</v>
      </c>
      <c r="E20" s="469">
        <v>0.95</v>
      </c>
      <c r="F20" s="472">
        <v>0.18268352409999999</v>
      </c>
      <c r="G20" s="472">
        <v>0.01</v>
      </c>
      <c r="I20" s="469">
        <v>1</v>
      </c>
      <c r="J20" s="472">
        <v>3.01973834E-2</v>
      </c>
      <c r="K20" s="472">
        <v>0.75</v>
      </c>
      <c r="M20" s="469">
        <v>0</v>
      </c>
      <c r="N20" s="472">
        <v>0</v>
      </c>
      <c r="O20" s="472">
        <v>0</v>
      </c>
      <c r="Q20" s="469">
        <v>0</v>
      </c>
      <c r="R20" s="472">
        <v>0</v>
      </c>
      <c r="S20" s="472">
        <v>0</v>
      </c>
      <c r="U20" s="469">
        <v>0</v>
      </c>
      <c r="V20" s="472">
        <v>0</v>
      </c>
      <c r="W20" s="472">
        <v>0</v>
      </c>
      <c r="Y20" s="469">
        <v>0</v>
      </c>
      <c r="Z20" s="472">
        <v>0</v>
      </c>
      <c r="AA20" s="472">
        <v>0</v>
      </c>
      <c r="AC20" s="469">
        <v>0</v>
      </c>
      <c r="AD20" s="472">
        <v>0</v>
      </c>
      <c r="AE20" s="472">
        <v>0</v>
      </c>
      <c r="AG20" s="469">
        <v>0.94</v>
      </c>
      <c r="AH20" s="471">
        <v>0.13178999999999999</v>
      </c>
      <c r="AI20" s="471">
        <v>0.19778000000000001</v>
      </c>
      <c r="AK20" s="464">
        <f t="shared" si="0"/>
        <v>2</v>
      </c>
      <c r="AL20" s="464" t="e">
        <f t="shared" ca="1" si="1"/>
        <v>#NAME?</v>
      </c>
    </row>
    <row r="21" spans="2:38" x14ac:dyDescent="0.15">
      <c r="B21" s="299" t="s">
        <v>203</v>
      </c>
      <c r="C21" s="445" t="s">
        <v>20</v>
      </c>
      <c r="E21" s="469">
        <v>0.86</v>
      </c>
      <c r="F21" s="472">
        <v>8.2297470000000008E-3</v>
      </c>
      <c r="G21" s="472">
        <v>0.48</v>
      </c>
      <c r="I21" s="469">
        <v>0</v>
      </c>
      <c r="J21" s="472">
        <v>0</v>
      </c>
      <c r="K21" s="472">
        <v>0</v>
      </c>
      <c r="M21" s="469">
        <v>0</v>
      </c>
      <c r="N21" s="472">
        <v>0</v>
      </c>
      <c r="O21" s="472">
        <v>0</v>
      </c>
      <c r="Q21" s="469">
        <v>0</v>
      </c>
      <c r="R21" s="472">
        <v>0</v>
      </c>
      <c r="S21" s="472">
        <v>0</v>
      </c>
      <c r="U21" s="469">
        <v>0</v>
      </c>
      <c r="V21" s="472">
        <v>0</v>
      </c>
      <c r="W21" s="472">
        <v>0</v>
      </c>
      <c r="Y21" s="469">
        <v>0</v>
      </c>
      <c r="Z21" s="472">
        <v>0</v>
      </c>
      <c r="AA21" s="472">
        <v>0</v>
      </c>
      <c r="AC21" s="469">
        <v>0</v>
      </c>
      <c r="AD21" s="472">
        <v>0</v>
      </c>
      <c r="AE21" s="472">
        <v>0</v>
      </c>
      <c r="AG21" s="469">
        <v>0.86</v>
      </c>
      <c r="AH21" s="471">
        <v>8.2299999999999995E-3</v>
      </c>
      <c r="AI21" s="471">
        <v>0.48</v>
      </c>
      <c r="AK21" s="464">
        <f t="shared" si="0"/>
        <v>1</v>
      </c>
      <c r="AL21" s="464" t="e">
        <f t="shared" ca="1" si="1"/>
        <v>#NAME?</v>
      </c>
    </row>
    <row r="22" spans="2:38" x14ac:dyDescent="0.15">
      <c r="B22" s="299" t="s">
        <v>204</v>
      </c>
      <c r="C22" s="445" t="s">
        <v>39</v>
      </c>
      <c r="E22" s="469">
        <v>0.4</v>
      </c>
      <c r="F22" s="472">
        <v>6.7379470000000002E-3</v>
      </c>
      <c r="G22" s="472">
        <v>0.49</v>
      </c>
      <c r="I22" s="469">
        <v>0.8</v>
      </c>
      <c r="J22" s="472">
        <v>3.01973834E-2</v>
      </c>
      <c r="K22" s="472">
        <v>0.63</v>
      </c>
      <c r="M22" s="469">
        <v>0.8</v>
      </c>
      <c r="N22" s="472">
        <v>6.0967466000000003E-3</v>
      </c>
      <c r="O22" s="472">
        <v>0.45</v>
      </c>
      <c r="Q22" s="469">
        <v>0</v>
      </c>
      <c r="R22" s="472">
        <v>0</v>
      </c>
      <c r="S22" s="472">
        <v>0</v>
      </c>
      <c r="U22" s="469">
        <v>0</v>
      </c>
      <c r="V22" s="472">
        <v>0</v>
      </c>
      <c r="W22" s="472">
        <v>0</v>
      </c>
      <c r="Y22" s="469">
        <v>0</v>
      </c>
      <c r="Z22" s="472">
        <v>0</v>
      </c>
      <c r="AA22" s="472">
        <v>0</v>
      </c>
      <c r="AC22" s="469">
        <v>0</v>
      </c>
      <c r="AD22" s="472">
        <v>0</v>
      </c>
      <c r="AE22" s="472">
        <v>0</v>
      </c>
      <c r="AG22" s="469">
        <v>0.67</v>
      </c>
      <c r="AH22" s="471">
        <v>2.5489999999999999E-2</v>
      </c>
      <c r="AI22" s="471">
        <v>0.35550999999999999</v>
      </c>
      <c r="AK22" s="464">
        <f t="shared" si="0"/>
        <v>3</v>
      </c>
      <c r="AL22" s="464" t="e">
        <f t="shared" ca="1" si="1"/>
        <v>#NAME?</v>
      </c>
    </row>
    <row r="23" spans="2:38" x14ac:dyDescent="0.15">
      <c r="B23" s="299" t="s">
        <v>205</v>
      </c>
      <c r="C23" s="445" t="s">
        <v>40</v>
      </c>
      <c r="E23" s="469">
        <v>0.2</v>
      </c>
      <c r="F23" s="472">
        <v>9.0952771000000002E-3</v>
      </c>
      <c r="G23" s="472">
        <v>0.5</v>
      </c>
      <c r="I23" s="469">
        <v>0.33</v>
      </c>
      <c r="J23" s="472">
        <v>3.01973834E-2</v>
      </c>
      <c r="K23" s="472">
        <v>0.5</v>
      </c>
      <c r="M23" s="469">
        <v>0.75</v>
      </c>
      <c r="N23" s="472">
        <v>2.4787521999999999E-3</v>
      </c>
      <c r="O23" s="472">
        <v>0.51</v>
      </c>
      <c r="Q23" s="469">
        <v>0</v>
      </c>
      <c r="R23" s="472">
        <v>0</v>
      </c>
      <c r="S23" s="472">
        <v>0</v>
      </c>
      <c r="U23" s="469">
        <v>0</v>
      </c>
      <c r="V23" s="472">
        <v>0</v>
      </c>
      <c r="W23" s="472">
        <v>0</v>
      </c>
      <c r="Y23" s="469">
        <v>0</v>
      </c>
      <c r="Z23" s="472">
        <v>0</v>
      </c>
      <c r="AA23" s="472">
        <v>0</v>
      </c>
      <c r="AC23" s="469">
        <v>0</v>
      </c>
      <c r="AD23" s="472">
        <v>0</v>
      </c>
      <c r="AE23" s="472">
        <v>0</v>
      </c>
      <c r="AG23" s="469">
        <v>0.43</v>
      </c>
      <c r="AH23" s="471">
        <v>1.208E-2</v>
      </c>
      <c r="AI23" s="471">
        <v>0.38571</v>
      </c>
      <c r="AK23" s="464">
        <f t="shared" si="0"/>
        <v>3</v>
      </c>
      <c r="AL23" s="464" t="e">
        <f t="shared" ca="1" si="1"/>
        <v>#NAME?</v>
      </c>
    </row>
    <row r="24" spans="2:38" x14ac:dyDescent="0.15">
      <c r="B24" s="299" t="s">
        <v>206</v>
      </c>
      <c r="C24" s="445" t="s">
        <v>88</v>
      </c>
      <c r="E24" s="469">
        <v>0.75</v>
      </c>
      <c r="F24" s="472">
        <v>5.5023220099999999E-2</v>
      </c>
      <c r="G24" s="472">
        <v>0.33</v>
      </c>
      <c r="I24" s="469">
        <v>0.8</v>
      </c>
      <c r="J24" s="472">
        <v>4.0762204000000003E-2</v>
      </c>
      <c r="K24" s="472">
        <v>0.6</v>
      </c>
      <c r="M24" s="469">
        <v>0.84</v>
      </c>
      <c r="N24" s="472">
        <v>3.01973834E-2</v>
      </c>
      <c r="O24" s="472">
        <v>0.5</v>
      </c>
      <c r="Q24" s="469">
        <v>0.7</v>
      </c>
      <c r="R24" s="472">
        <v>0.1495686192</v>
      </c>
      <c r="S24" s="472">
        <v>0.05</v>
      </c>
      <c r="U24" s="469">
        <v>0.99</v>
      </c>
      <c r="V24" s="472">
        <v>1.1108996499999999E-2</v>
      </c>
      <c r="W24" s="472">
        <v>0.69</v>
      </c>
      <c r="Y24" s="469">
        <v>0</v>
      </c>
      <c r="Z24" s="472">
        <v>0</v>
      </c>
      <c r="AA24" s="472">
        <v>0</v>
      </c>
      <c r="AC24" s="469">
        <v>0</v>
      </c>
      <c r="AD24" s="472">
        <v>0</v>
      </c>
      <c r="AE24" s="472">
        <v>0</v>
      </c>
      <c r="AG24" s="469">
        <v>0.8</v>
      </c>
      <c r="AH24" s="471">
        <v>4.0090000000000001E-2</v>
      </c>
      <c r="AI24" s="471">
        <v>0.43148999999999998</v>
      </c>
      <c r="AK24" s="464">
        <f t="shared" si="0"/>
        <v>5</v>
      </c>
      <c r="AL24" s="464" t="e">
        <f t="shared" ca="1" si="1"/>
        <v>#NAME?</v>
      </c>
    </row>
    <row r="25" spans="2:38" x14ac:dyDescent="0.15">
      <c r="B25" s="299" t="s">
        <v>207</v>
      </c>
      <c r="C25" s="445" t="s">
        <v>86</v>
      </c>
      <c r="E25" s="469">
        <v>0.88</v>
      </c>
      <c r="F25" s="472">
        <v>2.73237224E-2</v>
      </c>
      <c r="G25" s="472">
        <v>0.67</v>
      </c>
      <c r="I25" s="469">
        <v>0.8</v>
      </c>
      <c r="J25" s="472">
        <v>0.1224564283</v>
      </c>
      <c r="K25" s="472">
        <v>7.0000000000000007E-2</v>
      </c>
      <c r="M25" s="469">
        <v>1</v>
      </c>
      <c r="N25" s="472">
        <v>3.01973834E-2</v>
      </c>
      <c r="O25" s="472">
        <v>0.89</v>
      </c>
      <c r="Q25" s="469">
        <v>0</v>
      </c>
      <c r="R25" s="472">
        <v>0</v>
      </c>
      <c r="S25" s="472">
        <v>0</v>
      </c>
      <c r="U25" s="469">
        <v>0</v>
      </c>
      <c r="V25" s="472">
        <v>0</v>
      </c>
      <c r="W25" s="472">
        <v>0</v>
      </c>
      <c r="Y25" s="469">
        <v>0</v>
      </c>
      <c r="Z25" s="472">
        <v>0</v>
      </c>
      <c r="AA25" s="472">
        <v>0</v>
      </c>
      <c r="AC25" s="469">
        <v>0</v>
      </c>
      <c r="AD25" s="472">
        <v>0</v>
      </c>
      <c r="AE25" s="472">
        <v>0</v>
      </c>
      <c r="AG25" s="469">
        <v>0.87</v>
      </c>
      <c r="AH25" s="471">
        <v>5.3600000000000002E-2</v>
      </c>
      <c r="AI25" s="471">
        <v>0.50341999999999998</v>
      </c>
      <c r="AK25" s="464">
        <f t="shared" si="0"/>
        <v>3</v>
      </c>
      <c r="AL25" s="464" t="e">
        <f t="shared" ca="1" si="1"/>
        <v>#NAME?</v>
      </c>
    </row>
    <row r="26" spans="2:38" x14ac:dyDescent="0.15">
      <c r="B26" s="299" t="s">
        <v>208</v>
      </c>
      <c r="C26" s="445" t="s">
        <v>87</v>
      </c>
      <c r="E26" s="469">
        <v>0.65</v>
      </c>
      <c r="F26" s="472">
        <v>1.0051835699999999E-2</v>
      </c>
      <c r="G26" s="472">
        <v>0.5</v>
      </c>
      <c r="I26" s="469">
        <v>0.8</v>
      </c>
      <c r="J26" s="472">
        <v>0.33287108370000001</v>
      </c>
      <c r="K26" s="472">
        <v>0.01</v>
      </c>
      <c r="M26" s="469">
        <v>0</v>
      </c>
      <c r="N26" s="472">
        <v>0</v>
      </c>
      <c r="O26" s="472">
        <v>0</v>
      </c>
      <c r="Q26" s="469">
        <v>0</v>
      </c>
      <c r="R26" s="472">
        <v>0</v>
      </c>
      <c r="S26" s="472">
        <v>0</v>
      </c>
      <c r="U26" s="469">
        <v>0</v>
      </c>
      <c r="V26" s="472">
        <v>0</v>
      </c>
      <c r="W26" s="472">
        <v>0</v>
      </c>
      <c r="Y26" s="469">
        <v>0</v>
      </c>
      <c r="Z26" s="472">
        <v>0</v>
      </c>
      <c r="AA26" s="472">
        <v>0</v>
      </c>
      <c r="AC26" s="469">
        <v>0</v>
      </c>
      <c r="AD26" s="472">
        <v>0</v>
      </c>
      <c r="AE26" s="472">
        <v>0</v>
      </c>
      <c r="AG26" s="469">
        <v>0.75</v>
      </c>
      <c r="AH26" s="471">
        <v>0.12573999999999999</v>
      </c>
      <c r="AI26" s="471">
        <v>9.9460000000000007E-2</v>
      </c>
      <c r="AK26" s="464">
        <f t="shared" si="0"/>
        <v>2</v>
      </c>
      <c r="AL26" s="464" t="e">
        <f t="shared" ca="1" si="1"/>
        <v>#NAME?</v>
      </c>
    </row>
    <row r="27" spans="2:38" x14ac:dyDescent="0.15">
      <c r="B27" s="299" t="s">
        <v>209</v>
      </c>
      <c r="C27" s="445" t="s">
        <v>22</v>
      </c>
      <c r="E27" s="469">
        <v>0.35</v>
      </c>
      <c r="F27" s="472">
        <v>1.5034391999999999E-3</v>
      </c>
      <c r="G27" s="472">
        <v>0.57999999999999996</v>
      </c>
      <c r="I27" s="469">
        <v>1</v>
      </c>
      <c r="J27" s="472">
        <v>2.73237224E-2</v>
      </c>
      <c r="K27" s="472">
        <v>0.57999999999999996</v>
      </c>
      <c r="M27" s="469">
        <v>0.3</v>
      </c>
      <c r="N27" s="472">
        <v>3.0275546999999998E-3</v>
      </c>
      <c r="O27" s="472">
        <v>0.41</v>
      </c>
      <c r="Q27" s="469">
        <v>0</v>
      </c>
      <c r="R27" s="472">
        <v>0</v>
      </c>
      <c r="S27" s="472">
        <v>0</v>
      </c>
      <c r="U27" s="469">
        <v>0</v>
      </c>
      <c r="V27" s="472">
        <v>0</v>
      </c>
      <c r="W27" s="472">
        <v>0</v>
      </c>
      <c r="Y27" s="469">
        <v>0</v>
      </c>
      <c r="Z27" s="472">
        <v>0</v>
      </c>
      <c r="AA27" s="472">
        <v>0</v>
      </c>
      <c r="AC27" s="469">
        <v>0</v>
      </c>
      <c r="AD27" s="472">
        <v>0</v>
      </c>
      <c r="AE27" s="472">
        <v>0</v>
      </c>
      <c r="AG27" s="469">
        <v>0.61</v>
      </c>
      <c r="AH27" s="471">
        <v>3.6639999999999999E-2</v>
      </c>
      <c r="AI27" s="471">
        <v>0.34288000000000002</v>
      </c>
      <c r="AK27" s="464">
        <f t="shared" si="0"/>
        <v>3</v>
      </c>
      <c r="AL27" s="464" t="e">
        <f t="shared" ca="1" si="1"/>
        <v>#NAME?</v>
      </c>
    </row>
    <row r="28" spans="2:38" x14ac:dyDescent="0.15">
      <c r="B28" s="324" t="s">
        <v>210</v>
      </c>
      <c r="C28" s="445" t="s">
        <v>24</v>
      </c>
      <c r="E28" s="469">
        <v>0.43</v>
      </c>
      <c r="F28" s="472">
        <v>1.8363048E-3</v>
      </c>
      <c r="G28" s="472">
        <v>0.12</v>
      </c>
      <c r="I28" s="469">
        <v>0.2</v>
      </c>
      <c r="J28" s="472">
        <v>4.5399899999999999E-5</v>
      </c>
      <c r="K28" s="472">
        <v>0.6</v>
      </c>
      <c r="M28" s="469">
        <v>0</v>
      </c>
      <c r="N28" s="472">
        <v>0</v>
      </c>
      <c r="O28" s="472">
        <v>0</v>
      </c>
      <c r="Q28" s="469">
        <v>0</v>
      </c>
      <c r="R28" s="472">
        <v>0</v>
      </c>
      <c r="S28" s="472">
        <v>0</v>
      </c>
      <c r="U28" s="469">
        <v>0</v>
      </c>
      <c r="V28" s="472">
        <v>0</v>
      </c>
      <c r="W28" s="472">
        <v>0</v>
      </c>
      <c r="Y28" s="469">
        <v>0</v>
      </c>
      <c r="Z28" s="472">
        <v>0</v>
      </c>
      <c r="AA28" s="472">
        <v>0</v>
      </c>
      <c r="AC28" s="469">
        <v>0</v>
      </c>
      <c r="AD28" s="472">
        <v>0</v>
      </c>
      <c r="AE28" s="472">
        <v>0</v>
      </c>
      <c r="AG28" s="469">
        <v>0.31</v>
      </c>
      <c r="AH28" s="471">
        <v>7.0800000000000004E-3</v>
      </c>
      <c r="AI28" s="471">
        <v>9.6530000000000005E-2</v>
      </c>
      <c r="AK28" s="464">
        <f t="shared" si="0"/>
        <v>2</v>
      </c>
      <c r="AL28" s="464" t="e">
        <f t="shared" ca="1" si="1"/>
        <v>#NAME?</v>
      </c>
    </row>
    <row r="29" spans="2:38" x14ac:dyDescent="0.15">
      <c r="B29" s="299" t="s">
        <v>211</v>
      </c>
      <c r="C29" s="445" t="s">
        <v>25</v>
      </c>
      <c r="E29" s="469">
        <v>0.9</v>
      </c>
      <c r="F29" s="472">
        <v>3.3373269999999997E-2</v>
      </c>
      <c r="G29" s="472">
        <v>0.69</v>
      </c>
      <c r="I29" s="469">
        <v>0.75</v>
      </c>
      <c r="J29" s="472">
        <v>4.5049202400000002E-2</v>
      </c>
      <c r="K29" s="472">
        <v>0.22</v>
      </c>
      <c r="M29" s="469">
        <v>0.95</v>
      </c>
      <c r="N29" s="472">
        <v>0.36787944119999999</v>
      </c>
      <c r="O29" s="472">
        <v>0.68</v>
      </c>
      <c r="Q29" s="469">
        <v>0.95</v>
      </c>
      <c r="R29" s="472">
        <v>2.7394448E-3</v>
      </c>
      <c r="S29" s="472">
        <v>0.87</v>
      </c>
      <c r="U29" s="469">
        <v>0.87</v>
      </c>
      <c r="V29" s="472">
        <v>6.0810062599999999E-2</v>
      </c>
      <c r="W29" s="472">
        <v>0.3</v>
      </c>
      <c r="Y29" s="469">
        <v>0.9</v>
      </c>
      <c r="Z29" s="472">
        <v>5.5023220099999999E-2</v>
      </c>
      <c r="AA29" s="472">
        <v>0.48</v>
      </c>
      <c r="AC29" s="469">
        <v>0</v>
      </c>
      <c r="AD29" s="472">
        <v>0</v>
      </c>
      <c r="AE29" s="472">
        <v>0</v>
      </c>
      <c r="AG29" s="469">
        <v>0.83</v>
      </c>
      <c r="AH29" s="471">
        <v>3.9260000000000003E-2</v>
      </c>
      <c r="AI29" s="471">
        <v>0.38935999999999998</v>
      </c>
      <c r="AK29" s="464">
        <f t="shared" si="0"/>
        <v>6</v>
      </c>
      <c r="AL29" s="464" t="e">
        <f t="shared" ca="1" si="1"/>
        <v>#NAME?</v>
      </c>
    </row>
    <row r="30" spans="2:38" x14ac:dyDescent="0.15">
      <c r="B30" s="326" t="s">
        <v>53</v>
      </c>
      <c r="C30" s="449" t="s">
        <v>41</v>
      </c>
      <c r="E30" s="473">
        <v>0</v>
      </c>
      <c r="F30" s="474">
        <v>0</v>
      </c>
      <c r="G30" s="474">
        <v>0</v>
      </c>
      <c r="I30" s="473">
        <v>0</v>
      </c>
      <c r="J30" s="474">
        <v>0</v>
      </c>
      <c r="K30" s="474">
        <v>0</v>
      </c>
      <c r="M30" s="473">
        <v>0</v>
      </c>
      <c r="N30" s="474">
        <v>0</v>
      </c>
      <c r="O30" s="474">
        <v>0</v>
      </c>
      <c r="Q30" s="473">
        <v>0</v>
      </c>
      <c r="R30" s="474">
        <v>0</v>
      </c>
      <c r="S30" s="474">
        <v>0</v>
      </c>
      <c r="U30" s="473">
        <v>0</v>
      </c>
      <c r="V30" s="474">
        <v>0</v>
      </c>
      <c r="W30" s="474">
        <v>0</v>
      </c>
      <c r="Y30" s="473">
        <v>0</v>
      </c>
      <c r="Z30" s="474">
        <v>0</v>
      </c>
      <c r="AA30" s="474">
        <v>0</v>
      </c>
      <c r="AC30" s="473">
        <v>0</v>
      </c>
      <c r="AD30" s="474">
        <v>0</v>
      </c>
      <c r="AE30" s="474">
        <v>0</v>
      </c>
      <c r="AG30" s="473">
        <v>0</v>
      </c>
      <c r="AH30" s="475">
        <v>0</v>
      </c>
      <c r="AI30" s="475">
        <v>0</v>
      </c>
      <c r="AK30" s="464">
        <f t="shared" si="0"/>
        <v>1</v>
      </c>
      <c r="AL30" s="464" t="e">
        <f t="shared" ca="1" si="1"/>
        <v>#NAME?</v>
      </c>
    </row>
    <row r="31" spans="2:38" x14ac:dyDescent="0.15">
      <c r="B31" s="326" t="s">
        <v>54</v>
      </c>
      <c r="C31" s="449" t="s">
        <v>42</v>
      </c>
      <c r="E31" s="473">
        <v>0</v>
      </c>
      <c r="F31" s="474">
        <v>0</v>
      </c>
      <c r="G31" s="474">
        <v>0</v>
      </c>
      <c r="I31" s="473">
        <v>0</v>
      </c>
      <c r="J31" s="474">
        <v>0</v>
      </c>
      <c r="K31" s="474">
        <v>0</v>
      </c>
      <c r="M31" s="473">
        <v>0</v>
      </c>
      <c r="N31" s="474">
        <v>0</v>
      </c>
      <c r="O31" s="474">
        <v>0</v>
      </c>
      <c r="Q31" s="473">
        <v>0</v>
      </c>
      <c r="R31" s="474">
        <v>0</v>
      </c>
      <c r="S31" s="474">
        <v>0</v>
      </c>
      <c r="U31" s="473">
        <v>0</v>
      </c>
      <c r="V31" s="474">
        <v>0</v>
      </c>
      <c r="W31" s="474">
        <v>0</v>
      </c>
      <c r="Y31" s="473">
        <v>0</v>
      </c>
      <c r="Z31" s="474">
        <v>0</v>
      </c>
      <c r="AA31" s="474">
        <v>0</v>
      </c>
      <c r="AC31" s="473">
        <v>0</v>
      </c>
      <c r="AD31" s="474">
        <v>0</v>
      </c>
      <c r="AE31" s="474">
        <v>0</v>
      </c>
      <c r="AG31" s="473">
        <v>0</v>
      </c>
      <c r="AH31" s="475">
        <v>0</v>
      </c>
      <c r="AI31" s="475">
        <v>0</v>
      </c>
      <c r="AK31" s="464">
        <f t="shared" si="0"/>
        <v>1</v>
      </c>
      <c r="AL31" s="464" t="e">
        <f t="shared" ca="1" si="1"/>
        <v>#NAME?</v>
      </c>
    </row>
    <row r="32" spans="2:38" x14ac:dyDescent="0.15">
      <c r="B32" s="326" t="s">
        <v>55</v>
      </c>
      <c r="C32" s="449" t="s">
        <v>43</v>
      </c>
      <c r="E32" s="473">
        <v>0.39</v>
      </c>
      <c r="F32" s="474">
        <v>1.49955768E-2</v>
      </c>
      <c r="G32" s="474">
        <v>0.37</v>
      </c>
      <c r="I32" s="473">
        <v>0.26</v>
      </c>
      <c r="J32" s="474">
        <v>9.1188200000000004E-4</v>
      </c>
      <c r="K32" s="474">
        <v>0.54</v>
      </c>
      <c r="M32" s="473">
        <v>0.2</v>
      </c>
      <c r="N32" s="474">
        <v>3.0275546999999998E-3</v>
      </c>
      <c r="O32" s="474">
        <v>0.4</v>
      </c>
      <c r="Q32" s="473">
        <v>0.53</v>
      </c>
      <c r="R32" s="474">
        <v>4.5165808999999999E-3</v>
      </c>
      <c r="S32" s="474">
        <v>0.74</v>
      </c>
      <c r="U32" s="473">
        <v>0.46</v>
      </c>
      <c r="V32" s="474">
        <v>4.5049202400000002E-2</v>
      </c>
      <c r="W32" s="474">
        <v>0.43</v>
      </c>
      <c r="Y32" s="473">
        <v>0.22</v>
      </c>
      <c r="Z32" s="474">
        <v>9.1188200000000004E-4</v>
      </c>
      <c r="AA32" s="474">
        <v>0.6</v>
      </c>
      <c r="AC32" s="473">
        <v>0.15</v>
      </c>
      <c r="AD32" s="474">
        <v>1.3638889999999999E-4</v>
      </c>
      <c r="AE32" s="474">
        <v>0.14000000000000001</v>
      </c>
      <c r="AG32" s="473">
        <v>0.3</v>
      </c>
      <c r="AH32" s="475">
        <v>1.8010000000000002E-2</v>
      </c>
      <c r="AI32" s="475">
        <v>0.35593999999999998</v>
      </c>
      <c r="AK32" s="464">
        <f t="shared" si="0"/>
        <v>7</v>
      </c>
      <c r="AL32" s="464" t="e">
        <f t="shared" ca="1" si="1"/>
        <v>#NAME?</v>
      </c>
    </row>
    <row r="33" spans="2:38" x14ac:dyDescent="0.15">
      <c r="B33" s="326" t="s">
        <v>56</v>
      </c>
      <c r="C33" s="449" t="s">
        <v>44</v>
      </c>
      <c r="E33" s="473">
        <v>0.35</v>
      </c>
      <c r="F33" s="474">
        <v>2.034684E-4</v>
      </c>
      <c r="G33" s="474">
        <v>0.5</v>
      </c>
      <c r="I33" s="473">
        <v>0.06</v>
      </c>
      <c r="J33" s="474">
        <v>8.2724099999999996E-5</v>
      </c>
      <c r="K33" s="474">
        <v>0.02</v>
      </c>
      <c r="M33" s="473">
        <v>0</v>
      </c>
      <c r="N33" s="474">
        <v>0</v>
      </c>
      <c r="O33" s="474">
        <v>0</v>
      </c>
      <c r="Q33" s="473">
        <v>0</v>
      </c>
      <c r="R33" s="474">
        <v>0</v>
      </c>
      <c r="S33" s="474">
        <v>0</v>
      </c>
      <c r="U33" s="473">
        <v>0</v>
      </c>
      <c r="V33" s="474">
        <v>0</v>
      </c>
      <c r="W33" s="474">
        <v>0</v>
      </c>
      <c r="Y33" s="473">
        <v>0</v>
      </c>
      <c r="Z33" s="474">
        <v>0</v>
      </c>
      <c r="AA33" s="474">
        <v>0</v>
      </c>
      <c r="AC33" s="473">
        <v>0</v>
      </c>
      <c r="AD33" s="474">
        <v>0</v>
      </c>
      <c r="AE33" s="474">
        <v>0</v>
      </c>
      <c r="AG33" s="473">
        <v>0.18</v>
      </c>
      <c r="AH33" s="475">
        <v>2.0000000000000001E-4</v>
      </c>
      <c r="AI33" s="475">
        <v>0.49969000000000002</v>
      </c>
      <c r="AK33" s="464">
        <f t="shared" si="0"/>
        <v>2</v>
      </c>
      <c r="AL33" s="464" t="e">
        <f t="shared" ca="1" si="1"/>
        <v>#NAME?</v>
      </c>
    </row>
    <row r="34" spans="2:38" x14ac:dyDescent="0.15">
      <c r="B34" s="326" t="s">
        <v>57</v>
      </c>
      <c r="C34" s="449" t="s">
        <v>45</v>
      </c>
      <c r="E34" s="473">
        <v>0.55000000000000004</v>
      </c>
      <c r="F34" s="474">
        <v>5.5023220099999999E-2</v>
      </c>
      <c r="G34" s="474">
        <v>0.89</v>
      </c>
      <c r="I34" s="473">
        <v>0.45</v>
      </c>
      <c r="J34" s="474">
        <v>8.2297470000000008E-3</v>
      </c>
      <c r="K34" s="474">
        <v>0.43</v>
      </c>
      <c r="M34" s="473">
        <v>0</v>
      </c>
      <c r="N34" s="474">
        <v>0</v>
      </c>
      <c r="O34" s="474">
        <v>0</v>
      </c>
      <c r="Q34" s="473">
        <v>0</v>
      </c>
      <c r="R34" s="474">
        <v>0</v>
      </c>
      <c r="S34" s="474">
        <v>0</v>
      </c>
      <c r="U34" s="473">
        <v>0</v>
      </c>
      <c r="V34" s="474">
        <v>0</v>
      </c>
      <c r="W34" s="474">
        <v>0</v>
      </c>
      <c r="Y34" s="473">
        <v>0</v>
      </c>
      <c r="Z34" s="474">
        <v>0</v>
      </c>
      <c r="AA34" s="474">
        <v>0</v>
      </c>
      <c r="AC34" s="473">
        <v>0</v>
      </c>
      <c r="AD34" s="474">
        <v>0</v>
      </c>
      <c r="AE34" s="474">
        <v>0</v>
      </c>
      <c r="AG34" s="473">
        <v>0.51</v>
      </c>
      <c r="AH34" s="475">
        <v>8.9429999999999996E-2</v>
      </c>
      <c r="AI34" s="475">
        <v>0.18601999999999999</v>
      </c>
      <c r="AK34" s="464">
        <f t="shared" si="0"/>
        <v>2</v>
      </c>
      <c r="AL34" s="464" t="e">
        <f t="shared" ca="1" si="1"/>
        <v>#NAME?</v>
      </c>
    </row>
    <row r="35" spans="2:38" x14ac:dyDescent="0.15">
      <c r="B35" s="326" t="s">
        <v>58</v>
      </c>
      <c r="C35" s="449" t="s">
        <v>46</v>
      </c>
      <c r="E35" s="473">
        <v>0.5</v>
      </c>
      <c r="F35" s="474">
        <v>1.0051835699999999E-2</v>
      </c>
      <c r="G35" s="474">
        <v>0.3</v>
      </c>
      <c r="I35" s="473">
        <v>0</v>
      </c>
      <c r="J35" s="474">
        <v>0</v>
      </c>
      <c r="K35" s="474">
        <v>0</v>
      </c>
      <c r="M35" s="473">
        <v>0</v>
      </c>
      <c r="N35" s="474">
        <v>0</v>
      </c>
      <c r="O35" s="474">
        <v>0</v>
      </c>
      <c r="Q35" s="473">
        <v>0</v>
      </c>
      <c r="R35" s="474">
        <v>0</v>
      </c>
      <c r="S35" s="474">
        <v>0</v>
      </c>
      <c r="U35" s="473">
        <v>0</v>
      </c>
      <c r="V35" s="474">
        <v>0</v>
      </c>
      <c r="W35" s="474">
        <v>0</v>
      </c>
      <c r="Y35" s="473">
        <v>0</v>
      </c>
      <c r="Z35" s="474">
        <v>0</v>
      </c>
      <c r="AA35" s="474">
        <v>0</v>
      </c>
      <c r="AC35" s="473">
        <v>0</v>
      </c>
      <c r="AD35" s="474">
        <v>0</v>
      </c>
      <c r="AE35" s="474">
        <v>0</v>
      </c>
      <c r="AG35" s="473">
        <v>0.5</v>
      </c>
      <c r="AH35" s="475">
        <v>1.005E-2</v>
      </c>
      <c r="AI35" s="475">
        <v>0.3</v>
      </c>
      <c r="AK35" s="464">
        <f t="shared" si="0"/>
        <v>1</v>
      </c>
      <c r="AL35" s="464" t="e">
        <f t="shared" ca="1" si="1"/>
        <v>#NAME?</v>
      </c>
    </row>
    <row r="36" spans="2:38" x14ac:dyDescent="0.15">
      <c r="B36" s="326" t="s">
        <v>59</v>
      </c>
      <c r="C36" s="449" t="s">
        <v>47</v>
      </c>
      <c r="E36" s="473">
        <v>0.18</v>
      </c>
      <c r="F36" s="474">
        <v>3.7074349999999999E-4</v>
      </c>
      <c r="G36" s="474">
        <v>0.5</v>
      </c>
      <c r="I36" s="473">
        <v>0</v>
      </c>
      <c r="J36" s="474">
        <v>0</v>
      </c>
      <c r="K36" s="474">
        <v>0</v>
      </c>
      <c r="M36" s="473">
        <v>0</v>
      </c>
      <c r="N36" s="474">
        <v>0</v>
      </c>
      <c r="O36" s="474">
        <v>0</v>
      </c>
      <c r="Q36" s="473">
        <v>0</v>
      </c>
      <c r="R36" s="474">
        <v>0</v>
      </c>
      <c r="S36" s="474">
        <v>0</v>
      </c>
      <c r="U36" s="473">
        <v>0</v>
      </c>
      <c r="V36" s="474">
        <v>0</v>
      </c>
      <c r="W36" s="474">
        <v>0</v>
      </c>
      <c r="Y36" s="473">
        <v>0</v>
      </c>
      <c r="Z36" s="474">
        <v>0</v>
      </c>
      <c r="AA36" s="474">
        <v>0</v>
      </c>
      <c r="AC36" s="473">
        <v>0</v>
      </c>
      <c r="AD36" s="474">
        <v>0</v>
      </c>
      <c r="AE36" s="474">
        <v>0</v>
      </c>
      <c r="AG36" s="473">
        <v>0.18</v>
      </c>
      <c r="AH36" s="475">
        <v>3.6999999999999999E-4</v>
      </c>
      <c r="AI36" s="475">
        <v>0.5</v>
      </c>
      <c r="AK36" s="464">
        <f t="shared" si="0"/>
        <v>1</v>
      </c>
      <c r="AL36" s="464" t="e">
        <f t="shared" ca="1" si="1"/>
        <v>#NAME?</v>
      </c>
    </row>
    <row r="37" spans="2:38" x14ac:dyDescent="0.15">
      <c r="B37" s="326" t="s">
        <v>60</v>
      </c>
      <c r="C37" s="449" t="s">
        <v>48</v>
      </c>
      <c r="E37" s="473">
        <v>0.38</v>
      </c>
      <c r="F37" s="474">
        <v>5.0045139999999998E-4</v>
      </c>
      <c r="G37" s="474">
        <v>0.24</v>
      </c>
      <c r="I37" s="473">
        <v>0.6</v>
      </c>
      <c r="J37" s="474">
        <v>6.755388E-4</v>
      </c>
      <c r="K37" s="474">
        <v>0.5</v>
      </c>
      <c r="M37" s="473">
        <v>0</v>
      </c>
      <c r="N37" s="474">
        <v>0</v>
      </c>
      <c r="O37" s="474">
        <v>0</v>
      </c>
      <c r="Q37" s="473">
        <v>0</v>
      </c>
      <c r="R37" s="474">
        <v>0</v>
      </c>
      <c r="S37" s="474">
        <v>0</v>
      </c>
      <c r="U37" s="473">
        <v>0</v>
      </c>
      <c r="V37" s="474">
        <v>0</v>
      </c>
      <c r="W37" s="474">
        <v>0</v>
      </c>
      <c r="Y37" s="473">
        <v>0</v>
      </c>
      <c r="Z37" s="474">
        <v>0</v>
      </c>
      <c r="AA37" s="474">
        <v>0</v>
      </c>
      <c r="AC37" s="473">
        <v>0</v>
      </c>
      <c r="AD37" s="474">
        <v>0</v>
      </c>
      <c r="AE37" s="474">
        <v>0</v>
      </c>
      <c r="AG37" s="473">
        <v>0.35</v>
      </c>
      <c r="AH37" s="475">
        <v>1.0200000000000001E-3</v>
      </c>
      <c r="AI37" s="475">
        <v>0.44116</v>
      </c>
      <c r="AK37" s="464">
        <f t="shared" si="0"/>
        <v>2</v>
      </c>
      <c r="AL37" s="464" t="e">
        <f t="shared" ca="1" si="1"/>
        <v>#NAME?</v>
      </c>
    </row>
    <row r="38" spans="2:38" x14ac:dyDescent="0.15">
      <c r="B38" s="326" t="s">
        <v>61</v>
      </c>
      <c r="C38" s="449" t="s">
        <v>49</v>
      </c>
      <c r="E38" s="473">
        <v>0</v>
      </c>
      <c r="F38" s="474">
        <v>0</v>
      </c>
      <c r="G38" s="474">
        <v>0</v>
      </c>
      <c r="I38" s="473">
        <v>0</v>
      </c>
      <c r="J38" s="474">
        <v>0</v>
      </c>
      <c r="K38" s="474">
        <v>0</v>
      </c>
      <c r="M38" s="473">
        <v>0</v>
      </c>
      <c r="N38" s="474">
        <v>0</v>
      </c>
      <c r="O38" s="474">
        <v>0</v>
      </c>
      <c r="Q38" s="473">
        <v>0</v>
      </c>
      <c r="R38" s="474">
        <v>0</v>
      </c>
      <c r="S38" s="474">
        <v>0</v>
      </c>
      <c r="U38" s="473">
        <v>0</v>
      </c>
      <c r="V38" s="474">
        <v>0</v>
      </c>
      <c r="W38" s="474">
        <v>0</v>
      </c>
      <c r="Y38" s="473">
        <v>0</v>
      </c>
      <c r="Z38" s="474">
        <v>0</v>
      </c>
      <c r="AA38" s="474">
        <v>0</v>
      </c>
      <c r="AC38" s="473">
        <v>0</v>
      </c>
      <c r="AD38" s="474">
        <v>0</v>
      </c>
      <c r="AE38" s="474">
        <v>0</v>
      </c>
      <c r="AG38" s="473">
        <v>0</v>
      </c>
      <c r="AH38" s="475">
        <v>0</v>
      </c>
      <c r="AI38" s="475">
        <v>0</v>
      </c>
      <c r="AK38" s="464">
        <f t="shared" si="0"/>
        <v>1</v>
      </c>
      <c r="AL38" s="464" t="e">
        <f t="shared" ca="1" si="1"/>
        <v>#NAME?</v>
      </c>
    </row>
    <row r="39" spans="2:38" x14ac:dyDescent="0.15">
      <c r="B39" s="326" t="s">
        <v>62</v>
      </c>
      <c r="C39" s="449" t="s">
        <v>50</v>
      </c>
      <c r="E39" s="473">
        <v>0.14000000000000001</v>
      </c>
      <c r="F39" s="474">
        <v>1.0103939999999999E-4</v>
      </c>
      <c r="G39" s="474">
        <v>0.28999999999999998</v>
      </c>
      <c r="I39" s="473">
        <v>0.24</v>
      </c>
      <c r="J39" s="474">
        <v>3.01973834E-2</v>
      </c>
      <c r="K39" s="474">
        <v>0.5</v>
      </c>
      <c r="M39" s="473">
        <v>0.25</v>
      </c>
      <c r="N39" s="474">
        <v>5.0045139999999998E-4</v>
      </c>
      <c r="O39" s="474">
        <v>0.43</v>
      </c>
      <c r="Q39" s="473">
        <v>0</v>
      </c>
      <c r="R39" s="474">
        <v>0</v>
      </c>
      <c r="S39" s="474">
        <v>0</v>
      </c>
      <c r="U39" s="473">
        <v>0</v>
      </c>
      <c r="V39" s="474">
        <v>0</v>
      </c>
      <c r="W39" s="474">
        <v>0</v>
      </c>
      <c r="Y39" s="473">
        <v>0</v>
      </c>
      <c r="Z39" s="474">
        <v>0</v>
      </c>
      <c r="AA39" s="474">
        <v>0</v>
      </c>
      <c r="AC39" s="473">
        <v>0</v>
      </c>
      <c r="AD39" s="474">
        <v>0</v>
      </c>
      <c r="AE39" s="474">
        <v>0</v>
      </c>
      <c r="AG39" s="473">
        <v>0.27</v>
      </c>
      <c r="AH39" s="475">
        <v>2.5350000000000001E-2</v>
      </c>
      <c r="AI39" s="475">
        <v>6.5439999999999998E-2</v>
      </c>
      <c r="AK39" s="464">
        <f t="shared" si="0"/>
        <v>3</v>
      </c>
      <c r="AL39" s="464" t="e">
        <f t="shared" ca="1" si="1"/>
        <v>#NAME?</v>
      </c>
    </row>
    <row r="40" spans="2:38" x14ac:dyDescent="0.15">
      <c r="B40" s="326" t="s">
        <v>63</v>
      </c>
      <c r="C40" s="449" t="s">
        <v>51</v>
      </c>
      <c r="E40" s="473">
        <v>0.57999999999999996</v>
      </c>
      <c r="F40" s="474">
        <v>4.0867713999999996E-3</v>
      </c>
      <c r="G40" s="474">
        <v>0.43</v>
      </c>
      <c r="I40" s="473">
        <v>0</v>
      </c>
      <c r="J40" s="474">
        <v>0</v>
      </c>
      <c r="K40" s="474">
        <v>0</v>
      </c>
      <c r="M40" s="473">
        <v>0</v>
      </c>
      <c r="N40" s="474">
        <v>0</v>
      </c>
      <c r="O40" s="474">
        <v>0</v>
      </c>
      <c r="Q40" s="473">
        <v>0</v>
      </c>
      <c r="R40" s="474">
        <v>0</v>
      </c>
      <c r="S40" s="474">
        <v>0</v>
      </c>
      <c r="U40" s="473">
        <v>0</v>
      </c>
      <c r="V40" s="474">
        <v>0</v>
      </c>
      <c r="W40" s="474">
        <v>0</v>
      </c>
      <c r="Y40" s="473">
        <v>0</v>
      </c>
      <c r="Z40" s="474">
        <v>0</v>
      </c>
      <c r="AA40" s="474">
        <v>0</v>
      </c>
      <c r="AC40" s="473">
        <v>0</v>
      </c>
      <c r="AD40" s="474">
        <v>0</v>
      </c>
      <c r="AE40" s="474">
        <v>0</v>
      </c>
      <c r="AG40" s="473">
        <v>0.57999999999999996</v>
      </c>
      <c r="AH40" s="475">
        <v>4.0899999999999999E-3</v>
      </c>
      <c r="AI40" s="475">
        <v>0.43</v>
      </c>
      <c r="AK40" s="464">
        <f t="shared" si="0"/>
        <v>1</v>
      </c>
      <c r="AL40" s="464" t="e">
        <f t="shared" ca="1" si="1"/>
        <v>#NAME?</v>
      </c>
    </row>
    <row r="41" spans="2:38" x14ac:dyDescent="0.15">
      <c r="B41" s="326" t="s">
        <v>64</v>
      </c>
      <c r="C41" s="449" t="s">
        <v>52</v>
      </c>
      <c r="E41" s="473">
        <v>0</v>
      </c>
      <c r="F41" s="474">
        <v>0</v>
      </c>
      <c r="G41" s="474">
        <v>0</v>
      </c>
      <c r="I41" s="473">
        <v>0</v>
      </c>
      <c r="J41" s="474">
        <v>0</v>
      </c>
      <c r="K41" s="474">
        <v>0</v>
      </c>
      <c r="M41" s="473">
        <v>0</v>
      </c>
      <c r="N41" s="474">
        <v>0</v>
      </c>
      <c r="O41" s="474">
        <v>0</v>
      </c>
      <c r="Q41" s="473">
        <v>0</v>
      </c>
      <c r="R41" s="474">
        <v>0</v>
      </c>
      <c r="S41" s="474">
        <v>0</v>
      </c>
      <c r="U41" s="473">
        <v>0</v>
      </c>
      <c r="V41" s="474">
        <v>0</v>
      </c>
      <c r="W41" s="474">
        <v>0</v>
      </c>
      <c r="Y41" s="473">
        <v>0</v>
      </c>
      <c r="Z41" s="474">
        <v>0</v>
      </c>
      <c r="AA41" s="474">
        <v>0</v>
      </c>
      <c r="AC41" s="473">
        <v>0</v>
      </c>
      <c r="AD41" s="474">
        <v>0</v>
      </c>
      <c r="AE41" s="474">
        <v>0</v>
      </c>
      <c r="AG41" s="473">
        <v>0</v>
      </c>
      <c r="AH41" s="475">
        <v>0</v>
      </c>
      <c r="AI41" s="475">
        <v>0</v>
      </c>
      <c r="AK41" s="464">
        <f t="shared" si="0"/>
        <v>1</v>
      </c>
      <c r="AL41" s="464" t="e">
        <f t="shared" ca="1" si="1"/>
        <v>#NAME?</v>
      </c>
    </row>
    <row r="42" spans="2:38" x14ac:dyDescent="0.15">
      <c r="B42" s="326" t="s">
        <v>65</v>
      </c>
      <c r="C42" s="449" t="s">
        <v>69</v>
      </c>
      <c r="E42" s="473">
        <v>0</v>
      </c>
      <c r="F42" s="474">
        <v>0</v>
      </c>
      <c r="G42" s="474">
        <v>0</v>
      </c>
      <c r="I42" s="473">
        <v>0</v>
      </c>
      <c r="J42" s="474">
        <v>0</v>
      </c>
      <c r="K42" s="474">
        <v>0</v>
      </c>
      <c r="M42" s="473">
        <v>0</v>
      </c>
      <c r="N42" s="474">
        <v>0</v>
      </c>
      <c r="O42" s="474">
        <v>0</v>
      </c>
      <c r="Q42" s="473">
        <v>0</v>
      </c>
      <c r="R42" s="474">
        <v>0</v>
      </c>
      <c r="S42" s="474">
        <v>0</v>
      </c>
      <c r="U42" s="473">
        <v>0</v>
      </c>
      <c r="V42" s="474">
        <v>0</v>
      </c>
      <c r="W42" s="474">
        <v>0</v>
      </c>
      <c r="Y42" s="473">
        <v>0</v>
      </c>
      <c r="Z42" s="474">
        <v>0</v>
      </c>
      <c r="AA42" s="474">
        <v>0</v>
      </c>
      <c r="AC42" s="473">
        <v>0</v>
      </c>
      <c r="AD42" s="474">
        <v>0</v>
      </c>
      <c r="AE42" s="474">
        <v>0</v>
      </c>
      <c r="AG42" s="473">
        <v>0</v>
      </c>
      <c r="AH42" s="475">
        <v>0</v>
      </c>
      <c r="AI42" s="475">
        <v>0</v>
      </c>
      <c r="AK42" s="464">
        <f t="shared" si="0"/>
        <v>1</v>
      </c>
      <c r="AL42" s="464" t="e">
        <f t="shared" ca="1" si="1"/>
        <v>#NAME?</v>
      </c>
    </row>
    <row r="43" spans="2:38" x14ac:dyDescent="0.15">
      <c r="B43" s="326" t="s">
        <v>284</v>
      </c>
      <c r="C43" s="449" t="s">
        <v>285</v>
      </c>
      <c r="E43" s="473">
        <v>0</v>
      </c>
      <c r="F43" s="474">
        <v>0</v>
      </c>
      <c r="G43" s="474">
        <v>0</v>
      </c>
      <c r="I43" s="473">
        <v>0</v>
      </c>
      <c r="J43" s="474">
        <v>0</v>
      </c>
      <c r="K43" s="474">
        <v>0</v>
      </c>
      <c r="M43" s="473">
        <v>0</v>
      </c>
      <c r="N43" s="474">
        <v>0</v>
      </c>
      <c r="O43" s="474">
        <v>0</v>
      </c>
      <c r="Q43" s="473">
        <v>0</v>
      </c>
      <c r="R43" s="474">
        <v>0</v>
      </c>
      <c r="S43" s="474">
        <v>0</v>
      </c>
      <c r="U43" s="473">
        <v>0</v>
      </c>
      <c r="V43" s="474">
        <v>0</v>
      </c>
      <c r="W43" s="474">
        <v>0</v>
      </c>
      <c r="Y43" s="473">
        <v>0</v>
      </c>
      <c r="Z43" s="474">
        <v>0</v>
      </c>
      <c r="AA43" s="474">
        <v>0</v>
      </c>
      <c r="AC43" s="473">
        <v>0</v>
      </c>
      <c r="AD43" s="474">
        <v>0</v>
      </c>
      <c r="AE43" s="474">
        <v>0</v>
      </c>
      <c r="AG43" s="473">
        <v>0</v>
      </c>
      <c r="AH43" s="475">
        <v>0</v>
      </c>
      <c r="AI43" s="475">
        <v>0</v>
      </c>
      <c r="AK43" s="464">
        <f t="shared" si="0"/>
        <v>1</v>
      </c>
      <c r="AL43" s="464" t="e">
        <f t="shared" ca="1" si="1"/>
        <v>#NAME?</v>
      </c>
    </row>
    <row r="44" spans="2:38" x14ac:dyDescent="0.15">
      <c r="B44" s="357" t="s">
        <v>286</v>
      </c>
      <c r="C44" s="359" t="s">
        <v>287</v>
      </c>
      <c r="E44" s="476">
        <v>0</v>
      </c>
      <c r="F44" s="477">
        <v>0</v>
      </c>
      <c r="G44" s="477">
        <v>0</v>
      </c>
      <c r="I44" s="476">
        <v>0</v>
      </c>
      <c r="J44" s="477">
        <v>0</v>
      </c>
      <c r="K44" s="477">
        <v>0</v>
      </c>
      <c r="M44" s="476">
        <v>0</v>
      </c>
      <c r="N44" s="477">
        <v>0</v>
      </c>
      <c r="O44" s="477">
        <v>0</v>
      </c>
      <c r="Q44" s="476">
        <v>0</v>
      </c>
      <c r="R44" s="477">
        <v>0</v>
      </c>
      <c r="S44" s="477">
        <v>0</v>
      </c>
      <c r="U44" s="476">
        <v>0</v>
      </c>
      <c r="V44" s="477">
        <v>0</v>
      </c>
      <c r="W44" s="477">
        <v>0</v>
      </c>
      <c r="Y44" s="476">
        <v>0</v>
      </c>
      <c r="Z44" s="477">
        <v>0</v>
      </c>
      <c r="AA44" s="477">
        <v>0</v>
      </c>
      <c r="AC44" s="476">
        <v>0</v>
      </c>
      <c r="AD44" s="477">
        <v>0</v>
      </c>
      <c r="AE44" s="477">
        <v>0</v>
      </c>
      <c r="AG44" s="476">
        <v>0</v>
      </c>
      <c r="AH44" s="478">
        <v>0</v>
      </c>
      <c r="AI44" s="478">
        <v>0</v>
      </c>
      <c r="AK44" s="464">
        <f>MAX(1,COUNTIF(E44:AE44,"&gt;0")/3)</f>
        <v>1</v>
      </c>
      <c r="AL44" s="464" t="e">
        <f t="shared" ref="AL44:AL83" ca="1" si="2">ROUNDUP(randS(ROW(),COLUMN(),CURRENTITERATION,SYSTEMTIME)*AK44,0)</f>
        <v>#NAME?</v>
      </c>
    </row>
    <row r="45" spans="2:38" x14ac:dyDescent="0.15">
      <c r="B45" s="326" t="s">
        <v>141</v>
      </c>
      <c r="C45" s="328" t="s">
        <v>145</v>
      </c>
      <c r="E45" s="473">
        <v>0</v>
      </c>
      <c r="F45" s="474">
        <v>0</v>
      </c>
      <c r="G45" s="474">
        <v>0</v>
      </c>
      <c r="I45" s="473">
        <v>0</v>
      </c>
      <c r="J45" s="474">
        <v>0</v>
      </c>
      <c r="K45" s="474">
        <v>0</v>
      </c>
      <c r="M45" s="473">
        <v>0</v>
      </c>
      <c r="N45" s="474">
        <v>0</v>
      </c>
      <c r="O45" s="474">
        <v>0</v>
      </c>
      <c r="Q45" s="473">
        <v>0</v>
      </c>
      <c r="R45" s="474">
        <v>0</v>
      </c>
      <c r="S45" s="474">
        <v>0</v>
      </c>
      <c r="U45" s="473">
        <v>0</v>
      </c>
      <c r="V45" s="474">
        <v>0</v>
      </c>
      <c r="W45" s="474">
        <v>0</v>
      </c>
      <c r="Y45" s="473">
        <v>0</v>
      </c>
      <c r="Z45" s="474">
        <v>0</v>
      </c>
      <c r="AA45" s="474">
        <v>0</v>
      </c>
      <c r="AC45" s="473">
        <v>0</v>
      </c>
      <c r="AD45" s="474">
        <v>0</v>
      </c>
      <c r="AE45" s="474">
        <v>0</v>
      </c>
      <c r="AG45" s="473">
        <v>0</v>
      </c>
      <c r="AH45" s="475">
        <v>0</v>
      </c>
      <c r="AI45" s="475">
        <v>0</v>
      </c>
      <c r="AK45" s="464">
        <f>MAX(1,COUNTIF(E45:AE45,"&gt;0")/3)</f>
        <v>1</v>
      </c>
      <c r="AL45" s="464" t="e">
        <f t="shared" ca="1" si="2"/>
        <v>#NAME?</v>
      </c>
    </row>
    <row r="46" spans="2:38" x14ac:dyDescent="0.15">
      <c r="B46" s="326" t="s">
        <v>142</v>
      </c>
      <c r="C46" s="328" t="s">
        <v>146</v>
      </c>
      <c r="E46" s="473">
        <v>0</v>
      </c>
      <c r="F46" s="474">
        <v>0</v>
      </c>
      <c r="G46" s="474">
        <v>0</v>
      </c>
      <c r="I46" s="473">
        <v>0</v>
      </c>
      <c r="J46" s="474">
        <v>0</v>
      </c>
      <c r="K46" s="474">
        <v>0</v>
      </c>
      <c r="M46" s="473">
        <v>0</v>
      </c>
      <c r="N46" s="474">
        <v>0</v>
      </c>
      <c r="O46" s="474">
        <v>0</v>
      </c>
      <c r="Q46" s="473">
        <v>0</v>
      </c>
      <c r="R46" s="474">
        <v>0</v>
      </c>
      <c r="S46" s="474">
        <v>0</v>
      </c>
      <c r="U46" s="473">
        <v>0</v>
      </c>
      <c r="V46" s="474">
        <v>0</v>
      </c>
      <c r="W46" s="474">
        <v>0</v>
      </c>
      <c r="Y46" s="473">
        <v>0</v>
      </c>
      <c r="Z46" s="474">
        <v>0</v>
      </c>
      <c r="AA46" s="474">
        <v>0</v>
      </c>
      <c r="AC46" s="473">
        <v>0</v>
      </c>
      <c r="AD46" s="474">
        <v>0</v>
      </c>
      <c r="AE46" s="474">
        <v>0</v>
      </c>
      <c r="AG46" s="473">
        <v>0</v>
      </c>
      <c r="AH46" s="475">
        <v>0</v>
      </c>
      <c r="AI46" s="475">
        <v>0</v>
      </c>
      <c r="AK46" s="464">
        <f>MAX(1,COUNTIF(E46:AE46,"&gt;0")/3)</f>
        <v>1</v>
      </c>
      <c r="AL46" s="464" t="e">
        <f t="shared" ca="1" si="2"/>
        <v>#NAME?</v>
      </c>
    </row>
    <row r="47" spans="2:38" x14ac:dyDescent="0.15">
      <c r="B47" s="326" t="s">
        <v>143</v>
      </c>
      <c r="C47" s="328" t="s">
        <v>147</v>
      </c>
      <c r="E47" s="473">
        <v>0</v>
      </c>
      <c r="F47" s="474">
        <v>0</v>
      </c>
      <c r="G47" s="474">
        <v>0</v>
      </c>
      <c r="I47" s="473">
        <v>0</v>
      </c>
      <c r="J47" s="474">
        <v>0</v>
      </c>
      <c r="K47" s="474">
        <v>0</v>
      </c>
      <c r="M47" s="473">
        <v>0</v>
      </c>
      <c r="N47" s="474">
        <v>0</v>
      </c>
      <c r="O47" s="474">
        <v>0</v>
      </c>
      <c r="Q47" s="473">
        <v>0</v>
      </c>
      <c r="R47" s="474">
        <v>0</v>
      </c>
      <c r="S47" s="474">
        <v>0</v>
      </c>
      <c r="U47" s="473">
        <v>0</v>
      </c>
      <c r="V47" s="474">
        <v>0</v>
      </c>
      <c r="W47" s="474">
        <v>0</v>
      </c>
      <c r="Y47" s="473">
        <v>0</v>
      </c>
      <c r="Z47" s="474">
        <v>0</v>
      </c>
      <c r="AA47" s="474">
        <v>0</v>
      </c>
      <c r="AC47" s="473">
        <v>0</v>
      </c>
      <c r="AD47" s="474">
        <v>0</v>
      </c>
      <c r="AE47" s="474">
        <v>0</v>
      </c>
      <c r="AG47" s="473">
        <v>0</v>
      </c>
      <c r="AH47" s="475">
        <v>0</v>
      </c>
      <c r="AI47" s="475">
        <v>0</v>
      </c>
      <c r="AK47" s="464">
        <f>MAX(1,COUNTIF(E47:AE47,"&gt;0")/3)</f>
        <v>1</v>
      </c>
      <c r="AL47" s="464" t="e">
        <f t="shared" ca="1" si="2"/>
        <v>#NAME?</v>
      </c>
    </row>
    <row r="48" spans="2:38" ht="14" thickBot="1" x14ac:dyDescent="0.2">
      <c r="B48" s="453" t="s">
        <v>144</v>
      </c>
      <c r="C48" s="479" t="s">
        <v>148</v>
      </c>
      <c r="E48" s="480">
        <v>0</v>
      </c>
      <c r="F48" s="481">
        <v>0</v>
      </c>
      <c r="G48" s="481">
        <v>0</v>
      </c>
      <c r="I48" s="480">
        <v>0</v>
      </c>
      <c r="J48" s="481">
        <v>0</v>
      </c>
      <c r="K48" s="481">
        <v>0</v>
      </c>
      <c r="M48" s="480">
        <v>0</v>
      </c>
      <c r="N48" s="481">
        <v>0</v>
      </c>
      <c r="O48" s="481">
        <v>0</v>
      </c>
      <c r="Q48" s="480">
        <v>0</v>
      </c>
      <c r="R48" s="481">
        <v>0</v>
      </c>
      <c r="S48" s="481">
        <v>0</v>
      </c>
      <c r="U48" s="480">
        <v>0</v>
      </c>
      <c r="V48" s="481">
        <v>0</v>
      </c>
      <c r="W48" s="481">
        <v>0</v>
      </c>
      <c r="Y48" s="480">
        <v>0</v>
      </c>
      <c r="Z48" s="481">
        <v>0</v>
      </c>
      <c r="AA48" s="481">
        <v>0</v>
      </c>
      <c r="AC48" s="480">
        <v>0</v>
      </c>
      <c r="AD48" s="481">
        <v>0</v>
      </c>
      <c r="AE48" s="481">
        <v>0</v>
      </c>
      <c r="AG48" s="480">
        <v>0</v>
      </c>
      <c r="AH48" s="482">
        <v>0</v>
      </c>
      <c r="AI48" s="482">
        <v>0</v>
      </c>
      <c r="AK48" s="464">
        <f t="shared" ref="AK48:AK83" si="3">MAX(1,COUNTIF(E48:AE48,"&gt;0")/3)</f>
        <v>1</v>
      </c>
      <c r="AL48" s="464" t="e">
        <f t="shared" ca="1" si="2"/>
        <v>#NAME?</v>
      </c>
    </row>
    <row r="49" spans="2:38" x14ac:dyDescent="0.15">
      <c r="B49" s="455" t="s">
        <v>370</v>
      </c>
      <c r="C49" s="456" t="s">
        <v>76</v>
      </c>
      <c r="E49" s="480"/>
      <c r="F49" s="481"/>
      <c r="G49" s="481"/>
      <c r="I49" s="480"/>
      <c r="J49" s="481"/>
      <c r="K49" s="481"/>
      <c r="M49" s="480"/>
      <c r="N49" s="481"/>
      <c r="O49" s="481"/>
      <c r="Q49" s="480"/>
      <c r="R49" s="481"/>
      <c r="S49" s="481"/>
      <c r="U49" s="480"/>
      <c r="V49" s="481"/>
      <c r="W49" s="481"/>
      <c r="Y49" s="480"/>
      <c r="Z49" s="481"/>
      <c r="AA49" s="481"/>
      <c r="AC49" s="480"/>
      <c r="AD49" s="481"/>
      <c r="AE49" s="481"/>
      <c r="AG49" s="483">
        <v>0.36554197193673998</v>
      </c>
      <c r="AH49" s="484">
        <v>2.2545211255654202E-2</v>
      </c>
      <c r="AI49" s="484">
        <v>0.14539088817898699</v>
      </c>
      <c r="AK49" s="464">
        <f t="shared" si="3"/>
        <v>1</v>
      </c>
      <c r="AL49" s="464" t="e">
        <f t="shared" ca="1" si="2"/>
        <v>#NAME?</v>
      </c>
    </row>
    <row r="50" spans="2:38" x14ac:dyDescent="0.15">
      <c r="B50" s="455" t="s">
        <v>371</v>
      </c>
      <c r="C50" s="456" t="s">
        <v>77</v>
      </c>
      <c r="E50" s="480"/>
      <c r="F50" s="481"/>
      <c r="G50" s="481"/>
      <c r="I50" s="480"/>
      <c r="J50" s="481"/>
      <c r="K50" s="481"/>
      <c r="M50" s="480"/>
      <c r="N50" s="481"/>
      <c r="O50" s="481"/>
      <c r="Q50" s="480"/>
      <c r="R50" s="481"/>
      <c r="S50" s="481"/>
      <c r="U50" s="480"/>
      <c r="V50" s="481"/>
      <c r="W50" s="481"/>
      <c r="Y50" s="480"/>
      <c r="Z50" s="481"/>
      <c r="AA50" s="481"/>
      <c r="AC50" s="480"/>
      <c r="AD50" s="481"/>
      <c r="AE50" s="481"/>
      <c r="AG50" s="483">
        <f>AG49</f>
        <v>0.36554197193673998</v>
      </c>
      <c r="AH50" s="484">
        <f>AH49</f>
        <v>2.2545211255654202E-2</v>
      </c>
      <c r="AI50" s="484">
        <f>AI49</f>
        <v>0.14539088817898699</v>
      </c>
      <c r="AK50" s="464">
        <f t="shared" si="3"/>
        <v>1</v>
      </c>
      <c r="AL50" s="464" t="e">
        <f t="shared" ca="1" si="2"/>
        <v>#NAME?</v>
      </c>
    </row>
    <row r="51" spans="2:38" x14ac:dyDescent="0.15">
      <c r="B51" s="455" t="s">
        <v>372</v>
      </c>
      <c r="C51" s="456" t="s">
        <v>91</v>
      </c>
      <c r="E51" s="480"/>
      <c r="F51" s="481"/>
      <c r="G51" s="481"/>
      <c r="I51" s="480"/>
      <c r="J51" s="481"/>
      <c r="K51" s="481"/>
      <c r="M51" s="480"/>
      <c r="N51" s="481"/>
      <c r="O51" s="481"/>
      <c r="Q51" s="480"/>
      <c r="R51" s="481"/>
      <c r="S51" s="481"/>
      <c r="U51" s="480"/>
      <c r="V51" s="481"/>
      <c r="W51" s="481"/>
      <c r="Y51" s="480"/>
      <c r="Z51" s="481"/>
      <c r="AA51" s="481"/>
      <c r="AC51" s="480"/>
      <c r="AD51" s="481"/>
      <c r="AE51" s="481"/>
      <c r="AG51" s="483">
        <v>0.50820548092875695</v>
      </c>
      <c r="AH51" s="484">
        <v>2.6525198953251099E-3</v>
      </c>
      <c r="AI51" s="484">
        <v>0.36599753781805699</v>
      </c>
      <c r="AK51" s="464">
        <f t="shared" si="3"/>
        <v>1</v>
      </c>
      <c r="AL51" s="464" t="e">
        <f t="shared" ca="1" si="2"/>
        <v>#NAME?</v>
      </c>
    </row>
    <row r="52" spans="2:38" x14ac:dyDescent="0.15">
      <c r="B52" s="455" t="s">
        <v>373</v>
      </c>
      <c r="C52" s="456" t="s">
        <v>92</v>
      </c>
      <c r="E52" s="480"/>
      <c r="F52" s="481"/>
      <c r="G52" s="481"/>
      <c r="I52" s="480"/>
      <c r="J52" s="481"/>
      <c r="K52" s="481"/>
      <c r="M52" s="480"/>
      <c r="N52" s="481"/>
      <c r="O52" s="481"/>
      <c r="Q52" s="480"/>
      <c r="R52" s="481"/>
      <c r="S52" s="481"/>
      <c r="U52" s="480"/>
      <c r="V52" s="481"/>
      <c r="W52" s="481"/>
      <c r="Y52" s="480"/>
      <c r="Z52" s="481"/>
      <c r="AA52" s="481"/>
      <c r="AC52" s="480"/>
      <c r="AD52" s="481"/>
      <c r="AE52" s="481"/>
      <c r="AG52" s="483">
        <v>0.218990598027994</v>
      </c>
      <c r="AH52" s="484">
        <v>1.8945542833330999E-3</v>
      </c>
      <c r="AI52" s="484">
        <v>0.49763943921090997</v>
      </c>
      <c r="AK52" s="464">
        <f t="shared" si="3"/>
        <v>1</v>
      </c>
      <c r="AL52" s="464" t="e">
        <f t="shared" ca="1" si="2"/>
        <v>#NAME?</v>
      </c>
    </row>
    <row r="53" spans="2:38" x14ac:dyDescent="0.15">
      <c r="B53" s="455" t="s">
        <v>374</v>
      </c>
      <c r="C53" s="456" t="s">
        <v>116</v>
      </c>
      <c r="E53" s="480"/>
      <c r="F53" s="481"/>
      <c r="G53" s="481"/>
      <c r="I53" s="480"/>
      <c r="J53" s="481"/>
      <c r="K53" s="481"/>
      <c r="M53" s="480"/>
      <c r="N53" s="481"/>
      <c r="O53" s="481"/>
      <c r="Q53" s="480"/>
      <c r="R53" s="481"/>
      <c r="S53" s="481"/>
      <c r="U53" s="480"/>
      <c r="V53" s="481"/>
      <c r="W53" s="481"/>
      <c r="Y53" s="480"/>
      <c r="Z53" s="481"/>
      <c r="AA53" s="481"/>
      <c r="AC53" s="480"/>
      <c r="AD53" s="481"/>
      <c r="AE53" s="481"/>
      <c r="AG53" s="483">
        <v>0.17366007508643702</v>
      </c>
      <c r="AH53" s="484">
        <v>3.62390839520213E-3</v>
      </c>
      <c r="AI53" s="484">
        <v>0.345565546332537</v>
      </c>
      <c r="AK53" s="464">
        <f t="shared" si="3"/>
        <v>1</v>
      </c>
      <c r="AL53" s="464" t="e">
        <f t="shared" ca="1" si="2"/>
        <v>#NAME?</v>
      </c>
    </row>
    <row r="54" spans="2:38" x14ac:dyDescent="0.15">
      <c r="B54" s="455" t="s">
        <v>375</v>
      </c>
      <c r="C54" s="456" t="s">
        <v>117</v>
      </c>
      <c r="E54" s="480"/>
      <c r="F54" s="481"/>
      <c r="G54" s="481"/>
      <c r="I54" s="480"/>
      <c r="J54" s="481"/>
      <c r="K54" s="481"/>
      <c r="M54" s="480"/>
      <c r="N54" s="481"/>
      <c r="O54" s="481"/>
      <c r="Q54" s="480"/>
      <c r="R54" s="481"/>
      <c r="S54" s="481"/>
      <c r="U54" s="480"/>
      <c r="V54" s="481"/>
      <c r="W54" s="481"/>
      <c r="Y54" s="480"/>
      <c r="Z54" s="481"/>
      <c r="AA54" s="481"/>
      <c r="AC54" s="480"/>
      <c r="AD54" s="481"/>
      <c r="AE54" s="481"/>
      <c r="AG54" s="483">
        <v>0.16115604671636599</v>
      </c>
      <c r="AH54" s="484">
        <v>7.4732211672466301E-3</v>
      </c>
      <c r="AI54" s="484">
        <v>0.29397353878494298</v>
      </c>
      <c r="AK54" s="464">
        <f t="shared" si="3"/>
        <v>1</v>
      </c>
      <c r="AL54" s="464" t="e">
        <f t="shared" ca="1" si="2"/>
        <v>#NAME?</v>
      </c>
    </row>
    <row r="55" spans="2:38" x14ac:dyDescent="0.15">
      <c r="B55" s="455" t="s">
        <v>376</v>
      </c>
      <c r="C55" s="456" t="s">
        <v>118</v>
      </c>
      <c r="E55" s="480"/>
      <c r="F55" s="481"/>
      <c r="G55" s="481"/>
      <c r="I55" s="480"/>
      <c r="J55" s="481"/>
      <c r="K55" s="481"/>
      <c r="M55" s="480"/>
      <c r="N55" s="481"/>
      <c r="O55" s="481"/>
      <c r="Q55" s="480"/>
      <c r="R55" s="481"/>
      <c r="S55" s="481"/>
      <c r="U55" s="480"/>
      <c r="V55" s="481"/>
      <c r="W55" s="481"/>
      <c r="Y55" s="480"/>
      <c r="Z55" s="481"/>
      <c r="AA55" s="481"/>
      <c r="AC55" s="480"/>
      <c r="AD55" s="481"/>
      <c r="AE55" s="481"/>
      <c r="AG55" s="483">
        <v>0.16908008492833002</v>
      </c>
      <c r="AH55" s="484">
        <v>1.05351444191086E-2</v>
      </c>
      <c r="AI55" s="484">
        <v>0.25508107601777702</v>
      </c>
      <c r="AK55" s="464">
        <f t="shared" si="3"/>
        <v>1</v>
      </c>
      <c r="AL55" s="464" t="e">
        <f t="shared" ca="1" si="2"/>
        <v>#NAME?</v>
      </c>
    </row>
    <row r="56" spans="2:38" x14ac:dyDescent="0.15">
      <c r="B56" s="455" t="s">
        <v>377</v>
      </c>
      <c r="C56" s="456" t="s">
        <v>139</v>
      </c>
      <c r="E56" s="480"/>
      <c r="F56" s="481"/>
      <c r="G56" s="481"/>
      <c r="I56" s="480"/>
      <c r="J56" s="481"/>
      <c r="K56" s="481"/>
      <c r="M56" s="480"/>
      <c r="N56" s="481"/>
      <c r="O56" s="481"/>
      <c r="Q56" s="480"/>
      <c r="R56" s="481"/>
      <c r="S56" s="481"/>
      <c r="U56" s="480"/>
      <c r="V56" s="481"/>
      <c r="W56" s="481"/>
      <c r="Y56" s="480"/>
      <c r="Z56" s="481"/>
      <c r="AA56" s="481"/>
      <c r="AC56" s="480"/>
      <c r="AD56" s="481"/>
      <c r="AE56" s="481"/>
      <c r="AG56" s="483">
        <v>0.81699678962352196</v>
      </c>
      <c r="AH56" s="484">
        <v>4.4872872309257399E-3</v>
      </c>
      <c r="AI56" s="484">
        <v>0.53373266278992004</v>
      </c>
      <c r="AK56" s="464">
        <f t="shared" si="3"/>
        <v>1</v>
      </c>
      <c r="AL56" s="464" t="e">
        <f t="shared" ca="1" si="2"/>
        <v>#NAME?</v>
      </c>
    </row>
    <row r="57" spans="2:38" x14ac:dyDescent="0.15">
      <c r="B57" s="455" t="s">
        <v>378</v>
      </c>
      <c r="C57" s="456" t="s">
        <v>140</v>
      </c>
      <c r="E57" s="480"/>
      <c r="F57" s="481"/>
      <c r="G57" s="481"/>
      <c r="I57" s="480"/>
      <c r="J57" s="481"/>
      <c r="K57" s="481"/>
      <c r="M57" s="480"/>
      <c r="N57" s="481"/>
      <c r="O57" s="481"/>
      <c r="Q57" s="480"/>
      <c r="R57" s="481"/>
      <c r="S57" s="481"/>
      <c r="U57" s="480"/>
      <c r="V57" s="481"/>
      <c r="W57" s="481"/>
      <c r="Y57" s="480"/>
      <c r="Z57" s="481"/>
      <c r="AA57" s="481"/>
      <c r="AC57" s="480"/>
      <c r="AD57" s="481"/>
      <c r="AE57" s="481"/>
      <c r="AG57" s="483">
        <v>0.82317181332512501</v>
      </c>
      <c r="AH57" s="484">
        <v>8.4691500959173105E-3</v>
      </c>
      <c r="AI57" s="484">
        <v>0.380110922595712</v>
      </c>
      <c r="AK57" s="464">
        <f t="shared" si="3"/>
        <v>1</v>
      </c>
      <c r="AL57" s="464" t="e">
        <f t="shared" ca="1" si="2"/>
        <v>#NAME?</v>
      </c>
    </row>
    <row r="58" spans="2:38" x14ac:dyDescent="0.15">
      <c r="B58" s="455" t="s">
        <v>380</v>
      </c>
      <c r="C58" s="456" t="s">
        <v>281</v>
      </c>
      <c r="E58" s="480"/>
      <c r="F58" s="481"/>
      <c r="G58" s="481"/>
      <c r="I58" s="480"/>
      <c r="J58" s="481"/>
      <c r="K58" s="481"/>
      <c r="M58" s="480"/>
      <c r="N58" s="481"/>
      <c r="O58" s="481"/>
      <c r="Q58" s="480"/>
      <c r="R58" s="481"/>
      <c r="S58" s="481"/>
      <c r="U58" s="480"/>
      <c r="V58" s="481"/>
      <c r="W58" s="481"/>
      <c r="Y58" s="480"/>
      <c r="Z58" s="481"/>
      <c r="AA58" s="481"/>
      <c r="AC58" s="480"/>
      <c r="AD58" s="481"/>
      <c r="AE58" s="481"/>
      <c r="AG58" s="483">
        <v>0.53826089410404598</v>
      </c>
      <c r="AH58" s="484">
        <v>6.8023432555759603E-3</v>
      </c>
      <c r="AI58" s="484">
        <v>0.32058750898876398</v>
      </c>
      <c r="AK58" s="464">
        <f t="shared" si="3"/>
        <v>1</v>
      </c>
      <c r="AL58" s="464" t="e">
        <f t="shared" ca="1" si="2"/>
        <v>#NAME?</v>
      </c>
    </row>
    <row r="59" spans="2:38" x14ac:dyDescent="0.15">
      <c r="B59" s="455" t="s">
        <v>381</v>
      </c>
      <c r="C59" s="456" t="s">
        <v>282</v>
      </c>
      <c r="E59" s="480"/>
      <c r="F59" s="481"/>
      <c r="G59" s="481"/>
      <c r="I59" s="480"/>
      <c r="J59" s="481"/>
      <c r="K59" s="481"/>
      <c r="M59" s="480"/>
      <c r="N59" s="481"/>
      <c r="O59" s="481"/>
      <c r="Q59" s="480"/>
      <c r="R59" s="481"/>
      <c r="S59" s="481"/>
      <c r="U59" s="480"/>
      <c r="V59" s="481"/>
      <c r="W59" s="481"/>
      <c r="Y59" s="480"/>
      <c r="Z59" s="481"/>
      <c r="AA59" s="481"/>
      <c r="AC59" s="480"/>
      <c r="AD59" s="481"/>
      <c r="AE59" s="481"/>
      <c r="AG59" s="483">
        <v>0.47351749645615698</v>
      </c>
      <c r="AH59" s="484">
        <v>4.3633155218249101E-3</v>
      </c>
      <c r="AI59" s="484">
        <v>0.26320271208538998</v>
      </c>
      <c r="AK59" s="464">
        <f t="shared" si="3"/>
        <v>1</v>
      </c>
      <c r="AL59" s="464" t="e">
        <f t="shared" ca="1" si="2"/>
        <v>#NAME?</v>
      </c>
    </row>
    <row r="60" spans="2:38" x14ac:dyDescent="0.15">
      <c r="B60" s="455" t="s">
        <v>382</v>
      </c>
      <c r="C60" s="456" t="s">
        <v>283</v>
      </c>
      <c r="E60" s="480"/>
      <c r="F60" s="481"/>
      <c r="G60" s="481"/>
      <c r="I60" s="480"/>
      <c r="J60" s="481"/>
      <c r="K60" s="481"/>
      <c r="M60" s="480"/>
      <c r="N60" s="481"/>
      <c r="O60" s="481"/>
      <c r="Q60" s="480"/>
      <c r="R60" s="481"/>
      <c r="S60" s="481"/>
      <c r="U60" s="480"/>
      <c r="V60" s="481"/>
      <c r="W60" s="481"/>
      <c r="Y60" s="480"/>
      <c r="Z60" s="481"/>
      <c r="AA60" s="481"/>
      <c r="AC60" s="480"/>
      <c r="AD60" s="481"/>
      <c r="AE60" s="481"/>
      <c r="AG60" s="485">
        <v>0.43</v>
      </c>
      <c r="AH60" s="486">
        <v>1.208E-2</v>
      </c>
      <c r="AI60" s="486">
        <v>0.38571</v>
      </c>
      <c r="AK60" s="464">
        <f t="shared" si="3"/>
        <v>1</v>
      </c>
      <c r="AL60" s="464" t="e">
        <f t="shared" ca="1" si="2"/>
        <v>#NAME?</v>
      </c>
    </row>
    <row r="61" spans="2:38" x14ac:dyDescent="0.15">
      <c r="B61" s="455" t="s">
        <v>383</v>
      </c>
      <c r="C61" s="456" t="s">
        <v>304</v>
      </c>
      <c r="E61" s="480"/>
      <c r="F61" s="481"/>
      <c r="G61" s="481"/>
      <c r="I61" s="480"/>
      <c r="J61" s="481"/>
      <c r="K61" s="481"/>
      <c r="M61" s="480"/>
      <c r="N61" s="481"/>
      <c r="O61" s="481"/>
      <c r="Q61" s="480"/>
      <c r="R61" s="481"/>
      <c r="S61" s="481"/>
      <c r="U61" s="480"/>
      <c r="V61" s="481"/>
      <c r="W61" s="481"/>
      <c r="Y61" s="480"/>
      <c r="Z61" s="481"/>
      <c r="AA61" s="481"/>
      <c r="AC61" s="480"/>
      <c r="AD61" s="481"/>
      <c r="AE61" s="481"/>
      <c r="AG61" s="483">
        <v>0.15</v>
      </c>
      <c r="AH61" s="484">
        <v>3.01973834E-2</v>
      </c>
      <c r="AI61" s="484">
        <v>0.03</v>
      </c>
      <c r="AK61" s="464">
        <f t="shared" si="3"/>
        <v>1</v>
      </c>
      <c r="AL61" s="464" t="e">
        <f t="shared" ca="1" si="2"/>
        <v>#NAME?</v>
      </c>
    </row>
    <row r="62" spans="2:38" x14ac:dyDescent="0.15">
      <c r="B62" s="455" t="s">
        <v>385</v>
      </c>
      <c r="C62" s="456" t="s">
        <v>11</v>
      </c>
      <c r="E62" s="480"/>
      <c r="F62" s="481"/>
      <c r="G62" s="481"/>
      <c r="I62" s="480"/>
      <c r="J62" s="481"/>
      <c r="K62" s="481"/>
      <c r="M62" s="480"/>
      <c r="N62" s="481"/>
      <c r="O62" s="481"/>
      <c r="Q62" s="480"/>
      <c r="R62" s="481"/>
      <c r="S62" s="481"/>
      <c r="U62" s="480"/>
      <c r="V62" s="481"/>
      <c r="W62" s="481"/>
      <c r="Y62" s="480"/>
      <c r="Z62" s="481"/>
      <c r="AA62" s="481"/>
      <c r="AC62" s="480"/>
      <c r="AD62" s="481"/>
      <c r="AE62" s="481"/>
      <c r="AG62" s="483">
        <v>0.96</v>
      </c>
      <c r="AH62" s="484">
        <v>1.4160000000000001E-2</v>
      </c>
      <c r="AI62" s="484">
        <v>0.58411999999999997</v>
      </c>
      <c r="AK62" s="464">
        <f t="shared" si="3"/>
        <v>1</v>
      </c>
      <c r="AL62" s="464" t="e">
        <f t="shared" ca="1" si="2"/>
        <v>#NAME?</v>
      </c>
    </row>
    <row r="63" spans="2:38" x14ac:dyDescent="0.15">
      <c r="B63" s="455" t="s">
        <v>386</v>
      </c>
      <c r="C63" s="456" t="s">
        <v>123</v>
      </c>
      <c r="E63" s="480"/>
      <c r="F63" s="481"/>
      <c r="G63" s="481"/>
      <c r="I63" s="480"/>
      <c r="J63" s="481"/>
      <c r="K63" s="481"/>
      <c r="M63" s="480"/>
      <c r="N63" s="481"/>
      <c r="O63" s="481"/>
      <c r="Q63" s="480"/>
      <c r="R63" s="481"/>
      <c r="S63" s="481"/>
      <c r="U63" s="480"/>
      <c r="V63" s="481"/>
      <c r="W63" s="481"/>
      <c r="Y63" s="480"/>
      <c r="Z63" s="481"/>
      <c r="AA63" s="481"/>
      <c r="AC63" s="480"/>
      <c r="AD63" s="481"/>
      <c r="AE63" s="481"/>
      <c r="AG63" s="483">
        <v>0.45</v>
      </c>
      <c r="AH63" s="484">
        <v>8.2297470000000008E-3</v>
      </c>
      <c r="AI63" s="484">
        <v>0.36</v>
      </c>
      <c r="AK63" s="464">
        <f t="shared" si="3"/>
        <v>1</v>
      </c>
      <c r="AL63" s="464" t="e">
        <f t="shared" ca="1" si="2"/>
        <v>#NAME?</v>
      </c>
    </row>
    <row r="64" spans="2:38" x14ac:dyDescent="0.15">
      <c r="B64" s="455" t="s">
        <v>387</v>
      </c>
      <c r="C64" s="456" t="s">
        <v>300</v>
      </c>
      <c r="E64" s="480"/>
      <c r="F64" s="481"/>
      <c r="G64" s="481"/>
      <c r="I64" s="480"/>
      <c r="J64" s="481"/>
      <c r="K64" s="481"/>
      <c r="M64" s="480"/>
      <c r="N64" s="481"/>
      <c r="O64" s="481"/>
      <c r="Q64" s="480"/>
      <c r="R64" s="481"/>
      <c r="S64" s="481"/>
      <c r="U64" s="480"/>
      <c r="V64" s="481"/>
      <c r="W64" s="481"/>
      <c r="Y64" s="480"/>
      <c r="Z64" s="481"/>
      <c r="AA64" s="481"/>
      <c r="AC64" s="480"/>
      <c r="AD64" s="481"/>
      <c r="AE64" s="481"/>
      <c r="AG64" s="485">
        <v>0.31</v>
      </c>
      <c r="AH64" s="486">
        <v>7.0800000000000004E-3</v>
      </c>
      <c r="AI64" s="486">
        <v>9.6530000000000005E-2</v>
      </c>
      <c r="AK64" s="464">
        <f t="shared" si="3"/>
        <v>1</v>
      </c>
      <c r="AL64" s="464" t="e">
        <f t="shared" ca="1" si="2"/>
        <v>#NAME?</v>
      </c>
    </row>
    <row r="65" spans="2:38" x14ac:dyDescent="0.15">
      <c r="B65" s="455" t="s">
        <v>388</v>
      </c>
      <c r="C65" s="456" t="s">
        <v>301</v>
      </c>
      <c r="E65" s="480"/>
      <c r="F65" s="481"/>
      <c r="G65" s="481"/>
      <c r="I65" s="480"/>
      <c r="J65" s="481"/>
      <c r="K65" s="481"/>
      <c r="M65" s="480"/>
      <c r="N65" s="481"/>
      <c r="O65" s="481"/>
      <c r="Q65" s="480"/>
      <c r="R65" s="481"/>
      <c r="S65" s="481"/>
      <c r="U65" s="480"/>
      <c r="V65" s="481"/>
      <c r="W65" s="481"/>
      <c r="Y65" s="480"/>
      <c r="Z65" s="481"/>
      <c r="AA65" s="481"/>
      <c r="AC65" s="480"/>
      <c r="AD65" s="481"/>
      <c r="AE65" s="481"/>
      <c r="AG65" s="485">
        <v>0.31</v>
      </c>
      <c r="AH65" s="486">
        <v>7.0800000000000004E-3</v>
      </c>
      <c r="AI65" s="486">
        <v>9.6530000000000005E-2</v>
      </c>
      <c r="AK65" s="464">
        <f t="shared" si="3"/>
        <v>1</v>
      </c>
      <c r="AL65" s="464" t="e">
        <f t="shared" ca="1" si="2"/>
        <v>#NAME?</v>
      </c>
    </row>
    <row r="66" spans="2:38" x14ac:dyDescent="0.15">
      <c r="B66" s="455" t="s">
        <v>389</v>
      </c>
      <c r="C66" s="456" t="s">
        <v>302</v>
      </c>
      <c r="E66" s="480"/>
      <c r="F66" s="481"/>
      <c r="G66" s="481"/>
      <c r="I66" s="480"/>
      <c r="J66" s="481"/>
      <c r="K66" s="481"/>
      <c r="M66" s="480"/>
      <c r="N66" s="481"/>
      <c r="O66" s="481"/>
      <c r="Q66" s="480"/>
      <c r="R66" s="481"/>
      <c r="S66" s="481"/>
      <c r="U66" s="480"/>
      <c r="V66" s="481"/>
      <c r="W66" s="481"/>
      <c r="Y66" s="480"/>
      <c r="Z66" s="481"/>
      <c r="AA66" s="481"/>
      <c r="AC66" s="480"/>
      <c r="AD66" s="481"/>
      <c r="AE66" s="481"/>
      <c r="AG66" s="483">
        <v>0.39225226041022604</v>
      </c>
      <c r="AH66" s="484">
        <v>7.6845848451582398E-3</v>
      </c>
      <c r="AI66" s="484">
        <v>0.29236331268428101</v>
      </c>
      <c r="AK66" s="464">
        <f t="shared" si="3"/>
        <v>1</v>
      </c>
      <c r="AL66" s="464" t="e">
        <f t="shared" ca="1" si="2"/>
        <v>#NAME?</v>
      </c>
    </row>
    <row r="67" spans="2:38" x14ac:dyDescent="0.15">
      <c r="B67" s="455" t="s">
        <v>390</v>
      </c>
      <c r="C67" s="456" t="s">
        <v>303</v>
      </c>
      <c r="E67" s="480"/>
      <c r="F67" s="481"/>
      <c r="G67" s="481"/>
      <c r="I67" s="480"/>
      <c r="J67" s="481"/>
      <c r="K67" s="481"/>
      <c r="M67" s="480"/>
      <c r="N67" s="481"/>
      <c r="O67" s="481"/>
      <c r="Q67" s="480"/>
      <c r="R67" s="481"/>
      <c r="S67" s="481"/>
      <c r="U67" s="480"/>
      <c r="V67" s="481"/>
      <c r="W67" s="481"/>
      <c r="Y67" s="480"/>
      <c r="Z67" s="481"/>
      <c r="AA67" s="481"/>
      <c r="AC67" s="480"/>
      <c r="AD67" s="481"/>
      <c r="AE67" s="481"/>
      <c r="AG67" s="483">
        <v>0.55971514547350498</v>
      </c>
      <c r="AH67" s="484">
        <v>1.04881763507449E-2</v>
      </c>
      <c r="AI67" s="484">
        <v>0.330172939861343</v>
      </c>
      <c r="AK67" s="464">
        <f t="shared" si="3"/>
        <v>1</v>
      </c>
      <c r="AL67" s="464" t="e">
        <f t="shared" ca="1" si="2"/>
        <v>#NAME?</v>
      </c>
    </row>
    <row r="68" spans="2:38" x14ac:dyDescent="0.15">
      <c r="B68" s="455" t="s">
        <v>101</v>
      </c>
      <c r="C68" s="456" t="s">
        <v>93</v>
      </c>
      <c r="E68" s="480"/>
      <c r="F68" s="481"/>
      <c r="G68" s="481"/>
      <c r="I68" s="480"/>
      <c r="J68" s="481"/>
      <c r="K68" s="481"/>
      <c r="M68" s="480"/>
      <c r="N68" s="481"/>
      <c r="O68" s="481"/>
      <c r="Q68" s="480"/>
      <c r="R68" s="481"/>
      <c r="S68" s="481"/>
      <c r="U68" s="480"/>
      <c r="V68" s="481"/>
      <c r="W68" s="481"/>
      <c r="Y68" s="480"/>
      <c r="Z68" s="481"/>
      <c r="AA68" s="481"/>
      <c r="AC68" s="480"/>
      <c r="AD68" s="481"/>
      <c r="AE68" s="481"/>
      <c r="AG68" s="483">
        <v>0.52008229562911101</v>
      </c>
      <c r="AH68" s="484">
        <v>1.2778198734311101E-2</v>
      </c>
      <c r="AI68" s="484">
        <v>0.26479126166231798</v>
      </c>
      <c r="AK68" s="464">
        <f t="shared" si="3"/>
        <v>1</v>
      </c>
      <c r="AL68" s="464" t="e">
        <f t="shared" ca="1" si="2"/>
        <v>#NAME?</v>
      </c>
    </row>
    <row r="69" spans="2:38" x14ac:dyDescent="0.15">
      <c r="B69" s="455" t="s">
        <v>102</v>
      </c>
      <c r="C69" s="456" t="s">
        <v>125</v>
      </c>
      <c r="E69" s="480"/>
      <c r="F69" s="481"/>
      <c r="G69" s="481"/>
      <c r="I69" s="480"/>
      <c r="J69" s="481"/>
      <c r="K69" s="481"/>
      <c r="M69" s="480"/>
      <c r="N69" s="481"/>
      <c r="O69" s="481"/>
      <c r="Q69" s="480"/>
      <c r="R69" s="481"/>
      <c r="S69" s="481"/>
      <c r="U69" s="480"/>
      <c r="V69" s="481"/>
      <c r="W69" s="481"/>
      <c r="Y69" s="480"/>
      <c r="Z69" s="481"/>
      <c r="AA69" s="481"/>
      <c r="AC69" s="480"/>
      <c r="AD69" s="481"/>
      <c r="AE69" s="481"/>
      <c r="AG69" s="485">
        <v>0.3</v>
      </c>
      <c r="AH69" s="486">
        <v>8.6300000000000005E-3</v>
      </c>
      <c r="AI69" s="486">
        <v>0.2</v>
      </c>
      <c r="AK69" s="464">
        <f t="shared" si="3"/>
        <v>1</v>
      </c>
      <c r="AL69" s="464" t="e">
        <f t="shared" ca="1" si="2"/>
        <v>#NAME?</v>
      </c>
    </row>
    <row r="70" spans="2:38" x14ac:dyDescent="0.15">
      <c r="B70" s="455" t="s">
        <v>103</v>
      </c>
      <c r="C70" s="456" t="s">
        <v>94</v>
      </c>
      <c r="E70" s="480"/>
      <c r="F70" s="481"/>
      <c r="G70" s="481"/>
      <c r="I70" s="480"/>
      <c r="J70" s="481"/>
      <c r="K70" s="481"/>
      <c r="M70" s="480"/>
      <c r="N70" s="481"/>
      <c r="O70" s="481"/>
      <c r="Q70" s="480"/>
      <c r="R70" s="481"/>
      <c r="S70" s="481"/>
      <c r="U70" s="480"/>
      <c r="V70" s="481"/>
      <c r="W70" s="481"/>
      <c r="Y70" s="480"/>
      <c r="Z70" s="481"/>
      <c r="AA70" s="481"/>
      <c r="AC70" s="480"/>
      <c r="AD70" s="481"/>
      <c r="AE70" s="481"/>
      <c r="AG70" s="483">
        <v>0.206585833859806</v>
      </c>
      <c r="AH70" s="484">
        <v>4.1816776782722604E-3</v>
      </c>
      <c r="AI70" s="484">
        <v>0.31058223843938199</v>
      </c>
      <c r="AK70" s="464">
        <f t="shared" si="3"/>
        <v>1</v>
      </c>
      <c r="AL70" s="464" t="e">
        <f t="shared" ca="1" si="2"/>
        <v>#NAME?</v>
      </c>
    </row>
    <row r="71" spans="2:38" x14ac:dyDescent="0.15">
      <c r="B71" s="455" t="s">
        <v>104</v>
      </c>
      <c r="C71" s="456" t="s">
        <v>95</v>
      </c>
      <c r="E71" s="480"/>
      <c r="F71" s="481"/>
      <c r="G71" s="481"/>
      <c r="I71" s="480"/>
      <c r="J71" s="481"/>
      <c r="K71" s="481"/>
      <c r="M71" s="480"/>
      <c r="N71" s="481"/>
      <c r="O71" s="481"/>
      <c r="Q71" s="480"/>
      <c r="R71" s="481"/>
      <c r="S71" s="481"/>
      <c r="U71" s="480"/>
      <c r="V71" s="481"/>
      <c r="W71" s="481"/>
      <c r="Y71" s="480"/>
      <c r="Z71" s="481"/>
      <c r="AA71" s="481"/>
      <c r="AC71" s="480"/>
      <c r="AD71" s="481"/>
      <c r="AE71" s="481"/>
      <c r="AG71" s="483">
        <v>0.26334711748121803</v>
      </c>
      <c r="AH71" s="484">
        <v>1.35681240308847E-2</v>
      </c>
      <c r="AI71" s="484">
        <v>0.191199330828632</v>
      </c>
      <c r="AK71" s="464">
        <f t="shared" si="3"/>
        <v>1</v>
      </c>
      <c r="AL71" s="464" t="e">
        <f t="shared" ca="1" si="2"/>
        <v>#NAME?</v>
      </c>
    </row>
    <row r="72" spans="2:38" x14ac:dyDescent="0.15">
      <c r="B72" s="455" t="s">
        <v>105</v>
      </c>
      <c r="C72" s="456" t="s">
        <v>126</v>
      </c>
      <c r="E72" s="480"/>
      <c r="F72" s="481"/>
      <c r="G72" s="481"/>
      <c r="I72" s="480"/>
      <c r="J72" s="481"/>
      <c r="K72" s="481"/>
      <c r="M72" s="480"/>
      <c r="N72" s="481"/>
      <c r="O72" s="481"/>
      <c r="Q72" s="480"/>
      <c r="R72" s="481"/>
      <c r="S72" s="481"/>
      <c r="U72" s="480"/>
      <c r="V72" s="481"/>
      <c r="W72" s="481"/>
      <c r="Y72" s="480"/>
      <c r="Z72" s="481"/>
      <c r="AA72" s="481"/>
      <c r="AC72" s="480"/>
      <c r="AD72" s="481"/>
      <c r="AE72" s="481"/>
      <c r="AG72" s="483">
        <v>0.48635307337964795</v>
      </c>
      <c r="AH72" s="484">
        <v>2.5913944479205701E-2</v>
      </c>
      <c r="AI72" s="484">
        <v>0.25775916622200501</v>
      </c>
      <c r="AK72" s="464">
        <f t="shared" si="3"/>
        <v>1</v>
      </c>
      <c r="AL72" s="464" t="e">
        <f t="shared" ca="1" si="2"/>
        <v>#NAME?</v>
      </c>
    </row>
    <row r="73" spans="2:38" x14ac:dyDescent="0.15">
      <c r="B73" s="455" t="s">
        <v>391</v>
      </c>
      <c r="C73" s="456" t="s">
        <v>127</v>
      </c>
      <c r="E73" s="480"/>
      <c r="F73" s="481"/>
      <c r="G73" s="481"/>
      <c r="I73" s="480"/>
      <c r="J73" s="481"/>
      <c r="K73" s="481"/>
      <c r="M73" s="480"/>
      <c r="N73" s="481"/>
      <c r="O73" s="481"/>
      <c r="Q73" s="480"/>
      <c r="R73" s="481"/>
      <c r="S73" s="481"/>
      <c r="U73" s="480"/>
      <c r="V73" s="481"/>
      <c r="W73" s="481"/>
      <c r="Y73" s="480"/>
      <c r="Z73" s="481"/>
      <c r="AA73" s="481"/>
      <c r="AC73" s="480"/>
      <c r="AD73" s="481"/>
      <c r="AE73" s="481"/>
      <c r="AG73" s="485">
        <v>0</v>
      </c>
      <c r="AH73" s="486">
        <v>0</v>
      </c>
      <c r="AI73" s="486">
        <v>0</v>
      </c>
      <c r="AK73" s="464">
        <f t="shared" si="3"/>
        <v>1</v>
      </c>
      <c r="AL73" s="464" t="e">
        <f t="shared" ca="1" si="2"/>
        <v>#NAME?</v>
      </c>
    </row>
    <row r="74" spans="2:38" x14ac:dyDescent="0.15">
      <c r="B74" s="455" t="s">
        <v>392</v>
      </c>
      <c r="C74" s="456" t="s">
        <v>294</v>
      </c>
      <c r="E74" s="480"/>
      <c r="F74" s="481"/>
      <c r="G74" s="481"/>
      <c r="I74" s="480"/>
      <c r="J74" s="481"/>
      <c r="K74" s="481"/>
      <c r="M74" s="480"/>
      <c r="N74" s="481"/>
      <c r="O74" s="481"/>
      <c r="Q74" s="480"/>
      <c r="R74" s="481"/>
      <c r="S74" s="481"/>
      <c r="U74" s="480"/>
      <c r="V74" s="481"/>
      <c r="W74" s="481"/>
      <c r="Y74" s="480"/>
      <c r="Z74" s="481"/>
      <c r="AA74" s="481"/>
      <c r="AC74" s="480"/>
      <c r="AD74" s="481"/>
      <c r="AE74" s="481"/>
      <c r="AG74" s="483">
        <v>1.13094680241716E-2</v>
      </c>
      <c r="AH74" s="484">
        <v>5.7419016440551598E-2</v>
      </c>
      <c r="AI74" s="484">
        <v>9.7238986302428596E-2</v>
      </c>
      <c r="AK74" s="464">
        <f t="shared" si="3"/>
        <v>1</v>
      </c>
      <c r="AL74" s="464" t="e">
        <f t="shared" ca="1" si="2"/>
        <v>#NAME?</v>
      </c>
    </row>
    <row r="75" spans="2:38" x14ac:dyDescent="0.15">
      <c r="B75" s="455" t="s">
        <v>106</v>
      </c>
      <c r="C75" s="456" t="s">
        <v>96</v>
      </c>
      <c r="E75" s="480"/>
      <c r="F75" s="481"/>
      <c r="G75" s="481"/>
      <c r="I75" s="480"/>
      <c r="J75" s="481"/>
      <c r="K75" s="481"/>
      <c r="M75" s="480"/>
      <c r="N75" s="481"/>
      <c r="O75" s="481"/>
      <c r="Q75" s="480"/>
      <c r="R75" s="481"/>
      <c r="S75" s="481"/>
      <c r="U75" s="480"/>
      <c r="V75" s="481"/>
      <c r="W75" s="481"/>
      <c r="Y75" s="480"/>
      <c r="Z75" s="481"/>
      <c r="AA75" s="481"/>
      <c r="AC75" s="480"/>
      <c r="AD75" s="481"/>
      <c r="AE75" s="481"/>
      <c r="AG75" s="483">
        <v>0.62732982191962205</v>
      </c>
      <c r="AH75" s="484">
        <v>4.5785863643519602E-2</v>
      </c>
      <c r="AI75" s="484">
        <v>0.151191296131059</v>
      </c>
      <c r="AK75" s="464">
        <f t="shared" si="3"/>
        <v>1</v>
      </c>
      <c r="AL75" s="464" t="e">
        <f t="shared" ca="1" si="2"/>
        <v>#NAME?</v>
      </c>
    </row>
    <row r="76" spans="2:38" x14ac:dyDescent="0.15">
      <c r="B76" s="455" t="s">
        <v>107</v>
      </c>
      <c r="C76" s="456" t="s">
        <v>128</v>
      </c>
      <c r="E76" s="480"/>
      <c r="F76" s="481"/>
      <c r="G76" s="481"/>
      <c r="I76" s="480"/>
      <c r="J76" s="481"/>
      <c r="K76" s="481"/>
      <c r="M76" s="480"/>
      <c r="N76" s="481"/>
      <c r="O76" s="481"/>
      <c r="Q76" s="480"/>
      <c r="R76" s="481"/>
      <c r="S76" s="481"/>
      <c r="U76" s="480"/>
      <c r="V76" s="481"/>
      <c r="W76" s="481"/>
      <c r="Y76" s="480"/>
      <c r="Z76" s="481"/>
      <c r="AA76" s="481"/>
      <c r="AC76" s="480"/>
      <c r="AD76" s="481"/>
      <c r="AE76" s="481"/>
      <c r="AG76" s="483">
        <v>5.3504136614899493E-2</v>
      </c>
      <c r="AH76" s="484">
        <v>8.2760224009515906E-3</v>
      </c>
      <c r="AI76" s="484">
        <v>0.27251145845007901</v>
      </c>
      <c r="AK76" s="464">
        <f t="shared" si="3"/>
        <v>1</v>
      </c>
      <c r="AL76" s="464" t="e">
        <f t="shared" ca="1" si="2"/>
        <v>#NAME?</v>
      </c>
    </row>
    <row r="77" spans="2:38" x14ac:dyDescent="0.15">
      <c r="B77" s="455" t="s">
        <v>108</v>
      </c>
      <c r="C77" s="456" t="s">
        <v>97</v>
      </c>
      <c r="E77" s="480"/>
      <c r="F77" s="481"/>
      <c r="G77" s="481"/>
      <c r="I77" s="480"/>
      <c r="J77" s="481"/>
      <c r="K77" s="481"/>
      <c r="M77" s="480"/>
      <c r="N77" s="481"/>
      <c r="O77" s="481"/>
      <c r="Q77" s="480"/>
      <c r="R77" s="481"/>
      <c r="S77" s="481"/>
      <c r="U77" s="480"/>
      <c r="V77" s="481"/>
      <c r="W77" s="481"/>
      <c r="Y77" s="480"/>
      <c r="Z77" s="481"/>
      <c r="AA77" s="481"/>
      <c r="AC77" s="480"/>
      <c r="AD77" s="481"/>
      <c r="AE77" s="481"/>
      <c r="AG77" s="485">
        <v>0.3</v>
      </c>
      <c r="AH77" s="486">
        <v>1.1E-4</v>
      </c>
      <c r="AI77" s="486">
        <v>0.3</v>
      </c>
      <c r="AK77" s="464">
        <f t="shared" si="3"/>
        <v>1</v>
      </c>
      <c r="AL77" s="464" t="e">
        <f t="shared" ca="1" si="2"/>
        <v>#NAME?</v>
      </c>
    </row>
    <row r="78" spans="2:38" x14ac:dyDescent="0.15">
      <c r="B78" s="455" t="s">
        <v>109</v>
      </c>
      <c r="C78" s="456" t="s">
        <v>98</v>
      </c>
      <c r="E78" s="480"/>
      <c r="F78" s="481"/>
      <c r="G78" s="481"/>
      <c r="I78" s="480"/>
      <c r="J78" s="481"/>
      <c r="K78" s="481"/>
      <c r="M78" s="480"/>
      <c r="N78" s="481"/>
      <c r="O78" s="481"/>
      <c r="Q78" s="480"/>
      <c r="R78" s="481"/>
      <c r="S78" s="481"/>
      <c r="U78" s="480"/>
      <c r="V78" s="481"/>
      <c r="W78" s="481"/>
      <c r="Y78" s="480"/>
      <c r="Z78" s="481"/>
      <c r="AA78" s="481"/>
      <c r="AC78" s="480"/>
      <c r="AD78" s="481"/>
      <c r="AE78" s="481"/>
      <c r="AG78" s="483">
        <v>0.41400241739583998</v>
      </c>
      <c r="AH78" s="484">
        <v>1.31733760607097E-2</v>
      </c>
      <c r="AI78" s="484">
        <v>0.257603154055701</v>
      </c>
      <c r="AK78" s="464">
        <f t="shared" si="3"/>
        <v>1</v>
      </c>
      <c r="AL78" s="464" t="e">
        <f t="shared" ca="1" si="2"/>
        <v>#NAME?</v>
      </c>
    </row>
    <row r="79" spans="2:38" x14ac:dyDescent="0.15">
      <c r="B79" s="455" t="s">
        <v>110</v>
      </c>
      <c r="C79" s="456" t="s">
        <v>99</v>
      </c>
      <c r="E79" s="480"/>
      <c r="F79" s="481"/>
      <c r="G79" s="481"/>
      <c r="I79" s="480"/>
      <c r="J79" s="481"/>
      <c r="K79" s="481"/>
      <c r="M79" s="480"/>
      <c r="N79" s="481"/>
      <c r="O79" s="481"/>
      <c r="Q79" s="480"/>
      <c r="R79" s="481"/>
      <c r="S79" s="481"/>
      <c r="U79" s="480"/>
      <c r="V79" s="481"/>
      <c r="W79" s="481"/>
      <c r="Y79" s="480"/>
      <c r="Z79" s="481"/>
      <c r="AA79" s="481"/>
      <c r="AC79" s="480"/>
      <c r="AD79" s="481"/>
      <c r="AE79" s="481"/>
      <c r="AG79" s="483">
        <v>0.23355380787538199</v>
      </c>
      <c r="AH79" s="484">
        <v>1.1385552499563901E-2</v>
      </c>
      <c r="AI79" s="484">
        <v>0.25842192319284701</v>
      </c>
      <c r="AK79" s="464">
        <f t="shared" si="3"/>
        <v>1</v>
      </c>
      <c r="AL79" s="464" t="e">
        <f t="shared" ca="1" si="2"/>
        <v>#NAME?</v>
      </c>
    </row>
    <row r="80" spans="2:38" x14ac:dyDescent="0.15">
      <c r="B80" s="455" t="s">
        <v>114</v>
      </c>
      <c r="C80" s="456" t="s">
        <v>113</v>
      </c>
      <c r="E80" s="480"/>
      <c r="F80" s="481"/>
      <c r="G80" s="481"/>
      <c r="I80" s="480"/>
      <c r="J80" s="481"/>
      <c r="K80" s="481"/>
      <c r="M80" s="480"/>
      <c r="N80" s="481"/>
      <c r="O80" s="481"/>
      <c r="Q80" s="480"/>
      <c r="R80" s="481"/>
      <c r="S80" s="481"/>
      <c r="U80" s="480"/>
      <c r="V80" s="481"/>
      <c r="W80" s="481"/>
      <c r="Y80" s="480"/>
      <c r="Z80" s="481"/>
      <c r="AA80" s="481"/>
      <c r="AC80" s="480"/>
      <c r="AD80" s="481"/>
      <c r="AE80" s="481"/>
      <c r="AG80" s="483">
        <v>0.40337076273797201</v>
      </c>
      <c r="AH80" s="484">
        <v>9.0293985274593896E-3</v>
      </c>
      <c r="AI80" s="484">
        <v>0.36613999987155299</v>
      </c>
      <c r="AK80" s="464">
        <f t="shared" si="3"/>
        <v>1</v>
      </c>
      <c r="AL80" s="464" t="e">
        <f t="shared" ca="1" si="2"/>
        <v>#NAME?</v>
      </c>
    </row>
    <row r="81" spans="2:38" x14ac:dyDescent="0.15">
      <c r="B81" s="455" t="s">
        <v>124</v>
      </c>
      <c r="C81" s="456" t="s">
        <v>100</v>
      </c>
      <c r="E81" s="480"/>
      <c r="F81" s="481"/>
      <c r="G81" s="481"/>
      <c r="I81" s="480"/>
      <c r="J81" s="481"/>
      <c r="K81" s="481"/>
      <c r="M81" s="480"/>
      <c r="N81" s="481"/>
      <c r="O81" s="481"/>
      <c r="Q81" s="480"/>
      <c r="R81" s="481"/>
      <c r="S81" s="481"/>
      <c r="U81" s="480"/>
      <c r="V81" s="481"/>
      <c r="W81" s="481"/>
      <c r="Y81" s="480"/>
      <c r="Z81" s="481"/>
      <c r="AA81" s="481"/>
      <c r="AC81" s="480"/>
      <c r="AD81" s="481"/>
      <c r="AE81" s="481"/>
      <c r="AG81" s="483">
        <v>0.73190801412595108</v>
      </c>
      <c r="AH81" s="484">
        <v>3.1553984265183702E-2</v>
      </c>
      <c r="AI81" s="484">
        <v>0.27040212738328201</v>
      </c>
      <c r="AK81" s="464">
        <f t="shared" si="3"/>
        <v>1</v>
      </c>
      <c r="AL81" s="464" t="e">
        <f t="shared" ca="1" si="2"/>
        <v>#NAME?</v>
      </c>
    </row>
    <row r="82" spans="2:38" x14ac:dyDescent="0.15">
      <c r="B82" s="455" t="s">
        <v>261</v>
      </c>
      <c r="C82" s="456" t="s">
        <v>119</v>
      </c>
      <c r="E82" s="480"/>
      <c r="F82" s="481"/>
      <c r="G82" s="481"/>
      <c r="I82" s="480"/>
      <c r="J82" s="481"/>
      <c r="K82" s="481"/>
      <c r="M82" s="480"/>
      <c r="N82" s="481"/>
      <c r="O82" s="481"/>
      <c r="Q82" s="480"/>
      <c r="R82" s="481"/>
      <c r="S82" s="481"/>
      <c r="U82" s="480"/>
      <c r="V82" s="481"/>
      <c r="W82" s="481"/>
      <c r="Y82" s="480"/>
      <c r="Z82" s="481"/>
      <c r="AA82" s="481"/>
      <c r="AC82" s="480"/>
      <c r="AD82" s="481"/>
      <c r="AE82" s="481"/>
      <c r="AG82" s="483">
        <v>0.35868839344504999</v>
      </c>
      <c r="AH82" s="484">
        <v>2.1707167050799399E-2</v>
      </c>
      <c r="AI82" s="484">
        <v>0.31464115507938401</v>
      </c>
      <c r="AK82" s="464">
        <f t="shared" si="3"/>
        <v>1</v>
      </c>
      <c r="AL82" s="464" t="e">
        <f t="shared" ca="1" si="2"/>
        <v>#NAME?</v>
      </c>
    </row>
    <row r="83" spans="2:38" x14ac:dyDescent="0.15">
      <c r="B83" s="455" t="s">
        <v>262</v>
      </c>
      <c r="C83" s="456" t="s">
        <v>115</v>
      </c>
      <c r="E83" s="480"/>
      <c r="F83" s="481"/>
      <c r="G83" s="481"/>
      <c r="I83" s="480"/>
      <c r="J83" s="481"/>
      <c r="K83" s="481"/>
      <c r="M83" s="480"/>
      <c r="N83" s="481"/>
      <c r="O83" s="481"/>
      <c r="Q83" s="480"/>
      <c r="R83" s="481"/>
      <c r="S83" s="481"/>
      <c r="U83" s="480"/>
      <c r="V83" s="481"/>
      <c r="W83" s="481"/>
      <c r="Y83" s="480"/>
      <c r="Z83" s="481"/>
      <c r="AA83" s="481"/>
      <c r="AC83" s="480"/>
      <c r="AD83" s="481"/>
      <c r="AE83" s="481"/>
      <c r="AG83" s="483">
        <v>0.18947165010539799</v>
      </c>
      <c r="AH83" s="484">
        <v>1.8071600899342299E-2</v>
      </c>
      <c r="AI83" s="484">
        <v>0.28428068868290202</v>
      </c>
      <c r="AK83" s="464">
        <f t="shared" si="3"/>
        <v>1</v>
      </c>
      <c r="AL83" s="464" t="e">
        <f t="shared" ca="1" si="2"/>
        <v>#NAME?</v>
      </c>
    </row>
    <row r="84" spans="2:38" x14ac:dyDescent="0.15">
      <c r="B84" s="455" t="s">
        <v>353</v>
      </c>
      <c r="C84" s="456" t="s">
        <v>347</v>
      </c>
      <c r="E84" s="480"/>
      <c r="F84" s="481"/>
      <c r="G84" s="481"/>
      <c r="I84" s="480"/>
      <c r="J84" s="481"/>
      <c r="K84" s="481"/>
      <c r="M84" s="480"/>
      <c r="N84" s="481"/>
      <c r="O84" s="481"/>
      <c r="Q84" s="480"/>
      <c r="R84" s="481"/>
      <c r="S84" s="481"/>
      <c r="U84" s="480"/>
      <c r="V84" s="481"/>
      <c r="W84" s="481"/>
      <c r="Y84" s="480"/>
      <c r="Z84" s="481"/>
      <c r="AA84" s="481"/>
      <c r="AC84" s="480"/>
      <c r="AD84" s="481"/>
      <c r="AE84" s="481"/>
      <c r="AG84" s="483">
        <v>0.48635307337964795</v>
      </c>
      <c r="AH84" s="484">
        <v>2.5913944479205701E-2</v>
      </c>
      <c r="AI84" s="484">
        <v>0.25775916622200501</v>
      </c>
      <c r="AK84" s="464"/>
    </row>
    <row r="85" spans="2:38" x14ac:dyDescent="0.15">
      <c r="B85" s="455" t="s">
        <v>354</v>
      </c>
      <c r="C85" s="456" t="s">
        <v>348</v>
      </c>
      <c r="E85" s="480"/>
      <c r="F85" s="481"/>
      <c r="G85" s="481"/>
      <c r="I85" s="480"/>
      <c r="J85" s="481"/>
      <c r="K85" s="481"/>
      <c r="M85" s="480"/>
      <c r="N85" s="481"/>
      <c r="O85" s="481"/>
      <c r="Q85" s="480"/>
      <c r="R85" s="481"/>
      <c r="S85" s="481"/>
      <c r="U85" s="480"/>
      <c r="V85" s="481"/>
      <c r="W85" s="481"/>
      <c r="Y85" s="480"/>
      <c r="Z85" s="481"/>
      <c r="AA85" s="481"/>
      <c r="AC85" s="480"/>
      <c r="AD85" s="481"/>
      <c r="AE85" s="481"/>
      <c r="AG85" s="483">
        <v>0.48635307337964795</v>
      </c>
      <c r="AH85" s="484">
        <v>2.5913944479205701E-2</v>
      </c>
      <c r="AI85" s="484">
        <v>0.25775916622200501</v>
      </c>
      <c r="AK85" s="464"/>
    </row>
    <row r="86" spans="2:38" x14ac:dyDescent="0.15">
      <c r="B86" s="455" t="s">
        <v>355</v>
      </c>
      <c r="C86" s="456" t="s">
        <v>349</v>
      </c>
      <c r="E86" s="480"/>
      <c r="F86" s="481"/>
      <c r="G86" s="481"/>
      <c r="I86" s="480"/>
      <c r="J86" s="481"/>
      <c r="K86" s="481"/>
      <c r="M86" s="480"/>
      <c r="N86" s="481"/>
      <c r="O86" s="481"/>
      <c r="Q86" s="480"/>
      <c r="R86" s="481"/>
      <c r="S86" s="481"/>
      <c r="U86" s="480"/>
      <c r="V86" s="481"/>
      <c r="W86" s="481"/>
      <c r="Y86" s="480"/>
      <c r="Z86" s="481"/>
      <c r="AA86" s="481"/>
      <c r="AC86" s="480"/>
      <c r="AD86" s="481"/>
      <c r="AE86" s="481"/>
      <c r="AG86" s="483">
        <v>0.48635307337964795</v>
      </c>
      <c r="AH86" s="484">
        <v>2.5913944479205701E-2</v>
      </c>
      <c r="AI86" s="484">
        <v>0.25775916622200501</v>
      </c>
      <c r="AK86" s="464"/>
    </row>
    <row r="87" spans="2:38" x14ac:dyDescent="0.15">
      <c r="B87" s="455" t="s">
        <v>356</v>
      </c>
      <c r="C87" s="456" t="s">
        <v>350</v>
      </c>
      <c r="E87" s="480"/>
      <c r="F87" s="481"/>
      <c r="G87" s="481"/>
      <c r="I87" s="480"/>
      <c r="J87" s="481"/>
      <c r="K87" s="481"/>
      <c r="M87" s="480"/>
      <c r="N87" s="481"/>
      <c r="O87" s="481"/>
      <c r="Q87" s="480"/>
      <c r="R87" s="481"/>
      <c r="S87" s="481"/>
      <c r="U87" s="480"/>
      <c r="V87" s="481"/>
      <c r="W87" s="481"/>
      <c r="Y87" s="480"/>
      <c r="Z87" s="481"/>
      <c r="AA87" s="481"/>
      <c r="AC87" s="480"/>
      <c r="AD87" s="481"/>
      <c r="AE87" s="481"/>
      <c r="AG87" s="483">
        <v>0.48635307337964795</v>
      </c>
      <c r="AH87" s="484">
        <v>2.5913944479205701E-2</v>
      </c>
      <c r="AI87" s="484">
        <v>0.25775916622200501</v>
      </c>
      <c r="AK87" s="464"/>
    </row>
    <row r="88" spans="2:38" x14ac:dyDescent="0.15">
      <c r="B88" s="455" t="s">
        <v>357</v>
      </c>
      <c r="C88" s="456" t="s">
        <v>351</v>
      </c>
      <c r="E88" s="480"/>
      <c r="F88" s="481"/>
      <c r="G88" s="481"/>
      <c r="I88" s="480"/>
      <c r="J88" s="481"/>
      <c r="K88" s="481"/>
      <c r="M88" s="480"/>
      <c r="N88" s="481"/>
      <c r="O88" s="481"/>
      <c r="Q88" s="480"/>
      <c r="R88" s="481"/>
      <c r="S88" s="481"/>
      <c r="U88" s="480"/>
      <c r="V88" s="481"/>
      <c r="W88" s="481"/>
      <c r="Y88" s="480"/>
      <c r="Z88" s="481"/>
      <c r="AA88" s="481"/>
      <c r="AC88" s="480"/>
      <c r="AD88" s="481"/>
      <c r="AE88" s="481"/>
      <c r="AG88" s="483">
        <v>0.48635307337964795</v>
      </c>
      <c r="AH88" s="484">
        <v>2.5913944479205701E-2</v>
      </c>
      <c r="AI88" s="484">
        <v>0.25775916622200501</v>
      </c>
      <c r="AK88" s="464"/>
    </row>
    <row r="89" spans="2:38" x14ac:dyDescent="0.15">
      <c r="B89" s="455" t="s">
        <v>358</v>
      </c>
      <c r="C89" s="456" t="s">
        <v>352</v>
      </c>
      <c r="E89" s="480"/>
      <c r="F89" s="481"/>
      <c r="G89" s="481"/>
      <c r="I89" s="480"/>
      <c r="J89" s="481"/>
      <c r="K89" s="481"/>
      <c r="M89" s="480"/>
      <c r="N89" s="481"/>
      <c r="O89" s="481"/>
      <c r="Q89" s="480"/>
      <c r="R89" s="481"/>
      <c r="S89" s="481"/>
      <c r="U89" s="480"/>
      <c r="V89" s="481"/>
      <c r="W89" s="481"/>
      <c r="Y89" s="480"/>
      <c r="Z89" s="481"/>
      <c r="AA89" s="481"/>
      <c r="AC89" s="480"/>
      <c r="AD89" s="481"/>
      <c r="AE89" s="481"/>
      <c r="AG89" s="483">
        <v>0.48635307337964795</v>
      </c>
      <c r="AH89" s="484">
        <v>2.5913944479205701E-2</v>
      </c>
      <c r="AI89" s="484">
        <v>0.25775916622200501</v>
      </c>
      <c r="AK89" s="464"/>
    </row>
    <row r="90" spans="2:38" x14ac:dyDescent="0.15">
      <c r="B90" s="777" t="s">
        <v>393</v>
      </c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80"/>
      <c r="AK90" s="464"/>
    </row>
  </sheetData>
  <mergeCells count="17">
    <mergeCell ref="B90:AI90"/>
    <mergeCell ref="AC1:AE1"/>
    <mergeCell ref="AG1:AI1"/>
    <mergeCell ref="E2:G2"/>
    <mergeCell ref="I2:K2"/>
    <mergeCell ref="M2:O2"/>
    <mergeCell ref="Q2:S2"/>
    <mergeCell ref="U2:W2"/>
    <mergeCell ref="Y2:AA2"/>
    <mergeCell ref="AC2:AE2"/>
    <mergeCell ref="AG2:AI2"/>
    <mergeCell ref="E1:G1"/>
    <mergeCell ref="I1:K1"/>
    <mergeCell ref="M1:O1"/>
    <mergeCell ref="Q1:S1"/>
    <mergeCell ref="U1:W1"/>
    <mergeCell ref="Y1:AA1"/>
  </mergeCells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rgb="FFFFFF00"/>
  </sheetPr>
  <dimension ref="B1:BA90"/>
  <sheetViews>
    <sheetView workbookViewId="0">
      <pane xSplit="3" ySplit="3" topLeftCell="D4" activePane="bottomRight" state="frozen"/>
      <selection activeCell="Y6" sqref="Y6"/>
      <selection pane="topRight" activeCell="Y6" sqref="Y6"/>
      <selection pane="bottomLeft" activeCell="Y6" sqref="Y6"/>
      <selection pane="bottomRight" activeCell="A58" sqref="A58:XFD58"/>
    </sheetView>
  </sheetViews>
  <sheetFormatPr baseColWidth="10" defaultColWidth="8.83203125" defaultRowHeight="13" x14ac:dyDescent="0.15"/>
  <cols>
    <col min="1" max="1" width="3.5" style="252" customWidth="1"/>
    <col min="2" max="2" width="13.5" style="252" customWidth="1"/>
    <col min="3" max="3" width="52.5" style="252" customWidth="1"/>
    <col min="4" max="4" width="2.83203125" style="252" customWidth="1"/>
    <col min="5" max="5" width="27" style="252" customWidth="1"/>
    <col min="6" max="7" width="27.5" style="252" customWidth="1"/>
    <col min="8" max="8" width="3.1640625" style="252" customWidth="1"/>
    <col min="9" max="11" width="27.5" style="252" customWidth="1"/>
    <col min="12" max="12" width="3.1640625" style="252" customWidth="1"/>
    <col min="13" max="15" width="27.5" style="252" customWidth="1"/>
    <col min="16" max="16" width="3.1640625" style="252" customWidth="1"/>
    <col min="17" max="19" width="27.5" style="252" customWidth="1"/>
    <col min="20" max="20" width="3.1640625" style="252" customWidth="1"/>
    <col min="21" max="23" width="27.5" style="252" customWidth="1"/>
    <col min="24" max="24" width="3.1640625" style="252" customWidth="1"/>
    <col min="25" max="27" width="27.5" style="252" customWidth="1"/>
    <col min="28" max="28" width="3.1640625" style="252" customWidth="1"/>
    <col min="29" max="31" width="27.5" style="252" customWidth="1"/>
    <col min="32" max="32" width="3.1640625" style="252" customWidth="1"/>
    <col min="33" max="38" width="16" style="252" customWidth="1"/>
    <col min="39" max="39" width="8.83203125" style="252"/>
    <col min="40" max="41" width="11.5" style="464" customWidth="1"/>
    <col min="42" max="42" width="14" style="464" customWidth="1"/>
    <col min="43" max="43" width="12.5" style="464" bestFit="1" customWidth="1"/>
    <col min="44" max="44" width="12.5" style="464" customWidth="1"/>
    <col min="45" max="45" width="8.83203125" style="252"/>
    <col min="46" max="47" width="10.5" style="434" customWidth="1"/>
    <col min="48" max="48" width="10" style="434" customWidth="1"/>
    <col min="49" max="49" width="10.5" style="434" customWidth="1"/>
    <col min="50" max="52" width="8.83203125" style="434"/>
    <col min="53" max="53" width="8.83203125" style="464"/>
    <col min="54" max="256" width="8.83203125" style="252"/>
    <col min="257" max="257" width="3.5" style="252" customWidth="1"/>
    <col min="258" max="258" width="8.83203125" style="252"/>
    <col min="259" max="259" width="52.5" style="252" customWidth="1"/>
    <col min="260" max="260" width="2.83203125" style="252" customWidth="1"/>
    <col min="261" max="261" width="27" style="252" customWidth="1"/>
    <col min="262" max="263" width="27.5" style="252" customWidth="1"/>
    <col min="264" max="264" width="3.1640625" style="252" customWidth="1"/>
    <col min="265" max="267" width="27.5" style="252" customWidth="1"/>
    <col min="268" max="268" width="3.1640625" style="252" customWidth="1"/>
    <col min="269" max="271" width="27.5" style="252" customWidth="1"/>
    <col min="272" max="272" width="3.1640625" style="252" customWidth="1"/>
    <col min="273" max="275" width="27.5" style="252" customWidth="1"/>
    <col min="276" max="276" width="3.1640625" style="252" customWidth="1"/>
    <col min="277" max="279" width="27.5" style="252" customWidth="1"/>
    <col min="280" max="280" width="3.1640625" style="252" customWidth="1"/>
    <col min="281" max="283" width="27.5" style="252" customWidth="1"/>
    <col min="284" max="284" width="3.1640625" style="252" customWidth="1"/>
    <col min="285" max="287" width="27.5" style="252" customWidth="1"/>
    <col min="288" max="288" width="3.1640625" style="252" customWidth="1"/>
    <col min="289" max="294" width="16" style="252" customWidth="1"/>
    <col min="295" max="295" width="8.83203125" style="252"/>
    <col min="296" max="297" width="11.5" style="252" customWidth="1"/>
    <col min="298" max="298" width="14" style="252" customWidth="1"/>
    <col min="299" max="299" width="12.5" style="252" bestFit="1" customWidth="1"/>
    <col min="300" max="300" width="12.5" style="252" customWidth="1"/>
    <col min="301" max="301" width="8.83203125" style="252"/>
    <col min="302" max="303" width="10.5" style="252" customWidth="1"/>
    <col min="304" max="304" width="10" style="252" customWidth="1"/>
    <col min="305" max="305" width="10.5" style="252" customWidth="1"/>
    <col min="306" max="512" width="8.83203125" style="252"/>
    <col min="513" max="513" width="3.5" style="252" customWidth="1"/>
    <col min="514" max="514" width="8.83203125" style="252"/>
    <col min="515" max="515" width="52.5" style="252" customWidth="1"/>
    <col min="516" max="516" width="2.83203125" style="252" customWidth="1"/>
    <col min="517" max="517" width="27" style="252" customWidth="1"/>
    <col min="518" max="519" width="27.5" style="252" customWidth="1"/>
    <col min="520" max="520" width="3.1640625" style="252" customWidth="1"/>
    <col min="521" max="523" width="27.5" style="252" customWidth="1"/>
    <col min="524" max="524" width="3.1640625" style="252" customWidth="1"/>
    <col min="525" max="527" width="27.5" style="252" customWidth="1"/>
    <col min="528" max="528" width="3.1640625" style="252" customWidth="1"/>
    <col min="529" max="531" width="27.5" style="252" customWidth="1"/>
    <col min="532" max="532" width="3.1640625" style="252" customWidth="1"/>
    <col min="533" max="535" width="27.5" style="252" customWidth="1"/>
    <col min="536" max="536" width="3.1640625" style="252" customWidth="1"/>
    <col min="537" max="539" width="27.5" style="252" customWidth="1"/>
    <col min="540" max="540" width="3.1640625" style="252" customWidth="1"/>
    <col min="541" max="543" width="27.5" style="252" customWidth="1"/>
    <col min="544" max="544" width="3.1640625" style="252" customWidth="1"/>
    <col min="545" max="550" width="16" style="252" customWidth="1"/>
    <col min="551" max="551" width="8.83203125" style="252"/>
    <col min="552" max="553" width="11.5" style="252" customWidth="1"/>
    <col min="554" max="554" width="14" style="252" customWidth="1"/>
    <col min="555" max="555" width="12.5" style="252" bestFit="1" customWidth="1"/>
    <col min="556" max="556" width="12.5" style="252" customWidth="1"/>
    <col min="557" max="557" width="8.83203125" style="252"/>
    <col min="558" max="559" width="10.5" style="252" customWidth="1"/>
    <col min="560" max="560" width="10" style="252" customWidth="1"/>
    <col min="561" max="561" width="10.5" style="252" customWidth="1"/>
    <col min="562" max="768" width="8.83203125" style="252"/>
    <col min="769" max="769" width="3.5" style="252" customWidth="1"/>
    <col min="770" max="770" width="8.83203125" style="252"/>
    <col min="771" max="771" width="52.5" style="252" customWidth="1"/>
    <col min="772" max="772" width="2.83203125" style="252" customWidth="1"/>
    <col min="773" max="773" width="27" style="252" customWidth="1"/>
    <col min="774" max="775" width="27.5" style="252" customWidth="1"/>
    <col min="776" max="776" width="3.1640625" style="252" customWidth="1"/>
    <col min="777" max="779" width="27.5" style="252" customWidth="1"/>
    <col min="780" max="780" width="3.1640625" style="252" customWidth="1"/>
    <col min="781" max="783" width="27.5" style="252" customWidth="1"/>
    <col min="784" max="784" width="3.1640625" style="252" customWidth="1"/>
    <col min="785" max="787" width="27.5" style="252" customWidth="1"/>
    <col min="788" max="788" width="3.1640625" style="252" customWidth="1"/>
    <col min="789" max="791" width="27.5" style="252" customWidth="1"/>
    <col min="792" max="792" width="3.1640625" style="252" customWidth="1"/>
    <col min="793" max="795" width="27.5" style="252" customWidth="1"/>
    <col min="796" max="796" width="3.1640625" style="252" customWidth="1"/>
    <col min="797" max="799" width="27.5" style="252" customWidth="1"/>
    <col min="800" max="800" width="3.1640625" style="252" customWidth="1"/>
    <col min="801" max="806" width="16" style="252" customWidth="1"/>
    <col min="807" max="807" width="8.83203125" style="252"/>
    <col min="808" max="809" width="11.5" style="252" customWidth="1"/>
    <col min="810" max="810" width="14" style="252" customWidth="1"/>
    <col min="811" max="811" width="12.5" style="252" bestFit="1" customWidth="1"/>
    <col min="812" max="812" width="12.5" style="252" customWidth="1"/>
    <col min="813" max="813" width="8.83203125" style="252"/>
    <col min="814" max="815" width="10.5" style="252" customWidth="1"/>
    <col min="816" max="816" width="10" style="252" customWidth="1"/>
    <col min="817" max="817" width="10.5" style="252" customWidth="1"/>
    <col min="818" max="1024" width="8.83203125" style="252"/>
    <col min="1025" max="1025" width="3.5" style="252" customWidth="1"/>
    <col min="1026" max="1026" width="8.83203125" style="252"/>
    <col min="1027" max="1027" width="52.5" style="252" customWidth="1"/>
    <col min="1028" max="1028" width="2.83203125" style="252" customWidth="1"/>
    <col min="1029" max="1029" width="27" style="252" customWidth="1"/>
    <col min="1030" max="1031" width="27.5" style="252" customWidth="1"/>
    <col min="1032" max="1032" width="3.1640625" style="252" customWidth="1"/>
    <col min="1033" max="1035" width="27.5" style="252" customWidth="1"/>
    <col min="1036" max="1036" width="3.1640625" style="252" customWidth="1"/>
    <col min="1037" max="1039" width="27.5" style="252" customWidth="1"/>
    <col min="1040" max="1040" width="3.1640625" style="252" customWidth="1"/>
    <col min="1041" max="1043" width="27.5" style="252" customWidth="1"/>
    <col min="1044" max="1044" width="3.1640625" style="252" customWidth="1"/>
    <col min="1045" max="1047" width="27.5" style="252" customWidth="1"/>
    <col min="1048" max="1048" width="3.1640625" style="252" customWidth="1"/>
    <col min="1049" max="1051" width="27.5" style="252" customWidth="1"/>
    <col min="1052" max="1052" width="3.1640625" style="252" customWidth="1"/>
    <col min="1053" max="1055" width="27.5" style="252" customWidth="1"/>
    <col min="1056" max="1056" width="3.1640625" style="252" customWidth="1"/>
    <col min="1057" max="1062" width="16" style="252" customWidth="1"/>
    <col min="1063" max="1063" width="8.83203125" style="252"/>
    <col min="1064" max="1065" width="11.5" style="252" customWidth="1"/>
    <col min="1066" max="1066" width="14" style="252" customWidth="1"/>
    <col min="1067" max="1067" width="12.5" style="252" bestFit="1" customWidth="1"/>
    <col min="1068" max="1068" width="12.5" style="252" customWidth="1"/>
    <col min="1069" max="1069" width="8.83203125" style="252"/>
    <col min="1070" max="1071" width="10.5" style="252" customWidth="1"/>
    <col min="1072" max="1072" width="10" style="252" customWidth="1"/>
    <col min="1073" max="1073" width="10.5" style="252" customWidth="1"/>
    <col min="1074" max="1280" width="8.83203125" style="252"/>
    <col min="1281" max="1281" width="3.5" style="252" customWidth="1"/>
    <col min="1282" max="1282" width="8.83203125" style="252"/>
    <col min="1283" max="1283" width="52.5" style="252" customWidth="1"/>
    <col min="1284" max="1284" width="2.83203125" style="252" customWidth="1"/>
    <col min="1285" max="1285" width="27" style="252" customWidth="1"/>
    <col min="1286" max="1287" width="27.5" style="252" customWidth="1"/>
    <col min="1288" max="1288" width="3.1640625" style="252" customWidth="1"/>
    <col min="1289" max="1291" width="27.5" style="252" customWidth="1"/>
    <col min="1292" max="1292" width="3.1640625" style="252" customWidth="1"/>
    <col min="1293" max="1295" width="27.5" style="252" customWidth="1"/>
    <col min="1296" max="1296" width="3.1640625" style="252" customWidth="1"/>
    <col min="1297" max="1299" width="27.5" style="252" customWidth="1"/>
    <col min="1300" max="1300" width="3.1640625" style="252" customWidth="1"/>
    <col min="1301" max="1303" width="27.5" style="252" customWidth="1"/>
    <col min="1304" max="1304" width="3.1640625" style="252" customWidth="1"/>
    <col min="1305" max="1307" width="27.5" style="252" customWidth="1"/>
    <col min="1308" max="1308" width="3.1640625" style="252" customWidth="1"/>
    <col min="1309" max="1311" width="27.5" style="252" customWidth="1"/>
    <col min="1312" max="1312" width="3.1640625" style="252" customWidth="1"/>
    <col min="1313" max="1318" width="16" style="252" customWidth="1"/>
    <col min="1319" max="1319" width="8.83203125" style="252"/>
    <col min="1320" max="1321" width="11.5" style="252" customWidth="1"/>
    <col min="1322" max="1322" width="14" style="252" customWidth="1"/>
    <col min="1323" max="1323" width="12.5" style="252" bestFit="1" customWidth="1"/>
    <col min="1324" max="1324" width="12.5" style="252" customWidth="1"/>
    <col min="1325" max="1325" width="8.83203125" style="252"/>
    <col min="1326" max="1327" width="10.5" style="252" customWidth="1"/>
    <col min="1328" max="1328" width="10" style="252" customWidth="1"/>
    <col min="1329" max="1329" width="10.5" style="252" customWidth="1"/>
    <col min="1330" max="1536" width="8.83203125" style="252"/>
    <col min="1537" max="1537" width="3.5" style="252" customWidth="1"/>
    <col min="1538" max="1538" width="8.83203125" style="252"/>
    <col min="1539" max="1539" width="52.5" style="252" customWidth="1"/>
    <col min="1540" max="1540" width="2.83203125" style="252" customWidth="1"/>
    <col min="1541" max="1541" width="27" style="252" customWidth="1"/>
    <col min="1542" max="1543" width="27.5" style="252" customWidth="1"/>
    <col min="1544" max="1544" width="3.1640625" style="252" customWidth="1"/>
    <col min="1545" max="1547" width="27.5" style="252" customWidth="1"/>
    <col min="1548" max="1548" width="3.1640625" style="252" customWidth="1"/>
    <col min="1549" max="1551" width="27.5" style="252" customWidth="1"/>
    <col min="1552" max="1552" width="3.1640625" style="252" customWidth="1"/>
    <col min="1553" max="1555" width="27.5" style="252" customWidth="1"/>
    <col min="1556" max="1556" width="3.1640625" style="252" customWidth="1"/>
    <col min="1557" max="1559" width="27.5" style="252" customWidth="1"/>
    <col min="1560" max="1560" width="3.1640625" style="252" customWidth="1"/>
    <col min="1561" max="1563" width="27.5" style="252" customWidth="1"/>
    <col min="1564" max="1564" width="3.1640625" style="252" customWidth="1"/>
    <col min="1565" max="1567" width="27.5" style="252" customWidth="1"/>
    <col min="1568" max="1568" width="3.1640625" style="252" customWidth="1"/>
    <col min="1569" max="1574" width="16" style="252" customWidth="1"/>
    <col min="1575" max="1575" width="8.83203125" style="252"/>
    <col min="1576" max="1577" width="11.5" style="252" customWidth="1"/>
    <col min="1578" max="1578" width="14" style="252" customWidth="1"/>
    <col min="1579" max="1579" width="12.5" style="252" bestFit="1" customWidth="1"/>
    <col min="1580" max="1580" width="12.5" style="252" customWidth="1"/>
    <col min="1581" max="1581" width="8.83203125" style="252"/>
    <col min="1582" max="1583" width="10.5" style="252" customWidth="1"/>
    <col min="1584" max="1584" width="10" style="252" customWidth="1"/>
    <col min="1585" max="1585" width="10.5" style="252" customWidth="1"/>
    <col min="1586" max="1792" width="8.83203125" style="252"/>
    <col min="1793" max="1793" width="3.5" style="252" customWidth="1"/>
    <col min="1794" max="1794" width="8.83203125" style="252"/>
    <col min="1795" max="1795" width="52.5" style="252" customWidth="1"/>
    <col min="1796" max="1796" width="2.83203125" style="252" customWidth="1"/>
    <col min="1797" max="1797" width="27" style="252" customWidth="1"/>
    <col min="1798" max="1799" width="27.5" style="252" customWidth="1"/>
    <col min="1800" max="1800" width="3.1640625" style="252" customWidth="1"/>
    <col min="1801" max="1803" width="27.5" style="252" customWidth="1"/>
    <col min="1804" max="1804" width="3.1640625" style="252" customWidth="1"/>
    <col min="1805" max="1807" width="27.5" style="252" customWidth="1"/>
    <col min="1808" max="1808" width="3.1640625" style="252" customWidth="1"/>
    <col min="1809" max="1811" width="27.5" style="252" customWidth="1"/>
    <col min="1812" max="1812" width="3.1640625" style="252" customWidth="1"/>
    <col min="1813" max="1815" width="27.5" style="252" customWidth="1"/>
    <col min="1816" max="1816" width="3.1640625" style="252" customWidth="1"/>
    <col min="1817" max="1819" width="27.5" style="252" customWidth="1"/>
    <col min="1820" max="1820" width="3.1640625" style="252" customWidth="1"/>
    <col min="1821" max="1823" width="27.5" style="252" customWidth="1"/>
    <col min="1824" max="1824" width="3.1640625" style="252" customWidth="1"/>
    <col min="1825" max="1830" width="16" style="252" customWidth="1"/>
    <col min="1831" max="1831" width="8.83203125" style="252"/>
    <col min="1832" max="1833" width="11.5" style="252" customWidth="1"/>
    <col min="1834" max="1834" width="14" style="252" customWidth="1"/>
    <col min="1835" max="1835" width="12.5" style="252" bestFit="1" customWidth="1"/>
    <col min="1836" max="1836" width="12.5" style="252" customWidth="1"/>
    <col min="1837" max="1837" width="8.83203125" style="252"/>
    <col min="1838" max="1839" width="10.5" style="252" customWidth="1"/>
    <col min="1840" max="1840" width="10" style="252" customWidth="1"/>
    <col min="1841" max="1841" width="10.5" style="252" customWidth="1"/>
    <col min="1842" max="2048" width="8.83203125" style="252"/>
    <col min="2049" max="2049" width="3.5" style="252" customWidth="1"/>
    <col min="2050" max="2050" width="8.83203125" style="252"/>
    <col min="2051" max="2051" width="52.5" style="252" customWidth="1"/>
    <col min="2052" max="2052" width="2.83203125" style="252" customWidth="1"/>
    <col min="2053" max="2053" width="27" style="252" customWidth="1"/>
    <col min="2054" max="2055" width="27.5" style="252" customWidth="1"/>
    <col min="2056" max="2056" width="3.1640625" style="252" customWidth="1"/>
    <col min="2057" max="2059" width="27.5" style="252" customWidth="1"/>
    <col min="2060" max="2060" width="3.1640625" style="252" customWidth="1"/>
    <col min="2061" max="2063" width="27.5" style="252" customWidth="1"/>
    <col min="2064" max="2064" width="3.1640625" style="252" customWidth="1"/>
    <col min="2065" max="2067" width="27.5" style="252" customWidth="1"/>
    <col min="2068" max="2068" width="3.1640625" style="252" customWidth="1"/>
    <col min="2069" max="2071" width="27.5" style="252" customWidth="1"/>
    <col min="2072" max="2072" width="3.1640625" style="252" customWidth="1"/>
    <col min="2073" max="2075" width="27.5" style="252" customWidth="1"/>
    <col min="2076" max="2076" width="3.1640625" style="252" customWidth="1"/>
    <col min="2077" max="2079" width="27.5" style="252" customWidth="1"/>
    <col min="2080" max="2080" width="3.1640625" style="252" customWidth="1"/>
    <col min="2081" max="2086" width="16" style="252" customWidth="1"/>
    <col min="2087" max="2087" width="8.83203125" style="252"/>
    <col min="2088" max="2089" width="11.5" style="252" customWidth="1"/>
    <col min="2090" max="2090" width="14" style="252" customWidth="1"/>
    <col min="2091" max="2091" width="12.5" style="252" bestFit="1" customWidth="1"/>
    <col min="2092" max="2092" width="12.5" style="252" customWidth="1"/>
    <col min="2093" max="2093" width="8.83203125" style="252"/>
    <col min="2094" max="2095" width="10.5" style="252" customWidth="1"/>
    <col min="2096" max="2096" width="10" style="252" customWidth="1"/>
    <col min="2097" max="2097" width="10.5" style="252" customWidth="1"/>
    <col min="2098" max="2304" width="8.83203125" style="252"/>
    <col min="2305" max="2305" width="3.5" style="252" customWidth="1"/>
    <col min="2306" max="2306" width="8.83203125" style="252"/>
    <col min="2307" max="2307" width="52.5" style="252" customWidth="1"/>
    <col min="2308" max="2308" width="2.83203125" style="252" customWidth="1"/>
    <col min="2309" max="2309" width="27" style="252" customWidth="1"/>
    <col min="2310" max="2311" width="27.5" style="252" customWidth="1"/>
    <col min="2312" max="2312" width="3.1640625" style="252" customWidth="1"/>
    <col min="2313" max="2315" width="27.5" style="252" customWidth="1"/>
    <col min="2316" max="2316" width="3.1640625" style="252" customWidth="1"/>
    <col min="2317" max="2319" width="27.5" style="252" customWidth="1"/>
    <col min="2320" max="2320" width="3.1640625" style="252" customWidth="1"/>
    <col min="2321" max="2323" width="27.5" style="252" customWidth="1"/>
    <col min="2324" max="2324" width="3.1640625" style="252" customWidth="1"/>
    <col min="2325" max="2327" width="27.5" style="252" customWidth="1"/>
    <col min="2328" max="2328" width="3.1640625" style="252" customWidth="1"/>
    <col min="2329" max="2331" width="27.5" style="252" customWidth="1"/>
    <col min="2332" max="2332" width="3.1640625" style="252" customWidth="1"/>
    <col min="2333" max="2335" width="27.5" style="252" customWidth="1"/>
    <col min="2336" max="2336" width="3.1640625" style="252" customWidth="1"/>
    <col min="2337" max="2342" width="16" style="252" customWidth="1"/>
    <col min="2343" max="2343" width="8.83203125" style="252"/>
    <col min="2344" max="2345" width="11.5" style="252" customWidth="1"/>
    <col min="2346" max="2346" width="14" style="252" customWidth="1"/>
    <col min="2347" max="2347" width="12.5" style="252" bestFit="1" customWidth="1"/>
    <col min="2348" max="2348" width="12.5" style="252" customWidth="1"/>
    <col min="2349" max="2349" width="8.83203125" style="252"/>
    <col min="2350" max="2351" width="10.5" style="252" customWidth="1"/>
    <col min="2352" max="2352" width="10" style="252" customWidth="1"/>
    <col min="2353" max="2353" width="10.5" style="252" customWidth="1"/>
    <col min="2354" max="2560" width="8.83203125" style="252"/>
    <col min="2561" max="2561" width="3.5" style="252" customWidth="1"/>
    <col min="2562" max="2562" width="8.83203125" style="252"/>
    <col min="2563" max="2563" width="52.5" style="252" customWidth="1"/>
    <col min="2564" max="2564" width="2.83203125" style="252" customWidth="1"/>
    <col min="2565" max="2565" width="27" style="252" customWidth="1"/>
    <col min="2566" max="2567" width="27.5" style="252" customWidth="1"/>
    <col min="2568" max="2568" width="3.1640625" style="252" customWidth="1"/>
    <col min="2569" max="2571" width="27.5" style="252" customWidth="1"/>
    <col min="2572" max="2572" width="3.1640625" style="252" customWidth="1"/>
    <col min="2573" max="2575" width="27.5" style="252" customWidth="1"/>
    <col min="2576" max="2576" width="3.1640625" style="252" customWidth="1"/>
    <col min="2577" max="2579" width="27.5" style="252" customWidth="1"/>
    <col min="2580" max="2580" width="3.1640625" style="252" customWidth="1"/>
    <col min="2581" max="2583" width="27.5" style="252" customWidth="1"/>
    <col min="2584" max="2584" width="3.1640625" style="252" customWidth="1"/>
    <col min="2585" max="2587" width="27.5" style="252" customWidth="1"/>
    <col min="2588" max="2588" width="3.1640625" style="252" customWidth="1"/>
    <col min="2589" max="2591" width="27.5" style="252" customWidth="1"/>
    <col min="2592" max="2592" width="3.1640625" style="252" customWidth="1"/>
    <col min="2593" max="2598" width="16" style="252" customWidth="1"/>
    <col min="2599" max="2599" width="8.83203125" style="252"/>
    <col min="2600" max="2601" width="11.5" style="252" customWidth="1"/>
    <col min="2602" max="2602" width="14" style="252" customWidth="1"/>
    <col min="2603" max="2603" width="12.5" style="252" bestFit="1" customWidth="1"/>
    <col min="2604" max="2604" width="12.5" style="252" customWidth="1"/>
    <col min="2605" max="2605" width="8.83203125" style="252"/>
    <col min="2606" max="2607" width="10.5" style="252" customWidth="1"/>
    <col min="2608" max="2608" width="10" style="252" customWidth="1"/>
    <col min="2609" max="2609" width="10.5" style="252" customWidth="1"/>
    <col min="2610" max="2816" width="8.83203125" style="252"/>
    <col min="2817" max="2817" width="3.5" style="252" customWidth="1"/>
    <col min="2818" max="2818" width="8.83203125" style="252"/>
    <col min="2819" max="2819" width="52.5" style="252" customWidth="1"/>
    <col min="2820" max="2820" width="2.83203125" style="252" customWidth="1"/>
    <col min="2821" max="2821" width="27" style="252" customWidth="1"/>
    <col min="2822" max="2823" width="27.5" style="252" customWidth="1"/>
    <col min="2824" max="2824" width="3.1640625" style="252" customWidth="1"/>
    <col min="2825" max="2827" width="27.5" style="252" customWidth="1"/>
    <col min="2828" max="2828" width="3.1640625" style="252" customWidth="1"/>
    <col min="2829" max="2831" width="27.5" style="252" customWidth="1"/>
    <col min="2832" max="2832" width="3.1640625" style="252" customWidth="1"/>
    <col min="2833" max="2835" width="27.5" style="252" customWidth="1"/>
    <col min="2836" max="2836" width="3.1640625" style="252" customWidth="1"/>
    <col min="2837" max="2839" width="27.5" style="252" customWidth="1"/>
    <col min="2840" max="2840" width="3.1640625" style="252" customWidth="1"/>
    <col min="2841" max="2843" width="27.5" style="252" customWidth="1"/>
    <col min="2844" max="2844" width="3.1640625" style="252" customWidth="1"/>
    <col min="2845" max="2847" width="27.5" style="252" customWidth="1"/>
    <col min="2848" max="2848" width="3.1640625" style="252" customWidth="1"/>
    <col min="2849" max="2854" width="16" style="252" customWidth="1"/>
    <col min="2855" max="2855" width="8.83203125" style="252"/>
    <col min="2856" max="2857" width="11.5" style="252" customWidth="1"/>
    <col min="2858" max="2858" width="14" style="252" customWidth="1"/>
    <col min="2859" max="2859" width="12.5" style="252" bestFit="1" customWidth="1"/>
    <col min="2860" max="2860" width="12.5" style="252" customWidth="1"/>
    <col min="2861" max="2861" width="8.83203125" style="252"/>
    <col min="2862" max="2863" width="10.5" style="252" customWidth="1"/>
    <col min="2864" max="2864" width="10" style="252" customWidth="1"/>
    <col min="2865" max="2865" width="10.5" style="252" customWidth="1"/>
    <col min="2866" max="3072" width="8.83203125" style="252"/>
    <col min="3073" max="3073" width="3.5" style="252" customWidth="1"/>
    <col min="3074" max="3074" width="8.83203125" style="252"/>
    <col min="3075" max="3075" width="52.5" style="252" customWidth="1"/>
    <col min="3076" max="3076" width="2.83203125" style="252" customWidth="1"/>
    <col min="3077" max="3077" width="27" style="252" customWidth="1"/>
    <col min="3078" max="3079" width="27.5" style="252" customWidth="1"/>
    <col min="3080" max="3080" width="3.1640625" style="252" customWidth="1"/>
    <col min="3081" max="3083" width="27.5" style="252" customWidth="1"/>
    <col min="3084" max="3084" width="3.1640625" style="252" customWidth="1"/>
    <col min="3085" max="3087" width="27.5" style="252" customWidth="1"/>
    <col min="3088" max="3088" width="3.1640625" style="252" customWidth="1"/>
    <col min="3089" max="3091" width="27.5" style="252" customWidth="1"/>
    <col min="3092" max="3092" width="3.1640625" style="252" customWidth="1"/>
    <col min="3093" max="3095" width="27.5" style="252" customWidth="1"/>
    <col min="3096" max="3096" width="3.1640625" style="252" customWidth="1"/>
    <col min="3097" max="3099" width="27.5" style="252" customWidth="1"/>
    <col min="3100" max="3100" width="3.1640625" style="252" customWidth="1"/>
    <col min="3101" max="3103" width="27.5" style="252" customWidth="1"/>
    <col min="3104" max="3104" width="3.1640625" style="252" customWidth="1"/>
    <col min="3105" max="3110" width="16" style="252" customWidth="1"/>
    <col min="3111" max="3111" width="8.83203125" style="252"/>
    <col min="3112" max="3113" width="11.5" style="252" customWidth="1"/>
    <col min="3114" max="3114" width="14" style="252" customWidth="1"/>
    <col min="3115" max="3115" width="12.5" style="252" bestFit="1" customWidth="1"/>
    <col min="3116" max="3116" width="12.5" style="252" customWidth="1"/>
    <col min="3117" max="3117" width="8.83203125" style="252"/>
    <col min="3118" max="3119" width="10.5" style="252" customWidth="1"/>
    <col min="3120" max="3120" width="10" style="252" customWidth="1"/>
    <col min="3121" max="3121" width="10.5" style="252" customWidth="1"/>
    <col min="3122" max="3328" width="8.83203125" style="252"/>
    <col min="3329" max="3329" width="3.5" style="252" customWidth="1"/>
    <col min="3330" max="3330" width="8.83203125" style="252"/>
    <col min="3331" max="3331" width="52.5" style="252" customWidth="1"/>
    <col min="3332" max="3332" width="2.83203125" style="252" customWidth="1"/>
    <col min="3333" max="3333" width="27" style="252" customWidth="1"/>
    <col min="3334" max="3335" width="27.5" style="252" customWidth="1"/>
    <col min="3336" max="3336" width="3.1640625" style="252" customWidth="1"/>
    <col min="3337" max="3339" width="27.5" style="252" customWidth="1"/>
    <col min="3340" max="3340" width="3.1640625" style="252" customWidth="1"/>
    <col min="3341" max="3343" width="27.5" style="252" customWidth="1"/>
    <col min="3344" max="3344" width="3.1640625" style="252" customWidth="1"/>
    <col min="3345" max="3347" width="27.5" style="252" customWidth="1"/>
    <col min="3348" max="3348" width="3.1640625" style="252" customWidth="1"/>
    <col min="3349" max="3351" width="27.5" style="252" customWidth="1"/>
    <col min="3352" max="3352" width="3.1640625" style="252" customWidth="1"/>
    <col min="3353" max="3355" width="27.5" style="252" customWidth="1"/>
    <col min="3356" max="3356" width="3.1640625" style="252" customWidth="1"/>
    <col min="3357" max="3359" width="27.5" style="252" customWidth="1"/>
    <col min="3360" max="3360" width="3.1640625" style="252" customWidth="1"/>
    <col min="3361" max="3366" width="16" style="252" customWidth="1"/>
    <col min="3367" max="3367" width="8.83203125" style="252"/>
    <col min="3368" max="3369" width="11.5" style="252" customWidth="1"/>
    <col min="3370" max="3370" width="14" style="252" customWidth="1"/>
    <col min="3371" max="3371" width="12.5" style="252" bestFit="1" customWidth="1"/>
    <col min="3372" max="3372" width="12.5" style="252" customWidth="1"/>
    <col min="3373" max="3373" width="8.83203125" style="252"/>
    <col min="3374" max="3375" width="10.5" style="252" customWidth="1"/>
    <col min="3376" max="3376" width="10" style="252" customWidth="1"/>
    <col min="3377" max="3377" width="10.5" style="252" customWidth="1"/>
    <col min="3378" max="3584" width="8.83203125" style="252"/>
    <col min="3585" max="3585" width="3.5" style="252" customWidth="1"/>
    <col min="3586" max="3586" width="8.83203125" style="252"/>
    <col min="3587" max="3587" width="52.5" style="252" customWidth="1"/>
    <col min="3588" max="3588" width="2.83203125" style="252" customWidth="1"/>
    <col min="3589" max="3589" width="27" style="252" customWidth="1"/>
    <col min="3590" max="3591" width="27.5" style="252" customWidth="1"/>
    <col min="3592" max="3592" width="3.1640625" style="252" customWidth="1"/>
    <col min="3593" max="3595" width="27.5" style="252" customWidth="1"/>
    <col min="3596" max="3596" width="3.1640625" style="252" customWidth="1"/>
    <col min="3597" max="3599" width="27.5" style="252" customWidth="1"/>
    <col min="3600" max="3600" width="3.1640625" style="252" customWidth="1"/>
    <col min="3601" max="3603" width="27.5" style="252" customWidth="1"/>
    <col min="3604" max="3604" width="3.1640625" style="252" customWidth="1"/>
    <col min="3605" max="3607" width="27.5" style="252" customWidth="1"/>
    <col min="3608" max="3608" width="3.1640625" style="252" customWidth="1"/>
    <col min="3609" max="3611" width="27.5" style="252" customWidth="1"/>
    <col min="3612" max="3612" width="3.1640625" style="252" customWidth="1"/>
    <col min="3613" max="3615" width="27.5" style="252" customWidth="1"/>
    <col min="3616" max="3616" width="3.1640625" style="252" customWidth="1"/>
    <col min="3617" max="3622" width="16" style="252" customWidth="1"/>
    <col min="3623" max="3623" width="8.83203125" style="252"/>
    <col min="3624" max="3625" width="11.5" style="252" customWidth="1"/>
    <col min="3626" max="3626" width="14" style="252" customWidth="1"/>
    <col min="3627" max="3627" width="12.5" style="252" bestFit="1" customWidth="1"/>
    <col min="3628" max="3628" width="12.5" style="252" customWidth="1"/>
    <col min="3629" max="3629" width="8.83203125" style="252"/>
    <col min="3630" max="3631" width="10.5" style="252" customWidth="1"/>
    <col min="3632" max="3632" width="10" style="252" customWidth="1"/>
    <col min="3633" max="3633" width="10.5" style="252" customWidth="1"/>
    <col min="3634" max="3840" width="8.83203125" style="252"/>
    <col min="3841" max="3841" width="3.5" style="252" customWidth="1"/>
    <col min="3842" max="3842" width="8.83203125" style="252"/>
    <col min="3843" max="3843" width="52.5" style="252" customWidth="1"/>
    <col min="3844" max="3844" width="2.83203125" style="252" customWidth="1"/>
    <col min="3845" max="3845" width="27" style="252" customWidth="1"/>
    <col min="3846" max="3847" width="27.5" style="252" customWidth="1"/>
    <col min="3848" max="3848" width="3.1640625" style="252" customWidth="1"/>
    <col min="3849" max="3851" width="27.5" style="252" customWidth="1"/>
    <col min="3852" max="3852" width="3.1640625" style="252" customWidth="1"/>
    <col min="3853" max="3855" width="27.5" style="252" customWidth="1"/>
    <col min="3856" max="3856" width="3.1640625" style="252" customWidth="1"/>
    <col min="3857" max="3859" width="27.5" style="252" customWidth="1"/>
    <col min="3860" max="3860" width="3.1640625" style="252" customWidth="1"/>
    <col min="3861" max="3863" width="27.5" style="252" customWidth="1"/>
    <col min="3864" max="3864" width="3.1640625" style="252" customWidth="1"/>
    <col min="3865" max="3867" width="27.5" style="252" customWidth="1"/>
    <col min="3868" max="3868" width="3.1640625" style="252" customWidth="1"/>
    <col min="3869" max="3871" width="27.5" style="252" customWidth="1"/>
    <col min="3872" max="3872" width="3.1640625" style="252" customWidth="1"/>
    <col min="3873" max="3878" width="16" style="252" customWidth="1"/>
    <col min="3879" max="3879" width="8.83203125" style="252"/>
    <col min="3880" max="3881" width="11.5" style="252" customWidth="1"/>
    <col min="3882" max="3882" width="14" style="252" customWidth="1"/>
    <col min="3883" max="3883" width="12.5" style="252" bestFit="1" customWidth="1"/>
    <col min="3884" max="3884" width="12.5" style="252" customWidth="1"/>
    <col min="3885" max="3885" width="8.83203125" style="252"/>
    <col min="3886" max="3887" width="10.5" style="252" customWidth="1"/>
    <col min="3888" max="3888" width="10" style="252" customWidth="1"/>
    <col min="3889" max="3889" width="10.5" style="252" customWidth="1"/>
    <col min="3890" max="4096" width="8.83203125" style="252"/>
    <col min="4097" max="4097" width="3.5" style="252" customWidth="1"/>
    <col min="4098" max="4098" width="8.83203125" style="252"/>
    <col min="4099" max="4099" width="52.5" style="252" customWidth="1"/>
    <col min="4100" max="4100" width="2.83203125" style="252" customWidth="1"/>
    <col min="4101" max="4101" width="27" style="252" customWidth="1"/>
    <col min="4102" max="4103" width="27.5" style="252" customWidth="1"/>
    <col min="4104" max="4104" width="3.1640625" style="252" customWidth="1"/>
    <col min="4105" max="4107" width="27.5" style="252" customWidth="1"/>
    <col min="4108" max="4108" width="3.1640625" style="252" customWidth="1"/>
    <col min="4109" max="4111" width="27.5" style="252" customWidth="1"/>
    <col min="4112" max="4112" width="3.1640625" style="252" customWidth="1"/>
    <col min="4113" max="4115" width="27.5" style="252" customWidth="1"/>
    <col min="4116" max="4116" width="3.1640625" style="252" customWidth="1"/>
    <col min="4117" max="4119" width="27.5" style="252" customWidth="1"/>
    <col min="4120" max="4120" width="3.1640625" style="252" customWidth="1"/>
    <col min="4121" max="4123" width="27.5" style="252" customWidth="1"/>
    <col min="4124" max="4124" width="3.1640625" style="252" customWidth="1"/>
    <col min="4125" max="4127" width="27.5" style="252" customWidth="1"/>
    <col min="4128" max="4128" width="3.1640625" style="252" customWidth="1"/>
    <col min="4129" max="4134" width="16" style="252" customWidth="1"/>
    <col min="4135" max="4135" width="8.83203125" style="252"/>
    <col min="4136" max="4137" width="11.5" style="252" customWidth="1"/>
    <col min="4138" max="4138" width="14" style="252" customWidth="1"/>
    <col min="4139" max="4139" width="12.5" style="252" bestFit="1" customWidth="1"/>
    <col min="4140" max="4140" width="12.5" style="252" customWidth="1"/>
    <col min="4141" max="4141" width="8.83203125" style="252"/>
    <col min="4142" max="4143" width="10.5" style="252" customWidth="1"/>
    <col min="4144" max="4144" width="10" style="252" customWidth="1"/>
    <col min="4145" max="4145" width="10.5" style="252" customWidth="1"/>
    <col min="4146" max="4352" width="8.83203125" style="252"/>
    <col min="4353" max="4353" width="3.5" style="252" customWidth="1"/>
    <col min="4354" max="4354" width="8.83203125" style="252"/>
    <col min="4355" max="4355" width="52.5" style="252" customWidth="1"/>
    <col min="4356" max="4356" width="2.83203125" style="252" customWidth="1"/>
    <col min="4357" max="4357" width="27" style="252" customWidth="1"/>
    <col min="4358" max="4359" width="27.5" style="252" customWidth="1"/>
    <col min="4360" max="4360" width="3.1640625" style="252" customWidth="1"/>
    <col min="4361" max="4363" width="27.5" style="252" customWidth="1"/>
    <col min="4364" max="4364" width="3.1640625" style="252" customWidth="1"/>
    <col min="4365" max="4367" width="27.5" style="252" customWidth="1"/>
    <col min="4368" max="4368" width="3.1640625" style="252" customWidth="1"/>
    <col min="4369" max="4371" width="27.5" style="252" customWidth="1"/>
    <col min="4372" max="4372" width="3.1640625" style="252" customWidth="1"/>
    <col min="4373" max="4375" width="27.5" style="252" customWidth="1"/>
    <col min="4376" max="4376" width="3.1640625" style="252" customWidth="1"/>
    <col min="4377" max="4379" width="27.5" style="252" customWidth="1"/>
    <col min="4380" max="4380" width="3.1640625" style="252" customWidth="1"/>
    <col min="4381" max="4383" width="27.5" style="252" customWidth="1"/>
    <col min="4384" max="4384" width="3.1640625" style="252" customWidth="1"/>
    <col min="4385" max="4390" width="16" style="252" customWidth="1"/>
    <col min="4391" max="4391" width="8.83203125" style="252"/>
    <col min="4392" max="4393" width="11.5" style="252" customWidth="1"/>
    <col min="4394" max="4394" width="14" style="252" customWidth="1"/>
    <col min="4395" max="4395" width="12.5" style="252" bestFit="1" customWidth="1"/>
    <col min="4396" max="4396" width="12.5" style="252" customWidth="1"/>
    <col min="4397" max="4397" width="8.83203125" style="252"/>
    <col min="4398" max="4399" width="10.5" style="252" customWidth="1"/>
    <col min="4400" max="4400" width="10" style="252" customWidth="1"/>
    <col min="4401" max="4401" width="10.5" style="252" customWidth="1"/>
    <col min="4402" max="4608" width="8.83203125" style="252"/>
    <col min="4609" max="4609" width="3.5" style="252" customWidth="1"/>
    <col min="4610" max="4610" width="8.83203125" style="252"/>
    <col min="4611" max="4611" width="52.5" style="252" customWidth="1"/>
    <col min="4612" max="4612" width="2.83203125" style="252" customWidth="1"/>
    <col min="4613" max="4613" width="27" style="252" customWidth="1"/>
    <col min="4614" max="4615" width="27.5" style="252" customWidth="1"/>
    <col min="4616" max="4616" width="3.1640625" style="252" customWidth="1"/>
    <col min="4617" max="4619" width="27.5" style="252" customWidth="1"/>
    <col min="4620" max="4620" width="3.1640625" style="252" customWidth="1"/>
    <col min="4621" max="4623" width="27.5" style="252" customWidth="1"/>
    <col min="4624" max="4624" width="3.1640625" style="252" customWidth="1"/>
    <col min="4625" max="4627" width="27.5" style="252" customWidth="1"/>
    <col min="4628" max="4628" width="3.1640625" style="252" customWidth="1"/>
    <col min="4629" max="4631" width="27.5" style="252" customWidth="1"/>
    <col min="4632" max="4632" width="3.1640625" style="252" customWidth="1"/>
    <col min="4633" max="4635" width="27.5" style="252" customWidth="1"/>
    <col min="4636" max="4636" width="3.1640625" style="252" customWidth="1"/>
    <col min="4637" max="4639" width="27.5" style="252" customWidth="1"/>
    <col min="4640" max="4640" width="3.1640625" style="252" customWidth="1"/>
    <col min="4641" max="4646" width="16" style="252" customWidth="1"/>
    <col min="4647" max="4647" width="8.83203125" style="252"/>
    <col min="4648" max="4649" width="11.5" style="252" customWidth="1"/>
    <col min="4650" max="4650" width="14" style="252" customWidth="1"/>
    <col min="4651" max="4651" width="12.5" style="252" bestFit="1" customWidth="1"/>
    <col min="4652" max="4652" width="12.5" style="252" customWidth="1"/>
    <col min="4653" max="4653" width="8.83203125" style="252"/>
    <col min="4654" max="4655" width="10.5" style="252" customWidth="1"/>
    <col min="4656" max="4656" width="10" style="252" customWidth="1"/>
    <col min="4657" max="4657" width="10.5" style="252" customWidth="1"/>
    <col min="4658" max="4864" width="8.83203125" style="252"/>
    <col min="4865" max="4865" width="3.5" style="252" customWidth="1"/>
    <col min="4866" max="4866" width="8.83203125" style="252"/>
    <col min="4867" max="4867" width="52.5" style="252" customWidth="1"/>
    <col min="4868" max="4868" width="2.83203125" style="252" customWidth="1"/>
    <col min="4869" max="4869" width="27" style="252" customWidth="1"/>
    <col min="4870" max="4871" width="27.5" style="252" customWidth="1"/>
    <col min="4872" max="4872" width="3.1640625" style="252" customWidth="1"/>
    <col min="4873" max="4875" width="27.5" style="252" customWidth="1"/>
    <col min="4876" max="4876" width="3.1640625" style="252" customWidth="1"/>
    <col min="4877" max="4879" width="27.5" style="252" customWidth="1"/>
    <col min="4880" max="4880" width="3.1640625" style="252" customWidth="1"/>
    <col min="4881" max="4883" width="27.5" style="252" customWidth="1"/>
    <col min="4884" max="4884" width="3.1640625" style="252" customWidth="1"/>
    <col min="4885" max="4887" width="27.5" style="252" customWidth="1"/>
    <col min="4888" max="4888" width="3.1640625" style="252" customWidth="1"/>
    <col min="4889" max="4891" width="27.5" style="252" customWidth="1"/>
    <col min="4892" max="4892" width="3.1640625" style="252" customWidth="1"/>
    <col min="4893" max="4895" width="27.5" style="252" customWidth="1"/>
    <col min="4896" max="4896" width="3.1640625" style="252" customWidth="1"/>
    <col min="4897" max="4902" width="16" style="252" customWidth="1"/>
    <col min="4903" max="4903" width="8.83203125" style="252"/>
    <col min="4904" max="4905" width="11.5" style="252" customWidth="1"/>
    <col min="4906" max="4906" width="14" style="252" customWidth="1"/>
    <col min="4907" max="4907" width="12.5" style="252" bestFit="1" customWidth="1"/>
    <col min="4908" max="4908" width="12.5" style="252" customWidth="1"/>
    <col min="4909" max="4909" width="8.83203125" style="252"/>
    <col min="4910" max="4911" width="10.5" style="252" customWidth="1"/>
    <col min="4912" max="4912" width="10" style="252" customWidth="1"/>
    <col min="4913" max="4913" width="10.5" style="252" customWidth="1"/>
    <col min="4914" max="5120" width="8.83203125" style="252"/>
    <col min="5121" max="5121" width="3.5" style="252" customWidth="1"/>
    <col min="5122" max="5122" width="8.83203125" style="252"/>
    <col min="5123" max="5123" width="52.5" style="252" customWidth="1"/>
    <col min="5124" max="5124" width="2.83203125" style="252" customWidth="1"/>
    <col min="5125" max="5125" width="27" style="252" customWidth="1"/>
    <col min="5126" max="5127" width="27.5" style="252" customWidth="1"/>
    <col min="5128" max="5128" width="3.1640625" style="252" customWidth="1"/>
    <col min="5129" max="5131" width="27.5" style="252" customWidth="1"/>
    <col min="5132" max="5132" width="3.1640625" style="252" customWidth="1"/>
    <col min="5133" max="5135" width="27.5" style="252" customWidth="1"/>
    <col min="5136" max="5136" width="3.1640625" style="252" customWidth="1"/>
    <col min="5137" max="5139" width="27.5" style="252" customWidth="1"/>
    <col min="5140" max="5140" width="3.1640625" style="252" customWidth="1"/>
    <col min="5141" max="5143" width="27.5" style="252" customWidth="1"/>
    <col min="5144" max="5144" width="3.1640625" style="252" customWidth="1"/>
    <col min="5145" max="5147" width="27.5" style="252" customWidth="1"/>
    <col min="5148" max="5148" width="3.1640625" style="252" customWidth="1"/>
    <col min="5149" max="5151" width="27.5" style="252" customWidth="1"/>
    <col min="5152" max="5152" width="3.1640625" style="252" customWidth="1"/>
    <col min="5153" max="5158" width="16" style="252" customWidth="1"/>
    <col min="5159" max="5159" width="8.83203125" style="252"/>
    <col min="5160" max="5161" width="11.5" style="252" customWidth="1"/>
    <col min="5162" max="5162" width="14" style="252" customWidth="1"/>
    <col min="5163" max="5163" width="12.5" style="252" bestFit="1" customWidth="1"/>
    <col min="5164" max="5164" width="12.5" style="252" customWidth="1"/>
    <col min="5165" max="5165" width="8.83203125" style="252"/>
    <col min="5166" max="5167" width="10.5" style="252" customWidth="1"/>
    <col min="5168" max="5168" width="10" style="252" customWidth="1"/>
    <col min="5169" max="5169" width="10.5" style="252" customWidth="1"/>
    <col min="5170" max="5376" width="8.83203125" style="252"/>
    <col min="5377" max="5377" width="3.5" style="252" customWidth="1"/>
    <col min="5378" max="5378" width="8.83203125" style="252"/>
    <col min="5379" max="5379" width="52.5" style="252" customWidth="1"/>
    <col min="5380" max="5380" width="2.83203125" style="252" customWidth="1"/>
    <col min="5381" max="5381" width="27" style="252" customWidth="1"/>
    <col min="5382" max="5383" width="27.5" style="252" customWidth="1"/>
    <col min="5384" max="5384" width="3.1640625" style="252" customWidth="1"/>
    <col min="5385" max="5387" width="27.5" style="252" customWidth="1"/>
    <col min="5388" max="5388" width="3.1640625" style="252" customWidth="1"/>
    <col min="5389" max="5391" width="27.5" style="252" customWidth="1"/>
    <col min="5392" max="5392" width="3.1640625" style="252" customWidth="1"/>
    <col min="5393" max="5395" width="27.5" style="252" customWidth="1"/>
    <col min="5396" max="5396" width="3.1640625" style="252" customWidth="1"/>
    <col min="5397" max="5399" width="27.5" style="252" customWidth="1"/>
    <col min="5400" max="5400" width="3.1640625" style="252" customWidth="1"/>
    <col min="5401" max="5403" width="27.5" style="252" customWidth="1"/>
    <col min="5404" max="5404" width="3.1640625" style="252" customWidth="1"/>
    <col min="5405" max="5407" width="27.5" style="252" customWidth="1"/>
    <col min="5408" max="5408" width="3.1640625" style="252" customWidth="1"/>
    <col min="5409" max="5414" width="16" style="252" customWidth="1"/>
    <col min="5415" max="5415" width="8.83203125" style="252"/>
    <col min="5416" max="5417" width="11.5" style="252" customWidth="1"/>
    <col min="5418" max="5418" width="14" style="252" customWidth="1"/>
    <col min="5419" max="5419" width="12.5" style="252" bestFit="1" customWidth="1"/>
    <col min="5420" max="5420" width="12.5" style="252" customWidth="1"/>
    <col min="5421" max="5421" width="8.83203125" style="252"/>
    <col min="5422" max="5423" width="10.5" style="252" customWidth="1"/>
    <col min="5424" max="5424" width="10" style="252" customWidth="1"/>
    <col min="5425" max="5425" width="10.5" style="252" customWidth="1"/>
    <col min="5426" max="5632" width="8.83203125" style="252"/>
    <col min="5633" max="5633" width="3.5" style="252" customWidth="1"/>
    <col min="5634" max="5634" width="8.83203125" style="252"/>
    <col min="5635" max="5635" width="52.5" style="252" customWidth="1"/>
    <col min="5636" max="5636" width="2.83203125" style="252" customWidth="1"/>
    <col min="5637" max="5637" width="27" style="252" customWidth="1"/>
    <col min="5638" max="5639" width="27.5" style="252" customWidth="1"/>
    <col min="5640" max="5640" width="3.1640625" style="252" customWidth="1"/>
    <col min="5641" max="5643" width="27.5" style="252" customWidth="1"/>
    <col min="5644" max="5644" width="3.1640625" style="252" customWidth="1"/>
    <col min="5645" max="5647" width="27.5" style="252" customWidth="1"/>
    <col min="5648" max="5648" width="3.1640625" style="252" customWidth="1"/>
    <col min="5649" max="5651" width="27.5" style="252" customWidth="1"/>
    <col min="5652" max="5652" width="3.1640625" style="252" customWidth="1"/>
    <col min="5653" max="5655" width="27.5" style="252" customWidth="1"/>
    <col min="5656" max="5656" width="3.1640625" style="252" customWidth="1"/>
    <col min="5657" max="5659" width="27.5" style="252" customWidth="1"/>
    <col min="5660" max="5660" width="3.1640625" style="252" customWidth="1"/>
    <col min="5661" max="5663" width="27.5" style="252" customWidth="1"/>
    <col min="5664" max="5664" width="3.1640625" style="252" customWidth="1"/>
    <col min="5665" max="5670" width="16" style="252" customWidth="1"/>
    <col min="5671" max="5671" width="8.83203125" style="252"/>
    <col min="5672" max="5673" width="11.5" style="252" customWidth="1"/>
    <col min="5674" max="5674" width="14" style="252" customWidth="1"/>
    <col min="5675" max="5675" width="12.5" style="252" bestFit="1" customWidth="1"/>
    <col min="5676" max="5676" width="12.5" style="252" customWidth="1"/>
    <col min="5677" max="5677" width="8.83203125" style="252"/>
    <col min="5678" max="5679" width="10.5" style="252" customWidth="1"/>
    <col min="5680" max="5680" width="10" style="252" customWidth="1"/>
    <col min="5681" max="5681" width="10.5" style="252" customWidth="1"/>
    <col min="5682" max="5888" width="8.83203125" style="252"/>
    <col min="5889" max="5889" width="3.5" style="252" customWidth="1"/>
    <col min="5890" max="5890" width="8.83203125" style="252"/>
    <col min="5891" max="5891" width="52.5" style="252" customWidth="1"/>
    <col min="5892" max="5892" width="2.83203125" style="252" customWidth="1"/>
    <col min="5893" max="5893" width="27" style="252" customWidth="1"/>
    <col min="5894" max="5895" width="27.5" style="252" customWidth="1"/>
    <col min="5896" max="5896" width="3.1640625" style="252" customWidth="1"/>
    <col min="5897" max="5899" width="27.5" style="252" customWidth="1"/>
    <col min="5900" max="5900" width="3.1640625" style="252" customWidth="1"/>
    <col min="5901" max="5903" width="27.5" style="252" customWidth="1"/>
    <col min="5904" max="5904" width="3.1640625" style="252" customWidth="1"/>
    <col min="5905" max="5907" width="27.5" style="252" customWidth="1"/>
    <col min="5908" max="5908" width="3.1640625" style="252" customWidth="1"/>
    <col min="5909" max="5911" width="27.5" style="252" customWidth="1"/>
    <col min="5912" max="5912" width="3.1640625" style="252" customWidth="1"/>
    <col min="5913" max="5915" width="27.5" style="252" customWidth="1"/>
    <col min="5916" max="5916" width="3.1640625" style="252" customWidth="1"/>
    <col min="5917" max="5919" width="27.5" style="252" customWidth="1"/>
    <col min="5920" max="5920" width="3.1640625" style="252" customWidth="1"/>
    <col min="5921" max="5926" width="16" style="252" customWidth="1"/>
    <col min="5927" max="5927" width="8.83203125" style="252"/>
    <col min="5928" max="5929" width="11.5" style="252" customWidth="1"/>
    <col min="5930" max="5930" width="14" style="252" customWidth="1"/>
    <col min="5931" max="5931" width="12.5" style="252" bestFit="1" customWidth="1"/>
    <col min="5932" max="5932" width="12.5" style="252" customWidth="1"/>
    <col min="5933" max="5933" width="8.83203125" style="252"/>
    <col min="5934" max="5935" width="10.5" style="252" customWidth="1"/>
    <col min="5936" max="5936" width="10" style="252" customWidth="1"/>
    <col min="5937" max="5937" width="10.5" style="252" customWidth="1"/>
    <col min="5938" max="6144" width="8.83203125" style="252"/>
    <col min="6145" max="6145" width="3.5" style="252" customWidth="1"/>
    <col min="6146" max="6146" width="8.83203125" style="252"/>
    <col min="6147" max="6147" width="52.5" style="252" customWidth="1"/>
    <col min="6148" max="6148" width="2.83203125" style="252" customWidth="1"/>
    <col min="6149" max="6149" width="27" style="252" customWidth="1"/>
    <col min="6150" max="6151" width="27.5" style="252" customWidth="1"/>
    <col min="6152" max="6152" width="3.1640625" style="252" customWidth="1"/>
    <col min="6153" max="6155" width="27.5" style="252" customWidth="1"/>
    <col min="6156" max="6156" width="3.1640625" style="252" customWidth="1"/>
    <col min="6157" max="6159" width="27.5" style="252" customWidth="1"/>
    <col min="6160" max="6160" width="3.1640625" style="252" customWidth="1"/>
    <col min="6161" max="6163" width="27.5" style="252" customWidth="1"/>
    <col min="6164" max="6164" width="3.1640625" style="252" customWidth="1"/>
    <col min="6165" max="6167" width="27.5" style="252" customWidth="1"/>
    <col min="6168" max="6168" width="3.1640625" style="252" customWidth="1"/>
    <col min="6169" max="6171" width="27.5" style="252" customWidth="1"/>
    <col min="6172" max="6172" width="3.1640625" style="252" customWidth="1"/>
    <col min="6173" max="6175" width="27.5" style="252" customWidth="1"/>
    <col min="6176" max="6176" width="3.1640625" style="252" customWidth="1"/>
    <col min="6177" max="6182" width="16" style="252" customWidth="1"/>
    <col min="6183" max="6183" width="8.83203125" style="252"/>
    <col min="6184" max="6185" width="11.5" style="252" customWidth="1"/>
    <col min="6186" max="6186" width="14" style="252" customWidth="1"/>
    <col min="6187" max="6187" width="12.5" style="252" bestFit="1" customWidth="1"/>
    <col min="6188" max="6188" width="12.5" style="252" customWidth="1"/>
    <col min="6189" max="6189" width="8.83203125" style="252"/>
    <col min="6190" max="6191" width="10.5" style="252" customWidth="1"/>
    <col min="6192" max="6192" width="10" style="252" customWidth="1"/>
    <col min="6193" max="6193" width="10.5" style="252" customWidth="1"/>
    <col min="6194" max="6400" width="8.83203125" style="252"/>
    <col min="6401" max="6401" width="3.5" style="252" customWidth="1"/>
    <col min="6402" max="6402" width="8.83203125" style="252"/>
    <col min="6403" max="6403" width="52.5" style="252" customWidth="1"/>
    <col min="6404" max="6404" width="2.83203125" style="252" customWidth="1"/>
    <col min="6405" max="6405" width="27" style="252" customWidth="1"/>
    <col min="6406" max="6407" width="27.5" style="252" customWidth="1"/>
    <col min="6408" max="6408" width="3.1640625" style="252" customWidth="1"/>
    <col min="6409" max="6411" width="27.5" style="252" customWidth="1"/>
    <col min="6412" max="6412" width="3.1640625" style="252" customWidth="1"/>
    <col min="6413" max="6415" width="27.5" style="252" customWidth="1"/>
    <col min="6416" max="6416" width="3.1640625" style="252" customWidth="1"/>
    <col min="6417" max="6419" width="27.5" style="252" customWidth="1"/>
    <col min="6420" max="6420" width="3.1640625" style="252" customWidth="1"/>
    <col min="6421" max="6423" width="27.5" style="252" customWidth="1"/>
    <col min="6424" max="6424" width="3.1640625" style="252" customWidth="1"/>
    <col min="6425" max="6427" width="27.5" style="252" customWidth="1"/>
    <col min="6428" max="6428" width="3.1640625" style="252" customWidth="1"/>
    <col min="6429" max="6431" width="27.5" style="252" customWidth="1"/>
    <col min="6432" max="6432" width="3.1640625" style="252" customWidth="1"/>
    <col min="6433" max="6438" width="16" style="252" customWidth="1"/>
    <col min="6439" max="6439" width="8.83203125" style="252"/>
    <col min="6440" max="6441" width="11.5" style="252" customWidth="1"/>
    <col min="6442" max="6442" width="14" style="252" customWidth="1"/>
    <col min="6443" max="6443" width="12.5" style="252" bestFit="1" customWidth="1"/>
    <col min="6444" max="6444" width="12.5" style="252" customWidth="1"/>
    <col min="6445" max="6445" width="8.83203125" style="252"/>
    <col min="6446" max="6447" width="10.5" style="252" customWidth="1"/>
    <col min="6448" max="6448" width="10" style="252" customWidth="1"/>
    <col min="6449" max="6449" width="10.5" style="252" customWidth="1"/>
    <col min="6450" max="6656" width="8.83203125" style="252"/>
    <col min="6657" max="6657" width="3.5" style="252" customWidth="1"/>
    <col min="6658" max="6658" width="8.83203125" style="252"/>
    <col min="6659" max="6659" width="52.5" style="252" customWidth="1"/>
    <col min="6660" max="6660" width="2.83203125" style="252" customWidth="1"/>
    <col min="6661" max="6661" width="27" style="252" customWidth="1"/>
    <col min="6662" max="6663" width="27.5" style="252" customWidth="1"/>
    <col min="6664" max="6664" width="3.1640625" style="252" customWidth="1"/>
    <col min="6665" max="6667" width="27.5" style="252" customWidth="1"/>
    <col min="6668" max="6668" width="3.1640625" style="252" customWidth="1"/>
    <col min="6669" max="6671" width="27.5" style="252" customWidth="1"/>
    <col min="6672" max="6672" width="3.1640625" style="252" customWidth="1"/>
    <col min="6673" max="6675" width="27.5" style="252" customWidth="1"/>
    <col min="6676" max="6676" width="3.1640625" style="252" customWidth="1"/>
    <col min="6677" max="6679" width="27.5" style="252" customWidth="1"/>
    <col min="6680" max="6680" width="3.1640625" style="252" customWidth="1"/>
    <col min="6681" max="6683" width="27.5" style="252" customWidth="1"/>
    <col min="6684" max="6684" width="3.1640625" style="252" customWidth="1"/>
    <col min="6685" max="6687" width="27.5" style="252" customWidth="1"/>
    <col min="6688" max="6688" width="3.1640625" style="252" customWidth="1"/>
    <col min="6689" max="6694" width="16" style="252" customWidth="1"/>
    <col min="6695" max="6695" width="8.83203125" style="252"/>
    <col min="6696" max="6697" width="11.5" style="252" customWidth="1"/>
    <col min="6698" max="6698" width="14" style="252" customWidth="1"/>
    <col min="6699" max="6699" width="12.5" style="252" bestFit="1" customWidth="1"/>
    <col min="6700" max="6700" width="12.5" style="252" customWidth="1"/>
    <col min="6701" max="6701" width="8.83203125" style="252"/>
    <col min="6702" max="6703" width="10.5" style="252" customWidth="1"/>
    <col min="6704" max="6704" width="10" style="252" customWidth="1"/>
    <col min="6705" max="6705" width="10.5" style="252" customWidth="1"/>
    <col min="6706" max="6912" width="8.83203125" style="252"/>
    <col min="6913" max="6913" width="3.5" style="252" customWidth="1"/>
    <col min="6914" max="6914" width="8.83203125" style="252"/>
    <col min="6915" max="6915" width="52.5" style="252" customWidth="1"/>
    <col min="6916" max="6916" width="2.83203125" style="252" customWidth="1"/>
    <col min="6917" max="6917" width="27" style="252" customWidth="1"/>
    <col min="6918" max="6919" width="27.5" style="252" customWidth="1"/>
    <col min="6920" max="6920" width="3.1640625" style="252" customWidth="1"/>
    <col min="6921" max="6923" width="27.5" style="252" customWidth="1"/>
    <col min="6924" max="6924" width="3.1640625" style="252" customWidth="1"/>
    <col min="6925" max="6927" width="27.5" style="252" customWidth="1"/>
    <col min="6928" max="6928" width="3.1640625" style="252" customWidth="1"/>
    <col min="6929" max="6931" width="27.5" style="252" customWidth="1"/>
    <col min="6932" max="6932" width="3.1640625" style="252" customWidth="1"/>
    <col min="6933" max="6935" width="27.5" style="252" customWidth="1"/>
    <col min="6936" max="6936" width="3.1640625" style="252" customWidth="1"/>
    <col min="6937" max="6939" width="27.5" style="252" customWidth="1"/>
    <col min="6940" max="6940" width="3.1640625" style="252" customWidth="1"/>
    <col min="6941" max="6943" width="27.5" style="252" customWidth="1"/>
    <col min="6944" max="6944" width="3.1640625" style="252" customWidth="1"/>
    <col min="6945" max="6950" width="16" style="252" customWidth="1"/>
    <col min="6951" max="6951" width="8.83203125" style="252"/>
    <col min="6952" max="6953" width="11.5" style="252" customWidth="1"/>
    <col min="6954" max="6954" width="14" style="252" customWidth="1"/>
    <col min="6955" max="6955" width="12.5" style="252" bestFit="1" customWidth="1"/>
    <col min="6956" max="6956" width="12.5" style="252" customWidth="1"/>
    <col min="6957" max="6957" width="8.83203125" style="252"/>
    <col min="6958" max="6959" width="10.5" style="252" customWidth="1"/>
    <col min="6960" max="6960" width="10" style="252" customWidth="1"/>
    <col min="6961" max="6961" width="10.5" style="252" customWidth="1"/>
    <col min="6962" max="7168" width="8.83203125" style="252"/>
    <col min="7169" max="7169" width="3.5" style="252" customWidth="1"/>
    <col min="7170" max="7170" width="8.83203125" style="252"/>
    <col min="7171" max="7171" width="52.5" style="252" customWidth="1"/>
    <col min="7172" max="7172" width="2.83203125" style="252" customWidth="1"/>
    <col min="7173" max="7173" width="27" style="252" customWidth="1"/>
    <col min="7174" max="7175" width="27.5" style="252" customWidth="1"/>
    <col min="7176" max="7176" width="3.1640625" style="252" customWidth="1"/>
    <col min="7177" max="7179" width="27.5" style="252" customWidth="1"/>
    <col min="7180" max="7180" width="3.1640625" style="252" customWidth="1"/>
    <col min="7181" max="7183" width="27.5" style="252" customWidth="1"/>
    <col min="7184" max="7184" width="3.1640625" style="252" customWidth="1"/>
    <col min="7185" max="7187" width="27.5" style="252" customWidth="1"/>
    <col min="7188" max="7188" width="3.1640625" style="252" customWidth="1"/>
    <col min="7189" max="7191" width="27.5" style="252" customWidth="1"/>
    <col min="7192" max="7192" width="3.1640625" style="252" customWidth="1"/>
    <col min="7193" max="7195" width="27.5" style="252" customWidth="1"/>
    <col min="7196" max="7196" width="3.1640625" style="252" customWidth="1"/>
    <col min="7197" max="7199" width="27.5" style="252" customWidth="1"/>
    <col min="7200" max="7200" width="3.1640625" style="252" customWidth="1"/>
    <col min="7201" max="7206" width="16" style="252" customWidth="1"/>
    <col min="7207" max="7207" width="8.83203125" style="252"/>
    <col min="7208" max="7209" width="11.5" style="252" customWidth="1"/>
    <col min="7210" max="7210" width="14" style="252" customWidth="1"/>
    <col min="7211" max="7211" width="12.5" style="252" bestFit="1" customWidth="1"/>
    <col min="7212" max="7212" width="12.5" style="252" customWidth="1"/>
    <col min="7213" max="7213" width="8.83203125" style="252"/>
    <col min="7214" max="7215" width="10.5" style="252" customWidth="1"/>
    <col min="7216" max="7216" width="10" style="252" customWidth="1"/>
    <col min="7217" max="7217" width="10.5" style="252" customWidth="1"/>
    <col min="7218" max="7424" width="8.83203125" style="252"/>
    <col min="7425" max="7425" width="3.5" style="252" customWidth="1"/>
    <col min="7426" max="7426" width="8.83203125" style="252"/>
    <col min="7427" max="7427" width="52.5" style="252" customWidth="1"/>
    <col min="7428" max="7428" width="2.83203125" style="252" customWidth="1"/>
    <col min="7429" max="7429" width="27" style="252" customWidth="1"/>
    <col min="7430" max="7431" width="27.5" style="252" customWidth="1"/>
    <col min="7432" max="7432" width="3.1640625" style="252" customWidth="1"/>
    <col min="7433" max="7435" width="27.5" style="252" customWidth="1"/>
    <col min="7436" max="7436" width="3.1640625" style="252" customWidth="1"/>
    <col min="7437" max="7439" width="27.5" style="252" customWidth="1"/>
    <col min="7440" max="7440" width="3.1640625" style="252" customWidth="1"/>
    <col min="7441" max="7443" width="27.5" style="252" customWidth="1"/>
    <col min="7444" max="7444" width="3.1640625" style="252" customWidth="1"/>
    <col min="7445" max="7447" width="27.5" style="252" customWidth="1"/>
    <col min="7448" max="7448" width="3.1640625" style="252" customWidth="1"/>
    <col min="7449" max="7451" width="27.5" style="252" customWidth="1"/>
    <col min="7452" max="7452" width="3.1640625" style="252" customWidth="1"/>
    <col min="7453" max="7455" width="27.5" style="252" customWidth="1"/>
    <col min="7456" max="7456" width="3.1640625" style="252" customWidth="1"/>
    <col min="7457" max="7462" width="16" style="252" customWidth="1"/>
    <col min="7463" max="7463" width="8.83203125" style="252"/>
    <col min="7464" max="7465" width="11.5" style="252" customWidth="1"/>
    <col min="7466" max="7466" width="14" style="252" customWidth="1"/>
    <col min="7467" max="7467" width="12.5" style="252" bestFit="1" customWidth="1"/>
    <col min="7468" max="7468" width="12.5" style="252" customWidth="1"/>
    <col min="7469" max="7469" width="8.83203125" style="252"/>
    <col min="7470" max="7471" width="10.5" style="252" customWidth="1"/>
    <col min="7472" max="7472" width="10" style="252" customWidth="1"/>
    <col min="7473" max="7473" width="10.5" style="252" customWidth="1"/>
    <col min="7474" max="7680" width="8.83203125" style="252"/>
    <col min="7681" max="7681" width="3.5" style="252" customWidth="1"/>
    <col min="7682" max="7682" width="8.83203125" style="252"/>
    <col min="7683" max="7683" width="52.5" style="252" customWidth="1"/>
    <col min="7684" max="7684" width="2.83203125" style="252" customWidth="1"/>
    <col min="7685" max="7685" width="27" style="252" customWidth="1"/>
    <col min="7686" max="7687" width="27.5" style="252" customWidth="1"/>
    <col min="7688" max="7688" width="3.1640625" style="252" customWidth="1"/>
    <col min="7689" max="7691" width="27.5" style="252" customWidth="1"/>
    <col min="7692" max="7692" width="3.1640625" style="252" customWidth="1"/>
    <col min="7693" max="7695" width="27.5" style="252" customWidth="1"/>
    <col min="7696" max="7696" width="3.1640625" style="252" customWidth="1"/>
    <col min="7697" max="7699" width="27.5" style="252" customWidth="1"/>
    <col min="7700" max="7700" width="3.1640625" style="252" customWidth="1"/>
    <col min="7701" max="7703" width="27.5" style="252" customWidth="1"/>
    <col min="7704" max="7704" width="3.1640625" style="252" customWidth="1"/>
    <col min="7705" max="7707" width="27.5" style="252" customWidth="1"/>
    <col min="7708" max="7708" width="3.1640625" style="252" customWidth="1"/>
    <col min="7709" max="7711" width="27.5" style="252" customWidth="1"/>
    <col min="7712" max="7712" width="3.1640625" style="252" customWidth="1"/>
    <col min="7713" max="7718" width="16" style="252" customWidth="1"/>
    <col min="7719" max="7719" width="8.83203125" style="252"/>
    <col min="7720" max="7721" width="11.5" style="252" customWidth="1"/>
    <col min="7722" max="7722" width="14" style="252" customWidth="1"/>
    <col min="7723" max="7723" width="12.5" style="252" bestFit="1" customWidth="1"/>
    <col min="7724" max="7724" width="12.5" style="252" customWidth="1"/>
    <col min="7725" max="7725" width="8.83203125" style="252"/>
    <col min="7726" max="7727" width="10.5" style="252" customWidth="1"/>
    <col min="7728" max="7728" width="10" style="252" customWidth="1"/>
    <col min="7729" max="7729" width="10.5" style="252" customWidth="1"/>
    <col min="7730" max="7936" width="8.83203125" style="252"/>
    <col min="7937" max="7937" width="3.5" style="252" customWidth="1"/>
    <col min="7938" max="7938" width="8.83203125" style="252"/>
    <col min="7939" max="7939" width="52.5" style="252" customWidth="1"/>
    <col min="7940" max="7940" width="2.83203125" style="252" customWidth="1"/>
    <col min="7941" max="7941" width="27" style="252" customWidth="1"/>
    <col min="7942" max="7943" width="27.5" style="252" customWidth="1"/>
    <col min="7944" max="7944" width="3.1640625" style="252" customWidth="1"/>
    <col min="7945" max="7947" width="27.5" style="252" customWidth="1"/>
    <col min="7948" max="7948" width="3.1640625" style="252" customWidth="1"/>
    <col min="7949" max="7951" width="27.5" style="252" customWidth="1"/>
    <col min="7952" max="7952" width="3.1640625" style="252" customWidth="1"/>
    <col min="7953" max="7955" width="27.5" style="252" customWidth="1"/>
    <col min="7956" max="7956" width="3.1640625" style="252" customWidth="1"/>
    <col min="7957" max="7959" width="27.5" style="252" customWidth="1"/>
    <col min="7960" max="7960" width="3.1640625" style="252" customWidth="1"/>
    <col min="7961" max="7963" width="27.5" style="252" customWidth="1"/>
    <col min="7964" max="7964" width="3.1640625" style="252" customWidth="1"/>
    <col min="7965" max="7967" width="27.5" style="252" customWidth="1"/>
    <col min="7968" max="7968" width="3.1640625" style="252" customWidth="1"/>
    <col min="7969" max="7974" width="16" style="252" customWidth="1"/>
    <col min="7975" max="7975" width="8.83203125" style="252"/>
    <col min="7976" max="7977" width="11.5" style="252" customWidth="1"/>
    <col min="7978" max="7978" width="14" style="252" customWidth="1"/>
    <col min="7979" max="7979" width="12.5" style="252" bestFit="1" customWidth="1"/>
    <col min="7980" max="7980" width="12.5" style="252" customWidth="1"/>
    <col min="7981" max="7981" width="8.83203125" style="252"/>
    <col min="7982" max="7983" width="10.5" style="252" customWidth="1"/>
    <col min="7984" max="7984" width="10" style="252" customWidth="1"/>
    <col min="7985" max="7985" width="10.5" style="252" customWidth="1"/>
    <col min="7986" max="8192" width="8.83203125" style="252"/>
    <col min="8193" max="8193" width="3.5" style="252" customWidth="1"/>
    <col min="8194" max="8194" width="8.83203125" style="252"/>
    <col min="8195" max="8195" width="52.5" style="252" customWidth="1"/>
    <col min="8196" max="8196" width="2.83203125" style="252" customWidth="1"/>
    <col min="8197" max="8197" width="27" style="252" customWidth="1"/>
    <col min="8198" max="8199" width="27.5" style="252" customWidth="1"/>
    <col min="8200" max="8200" width="3.1640625" style="252" customWidth="1"/>
    <col min="8201" max="8203" width="27.5" style="252" customWidth="1"/>
    <col min="8204" max="8204" width="3.1640625" style="252" customWidth="1"/>
    <col min="8205" max="8207" width="27.5" style="252" customWidth="1"/>
    <col min="8208" max="8208" width="3.1640625" style="252" customWidth="1"/>
    <col min="8209" max="8211" width="27.5" style="252" customWidth="1"/>
    <col min="8212" max="8212" width="3.1640625" style="252" customWidth="1"/>
    <col min="8213" max="8215" width="27.5" style="252" customWidth="1"/>
    <col min="8216" max="8216" width="3.1640625" style="252" customWidth="1"/>
    <col min="8217" max="8219" width="27.5" style="252" customWidth="1"/>
    <col min="8220" max="8220" width="3.1640625" style="252" customWidth="1"/>
    <col min="8221" max="8223" width="27.5" style="252" customWidth="1"/>
    <col min="8224" max="8224" width="3.1640625" style="252" customWidth="1"/>
    <col min="8225" max="8230" width="16" style="252" customWidth="1"/>
    <col min="8231" max="8231" width="8.83203125" style="252"/>
    <col min="8232" max="8233" width="11.5" style="252" customWidth="1"/>
    <col min="8234" max="8234" width="14" style="252" customWidth="1"/>
    <col min="8235" max="8235" width="12.5" style="252" bestFit="1" customWidth="1"/>
    <col min="8236" max="8236" width="12.5" style="252" customWidth="1"/>
    <col min="8237" max="8237" width="8.83203125" style="252"/>
    <col min="8238" max="8239" width="10.5" style="252" customWidth="1"/>
    <col min="8240" max="8240" width="10" style="252" customWidth="1"/>
    <col min="8241" max="8241" width="10.5" style="252" customWidth="1"/>
    <col min="8242" max="8448" width="8.83203125" style="252"/>
    <col min="8449" max="8449" width="3.5" style="252" customWidth="1"/>
    <col min="8450" max="8450" width="8.83203125" style="252"/>
    <col min="8451" max="8451" width="52.5" style="252" customWidth="1"/>
    <col min="8452" max="8452" width="2.83203125" style="252" customWidth="1"/>
    <col min="8453" max="8453" width="27" style="252" customWidth="1"/>
    <col min="8454" max="8455" width="27.5" style="252" customWidth="1"/>
    <col min="8456" max="8456" width="3.1640625" style="252" customWidth="1"/>
    <col min="8457" max="8459" width="27.5" style="252" customWidth="1"/>
    <col min="8460" max="8460" width="3.1640625" style="252" customWidth="1"/>
    <col min="8461" max="8463" width="27.5" style="252" customWidth="1"/>
    <col min="8464" max="8464" width="3.1640625" style="252" customWidth="1"/>
    <col min="8465" max="8467" width="27.5" style="252" customWidth="1"/>
    <col min="8468" max="8468" width="3.1640625" style="252" customWidth="1"/>
    <col min="8469" max="8471" width="27.5" style="252" customWidth="1"/>
    <col min="8472" max="8472" width="3.1640625" style="252" customWidth="1"/>
    <col min="8473" max="8475" width="27.5" style="252" customWidth="1"/>
    <col min="8476" max="8476" width="3.1640625" style="252" customWidth="1"/>
    <col min="8477" max="8479" width="27.5" style="252" customWidth="1"/>
    <col min="8480" max="8480" width="3.1640625" style="252" customWidth="1"/>
    <col min="8481" max="8486" width="16" style="252" customWidth="1"/>
    <col min="8487" max="8487" width="8.83203125" style="252"/>
    <col min="8488" max="8489" width="11.5" style="252" customWidth="1"/>
    <col min="8490" max="8490" width="14" style="252" customWidth="1"/>
    <col min="8491" max="8491" width="12.5" style="252" bestFit="1" customWidth="1"/>
    <col min="8492" max="8492" width="12.5" style="252" customWidth="1"/>
    <col min="8493" max="8493" width="8.83203125" style="252"/>
    <col min="8494" max="8495" width="10.5" style="252" customWidth="1"/>
    <col min="8496" max="8496" width="10" style="252" customWidth="1"/>
    <col min="8497" max="8497" width="10.5" style="252" customWidth="1"/>
    <col min="8498" max="8704" width="8.83203125" style="252"/>
    <col min="8705" max="8705" width="3.5" style="252" customWidth="1"/>
    <col min="8706" max="8706" width="8.83203125" style="252"/>
    <col min="8707" max="8707" width="52.5" style="252" customWidth="1"/>
    <col min="8708" max="8708" width="2.83203125" style="252" customWidth="1"/>
    <col min="8709" max="8709" width="27" style="252" customWidth="1"/>
    <col min="8710" max="8711" width="27.5" style="252" customWidth="1"/>
    <col min="8712" max="8712" width="3.1640625" style="252" customWidth="1"/>
    <col min="8713" max="8715" width="27.5" style="252" customWidth="1"/>
    <col min="8716" max="8716" width="3.1640625" style="252" customWidth="1"/>
    <col min="8717" max="8719" width="27.5" style="252" customWidth="1"/>
    <col min="8720" max="8720" width="3.1640625" style="252" customWidth="1"/>
    <col min="8721" max="8723" width="27.5" style="252" customWidth="1"/>
    <col min="8724" max="8724" width="3.1640625" style="252" customWidth="1"/>
    <col min="8725" max="8727" width="27.5" style="252" customWidth="1"/>
    <col min="8728" max="8728" width="3.1640625" style="252" customWidth="1"/>
    <col min="8729" max="8731" width="27.5" style="252" customWidth="1"/>
    <col min="8732" max="8732" width="3.1640625" style="252" customWidth="1"/>
    <col min="8733" max="8735" width="27.5" style="252" customWidth="1"/>
    <col min="8736" max="8736" width="3.1640625" style="252" customWidth="1"/>
    <col min="8737" max="8742" width="16" style="252" customWidth="1"/>
    <col min="8743" max="8743" width="8.83203125" style="252"/>
    <col min="8744" max="8745" width="11.5" style="252" customWidth="1"/>
    <col min="8746" max="8746" width="14" style="252" customWidth="1"/>
    <col min="8747" max="8747" width="12.5" style="252" bestFit="1" customWidth="1"/>
    <col min="8748" max="8748" width="12.5" style="252" customWidth="1"/>
    <col min="8749" max="8749" width="8.83203125" style="252"/>
    <col min="8750" max="8751" width="10.5" style="252" customWidth="1"/>
    <col min="8752" max="8752" width="10" style="252" customWidth="1"/>
    <col min="8753" max="8753" width="10.5" style="252" customWidth="1"/>
    <col min="8754" max="8960" width="8.83203125" style="252"/>
    <col min="8961" max="8961" width="3.5" style="252" customWidth="1"/>
    <col min="8962" max="8962" width="8.83203125" style="252"/>
    <col min="8963" max="8963" width="52.5" style="252" customWidth="1"/>
    <col min="8964" max="8964" width="2.83203125" style="252" customWidth="1"/>
    <col min="8965" max="8965" width="27" style="252" customWidth="1"/>
    <col min="8966" max="8967" width="27.5" style="252" customWidth="1"/>
    <col min="8968" max="8968" width="3.1640625" style="252" customWidth="1"/>
    <col min="8969" max="8971" width="27.5" style="252" customWidth="1"/>
    <col min="8972" max="8972" width="3.1640625" style="252" customWidth="1"/>
    <col min="8973" max="8975" width="27.5" style="252" customWidth="1"/>
    <col min="8976" max="8976" width="3.1640625" style="252" customWidth="1"/>
    <col min="8977" max="8979" width="27.5" style="252" customWidth="1"/>
    <col min="8980" max="8980" width="3.1640625" style="252" customWidth="1"/>
    <col min="8981" max="8983" width="27.5" style="252" customWidth="1"/>
    <col min="8984" max="8984" width="3.1640625" style="252" customWidth="1"/>
    <col min="8985" max="8987" width="27.5" style="252" customWidth="1"/>
    <col min="8988" max="8988" width="3.1640625" style="252" customWidth="1"/>
    <col min="8989" max="8991" width="27.5" style="252" customWidth="1"/>
    <col min="8992" max="8992" width="3.1640625" style="252" customWidth="1"/>
    <col min="8993" max="8998" width="16" style="252" customWidth="1"/>
    <col min="8999" max="8999" width="8.83203125" style="252"/>
    <col min="9000" max="9001" width="11.5" style="252" customWidth="1"/>
    <col min="9002" max="9002" width="14" style="252" customWidth="1"/>
    <col min="9003" max="9003" width="12.5" style="252" bestFit="1" customWidth="1"/>
    <col min="9004" max="9004" width="12.5" style="252" customWidth="1"/>
    <col min="9005" max="9005" width="8.83203125" style="252"/>
    <col min="9006" max="9007" width="10.5" style="252" customWidth="1"/>
    <col min="9008" max="9008" width="10" style="252" customWidth="1"/>
    <col min="9009" max="9009" width="10.5" style="252" customWidth="1"/>
    <col min="9010" max="9216" width="8.83203125" style="252"/>
    <col min="9217" max="9217" width="3.5" style="252" customWidth="1"/>
    <col min="9218" max="9218" width="8.83203125" style="252"/>
    <col min="9219" max="9219" width="52.5" style="252" customWidth="1"/>
    <col min="9220" max="9220" width="2.83203125" style="252" customWidth="1"/>
    <col min="9221" max="9221" width="27" style="252" customWidth="1"/>
    <col min="9222" max="9223" width="27.5" style="252" customWidth="1"/>
    <col min="9224" max="9224" width="3.1640625" style="252" customWidth="1"/>
    <col min="9225" max="9227" width="27.5" style="252" customWidth="1"/>
    <col min="9228" max="9228" width="3.1640625" style="252" customWidth="1"/>
    <col min="9229" max="9231" width="27.5" style="252" customWidth="1"/>
    <col min="9232" max="9232" width="3.1640625" style="252" customWidth="1"/>
    <col min="9233" max="9235" width="27.5" style="252" customWidth="1"/>
    <col min="9236" max="9236" width="3.1640625" style="252" customWidth="1"/>
    <col min="9237" max="9239" width="27.5" style="252" customWidth="1"/>
    <col min="9240" max="9240" width="3.1640625" style="252" customWidth="1"/>
    <col min="9241" max="9243" width="27.5" style="252" customWidth="1"/>
    <col min="9244" max="9244" width="3.1640625" style="252" customWidth="1"/>
    <col min="9245" max="9247" width="27.5" style="252" customWidth="1"/>
    <col min="9248" max="9248" width="3.1640625" style="252" customWidth="1"/>
    <col min="9249" max="9254" width="16" style="252" customWidth="1"/>
    <col min="9255" max="9255" width="8.83203125" style="252"/>
    <col min="9256" max="9257" width="11.5" style="252" customWidth="1"/>
    <col min="9258" max="9258" width="14" style="252" customWidth="1"/>
    <col min="9259" max="9259" width="12.5" style="252" bestFit="1" customWidth="1"/>
    <col min="9260" max="9260" width="12.5" style="252" customWidth="1"/>
    <col min="9261" max="9261" width="8.83203125" style="252"/>
    <col min="9262" max="9263" width="10.5" style="252" customWidth="1"/>
    <col min="9264" max="9264" width="10" style="252" customWidth="1"/>
    <col min="9265" max="9265" width="10.5" style="252" customWidth="1"/>
    <col min="9266" max="9472" width="8.83203125" style="252"/>
    <col min="9473" max="9473" width="3.5" style="252" customWidth="1"/>
    <col min="9474" max="9474" width="8.83203125" style="252"/>
    <col min="9475" max="9475" width="52.5" style="252" customWidth="1"/>
    <col min="9476" max="9476" width="2.83203125" style="252" customWidth="1"/>
    <col min="9477" max="9477" width="27" style="252" customWidth="1"/>
    <col min="9478" max="9479" width="27.5" style="252" customWidth="1"/>
    <col min="9480" max="9480" width="3.1640625" style="252" customWidth="1"/>
    <col min="9481" max="9483" width="27.5" style="252" customWidth="1"/>
    <col min="9484" max="9484" width="3.1640625" style="252" customWidth="1"/>
    <col min="9485" max="9487" width="27.5" style="252" customWidth="1"/>
    <col min="9488" max="9488" width="3.1640625" style="252" customWidth="1"/>
    <col min="9489" max="9491" width="27.5" style="252" customWidth="1"/>
    <col min="9492" max="9492" width="3.1640625" style="252" customWidth="1"/>
    <col min="9493" max="9495" width="27.5" style="252" customWidth="1"/>
    <col min="9496" max="9496" width="3.1640625" style="252" customWidth="1"/>
    <col min="9497" max="9499" width="27.5" style="252" customWidth="1"/>
    <col min="9500" max="9500" width="3.1640625" style="252" customWidth="1"/>
    <col min="9501" max="9503" width="27.5" style="252" customWidth="1"/>
    <col min="9504" max="9504" width="3.1640625" style="252" customWidth="1"/>
    <col min="9505" max="9510" width="16" style="252" customWidth="1"/>
    <col min="9511" max="9511" width="8.83203125" style="252"/>
    <col min="9512" max="9513" width="11.5" style="252" customWidth="1"/>
    <col min="9514" max="9514" width="14" style="252" customWidth="1"/>
    <col min="9515" max="9515" width="12.5" style="252" bestFit="1" customWidth="1"/>
    <col min="9516" max="9516" width="12.5" style="252" customWidth="1"/>
    <col min="9517" max="9517" width="8.83203125" style="252"/>
    <col min="9518" max="9519" width="10.5" style="252" customWidth="1"/>
    <col min="9520" max="9520" width="10" style="252" customWidth="1"/>
    <col min="9521" max="9521" width="10.5" style="252" customWidth="1"/>
    <col min="9522" max="9728" width="8.83203125" style="252"/>
    <col min="9729" max="9729" width="3.5" style="252" customWidth="1"/>
    <col min="9730" max="9730" width="8.83203125" style="252"/>
    <col min="9731" max="9731" width="52.5" style="252" customWidth="1"/>
    <col min="9732" max="9732" width="2.83203125" style="252" customWidth="1"/>
    <col min="9733" max="9733" width="27" style="252" customWidth="1"/>
    <col min="9734" max="9735" width="27.5" style="252" customWidth="1"/>
    <col min="9736" max="9736" width="3.1640625" style="252" customWidth="1"/>
    <col min="9737" max="9739" width="27.5" style="252" customWidth="1"/>
    <col min="9740" max="9740" width="3.1640625" style="252" customWidth="1"/>
    <col min="9741" max="9743" width="27.5" style="252" customWidth="1"/>
    <col min="9744" max="9744" width="3.1640625" style="252" customWidth="1"/>
    <col min="9745" max="9747" width="27.5" style="252" customWidth="1"/>
    <col min="9748" max="9748" width="3.1640625" style="252" customWidth="1"/>
    <col min="9749" max="9751" width="27.5" style="252" customWidth="1"/>
    <col min="9752" max="9752" width="3.1640625" style="252" customWidth="1"/>
    <col min="9753" max="9755" width="27.5" style="252" customWidth="1"/>
    <col min="9756" max="9756" width="3.1640625" style="252" customWidth="1"/>
    <col min="9757" max="9759" width="27.5" style="252" customWidth="1"/>
    <col min="9760" max="9760" width="3.1640625" style="252" customWidth="1"/>
    <col min="9761" max="9766" width="16" style="252" customWidth="1"/>
    <col min="9767" max="9767" width="8.83203125" style="252"/>
    <col min="9768" max="9769" width="11.5" style="252" customWidth="1"/>
    <col min="9770" max="9770" width="14" style="252" customWidth="1"/>
    <col min="9771" max="9771" width="12.5" style="252" bestFit="1" customWidth="1"/>
    <col min="9772" max="9772" width="12.5" style="252" customWidth="1"/>
    <col min="9773" max="9773" width="8.83203125" style="252"/>
    <col min="9774" max="9775" width="10.5" style="252" customWidth="1"/>
    <col min="9776" max="9776" width="10" style="252" customWidth="1"/>
    <col min="9777" max="9777" width="10.5" style="252" customWidth="1"/>
    <col min="9778" max="9984" width="8.83203125" style="252"/>
    <col min="9985" max="9985" width="3.5" style="252" customWidth="1"/>
    <col min="9986" max="9986" width="8.83203125" style="252"/>
    <col min="9987" max="9987" width="52.5" style="252" customWidth="1"/>
    <col min="9988" max="9988" width="2.83203125" style="252" customWidth="1"/>
    <col min="9989" max="9989" width="27" style="252" customWidth="1"/>
    <col min="9990" max="9991" width="27.5" style="252" customWidth="1"/>
    <col min="9992" max="9992" width="3.1640625" style="252" customWidth="1"/>
    <col min="9993" max="9995" width="27.5" style="252" customWidth="1"/>
    <col min="9996" max="9996" width="3.1640625" style="252" customWidth="1"/>
    <col min="9997" max="9999" width="27.5" style="252" customWidth="1"/>
    <col min="10000" max="10000" width="3.1640625" style="252" customWidth="1"/>
    <col min="10001" max="10003" width="27.5" style="252" customWidth="1"/>
    <col min="10004" max="10004" width="3.1640625" style="252" customWidth="1"/>
    <col min="10005" max="10007" width="27.5" style="252" customWidth="1"/>
    <col min="10008" max="10008" width="3.1640625" style="252" customWidth="1"/>
    <col min="10009" max="10011" width="27.5" style="252" customWidth="1"/>
    <col min="10012" max="10012" width="3.1640625" style="252" customWidth="1"/>
    <col min="10013" max="10015" width="27.5" style="252" customWidth="1"/>
    <col min="10016" max="10016" width="3.1640625" style="252" customWidth="1"/>
    <col min="10017" max="10022" width="16" style="252" customWidth="1"/>
    <col min="10023" max="10023" width="8.83203125" style="252"/>
    <col min="10024" max="10025" width="11.5" style="252" customWidth="1"/>
    <col min="10026" max="10026" width="14" style="252" customWidth="1"/>
    <col min="10027" max="10027" width="12.5" style="252" bestFit="1" customWidth="1"/>
    <col min="10028" max="10028" width="12.5" style="252" customWidth="1"/>
    <col min="10029" max="10029" width="8.83203125" style="252"/>
    <col min="10030" max="10031" width="10.5" style="252" customWidth="1"/>
    <col min="10032" max="10032" width="10" style="252" customWidth="1"/>
    <col min="10033" max="10033" width="10.5" style="252" customWidth="1"/>
    <col min="10034" max="10240" width="8.83203125" style="252"/>
    <col min="10241" max="10241" width="3.5" style="252" customWidth="1"/>
    <col min="10242" max="10242" width="8.83203125" style="252"/>
    <col min="10243" max="10243" width="52.5" style="252" customWidth="1"/>
    <col min="10244" max="10244" width="2.83203125" style="252" customWidth="1"/>
    <col min="10245" max="10245" width="27" style="252" customWidth="1"/>
    <col min="10246" max="10247" width="27.5" style="252" customWidth="1"/>
    <col min="10248" max="10248" width="3.1640625" style="252" customWidth="1"/>
    <col min="10249" max="10251" width="27.5" style="252" customWidth="1"/>
    <col min="10252" max="10252" width="3.1640625" style="252" customWidth="1"/>
    <col min="10253" max="10255" width="27.5" style="252" customWidth="1"/>
    <col min="10256" max="10256" width="3.1640625" style="252" customWidth="1"/>
    <col min="10257" max="10259" width="27.5" style="252" customWidth="1"/>
    <col min="10260" max="10260" width="3.1640625" style="252" customWidth="1"/>
    <col min="10261" max="10263" width="27.5" style="252" customWidth="1"/>
    <col min="10264" max="10264" width="3.1640625" style="252" customWidth="1"/>
    <col min="10265" max="10267" width="27.5" style="252" customWidth="1"/>
    <col min="10268" max="10268" width="3.1640625" style="252" customWidth="1"/>
    <col min="10269" max="10271" width="27.5" style="252" customWidth="1"/>
    <col min="10272" max="10272" width="3.1640625" style="252" customWidth="1"/>
    <col min="10273" max="10278" width="16" style="252" customWidth="1"/>
    <col min="10279" max="10279" width="8.83203125" style="252"/>
    <col min="10280" max="10281" width="11.5" style="252" customWidth="1"/>
    <col min="10282" max="10282" width="14" style="252" customWidth="1"/>
    <col min="10283" max="10283" width="12.5" style="252" bestFit="1" customWidth="1"/>
    <col min="10284" max="10284" width="12.5" style="252" customWidth="1"/>
    <col min="10285" max="10285" width="8.83203125" style="252"/>
    <col min="10286" max="10287" width="10.5" style="252" customWidth="1"/>
    <col min="10288" max="10288" width="10" style="252" customWidth="1"/>
    <col min="10289" max="10289" width="10.5" style="252" customWidth="1"/>
    <col min="10290" max="10496" width="8.83203125" style="252"/>
    <col min="10497" max="10497" width="3.5" style="252" customWidth="1"/>
    <col min="10498" max="10498" width="8.83203125" style="252"/>
    <col min="10499" max="10499" width="52.5" style="252" customWidth="1"/>
    <col min="10500" max="10500" width="2.83203125" style="252" customWidth="1"/>
    <col min="10501" max="10501" width="27" style="252" customWidth="1"/>
    <col min="10502" max="10503" width="27.5" style="252" customWidth="1"/>
    <col min="10504" max="10504" width="3.1640625" style="252" customWidth="1"/>
    <col min="10505" max="10507" width="27.5" style="252" customWidth="1"/>
    <col min="10508" max="10508" width="3.1640625" style="252" customWidth="1"/>
    <col min="10509" max="10511" width="27.5" style="252" customWidth="1"/>
    <col min="10512" max="10512" width="3.1640625" style="252" customWidth="1"/>
    <col min="10513" max="10515" width="27.5" style="252" customWidth="1"/>
    <col min="10516" max="10516" width="3.1640625" style="252" customWidth="1"/>
    <col min="10517" max="10519" width="27.5" style="252" customWidth="1"/>
    <col min="10520" max="10520" width="3.1640625" style="252" customWidth="1"/>
    <col min="10521" max="10523" width="27.5" style="252" customWidth="1"/>
    <col min="10524" max="10524" width="3.1640625" style="252" customWidth="1"/>
    <col min="10525" max="10527" width="27.5" style="252" customWidth="1"/>
    <col min="10528" max="10528" width="3.1640625" style="252" customWidth="1"/>
    <col min="10529" max="10534" width="16" style="252" customWidth="1"/>
    <col min="10535" max="10535" width="8.83203125" style="252"/>
    <col min="10536" max="10537" width="11.5" style="252" customWidth="1"/>
    <col min="10538" max="10538" width="14" style="252" customWidth="1"/>
    <col min="10539" max="10539" width="12.5" style="252" bestFit="1" customWidth="1"/>
    <col min="10540" max="10540" width="12.5" style="252" customWidth="1"/>
    <col min="10541" max="10541" width="8.83203125" style="252"/>
    <col min="10542" max="10543" width="10.5" style="252" customWidth="1"/>
    <col min="10544" max="10544" width="10" style="252" customWidth="1"/>
    <col min="10545" max="10545" width="10.5" style="252" customWidth="1"/>
    <col min="10546" max="10752" width="8.83203125" style="252"/>
    <col min="10753" max="10753" width="3.5" style="252" customWidth="1"/>
    <col min="10754" max="10754" width="8.83203125" style="252"/>
    <col min="10755" max="10755" width="52.5" style="252" customWidth="1"/>
    <col min="10756" max="10756" width="2.83203125" style="252" customWidth="1"/>
    <col min="10757" max="10757" width="27" style="252" customWidth="1"/>
    <col min="10758" max="10759" width="27.5" style="252" customWidth="1"/>
    <col min="10760" max="10760" width="3.1640625" style="252" customWidth="1"/>
    <col min="10761" max="10763" width="27.5" style="252" customWidth="1"/>
    <col min="10764" max="10764" width="3.1640625" style="252" customWidth="1"/>
    <col min="10765" max="10767" width="27.5" style="252" customWidth="1"/>
    <col min="10768" max="10768" width="3.1640625" style="252" customWidth="1"/>
    <col min="10769" max="10771" width="27.5" style="252" customWidth="1"/>
    <col min="10772" max="10772" width="3.1640625" style="252" customWidth="1"/>
    <col min="10773" max="10775" width="27.5" style="252" customWidth="1"/>
    <col min="10776" max="10776" width="3.1640625" style="252" customWidth="1"/>
    <col min="10777" max="10779" width="27.5" style="252" customWidth="1"/>
    <col min="10780" max="10780" width="3.1640625" style="252" customWidth="1"/>
    <col min="10781" max="10783" width="27.5" style="252" customWidth="1"/>
    <col min="10784" max="10784" width="3.1640625" style="252" customWidth="1"/>
    <col min="10785" max="10790" width="16" style="252" customWidth="1"/>
    <col min="10791" max="10791" width="8.83203125" style="252"/>
    <col min="10792" max="10793" width="11.5" style="252" customWidth="1"/>
    <col min="10794" max="10794" width="14" style="252" customWidth="1"/>
    <col min="10795" max="10795" width="12.5" style="252" bestFit="1" customWidth="1"/>
    <col min="10796" max="10796" width="12.5" style="252" customWidth="1"/>
    <col min="10797" max="10797" width="8.83203125" style="252"/>
    <col min="10798" max="10799" width="10.5" style="252" customWidth="1"/>
    <col min="10800" max="10800" width="10" style="252" customWidth="1"/>
    <col min="10801" max="10801" width="10.5" style="252" customWidth="1"/>
    <col min="10802" max="11008" width="8.83203125" style="252"/>
    <col min="11009" max="11009" width="3.5" style="252" customWidth="1"/>
    <col min="11010" max="11010" width="8.83203125" style="252"/>
    <col min="11011" max="11011" width="52.5" style="252" customWidth="1"/>
    <col min="11012" max="11012" width="2.83203125" style="252" customWidth="1"/>
    <col min="11013" max="11013" width="27" style="252" customWidth="1"/>
    <col min="11014" max="11015" width="27.5" style="252" customWidth="1"/>
    <col min="11016" max="11016" width="3.1640625" style="252" customWidth="1"/>
    <col min="11017" max="11019" width="27.5" style="252" customWidth="1"/>
    <col min="11020" max="11020" width="3.1640625" style="252" customWidth="1"/>
    <col min="11021" max="11023" width="27.5" style="252" customWidth="1"/>
    <col min="11024" max="11024" width="3.1640625" style="252" customWidth="1"/>
    <col min="11025" max="11027" width="27.5" style="252" customWidth="1"/>
    <col min="11028" max="11028" width="3.1640625" style="252" customWidth="1"/>
    <col min="11029" max="11031" width="27.5" style="252" customWidth="1"/>
    <col min="11032" max="11032" width="3.1640625" style="252" customWidth="1"/>
    <col min="11033" max="11035" width="27.5" style="252" customWidth="1"/>
    <col min="11036" max="11036" width="3.1640625" style="252" customWidth="1"/>
    <col min="11037" max="11039" width="27.5" style="252" customWidth="1"/>
    <col min="11040" max="11040" width="3.1640625" style="252" customWidth="1"/>
    <col min="11041" max="11046" width="16" style="252" customWidth="1"/>
    <col min="11047" max="11047" width="8.83203125" style="252"/>
    <col min="11048" max="11049" width="11.5" style="252" customWidth="1"/>
    <col min="11050" max="11050" width="14" style="252" customWidth="1"/>
    <col min="11051" max="11051" width="12.5" style="252" bestFit="1" customWidth="1"/>
    <col min="11052" max="11052" width="12.5" style="252" customWidth="1"/>
    <col min="11053" max="11053" width="8.83203125" style="252"/>
    <col min="11054" max="11055" width="10.5" style="252" customWidth="1"/>
    <col min="11056" max="11056" width="10" style="252" customWidth="1"/>
    <col min="11057" max="11057" width="10.5" style="252" customWidth="1"/>
    <col min="11058" max="11264" width="8.83203125" style="252"/>
    <col min="11265" max="11265" width="3.5" style="252" customWidth="1"/>
    <col min="11266" max="11266" width="8.83203125" style="252"/>
    <col min="11267" max="11267" width="52.5" style="252" customWidth="1"/>
    <col min="11268" max="11268" width="2.83203125" style="252" customWidth="1"/>
    <col min="11269" max="11269" width="27" style="252" customWidth="1"/>
    <col min="11270" max="11271" width="27.5" style="252" customWidth="1"/>
    <col min="11272" max="11272" width="3.1640625" style="252" customWidth="1"/>
    <col min="11273" max="11275" width="27.5" style="252" customWidth="1"/>
    <col min="11276" max="11276" width="3.1640625" style="252" customWidth="1"/>
    <col min="11277" max="11279" width="27.5" style="252" customWidth="1"/>
    <col min="11280" max="11280" width="3.1640625" style="252" customWidth="1"/>
    <col min="11281" max="11283" width="27.5" style="252" customWidth="1"/>
    <col min="11284" max="11284" width="3.1640625" style="252" customWidth="1"/>
    <col min="11285" max="11287" width="27.5" style="252" customWidth="1"/>
    <col min="11288" max="11288" width="3.1640625" style="252" customWidth="1"/>
    <col min="11289" max="11291" width="27.5" style="252" customWidth="1"/>
    <col min="11292" max="11292" width="3.1640625" style="252" customWidth="1"/>
    <col min="11293" max="11295" width="27.5" style="252" customWidth="1"/>
    <col min="11296" max="11296" width="3.1640625" style="252" customWidth="1"/>
    <col min="11297" max="11302" width="16" style="252" customWidth="1"/>
    <col min="11303" max="11303" width="8.83203125" style="252"/>
    <col min="11304" max="11305" width="11.5" style="252" customWidth="1"/>
    <col min="11306" max="11306" width="14" style="252" customWidth="1"/>
    <col min="11307" max="11307" width="12.5" style="252" bestFit="1" customWidth="1"/>
    <col min="11308" max="11308" width="12.5" style="252" customWidth="1"/>
    <col min="11309" max="11309" width="8.83203125" style="252"/>
    <col min="11310" max="11311" width="10.5" style="252" customWidth="1"/>
    <col min="11312" max="11312" width="10" style="252" customWidth="1"/>
    <col min="11313" max="11313" width="10.5" style="252" customWidth="1"/>
    <col min="11314" max="11520" width="8.83203125" style="252"/>
    <col min="11521" max="11521" width="3.5" style="252" customWidth="1"/>
    <col min="11522" max="11522" width="8.83203125" style="252"/>
    <col min="11523" max="11523" width="52.5" style="252" customWidth="1"/>
    <col min="11524" max="11524" width="2.83203125" style="252" customWidth="1"/>
    <col min="11525" max="11525" width="27" style="252" customWidth="1"/>
    <col min="11526" max="11527" width="27.5" style="252" customWidth="1"/>
    <col min="11528" max="11528" width="3.1640625" style="252" customWidth="1"/>
    <col min="11529" max="11531" width="27.5" style="252" customWidth="1"/>
    <col min="11532" max="11532" width="3.1640625" style="252" customWidth="1"/>
    <col min="11533" max="11535" width="27.5" style="252" customWidth="1"/>
    <col min="11536" max="11536" width="3.1640625" style="252" customWidth="1"/>
    <col min="11537" max="11539" width="27.5" style="252" customWidth="1"/>
    <col min="11540" max="11540" width="3.1640625" style="252" customWidth="1"/>
    <col min="11541" max="11543" width="27.5" style="252" customWidth="1"/>
    <col min="11544" max="11544" width="3.1640625" style="252" customWidth="1"/>
    <col min="11545" max="11547" width="27.5" style="252" customWidth="1"/>
    <col min="11548" max="11548" width="3.1640625" style="252" customWidth="1"/>
    <col min="11549" max="11551" width="27.5" style="252" customWidth="1"/>
    <col min="11552" max="11552" width="3.1640625" style="252" customWidth="1"/>
    <col min="11553" max="11558" width="16" style="252" customWidth="1"/>
    <col min="11559" max="11559" width="8.83203125" style="252"/>
    <col min="11560" max="11561" width="11.5" style="252" customWidth="1"/>
    <col min="11562" max="11562" width="14" style="252" customWidth="1"/>
    <col min="11563" max="11563" width="12.5" style="252" bestFit="1" customWidth="1"/>
    <col min="11564" max="11564" width="12.5" style="252" customWidth="1"/>
    <col min="11565" max="11565" width="8.83203125" style="252"/>
    <col min="11566" max="11567" width="10.5" style="252" customWidth="1"/>
    <col min="11568" max="11568" width="10" style="252" customWidth="1"/>
    <col min="11569" max="11569" width="10.5" style="252" customWidth="1"/>
    <col min="11570" max="11776" width="8.83203125" style="252"/>
    <col min="11777" max="11777" width="3.5" style="252" customWidth="1"/>
    <col min="11778" max="11778" width="8.83203125" style="252"/>
    <col min="11779" max="11779" width="52.5" style="252" customWidth="1"/>
    <col min="11780" max="11780" width="2.83203125" style="252" customWidth="1"/>
    <col min="11781" max="11781" width="27" style="252" customWidth="1"/>
    <col min="11782" max="11783" width="27.5" style="252" customWidth="1"/>
    <col min="11784" max="11784" width="3.1640625" style="252" customWidth="1"/>
    <col min="11785" max="11787" width="27.5" style="252" customWidth="1"/>
    <col min="11788" max="11788" width="3.1640625" style="252" customWidth="1"/>
    <col min="11789" max="11791" width="27.5" style="252" customWidth="1"/>
    <col min="11792" max="11792" width="3.1640625" style="252" customWidth="1"/>
    <col min="11793" max="11795" width="27.5" style="252" customWidth="1"/>
    <col min="11796" max="11796" width="3.1640625" style="252" customWidth="1"/>
    <col min="11797" max="11799" width="27.5" style="252" customWidth="1"/>
    <col min="11800" max="11800" width="3.1640625" style="252" customWidth="1"/>
    <col min="11801" max="11803" width="27.5" style="252" customWidth="1"/>
    <col min="11804" max="11804" width="3.1640625" style="252" customWidth="1"/>
    <col min="11805" max="11807" width="27.5" style="252" customWidth="1"/>
    <col min="11808" max="11808" width="3.1640625" style="252" customWidth="1"/>
    <col min="11809" max="11814" width="16" style="252" customWidth="1"/>
    <col min="11815" max="11815" width="8.83203125" style="252"/>
    <col min="11816" max="11817" width="11.5" style="252" customWidth="1"/>
    <col min="11818" max="11818" width="14" style="252" customWidth="1"/>
    <col min="11819" max="11819" width="12.5" style="252" bestFit="1" customWidth="1"/>
    <col min="11820" max="11820" width="12.5" style="252" customWidth="1"/>
    <col min="11821" max="11821" width="8.83203125" style="252"/>
    <col min="11822" max="11823" width="10.5" style="252" customWidth="1"/>
    <col min="11824" max="11824" width="10" style="252" customWidth="1"/>
    <col min="11825" max="11825" width="10.5" style="252" customWidth="1"/>
    <col min="11826" max="12032" width="8.83203125" style="252"/>
    <col min="12033" max="12033" width="3.5" style="252" customWidth="1"/>
    <col min="12034" max="12034" width="8.83203125" style="252"/>
    <col min="12035" max="12035" width="52.5" style="252" customWidth="1"/>
    <col min="12036" max="12036" width="2.83203125" style="252" customWidth="1"/>
    <col min="12037" max="12037" width="27" style="252" customWidth="1"/>
    <col min="12038" max="12039" width="27.5" style="252" customWidth="1"/>
    <col min="12040" max="12040" width="3.1640625" style="252" customWidth="1"/>
    <col min="12041" max="12043" width="27.5" style="252" customWidth="1"/>
    <col min="12044" max="12044" width="3.1640625" style="252" customWidth="1"/>
    <col min="12045" max="12047" width="27.5" style="252" customWidth="1"/>
    <col min="12048" max="12048" width="3.1640625" style="252" customWidth="1"/>
    <col min="12049" max="12051" width="27.5" style="252" customWidth="1"/>
    <col min="12052" max="12052" width="3.1640625" style="252" customWidth="1"/>
    <col min="12053" max="12055" width="27.5" style="252" customWidth="1"/>
    <col min="12056" max="12056" width="3.1640625" style="252" customWidth="1"/>
    <col min="12057" max="12059" width="27.5" style="252" customWidth="1"/>
    <col min="12060" max="12060" width="3.1640625" style="252" customWidth="1"/>
    <col min="12061" max="12063" width="27.5" style="252" customWidth="1"/>
    <col min="12064" max="12064" width="3.1640625" style="252" customWidth="1"/>
    <col min="12065" max="12070" width="16" style="252" customWidth="1"/>
    <col min="12071" max="12071" width="8.83203125" style="252"/>
    <col min="12072" max="12073" width="11.5" style="252" customWidth="1"/>
    <col min="12074" max="12074" width="14" style="252" customWidth="1"/>
    <col min="12075" max="12075" width="12.5" style="252" bestFit="1" customWidth="1"/>
    <col min="12076" max="12076" width="12.5" style="252" customWidth="1"/>
    <col min="12077" max="12077" width="8.83203125" style="252"/>
    <col min="12078" max="12079" width="10.5" style="252" customWidth="1"/>
    <col min="12080" max="12080" width="10" style="252" customWidth="1"/>
    <col min="12081" max="12081" width="10.5" style="252" customWidth="1"/>
    <col min="12082" max="12288" width="8.83203125" style="252"/>
    <col min="12289" max="12289" width="3.5" style="252" customWidth="1"/>
    <col min="12290" max="12290" width="8.83203125" style="252"/>
    <col min="12291" max="12291" width="52.5" style="252" customWidth="1"/>
    <col min="12292" max="12292" width="2.83203125" style="252" customWidth="1"/>
    <col min="12293" max="12293" width="27" style="252" customWidth="1"/>
    <col min="12294" max="12295" width="27.5" style="252" customWidth="1"/>
    <col min="12296" max="12296" width="3.1640625" style="252" customWidth="1"/>
    <col min="12297" max="12299" width="27.5" style="252" customWidth="1"/>
    <col min="12300" max="12300" width="3.1640625" style="252" customWidth="1"/>
    <col min="12301" max="12303" width="27.5" style="252" customWidth="1"/>
    <col min="12304" max="12304" width="3.1640625" style="252" customWidth="1"/>
    <col min="12305" max="12307" width="27.5" style="252" customWidth="1"/>
    <col min="12308" max="12308" width="3.1640625" style="252" customWidth="1"/>
    <col min="12309" max="12311" width="27.5" style="252" customWidth="1"/>
    <col min="12312" max="12312" width="3.1640625" style="252" customWidth="1"/>
    <col min="12313" max="12315" width="27.5" style="252" customWidth="1"/>
    <col min="12316" max="12316" width="3.1640625" style="252" customWidth="1"/>
    <col min="12317" max="12319" width="27.5" style="252" customWidth="1"/>
    <col min="12320" max="12320" width="3.1640625" style="252" customWidth="1"/>
    <col min="12321" max="12326" width="16" style="252" customWidth="1"/>
    <col min="12327" max="12327" width="8.83203125" style="252"/>
    <col min="12328" max="12329" width="11.5" style="252" customWidth="1"/>
    <col min="12330" max="12330" width="14" style="252" customWidth="1"/>
    <col min="12331" max="12331" width="12.5" style="252" bestFit="1" customWidth="1"/>
    <col min="12332" max="12332" width="12.5" style="252" customWidth="1"/>
    <col min="12333" max="12333" width="8.83203125" style="252"/>
    <col min="12334" max="12335" width="10.5" style="252" customWidth="1"/>
    <col min="12336" max="12336" width="10" style="252" customWidth="1"/>
    <col min="12337" max="12337" width="10.5" style="252" customWidth="1"/>
    <col min="12338" max="12544" width="8.83203125" style="252"/>
    <col min="12545" max="12545" width="3.5" style="252" customWidth="1"/>
    <col min="12546" max="12546" width="8.83203125" style="252"/>
    <col min="12547" max="12547" width="52.5" style="252" customWidth="1"/>
    <col min="12548" max="12548" width="2.83203125" style="252" customWidth="1"/>
    <col min="12549" max="12549" width="27" style="252" customWidth="1"/>
    <col min="12550" max="12551" width="27.5" style="252" customWidth="1"/>
    <col min="12552" max="12552" width="3.1640625" style="252" customWidth="1"/>
    <col min="12553" max="12555" width="27.5" style="252" customWidth="1"/>
    <col min="12556" max="12556" width="3.1640625" style="252" customWidth="1"/>
    <col min="12557" max="12559" width="27.5" style="252" customWidth="1"/>
    <col min="12560" max="12560" width="3.1640625" style="252" customWidth="1"/>
    <col min="12561" max="12563" width="27.5" style="252" customWidth="1"/>
    <col min="12564" max="12564" width="3.1640625" style="252" customWidth="1"/>
    <col min="12565" max="12567" width="27.5" style="252" customWidth="1"/>
    <col min="12568" max="12568" width="3.1640625" style="252" customWidth="1"/>
    <col min="12569" max="12571" width="27.5" style="252" customWidth="1"/>
    <col min="12572" max="12572" width="3.1640625" style="252" customWidth="1"/>
    <col min="12573" max="12575" width="27.5" style="252" customWidth="1"/>
    <col min="12576" max="12576" width="3.1640625" style="252" customWidth="1"/>
    <col min="12577" max="12582" width="16" style="252" customWidth="1"/>
    <col min="12583" max="12583" width="8.83203125" style="252"/>
    <col min="12584" max="12585" width="11.5" style="252" customWidth="1"/>
    <col min="12586" max="12586" width="14" style="252" customWidth="1"/>
    <col min="12587" max="12587" width="12.5" style="252" bestFit="1" customWidth="1"/>
    <col min="12588" max="12588" width="12.5" style="252" customWidth="1"/>
    <col min="12589" max="12589" width="8.83203125" style="252"/>
    <col min="12590" max="12591" width="10.5" style="252" customWidth="1"/>
    <col min="12592" max="12592" width="10" style="252" customWidth="1"/>
    <col min="12593" max="12593" width="10.5" style="252" customWidth="1"/>
    <col min="12594" max="12800" width="8.83203125" style="252"/>
    <col min="12801" max="12801" width="3.5" style="252" customWidth="1"/>
    <col min="12802" max="12802" width="8.83203125" style="252"/>
    <col min="12803" max="12803" width="52.5" style="252" customWidth="1"/>
    <col min="12804" max="12804" width="2.83203125" style="252" customWidth="1"/>
    <col min="12805" max="12805" width="27" style="252" customWidth="1"/>
    <col min="12806" max="12807" width="27.5" style="252" customWidth="1"/>
    <col min="12808" max="12808" width="3.1640625" style="252" customWidth="1"/>
    <col min="12809" max="12811" width="27.5" style="252" customWidth="1"/>
    <col min="12812" max="12812" width="3.1640625" style="252" customWidth="1"/>
    <col min="12813" max="12815" width="27.5" style="252" customWidth="1"/>
    <col min="12816" max="12816" width="3.1640625" style="252" customWidth="1"/>
    <col min="12817" max="12819" width="27.5" style="252" customWidth="1"/>
    <col min="12820" max="12820" width="3.1640625" style="252" customWidth="1"/>
    <col min="12821" max="12823" width="27.5" style="252" customWidth="1"/>
    <col min="12824" max="12824" width="3.1640625" style="252" customWidth="1"/>
    <col min="12825" max="12827" width="27.5" style="252" customWidth="1"/>
    <col min="12828" max="12828" width="3.1640625" style="252" customWidth="1"/>
    <col min="12829" max="12831" width="27.5" style="252" customWidth="1"/>
    <col min="12832" max="12832" width="3.1640625" style="252" customWidth="1"/>
    <col min="12833" max="12838" width="16" style="252" customWidth="1"/>
    <col min="12839" max="12839" width="8.83203125" style="252"/>
    <col min="12840" max="12841" width="11.5" style="252" customWidth="1"/>
    <col min="12842" max="12842" width="14" style="252" customWidth="1"/>
    <col min="12843" max="12843" width="12.5" style="252" bestFit="1" customWidth="1"/>
    <col min="12844" max="12844" width="12.5" style="252" customWidth="1"/>
    <col min="12845" max="12845" width="8.83203125" style="252"/>
    <col min="12846" max="12847" width="10.5" style="252" customWidth="1"/>
    <col min="12848" max="12848" width="10" style="252" customWidth="1"/>
    <col min="12849" max="12849" width="10.5" style="252" customWidth="1"/>
    <col min="12850" max="13056" width="8.83203125" style="252"/>
    <col min="13057" max="13057" width="3.5" style="252" customWidth="1"/>
    <col min="13058" max="13058" width="8.83203125" style="252"/>
    <col min="13059" max="13059" width="52.5" style="252" customWidth="1"/>
    <col min="13060" max="13060" width="2.83203125" style="252" customWidth="1"/>
    <col min="13061" max="13061" width="27" style="252" customWidth="1"/>
    <col min="13062" max="13063" width="27.5" style="252" customWidth="1"/>
    <col min="13064" max="13064" width="3.1640625" style="252" customWidth="1"/>
    <col min="13065" max="13067" width="27.5" style="252" customWidth="1"/>
    <col min="13068" max="13068" width="3.1640625" style="252" customWidth="1"/>
    <col min="13069" max="13071" width="27.5" style="252" customWidth="1"/>
    <col min="13072" max="13072" width="3.1640625" style="252" customWidth="1"/>
    <col min="13073" max="13075" width="27.5" style="252" customWidth="1"/>
    <col min="13076" max="13076" width="3.1640625" style="252" customWidth="1"/>
    <col min="13077" max="13079" width="27.5" style="252" customWidth="1"/>
    <col min="13080" max="13080" width="3.1640625" style="252" customWidth="1"/>
    <col min="13081" max="13083" width="27.5" style="252" customWidth="1"/>
    <col min="13084" max="13084" width="3.1640625" style="252" customWidth="1"/>
    <col min="13085" max="13087" width="27.5" style="252" customWidth="1"/>
    <col min="13088" max="13088" width="3.1640625" style="252" customWidth="1"/>
    <col min="13089" max="13094" width="16" style="252" customWidth="1"/>
    <col min="13095" max="13095" width="8.83203125" style="252"/>
    <col min="13096" max="13097" width="11.5" style="252" customWidth="1"/>
    <col min="13098" max="13098" width="14" style="252" customWidth="1"/>
    <col min="13099" max="13099" width="12.5" style="252" bestFit="1" customWidth="1"/>
    <col min="13100" max="13100" width="12.5" style="252" customWidth="1"/>
    <col min="13101" max="13101" width="8.83203125" style="252"/>
    <col min="13102" max="13103" width="10.5" style="252" customWidth="1"/>
    <col min="13104" max="13104" width="10" style="252" customWidth="1"/>
    <col min="13105" max="13105" width="10.5" style="252" customWidth="1"/>
    <col min="13106" max="13312" width="8.83203125" style="252"/>
    <col min="13313" max="13313" width="3.5" style="252" customWidth="1"/>
    <col min="13314" max="13314" width="8.83203125" style="252"/>
    <col min="13315" max="13315" width="52.5" style="252" customWidth="1"/>
    <col min="13316" max="13316" width="2.83203125" style="252" customWidth="1"/>
    <col min="13317" max="13317" width="27" style="252" customWidth="1"/>
    <col min="13318" max="13319" width="27.5" style="252" customWidth="1"/>
    <col min="13320" max="13320" width="3.1640625" style="252" customWidth="1"/>
    <col min="13321" max="13323" width="27.5" style="252" customWidth="1"/>
    <col min="13324" max="13324" width="3.1640625" style="252" customWidth="1"/>
    <col min="13325" max="13327" width="27.5" style="252" customWidth="1"/>
    <col min="13328" max="13328" width="3.1640625" style="252" customWidth="1"/>
    <col min="13329" max="13331" width="27.5" style="252" customWidth="1"/>
    <col min="13332" max="13332" width="3.1640625" style="252" customWidth="1"/>
    <col min="13333" max="13335" width="27.5" style="252" customWidth="1"/>
    <col min="13336" max="13336" width="3.1640625" style="252" customWidth="1"/>
    <col min="13337" max="13339" width="27.5" style="252" customWidth="1"/>
    <col min="13340" max="13340" width="3.1640625" style="252" customWidth="1"/>
    <col min="13341" max="13343" width="27.5" style="252" customWidth="1"/>
    <col min="13344" max="13344" width="3.1640625" style="252" customWidth="1"/>
    <col min="13345" max="13350" width="16" style="252" customWidth="1"/>
    <col min="13351" max="13351" width="8.83203125" style="252"/>
    <col min="13352" max="13353" width="11.5" style="252" customWidth="1"/>
    <col min="13354" max="13354" width="14" style="252" customWidth="1"/>
    <col min="13355" max="13355" width="12.5" style="252" bestFit="1" customWidth="1"/>
    <col min="13356" max="13356" width="12.5" style="252" customWidth="1"/>
    <col min="13357" max="13357" width="8.83203125" style="252"/>
    <col min="13358" max="13359" width="10.5" style="252" customWidth="1"/>
    <col min="13360" max="13360" width="10" style="252" customWidth="1"/>
    <col min="13361" max="13361" width="10.5" style="252" customWidth="1"/>
    <col min="13362" max="13568" width="8.83203125" style="252"/>
    <col min="13569" max="13569" width="3.5" style="252" customWidth="1"/>
    <col min="13570" max="13570" width="8.83203125" style="252"/>
    <col min="13571" max="13571" width="52.5" style="252" customWidth="1"/>
    <col min="13572" max="13572" width="2.83203125" style="252" customWidth="1"/>
    <col min="13573" max="13573" width="27" style="252" customWidth="1"/>
    <col min="13574" max="13575" width="27.5" style="252" customWidth="1"/>
    <col min="13576" max="13576" width="3.1640625" style="252" customWidth="1"/>
    <col min="13577" max="13579" width="27.5" style="252" customWidth="1"/>
    <col min="13580" max="13580" width="3.1640625" style="252" customWidth="1"/>
    <col min="13581" max="13583" width="27.5" style="252" customWidth="1"/>
    <col min="13584" max="13584" width="3.1640625" style="252" customWidth="1"/>
    <col min="13585" max="13587" width="27.5" style="252" customWidth="1"/>
    <col min="13588" max="13588" width="3.1640625" style="252" customWidth="1"/>
    <col min="13589" max="13591" width="27.5" style="252" customWidth="1"/>
    <col min="13592" max="13592" width="3.1640625" style="252" customWidth="1"/>
    <col min="13593" max="13595" width="27.5" style="252" customWidth="1"/>
    <col min="13596" max="13596" width="3.1640625" style="252" customWidth="1"/>
    <col min="13597" max="13599" width="27.5" style="252" customWidth="1"/>
    <col min="13600" max="13600" width="3.1640625" style="252" customWidth="1"/>
    <col min="13601" max="13606" width="16" style="252" customWidth="1"/>
    <col min="13607" max="13607" width="8.83203125" style="252"/>
    <col min="13608" max="13609" width="11.5" style="252" customWidth="1"/>
    <col min="13610" max="13610" width="14" style="252" customWidth="1"/>
    <col min="13611" max="13611" width="12.5" style="252" bestFit="1" customWidth="1"/>
    <col min="13612" max="13612" width="12.5" style="252" customWidth="1"/>
    <col min="13613" max="13613" width="8.83203125" style="252"/>
    <col min="13614" max="13615" width="10.5" style="252" customWidth="1"/>
    <col min="13616" max="13616" width="10" style="252" customWidth="1"/>
    <col min="13617" max="13617" width="10.5" style="252" customWidth="1"/>
    <col min="13618" max="13824" width="8.83203125" style="252"/>
    <col min="13825" max="13825" width="3.5" style="252" customWidth="1"/>
    <col min="13826" max="13826" width="8.83203125" style="252"/>
    <col min="13827" max="13827" width="52.5" style="252" customWidth="1"/>
    <col min="13828" max="13828" width="2.83203125" style="252" customWidth="1"/>
    <col min="13829" max="13829" width="27" style="252" customWidth="1"/>
    <col min="13830" max="13831" width="27.5" style="252" customWidth="1"/>
    <col min="13832" max="13832" width="3.1640625" style="252" customWidth="1"/>
    <col min="13833" max="13835" width="27.5" style="252" customWidth="1"/>
    <col min="13836" max="13836" width="3.1640625" style="252" customWidth="1"/>
    <col min="13837" max="13839" width="27.5" style="252" customWidth="1"/>
    <col min="13840" max="13840" width="3.1640625" style="252" customWidth="1"/>
    <col min="13841" max="13843" width="27.5" style="252" customWidth="1"/>
    <col min="13844" max="13844" width="3.1640625" style="252" customWidth="1"/>
    <col min="13845" max="13847" width="27.5" style="252" customWidth="1"/>
    <col min="13848" max="13848" width="3.1640625" style="252" customWidth="1"/>
    <col min="13849" max="13851" width="27.5" style="252" customWidth="1"/>
    <col min="13852" max="13852" width="3.1640625" style="252" customWidth="1"/>
    <col min="13853" max="13855" width="27.5" style="252" customWidth="1"/>
    <col min="13856" max="13856" width="3.1640625" style="252" customWidth="1"/>
    <col min="13857" max="13862" width="16" style="252" customWidth="1"/>
    <col min="13863" max="13863" width="8.83203125" style="252"/>
    <col min="13864" max="13865" width="11.5" style="252" customWidth="1"/>
    <col min="13866" max="13866" width="14" style="252" customWidth="1"/>
    <col min="13867" max="13867" width="12.5" style="252" bestFit="1" customWidth="1"/>
    <col min="13868" max="13868" width="12.5" style="252" customWidth="1"/>
    <col min="13869" max="13869" width="8.83203125" style="252"/>
    <col min="13870" max="13871" width="10.5" style="252" customWidth="1"/>
    <col min="13872" max="13872" width="10" style="252" customWidth="1"/>
    <col min="13873" max="13873" width="10.5" style="252" customWidth="1"/>
    <col min="13874" max="14080" width="8.83203125" style="252"/>
    <col min="14081" max="14081" width="3.5" style="252" customWidth="1"/>
    <col min="14082" max="14082" width="8.83203125" style="252"/>
    <col min="14083" max="14083" width="52.5" style="252" customWidth="1"/>
    <col min="14084" max="14084" width="2.83203125" style="252" customWidth="1"/>
    <col min="14085" max="14085" width="27" style="252" customWidth="1"/>
    <col min="14086" max="14087" width="27.5" style="252" customWidth="1"/>
    <col min="14088" max="14088" width="3.1640625" style="252" customWidth="1"/>
    <col min="14089" max="14091" width="27.5" style="252" customWidth="1"/>
    <col min="14092" max="14092" width="3.1640625" style="252" customWidth="1"/>
    <col min="14093" max="14095" width="27.5" style="252" customWidth="1"/>
    <col min="14096" max="14096" width="3.1640625" style="252" customWidth="1"/>
    <col min="14097" max="14099" width="27.5" style="252" customWidth="1"/>
    <col min="14100" max="14100" width="3.1640625" style="252" customWidth="1"/>
    <col min="14101" max="14103" width="27.5" style="252" customWidth="1"/>
    <col min="14104" max="14104" width="3.1640625" style="252" customWidth="1"/>
    <col min="14105" max="14107" width="27.5" style="252" customWidth="1"/>
    <col min="14108" max="14108" width="3.1640625" style="252" customWidth="1"/>
    <col min="14109" max="14111" width="27.5" style="252" customWidth="1"/>
    <col min="14112" max="14112" width="3.1640625" style="252" customWidth="1"/>
    <col min="14113" max="14118" width="16" style="252" customWidth="1"/>
    <col min="14119" max="14119" width="8.83203125" style="252"/>
    <col min="14120" max="14121" width="11.5" style="252" customWidth="1"/>
    <col min="14122" max="14122" width="14" style="252" customWidth="1"/>
    <col min="14123" max="14123" width="12.5" style="252" bestFit="1" customWidth="1"/>
    <col min="14124" max="14124" width="12.5" style="252" customWidth="1"/>
    <col min="14125" max="14125" width="8.83203125" style="252"/>
    <col min="14126" max="14127" width="10.5" style="252" customWidth="1"/>
    <col min="14128" max="14128" width="10" style="252" customWidth="1"/>
    <col min="14129" max="14129" width="10.5" style="252" customWidth="1"/>
    <col min="14130" max="14336" width="8.83203125" style="252"/>
    <col min="14337" max="14337" width="3.5" style="252" customWidth="1"/>
    <col min="14338" max="14338" width="8.83203125" style="252"/>
    <col min="14339" max="14339" width="52.5" style="252" customWidth="1"/>
    <col min="14340" max="14340" width="2.83203125" style="252" customWidth="1"/>
    <col min="14341" max="14341" width="27" style="252" customWidth="1"/>
    <col min="14342" max="14343" width="27.5" style="252" customWidth="1"/>
    <col min="14344" max="14344" width="3.1640625" style="252" customWidth="1"/>
    <col min="14345" max="14347" width="27.5" style="252" customWidth="1"/>
    <col min="14348" max="14348" width="3.1640625" style="252" customWidth="1"/>
    <col min="14349" max="14351" width="27.5" style="252" customWidth="1"/>
    <col min="14352" max="14352" width="3.1640625" style="252" customWidth="1"/>
    <col min="14353" max="14355" width="27.5" style="252" customWidth="1"/>
    <col min="14356" max="14356" width="3.1640625" style="252" customWidth="1"/>
    <col min="14357" max="14359" width="27.5" style="252" customWidth="1"/>
    <col min="14360" max="14360" width="3.1640625" style="252" customWidth="1"/>
    <col min="14361" max="14363" width="27.5" style="252" customWidth="1"/>
    <col min="14364" max="14364" width="3.1640625" style="252" customWidth="1"/>
    <col min="14365" max="14367" width="27.5" style="252" customWidth="1"/>
    <col min="14368" max="14368" width="3.1640625" style="252" customWidth="1"/>
    <col min="14369" max="14374" width="16" style="252" customWidth="1"/>
    <col min="14375" max="14375" width="8.83203125" style="252"/>
    <col min="14376" max="14377" width="11.5" style="252" customWidth="1"/>
    <col min="14378" max="14378" width="14" style="252" customWidth="1"/>
    <col min="14379" max="14379" width="12.5" style="252" bestFit="1" customWidth="1"/>
    <col min="14380" max="14380" width="12.5" style="252" customWidth="1"/>
    <col min="14381" max="14381" width="8.83203125" style="252"/>
    <col min="14382" max="14383" width="10.5" style="252" customWidth="1"/>
    <col min="14384" max="14384" width="10" style="252" customWidth="1"/>
    <col min="14385" max="14385" width="10.5" style="252" customWidth="1"/>
    <col min="14386" max="14592" width="8.83203125" style="252"/>
    <col min="14593" max="14593" width="3.5" style="252" customWidth="1"/>
    <col min="14594" max="14594" width="8.83203125" style="252"/>
    <col min="14595" max="14595" width="52.5" style="252" customWidth="1"/>
    <col min="14596" max="14596" width="2.83203125" style="252" customWidth="1"/>
    <col min="14597" max="14597" width="27" style="252" customWidth="1"/>
    <col min="14598" max="14599" width="27.5" style="252" customWidth="1"/>
    <col min="14600" max="14600" width="3.1640625" style="252" customWidth="1"/>
    <col min="14601" max="14603" width="27.5" style="252" customWidth="1"/>
    <col min="14604" max="14604" width="3.1640625" style="252" customWidth="1"/>
    <col min="14605" max="14607" width="27.5" style="252" customWidth="1"/>
    <col min="14608" max="14608" width="3.1640625" style="252" customWidth="1"/>
    <col min="14609" max="14611" width="27.5" style="252" customWidth="1"/>
    <col min="14612" max="14612" width="3.1640625" style="252" customWidth="1"/>
    <col min="14613" max="14615" width="27.5" style="252" customWidth="1"/>
    <col min="14616" max="14616" width="3.1640625" style="252" customWidth="1"/>
    <col min="14617" max="14619" width="27.5" style="252" customWidth="1"/>
    <col min="14620" max="14620" width="3.1640625" style="252" customWidth="1"/>
    <col min="14621" max="14623" width="27.5" style="252" customWidth="1"/>
    <col min="14624" max="14624" width="3.1640625" style="252" customWidth="1"/>
    <col min="14625" max="14630" width="16" style="252" customWidth="1"/>
    <col min="14631" max="14631" width="8.83203125" style="252"/>
    <col min="14632" max="14633" width="11.5" style="252" customWidth="1"/>
    <col min="14634" max="14634" width="14" style="252" customWidth="1"/>
    <col min="14635" max="14635" width="12.5" style="252" bestFit="1" customWidth="1"/>
    <col min="14636" max="14636" width="12.5" style="252" customWidth="1"/>
    <col min="14637" max="14637" width="8.83203125" style="252"/>
    <col min="14638" max="14639" width="10.5" style="252" customWidth="1"/>
    <col min="14640" max="14640" width="10" style="252" customWidth="1"/>
    <col min="14641" max="14641" width="10.5" style="252" customWidth="1"/>
    <col min="14642" max="14848" width="8.83203125" style="252"/>
    <col min="14849" max="14849" width="3.5" style="252" customWidth="1"/>
    <col min="14850" max="14850" width="8.83203125" style="252"/>
    <col min="14851" max="14851" width="52.5" style="252" customWidth="1"/>
    <col min="14852" max="14852" width="2.83203125" style="252" customWidth="1"/>
    <col min="14853" max="14853" width="27" style="252" customWidth="1"/>
    <col min="14854" max="14855" width="27.5" style="252" customWidth="1"/>
    <col min="14856" max="14856" width="3.1640625" style="252" customWidth="1"/>
    <col min="14857" max="14859" width="27.5" style="252" customWidth="1"/>
    <col min="14860" max="14860" width="3.1640625" style="252" customWidth="1"/>
    <col min="14861" max="14863" width="27.5" style="252" customWidth="1"/>
    <col min="14864" max="14864" width="3.1640625" style="252" customWidth="1"/>
    <col min="14865" max="14867" width="27.5" style="252" customWidth="1"/>
    <col min="14868" max="14868" width="3.1640625" style="252" customWidth="1"/>
    <col min="14869" max="14871" width="27.5" style="252" customWidth="1"/>
    <col min="14872" max="14872" width="3.1640625" style="252" customWidth="1"/>
    <col min="14873" max="14875" width="27.5" style="252" customWidth="1"/>
    <col min="14876" max="14876" width="3.1640625" style="252" customWidth="1"/>
    <col min="14877" max="14879" width="27.5" style="252" customWidth="1"/>
    <col min="14880" max="14880" width="3.1640625" style="252" customWidth="1"/>
    <col min="14881" max="14886" width="16" style="252" customWidth="1"/>
    <col min="14887" max="14887" width="8.83203125" style="252"/>
    <col min="14888" max="14889" width="11.5" style="252" customWidth="1"/>
    <col min="14890" max="14890" width="14" style="252" customWidth="1"/>
    <col min="14891" max="14891" width="12.5" style="252" bestFit="1" customWidth="1"/>
    <col min="14892" max="14892" width="12.5" style="252" customWidth="1"/>
    <col min="14893" max="14893" width="8.83203125" style="252"/>
    <col min="14894" max="14895" width="10.5" style="252" customWidth="1"/>
    <col min="14896" max="14896" width="10" style="252" customWidth="1"/>
    <col min="14897" max="14897" width="10.5" style="252" customWidth="1"/>
    <col min="14898" max="15104" width="8.83203125" style="252"/>
    <col min="15105" max="15105" width="3.5" style="252" customWidth="1"/>
    <col min="15106" max="15106" width="8.83203125" style="252"/>
    <col min="15107" max="15107" width="52.5" style="252" customWidth="1"/>
    <col min="15108" max="15108" width="2.83203125" style="252" customWidth="1"/>
    <col min="15109" max="15109" width="27" style="252" customWidth="1"/>
    <col min="15110" max="15111" width="27.5" style="252" customWidth="1"/>
    <col min="15112" max="15112" width="3.1640625" style="252" customWidth="1"/>
    <col min="15113" max="15115" width="27.5" style="252" customWidth="1"/>
    <col min="15116" max="15116" width="3.1640625" style="252" customWidth="1"/>
    <col min="15117" max="15119" width="27.5" style="252" customWidth="1"/>
    <col min="15120" max="15120" width="3.1640625" style="252" customWidth="1"/>
    <col min="15121" max="15123" width="27.5" style="252" customWidth="1"/>
    <col min="15124" max="15124" width="3.1640625" style="252" customWidth="1"/>
    <col min="15125" max="15127" width="27.5" style="252" customWidth="1"/>
    <col min="15128" max="15128" width="3.1640625" style="252" customWidth="1"/>
    <col min="15129" max="15131" width="27.5" style="252" customWidth="1"/>
    <col min="15132" max="15132" width="3.1640625" style="252" customWidth="1"/>
    <col min="15133" max="15135" width="27.5" style="252" customWidth="1"/>
    <col min="15136" max="15136" width="3.1640625" style="252" customWidth="1"/>
    <col min="15137" max="15142" width="16" style="252" customWidth="1"/>
    <col min="15143" max="15143" width="8.83203125" style="252"/>
    <col min="15144" max="15145" width="11.5" style="252" customWidth="1"/>
    <col min="15146" max="15146" width="14" style="252" customWidth="1"/>
    <col min="15147" max="15147" width="12.5" style="252" bestFit="1" customWidth="1"/>
    <col min="15148" max="15148" width="12.5" style="252" customWidth="1"/>
    <col min="15149" max="15149" width="8.83203125" style="252"/>
    <col min="15150" max="15151" width="10.5" style="252" customWidth="1"/>
    <col min="15152" max="15152" width="10" style="252" customWidth="1"/>
    <col min="15153" max="15153" width="10.5" style="252" customWidth="1"/>
    <col min="15154" max="15360" width="8.83203125" style="252"/>
    <col min="15361" max="15361" width="3.5" style="252" customWidth="1"/>
    <col min="15362" max="15362" width="8.83203125" style="252"/>
    <col min="15363" max="15363" width="52.5" style="252" customWidth="1"/>
    <col min="15364" max="15364" width="2.83203125" style="252" customWidth="1"/>
    <col min="15365" max="15365" width="27" style="252" customWidth="1"/>
    <col min="15366" max="15367" width="27.5" style="252" customWidth="1"/>
    <col min="15368" max="15368" width="3.1640625" style="252" customWidth="1"/>
    <col min="15369" max="15371" width="27.5" style="252" customWidth="1"/>
    <col min="15372" max="15372" width="3.1640625" style="252" customWidth="1"/>
    <col min="15373" max="15375" width="27.5" style="252" customWidth="1"/>
    <col min="15376" max="15376" width="3.1640625" style="252" customWidth="1"/>
    <col min="15377" max="15379" width="27.5" style="252" customWidth="1"/>
    <col min="15380" max="15380" width="3.1640625" style="252" customWidth="1"/>
    <col min="15381" max="15383" width="27.5" style="252" customWidth="1"/>
    <col min="15384" max="15384" width="3.1640625" style="252" customWidth="1"/>
    <col min="15385" max="15387" width="27.5" style="252" customWidth="1"/>
    <col min="15388" max="15388" width="3.1640625" style="252" customWidth="1"/>
    <col min="15389" max="15391" width="27.5" style="252" customWidth="1"/>
    <col min="15392" max="15392" width="3.1640625" style="252" customWidth="1"/>
    <col min="15393" max="15398" width="16" style="252" customWidth="1"/>
    <col min="15399" max="15399" width="8.83203125" style="252"/>
    <col min="15400" max="15401" width="11.5" style="252" customWidth="1"/>
    <col min="15402" max="15402" width="14" style="252" customWidth="1"/>
    <col min="15403" max="15403" width="12.5" style="252" bestFit="1" customWidth="1"/>
    <col min="15404" max="15404" width="12.5" style="252" customWidth="1"/>
    <col min="15405" max="15405" width="8.83203125" style="252"/>
    <col min="15406" max="15407" width="10.5" style="252" customWidth="1"/>
    <col min="15408" max="15408" width="10" style="252" customWidth="1"/>
    <col min="15409" max="15409" width="10.5" style="252" customWidth="1"/>
    <col min="15410" max="15616" width="8.83203125" style="252"/>
    <col min="15617" max="15617" width="3.5" style="252" customWidth="1"/>
    <col min="15618" max="15618" width="8.83203125" style="252"/>
    <col min="15619" max="15619" width="52.5" style="252" customWidth="1"/>
    <col min="15620" max="15620" width="2.83203125" style="252" customWidth="1"/>
    <col min="15621" max="15621" width="27" style="252" customWidth="1"/>
    <col min="15622" max="15623" width="27.5" style="252" customWidth="1"/>
    <col min="15624" max="15624" width="3.1640625" style="252" customWidth="1"/>
    <col min="15625" max="15627" width="27.5" style="252" customWidth="1"/>
    <col min="15628" max="15628" width="3.1640625" style="252" customWidth="1"/>
    <col min="15629" max="15631" width="27.5" style="252" customWidth="1"/>
    <col min="15632" max="15632" width="3.1640625" style="252" customWidth="1"/>
    <col min="15633" max="15635" width="27.5" style="252" customWidth="1"/>
    <col min="15636" max="15636" width="3.1640625" style="252" customWidth="1"/>
    <col min="15637" max="15639" width="27.5" style="252" customWidth="1"/>
    <col min="15640" max="15640" width="3.1640625" style="252" customWidth="1"/>
    <col min="15641" max="15643" width="27.5" style="252" customWidth="1"/>
    <col min="15644" max="15644" width="3.1640625" style="252" customWidth="1"/>
    <col min="15645" max="15647" width="27.5" style="252" customWidth="1"/>
    <col min="15648" max="15648" width="3.1640625" style="252" customWidth="1"/>
    <col min="15649" max="15654" width="16" style="252" customWidth="1"/>
    <col min="15655" max="15655" width="8.83203125" style="252"/>
    <col min="15656" max="15657" width="11.5" style="252" customWidth="1"/>
    <col min="15658" max="15658" width="14" style="252" customWidth="1"/>
    <col min="15659" max="15659" width="12.5" style="252" bestFit="1" customWidth="1"/>
    <col min="15660" max="15660" width="12.5" style="252" customWidth="1"/>
    <col min="15661" max="15661" width="8.83203125" style="252"/>
    <col min="15662" max="15663" width="10.5" style="252" customWidth="1"/>
    <col min="15664" max="15664" width="10" style="252" customWidth="1"/>
    <col min="15665" max="15665" width="10.5" style="252" customWidth="1"/>
    <col min="15666" max="15872" width="8.83203125" style="252"/>
    <col min="15873" max="15873" width="3.5" style="252" customWidth="1"/>
    <col min="15874" max="15874" width="8.83203125" style="252"/>
    <col min="15875" max="15875" width="52.5" style="252" customWidth="1"/>
    <col min="15876" max="15876" width="2.83203125" style="252" customWidth="1"/>
    <col min="15877" max="15877" width="27" style="252" customWidth="1"/>
    <col min="15878" max="15879" width="27.5" style="252" customWidth="1"/>
    <col min="15880" max="15880" width="3.1640625" style="252" customWidth="1"/>
    <col min="15881" max="15883" width="27.5" style="252" customWidth="1"/>
    <col min="15884" max="15884" width="3.1640625" style="252" customWidth="1"/>
    <col min="15885" max="15887" width="27.5" style="252" customWidth="1"/>
    <col min="15888" max="15888" width="3.1640625" style="252" customWidth="1"/>
    <col min="15889" max="15891" width="27.5" style="252" customWidth="1"/>
    <col min="15892" max="15892" width="3.1640625" style="252" customWidth="1"/>
    <col min="15893" max="15895" width="27.5" style="252" customWidth="1"/>
    <col min="15896" max="15896" width="3.1640625" style="252" customWidth="1"/>
    <col min="15897" max="15899" width="27.5" style="252" customWidth="1"/>
    <col min="15900" max="15900" width="3.1640625" style="252" customWidth="1"/>
    <col min="15901" max="15903" width="27.5" style="252" customWidth="1"/>
    <col min="15904" max="15904" width="3.1640625" style="252" customWidth="1"/>
    <col min="15905" max="15910" width="16" style="252" customWidth="1"/>
    <col min="15911" max="15911" width="8.83203125" style="252"/>
    <col min="15912" max="15913" width="11.5" style="252" customWidth="1"/>
    <col min="15914" max="15914" width="14" style="252" customWidth="1"/>
    <col min="15915" max="15915" width="12.5" style="252" bestFit="1" customWidth="1"/>
    <col min="15916" max="15916" width="12.5" style="252" customWidth="1"/>
    <col min="15917" max="15917" width="8.83203125" style="252"/>
    <col min="15918" max="15919" width="10.5" style="252" customWidth="1"/>
    <col min="15920" max="15920" width="10" style="252" customWidth="1"/>
    <col min="15921" max="15921" width="10.5" style="252" customWidth="1"/>
    <col min="15922" max="16128" width="8.83203125" style="252"/>
    <col min="16129" max="16129" width="3.5" style="252" customWidth="1"/>
    <col min="16130" max="16130" width="8.83203125" style="252"/>
    <col min="16131" max="16131" width="52.5" style="252" customWidth="1"/>
    <col min="16132" max="16132" width="2.83203125" style="252" customWidth="1"/>
    <col min="16133" max="16133" width="27" style="252" customWidth="1"/>
    <col min="16134" max="16135" width="27.5" style="252" customWidth="1"/>
    <col min="16136" max="16136" width="3.1640625" style="252" customWidth="1"/>
    <col min="16137" max="16139" width="27.5" style="252" customWidth="1"/>
    <col min="16140" max="16140" width="3.1640625" style="252" customWidth="1"/>
    <col min="16141" max="16143" width="27.5" style="252" customWidth="1"/>
    <col min="16144" max="16144" width="3.1640625" style="252" customWidth="1"/>
    <col min="16145" max="16147" width="27.5" style="252" customWidth="1"/>
    <col min="16148" max="16148" width="3.1640625" style="252" customWidth="1"/>
    <col min="16149" max="16151" width="27.5" style="252" customWidth="1"/>
    <col min="16152" max="16152" width="3.1640625" style="252" customWidth="1"/>
    <col min="16153" max="16155" width="27.5" style="252" customWidth="1"/>
    <col min="16156" max="16156" width="3.1640625" style="252" customWidth="1"/>
    <col min="16157" max="16159" width="27.5" style="252" customWidth="1"/>
    <col min="16160" max="16160" width="3.1640625" style="252" customWidth="1"/>
    <col min="16161" max="16166" width="16" style="252" customWidth="1"/>
    <col min="16167" max="16167" width="8.83203125" style="252"/>
    <col min="16168" max="16169" width="11.5" style="252" customWidth="1"/>
    <col min="16170" max="16170" width="14" style="252" customWidth="1"/>
    <col min="16171" max="16171" width="12.5" style="252" bestFit="1" customWidth="1"/>
    <col min="16172" max="16172" width="12.5" style="252" customWidth="1"/>
    <col min="16173" max="16173" width="8.83203125" style="252"/>
    <col min="16174" max="16175" width="10.5" style="252" customWidth="1"/>
    <col min="16176" max="16176" width="10" style="252" customWidth="1"/>
    <col min="16177" max="16177" width="10.5" style="252" customWidth="1"/>
    <col min="16178" max="16384" width="8.83203125" style="252"/>
  </cols>
  <sheetData>
    <row r="1" spans="2:53" ht="19" thickBot="1" x14ac:dyDescent="0.25">
      <c r="B1" s="433" t="s">
        <v>157</v>
      </c>
      <c r="E1" s="487" t="s">
        <v>158</v>
      </c>
      <c r="F1" s="488"/>
      <c r="G1" s="489"/>
      <c r="I1" s="487" t="s">
        <v>159</v>
      </c>
      <c r="J1" s="488"/>
      <c r="K1" s="489"/>
      <c r="M1" s="487" t="s">
        <v>160</v>
      </c>
      <c r="N1" s="488"/>
      <c r="O1" s="489"/>
      <c r="Q1" s="487" t="s">
        <v>161</v>
      </c>
      <c r="R1" s="488"/>
      <c r="S1" s="489"/>
      <c r="U1" s="487" t="s">
        <v>162</v>
      </c>
      <c r="V1" s="488"/>
      <c r="W1" s="489"/>
      <c r="Y1" s="487" t="s">
        <v>163</v>
      </c>
      <c r="Z1" s="488"/>
      <c r="AA1" s="489"/>
      <c r="AC1" s="487" t="s">
        <v>164</v>
      </c>
      <c r="AD1" s="488"/>
      <c r="AE1" s="489"/>
      <c r="AG1" s="779" t="s">
        <v>165</v>
      </c>
      <c r="AH1" s="779"/>
      <c r="AI1" s="779"/>
      <c r="AJ1" s="779"/>
      <c r="AK1" s="779"/>
      <c r="AL1" s="779"/>
    </row>
    <row r="2" spans="2:53" ht="43.5" customHeight="1" x14ac:dyDescent="0.2">
      <c r="B2" s="263"/>
      <c r="C2" s="264"/>
      <c r="E2" s="490" t="s">
        <v>166</v>
      </c>
      <c r="F2" s="491" t="s">
        <v>167</v>
      </c>
      <c r="G2" s="492" t="s">
        <v>168</v>
      </c>
      <c r="I2" s="490" t="s">
        <v>166</v>
      </c>
      <c r="J2" s="491" t="s">
        <v>167</v>
      </c>
      <c r="K2" s="493" t="s">
        <v>168</v>
      </c>
      <c r="M2" s="490" t="s">
        <v>166</v>
      </c>
      <c r="N2" s="491" t="s">
        <v>167</v>
      </c>
      <c r="O2" s="493" t="s">
        <v>168</v>
      </c>
      <c r="Q2" s="490" t="s">
        <v>166</v>
      </c>
      <c r="R2" s="491" t="s">
        <v>167</v>
      </c>
      <c r="S2" s="493" t="s">
        <v>168</v>
      </c>
      <c r="U2" s="490" t="s">
        <v>166</v>
      </c>
      <c r="V2" s="491" t="s">
        <v>167</v>
      </c>
      <c r="W2" s="493" t="s">
        <v>168</v>
      </c>
      <c r="Y2" s="490" t="s">
        <v>166</v>
      </c>
      <c r="Z2" s="491" t="s">
        <v>167</v>
      </c>
      <c r="AA2" s="493" t="s">
        <v>168</v>
      </c>
      <c r="AC2" s="490" t="s">
        <v>166</v>
      </c>
      <c r="AD2" s="491" t="s">
        <v>167</v>
      </c>
      <c r="AE2" s="493" t="s">
        <v>168</v>
      </c>
      <c r="AG2" s="773" t="s">
        <v>166</v>
      </c>
      <c r="AH2" s="774"/>
      <c r="AI2" s="783" t="s">
        <v>167</v>
      </c>
      <c r="AJ2" s="784"/>
      <c r="AK2" s="781" t="s">
        <v>168</v>
      </c>
      <c r="AL2" s="775"/>
      <c r="AT2" s="494" t="s">
        <v>169</v>
      </c>
    </row>
    <row r="3" spans="2:53" ht="27" x14ac:dyDescent="0.2">
      <c r="B3" s="276" t="s">
        <v>170</v>
      </c>
      <c r="C3" s="465" t="s">
        <v>171</v>
      </c>
      <c r="E3" s="466" t="s">
        <v>172</v>
      </c>
      <c r="F3" s="495" t="s">
        <v>172</v>
      </c>
      <c r="G3" s="287" t="s">
        <v>172</v>
      </c>
      <c r="I3" s="466" t="s">
        <v>172</v>
      </c>
      <c r="J3" s="495" t="s">
        <v>172</v>
      </c>
      <c r="K3" s="287" t="s">
        <v>172</v>
      </c>
      <c r="M3" s="466" t="s">
        <v>172</v>
      </c>
      <c r="N3" s="495" t="s">
        <v>172</v>
      </c>
      <c r="O3" s="287" t="s">
        <v>172</v>
      </c>
      <c r="Q3" s="466" t="s">
        <v>172</v>
      </c>
      <c r="R3" s="495" t="s">
        <v>172</v>
      </c>
      <c r="S3" s="287" t="s">
        <v>172</v>
      </c>
      <c r="U3" s="466" t="s">
        <v>172</v>
      </c>
      <c r="V3" s="495" t="s">
        <v>172</v>
      </c>
      <c r="W3" s="287" t="s">
        <v>172</v>
      </c>
      <c r="Y3" s="466" t="s">
        <v>172</v>
      </c>
      <c r="Z3" s="495" t="s">
        <v>172</v>
      </c>
      <c r="AA3" s="287" t="s">
        <v>172</v>
      </c>
      <c r="AC3" s="466" t="s">
        <v>172</v>
      </c>
      <c r="AD3" s="495" t="s">
        <v>172</v>
      </c>
      <c r="AE3" s="287" t="s">
        <v>172</v>
      </c>
      <c r="AG3" s="466" t="s">
        <v>172</v>
      </c>
      <c r="AH3" s="467" t="s">
        <v>173</v>
      </c>
      <c r="AI3" s="495" t="s">
        <v>172</v>
      </c>
      <c r="AJ3" s="467" t="s">
        <v>173</v>
      </c>
      <c r="AK3" s="495" t="s">
        <v>172</v>
      </c>
      <c r="AL3" s="496" t="s">
        <v>173</v>
      </c>
      <c r="AN3" s="468" t="s">
        <v>174</v>
      </c>
      <c r="AO3" s="468" t="s">
        <v>175</v>
      </c>
      <c r="AP3" s="468" t="s">
        <v>176</v>
      </c>
      <c r="AQ3" s="468" t="s">
        <v>177</v>
      </c>
      <c r="AR3" s="468" t="s">
        <v>178</v>
      </c>
      <c r="AT3" s="468" t="s">
        <v>179</v>
      </c>
      <c r="AU3" s="468" t="s">
        <v>180</v>
      </c>
      <c r="AV3" s="468" t="s">
        <v>181</v>
      </c>
      <c r="AW3" s="468" t="s">
        <v>182</v>
      </c>
      <c r="AX3" s="468" t="s">
        <v>183</v>
      </c>
      <c r="AY3" s="468" t="s">
        <v>184</v>
      </c>
      <c r="AZ3" s="468" t="s">
        <v>185</v>
      </c>
    </row>
    <row r="4" spans="2:53" x14ac:dyDescent="0.15">
      <c r="B4" s="299" t="s">
        <v>186</v>
      </c>
      <c r="C4" s="445" t="s">
        <v>35</v>
      </c>
      <c r="E4" s="469">
        <v>0.1</v>
      </c>
      <c r="F4" s="497">
        <v>0.45</v>
      </c>
      <c r="G4" s="498">
        <v>0.45</v>
      </c>
      <c r="I4" s="469">
        <v>0</v>
      </c>
      <c r="J4" s="497">
        <v>0</v>
      </c>
      <c r="K4" s="498">
        <v>0</v>
      </c>
      <c r="M4" s="469">
        <v>0</v>
      </c>
      <c r="N4" s="497">
        <v>0</v>
      </c>
      <c r="O4" s="498">
        <v>0</v>
      </c>
      <c r="Q4" s="469">
        <v>0</v>
      </c>
      <c r="R4" s="497">
        <v>0</v>
      </c>
      <c r="S4" s="498">
        <v>0</v>
      </c>
      <c r="U4" s="469">
        <v>0.03</v>
      </c>
      <c r="V4" s="497">
        <v>0.65</v>
      </c>
      <c r="W4" s="498">
        <v>0.32</v>
      </c>
      <c r="Y4" s="469">
        <v>0.03</v>
      </c>
      <c r="Z4" s="497">
        <v>0.65</v>
      </c>
      <c r="AA4" s="498">
        <v>0.32</v>
      </c>
      <c r="AC4" s="469">
        <v>0.1</v>
      </c>
      <c r="AD4" s="497">
        <v>0.45</v>
      </c>
      <c r="AE4" s="498">
        <v>0.45</v>
      </c>
      <c r="AG4" s="469">
        <v>5.9166666666666673E-2</v>
      </c>
      <c r="AH4" s="499">
        <v>0.5</v>
      </c>
      <c r="AI4" s="497">
        <v>0.56666666666666665</v>
      </c>
      <c r="AJ4" s="499">
        <v>0.8</v>
      </c>
      <c r="AK4" s="497">
        <v>0.3741666666666667</v>
      </c>
      <c r="AL4" s="500">
        <v>0.85</v>
      </c>
      <c r="AN4" s="501">
        <f>ROUND(SUM(E4:AE4),0)</f>
        <v>4</v>
      </c>
      <c r="AO4" s="502">
        <f>IF(AN4=1,1,1/(2*AN4))</f>
        <v>0.125</v>
      </c>
      <c r="AP4" s="502">
        <f>IF(AN4=1,1,IF(AT4=0,(1/AN4),(1/AN4)+(1/(2*AN4*(AN4-1)))))</f>
        <v>0.29166666666666669</v>
      </c>
      <c r="AQ4" s="503" t="e">
        <f t="shared" ref="AQ4:AQ69" ca="1" si="0">randS(ROW(),COLUMN(),CURRENTITERATION,SYSTEMTIME)</f>
        <v>#NAME?</v>
      </c>
      <c r="AR4" s="464" t="e">
        <f ca="1">IF(SUM(AT4)&gt;=AQ4,1,IF(SUM(AT4:AU4)&gt;=AQ4,2,IF(SUM(AT4:AV4)&gt;=AQ4,3,IF(SUM(AT4:AW4)&gt;=AQ4,4,IF(SUM(AT4:AX4)&gt;=AQ4,5,IF(SUM(AT4:AY4)&gt;=AQ4,6,IF(SUM(AT4:AZ4)&gt;=AQ4,7,0)))))))</f>
        <v>#NAME?</v>
      </c>
      <c r="AT4" s="504">
        <f>IF(SUM(E4:G4)&gt;0,AO4,0)</f>
        <v>0.125</v>
      </c>
      <c r="AU4" s="504">
        <f>IF(SUM(I4:K4)&gt;0,AP4,0)</f>
        <v>0</v>
      </c>
      <c r="AV4" s="504">
        <f>IF(SUM(M4:O4)&gt;0,AP4,0)</f>
        <v>0</v>
      </c>
      <c r="AW4" s="504">
        <f>IF(SUM(Q4:S4)&gt;0,AP4,0)</f>
        <v>0</v>
      </c>
      <c r="AX4" s="504">
        <f>IF(SUM(U4:W4)&gt;0,AP4,0)</f>
        <v>0.29166666666666669</v>
      </c>
      <c r="AY4" s="504">
        <f>IF(SUM(Y4:AA4)&gt;0,AP4,0)</f>
        <v>0.29166666666666669</v>
      </c>
      <c r="AZ4" s="504">
        <f>IF(SUM(AC4:AE4)&gt;0,AP4,0)</f>
        <v>0.29166666666666669</v>
      </c>
      <c r="BA4" s="503"/>
    </row>
    <row r="5" spans="2:53" x14ac:dyDescent="0.15">
      <c r="B5" s="299" t="s">
        <v>187</v>
      </c>
      <c r="C5" s="445" t="s">
        <v>36</v>
      </c>
      <c r="E5" s="469">
        <v>0.1</v>
      </c>
      <c r="F5" s="497">
        <v>0.45</v>
      </c>
      <c r="G5" s="498">
        <v>0.45</v>
      </c>
      <c r="I5" s="469">
        <v>0</v>
      </c>
      <c r="J5" s="497">
        <v>0</v>
      </c>
      <c r="K5" s="498">
        <v>0</v>
      </c>
      <c r="M5" s="469">
        <v>0</v>
      </c>
      <c r="N5" s="497">
        <v>0</v>
      </c>
      <c r="O5" s="498">
        <v>0</v>
      </c>
      <c r="Q5" s="469">
        <v>0</v>
      </c>
      <c r="R5" s="497">
        <v>0</v>
      </c>
      <c r="S5" s="498">
        <v>0</v>
      </c>
      <c r="U5" s="469">
        <v>0.03</v>
      </c>
      <c r="V5" s="497">
        <v>0.67</v>
      </c>
      <c r="W5" s="498">
        <v>0.3</v>
      </c>
      <c r="Y5" s="469">
        <v>0.03</v>
      </c>
      <c r="Z5" s="497">
        <v>0.65</v>
      </c>
      <c r="AA5" s="498">
        <v>0.32</v>
      </c>
      <c r="AC5" s="469">
        <v>0.1</v>
      </c>
      <c r="AD5" s="497">
        <v>0.45</v>
      </c>
      <c r="AE5" s="498">
        <v>0.45</v>
      </c>
      <c r="AG5" s="469">
        <v>5.9166666666666673E-2</v>
      </c>
      <c r="AH5" s="499">
        <v>0.5</v>
      </c>
      <c r="AI5" s="497">
        <v>0.57250000000000001</v>
      </c>
      <c r="AJ5" s="499">
        <v>0.8</v>
      </c>
      <c r="AK5" s="497">
        <v>0.3683333333333334</v>
      </c>
      <c r="AL5" s="500">
        <v>0.85</v>
      </c>
      <c r="AN5" s="501">
        <f t="shared" ref="AN5:AN43" si="1">ROUND(SUM(E5:AE5),0)</f>
        <v>4</v>
      </c>
      <c r="AO5" s="502">
        <f t="shared" ref="AO5:AO43" si="2">IF(AN5=1,1,1/(2*AN5))</f>
        <v>0.125</v>
      </c>
      <c r="AP5" s="502">
        <f t="shared" ref="AP5:AP43" si="3">IF(AN5=1,1,IF(AT5=0,(1/AN5),(1/AN5)+(1/(2*AN5*(AN5-1)))))</f>
        <v>0.29166666666666669</v>
      </c>
      <c r="AQ5" s="503" t="e">
        <f t="shared" ca="1" si="0"/>
        <v>#NAME?</v>
      </c>
      <c r="AR5" s="464" t="e">
        <f t="shared" ref="AR5:AR43" ca="1" si="4">IF(SUM(AT5)&gt;=AQ5,1,IF(SUM(AT5:AU5)&gt;=AQ5,2,IF(SUM(AT5:AV5)&gt;=AQ5,3,IF(SUM(AT5:AW5)&gt;=AQ5,4,IF(SUM(AT5:AX5)&gt;=AQ5,5,IF(SUM(AT5:AY5)&gt;=AQ5,6,IF(SUM(AT5:AZ5)&gt;=AQ5,7,0)))))))</f>
        <v>#NAME?</v>
      </c>
      <c r="AT5" s="504">
        <f t="shared" ref="AT5:AT43" si="5">IF(SUM(E5:G5)&gt;0,AO5,0)</f>
        <v>0.125</v>
      </c>
      <c r="AU5" s="504">
        <f t="shared" ref="AU5:AU43" si="6">IF(SUM(I5:K5)&gt;0,AP5,0)</f>
        <v>0</v>
      </c>
      <c r="AV5" s="504">
        <f t="shared" ref="AV5:AV43" si="7">IF(SUM(M5:O5)&gt;0,AP5,0)</f>
        <v>0</v>
      </c>
      <c r="AW5" s="504">
        <f t="shared" ref="AW5:AW43" si="8">IF(SUM(Q5:S5)&gt;0,AP5,0)</f>
        <v>0</v>
      </c>
      <c r="AX5" s="504">
        <f t="shared" ref="AX5:AX43" si="9">IF(SUM(U5:W5)&gt;0,AP5,0)</f>
        <v>0.29166666666666669</v>
      </c>
      <c r="AY5" s="504">
        <f t="shared" ref="AY5:AY43" si="10">IF(SUM(Y5:AA5)&gt;0,AP5,0)</f>
        <v>0.29166666666666669</v>
      </c>
      <c r="AZ5" s="504">
        <f t="shared" ref="AZ5:AZ43" si="11">IF(SUM(AC5:AE5)&gt;0,AP5,0)</f>
        <v>0.29166666666666669</v>
      </c>
      <c r="BA5" s="503"/>
    </row>
    <row r="6" spans="2:53" x14ac:dyDescent="0.15">
      <c r="B6" s="299" t="s">
        <v>188</v>
      </c>
      <c r="C6" s="445" t="s">
        <v>9</v>
      </c>
      <c r="E6" s="469">
        <v>0.1</v>
      </c>
      <c r="F6" s="497">
        <v>0.45</v>
      </c>
      <c r="G6" s="498">
        <v>0.45</v>
      </c>
      <c r="I6" s="469">
        <v>0</v>
      </c>
      <c r="J6" s="497">
        <v>0</v>
      </c>
      <c r="K6" s="498">
        <v>0</v>
      </c>
      <c r="M6" s="469">
        <v>0</v>
      </c>
      <c r="N6" s="497">
        <v>0</v>
      </c>
      <c r="O6" s="498">
        <v>0</v>
      </c>
      <c r="Q6" s="469">
        <v>0</v>
      </c>
      <c r="R6" s="497">
        <v>0</v>
      </c>
      <c r="S6" s="498">
        <v>0</v>
      </c>
      <c r="U6" s="469">
        <v>0.05</v>
      </c>
      <c r="V6" s="497">
        <v>0.7</v>
      </c>
      <c r="W6" s="498">
        <v>0.25</v>
      </c>
      <c r="Y6" s="469">
        <v>0.05</v>
      </c>
      <c r="Z6" s="497">
        <v>0.7</v>
      </c>
      <c r="AA6" s="498">
        <v>0.25</v>
      </c>
      <c r="AC6" s="469">
        <v>0.25</v>
      </c>
      <c r="AD6" s="497">
        <v>0.375</v>
      </c>
      <c r="AE6" s="498">
        <v>0.375</v>
      </c>
      <c r="AG6" s="469">
        <v>0.11458333333333334</v>
      </c>
      <c r="AH6" s="499">
        <v>0.9</v>
      </c>
      <c r="AI6" s="497">
        <v>0.57395833333333346</v>
      </c>
      <c r="AJ6" s="499">
        <v>0.75</v>
      </c>
      <c r="AK6" s="497">
        <v>0.31145833333333334</v>
      </c>
      <c r="AL6" s="500">
        <v>0.85</v>
      </c>
      <c r="AN6" s="501">
        <f t="shared" si="1"/>
        <v>4</v>
      </c>
      <c r="AO6" s="502">
        <f t="shared" si="2"/>
        <v>0.125</v>
      </c>
      <c r="AP6" s="502">
        <f t="shared" si="3"/>
        <v>0.29166666666666669</v>
      </c>
      <c r="AQ6" s="503" t="e">
        <f t="shared" ca="1" si="0"/>
        <v>#NAME?</v>
      </c>
      <c r="AR6" s="464" t="e">
        <f t="shared" ca="1" si="4"/>
        <v>#NAME?</v>
      </c>
      <c r="AT6" s="504">
        <f t="shared" si="5"/>
        <v>0.125</v>
      </c>
      <c r="AU6" s="504">
        <f t="shared" si="6"/>
        <v>0</v>
      </c>
      <c r="AV6" s="504">
        <f t="shared" si="7"/>
        <v>0</v>
      </c>
      <c r="AW6" s="504">
        <f t="shared" si="8"/>
        <v>0</v>
      </c>
      <c r="AX6" s="504">
        <f t="shared" si="9"/>
        <v>0.29166666666666669</v>
      </c>
      <c r="AY6" s="504">
        <f t="shared" si="10"/>
        <v>0.29166666666666669</v>
      </c>
      <c r="AZ6" s="504">
        <f t="shared" si="11"/>
        <v>0.29166666666666669</v>
      </c>
      <c r="BA6" s="503"/>
    </row>
    <row r="7" spans="2:53" x14ac:dyDescent="0.15">
      <c r="B7" s="299" t="s">
        <v>189</v>
      </c>
      <c r="C7" s="445" t="s">
        <v>10</v>
      </c>
      <c r="E7" s="469">
        <v>0.1</v>
      </c>
      <c r="F7" s="497">
        <v>0.45</v>
      </c>
      <c r="G7" s="498">
        <v>0.45</v>
      </c>
      <c r="I7" s="469">
        <v>0</v>
      </c>
      <c r="J7" s="497">
        <v>0</v>
      </c>
      <c r="K7" s="498">
        <v>0</v>
      </c>
      <c r="M7" s="469">
        <v>0.1</v>
      </c>
      <c r="N7" s="497">
        <v>0.6</v>
      </c>
      <c r="O7" s="498">
        <v>0.3</v>
      </c>
      <c r="Q7" s="469">
        <v>0</v>
      </c>
      <c r="R7" s="497">
        <v>0</v>
      </c>
      <c r="S7" s="498">
        <v>0</v>
      </c>
      <c r="U7" s="469">
        <v>0.05</v>
      </c>
      <c r="V7" s="497">
        <v>0.8</v>
      </c>
      <c r="W7" s="498">
        <v>0.15</v>
      </c>
      <c r="Y7" s="469">
        <v>0.05</v>
      </c>
      <c r="Z7" s="497">
        <v>0.8</v>
      </c>
      <c r="AA7" s="498">
        <v>0.15</v>
      </c>
      <c r="AC7" s="469">
        <v>0</v>
      </c>
      <c r="AD7" s="497">
        <v>0</v>
      </c>
      <c r="AE7" s="498">
        <v>0</v>
      </c>
      <c r="AG7" s="469">
        <v>7.0833333333333345E-2</v>
      </c>
      <c r="AH7" s="499">
        <v>0.1</v>
      </c>
      <c r="AI7" s="497">
        <v>0.69791666666666674</v>
      </c>
      <c r="AJ7" s="499">
        <v>0.9</v>
      </c>
      <c r="AK7" s="497">
        <v>0.23125000000000001</v>
      </c>
      <c r="AL7" s="500">
        <v>0.75</v>
      </c>
      <c r="AN7" s="501">
        <f t="shared" si="1"/>
        <v>4</v>
      </c>
      <c r="AO7" s="502">
        <f t="shared" si="2"/>
        <v>0.125</v>
      </c>
      <c r="AP7" s="502">
        <f t="shared" si="3"/>
        <v>0.29166666666666669</v>
      </c>
      <c r="AQ7" s="503" t="e">
        <f t="shared" ca="1" si="0"/>
        <v>#NAME?</v>
      </c>
      <c r="AR7" s="464" t="e">
        <f t="shared" ca="1" si="4"/>
        <v>#NAME?</v>
      </c>
      <c r="AT7" s="504">
        <f t="shared" si="5"/>
        <v>0.125</v>
      </c>
      <c r="AU7" s="504">
        <f t="shared" si="6"/>
        <v>0</v>
      </c>
      <c r="AV7" s="504">
        <f t="shared" si="7"/>
        <v>0.29166666666666669</v>
      </c>
      <c r="AW7" s="504">
        <f t="shared" si="8"/>
        <v>0</v>
      </c>
      <c r="AX7" s="504">
        <f t="shared" si="9"/>
        <v>0.29166666666666669</v>
      </c>
      <c r="AY7" s="504">
        <f t="shared" si="10"/>
        <v>0.29166666666666669</v>
      </c>
      <c r="AZ7" s="504">
        <f t="shared" si="11"/>
        <v>0</v>
      </c>
      <c r="BA7" s="503"/>
    </row>
    <row r="8" spans="2:53" x14ac:dyDescent="0.15">
      <c r="B8" s="299" t="s">
        <v>190</v>
      </c>
      <c r="C8" s="445" t="s">
        <v>11</v>
      </c>
      <c r="E8" s="469">
        <v>0.1</v>
      </c>
      <c r="F8" s="497">
        <v>0.35</v>
      </c>
      <c r="G8" s="498">
        <v>0.55000000000000004</v>
      </c>
      <c r="I8" s="469">
        <v>0</v>
      </c>
      <c r="J8" s="497">
        <v>0</v>
      </c>
      <c r="K8" s="498">
        <v>0</v>
      </c>
      <c r="M8" s="469">
        <v>0.2</v>
      </c>
      <c r="N8" s="497">
        <v>0.4</v>
      </c>
      <c r="O8" s="498">
        <v>0.4</v>
      </c>
      <c r="Q8" s="469">
        <v>0</v>
      </c>
      <c r="R8" s="497">
        <v>0</v>
      </c>
      <c r="S8" s="498">
        <v>0</v>
      </c>
      <c r="U8" s="469">
        <v>0.1</v>
      </c>
      <c r="V8" s="497">
        <v>0.75</v>
      </c>
      <c r="W8" s="498">
        <v>0.15</v>
      </c>
      <c r="Y8" s="469">
        <v>0.1</v>
      </c>
      <c r="Z8" s="497">
        <v>0.75</v>
      </c>
      <c r="AA8" s="498">
        <v>0.15</v>
      </c>
      <c r="AC8" s="469">
        <v>0</v>
      </c>
      <c r="AD8" s="497">
        <v>0</v>
      </c>
      <c r="AE8" s="498">
        <v>0</v>
      </c>
      <c r="AG8" s="469">
        <v>0.12916666666666668</v>
      </c>
      <c r="AH8" s="499">
        <v>0.9</v>
      </c>
      <c r="AI8" s="497">
        <v>0.59791666666666676</v>
      </c>
      <c r="AJ8" s="499">
        <v>0.6</v>
      </c>
      <c r="AK8" s="497">
        <v>0.2729166666666667</v>
      </c>
      <c r="AL8" s="500">
        <v>0.55000000000000004</v>
      </c>
      <c r="AN8" s="501">
        <f t="shared" si="1"/>
        <v>4</v>
      </c>
      <c r="AO8" s="502">
        <f t="shared" si="2"/>
        <v>0.125</v>
      </c>
      <c r="AP8" s="502">
        <f t="shared" si="3"/>
        <v>0.29166666666666669</v>
      </c>
      <c r="AQ8" s="503" t="e">
        <f t="shared" ca="1" si="0"/>
        <v>#NAME?</v>
      </c>
      <c r="AR8" s="464" t="e">
        <f t="shared" ca="1" si="4"/>
        <v>#NAME?</v>
      </c>
      <c r="AT8" s="504">
        <f t="shared" si="5"/>
        <v>0.125</v>
      </c>
      <c r="AU8" s="504">
        <f t="shared" si="6"/>
        <v>0</v>
      </c>
      <c r="AV8" s="504">
        <f t="shared" si="7"/>
        <v>0.29166666666666669</v>
      </c>
      <c r="AW8" s="504">
        <f t="shared" si="8"/>
        <v>0</v>
      </c>
      <c r="AX8" s="504">
        <f t="shared" si="9"/>
        <v>0.29166666666666669</v>
      </c>
      <c r="AY8" s="504">
        <f t="shared" si="10"/>
        <v>0.29166666666666669</v>
      </c>
      <c r="AZ8" s="504">
        <f t="shared" si="11"/>
        <v>0</v>
      </c>
      <c r="BA8" s="503"/>
    </row>
    <row r="9" spans="2:53" x14ac:dyDescent="0.15">
      <c r="B9" s="299" t="s">
        <v>191</v>
      </c>
      <c r="C9" s="445" t="s">
        <v>12</v>
      </c>
      <c r="E9" s="469">
        <v>0.1</v>
      </c>
      <c r="F9" s="497">
        <v>0.5</v>
      </c>
      <c r="G9" s="498">
        <v>0.4</v>
      </c>
      <c r="I9" s="469">
        <v>0</v>
      </c>
      <c r="J9" s="497">
        <v>0</v>
      </c>
      <c r="K9" s="498">
        <v>0</v>
      </c>
      <c r="M9" s="469">
        <v>0</v>
      </c>
      <c r="N9" s="497">
        <v>0</v>
      </c>
      <c r="O9" s="498">
        <v>0</v>
      </c>
      <c r="Q9" s="469">
        <v>0</v>
      </c>
      <c r="R9" s="497">
        <v>0</v>
      </c>
      <c r="S9" s="498">
        <v>0</v>
      </c>
      <c r="U9" s="469">
        <v>0.03</v>
      </c>
      <c r="V9" s="497">
        <v>0.75</v>
      </c>
      <c r="W9" s="498">
        <v>0.22</v>
      </c>
      <c r="Y9" s="469">
        <v>0.03</v>
      </c>
      <c r="Z9" s="497">
        <v>0.75</v>
      </c>
      <c r="AA9" s="498">
        <v>0.22</v>
      </c>
      <c r="AC9" s="469">
        <v>0</v>
      </c>
      <c r="AD9" s="497">
        <v>0.4</v>
      </c>
      <c r="AE9" s="498">
        <v>0.6</v>
      </c>
      <c r="AG9" s="469">
        <v>0.03</v>
      </c>
      <c r="AH9" s="499">
        <v>0.1</v>
      </c>
      <c r="AI9" s="497">
        <v>0.6166666666666667</v>
      </c>
      <c r="AJ9" s="499">
        <v>0.75</v>
      </c>
      <c r="AK9" s="497">
        <v>0.35333333333333333</v>
      </c>
      <c r="AL9" s="500">
        <v>0.85</v>
      </c>
      <c r="AN9" s="501">
        <f t="shared" si="1"/>
        <v>4</v>
      </c>
      <c r="AO9" s="502">
        <f t="shared" si="2"/>
        <v>0.125</v>
      </c>
      <c r="AP9" s="502">
        <f t="shared" si="3"/>
        <v>0.29166666666666669</v>
      </c>
      <c r="AQ9" s="503" t="e">
        <f t="shared" ca="1" si="0"/>
        <v>#NAME?</v>
      </c>
      <c r="AR9" s="464" t="e">
        <f t="shared" ca="1" si="4"/>
        <v>#NAME?</v>
      </c>
      <c r="AT9" s="504">
        <f t="shared" si="5"/>
        <v>0.125</v>
      </c>
      <c r="AU9" s="504">
        <f t="shared" si="6"/>
        <v>0</v>
      </c>
      <c r="AV9" s="504">
        <f t="shared" si="7"/>
        <v>0</v>
      </c>
      <c r="AW9" s="504">
        <f t="shared" si="8"/>
        <v>0</v>
      </c>
      <c r="AX9" s="504">
        <f t="shared" si="9"/>
        <v>0.29166666666666669</v>
      </c>
      <c r="AY9" s="504">
        <f t="shared" si="10"/>
        <v>0.29166666666666669</v>
      </c>
      <c r="AZ9" s="504">
        <f t="shared" si="11"/>
        <v>0.29166666666666669</v>
      </c>
      <c r="BA9" s="503"/>
    </row>
    <row r="10" spans="2:53" x14ac:dyDescent="0.15">
      <c r="B10" s="299" t="s">
        <v>192</v>
      </c>
      <c r="C10" s="445" t="s">
        <v>23</v>
      </c>
      <c r="E10" s="469">
        <v>0.1</v>
      </c>
      <c r="F10" s="497">
        <v>0.5</v>
      </c>
      <c r="G10" s="498">
        <v>0.4</v>
      </c>
      <c r="I10" s="469">
        <v>0</v>
      </c>
      <c r="J10" s="497">
        <v>0</v>
      </c>
      <c r="K10" s="498">
        <v>0</v>
      </c>
      <c r="M10" s="469">
        <v>0</v>
      </c>
      <c r="N10" s="497">
        <v>0</v>
      </c>
      <c r="O10" s="498">
        <v>0</v>
      </c>
      <c r="Q10" s="469">
        <v>0</v>
      </c>
      <c r="R10" s="497">
        <v>0</v>
      </c>
      <c r="S10" s="498">
        <v>0</v>
      </c>
      <c r="U10" s="469">
        <v>0.03</v>
      </c>
      <c r="V10" s="497">
        <v>0.7</v>
      </c>
      <c r="W10" s="498">
        <v>0.27</v>
      </c>
      <c r="Y10" s="469">
        <v>0</v>
      </c>
      <c r="Z10" s="497">
        <v>0</v>
      </c>
      <c r="AA10" s="498">
        <v>0</v>
      </c>
      <c r="AC10" s="469">
        <v>0</v>
      </c>
      <c r="AD10" s="497">
        <v>0</v>
      </c>
      <c r="AE10" s="498">
        <v>0</v>
      </c>
      <c r="AG10" s="469">
        <v>4.7500000000000001E-2</v>
      </c>
      <c r="AH10" s="499">
        <v>0.1</v>
      </c>
      <c r="AI10" s="497">
        <v>0.65</v>
      </c>
      <c r="AJ10" s="499">
        <v>0.75</v>
      </c>
      <c r="AK10" s="497">
        <v>0.30249999999999999</v>
      </c>
      <c r="AL10" s="500">
        <v>0.85</v>
      </c>
      <c r="AN10" s="501">
        <f t="shared" si="1"/>
        <v>2</v>
      </c>
      <c r="AO10" s="502">
        <f t="shared" si="2"/>
        <v>0.25</v>
      </c>
      <c r="AP10" s="502">
        <f t="shared" si="3"/>
        <v>0.75</v>
      </c>
      <c r="AQ10" s="503" t="e">
        <f t="shared" ca="1" si="0"/>
        <v>#NAME?</v>
      </c>
      <c r="AR10" s="464" t="e">
        <f t="shared" ca="1" si="4"/>
        <v>#NAME?</v>
      </c>
      <c r="AT10" s="504">
        <f t="shared" si="5"/>
        <v>0.25</v>
      </c>
      <c r="AU10" s="504">
        <f t="shared" si="6"/>
        <v>0</v>
      </c>
      <c r="AV10" s="504">
        <f t="shared" si="7"/>
        <v>0</v>
      </c>
      <c r="AW10" s="504">
        <f t="shared" si="8"/>
        <v>0</v>
      </c>
      <c r="AX10" s="504">
        <f t="shared" si="9"/>
        <v>0.75</v>
      </c>
      <c r="AY10" s="504">
        <f t="shared" si="10"/>
        <v>0</v>
      </c>
      <c r="AZ10" s="504">
        <f t="shared" si="11"/>
        <v>0</v>
      </c>
      <c r="BA10" s="503"/>
    </row>
    <row r="11" spans="2:53" x14ac:dyDescent="0.15">
      <c r="B11" s="299" t="s">
        <v>193</v>
      </c>
      <c r="C11" s="445" t="s">
        <v>37</v>
      </c>
      <c r="E11" s="469">
        <v>0.1</v>
      </c>
      <c r="F11" s="497">
        <v>0.55000000000000004</v>
      </c>
      <c r="G11" s="498">
        <v>0.35</v>
      </c>
      <c r="I11" s="469">
        <v>0</v>
      </c>
      <c r="J11" s="497">
        <v>0</v>
      </c>
      <c r="K11" s="498">
        <v>0</v>
      </c>
      <c r="M11" s="469">
        <v>0.1</v>
      </c>
      <c r="N11" s="497">
        <v>0.45</v>
      </c>
      <c r="O11" s="498">
        <v>0.45</v>
      </c>
      <c r="Q11" s="469">
        <v>0</v>
      </c>
      <c r="R11" s="497">
        <v>0</v>
      </c>
      <c r="S11" s="498">
        <v>0</v>
      </c>
      <c r="U11" s="469">
        <v>0.05</v>
      </c>
      <c r="V11" s="497">
        <v>0.6</v>
      </c>
      <c r="W11" s="498">
        <v>0.35</v>
      </c>
      <c r="Y11" s="469">
        <v>0</v>
      </c>
      <c r="Z11" s="497">
        <v>0</v>
      </c>
      <c r="AA11" s="498">
        <v>0</v>
      </c>
      <c r="AC11" s="469">
        <v>0</v>
      </c>
      <c r="AD11" s="497">
        <v>0</v>
      </c>
      <c r="AE11" s="498">
        <v>0</v>
      </c>
      <c r="AG11" s="469">
        <v>7.9166666666666677E-2</v>
      </c>
      <c r="AH11" s="499">
        <v>0.75</v>
      </c>
      <c r="AI11" s="497">
        <v>0.52916666666666679</v>
      </c>
      <c r="AJ11" s="499">
        <v>0.8</v>
      </c>
      <c r="AK11" s="497">
        <v>0.39166666666666672</v>
      </c>
      <c r="AL11" s="500">
        <v>0.8</v>
      </c>
      <c r="AN11" s="501">
        <f t="shared" si="1"/>
        <v>3</v>
      </c>
      <c r="AO11" s="502">
        <f t="shared" si="2"/>
        <v>0.16666666666666666</v>
      </c>
      <c r="AP11" s="502">
        <f t="shared" si="3"/>
        <v>0.41666666666666663</v>
      </c>
      <c r="AQ11" s="503" t="e">
        <f t="shared" ca="1" si="0"/>
        <v>#NAME?</v>
      </c>
      <c r="AR11" s="464" t="e">
        <f t="shared" ca="1" si="4"/>
        <v>#NAME?</v>
      </c>
      <c r="AT11" s="504">
        <f t="shared" si="5"/>
        <v>0.16666666666666666</v>
      </c>
      <c r="AU11" s="504">
        <f t="shared" si="6"/>
        <v>0</v>
      </c>
      <c r="AV11" s="504">
        <f t="shared" si="7"/>
        <v>0.41666666666666663</v>
      </c>
      <c r="AW11" s="504">
        <f t="shared" si="8"/>
        <v>0</v>
      </c>
      <c r="AX11" s="504">
        <f t="shared" si="9"/>
        <v>0.41666666666666663</v>
      </c>
      <c r="AY11" s="504">
        <f t="shared" si="10"/>
        <v>0</v>
      </c>
      <c r="AZ11" s="504">
        <f t="shared" si="11"/>
        <v>0</v>
      </c>
      <c r="BA11" s="503"/>
    </row>
    <row r="12" spans="2:53" x14ac:dyDescent="0.15">
      <c r="B12" s="299" t="s">
        <v>194</v>
      </c>
      <c r="C12" s="445" t="s">
        <v>38</v>
      </c>
      <c r="E12" s="469">
        <v>0.1</v>
      </c>
      <c r="F12" s="497">
        <v>0.55000000000000004</v>
      </c>
      <c r="G12" s="498">
        <v>0.35</v>
      </c>
      <c r="I12" s="469">
        <v>0</v>
      </c>
      <c r="J12" s="497">
        <v>0</v>
      </c>
      <c r="K12" s="498">
        <v>0</v>
      </c>
      <c r="M12" s="469">
        <v>0.3</v>
      </c>
      <c r="N12" s="497">
        <v>0.3</v>
      </c>
      <c r="O12" s="498">
        <v>0.4</v>
      </c>
      <c r="Q12" s="469">
        <v>0</v>
      </c>
      <c r="R12" s="497">
        <v>0</v>
      </c>
      <c r="S12" s="498">
        <v>0</v>
      </c>
      <c r="U12" s="469">
        <v>0.15</v>
      </c>
      <c r="V12" s="497">
        <v>0.4</v>
      </c>
      <c r="W12" s="498">
        <v>0.45</v>
      </c>
      <c r="Y12" s="469">
        <v>0</v>
      </c>
      <c r="Z12" s="497">
        <v>0</v>
      </c>
      <c r="AA12" s="498">
        <v>0</v>
      </c>
      <c r="AC12" s="469">
        <v>0</v>
      </c>
      <c r="AD12" s="497">
        <v>0</v>
      </c>
      <c r="AE12" s="498">
        <v>0</v>
      </c>
      <c r="AG12" s="469">
        <v>0.20416666666666669</v>
      </c>
      <c r="AH12" s="499">
        <v>0.75</v>
      </c>
      <c r="AI12" s="497">
        <v>0.38333333333333336</v>
      </c>
      <c r="AJ12" s="499">
        <v>0.8</v>
      </c>
      <c r="AK12" s="497">
        <v>0.41249999999999998</v>
      </c>
      <c r="AL12" s="500">
        <v>0.8</v>
      </c>
      <c r="AN12" s="501">
        <f t="shared" si="1"/>
        <v>3</v>
      </c>
      <c r="AO12" s="502">
        <f t="shared" si="2"/>
        <v>0.16666666666666666</v>
      </c>
      <c r="AP12" s="502">
        <f t="shared" si="3"/>
        <v>0.41666666666666663</v>
      </c>
      <c r="AQ12" s="503" t="e">
        <f t="shared" ca="1" si="0"/>
        <v>#NAME?</v>
      </c>
      <c r="AR12" s="464" t="e">
        <f t="shared" ca="1" si="4"/>
        <v>#NAME?</v>
      </c>
      <c r="AT12" s="504">
        <f t="shared" si="5"/>
        <v>0.16666666666666666</v>
      </c>
      <c r="AU12" s="504">
        <f t="shared" si="6"/>
        <v>0</v>
      </c>
      <c r="AV12" s="504">
        <f t="shared" si="7"/>
        <v>0.41666666666666663</v>
      </c>
      <c r="AW12" s="504">
        <f t="shared" si="8"/>
        <v>0</v>
      </c>
      <c r="AX12" s="504">
        <f t="shared" si="9"/>
        <v>0.41666666666666663</v>
      </c>
      <c r="AY12" s="504">
        <f t="shared" si="10"/>
        <v>0</v>
      </c>
      <c r="AZ12" s="504">
        <f t="shared" si="11"/>
        <v>0</v>
      </c>
      <c r="BA12" s="503"/>
    </row>
    <row r="13" spans="2:53" x14ac:dyDescent="0.15">
      <c r="B13" s="299" t="s">
        <v>195</v>
      </c>
      <c r="C13" s="445" t="s">
        <v>14</v>
      </c>
      <c r="E13" s="469">
        <v>0.1</v>
      </c>
      <c r="F13" s="497">
        <v>0.45</v>
      </c>
      <c r="G13" s="498">
        <v>0.45</v>
      </c>
      <c r="I13" s="469">
        <v>0</v>
      </c>
      <c r="J13" s="497">
        <v>0</v>
      </c>
      <c r="K13" s="498">
        <v>0</v>
      </c>
      <c r="M13" s="469">
        <v>0.5</v>
      </c>
      <c r="N13" s="497">
        <v>0.25</v>
      </c>
      <c r="O13" s="498">
        <v>0.25</v>
      </c>
      <c r="Q13" s="469">
        <v>0</v>
      </c>
      <c r="R13" s="497">
        <v>0</v>
      </c>
      <c r="S13" s="498">
        <v>0</v>
      </c>
      <c r="U13" s="469">
        <v>0.3</v>
      </c>
      <c r="V13" s="497">
        <v>0.3</v>
      </c>
      <c r="W13" s="498">
        <v>0.4</v>
      </c>
      <c r="Y13" s="469">
        <v>0.3</v>
      </c>
      <c r="Z13" s="497">
        <v>0.3</v>
      </c>
      <c r="AA13" s="498">
        <v>0.4</v>
      </c>
      <c r="AC13" s="469">
        <v>0</v>
      </c>
      <c r="AD13" s="497">
        <v>0</v>
      </c>
      <c r="AE13" s="498">
        <v>0</v>
      </c>
      <c r="AG13" s="469">
        <v>0.33333333333333337</v>
      </c>
      <c r="AH13" s="499">
        <v>0.9</v>
      </c>
      <c r="AI13" s="497">
        <v>0.3041666666666667</v>
      </c>
      <c r="AJ13" s="499">
        <v>0.9</v>
      </c>
      <c r="AK13" s="497">
        <v>0.36249999999999999</v>
      </c>
      <c r="AL13" s="500">
        <v>0.7</v>
      </c>
      <c r="AN13" s="501">
        <f t="shared" si="1"/>
        <v>4</v>
      </c>
      <c r="AO13" s="502">
        <f t="shared" si="2"/>
        <v>0.125</v>
      </c>
      <c r="AP13" s="502">
        <f t="shared" si="3"/>
        <v>0.29166666666666669</v>
      </c>
      <c r="AQ13" s="503" t="e">
        <f t="shared" ca="1" si="0"/>
        <v>#NAME?</v>
      </c>
      <c r="AR13" s="464" t="e">
        <f t="shared" ca="1" si="4"/>
        <v>#NAME?</v>
      </c>
      <c r="AT13" s="504">
        <f t="shared" si="5"/>
        <v>0.125</v>
      </c>
      <c r="AU13" s="504">
        <f t="shared" si="6"/>
        <v>0</v>
      </c>
      <c r="AV13" s="504">
        <f t="shared" si="7"/>
        <v>0.29166666666666669</v>
      </c>
      <c r="AW13" s="504">
        <f t="shared" si="8"/>
        <v>0</v>
      </c>
      <c r="AX13" s="504">
        <f t="shared" si="9"/>
        <v>0.29166666666666669</v>
      </c>
      <c r="AY13" s="504">
        <f t="shared" si="10"/>
        <v>0.29166666666666669</v>
      </c>
      <c r="AZ13" s="504">
        <f t="shared" si="11"/>
        <v>0</v>
      </c>
      <c r="BA13" s="503"/>
    </row>
    <row r="14" spans="2:53" x14ac:dyDescent="0.15">
      <c r="B14" s="299" t="s">
        <v>196</v>
      </c>
      <c r="C14" s="301" t="s">
        <v>15</v>
      </c>
      <c r="E14" s="469">
        <v>0.1</v>
      </c>
      <c r="F14" s="497">
        <v>0.45</v>
      </c>
      <c r="G14" s="498">
        <v>0.45</v>
      </c>
      <c r="I14" s="469">
        <v>0</v>
      </c>
      <c r="J14" s="497">
        <v>0</v>
      </c>
      <c r="K14" s="498">
        <v>0</v>
      </c>
      <c r="M14" s="469">
        <v>0</v>
      </c>
      <c r="N14" s="497">
        <v>0</v>
      </c>
      <c r="O14" s="498">
        <v>0</v>
      </c>
      <c r="Q14" s="469">
        <v>0</v>
      </c>
      <c r="R14" s="497">
        <v>0</v>
      </c>
      <c r="S14" s="498">
        <v>0</v>
      </c>
      <c r="U14" s="469">
        <v>0.05</v>
      </c>
      <c r="V14" s="497">
        <v>0.85</v>
      </c>
      <c r="W14" s="498">
        <v>0.1</v>
      </c>
      <c r="Y14" s="469">
        <v>0.05</v>
      </c>
      <c r="Z14" s="497">
        <v>0.85</v>
      </c>
      <c r="AA14" s="498">
        <v>0.1</v>
      </c>
      <c r="AC14" s="469">
        <v>0</v>
      </c>
      <c r="AD14" s="497">
        <v>0</v>
      </c>
      <c r="AE14" s="498">
        <v>0</v>
      </c>
      <c r="AG14" s="469">
        <v>5.8333333333333341E-2</v>
      </c>
      <c r="AH14" s="499">
        <v>0.9</v>
      </c>
      <c r="AI14" s="497">
        <v>0.78333333333333333</v>
      </c>
      <c r="AJ14" s="499">
        <v>0.75</v>
      </c>
      <c r="AK14" s="497">
        <v>0.15833333333333335</v>
      </c>
      <c r="AL14" s="500">
        <v>0.6</v>
      </c>
      <c r="AN14" s="501">
        <f t="shared" si="1"/>
        <v>3</v>
      </c>
      <c r="AO14" s="502">
        <f t="shared" si="2"/>
        <v>0.16666666666666666</v>
      </c>
      <c r="AP14" s="502">
        <f t="shared" si="3"/>
        <v>0.41666666666666663</v>
      </c>
      <c r="AQ14" s="503" t="e">
        <f t="shared" ca="1" si="0"/>
        <v>#NAME?</v>
      </c>
      <c r="AR14" s="464" t="e">
        <f t="shared" ca="1" si="4"/>
        <v>#NAME?</v>
      </c>
      <c r="AT14" s="504">
        <f t="shared" si="5"/>
        <v>0.16666666666666666</v>
      </c>
      <c r="AU14" s="504">
        <f t="shared" si="6"/>
        <v>0</v>
      </c>
      <c r="AV14" s="504">
        <f t="shared" si="7"/>
        <v>0</v>
      </c>
      <c r="AW14" s="504">
        <f t="shared" si="8"/>
        <v>0</v>
      </c>
      <c r="AX14" s="504">
        <f t="shared" si="9"/>
        <v>0.41666666666666663</v>
      </c>
      <c r="AY14" s="504">
        <f t="shared" si="10"/>
        <v>0.41666666666666663</v>
      </c>
      <c r="AZ14" s="504">
        <f t="shared" si="11"/>
        <v>0</v>
      </c>
      <c r="BA14" s="503"/>
    </row>
    <row r="15" spans="2:53" x14ac:dyDescent="0.15">
      <c r="B15" s="299" t="s">
        <v>366</v>
      </c>
      <c r="C15" s="301" t="s">
        <v>16</v>
      </c>
      <c r="E15" s="469">
        <v>0.1</v>
      </c>
      <c r="F15" s="497">
        <v>0.45</v>
      </c>
      <c r="G15" s="498">
        <v>0.45</v>
      </c>
      <c r="I15" s="469">
        <v>0</v>
      </c>
      <c r="J15" s="497">
        <v>0</v>
      </c>
      <c r="K15" s="498">
        <v>0</v>
      </c>
      <c r="M15" s="469">
        <v>0</v>
      </c>
      <c r="N15" s="497">
        <v>0</v>
      </c>
      <c r="O15" s="498">
        <v>0</v>
      </c>
      <c r="Q15" s="469">
        <v>0</v>
      </c>
      <c r="R15" s="497">
        <v>0</v>
      </c>
      <c r="S15" s="498">
        <v>0</v>
      </c>
      <c r="U15" s="469">
        <v>0.05</v>
      </c>
      <c r="V15" s="497">
        <v>0.85</v>
      </c>
      <c r="W15" s="498">
        <v>0.1</v>
      </c>
      <c r="Y15" s="469">
        <v>0.05</v>
      </c>
      <c r="Z15" s="497">
        <v>0.85</v>
      </c>
      <c r="AA15" s="498">
        <v>0.1</v>
      </c>
      <c r="AC15" s="469">
        <v>0</v>
      </c>
      <c r="AD15" s="497">
        <v>0</v>
      </c>
      <c r="AE15" s="498">
        <v>0</v>
      </c>
      <c r="AG15" s="469">
        <v>5.8333333333333341E-2</v>
      </c>
      <c r="AH15" s="499">
        <v>0.9</v>
      </c>
      <c r="AI15" s="497">
        <v>0.78333333333333333</v>
      </c>
      <c r="AJ15" s="499">
        <v>0.75</v>
      </c>
      <c r="AK15" s="497">
        <v>0.15833333333333335</v>
      </c>
      <c r="AL15" s="500">
        <v>0.6</v>
      </c>
      <c r="AN15" s="501">
        <f>ROUND(SUM(E15:AE15),0)</f>
        <v>3</v>
      </c>
      <c r="AO15" s="502">
        <f>IF(AN15=1,1,1/(2*AN15))</f>
        <v>0.16666666666666666</v>
      </c>
      <c r="AP15" s="502">
        <f>IF(AN15=1,1,IF(AT15=0,(1/AN15),(1/AN15)+(1/(2*AN15*(AN15-1)))))</f>
        <v>0.41666666666666663</v>
      </c>
      <c r="AQ15" s="503" t="e">
        <f t="shared" ca="1" si="0"/>
        <v>#NAME?</v>
      </c>
      <c r="AR15" s="464" t="e">
        <f ca="1">IF(SUM(AT15)&gt;=AQ15,1,IF(SUM(AT15:AU15)&gt;=AQ15,2,IF(SUM(AT15:AV15)&gt;=AQ15,3,IF(SUM(AT15:AW15)&gt;=AQ15,4,IF(SUM(AT15:AX15)&gt;=AQ15,5,IF(SUM(AT15:AY15)&gt;=AQ15,6,IF(SUM(AT15:AZ15)&gt;=AQ15,7,0)))))))</f>
        <v>#NAME?</v>
      </c>
      <c r="AT15" s="504">
        <f>IF(SUM(E15:G15)&gt;0,AO15,0)</f>
        <v>0.16666666666666666</v>
      </c>
      <c r="AU15" s="504">
        <f>IF(SUM(I15:K15)&gt;0,AP15,0)</f>
        <v>0</v>
      </c>
      <c r="AV15" s="504">
        <f>IF(SUM(M15:O15)&gt;0,AP15,0)</f>
        <v>0</v>
      </c>
      <c r="AW15" s="504">
        <f>IF(SUM(Q15:S15)&gt;0,AP15,0)</f>
        <v>0</v>
      </c>
      <c r="AX15" s="504">
        <f>IF(SUM(U15:W15)&gt;0,AP15,0)</f>
        <v>0.41666666666666663</v>
      </c>
      <c r="AY15" s="504">
        <f>IF(SUM(Y15:AA15)&gt;0,AP15,0)</f>
        <v>0.41666666666666663</v>
      </c>
      <c r="AZ15" s="504">
        <f>IF(SUM(AC15:AE15)&gt;0,AP15,0)</f>
        <v>0</v>
      </c>
      <c r="BA15" s="503"/>
    </row>
    <row r="16" spans="2:53" x14ac:dyDescent="0.15">
      <c r="B16" s="299" t="s">
        <v>367</v>
      </c>
      <c r="C16" s="301" t="s">
        <v>16</v>
      </c>
      <c r="E16" s="469">
        <v>0.1</v>
      </c>
      <c r="F16" s="497">
        <v>0.45</v>
      </c>
      <c r="G16" s="498">
        <v>0.45</v>
      </c>
      <c r="I16" s="469">
        <v>0</v>
      </c>
      <c r="J16" s="497">
        <v>0</v>
      </c>
      <c r="K16" s="498">
        <v>0</v>
      </c>
      <c r="M16" s="469">
        <v>0</v>
      </c>
      <c r="N16" s="497">
        <v>0</v>
      </c>
      <c r="O16" s="498">
        <v>0</v>
      </c>
      <c r="Q16" s="469">
        <v>0</v>
      </c>
      <c r="R16" s="497">
        <v>0</v>
      </c>
      <c r="S16" s="498">
        <v>0</v>
      </c>
      <c r="U16" s="469">
        <v>0.05</v>
      </c>
      <c r="V16" s="497">
        <v>0.85</v>
      </c>
      <c r="W16" s="498">
        <v>0.1</v>
      </c>
      <c r="Y16" s="469">
        <v>0.05</v>
      </c>
      <c r="Z16" s="497">
        <v>0.85</v>
      </c>
      <c r="AA16" s="498">
        <v>0.1</v>
      </c>
      <c r="AC16" s="469">
        <v>0</v>
      </c>
      <c r="AD16" s="497">
        <v>0</v>
      </c>
      <c r="AE16" s="498">
        <v>0</v>
      </c>
      <c r="AG16" s="469">
        <v>5.8333333333333341E-2</v>
      </c>
      <c r="AH16" s="499">
        <v>0.9</v>
      </c>
      <c r="AI16" s="497">
        <v>0.78333333333333333</v>
      </c>
      <c r="AJ16" s="499">
        <v>0.75</v>
      </c>
      <c r="AK16" s="497">
        <v>0.15833333333333335</v>
      </c>
      <c r="AL16" s="500">
        <v>0.6</v>
      </c>
      <c r="AN16" s="501">
        <f>ROUND(SUM(E16:AE16),0)</f>
        <v>3</v>
      </c>
      <c r="AO16" s="502">
        <f>IF(AN16=1,1,1/(2*AN16))</f>
        <v>0.16666666666666666</v>
      </c>
      <c r="AP16" s="502">
        <f>IF(AN16=1,1,IF(AT16=0,(1/AN16),(1/AN16)+(1/(2*AN16*(AN16-1)))))</f>
        <v>0.41666666666666663</v>
      </c>
      <c r="AQ16" s="503" t="e">
        <f t="shared" ca="1" si="0"/>
        <v>#NAME?</v>
      </c>
      <c r="AR16" s="464" t="e">
        <f ca="1">IF(SUM(AT16)&gt;=AQ16,1,IF(SUM(AT16:AU16)&gt;=AQ16,2,IF(SUM(AT16:AV16)&gt;=AQ16,3,IF(SUM(AT16:AW16)&gt;=AQ16,4,IF(SUM(AT16:AX16)&gt;=AQ16,5,IF(SUM(AT16:AY16)&gt;=AQ16,6,IF(SUM(AT16:AZ16)&gt;=AQ16,7,0)))))))</f>
        <v>#NAME?</v>
      </c>
      <c r="AT16" s="504">
        <f>IF(SUM(E16:G16)&gt;0,AO16,0)</f>
        <v>0.16666666666666666</v>
      </c>
      <c r="AU16" s="504">
        <f>IF(SUM(I16:K16)&gt;0,AP16,0)</f>
        <v>0</v>
      </c>
      <c r="AV16" s="504">
        <f>IF(SUM(M16:O16)&gt;0,AP16,0)</f>
        <v>0</v>
      </c>
      <c r="AW16" s="504">
        <f>IF(SUM(Q16:S16)&gt;0,AP16,0)</f>
        <v>0</v>
      </c>
      <c r="AX16" s="504">
        <f>IF(SUM(U16:W16)&gt;0,AP16,0)</f>
        <v>0.41666666666666663</v>
      </c>
      <c r="AY16" s="504">
        <f>IF(SUM(Y16:AA16)&gt;0,AP16,0)</f>
        <v>0.41666666666666663</v>
      </c>
      <c r="AZ16" s="504">
        <f>IF(SUM(AC16:AE16)&gt;0,AP16,0)</f>
        <v>0</v>
      </c>
      <c r="BA16" s="503"/>
    </row>
    <row r="17" spans="2:53" x14ac:dyDescent="0.15">
      <c r="B17" s="299" t="s">
        <v>368</v>
      </c>
      <c r="C17" s="301" t="s">
        <v>16</v>
      </c>
      <c r="E17" s="469">
        <v>0.1</v>
      </c>
      <c r="F17" s="497">
        <v>0.45</v>
      </c>
      <c r="G17" s="498">
        <v>0.45</v>
      </c>
      <c r="I17" s="469">
        <v>0</v>
      </c>
      <c r="J17" s="497">
        <v>0</v>
      </c>
      <c r="K17" s="498">
        <v>0</v>
      </c>
      <c r="M17" s="469">
        <v>0</v>
      </c>
      <c r="N17" s="497">
        <v>0</v>
      </c>
      <c r="O17" s="498">
        <v>0</v>
      </c>
      <c r="Q17" s="469">
        <v>0</v>
      </c>
      <c r="R17" s="497">
        <v>0</v>
      </c>
      <c r="S17" s="498">
        <v>0</v>
      </c>
      <c r="U17" s="469">
        <v>0.05</v>
      </c>
      <c r="V17" s="497">
        <v>0.85</v>
      </c>
      <c r="W17" s="498">
        <v>0.1</v>
      </c>
      <c r="Y17" s="469">
        <v>0.05</v>
      </c>
      <c r="Z17" s="497">
        <v>0.85</v>
      </c>
      <c r="AA17" s="498">
        <v>0.1</v>
      </c>
      <c r="AC17" s="469">
        <v>0</v>
      </c>
      <c r="AD17" s="497">
        <v>0</v>
      </c>
      <c r="AE17" s="498">
        <v>0</v>
      </c>
      <c r="AG17" s="469">
        <v>5.8333333333333341E-2</v>
      </c>
      <c r="AH17" s="499">
        <v>0.9</v>
      </c>
      <c r="AI17" s="497">
        <v>0.78333333333333333</v>
      </c>
      <c r="AJ17" s="499">
        <v>0.75</v>
      </c>
      <c r="AK17" s="497">
        <v>0.15833333333333335</v>
      </c>
      <c r="AL17" s="500">
        <v>0.6</v>
      </c>
      <c r="AN17" s="501">
        <f>ROUND(SUM(E17:AE17),0)</f>
        <v>3</v>
      </c>
      <c r="AO17" s="502">
        <f>IF(AN17=1,1,1/(2*AN17))</f>
        <v>0.16666666666666666</v>
      </c>
      <c r="AP17" s="502">
        <f>IF(AN17=1,1,IF(AT17=0,(1/AN17),(1/AN17)+(1/(2*AN17*(AN17-1)))))</f>
        <v>0.41666666666666663</v>
      </c>
      <c r="AQ17" s="503" t="e">
        <f t="shared" ca="1" si="0"/>
        <v>#NAME?</v>
      </c>
      <c r="AR17" s="464" t="e">
        <f ca="1">IF(SUM(AT17)&gt;=AQ17,1,IF(SUM(AT17:AU17)&gt;=AQ17,2,IF(SUM(AT17:AV17)&gt;=AQ17,3,IF(SUM(AT17:AW17)&gt;=AQ17,4,IF(SUM(AT17:AX17)&gt;=AQ17,5,IF(SUM(AT17:AY17)&gt;=AQ17,6,IF(SUM(AT17:AZ17)&gt;=AQ17,7,0)))))))</f>
        <v>#NAME?</v>
      </c>
      <c r="AT17" s="504">
        <f>IF(SUM(E17:G17)&gt;0,AO17,0)</f>
        <v>0.16666666666666666</v>
      </c>
      <c r="AU17" s="504">
        <f>IF(SUM(I17:K17)&gt;0,AP17,0)</f>
        <v>0</v>
      </c>
      <c r="AV17" s="504">
        <f>IF(SUM(M17:O17)&gt;0,AP17,0)</f>
        <v>0</v>
      </c>
      <c r="AW17" s="504">
        <f>IF(SUM(Q17:S17)&gt;0,AP17,0)</f>
        <v>0</v>
      </c>
      <c r="AX17" s="504">
        <f>IF(SUM(U17:W17)&gt;0,AP17,0)</f>
        <v>0.41666666666666663</v>
      </c>
      <c r="AY17" s="504">
        <f>IF(SUM(Y17:AA17)&gt;0,AP17,0)</f>
        <v>0.41666666666666663</v>
      </c>
      <c r="AZ17" s="504">
        <f>IF(SUM(AC17:AE17)&gt;0,AP17,0)</f>
        <v>0</v>
      </c>
      <c r="BA17" s="503"/>
    </row>
    <row r="18" spans="2:53" x14ac:dyDescent="0.15">
      <c r="B18" s="299" t="s">
        <v>197</v>
      </c>
      <c r="C18" s="301" t="s">
        <v>198</v>
      </c>
      <c r="E18" s="469">
        <v>0</v>
      </c>
      <c r="F18" s="497">
        <v>0</v>
      </c>
      <c r="G18" s="498">
        <v>0</v>
      </c>
      <c r="I18" s="469">
        <v>0</v>
      </c>
      <c r="J18" s="497">
        <v>0</v>
      </c>
      <c r="K18" s="498">
        <v>0</v>
      </c>
      <c r="M18" s="469">
        <v>0</v>
      </c>
      <c r="N18" s="497">
        <v>0</v>
      </c>
      <c r="O18" s="498">
        <v>0</v>
      </c>
      <c r="Q18" s="469">
        <v>0</v>
      </c>
      <c r="R18" s="497">
        <v>0</v>
      </c>
      <c r="S18" s="498">
        <v>0</v>
      </c>
      <c r="U18" s="469">
        <v>0.05</v>
      </c>
      <c r="V18" s="497">
        <v>0.85</v>
      </c>
      <c r="W18" s="498">
        <v>0.1</v>
      </c>
      <c r="Y18" s="469">
        <v>0.05</v>
      </c>
      <c r="Z18" s="497">
        <v>0.85</v>
      </c>
      <c r="AA18" s="498">
        <v>0.1</v>
      </c>
      <c r="AC18" s="469">
        <v>0.33329999999999999</v>
      </c>
      <c r="AD18" s="497">
        <v>0.33329999999999999</v>
      </c>
      <c r="AE18" s="498">
        <v>0.33329999999999999</v>
      </c>
      <c r="AG18" s="469">
        <v>0.14443333333333333</v>
      </c>
      <c r="AH18" s="499">
        <v>0.9</v>
      </c>
      <c r="AI18" s="497">
        <v>0.67776666666666663</v>
      </c>
      <c r="AJ18" s="499">
        <v>0.75</v>
      </c>
      <c r="AK18" s="497">
        <v>0.17776666666666666</v>
      </c>
      <c r="AL18" s="500">
        <v>0.6</v>
      </c>
      <c r="AN18" s="501">
        <f t="shared" si="1"/>
        <v>3</v>
      </c>
      <c r="AO18" s="502">
        <f t="shared" si="2"/>
        <v>0.16666666666666666</v>
      </c>
      <c r="AP18" s="502">
        <f t="shared" si="3"/>
        <v>0.33333333333333331</v>
      </c>
      <c r="AQ18" s="503" t="e">
        <f t="shared" ca="1" si="0"/>
        <v>#NAME?</v>
      </c>
      <c r="AR18" s="464" t="e">
        <f t="shared" ca="1" si="4"/>
        <v>#NAME?</v>
      </c>
      <c r="AT18" s="504">
        <f t="shared" si="5"/>
        <v>0</v>
      </c>
      <c r="AU18" s="504">
        <f t="shared" si="6"/>
        <v>0</v>
      </c>
      <c r="AV18" s="504">
        <f t="shared" si="7"/>
        <v>0</v>
      </c>
      <c r="AW18" s="504">
        <f t="shared" si="8"/>
        <v>0</v>
      </c>
      <c r="AX18" s="504">
        <f t="shared" si="9"/>
        <v>0.33333333333333331</v>
      </c>
      <c r="AY18" s="504">
        <f t="shared" si="10"/>
        <v>0.33333333333333331</v>
      </c>
      <c r="AZ18" s="504">
        <f t="shared" si="11"/>
        <v>0.33333333333333331</v>
      </c>
      <c r="BA18" s="503"/>
    </row>
    <row r="19" spans="2:53" x14ac:dyDescent="0.15">
      <c r="B19" s="299" t="s">
        <v>199</v>
      </c>
      <c r="C19" s="301" t="s">
        <v>200</v>
      </c>
      <c r="E19" s="469">
        <v>0</v>
      </c>
      <c r="F19" s="497">
        <v>0</v>
      </c>
      <c r="G19" s="498">
        <v>0</v>
      </c>
      <c r="I19" s="469">
        <v>0</v>
      </c>
      <c r="J19" s="497">
        <v>0</v>
      </c>
      <c r="K19" s="498">
        <v>0</v>
      </c>
      <c r="M19" s="469">
        <v>0</v>
      </c>
      <c r="N19" s="497">
        <v>0</v>
      </c>
      <c r="O19" s="498">
        <v>0</v>
      </c>
      <c r="Q19" s="469">
        <v>0</v>
      </c>
      <c r="R19" s="497">
        <v>0</v>
      </c>
      <c r="S19" s="498">
        <v>0</v>
      </c>
      <c r="U19" s="469">
        <v>0.05</v>
      </c>
      <c r="V19" s="497">
        <v>0.85</v>
      </c>
      <c r="W19" s="498">
        <v>0.1</v>
      </c>
      <c r="Y19" s="469">
        <v>0.05</v>
      </c>
      <c r="Z19" s="497">
        <v>0.85</v>
      </c>
      <c r="AA19" s="498">
        <v>0.1</v>
      </c>
      <c r="AC19" s="469">
        <v>0.33329999999999999</v>
      </c>
      <c r="AD19" s="497">
        <v>0.33329999999999999</v>
      </c>
      <c r="AE19" s="498">
        <v>0.33329999999999999</v>
      </c>
      <c r="AG19" s="469">
        <v>0.14443333333333333</v>
      </c>
      <c r="AH19" s="499">
        <v>0.9</v>
      </c>
      <c r="AI19" s="497">
        <v>0.67776666666666663</v>
      </c>
      <c r="AJ19" s="499">
        <v>0.75</v>
      </c>
      <c r="AK19" s="497">
        <v>0.17776666666666666</v>
      </c>
      <c r="AL19" s="500">
        <v>0.6</v>
      </c>
      <c r="AN19" s="501">
        <f t="shared" si="1"/>
        <v>3</v>
      </c>
      <c r="AO19" s="502">
        <f t="shared" si="2"/>
        <v>0.16666666666666666</v>
      </c>
      <c r="AP19" s="502">
        <f t="shared" si="3"/>
        <v>0.33333333333333331</v>
      </c>
      <c r="AQ19" s="503" t="e">
        <f t="shared" ca="1" si="0"/>
        <v>#NAME?</v>
      </c>
      <c r="AR19" s="464" t="e">
        <f t="shared" ca="1" si="4"/>
        <v>#NAME?</v>
      </c>
      <c r="AT19" s="504">
        <f t="shared" si="5"/>
        <v>0</v>
      </c>
      <c r="AU19" s="504">
        <f t="shared" si="6"/>
        <v>0</v>
      </c>
      <c r="AV19" s="504">
        <f t="shared" si="7"/>
        <v>0</v>
      </c>
      <c r="AW19" s="504">
        <f t="shared" si="8"/>
        <v>0</v>
      </c>
      <c r="AX19" s="504">
        <f t="shared" si="9"/>
        <v>0.33333333333333331</v>
      </c>
      <c r="AY19" s="504">
        <f t="shared" si="10"/>
        <v>0.33333333333333331</v>
      </c>
      <c r="AZ19" s="504">
        <f t="shared" si="11"/>
        <v>0.33333333333333331</v>
      </c>
      <c r="BA19" s="503"/>
    </row>
    <row r="20" spans="2:53" x14ac:dyDescent="0.15">
      <c r="B20" s="299" t="s">
        <v>201</v>
      </c>
      <c r="C20" s="301" t="s">
        <v>202</v>
      </c>
      <c r="E20" s="469">
        <v>0</v>
      </c>
      <c r="F20" s="497">
        <v>0</v>
      </c>
      <c r="G20" s="498">
        <v>0</v>
      </c>
      <c r="I20" s="469">
        <v>0</v>
      </c>
      <c r="J20" s="497">
        <v>0</v>
      </c>
      <c r="K20" s="498">
        <v>0</v>
      </c>
      <c r="M20" s="469">
        <v>0</v>
      </c>
      <c r="N20" s="497">
        <v>0</v>
      </c>
      <c r="O20" s="498">
        <v>0</v>
      </c>
      <c r="Q20" s="469">
        <v>0</v>
      </c>
      <c r="R20" s="497">
        <v>0</v>
      </c>
      <c r="S20" s="498">
        <v>0</v>
      </c>
      <c r="U20" s="469">
        <v>0.03</v>
      </c>
      <c r="V20" s="497">
        <v>0.8</v>
      </c>
      <c r="W20" s="498">
        <v>0.17</v>
      </c>
      <c r="Y20" s="469">
        <v>0.03</v>
      </c>
      <c r="Z20" s="497">
        <v>0.8</v>
      </c>
      <c r="AA20" s="498">
        <v>0.17</v>
      </c>
      <c r="AC20" s="469">
        <v>0</v>
      </c>
      <c r="AD20" s="497">
        <v>0</v>
      </c>
      <c r="AE20" s="498">
        <v>0</v>
      </c>
      <c r="AG20" s="469">
        <v>0.03</v>
      </c>
      <c r="AH20" s="499">
        <v>0.9</v>
      </c>
      <c r="AI20" s="497">
        <v>0.8</v>
      </c>
      <c r="AJ20" s="499">
        <v>0.85</v>
      </c>
      <c r="AK20" s="497">
        <v>0.17</v>
      </c>
      <c r="AL20" s="500">
        <v>0.7</v>
      </c>
      <c r="AN20" s="501">
        <f t="shared" si="1"/>
        <v>2</v>
      </c>
      <c r="AO20" s="502">
        <f t="shared" si="2"/>
        <v>0.25</v>
      </c>
      <c r="AP20" s="502">
        <f t="shared" si="3"/>
        <v>0.5</v>
      </c>
      <c r="AQ20" s="503" t="e">
        <f t="shared" ca="1" si="0"/>
        <v>#NAME?</v>
      </c>
      <c r="AR20" s="464" t="e">
        <f t="shared" ca="1" si="4"/>
        <v>#NAME?</v>
      </c>
      <c r="AT20" s="504">
        <f t="shared" si="5"/>
        <v>0</v>
      </c>
      <c r="AU20" s="504">
        <f t="shared" si="6"/>
        <v>0</v>
      </c>
      <c r="AV20" s="504">
        <f t="shared" si="7"/>
        <v>0</v>
      </c>
      <c r="AW20" s="504">
        <f t="shared" si="8"/>
        <v>0</v>
      </c>
      <c r="AX20" s="504">
        <f t="shared" si="9"/>
        <v>0.5</v>
      </c>
      <c r="AY20" s="504">
        <f t="shared" si="10"/>
        <v>0.5</v>
      </c>
      <c r="AZ20" s="504">
        <f t="shared" si="11"/>
        <v>0</v>
      </c>
      <c r="BA20" s="503"/>
    </row>
    <row r="21" spans="2:53" x14ac:dyDescent="0.15">
      <c r="B21" s="299" t="s">
        <v>203</v>
      </c>
      <c r="C21" s="445" t="s">
        <v>20</v>
      </c>
      <c r="E21" s="469">
        <v>0.1</v>
      </c>
      <c r="F21" s="497">
        <v>0.45</v>
      </c>
      <c r="G21" s="498">
        <v>0.45</v>
      </c>
      <c r="I21" s="469">
        <v>0</v>
      </c>
      <c r="J21" s="497">
        <v>0</v>
      </c>
      <c r="K21" s="498">
        <v>0</v>
      </c>
      <c r="M21" s="469">
        <v>0.2</v>
      </c>
      <c r="N21" s="497">
        <v>0.4</v>
      </c>
      <c r="O21" s="498">
        <v>0.4</v>
      </c>
      <c r="Q21" s="469">
        <v>0</v>
      </c>
      <c r="R21" s="497">
        <v>0</v>
      </c>
      <c r="S21" s="498">
        <v>0</v>
      </c>
      <c r="U21" s="469">
        <v>0.05</v>
      </c>
      <c r="V21" s="497">
        <v>0.9</v>
      </c>
      <c r="W21" s="498">
        <v>0.05</v>
      </c>
      <c r="Y21" s="469">
        <v>0.05</v>
      </c>
      <c r="Z21" s="497">
        <v>0.9</v>
      </c>
      <c r="AA21" s="498">
        <v>0.05</v>
      </c>
      <c r="AC21" s="469">
        <v>0</v>
      </c>
      <c r="AD21" s="497">
        <v>0</v>
      </c>
      <c r="AE21" s="498">
        <v>0</v>
      </c>
      <c r="AG21" s="469">
        <v>0.1</v>
      </c>
      <c r="AH21" s="499">
        <v>0.9</v>
      </c>
      <c r="AI21" s="497">
        <v>0.69791666666666674</v>
      </c>
      <c r="AJ21" s="499">
        <v>0.7</v>
      </c>
      <c r="AK21" s="497">
        <v>0.20208333333333336</v>
      </c>
      <c r="AL21" s="500">
        <v>0.75</v>
      </c>
      <c r="AN21" s="501">
        <f t="shared" si="1"/>
        <v>4</v>
      </c>
      <c r="AO21" s="502">
        <f t="shared" si="2"/>
        <v>0.125</v>
      </c>
      <c r="AP21" s="502">
        <f t="shared" si="3"/>
        <v>0.29166666666666669</v>
      </c>
      <c r="AQ21" s="503" t="e">
        <f t="shared" ca="1" si="0"/>
        <v>#NAME?</v>
      </c>
      <c r="AR21" s="464" t="e">
        <f t="shared" ca="1" si="4"/>
        <v>#NAME?</v>
      </c>
      <c r="AT21" s="504">
        <f t="shared" si="5"/>
        <v>0.125</v>
      </c>
      <c r="AU21" s="504">
        <f t="shared" si="6"/>
        <v>0</v>
      </c>
      <c r="AV21" s="504">
        <f t="shared" si="7"/>
        <v>0.29166666666666669</v>
      </c>
      <c r="AW21" s="504">
        <f t="shared" si="8"/>
        <v>0</v>
      </c>
      <c r="AX21" s="504">
        <f t="shared" si="9"/>
        <v>0.29166666666666669</v>
      </c>
      <c r="AY21" s="504">
        <f t="shared" si="10"/>
        <v>0.29166666666666669</v>
      </c>
      <c r="AZ21" s="504">
        <f t="shared" si="11"/>
        <v>0</v>
      </c>
      <c r="BA21" s="503"/>
    </row>
    <row r="22" spans="2:53" x14ac:dyDescent="0.15">
      <c r="B22" s="299" t="s">
        <v>204</v>
      </c>
      <c r="C22" s="445" t="s">
        <v>39</v>
      </c>
      <c r="E22" s="469">
        <v>0.1</v>
      </c>
      <c r="F22" s="497">
        <v>0.55000000000000004</v>
      </c>
      <c r="G22" s="498">
        <v>0.35</v>
      </c>
      <c r="I22" s="469">
        <v>0</v>
      </c>
      <c r="J22" s="497">
        <v>0</v>
      </c>
      <c r="K22" s="498">
        <v>0</v>
      </c>
      <c r="M22" s="469">
        <v>0</v>
      </c>
      <c r="N22" s="497">
        <v>0</v>
      </c>
      <c r="O22" s="498">
        <v>0</v>
      </c>
      <c r="Q22" s="469">
        <v>0</v>
      </c>
      <c r="R22" s="497">
        <v>0</v>
      </c>
      <c r="S22" s="498">
        <v>0</v>
      </c>
      <c r="U22" s="469">
        <v>0.25</v>
      </c>
      <c r="V22" s="497">
        <v>0.5</v>
      </c>
      <c r="W22" s="498">
        <v>0.25</v>
      </c>
      <c r="Y22" s="469">
        <v>0.25</v>
      </c>
      <c r="Z22" s="497">
        <v>0.5</v>
      </c>
      <c r="AA22" s="498">
        <v>0.25</v>
      </c>
      <c r="AC22" s="469">
        <v>0</v>
      </c>
      <c r="AD22" s="497">
        <v>0</v>
      </c>
      <c r="AE22" s="498">
        <v>0</v>
      </c>
      <c r="AG22" s="469">
        <v>0.22500000000000001</v>
      </c>
      <c r="AH22" s="499">
        <v>0.1</v>
      </c>
      <c r="AI22" s="497">
        <v>0.50833333333333341</v>
      </c>
      <c r="AJ22" s="499">
        <v>0.75</v>
      </c>
      <c r="AK22" s="497">
        <v>0.26666666666666666</v>
      </c>
      <c r="AL22" s="500">
        <v>0.65</v>
      </c>
      <c r="AN22" s="501">
        <f t="shared" si="1"/>
        <v>3</v>
      </c>
      <c r="AO22" s="502">
        <f t="shared" si="2"/>
        <v>0.16666666666666666</v>
      </c>
      <c r="AP22" s="502">
        <f t="shared" si="3"/>
        <v>0.41666666666666663</v>
      </c>
      <c r="AQ22" s="503" t="e">
        <f t="shared" ca="1" si="0"/>
        <v>#NAME?</v>
      </c>
      <c r="AR22" s="464" t="e">
        <f t="shared" ca="1" si="4"/>
        <v>#NAME?</v>
      </c>
      <c r="AT22" s="504">
        <f t="shared" si="5"/>
        <v>0.16666666666666666</v>
      </c>
      <c r="AU22" s="504">
        <f t="shared" si="6"/>
        <v>0</v>
      </c>
      <c r="AV22" s="504">
        <f t="shared" si="7"/>
        <v>0</v>
      </c>
      <c r="AW22" s="504">
        <f t="shared" si="8"/>
        <v>0</v>
      </c>
      <c r="AX22" s="504">
        <f t="shared" si="9"/>
        <v>0.41666666666666663</v>
      </c>
      <c r="AY22" s="504">
        <f t="shared" si="10"/>
        <v>0.41666666666666663</v>
      </c>
      <c r="AZ22" s="504">
        <f t="shared" si="11"/>
        <v>0</v>
      </c>
      <c r="BA22" s="503"/>
    </row>
    <row r="23" spans="2:53" x14ac:dyDescent="0.15">
      <c r="B23" s="299" t="s">
        <v>205</v>
      </c>
      <c r="C23" s="445" t="s">
        <v>40</v>
      </c>
      <c r="E23" s="469">
        <v>0.1</v>
      </c>
      <c r="F23" s="497">
        <v>0.55000000000000004</v>
      </c>
      <c r="G23" s="498">
        <v>0.35</v>
      </c>
      <c r="I23" s="469">
        <v>0</v>
      </c>
      <c r="J23" s="497">
        <v>0</v>
      </c>
      <c r="K23" s="498">
        <v>0</v>
      </c>
      <c r="M23" s="469">
        <v>0</v>
      </c>
      <c r="N23" s="497">
        <v>0</v>
      </c>
      <c r="O23" s="498">
        <v>0</v>
      </c>
      <c r="Q23" s="469">
        <v>0</v>
      </c>
      <c r="R23" s="497">
        <v>0</v>
      </c>
      <c r="S23" s="498">
        <v>0</v>
      </c>
      <c r="U23" s="469">
        <v>0.25</v>
      </c>
      <c r="V23" s="497">
        <v>0.5</v>
      </c>
      <c r="W23" s="498">
        <v>0.25</v>
      </c>
      <c r="Y23" s="469">
        <v>0.25</v>
      </c>
      <c r="Z23" s="497">
        <v>0.5</v>
      </c>
      <c r="AA23" s="498">
        <v>0.25</v>
      </c>
      <c r="AC23" s="469">
        <v>0</v>
      </c>
      <c r="AD23" s="497">
        <v>0</v>
      </c>
      <c r="AE23" s="498">
        <v>0</v>
      </c>
      <c r="AG23" s="469">
        <v>0.22500000000000001</v>
      </c>
      <c r="AH23" s="499">
        <v>0.1</v>
      </c>
      <c r="AI23" s="497">
        <v>0.50833333333333341</v>
      </c>
      <c r="AJ23" s="499">
        <v>0.75</v>
      </c>
      <c r="AK23" s="497">
        <v>0.26666666666666666</v>
      </c>
      <c r="AL23" s="500">
        <v>0.65</v>
      </c>
      <c r="AN23" s="501">
        <f t="shared" si="1"/>
        <v>3</v>
      </c>
      <c r="AO23" s="502">
        <f t="shared" si="2"/>
        <v>0.16666666666666666</v>
      </c>
      <c r="AP23" s="502">
        <f t="shared" si="3"/>
        <v>0.41666666666666663</v>
      </c>
      <c r="AQ23" s="503" t="e">
        <f t="shared" ca="1" si="0"/>
        <v>#NAME?</v>
      </c>
      <c r="AR23" s="464" t="e">
        <f t="shared" ca="1" si="4"/>
        <v>#NAME?</v>
      </c>
      <c r="AT23" s="504">
        <f t="shared" si="5"/>
        <v>0.16666666666666666</v>
      </c>
      <c r="AU23" s="504">
        <f t="shared" si="6"/>
        <v>0</v>
      </c>
      <c r="AV23" s="504">
        <f t="shared" si="7"/>
        <v>0</v>
      </c>
      <c r="AW23" s="504">
        <f t="shared" si="8"/>
        <v>0</v>
      </c>
      <c r="AX23" s="504">
        <f t="shared" si="9"/>
        <v>0.41666666666666663</v>
      </c>
      <c r="AY23" s="504">
        <f t="shared" si="10"/>
        <v>0.41666666666666663</v>
      </c>
      <c r="AZ23" s="504">
        <f t="shared" si="11"/>
        <v>0</v>
      </c>
      <c r="BA23" s="503"/>
    </row>
    <row r="24" spans="2:53" x14ac:dyDescent="0.15">
      <c r="B24" s="299" t="s">
        <v>206</v>
      </c>
      <c r="C24" s="445" t="s">
        <v>88</v>
      </c>
      <c r="E24" s="469">
        <v>0.1</v>
      </c>
      <c r="F24" s="497">
        <v>0.45</v>
      </c>
      <c r="G24" s="498">
        <v>0.45</v>
      </c>
      <c r="I24" s="469">
        <v>0</v>
      </c>
      <c r="J24" s="497">
        <v>0</v>
      </c>
      <c r="K24" s="498">
        <v>0</v>
      </c>
      <c r="M24" s="469">
        <v>0.25</v>
      </c>
      <c r="N24" s="497">
        <v>0.4</v>
      </c>
      <c r="O24" s="498">
        <v>0.35</v>
      </c>
      <c r="Q24" s="469">
        <v>0</v>
      </c>
      <c r="R24" s="497">
        <v>0</v>
      </c>
      <c r="S24" s="498">
        <v>0</v>
      </c>
      <c r="U24" s="469">
        <v>0.05</v>
      </c>
      <c r="V24" s="497">
        <v>0.75</v>
      </c>
      <c r="W24" s="498">
        <v>0.2</v>
      </c>
      <c r="Y24" s="469">
        <v>0</v>
      </c>
      <c r="Z24" s="497">
        <v>0</v>
      </c>
      <c r="AA24" s="498">
        <v>0</v>
      </c>
      <c r="AC24" s="469">
        <v>0</v>
      </c>
      <c r="AD24" s="497">
        <v>0</v>
      </c>
      <c r="AE24" s="498">
        <v>0</v>
      </c>
      <c r="AG24" s="469">
        <v>0.14166666666666669</v>
      </c>
      <c r="AH24" s="499">
        <v>0.9</v>
      </c>
      <c r="AI24" s="497">
        <v>0.55416666666666681</v>
      </c>
      <c r="AJ24" s="499">
        <v>0.8</v>
      </c>
      <c r="AK24" s="497">
        <v>0.3041666666666667</v>
      </c>
      <c r="AL24" s="500">
        <v>0.8</v>
      </c>
      <c r="AN24" s="501">
        <f t="shared" si="1"/>
        <v>3</v>
      </c>
      <c r="AO24" s="502">
        <f t="shared" si="2"/>
        <v>0.16666666666666666</v>
      </c>
      <c r="AP24" s="502">
        <f t="shared" si="3"/>
        <v>0.41666666666666663</v>
      </c>
      <c r="AQ24" s="503" t="e">
        <f t="shared" ca="1" si="0"/>
        <v>#NAME?</v>
      </c>
      <c r="AR24" s="464" t="e">
        <f t="shared" ca="1" si="4"/>
        <v>#NAME?</v>
      </c>
      <c r="AT24" s="504">
        <f t="shared" si="5"/>
        <v>0.16666666666666666</v>
      </c>
      <c r="AU24" s="504">
        <f t="shared" si="6"/>
        <v>0</v>
      </c>
      <c r="AV24" s="504">
        <f t="shared" si="7"/>
        <v>0.41666666666666663</v>
      </c>
      <c r="AW24" s="504">
        <f t="shared" si="8"/>
        <v>0</v>
      </c>
      <c r="AX24" s="504">
        <f t="shared" si="9"/>
        <v>0.41666666666666663</v>
      </c>
      <c r="AY24" s="504">
        <f t="shared" si="10"/>
        <v>0</v>
      </c>
      <c r="AZ24" s="504">
        <f t="shared" si="11"/>
        <v>0</v>
      </c>
      <c r="BA24" s="503"/>
    </row>
    <row r="25" spans="2:53" x14ac:dyDescent="0.15">
      <c r="B25" s="299" t="s">
        <v>207</v>
      </c>
      <c r="C25" s="445" t="s">
        <v>86</v>
      </c>
      <c r="E25" s="469">
        <v>0.1</v>
      </c>
      <c r="F25" s="497">
        <v>0.45</v>
      </c>
      <c r="G25" s="498">
        <v>0.45</v>
      </c>
      <c r="I25" s="469">
        <v>0</v>
      </c>
      <c r="J25" s="497">
        <v>0</v>
      </c>
      <c r="K25" s="498">
        <v>0</v>
      </c>
      <c r="M25" s="469">
        <v>0.25</v>
      </c>
      <c r="N25" s="497">
        <v>0.45</v>
      </c>
      <c r="O25" s="498">
        <v>0.3</v>
      </c>
      <c r="Q25" s="469">
        <v>0</v>
      </c>
      <c r="R25" s="497">
        <v>0</v>
      </c>
      <c r="S25" s="498">
        <v>0</v>
      </c>
      <c r="U25" s="469">
        <v>0.05</v>
      </c>
      <c r="V25" s="497">
        <v>0.75</v>
      </c>
      <c r="W25" s="498">
        <v>0.2</v>
      </c>
      <c r="Y25" s="469">
        <v>0</v>
      </c>
      <c r="Z25" s="497">
        <v>0</v>
      </c>
      <c r="AA25" s="498">
        <v>0</v>
      </c>
      <c r="AC25" s="469">
        <v>0</v>
      </c>
      <c r="AD25" s="497">
        <v>0</v>
      </c>
      <c r="AE25" s="498">
        <v>0</v>
      </c>
      <c r="AG25" s="469">
        <v>0.14166666666666669</v>
      </c>
      <c r="AH25" s="499">
        <v>0.9</v>
      </c>
      <c r="AI25" s="497">
        <v>0.57499999999999996</v>
      </c>
      <c r="AJ25" s="499">
        <v>0.8</v>
      </c>
      <c r="AK25" s="497">
        <v>0.28333333333333338</v>
      </c>
      <c r="AL25" s="500">
        <v>0.8</v>
      </c>
      <c r="AN25" s="501">
        <f t="shared" si="1"/>
        <v>3</v>
      </c>
      <c r="AO25" s="502">
        <f t="shared" si="2"/>
        <v>0.16666666666666666</v>
      </c>
      <c r="AP25" s="502">
        <f t="shared" si="3"/>
        <v>0.41666666666666663</v>
      </c>
      <c r="AQ25" s="503" t="e">
        <f t="shared" ca="1" si="0"/>
        <v>#NAME?</v>
      </c>
      <c r="AR25" s="464" t="e">
        <f t="shared" ca="1" si="4"/>
        <v>#NAME?</v>
      </c>
      <c r="AT25" s="504">
        <f t="shared" si="5"/>
        <v>0.16666666666666666</v>
      </c>
      <c r="AU25" s="504">
        <f t="shared" si="6"/>
        <v>0</v>
      </c>
      <c r="AV25" s="504">
        <f t="shared" si="7"/>
        <v>0.41666666666666663</v>
      </c>
      <c r="AW25" s="504">
        <f t="shared" si="8"/>
        <v>0</v>
      </c>
      <c r="AX25" s="504">
        <f t="shared" si="9"/>
        <v>0.41666666666666663</v>
      </c>
      <c r="AY25" s="504">
        <f t="shared" si="10"/>
        <v>0</v>
      </c>
      <c r="AZ25" s="504">
        <f t="shared" si="11"/>
        <v>0</v>
      </c>
      <c r="BA25" s="503"/>
    </row>
    <row r="26" spans="2:53" x14ac:dyDescent="0.15">
      <c r="B26" s="299" t="s">
        <v>208</v>
      </c>
      <c r="C26" s="445" t="s">
        <v>87</v>
      </c>
      <c r="E26" s="469">
        <v>0.1</v>
      </c>
      <c r="F26" s="497">
        <v>0.45</v>
      </c>
      <c r="G26" s="498">
        <v>0.45</v>
      </c>
      <c r="I26" s="469">
        <v>0</v>
      </c>
      <c r="J26" s="497">
        <v>0</v>
      </c>
      <c r="K26" s="498">
        <v>0</v>
      </c>
      <c r="M26" s="469">
        <v>0.25</v>
      </c>
      <c r="N26" s="497">
        <v>0.5</v>
      </c>
      <c r="O26" s="498">
        <v>0.25</v>
      </c>
      <c r="Q26" s="469">
        <v>0</v>
      </c>
      <c r="R26" s="497">
        <v>0</v>
      </c>
      <c r="S26" s="498">
        <v>0</v>
      </c>
      <c r="U26" s="469">
        <v>0.05</v>
      </c>
      <c r="V26" s="497">
        <v>0.75</v>
      </c>
      <c r="W26" s="498">
        <v>0.2</v>
      </c>
      <c r="Y26" s="469">
        <v>0</v>
      </c>
      <c r="Z26" s="497">
        <v>0</v>
      </c>
      <c r="AA26" s="498">
        <v>0</v>
      </c>
      <c r="AC26" s="469">
        <v>0</v>
      </c>
      <c r="AD26" s="497">
        <v>0</v>
      </c>
      <c r="AE26" s="498">
        <v>0</v>
      </c>
      <c r="AG26" s="469">
        <v>0.14166666666666669</v>
      </c>
      <c r="AH26" s="499">
        <v>0.9</v>
      </c>
      <c r="AI26" s="497">
        <v>0.59583333333333344</v>
      </c>
      <c r="AJ26" s="499">
        <v>0.8</v>
      </c>
      <c r="AK26" s="497">
        <v>0.26250000000000001</v>
      </c>
      <c r="AL26" s="500">
        <v>0.8</v>
      </c>
      <c r="AN26" s="501">
        <f t="shared" si="1"/>
        <v>3</v>
      </c>
      <c r="AO26" s="502">
        <f t="shared" si="2"/>
        <v>0.16666666666666666</v>
      </c>
      <c r="AP26" s="502">
        <f t="shared" si="3"/>
        <v>0.41666666666666663</v>
      </c>
      <c r="AQ26" s="503" t="e">
        <f t="shared" ca="1" si="0"/>
        <v>#NAME?</v>
      </c>
      <c r="AR26" s="464" t="e">
        <f t="shared" ca="1" si="4"/>
        <v>#NAME?</v>
      </c>
      <c r="AT26" s="504">
        <f t="shared" si="5"/>
        <v>0.16666666666666666</v>
      </c>
      <c r="AU26" s="504">
        <f t="shared" si="6"/>
        <v>0</v>
      </c>
      <c r="AV26" s="504">
        <f t="shared" si="7"/>
        <v>0.41666666666666663</v>
      </c>
      <c r="AW26" s="504">
        <f t="shared" si="8"/>
        <v>0</v>
      </c>
      <c r="AX26" s="504">
        <f t="shared" si="9"/>
        <v>0.41666666666666663</v>
      </c>
      <c r="AY26" s="504">
        <f t="shared" si="10"/>
        <v>0</v>
      </c>
      <c r="AZ26" s="504">
        <f t="shared" si="11"/>
        <v>0</v>
      </c>
      <c r="BA26" s="503"/>
    </row>
    <row r="27" spans="2:53" x14ac:dyDescent="0.15">
      <c r="B27" s="299" t="s">
        <v>209</v>
      </c>
      <c r="C27" s="445" t="s">
        <v>22</v>
      </c>
      <c r="E27" s="469">
        <v>0</v>
      </c>
      <c r="F27" s="497">
        <v>0</v>
      </c>
      <c r="G27" s="498">
        <v>0</v>
      </c>
      <c r="I27" s="469">
        <v>0</v>
      </c>
      <c r="J27" s="497">
        <v>0</v>
      </c>
      <c r="K27" s="498">
        <v>0</v>
      </c>
      <c r="M27" s="469">
        <v>0.3</v>
      </c>
      <c r="N27" s="497">
        <v>0.5</v>
      </c>
      <c r="O27" s="498">
        <v>0.2</v>
      </c>
      <c r="Q27" s="469">
        <v>0</v>
      </c>
      <c r="R27" s="497">
        <v>0</v>
      </c>
      <c r="S27" s="498">
        <v>0</v>
      </c>
      <c r="U27" s="469">
        <v>0.1</v>
      </c>
      <c r="V27" s="497">
        <v>0.8</v>
      </c>
      <c r="W27" s="498">
        <v>0.1</v>
      </c>
      <c r="Y27" s="469">
        <v>0</v>
      </c>
      <c r="Z27" s="497">
        <v>0</v>
      </c>
      <c r="AA27" s="498">
        <v>0</v>
      </c>
      <c r="AC27" s="469">
        <v>0</v>
      </c>
      <c r="AD27" s="497">
        <v>0</v>
      </c>
      <c r="AE27" s="498">
        <v>0</v>
      </c>
      <c r="AG27" s="469">
        <v>0.2</v>
      </c>
      <c r="AH27" s="499">
        <v>0.9</v>
      </c>
      <c r="AI27" s="497">
        <v>0.65</v>
      </c>
      <c r="AJ27" s="499">
        <v>0.75</v>
      </c>
      <c r="AK27" s="497">
        <v>0.15</v>
      </c>
      <c r="AL27" s="500">
        <v>0.85</v>
      </c>
      <c r="AN27" s="501">
        <f t="shared" si="1"/>
        <v>2</v>
      </c>
      <c r="AO27" s="502">
        <f t="shared" si="2"/>
        <v>0.25</v>
      </c>
      <c r="AP27" s="502">
        <f t="shared" si="3"/>
        <v>0.5</v>
      </c>
      <c r="AQ27" s="503" t="e">
        <f t="shared" ca="1" si="0"/>
        <v>#NAME?</v>
      </c>
      <c r="AR27" s="464" t="e">
        <f t="shared" ca="1" si="4"/>
        <v>#NAME?</v>
      </c>
      <c r="AT27" s="504">
        <f t="shared" si="5"/>
        <v>0</v>
      </c>
      <c r="AU27" s="504">
        <f t="shared" si="6"/>
        <v>0</v>
      </c>
      <c r="AV27" s="504">
        <f t="shared" si="7"/>
        <v>0.5</v>
      </c>
      <c r="AW27" s="504">
        <f t="shared" si="8"/>
        <v>0</v>
      </c>
      <c r="AX27" s="504">
        <f t="shared" si="9"/>
        <v>0.5</v>
      </c>
      <c r="AY27" s="504">
        <f t="shared" si="10"/>
        <v>0</v>
      </c>
      <c r="AZ27" s="504">
        <f t="shared" si="11"/>
        <v>0</v>
      </c>
      <c r="BA27" s="503"/>
    </row>
    <row r="28" spans="2:53" x14ac:dyDescent="0.15">
      <c r="B28" s="324" t="s">
        <v>210</v>
      </c>
      <c r="C28" s="445" t="s">
        <v>24</v>
      </c>
      <c r="E28" s="469">
        <v>0.1</v>
      </c>
      <c r="F28" s="497">
        <v>0.45</v>
      </c>
      <c r="G28" s="498">
        <v>0.45</v>
      </c>
      <c r="I28" s="469">
        <v>0</v>
      </c>
      <c r="J28" s="497">
        <v>0</v>
      </c>
      <c r="K28" s="498">
        <v>0</v>
      </c>
      <c r="M28" s="469">
        <v>0.1</v>
      </c>
      <c r="N28" s="497">
        <v>0.7</v>
      </c>
      <c r="O28" s="498">
        <v>0.2</v>
      </c>
      <c r="Q28" s="469">
        <v>0</v>
      </c>
      <c r="R28" s="497">
        <v>0</v>
      </c>
      <c r="S28" s="498">
        <v>0</v>
      </c>
      <c r="U28" s="469">
        <v>0.02</v>
      </c>
      <c r="V28" s="497">
        <v>0.75</v>
      </c>
      <c r="W28" s="498">
        <v>0.2</v>
      </c>
      <c r="Y28" s="469">
        <v>0</v>
      </c>
      <c r="Z28" s="497">
        <v>0</v>
      </c>
      <c r="AA28" s="498">
        <v>0</v>
      </c>
      <c r="AC28" s="469">
        <v>0</v>
      </c>
      <c r="AD28" s="497">
        <v>0.5</v>
      </c>
      <c r="AE28" s="498">
        <v>0.5</v>
      </c>
      <c r="AG28" s="469">
        <v>4.7500000000000001E-2</v>
      </c>
      <c r="AH28" s="499">
        <v>0.1</v>
      </c>
      <c r="AI28" s="497">
        <v>0.625</v>
      </c>
      <c r="AJ28" s="499">
        <v>0.8</v>
      </c>
      <c r="AK28" s="497">
        <v>0.31874999999999998</v>
      </c>
      <c r="AL28" s="500">
        <v>0.7</v>
      </c>
      <c r="AN28" s="501">
        <f t="shared" si="1"/>
        <v>4</v>
      </c>
      <c r="AO28" s="502">
        <f t="shared" si="2"/>
        <v>0.125</v>
      </c>
      <c r="AP28" s="502">
        <f t="shared" si="3"/>
        <v>0.29166666666666669</v>
      </c>
      <c r="AQ28" s="503" t="e">
        <f t="shared" ca="1" si="0"/>
        <v>#NAME?</v>
      </c>
      <c r="AR28" s="464" t="e">
        <f t="shared" ca="1" si="4"/>
        <v>#NAME?</v>
      </c>
      <c r="AT28" s="504">
        <f t="shared" si="5"/>
        <v>0.125</v>
      </c>
      <c r="AU28" s="504">
        <f t="shared" si="6"/>
        <v>0</v>
      </c>
      <c r="AV28" s="504">
        <f t="shared" si="7"/>
        <v>0.29166666666666669</v>
      </c>
      <c r="AW28" s="504">
        <f t="shared" si="8"/>
        <v>0</v>
      </c>
      <c r="AX28" s="504">
        <f t="shared" si="9"/>
        <v>0.29166666666666669</v>
      </c>
      <c r="AY28" s="504">
        <f t="shared" si="10"/>
        <v>0</v>
      </c>
      <c r="AZ28" s="504">
        <f t="shared" si="11"/>
        <v>0.29166666666666669</v>
      </c>
      <c r="BA28" s="503"/>
    </row>
    <row r="29" spans="2:53" x14ac:dyDescent="0.15">
      <c r="B29" s="299" t="s">
        <v>211</v>
      </c>
      <c r="C29" s="445" t="s">
        <v>25</v>
      </c>
      <c r="E29" s="469">
        <v>0.1</v>
      </c>
      <c r="F29" s="497">
        <v>0.45</v>
      </c>
      <c r="G29" s="498">
        <v>0.45</v>
      </c>
      <c r="I29" s="469">
        <v>0</v>
      </c>
      <c r="J29" s="497">
        <v>0</v>
      </c>
      <c r="K29" s="498">
        <v>0</v>
      </c>
      <c r="M29" s="469">
        <v>0</v>
      </c>
      <c r="N29" s="497">
        <v>0</v>
      </c>
      <c r="O29" s="498">
        <v>0</v>
      </c>
      <c r="Q29" s="469">
        <v>0</v>
      </c>
      <c r="R29" s="497">
        <v>0</v>
      </c>
      <c r="S29" s="498">
        <v>0</v>
      </c>
      <c r="U29" s="469">
        <v>0.25</v>
      </c>
      <c r="V29" s="497">
        <v>0.6</v>
      </c>
      <c r="W29" s="498">
        <v>0.15</v>
      </c>
      <c r="Y29" s="469">
        <v>0.25</v>
      </c>
      <c r="Z29" s="497">
        <v>0.6</v>
      </c>
      <c r="AA29" s="498">
        <v>0.15</v>
      </c>
      <c r="AC29" s="469">
        <v>0</v>
      </c>
      <c r="AD29" s="497">
        <v>0</v>
      </c>
      <c r="AE29" s="498">
        <v>0</v>
      </c>
      <c r="AG29" s="469">
        <v>0.22500000000000001</v>
      </c>
      <c r="AH29" s="499">
        <v>0.8</v>
      </c>
      <c r="AI29" s="497">
        <v>0.57499999999999996</v>
      </c>
      <c r="AJ29" s="499">
        <v>0.65</v>
      </c>
      <c r="AK29" s="497">
        <v>0.2</v>
      </c>
      <c r="AL29" s="500">
        <v>0.45</v>
      </c>
      <c r="AN29" s="501">
        <f t="shared" si="1"/>
        <v>3</v>
      </c>
      <c r="AO29" s="502">
        <f t="shared" si="2"/>
        <v>0.16666666666666666</v>
      </c>
      <c r="AP29" s="502">
        <f t="shared" si="3"/>
        <v>0.41666666666666663</v>
      </c>
      <c r="AQ29" s="503" t="e">
        <f t="shared" ca="1" si="0"/>
        <v>#NAME?</v>
      </c>
      <c r="AR29" s="464" t="e">
        <f t="shared" ca="1" si="4"/>
        <v>#NAME?</v>
      </c>
      <c r="AT29" s="504">
        <f t="shared" si="5"/>
        <v>0.16666666666666666</v>
      </c>
      <c r="AU29" s="504">
        <f t="shared" si="6"/>
        <v>0</v>
      </c>
      <c r="AV29" s="504">
        <f t="shared" si="7"/>
        <v>0</v>
      </c>
      <c r="AW29" s="504">
        <f t="shared" si="8"/>
        <v>0</v>
      </c>
      <c r="AX29" s="504">
        <f t="shared" si="9"/>
        <v>0.41666666666666663</v>
      </c>
      <c r="AY29" s="504">
        <f t="shared" si="10"/>
        <v>0.41666666666666663</v>
      </c>
      <c r="AZ29" s="504">
        <f t="shared" si="11"/>
        <v>0</v>
      </c>
      <c r="BA29" s="503"/>
    </row>
    <row r="30" spans="2:53" x14ac:dyDescent="0.15">
      <c r="B30" s="326" t="s">
        <v>53</v>
      </c>
      <c r="C30" s="449" t="s">
        <v>41</v>
      </c>
      <c r="E30" s="473">
        <v>0.2</v>
      </c>
      <c r="F30" s="505">
        <v>0.4</v>
      </c>
      <c r="G30" s="452">
        <v>0.4</v>
      </c>
      <c r="I30" s="473">
        <v>0.4</v>
      </c>
      <c r="J30" s="505">
        <v>0.4</v>
      </c>
      <c r="K30" s="452">
        <v>0.2</v>
      </c>
      <c r="M30" s="473">
        <v>0</v>
      </c>
      <c r="N30" s="505">
        <v>0</v>
      </c>
      <c r="O30" s="452">
        <v>0</v>
      </c>
      <c r="Q30" s="473">
        <v>0.1</v>
      </c>
      <c r="R30" s="505">
        <v>0.45</v>
      </c>
      <c r="S30" s="452">
        <v>0.45</v>
      </c>
      <c r="U30" s="473">
        <v>0.5</v>
      </c>
      <c r="V30" s="505">
        <v>0.3</v>
      </c>
      <c r="W30" s="452">
        <v>0.2</v>
      </c>
      <c r="Y30" s="473">
        <v>0</v>
      </c>
      <c r="Z30" s="505">
        <v>0</v>
      </c>
      <c r="AA30" s="452">
        <v>0</v>
      </c>
      <c r="AC30" s="473">
        <v>0</v>
      </c>
      <c r="AD30" s="505">
        <v>0</v>
      </c>
      <c r="AE30" s="452">
        <v>0</v>
      </c>
      <c r="AG30" s="473">
        <v>0.31666666666666671</v>
      </c>
      <c r="AH30" s="506">
        <v>0.9</v>
      </c>
      <c r="AI30" s="505">
        <v>0.38541666666666674</v>
      </c>
      <c r="AJ30" s="506">
        <v>0.9</v>
      </c>
      <c r="AK30" s="505">
        <v>0.29791666666666666</v>
      </c>
      <c r="AL30" s="507">
        <v>0.65</v>
      </c>
      <c r="AN30" s="501">
        <f t="shared" si="1"/>
        <v>4</v>
      </c>
      <c r="AO30" s="502">
        <f t="shared" si="2"/>
        <v>0.125</v>
      </c>
      <c r="AP30" s="502">
        <f t="shared" si="3"/>
        <v>0.29166666666666669</v>
      </c>
      <c r="AQ30" s="503" t="e">
        <f t="shared" ca="1" si="0"/>
        <v>#NAME?</v>
      </c>
      <c r="AR30" s="464" t="e">
        <f t="shared" ca="1" si="4"/>
        <v>#NAME?</v>
      </c>
      <c r="AT30" s="504">
        <f t="shared" si="5"/>
        <v>0.125</v>
      </c>
      <c r="AU30" s="504">
        <f t="shared" si="6"/>
        <v>0.29166666666666669</v>
      </c>
      <c r="AV30" s="504">
        <f t="shared" si="7"/>
        <v>0</v>
      </c>
      <c r="AW30" s="504">
        <f t="shared" si="8"/>
        <v>0.29166666666666669</v>
      </c>
      <c r="AX30" s="504">
        <f t="shared" si="9"/>
        <v>0.29166666666666669</v>
      </c>
      <c r="AY30" s="504">
        <f t="shared" si="10"/>
        <v>0</v>
      </c>
      <c r="AZ30" s="504">
        <f t="shared" si="11"/>
        <v>0</v>
      </c>
      <c r="BA30" s="503"/>
    </row>
    <row r="31" spans="2:53" x14ac:dyDescent="0.15">
      <c r="B31" s="326" t="s">
        <v>54</v>
      </c>
      <c r="C31" s="449" t="s">
        <v>42</v>
      </c>
      <c r="E31" s="473">
        <v>0.2</v>
      </c>
      <c r="F31" s="505">
        <v>0.4</v>
      </c>
      <c r="G31" s="452">
        <v>0.4</v>
      </c>
      <c r="I31" s="473">
        <v>0.45</v>
      </c>
      <c r="J31" s="505">
        <v>0.45</v>
      </c>
      <c r="K31" s="452">
        <v>0.1</v>
      </c>
      <c r="M31" s="473">
        <v>0</v>
      </c>
      <c r="N31" s="505">
        <v>0</v>
      </c>
      <c r="O31" s="452">
        <v>0</v>
      </c>
      <c r="Q31" s="473">
        <v>0</v>
      </c>
      <c r="R31" s="505">
        <v>0</v>
      </c>
      <c r="S31" s="452">
        <v>0</v>
      </c>
      <c r="U31" s="473">
        <v>0.5</v>
      </c>
      <c r="V31" s="505">
        <v>0.3</v>
      </c>
      <c r="W31" s="452">
        <v>0.2</v>
      </c>
      <c r="Y31" s="473">
        <v>0</v>
      </c>
      <c r="Z31" s="505">
        <v>0</v>
      </c>
      <c r="AA31" s="452">
        <v>0</v>
      </c>
      <c r="AC31" s="473">
        <v>0</v>
      </c>
      <c r="AD31" s="505">
        <v>0</v>
      </c>
      <c r="AE31" s="452">
        <v>0</v>
      </c>
      <c r="AG31" s="473">
        <v>0.4291666666666667</v>
      </c>
      <c r="AH31" s="506">
        <v>0.9</v>
      </c>
      <c r="AI31" s="505">
        <v>0.37916666666666671</v>
      </c>
      <c r="AJ31" s="506">
        <v>0.9</v>
      </c>
      <c r="AK31" s="505">
        <v>0.19166666666666671</v>
      </c>
      <c r="AL31" s="507">
        <v>0.65</v>
      </c>
      <c r="AN31" s="501">
        <f t="shared" si="1"/>
        <v>3</v>
      </c>
      <c r="AO31" s="502">
        <f t="shared" si="2"/>
        <v>0.16666666666666666</v>
      </c>
      <c r="AP31" s="502">
        <f t="shared" si="3"/>
        <v>0.41666666666666663</v>
      </c>
      <c r="AQ31" s="503" t="e">
        <f t="shared" ca="1" si="0"/>
        <v>#NAME?</v>
      </c>
      <c r="AR31" s="464" t="e">
        <f t="shared" ca="1" si="4"/>
        <v>#NAME?</v>
      </c>
      <c r="AT31" s="504">
        <f t="shared" si="5"/>
        <v>0.16666666666666666</v>
      </c>
      <c r="AU31" s="504">
        <f t="shared" si="6"/>
        <v>0.41666666666666663</v>
      </c>
      <c r="AV31" s="504">
        <f t="shared" si="7"/>
        <v>0</v>
      </c>
      <c r="AW31" s="504">
        <f t="shared" si="8"/>
        <v>0</v>
      </c>
      <c r="AX31" s="504">
        <f t="shared" si="9"/>
        <v>0.41666666666666663</v>
      </c>
      <c r="AY31" s="504">
        <f t="shared" si="10"/>
        <v>0</v>
      </c>
      <c r="AZ31" s="504">
        <f t="shared" si="11"/>
        <v>0</v>
      </c>
      <c r="BA31" s="503"/>
    </row>
    <row r="32" spans="2:53" x14ac:dyDescent="0.15">
      <c r="B32" s="326" t="s">
        <v>55</v>
      </c>
      <c r="C32" s="449" t="s">
        <v>43</v>
      </c>
      <c r="E32" s="473">
        <v>0</v>
      </c>
      <c r="F32" s="505">
        <v>0</v>
      </c>
      <c r="G32" s="452">
        <v>0</v>
      </c>
      <c r="I32" s="473">
        <v>0.4</v>
      </c>
      <c r="J32" s="505">
        <v>0.4</v>
      </c>
      <c r="K32" s="452">
        <v>0.2</v>
      </c>
      <c r="M32" s="473">
        <v>0.3</v>
      </c>
      <c r="N32" s="505">
        <v>0.4</v>
      </c>
      <c r="O32" s="452">
        <v>0.3</v>
      </c>
      <c r="Q32" s="473">
        <v>0</v>
      </c>
      <c r="R32" s="505">
        <v>0</v>
      </c>
      <c r="S32" s="452">
        <v>0</v>
      </c>
      <c r="U32" s="473">
        <v>0.33</v>
      </c>
      <c r="V32" s="505">
        <v>0.33</v>
      </c>
      <c r="W32" s="452">
        <v>0.34</v>
      </c>
      <c r="Y32" s="473">
        <v>0.1</v>
      </c>
      <c r="Z32" s="505">
        <v>0.4</v>
      </c>
      <c r="AA32" s="452">
        <v>0.5</v>
      </c>
      <c r="AC32" s="473">
        <v>0</v>
      </c>
      <c r="AD32" s="505">
        <v>0</v>
      </c>
      <c r="AE32" s="452">
        <v>0</v>
      </c>
      <c r="AG32" s="473">
        <v>0.28249999999999997</v>
      </c>
      <c r="AH32" s="506">
        <v>0.75</v>
      </c>
      <c r="AI32" s="505">
        <v>0.38250000000000001</v>
      </c>
      <c r="AJ32" s="506">
        <v>0.95</v>
      </c>
      <c r="AK32" s="505">
        <v>0.33500000000000002</v>
      </c>
      <c r="AL32" s="507">
        <v>0.9</v>
      </c>
      <c r="AN32" s="501">
        <f t="shared" si="1"/>
        <v>4</v>
      </c>
      <c r="AO32" s="502">
        <f t="shared" si="2"/>
        <v>0.125</v>
      </c>
      <c r="AP32" s="502">
        <f t="shared" si="3"/>
        <v>0.25</v>
      </c>
      <c r="AQ32" s="503" t="e">
        <f t="shared" ca="1" si="0"/>
        <v>#NAME?</v>
      </c>
      <c r="AR32" s="464" t="e">
        <f t="shared" ca="1" si="4"/>
        <v>#NAME?</v>
      </c>
      <c r="AT32" s="504">
        <f t="shared" si="5"/>
        <v>0</v>
      </c>
      <c r="AU32" s="504">
        <f t="shared" si="6"/>
        <v>0.25</v>
      </c>
      <c r="AV32" s="504">
        <f t="shared" si="7"/>
        <v>0.25</v>
      </c>
      <c r="AW32" s="504">
        <f t="shared" si="8"/>
        <v>0</v>
      </c>
      <c r="AX32" s="504">
        <f t="shared" si="9"/>
        <v>0.25</v>
      </c>
      <c r="AY32" s="504">
        <f t="shared" si="10"/>
        <v>0.25</v>
      </c>
      <c r="AZ32" s="504">
        <f t="shared" si="11"/>
        <v>0</v>
      </c>
      <c r="BA32" s="503"/>
    </row>
    <row r="33" spans="2:53" x14ac:dyDescent="0.15">
      <c r="B33" s="326" t="s">
        <v>56</v>
      </c>
      <c r="C33" s="449" t="s">
        <v>44</v>
      </c>
      <c r="E33" s="473">
        <v>0</v>
      </c>
      <c r="F33" s="505">
        <v>0</v>
      </c>
      <c r="G33" s="452">
        <v>0</v>
      </c>
      <c r="I33" s="473">
        <v>0.3</v>
      </c>
      <c r="J33" s="505">
        <v>0.5</v>
      </c>
      <c r="K33" s="452">
        <v>0.2</v>
      </c>
      <c r="M33" s="473">
        <v>0</v>
      </c>
      <c r="N33" s="505">
        <v>0</v>
      </c>
      <c r="O33" s="452">
        <v>0</v>
      </c>
      <c r="Q33" s="473">
        <v>0</v>
      </c>
      <c r="R33" s="505">
        <v>0</v>
      </c>
      <c r="S33" s="452">
        <v>0</v>
      </c>
      <c r="U33" s="473">
        <v>0.4</v>
      </c>
      <c r="V33" s="505">
        <v>0.35</v>
      </c>
      <c r="W33" s="452">
        <v>0.25</v>
      </c>
      <c r="Y33" s="473">
        <v>0</v>
      </c>
      <c r="Z33" s="505">
        <v>0</v>
      </c>
      <c r="AA33" s="452">
        <v>0</v>
      </c>
      <c r="AC33" s="473">
        <v>0</v>
      </c>
      <c r="AD33" s="505">
        <v>0</v>
      </c>
      <c r="AE33" s="452">
        <v>0</v>
      </c>
      <c r="AG33" s="473">
        <v>0.35</v>
      </c>
      <c r="AH33" s="506">
        <v>0.65</v>
      </c>
      <c r="AI33" s="505">
        <v>0.42499999999999999</v>
      </c>
      <c r="AJ33" s="506">
        <v>0.75</v>
      </c>
      <c r="AK33" s="505">
        <v>0.22500000000000001</v>
      </c>
      <c r="AL33" s="507">
        <v>0.65</v>
      </c>
      <c r="AN33" s="501">
        <f t="shared" si="1"/>
        <v>2</v>
      </c>
      <c r="AO33" s="502">
        <f t="shared" si="2"/>
        <v>0.25</v>
      </c>
      <c r="AP33" s="502">
        <f t="shared" si="3"/>
        <v>0.5</v>
      </c>
      <c r="AQ33" s="503" t="e">
        <f t="shared" ca="1" si="0"/>
        <v>#NAME?</v>
      </c>
      <c r="AR33" s="464" t="e">
        <f t="shared" ca="1" si="4"/>
        <v>#NAME?</v>
      </c>
      <c r="AT33" s="504">
        <f t="shared" si="5"/>
        <v>0</v>
      </c>
      <c r="AU33" s="504">
        <f t="shared" si="6"/>
        <v>0.5</v>
      </c>
      <c r="AV33" s="504">
        <f t="shared" si="7"/>
        <v>0</v>
      </c>
      <c r="AW33" s="504">
        <f t="shared" si="8"/>
        <v>0</v>
      </c>
      <c r="AX33" s="504">
        <f t="shared" si="9"/>
        <v>0.5</v>
      </c>
      <c r="AY33" s="504">
        <f t="shared" si="10"/>
        <v>0</v>
      </c>
      <c r="AZ33" s="504">
        <f t="shared" si="11"/>
        <v>0</v>
      </c>
      <c r="BA33" s="503"/>
    </row>
    <row r="34" spans="2:53" x14ac:dyDescent="0.15">
      <c r="B34" s="326" t="s">
        <v>57</v>
      </c>
      <c r="C34" s="449" t="s">
        <v>45</v>
      </c>
      <c r="E34" s="473">
        <v>0</v>
      </c>
      <c r="F34" s="505">
        <v>0</v>
      </c>
      <c r="G34" s="452">
        <v>0</v>
      </c>
      <c r="I34" s="473">
        <v>0.55000000000000004</v>
      </c>
      <c r="J34" s="505">
        <v>0.35</v>
      </c>
      <c r="K34" s="452">
        <v>0.1</v>
      </c>
      <c r="M34" s="473">
        <v>0</v>
      </c>
      <c r="N34" s="505">
        <v>0</v>
      </c>
      <c r="O34" s="452">
        <v>0</v>
      </c>
      <c r="Q34" s="473">
        <v>0.2</v>
      </c>
      <c r="R34" s="505">
        <v>0.6</v>
      </c>
      <c r="S34" s="452">
        <v>0.2</v>
      </c>
      <c r="U34" s="473">
        <v>0.05</v>
      </c>
      <c r="V34" s="505">
        <v>0.5</v>
      </c>
      <c r="W34" s="452">
        <v>0.45</v>
      </c>
      <c r="Y34" s="473">
        <v>0</v>
      </c>
      <c r="Z34" s="505">
        <v>0</v>
      </c>
      <c r="AA34" s="452">
        <v>0</v>
      </c>
      <c r="AC34" s="473">
        <v>0</v>
      </c>
      <c r="AD34" s="505">
        <v>0</v>
      </c>
      <c r="AE34" s="452">
        <v>0</v>
      </c>
      <c r="AG34" s="473">
        <v>0.26666666666666666</v>
      </c>
      <c r="AH34" s="506">
        <v>0.1</v>
      </c>
      <c r="AI34" s="505">
        <v>0.48333333333333328</v>
      </c>
      <c r="AJ34" s="506">
        <v>0.75</v>
      </c>
      <c r="AK34" s="505">
        <v>0.25</v>
      </c>
      <c r="AL34" s="507">
        <v>0.65</v>
      </c>
      <c r="AN34" s="501">
        <f t="shared" si="1"/>
        <v>3</v>
      </c>
      <c r="AO34" s="502">
        <f t="shared" si="2"/>
        <v>0.16666666666666666</v>
      </c>
      <c r="AP34" s="502">
        <f t="shared" si="3"/>
        <v>0.33333333333333331</v>
      </c>
      <c r="AQ34" s="503" t="e">
        <f t="shared" ca="1" si="0"/>
        <v>#NAME?</v>
      </c>
      <c r="AR34" s="464" t="e">
        <f t="shared" ca="1" si="4"/>
        <v>#NAME?</v>
      </c>
      <c r="AT34" s="504">
        <f t="shared" si="5"/>
        <v>0</v>
      </c>
      <c r="AU34" s="504">
        <f t="shared" si="6"/>
        <v>0.33333333333333331</v>
      </c>
      <c r="AV34" s="504">
        <f t="shared" si="7"/>
        <v>0</v>
      </c>
      <c r="AW34" s="504">
        <f t="shared" si="8"/>
        <v>0.33333333333333331</v>
      </c>
      <c r="AX34" s="504">
        <f t="shared" si="9"/>
        <v>0.33333333333333331</v>
      </c>
      <c r="AY34" s="504">
        <f t="shared" si="10"/>
        <v>0</v>
      </c>
      <c r="AZ34" s="504">
        <f t="shared" si="11"/>
        <v>0</v>
      </c>
      <c r="BA34" s="503"/>
    </row>
    <row r="35" spans="2:53" x14ac:dyDescent="0.15">
      <c r="B35" s="326" t="s">
        <v>58</v>
      </c>
      <c r="C35" s="449" t="s">
        <v>46</v>
      </c>
      <c r="E35" s="473">
        <v>0</v>
      </c>
      <c r="F35" s="505">
        <v>0</v>
      </c>
      <c r="G35" s="452">
        <v>0</v>
      </c>
      <c r="I35" s="473">
        <v>0.4</v>
      </c>
      <c r="J35" s="505">
        <v>0.4</v>
      </c>
      <c r="K35" s="452">
        <v>0.2</v>
      </c>
      <c r="M35" s="473">
        <v>0</v>
      </c>
      <c r="N35" s="505">
        <v>0</v>
      </c>
      <c r="O35" s="452">
        <v>0</v>
      </c>
      <c r="Q35" s="473">
        <v>0</v>
      </c>
      <c r="R35" s="505">
        <v>0</v>
      </c>
      <c r="S35" s="452">
        <v>0</v>
      </c>
      <c r="U35" s="473">
        <v>0.5</v>
      </c>
      <c r="V35" s="505">
        <v>0.25</v>
      </c>
      <c r="W35" s="452">
        <v>0.25</v>
      </c>
      <c r="Y35" s="473">
        <v>0</v>
      </c>
      <c r="Z35" s="505">
        <v>0</v>
      </c>
      <c r="AA35" s="452">
        <v>0</v>
      </c>
      <c r="AC35" s="473">
        <v>0</v>
      </c>
      <c r="AD35" s="505">
        <v>0</v>
      </c>
      <c r="AE35" s="452">
        <v>0</v>
      </c>
      <c r="AG35" s="473">
        <v>0.45</v>
      </c>
      <c r="AH35" s="506">
        <v>0.95</v>
      </c>
      <c r="AI35" s="505">
        <v>0.32500000000000001</v>
      </c>
      <c r="AJ35" s="506">
        <v>0.95</v>
      </c>
      <c r="AK35" s="505">
        <v>0.22500000000000001</v>
      </c>
      <c r="AL35" s="507">
        <v>0.9</v>
      </c>
      <c r="AN35" s="501">
        <f t="shared" si="1"/>
        <v>2</v>
      </c>
      <c r="AO35" s="502">
        <f t="shared" si="2"/>
        <v>0.25</v>
      </c>
      <c r="AP35" s="502">
        <f t="shared" si="3"/>
        <v>0.5</v>
      </c>
      <c r="AQ35" s="503" t="e">
        <f t="shared" ca="1" si="0"/>
        <v>#NAME?</v>
      </c>
      <c r="AR35" s="464" t="e">
        <f t="shared" ca="1" si="4"/>
        <v>#NAME?</v>
      </c>
      <c r="AT35" s="504">
        <f t="shared" si="5"/>
        <v>0</v>
      </c>
      <c r="AU35" s="504">
        <f t="shared" si="6"/>
        <v>0.5</v>
      </c>
      <c r="AV35" s="504">
        <f t="shared" si="7"/>
        <v>0</v>
      </c>
      <c r="AW35" s="504">
        <f t="shared" si="8"/>
        <v>0</v>
      </c>
      <c r="AX35" s="504">
        <f t="shared" si="9"/>
        <v>0.5</v>
      </c>
      <c r="AY35" s="504">
        <f t="shared" si="10"/>
        <v>0</v>
      </c>
      <c r="AZ35" s="504">
        <f t="shared" si="11"/>
        <v>0</v>
      </c>
      <c r="BA35" s="503"/>
    </row>
    <row r="36" spans="2:53" x14ac:dyDescent="0.15">
      <c r="B36" s="326" t="s">
        <v>59</v>
      </c>
      <c r="C36" s="449" t="s">
        <v>47</v>
      </c>
      <c r="E36" s="473">
        <v>0</v>
      </c>
      <c r="F36" s="505">
        <v>0</v>
      </c>
      <c r="G36" s="452">
        <v>0</v>
      </c>
      <c r="I36" s="473">
        <v>0.3</v>
      </c>
      <c r="J36" s="505">
        <v>0.5</v>
      </c>
      <c r="K36" s="452">
        <v>0.2</v>
      </c>
      <c r="M36" s="473">
        <v>0</v>
      </c>
      <c r="N36" s="505">
        <v>0</v>
      </c>
      <c r="O36" s="452">
        <v>0</v>
      </c>
      <c r="Q36" s="473">
        <v>0</v>
      </c>
      <c r="R36" s="505">
        <v>0</v>
      </c>
      <c r="S36" s="452">
        <v>0</v>
      </c>
      <c r="U36" s="473">
        <v>0.4</v>
      </c>
      <c r="V36" s="505">
        <v>0.35</v>
      </c>
      <c r="W36" s="452">
        <v>0.25</v>
      </c>
      <c r="Y36" s="473">
        <v>0</v>
      </c>
      <c r="Z36" s="505">
        <v>0</v>
      </c>
      <c r="AA36" s="452">
        <v>0</v>
      </c>
      <c r="AC36" s="473">
        <v>0</v>
      </c>
      <c r="AD36" s="505">
        <v>0</v>
      </c>
      <c r="AE36" s="452">
        <v>0</v>
      </c>
      <c r="AG36" s="473">
        <v>0.35</v>
      </c>
      <c r="AH36" s="506">
        <v>0.75</v>
      </c>
      <c r="AI36" s="505">
        <v>0.42499999999999999</v>
      </c>
      <c r="AJ36" s="506">
        <v>0.75</v>
      </c>
      <c r="AK36" s="505">
        <v>0.22500000000000001</v>
      </c>
      <c r="AL36" s="507">
        <v>0.7</v>
      </c>
      <c r="AN36" s="501">
        <f t="shared" si="1"/>
        <v>2</v>
      </c>
      <c r="AO36" s="502">
        <f t="shared" si="2"/>
        <v>0.25</v>
      </c>
      <c r="AP36" s="502">
        <f t="shared" si="3"/>
        <v>0.5</v>
      </c>
      <c r="AQ36" s="503" t="e">
        <f t="shared" ca="1" si="0"/>
        <v>#NAME?</v>
      </c>
      <c r="AR36" s="464" t="e">
        <f t="shared" ca="1" si="4"/>
        <v>#NAME?</v>
      </c>
      <c r="AT36" s="504">
        <f t="shared" si="5"/>
        <v>0</v>
      </c>
      <c r="AU36" s="504">
        <f t="shared" si="6"/>
        <v>0.5</v>
      </c>
      <c r="AV36" s="504">
        <f t="shared" si="7"/>
        <v>0</v>
      </c>
      <c r="AW36" s="504">
        <f t="shared" si="8"/>
        <v>0</v>
      </c>
      <c r="AX36" s="504">
        <f t="shared" si="9"/>
        <v>0.5</v>
      </c>
      <c r="AY36" s="504">
        <f t="shared" si="10"/>
        <v>0</v>
      </c>
      <c r="AZ36" s="504">
        <f t="shared" si="11"/>
        <v>0</v>
      </c>
      <c r="BA36" s="503"/>
    </row>
    <row r="37" spans="2:53" x14ac:dyDescent="0.15">
      <c r="B37" s="326" t="s">
        <v>60</v>
      </c>
      <c r="C37" s="449" t="s">
        <v>48</v>
      </c>
      <c r="E37" s="473">
        <v>0</v>
      </c>
      <c r="F37" s="505">
        <v>0</v>
      </c>
      <c r="G37" s="452">
        <v>0</v>
      </c>
      <c r="I37" s="473">
        <v>0.5</v>
      </c>
      <c r="J37" s="505">
        <v>0.3</v>
      </c>
      <c r="K37" s="452">
        <v>0.2</v>
      </c>
      <c r="M37" s="473">
        <v>0</v>
      </c>
      <c r="N37" s="505">
        <v>0</v>
      </c>
      <c r="O37" s="452">
        <v>0</v>
      </c>
      <c r="Q37" s="473">
        <v>0.5</v>
      </c>
      <c r="R37" s="505">
        <v>0.4</v>
      </c>
      <c r="S37" s="452">
        <v>0.1</v>
      </c>
      <c r="U37" s="473">
        <v>0.4</v>
      </c>
      <c r="V37" s="505">
        <v>0.4</v>
      </c>
      <c r="W37" s="452">
        <v>0.2</v>
      </c>
      <c r="Y37" s="473">
        <v>0</v>
      </c>
      <c r="Z37" s="505">
        <v>0</v>
      </c>
      <c r="AA37" s="452">
        <v>0</v>
      </c>
      <c r="AC37" s="473">
        <v>0</v>
      </c>
      <c r="AD37" s="505">
        <v>0</v>
      </c>
      <c r="AE37" s="452">
        <v>0</v>
      </c>
      <c r="AG37" s="473">
        <v>0.46666666666666667</v>
      </c>
      <c r="AH37" s="506">
        <v>0.7</v>
      </c>
      <c r="AI37" s="505">
        <v>0.3666666666666667</v>
      </c>
      <c r="AJ37" s="506">
        <v>0.95</v>
      </c>
      <c r="AK37" s="505">
        <v>0.16666666666666669</v>
      </c>
      <c r="AL37" s="507">
        <v>0.85</v>
      </c>
      <c r="AN37" s="501">
        <f t="shared" si="1"/>
        <v>3</v>
      </c>
      <c r="AO37" s="502">
        <f t="shared" si="2"/>
        <v>0.16666666666666666</v>
      </c>
      <c r="AP37" s="502">
        <f t="shared" si="3"/>
        <v>0.33333333333333331</v>
      </c>
      <c r="AQ37" s="503" t="e">
        <f t="shared" ca="1" si="0"/>
        <v>#NAME?</v>
      </c>
      <c r="AR37" s="464" t="e">
        <f t="shared" ca="1" si="4"/>
        <v>#NAME?</v>
      </c>
      <c r="AT37" s="504">
        <f t="shared" si="5"/>
        <v>0</v>
      </c>
      <c r="AU37" s="504">
        <f t="shared" si="6"/>
        <v>0.33333333333333331</v>
      </c>
      <c r="AV37" s="504">
        <f t="shared" si="7"/>
        <v>0</v>
      </c>
      <c r="AW37" s="504">
        <f t="shared" si="8"/>
        <v>0.33333333333333331</v>
      </c>
      <c r="AX37" s="504">
        <f t="shared" si="9"/>
        <v>0.33333333333333331</v>
      </c>
      <c r="AY37" s="504">
        <f t="shared" si="10"/>
        <v>0</v>
      </c>
      <c r="AZ37" s="504">
        <f t="shared" si="11"/>
        <v>0</v>
      </c>
      <c r="BA37" s="503"/>
    </row>
    <row r="38" spans="2:53" x14ac:dyDescent="0.15">
      <c r="B38" s="326" t="s">
        <v>61</v>
      </c>
      <c r="C38" s="449" t="s">
        <v>49</v>
      </c>
      <c r="E38" s="473">
        <v>0</v>
      </c>
      <c r="F38" s="505">
        <v>0</v>
      </c>
      <c r="G38" s="452">
        <v>0</v>
      </c>
      <c r="I38" s="473">
        <v>0</v>
      </c>
      <c r="J38" s="505">
        <v>0</v>
      </c>
      <c r="K38" s="452">
        <v>0</v>
      </c>
      <c r="M38" s="473">
        <v>0.1</v>
      </c>
      <c r="N38" s="505">
        <v>0.5</v>
      </c>
      <c r="O38" s="452">
        <v>0.4</v>
      </c>
      <c r="Q38" s="473">
        <v>0</v>
      </c>
      <c r="R38" s="505">
        <v>0</v>
      </c>
      <c r="S38" s="452">
        <v>0</v>
      </c>
      <c r="U38" s="473">
        <v>0.15</v>
      </c>
      <c r="V38" s="505">
        <v>0.6</v>
      </c>
      <c r="W38" s="452">
        <v>0.25</v>
      </c>
      <c r="Y38" s="473">
        <v>0</v>
      </c>
      <c r="Z38" s="505">
        <v>0</v>
      </c>
      <c r="AA38" s="452">
        <v>0</v>
      </c>
      <c r="AC38" s="473">
        <v>0</v>
      </c>
      <c r="AD38" s="505">
        <v>0</v>
      </c>
      <c r="AE38" s="452">
        <v>0</v>
      </c>
      <c r="AG38" s="473">
        <v>0.125</v>
      </c>
      <c r="AH38" s="506">
        <v>0.5</v>
      </c>
      <c r="AI38" s="505">
        <v>0.55000000000000004</v>
      </c>
      <c r="AJ38" s="506">
        <v>0.95</v>
      </c>
      <c r="AK38" s="505">
        <v>0.32500000000000001</v>
      </c>
      <c r="AL38" s="507">
        <v>0.7</v>
      </c>
      <c r="AN38" s="501">
        <f t="shared" si="1"/>
        <v>2</v>
      </c>
      <c r="AO38" s="502">
        <f t="shared" si="2"/>
        <v>0.25</v>
      </c>
      <c r="AP38" s="502">
        <f t="shared" si="3"/>
        <v>0.5</v>
      </c>
      <c r="AQ38" s="503" t="e">
        <f t="shared" ca="1" si="0"/>
        <v>#NAME?</v>
      </c>
      <c r="AR38" s="464" t="e">
        <f t="shared" ca="1" si="4"/>
        <v>#NAME?</v>
      </c>
      <c r="AT38" s="504">
        <f t="shared" si="5"/>
        <v>0</v>
      </c>
      <c r="AU38" s="504">
        <f t="shared" si="6"/>
        <v>0</v>
      </c>
      <c r="AV38" s="504">
        <f t="shared" si="7"/>
        <v>0.5</v>
      </c>
      <c r="AW38" s="504">
        <f t="shared" si="8"/>
        <v>0</v>
      </c>
      <c r="AX38" s="504">
        <f t="shared" si="9"/>
        <v>0.5</v>
      </c>
      <c r="AY38" s="504">
        <f t="shared" si="10"/>
        <v>0</v>
      </c>
      <c r="AZ38" s="504">
        <f t="shared" si="11"/>
        <v>0</v>
      </c>
      <c r="BA38" s="503"/>
    </row>
    <row r="39" spans="2:53" x14ac:dyDescent="0.15">
      <c r="B39" s="326" t="s">
        <v>62</v>
      </c>
      <c r="C39" s="449" t="s">
        <v>50</v>
      </c>
      <c r="E39" s="473">
        <v>0</v>
      </c>
      <c r="F39" s="505">
        <v>0</v>
      </c>
      <c r="G39" s="452">
        <v>0</v>
      </c>
      <c r="I39" s="473">
        <v>0.1</v>
      </c>
      <c r="J39" s="505">
        <v>0.5</v>
      </c>
      <c r="K39" s="452">
        <v>0.4</v>
      </c>
      <c r="M39" s="473">
        <v>0</v>
      </c>
      <c r="N39" s="505">
        <v>0</v>
      </c>
      <c r="O39" s="452">
        <v>0</v>
      </c>
      <c r="Q39" s="473">
        <v>0</v>
      </c>
      <c r="R39" s="505">
        <v>0</v>
      </c>
      <c r="S39" s="452">
        <v>0</v>
      </c>
      <c r="U39" s="473">
        <v>0.1</v>
      </c>
      <c r="V39" s="505">
        <v>0.45</v>
      </c>
      <c r="W39" s="452">
        <v>0.45</v>
      </c>
      <c r="Y39" s="473">
        <v>0</v>
      </c>
      <c r="Z39" s="505">
        <v>0</v>
      </c>
      <c r="AA39" s="452">
        <v>0</v>
      </c>
      <c r="AC39" s="473">
        <v>0</v>
      </c>
      <c r="AD39" s="505">
        <v>0</v>
      </c>
      <c r="AE39" s="452">
        <v>0</v>
      </c>
      <c r="AG39" s="473">
        <v>0.1</v>
      </c>
      <c r="AH39" s="506">
        <v>0.1</v>
      </c>
      <c r="AI39" s="505">
        <v>0.47499999999999998</v>
      </c>
      <c r="AJ39" s="506">
        <v>0.85</v>
      </c>
      <c r="AK39" s="505">
        <v>0.42499999999999999</v>
      </c>
      <c r="AL39" s="507">
        <v>0.8</v>
      </c>
      <c r="AN39" s="501">
        <f t="shared" si="1"/>
        <v>2</v>
      </c>
      <c r="AO39" s="502">
        <f t="shared" si="2"/>
        <v>0.25</v>
      </c>
      <c r="AP39" s="502">
        <f t="shared" si="3"/>
        <v>0.5</v>
      </c>
      <c r="AQ39" s="503" t="e">
        <f t="shared" ca="1" si="0"/>
        <v>#NAME?</v>
      </c>
      <c r="AR39" s="464" t="e">
        <f t="shared" ca="1" si="4"/>
        <v>#NAME?</v>
      </c>
      <c r="AT39" s="504">
        <f t="shared" si="5"/>
        <v>0</v>
      </c>
      <c r="AU39" s="504">
        <f t="shared" si="6"/>
        <v>0.5</v>
      </c>
      <c r="AV39" s="504">
        <f t="shared" si="7"/>
        <v>0</v>
      </c>
      <c r="AW39" s="504">
        <f t="shared" si="8"/>
        <v>0</v>
      </c>
      <c r="AX39" s="504">
        <f t="shared" si="9"/>
        <v>0.5</v>
      </c>
      <c r="AY39" s="504">
        <f t="shared" si="10"/>
        <v>0</v>
      </c>
      <c r="AZ39" s="504">
        <f t="shared" si="11"/>
        <v>0</v>
      </c>
      <c r="BA39" s="503"/>
    </row>
    <row r="40" spans="2:53" x14ac:dyDescent="0.15">
      <c r="B40" s="326" t="s">
        <v>63</v>
      </c>
      <c r="C40" s="449" t="s">
        <v>51</v>
      </c>
      <c r="E40" s="473">
        <v>0</v>
      </c>
      <c r="F40" s="505">
        <v>0</v>
      </c>
      <c r="G40" s="452">
        <v>0</v>
      </c>
      <c r="I40" s="473">
        <v>0.3</v>
      </c>
      <c r="J40" s="505">
        <v>0.5</v>
      </c>
      <c r="K40" s="452">
        <v>0.2</v>
      </c>
      <c r="M40" s="473">
        <v>0</v>
      </c>
      <c r="N40" s="505">
        <v>0</v>
      </c>
      <c r="O40" s="452">
        <v>0</v>
      </c>
      <c r="Q40" s="473">
        <v>0</v>
      </c>
      <c r="R40" s="505">
        <v>0</v>
      </c>
      <c r="S40" s="452">
        <v>0</v>
      </c>
      <c r="U40" s="473">
        <v>0.4</v>
      </c>
      <c r="V40" s="505">
        <v>0.35</v>
      </c>
      <c r="W40" s="452">
        <v>0.25</v>
      </c>
      <c r="Y40" s="473">
        <v>0</v>
      </c>
      <c r="Z40" s="505">
        <v>0</v>
      </c>
      <c r="AA40" s="452">
        <v>0</v>
      </c>
      <c r="AC40" s="473">
        <v>0</v>
      </c>
      <c r="AD40" s="505">
        <v>0</v>
      </c>
      <c r="AE40" s="452">
        <v>0</v>
      </c>
      <c r="AG40" s="473">
        <v>0.35</v>
      </c>
      <c r="AH40" s="506">
        <v>0.85</v>
      </c>
      <c r="AI40" s="505">
        <v>0.42499999999999999</v>
      </c>
      <c r="AJ40" s="506">
        <v>0.85</v>
      </c>
      <c r="AK40" s="505">
        <v>0.22500000000000001</v>
      </c>
      <c r="AL40" s="507">
        <v>0.65</v>
      </c>
      <c r="AN40" s="501">
        <f t="shared" si="1"/>
        <v>2</v>
      </c>
      <c r="AO40" s="502">
        <f t="shared" si="2"/>
        <v>0.25</v>
      </c>
      <c r="AP40" s="502">
        <f t="shared" si="3"/>
        <v>0.5</v>
      </c>
      <c r="AQ40" s="503" t="e">
        <f t="shared" ca="1" si="0"/>
        <v>#NAME?</v>
      </c>
      <c r="AR40" s="464" t="e">
        <f t="shared" ca="1" si="4"/>
        <v>#NAME?</v>
      </c>
      <c r="AT40" s="504">
        <f t="shared" si="5"/>
        <v>0</v>
      </c>
      <c r="AU40" s="504">
        <f t="shared" si="6"/>
        <v>0.5</v>
      </c>
      <c r="AV40" s="504">
        <f t="shared" si="7"/>
        <v>0</v>
      </c>
      <c r="AW40" s="504">
        <f t="shared" si="8"/>
        <v>0</v>
      </c>
      <c r="AX40" s="504">
        <f t="shared" si="9"/>
        <v>0.5</v>
      </c>
      <c r="AY40" s="504">
        <f t="shared" si="10"/>
        <v>0</v>
      </c>
      <c r="AZ40" s="504">
        <f t="shared" si="11"/>
        <v>0</v>
      </c>
      <c r="BA40" s="503"/>
    </row>
    <row r="41" spans="2:53" x14ac:dyDescent="0.15">
      <c r="B41" s="326" t="s">
        <v>64</v>
      </c>
      <c r="C41" s="449" t="s">
        <v>52</v>
      </c>
      <c r="E41" s="473">
        <v>0</v>
      </c>
      <c r="F41" s="505">
        <v>0</v>
      </c>
      <c r="G41" s="452">
        <v>0</v>
      </c>
      <c r="I41" s="473">
        <v>0</v>
      </c>
      <c r="J41" s="505">
        <v>0</v>
      </c>
      <c r="K41" s="452">
        <v>0</v>
      </c>
      <c r="M41" s="473">
        <v>0</v>
      </c>
      <c r="N41" s="505">
        <v>0</v>
      </c>
      <c r="O41" s="452">
        <v>0</v>
      </c>
      <c r="Q41" s="473">
        <v>0</v>
      </c>
      <c r="R41" s="505">
        <v>0</v>
      </c>
      <c r="S41" s="452">
        <v>0</v>
      </c>
      <c r="U41" s="473">
        <v>0.2</v>
      </c>
      <c r="V41" s="505">
        <v>0.45</v>
      </c>
      <c r="W41" s="452">
        <v>0.35</v>
      </c>
      <c r="Y41" s="473">
        <v>0</v>
      </c>
      <c r="Z41" s="505">
        <v>0</v>
      </c>
      <c r="AA41" s="452">
        <v>0</v>
      </c>
      <c r="AC41" s="473">
        <v>0</v>
      </c>
      <c r="AD41" s="505">
        <v>0</v>
      </c>
      <c r="AE41" s="452">
        <v>0</v>
      </c>
      <c r="AG41" s="473">
        <v>0.2</v>
      </c>
      <c r="AH41" s="506">
        <v>0.9</v>
      </c>
      <c r="AI41" s="505">
        <v>0.45</v>
      </c>
      <c r="AJ41" s="506">
        <v>0.8</v>
      </c>
      <c r="AK41" s="505">
        <v>0.35</v>
      </c>
      <c r="AL41" s="507">
        <v>0.75</v>
      </c>
      <c r="AN41" s="501">
        <f t="shared" si="1"/>
        <v>1</v>
      </c>
      <c r="AO41" s="502">
        <f t="shared" si="2"/>
        <v>1</v>
      </c>
      <c r="AP41" s="502">
        <f t="shared" si="3"/>
        <v>1</v>
      </c>
      <c r="AQ41" s="503" t="e">
        <f t="shared" ca="1" si="0"/>
        <v>#NAME?</v>
      </c>
      <c r="AR41" s="464" t="e">
        <f t="shared" ca="1" si="4"/>
        <v>#NAME?</v>
      </c>
      <c r="AT41" s="504">
        <f t="shared" si="5"/>
        <v>0</v>
      </c>
      <c r="AU41" s="504">
        <f t="shared" si="6"/>
        <v>0</v>
      </c>
      <c r="AV41" s="504">
        <f t="shared" si="7"/>
        <v>0</v>
      </c>
      <c r="AW41" s="504">
        <f t="shared" si="8"/>
        <v>0</v>
      </c>
      <c r="AX41" s="504">
        <f t="shared" si="9"/>
        <v>1</v>
      </c>
      <c r="AY41" s="504">
        <f t="shared" si="10"/>
        <v>0</v>
      </c>
      <c r="AZ41" s="504">
        <f t="shared" si="11"/>
        <v>0</v>
      </c>
      <c r="BA41" s="503"/>
    </row>
    <row r="42" spans="2:53" x14ac:dyDescent="0.15">
      <c r="B42" s="326" t="s">
        <v>65</v>
      </c>
      <c r="C42" s="449" t="s">
        <v>69</v>
      </c>
      <c r="E42" s="473">
        <v>0.1</v>
      </c>
      <c r="F42" s="505">
        <v>0.45</v>
      </c>
      <c r="G42" s="452">
        <v>0.45</v>
      </c>
      <c r="I42" s="473">
        <v>0.3</v>
      </c>
      <c r="J42" s="505">
        <v>0.6</v>
      </c>
      <c r="K42" s="452">
        <v>0.1</v>
      </c>
      <c r="M42" s="473">
        <v>0</v>
      </c>
      <c r="N42" s="505">
        <v>0</v>
      </c>
      <c r="O42" s="452">
        <v>0</v>
      </c>
      <c r="Q42" s="473">
        <v>0.3</v>
      </c>
      <c r="R42" s="505">
        <v>0.5</v>
      </c>
      <c r="S42" s="452">
        <v>0.2</v>
      </c>
      <c r="U42" s="473">
        <v>0.6</v>
      </c>
      <c r="V42" s="505">
        <v>0.25</v>
      </c>
      <c r="W42" s="452">
        <v>0.15</v>
      </c>
      <c r="Y42" s="473">
        <v>0</v>
      </c>
      <c r="Z42" s="505">
        <v>0</v>
      </c>
      <c r="AA42" s="452">
        <v>0</v>
      </c>
      <c r="AC42" s="473">
        <v>0</v>
      </c>
      <c r="AD42" s="505">
        <v>0</v>
      </c>
      <c r="AE42" s="452">
        <v>0</v>
      </c>
      <c r="AG42" s="473">
        <v>0.36249999999999999</v>
      </c>
      <c r="AH42" s="506">
        <v>0.85</v>
      </c>
      <c r="AI42" s="505">
        <v>0.45</v>
      </c>
      <c r="AJ42" s="506">
        <v>0.8</v>
      </c>
      <c r="AK42" s="505">
        <v>0.1875</v>
      </c>
      <c r="AL42" s="507">
        <v>0.85</v>
      </c>
      <c r="AN42" s="501">
        <f t="shared" si="1"/>
        <v>4</v>
      </c>
      <c r="AO42" s="502">
        <f t="shared" si="2"/>
        <v>0.125</v>
      </c>
      <c r="AP42" s="502">
        <f t="shared" si="3"/>
        <v>0.29166666666666669</v>
      </c>
      <c r="AQ42" s="503" t="e">
        <f t="shared" ca="1" si="0"/>
        <v>#NAME?</v>
      </c>
      <c r="AR42" s="464" t="e">
        <f t="shared" ca="1" si="4"/>
        <v>#NAME?</v>
      </c>
      <c r="AT42" s="504">
        <f t="shared" si="5"/>
        <v>0.125</v>
      </c>
      <c r="AU42" s="504">
        <f t="shared" si="6"/>
        <v>0.29166666666666669</v>
      </c>
      <c r="AV42" s="504">
        <f t="shared" si="7"/>
        <v>0</v>
      </c>
      <c r="AW42" s="504">
        <f t="shared" si="8"/>
        <v>0.29166666666666669</v>
      </c>
      <c r="AX42" s="504">
        <f t="shared" si="9"/>
        <v>0.29166666666666669</v>
      </c>
      <c r="AY42" s="504">
        <f t="shared" si="10"/>
        <v>0</v>
      </c>
      <c r="AZ42" s="504">
        <f t="shared" si="11"/>
        <v>0</v>
      </c>
      <c r="BA42" s="503"/>
    </row>
    <row r="43" spans="2:53" x14ac:dyDescent="0.15">
      <c r="B43" s="326" t="s">
        <v>284</v>
      </c>
      <c r="C43" s="449" t="s">
        <v>285</v>
      </c>
      <c r="E43" s="473">
        <v>0</v>
      </c>
      <c r="F43" s="505">
        <v>0</v>
      </c>
      <c r="G43" s="452">
        <v>0</v>
      </c>
      <c r="I43" s="473">
        <v>0.4</v>
      </c>
      <c r="J43" s="505">
        <v>0.4</v>
      </c>
      <c r="K43" s="452">
        <v>0.2</v>
      </c>
      <c r="M43" s="473">
        <v>0</v>
      </c>
      <c r="N43" s="505">
        <v>0</v>
      </c>
      <c r="O43" s="452">
        <v>0</v>
      </c>
      <c r="Q43" s="473">
        <v>0.33</v>
      </c>
      <c r="R43" s="505">
        <v>0.34</v>
      </c>
      <c r="S43" s="452">
        <v>0.33</v>
      </c>
      <c r="U43" s="473">
        <v>0.2</v>
      </c>
      <c r="V43" s="505">
        <v>0.45</v>
      </c>
      <c r="W43" s="452">
        <v>0.35</v>
      </c>
      <c r="Y43" s="473">
        <v>0</v>
      </c>
      <c r="Z43" s="505">
        <v>0</v>
      </c>
      <c r="AA43" s="452">
        <v>0</v>
      </c>
      <c r="AC43" s="473">
        <v>0</v>
      </c>
      <c r="AD43" s="505">
        <v>0</v>
      </c>
      <c r="AE43" s="452">
        <v>0</v>
      </c>
      <c r="AG43" s="473">
        <v>0.31</v>
      </c>
      <c r="AH43" s="506">
        <v>0.19800000000000001</v>
      </c>
      <c r="AI43" s="505">
        <v>0.39666666666666667</v>
      </c>
      <c r="AJ43" s="506">
        <v>0.29700000000000004</v>
      </c>
      <c r="AK43" s="505">
        <v>0.29333333333333333</v>
      </c>
      <c r="AL43" s="507">
        <v>0.27900000000000003</v>
      </c>
      <c r="AN43" s="501">
        <f t="shared" si="1"/>
        <v>3</v>
      </c>
      <c r="AO43" s="502">
        <f t="shared" si="2"/>
        <v>0.16666666666666666</v>
      </c>
      <c r="AP43" s="502">
        <f t="shared" si="3"/>
        <v>0.33333333333333331</v>
      </c>
      <c r="AQ43" s="503" t="e">
        <f t="shared" ca="1" si="0"/>
        <v>#NAME?</v>
      </c>
      <c r="AR43" s="464" t="e">
        <f t="shared" ca="1" si="4"/>
        <v>#NAME?</v>
      </c>
      <c r="AT43" s="504">
        <f t="shared" si="5"/>
        <v>0</v>
      </c>
      <c r="AU43" s="504">
        <f t="shared" si="6"/>
        <v>0.33333333333333331</v>
      </c>
      <c r="AV43" s="504">
        <f t="shared" si="7"/>
        <v>0</v>
      </c>
      <c r="AW43" s="504">
        <f t="shared" si="8"/>
        <v>0.33333333333333331</v>
      </c>
      <c r="AX43" s="504">
        <f t="shared" si="9"/>
        <v>0.33333333333333331</v>
      </c>
      <c r="AY43" s="504">
        <f t="shared" si="10"/>
        <v>0</v>
      </c>
      <c r="AZ43" s="504">
        <f t="shared" si="11"/>
        <v>0</v>
      </c>
      <c r="BA43" s="503"/>
    </row>
    <row r="44" spans="2:53" x14ac:dyDescent="0.15">
      <c r="B44" s="357" t="s">
        <v>286</v>
      </c>
      <c r="C44" s="359" t="s">
        <v>287</v>
      </c>
      <c r="E44" s="476">
        <v>0</v>
      </c>
      <c r="F44" s="508">
        <v>0</v>
      </c>
      <c r="G44" s="509">
        <v>0</v>
      </c>
      <c r="I44" s="476">
        <v>0.4</v>
      </c>
      <c r="J44" s="508">
        <v>0.4</v>
      </c>
      <c r="K44" s="509">
        <v>0.2</v>
      </c>
      <c r="M44" s="476">
        <v>0</v>
      </c>
      <c r="N44" s="508">
        <v>0</v>
      </c>
      <c r="O44" s="509">
        <v>0</v>
      </c>
      <c r="Q44" s="476">
        <v>0.33</v>
      </c>
      <c r="R44" s="508">
        <v>0.34</v>
      </c>
      <c r="S44" s="509">
        <v>0.33</v>
      </c>
      <c r="U44" s="476">
        <v>0.2</v>
      </c>
      <c r="V44" s="508">
        <v>0.45</v>
      </c>
      <c r="W44" s="509">
        <v>0.35</v>
      </c>
      <c r="Y44" s="476">
        <v>0</v>
      </c>
      <c r="Z44" s="508">
        <v>0</v>
      </c>
      <c r="AA44" s="509">
        <v>0</v>
      </c>
      <c r="AC44" s="476">
        <v>0</v>
      </c>
      <c r="AD44" s="508">
        <v>0</v>
      </c>
      <c r="AE44" s="509">
        <v>0</v>
      </c>
      <c r="AG44" s="476">
        <v>0.31</v>
      </c>
      <c r="AH44" s="510">
        <v>0.19800000000000001</v>
      </c>
      <c r="AI44" s="508">
        <v>0.39666666666666667</v>
      </c>
      <c r="AJ44" s="510">
        <v>0.29700000000000004</v>
      </c>
      <c r="AK44" s="508">
        <v>0.29333333333333333</v>
      </c>
      <c r="AL44" s="511">
        <v>0.27900000000000003</v>
      </c>
      <c r="AN44" s="501">
        <f>ROUND(SUM(E44:AE44),0)</f>
        <v>3</v>
      </c>
      <c r="AO44" s="502">
        <f>IF(AN44=1,1,1/(2*AN44))</f>
        <v>0.16666666666666666</v>
      </c>
      <c r="AP44" s="502">
        <f>IF(AN44=1,1,IF(AT44=0,(1/AN44),(1/AN44)+(1/(2*AN44*(AN44-1)))))</f>
        <v>0.33333333333333331</v>
      </c>
      <c r="AQ44" s="503" t="e">
        <f t="shared" ca="1" si="0"/>
        <v>#NAME?</v>
      </c>
      <c r="AR44" s="464" t="e">
        <f ca="1">IF(SUM(AT44)&gt;=AQ44,1,IF(SUM(AT44:AU44)&gt;=AQ44,2,IF(SUM(AT44:AV44)&gt;=AQ44,3,IF(SUM(AT44:AW44)&gt;=AQ44,4,IF(SUM(AT44:AX44)&gt;=AQ44,5,IF(SUM(AT44:AY44)&gt;=AQ44,6,IF(SUM(AT44:AZ44)&gt;=AQ44,7,0)))))))</f>
        <v>#NAME?</v>
      </c>
      <c r="AT44" s="504">
        <f>IF(SUM(E44:G44)&gt;0,AO44,0)</f>
        <v>0</v>
      </c>
      <c r="AU44" s="504">
        <f>IF(SUM(I44:K44)&gt;0,AP44,0)</f>
        <v>0.33333333333333331</v>
      </c>
      <c r="AV44" s="504">
        <f>IF(SUM(M44:O44)&gt;0,AP44,0)</f>
        <v>0</v>
      </c>
      <c r="AW44" s="504">
        <f>IF(SUM(Q44:S44)&gt;0,AP44,0)</f>
        <v>0.33333333333333331</v>
      </c>
      <c r="AX44" s="504">
        <f>IF(SUM(U44:W44)&gt;0,AP44,0)</f>
        <v>0.33333333333333331</v>
      </c>
      <c r="AY44" s="504">
        <f>IF(SUM(Y44:AA44)&gt;0,AP44,0)</f>
        <v>0</v>
      </c>
      <c r="AZ44" s="504">
        <f>IF(SUM(AC44:AE44)&gt;0,AP44,0)</f>
        <v>0</v>
      </c>
      <c r="BA44" s="503"/>
    </row>
    <row r="45" spans="2:53" x14ac:dyDescent="0.15">
      <c r="B45" s="326" t="s">
        <v>141</v>
      </c>
      <c r="C45" s="328" t="s">
        <v>145</v>
      </c>
      <c r="E45" s="473">
        <v>0.28299999999999997</v>
      </c>
      <c r="F45" s="505">
        <v>0.38300000000000001</v>
      </c>
      <c r="G45" s="452">
        <v>0.33500000000000002</v>
      </c>
      <c r="I45" s="473">
        <v>0</v>
      </c>
      <c r="J45" s="505">
        <v>0</v>
      </c>
      <c r="K45" s="452">
        <v>0</v>
      </c>
      <c r="M45" s="473">
        <v>0</v>
      </c>
      <c r="N45" s="505">
        <v>0</v>
      </c>
      <c r="O45" s="452">
        <v>0</v>
      </c>
      <c r="Q45" s="473">
        <v>0</v>
      </c>
      <c r="R45" s="505">
        <v>0</v>
      </c>
      <c r="S45" s="452">
        <v>0</v>
      </c>
      <c r="U45" s="473">
        <v>0</v>
      </c>
      <c r="V45" s="505">
        <v>0</v>
      </c>
      <c r="W45" s="452">
        <v>0</v>
      </c>
      <c r="Y45" s="473">
        <v>0</v>
      </c>
      <c r="Z45" s="505">
        <v>0</v>
      </c>
      <c r="AA45" s="452">
        <v>0</v>
      </c>
      <c r="AC45" s="473">
        <v>0</v>
      </c>
      <c r="AD45" s="505">
        <v>0</v>
      </c>
      <c r="AE45" s="452">
        <v>0</v>
      </c>
      <c r="AG45" s="473">
        <v>0.28299999999999997</v>
      </c>
      <c r="AH45" s="506">
        <v>0.75</v>
      </c>
      <c r="AI45" s="505">
        <v>0.38300000000000001</v>
      </c>
      <c r="AJ45" s="506">
        <v>0.95</v>
      </c>
      <c r="AK45" s="505">
        <v>0.33500000000000002</v>
      </c>
      <c r="AL45" s="507">
        <v>0.9</v>
      </c>
      <c r="AN45" s="501">
        <f>ROUND(SUM(E45:AE45),0)</f>
        <v>1</v>
      </c>
      <c r="AO45" s="502">
        <f>IF(AN45=1,1,1/(2*AN45))</f>
        <v>1</v>
      </c>
      <c r="AP45" s="502">
        <f>IF(AN45=1,1,IF(AT45=0,(1/AN45),(1/AN45)+(1/(2*AN45*(AN45-1)))))</f>
        <v>1</v>
      </c>
      <c r="AQ45" s="503" t="e">
        <f t="shared" ca="1" si="0"/>
        <v>#NAME?</v>
      </c>
      <c r="AR45" s="464" t="e">
        <f ca="1">IF(SUM(AT45)&gt;=AQ45,1,IF(SUM(AT45:AU45)&gt;=AQ45,2,IF(SUM(AT45:AV45)&gt;=AQ45,3,IF(SUM(AT45:AW45)&gt;=AQ45,4,IF(SUM(AT45:AX45)&gt;=AQ45,5,IF(SUM(AT45:AY45)&gt;=AQ45,6,IF(SUM(AT45:AZ45)&gt;=AQ45,7,0)))))))</f>
        <v>#NAME?</v>
      </c>
      <c r="AT45" s="504">
        <f>IF(SUM(E45:G45)&gt;0,AO45,0)</f>
        <v>1</v>
      </c>
      <c r="AU45" s="504">
        <f>IF(SUM(I45:K45)&gt;0,AP45,0)</f>
        <v>0</v>
      </c>
      <c r="AV45" s="504">
        <f>IF(SUM(M45:O45)&gt;0,AP45,0)</f>
        <v>0</v>
      </c>
      <c r="AW45" s="504">
        <f>IF(SUM(Q45:S45)&gt;0,AP45,0)</f>
        <v>0</v>
      </c>
      <c r="AX45" s="504">
        <f>IF(SUM(U45:W45)&gt;0,AP45,0)</f>
        <v>0</v>
      </c>
      <c r="AY45" s="504">
        <f>IF(SUM(Y45:AA45)&gt;0,AP45,0)</f>
        <v>0</v>
      </c>
      <c r="AZ45" s="504">
        <f>IF(SUM(AC45:AE45)&gt;0,AP45,0)</f>
        <v>0</v>
      </c>
      <c r="BA45" s="503"/>
    </row>
    <row r="46" spans="2:53" x14ac:dyDescent="0.15">
      <c r="B46" s="326" t="s">
        <v>142</v>
      </c>
      <c r="C46" s="328" t="s">
        <v>146</v>
      </c>
      <c r="E46" s="473">
        <v>0.313</v>
      </c>
      <c r="F46" s="505">
        <v>0.39600000000000002</v>
      </c>
      <c r="G46" s="452">
        <v>0.29099999999999998</v>
      </c>
      <c r="I46" s="473">
        <v>0</v>
      </c>
      <c r="J46" s="505">
        <v>0</v>
      </c>
      <c r="K46" s="452">
        <v>0</v>
      </c>
      <c r="M46" s="473">
        <v>0</v>
      </c>
      <c r="N46" s="505">
        <v>0</v>
      </c>
      <c r="O46" s="452">
        <v>0</v>
      </c>
      <c r="Q46" s="473">
        <v>0</v>
      </c>
      <c r="R46" s="505">
        <v>0</v>
      </c>
      <c r="S46" s="452">
        <v>0</v>
      </c>
      <c r="U46" s="473">
        <v>0</v>
      </c>
      <c r="V46" s="505">
        <v>0</v>
      </c>
      <c r="W46" s="452">
        <v>0</v>
      </c>
      <c r="Y46" s="473">
        <v>0</v>
      </c>
      <c r="Z46" s="505">
        <v>0</v>
      </c>
      <c r="AA46" s="452">
        <v>0</v>
      </c>
      <c r="AC46" s="473">
        <v>0</v>
      </c>
      <c r="AD46" s="505">
        <v>0</v>
      </c>
      <c r="AE46" s="452">
        <v>0</v>
      </c>
      <c r="AG46" s="473">
        <v>0.313</v>
      </c>
      <c r="AH46" s="506">
        <v>0.23899999999999999</v>
      </c>
      <c r="AI46" s="505">
        <v>0.39600000000000002</v>
      </c>
      <c r="AJ46" s="506">
        <v>0.33900000000000002</v>
      </c>
      <c r="AK46" s="505">
        <v>0.29099999999999998</v>
      </c>
      <c r="AL46" s="507">
        <v>0.315</v>
      </c>
      <c r="AN46" s="501">
        <f>ROUND(SUM(E46:AE46),0)</f>
        <v>1</v>
      </c>
      <c r="AO46" s="502">
        <f>IF(AN46=1,1,1/(2*AN46))</f>
        <v>1</v>
      </c>
      <c r="AP46" s="502">
        <f>IF(AN46=1,1,IF(AT46=0,(1/AN46),(1/AN46)+(1/(2*AN46*(AN46-1)))))</f>
        <v>1</v>
      </c>
      <c r="AQ46" s="503" t="e">
        <f t="shared" ca="1" si="0"/>
        <v>#NAME?</v>
      </c>
      <c r="AR46" s="464" t="e">
        <f ca="1">IF(SUM(AT46)&gt;=AQ46,1,IF(SUM(AT46:AU46)&gt;=AQ46,2,IF(SUM(AT46:AV46)&gt;=AQ46,3,IF(SUM(AT46:AW46)&gt;=AQ46,4,IF(SUM(AT46:AX46)&gt;=AQ46,5,IF(SUM(AT46:AY46)&gt;=AQ46,6,IF(SUM(AT46:AZ46)&gt;=AQ46,7,0)))))))</f>
        <v>#NAME?</v>
      </c>
      <c r="AT46" s="504">
        <f>IF(SUM(E46:G46)&gt;0,AO46,0)</f>
        <v>1</v>
      </c>
      <c r="AU46" s="504">
        <f>IF(SUM(I46:K46)&gt;0,AP46,0)</f>
        <v>0</v>
      </c>
      <c r="AV46" s="504">
        <f>IF(SUM(M46:O46)&gt;0,AP46,0)</f>
        <v>0</v>
      </c>
      <c r="AW46" s="504">
        <f>IF(SUM(Q46:S46)&gt;0,AP46,0)</f>
        <v>0</v>
      </c>
      <c r="AX46" s="504">
        <f>IF(SUM(U46:W46)&gt;0,AP46,0)</f>
        <v>0</v>
      </c>
      <c r="AY46" s="504">
        <f>IF(SUM(Y46:AA46)&gt;0,AP46,0)</f>
        <v>0</v>
      </c>
      <c r="AZ46" s="504">
        <f>IF(SUM(AC46:AE46)&gt;0,AP46,0)</f>
        <v>0</v>
      </c>
      <c r="BA46" s="503"/>
    </row>
    <row r="47" spans="2:53" x14ac:dyDescent="0.15">
      <c r="B47" s="326" t="s">
        <v>143</v>
      </c>
      <c r="C47" s="328" t="s">
        <v>147</v>
      </c>
      <c r="E47" s="473">
        <v>0.28299999999999997</v>
      </c>
      <c r="F47" s="505">
        <v>0.38300000000000001</v>
      </c>
      <c r="G47" s="452">
        <v>0.33500000000000002</v>
      </c>
      <c r="I47" s="473">
        <v>0</v>
      </c>
      <c r="J47" s="505">
        <v>0</v>
      </c>
      <c r="K47" s="452">
        <v>0</v>
      </c>
      <c r="M47" s="473">
        <v>0</v>
      </c>
      <c r="N47" s="505">
        <v>0</v>
      </c>
      <c r="O47" s="452">
        <v>0</v>
      </c>
      <c r="Q47" s="473">
        <v>0</v>
      </c>
      <c r="R47" s="505">
        <v>0</v>
      </c>
      <c r="S47" s="452">
        <v>0</v>
      </c>
      <c r="U47" s="473">
        <v>0</v>
      </c>
      <c r="V47" s="505">
        <v>0</v>
      </c>
      <c r="W47" s="452">
        <v>0</v>
      </c>
      <c r="Y47" s="473">
        <v>0</v>
      </c>
      <c r="Z47" s="505">
        <v>0</v>
      </c>
      <c r="AA47" s="452">
        <v>0</v>
      </c>
      <c r="AC47" s="473">
        <v>0</v>
      </c>
      <c r="AD47" s="505">
        <v>0</v>
      </c>
      <c r="AE47" s="452">
        <v>0</v>
      </c>
      <c r="AG47" s="473">
        <v>0.28299999999999997</v>
      </c>
      <c r="AH47" s="506">
        <v>0.75</v>
      </c>
      <c r="AI47" s="505">
        <v>0.38300000000000001</v>
      </c>
      <c r="AJ47" s="506">
        <v>0.95</v>
      </c>
      <c r="AK47" s="505">
        <v>0.33500000000000002</v>
      </c>
      <c r="AL47" s="507">
        <v>0.9</v>
      </c>
      <c r="AN47" s="501">
        <f>ROUND(SUM(E47:AE47),0)</f>
        <v>1</v>
      </c>
      <c r="AO47" s="502">
        <f>IF(AN47=1,1,1/(2*AN47))</f>
        <v>1</v>
      </c>
      <c r="AP47" s="502">
        <f>IF(AN47=1,1,IF(AT47=0,(1/AN47),(1/AN47)+(1/(2*AN47*(AN47-1)))))</f>
        <v>1</v>
      </c>
      <c r="AQ47" s="503" t="e">
        <f t="shared" ca="1" si="0"/>
        <v>#NAME?</v>
      </c>
      <c r="AR47" s="464" t="e">
        <f ca="1">IF(SUM(AT47)&gt;=AQ47,1,IF(SUM(AT47:AU47)&gt;=AQ47,2,IF(SUM(AT47:AV47)&gt;=AQ47,3,IF(SUM(AT47:AW47)&gt;=AQ47,4,IF(SUM(AT47:AX47)&gt;=AQ47,5,IF(SUM(AT47:AY47)&gt;=AQ47,6,IF(SUM(AT47:AZ47)&gt;=AQ47,7,0)))))))</f>
        <v>#NAME?</v>
      </c>
      <c r="AT47" s="504">
        <f>IF(SUM(E47:G47)&gt;0,AO47,0)</f>
        <v>1</v>
      </c>
      <c r="AU47" s="504">
        <f>IF(SUM(I47:K47)&gt;0,AP47,0)</f>
        <v>0</v>
      </c>
      <c r="AV47" s="504">
        <f>IF(SUM(M47:O47)&gt;0,AP47,0)</f>
        <v>0</v>
      </c>
      <c r="AW47" s="504">
        <f>IF(SUM(Q47:S47)&gt;0,AP47,0)</f>
        <v>0</v>
      </c>
      <c r="AX47" s="504">
        <f>IF(SUM(U47:W47)&gt;0,AP47,0)</f>
        <v>0</v>
      </c>
      <c r="AY47" s="504">
        <f>IF(SUM(Y47:AA47)&gt;0,AP47,0)</f>
        <v>0</v>
      </c>
      <c r="AZ47" s="504">
        <f>IF(SUM(AC47:AE47)&gt;0,AP47,0)</f>
        <v>0</v>
      </c>
      <c r="BA47" s="503"/>
    </row>
    <row r="48" spans="2:53" ht="14" thickBot="1" x14ac:dyDescent="0.2">
      <c r="B48" s="453" t="s">
        <v>144</v>
      </c>
      <c r="C48" s="479" t="s">
        <v>148</v>
      </c>
      <c r="E48" s="512">
        <v>0.313</v>
      </c>
      <c r="F48" s="513">
        <v>0.39600000000000002</v>
      </c>
      <c r="G48" s="514">
        <v>0.29099999999999998</v>
      </c>
      <c r="I48" s="512">
        <v>0</v>
      </c>
      <c r="J48" s="513">
        <v>0</v>
      </c>
      <c r="K48" s="514">
        <v>0</v>
      </c>
      <c r="M48" s="512">
        <v>0</v>
      </c>
      <c r="N48" s="513">
        <v>0</v>
      </c>
      <c r="O48" s="514">
        <v>0</v>
      </c>
      <c r="Q48" s="480">
        <v>0</v>
      </c>
      <c r="R48" s="515">
        <v>0</v>
      </c>
      <c r="S48" s="516">
        <v>0</v>
      </c>
      <c r="U48" s="480">
        <v>0</v>
      </c>
      <c r="V48" s="515">
        <v>0</v>
      </c>
      <c r="W48" s="516">
        <v>0</v>
      </c>
      <c r="Y48" s="480">
        <v>0</v>
      </c>
      <c r="Z48" s="515">
        <v>0</v>
      </c>
      <c r="AA48" s="516">
        <v>0</v>
      </c>
      <c r="AC48" s="480">
        <v>0</v>
      </c>
      <c r="AD48" s="515">
        <v>0</v>
      </c>
      <c r="AE48" s="516">
        <v>0</v>
      </c>
      <c r="AG48" s="512">
        <v>0.313</v>
      </c>
      <c r="AH48" s="517">
        <v>0.23899999999999999</v>
      </c>
      <c r="AI48" s="513">
        <v>0.39600000000000002</v>
      </c>
      <c r="AJ48" s="517">
        <v>0.33900000000000002</v>
      </c>
      <c r="AK48" s="513">
        <v>0.29099999999999998</v>
      </c>
      <c r="AL48" s="518">
        <v>0.315</v>
      </c>
      <c r="AN48" s="501">
        <f t="shared" ref="AN48:AN83" si="12">ROUND(SUM(E48:AE48),0)</f>
        <v>1</v>
      </c>
      <c r="AO48" s="502">
        <f t="shared" ref="AO48:AO83" si="13">IF(AN48=1,1,1/(2*AN48))</f>
        <v>1</v>
      </c>
      <c r="AP48" s="502">
        <f t="shared" ref="AP48:AP83" si="14">IF(AN48=1,1,IF(AT48=0,(1/AN48),(1/AN48)+(1/(2*AN48*(AN48-1)))))</f>
        <v>1</v>
      </c>
      <c r="AQ48" s="503" t="e">
        <f t="shared" ca="1" si="0"/>
        <v>#NAME?</v>
      </c>
      <c r="AR48" s="464" t="e">
        <f t="shared" ref="AR48:AR83" ca="1" si="15">IF(SUM(AT48)&gt;=AQ48,1,IF(SUM(AT48:AU48)&gt;=AQ48,2,IF(SUM(AT48:AV48)&gt;=AQ48,3,IF(SUM(AT48:AW48)&gt;=AQ48,4,IF(SUM(AT48:AX48)&gt;=AQ48,5,IF(SUM(AT48:AY48)&gt;=AQ48,6,IF(SUM(AT48:AZ48)&gt;=AQ48,7,0)))))))</f>
        <v>#NAME?</v>
      </c>
      <c r="AT48" s="504">
        <f t="shared" ref="AT48:AT83" si="16">IF(SUM(E48:G48)&gt;0,AO48,0)</f>
        <v>1</v>
      </c>
      <c r="AU48" s="504">
        <f t="shared" ref="AU48:AU83" si="17">IF(SUM(I48:K48)&gt;0,AP48,0)</f>
        <v>0</v>
      </c>
      <c r="AV48" s="504">
        <f t="shared" ref="AV48:AV83" si="18">IF(SUM(M48:O48)&gt;0,AP48,0)</f>
        <v>0</v>
      </c>
      <c r="AW48" s="504">
        <f t="shared" ref="AW48:AW83" si="19">IF(SUM(Q48:S48)&gt;0,AP48,0)</f>
        <v>0</v>
      </c>
      <c r="AX48" s="504">
        <f t="shared" ref="AX48:AX83" si="20">IF(SUM(U48:W48)&gt;0,AP48,0)</f>
        <v>0</v>
      </c>
      <c r="AY48" s="504">
        <f t="shared" ref="AY48:AY83" si="21">IF(SUM(Y48:AA48)&gt;0,AP48,0)</f>
        <v>0</v>
      </c>
      <c r="AZ48" s="504">
        <f t="shared" ref="AZ48:AZ83" si="22">IF(SUM(AC48:AE48)&gt;0,AP48,0)</f>
        <v>0</v>
      </c>
      <c r="BA48" s="503"/>
    </row>
    <row r="49" spans="2:53" x14ac:dyDescent="0.15">
      <c r="B49" s="455" t="s">
        <v>370</v>
      </c>
      <c r="C49" s="456" t="s">
        <v>76</v>
      </c>
      <c r="E49" s="473">
        <v>0</v>
      </c>
      <c r="F49" s="505">
        <v>0</v>
      </c>
      <c r="G49" s="452">
        <v>1</v>
      </c>
      <c r="I49" s="473">
        <v>0</v>
      </c>
      <c r="J49" s="505">
        <v>0</v>
      </c>
      <c r="K49" s="452">
        <v>0</v>
      </c>
      <c r="M49" s="473">
        <v>0</v>
      </c>
      <c r="N49" s="505">
        <v>0</v>
      </c>
      <c r="O49" s="452">
        <v>0</v>
      </c>
      <c r="Q49" s="473">
        <v>0</v>
      </c>
      <c r="R49" s="505">
        <v>0</v>
      </c>
      <c r="S49" s="452">
        <v>0</v>
      </c>
      <c r="U49" s="473">
        <v>0</v>
      </c>
      <c r="V49" s="505">
        <v>0</v>
      </c>
      <c r="W49" s="452">
        <v>0</v>
      </c>
      <c r="Y49" s="473">
        <v>0</v>
      </c>
      <c r="Z49" s="505">
        <v>0</v>
      </c>
      <c r="AA49" s="452">
        <v>0</v>
      </c>
      <c r="AC49" s="473">
        <v>0</v>
      </c>
      <c r="AD49" s="505">
        <v>0</v>
      </c>
      <c r="AE49" s="452">
        <v>0</v>
      </c>
      <c r="AG49" s="473">
        <v>0.1</v>
      </c>
      <c r="AH49" s="505">
        <v>0.9</v>
      </c>
      <c r="AI49" s="519">
        <v>0.45</v>
      </c>
      <c r="AJ49" s="520">
        <v>0.75</v>
      </c>
      <c r="AK49" s="505">
        <v>0.45</v>
      </c>
      <c r="AL49" s="452">
        <v>0.4</v>
      </c>
      <c r="AN49" s="501">
        <f t="shared" si="12"/>
        <v>1</v>
      </c>
      <c r="AO49" s="502">
        <f t="shared" si="13"/>
        <v>1</v>
      </c>
      <c r="AP49" s="502">
        <f t="shared" si="14"/>
        <v>1</v>
      </c>
      <c r="AQ49" s="503" t="e">
        <f t="shared" ca="1" si="0"/>
        <v>#NAME?</v>
      </c>
      <c r="AR49" s="464" t="e">
        <f t="shared" ca="1" si="15"/>
        <v>#NAME?</v>
      </c>
      <c r="AT49" s="504">
        <f t="shared" si="16"/>
        <v>1</v>
      </c>
      <c r="AU49" s="504">
        <f t="shared" si="17"/>
        <v>0</v>
      </c>
      <c r="AV49" s="504">
        <f t="shared" si="18"/>
        <v>0</v>
      </c>
      <c r="AW49" s="504">
        <f t="shared" si="19"/>
        <v>0</v>
      </c>
      <c r="AX49" s="504">
        <f t="shared" si="20"/>
        <v>0</v>
      </c>
      <c r="AY49" s="504">
        <f t="shared" si="21"/>
        <v>0</v>
      </c>
      <c r="AZ49" s="504">
        <f t="shared" si="22"/>
        <v>0</v>
      </c>
      <c r="BA49" s="503"/>
    </row>
    <row r="50" spans="2:53" x14ac:dyDescent="0.15">
      <c r="B50" s="455" t="s">
        <v>371</v>
      </c>
      <c r="C50" s="456" t="s">
        <v>77</v>
      </c>
      <c r="E50" s="473">
        <v>0</v>
      </c>
      <c r="F50" s="505">
        <v>0</v>
      </c>
      <c r="G50" s="452">
        <v>1</v>
      </c>
      <c r="I50" s="473">
        <v>0</v>
      </c>
      <c r="J50" s="505">
        <v>0</v>
      </c>
      <c r="K50" s="452">
        <v>0</v>
      </c>
      <c r="M50" s="473">
        <v>0</v>
      </c>
      <c r="N50" s="505">
        <v>0</v>
      </c>
      <c r="O50" s="452">
        <v>0</v>
      </c>
      <c r="Q50" s="473">
        <v>0</v>
      </c>
      <c r="R50" s="505">
        <v>0</v>
      </c>
      <c r="S50" s="452">
        <v>0</v>
      </c>
      <c r="U50" s="473">
        <v>0</v>
      </c>
      <c r="V50" s="505">
        <v>0</v>
      </c>
      <c r="W50" s="452">
        <v>0</v>
      </c>
      <c r="Y50" s="473">
        <v>0</v>
      </c>
      <c r="Z50" s="505">
        <v>0</v>
      </c>
      <c r="AA50" s="452">
        <v>0</v>
      </c>
      <c r="AC50" s="473">
        <v>0</v>
      </c>
      <c r="AD50" s="505">
        <v>0</v>
      </c>
      <c r="AE50" s="452">
        <v>0</v>
      </c>
      <c r="AG50" s="473">
        <v>0.1</v>
      </c>
      <c r="AH50" s="505">
        <v>0.9</v>
      </c>
      <c r="AI50" s="521">
        <v>0.45</v>
      </c>
      <c r="AJ50" s="506">
        <v>0.75</v>
      </c>
      <c r="AK50" s="505">
        <v>0.45</v>
      </c>
      <c r="AL50" s="452">
        <v>0.4</v>
      </c>
      <c r="AN50" s="501">
        <f t="shared" si="12"/>
        <v>1</v>
      </c>
      <c r="AO50" s="502">
        <f t="shared" si="13"/>
        <v>1</v>
      </c>
      <c r="AP50" s="502">
        <f t="shared" si="14"/>
        <v>1</v>
      </c>
      <c r="AQ50" s="503" t="e">
        <f t="shared" ca="1" si="0"/>
        <v>#NAME?</v>
      </c>
      <c r="AR50" s="464" t="e">
        <f t="shared" ca="1" si="15"/>
        <v>#NAME?</v>
      </c>
      <c r="AT50" s="504">
        <f t="shared" si="16"/>
        <v>1</v>
      </c>
      <c r="AU50" s="504">
        <f t="shared" si="17"/>
        <v>0</v>
      </c>
      <c r="AV50" s="504">
        <f t="shared" si="18"/>
        <v>0</v>
      </c>
      <c r="AW50" s="504">
        <f t="shared" si="19"/>
        <v>0</v>
      </c>
      <c r="AX50" s="504">
        <f t="shared" si="20"/>
        <v>0</v>
      </c>
      <c r="AY50" s="504">
        <f t="shared" si="21"/>
        <v>0</v>
      </c>
      <c r="AZ50" s="504">
        <f t="shared" si="22"/>
        <v>0</v>
      </c>
      <c r="BA50" s="503"/>
    </row>
    <row r="51" spans="2:53" x14ac:dyDescent="0.15">
      <c r="B51" s="455" t="s">
        <v>372</v>
      </c>
      <c r="C51" s="456" t="s">
        <v>91</v>
      </c>
      <c r="E51" s="473">
        <v>0</v>
      </c>
      <c r="F51" s="505">
        <v>0</v>
      </c>
      <c r="G51" s="452">
        <v>1</v>
      </c>
      <c r="I51" s="473">
        <v>0</v>
      </c>
      <c r="J51" s="505">
        <v>0</v>
      </c>
      <c r="K51" s="452">
        <v>0</v>
      </c>
      <c r="M51" s="473">
        <v>0</v>
      </c>
      <c r="N51" s="505">
        <v>0</v>
      </c>
      <c r="O51" s="452">
        <v>0</v>
      </c>
      <c r="Q51" s="473">
        <v>0</v>
      </c>
      <c r="R51" s="505">
        <v>0</v>
      </c>
      <c r="S51" s="452">
        <v>0</v>
      </c>
      <c r="U51" s="473">
        <v>0</v>
      </c>
      <c r="V51" s="505">
        <v>0</v>
      </c>
      <c r="W51" s="452">
        <v>0</v>
      </c>
      <c r="Y51" s="473">
        <v>0</v>
      </c>
      <c r="Z51" s="505">
        <v>0</v>
      </c>
      <c r="AA51" s="452">
        <v>0</v>
      </c>
      <c r="AC51" s="473">
        <v>0</v>
      </c>
      <c r="AD51" s="505">
        <v>0</v>
      </c>
      <c r="AE51" s="452">
        <v>0</v>
      </c>
      <c r="AG51" s="473">
        <v>0.15</v>
      </c>
      <c r="AH51" s="505">
        <v>0.7</v>
      </c>
      <c r="AI51" s="521">
        <v>0.4</v>
      </c>
      <c r="AJ51" s="506">
        <v>0.7</v>
      </c>
      <c r="AK51" s="505">
        <v>0.45</v>
      </c>
      <c r="AL51" s="452">
        <v>0.75</v>
      </c>
      <c r="AN51" s="501">
        <f t="shared" si="12"/>
        <v>1</v>
      </c>
      <c r="AO51" s="502">
        <f t="shared" si="13"/>
        <v>1</v>
      </c>
      <c r="AP51" s="502">
        <f t="shared" si="14"/>
        <v>1</v>
      </c>
      <c r="AQ51" s="503" t="e">
        <f t="shared" ca="1" si="0"/>
        <v>#NAME?</v>
      </c>
      <c r="AR51" s="464" t="e">
        <f t="shared" ca="1" si="15"/>
        <v>#NAME?</v>
      </c>
      <c r="AT51" s="504">
        <f t="shared" si="16"/>
        <v>1</v>
      </c>
      <c r="AU51" s="504">
        <f t="shared" si="17"/>
        <v>0</v>
      </c>
      <c r="AV51" s="504">
        <f t="shared" si="18"/>
        <v>0</v>
      </c>
      <c r="AW51" s="504">
        <f t="shared" si="19"/>
        <v>0</v>
      </c>
      <c r="AX51" s="504">
        <f t="shared" si="20"/>
        <v>0</v>
      </c>
      <c r="AY51" s="504">
        <f t="shared" si="21"/>
        <v>0</v>
      </c>
      <c r="AZ51" s="504">
        <f t="shared" si="22"/>
        <v>0</v>
      </c>
      <c r="BA51" s="503"/>
    </row>
    <row r="52" spans="2:53" x14ac:dyDescent="0.15">
      <c r="B52" s="455" t="s">
        <v>373</v>
      </c>
      <c r="C52" s="456" t="s">
        <v>92</v>
      </c>
      <c r="E52" s="473">
        <v>0</v>
      </c>
      <c r="F52" s="505">
        <v>0</v>
      </c>
      <c r="G52" s="452">
        <v>1</v>
      </c>
      <c r="I52" s="473">
        <v>0</v>
      </c>
      <c r="J52" s="505">
        <v>0</v>
      </c>
      <c r="K52" s="452">
        <v>0</v>
      </c>
      <c r="M52" s="473">
        <v>0</v>
      </c>
      <c r="N52" s="505">
        <v>0</v>
      </c>
      <c r="O52" s="452">
        <v>0</v>
      </c>
      <c r="Q52" s="473">
        <v>0</v>
      </c>
      <c r="R52" s="505">
        <v>0</v>
      </c>
      <c r="S52" s="452">
        <v>0</v>
      </c>
      <c r="U52" s="473">
        <v>0</v>
      </c>
      <c r="V52" s="505">
        <v>0</v>
      </c>
      <c r="W52" s="452">
        <v>0</v>
      </c>
      <c r="Y52" s="473">
        <v>0</v>
      </c>
      <c r="Z52" s="505">
        <v>0</v>
      </c>
      <c r="AA52" s="452">
        <v>0</v>
      </c>
      <c r="AC52" s="473">
        <v>0</v>
      </c>
      <c r="AD52" s="505">
        <v>0</v>
      </c>
      <c r="AE52" s="452">
        <v>0</v>
      </c>
      <c r="AG52" s="473">
        <v>0.1</v>
      </c>
      <c r="AH52" s="505">
        <v>0.4</v>
      </c>
      <c r="AI52" s="521">
        <v>0.5</v>
      </c>
      <c r="AJ52" s="506">
        <v>0.5</v>
      </c>
      <c r="AK52" s="505">
        <v>0.4</v>
      </c>
      <c r="AL52" s="452">
        <v>0.5</v>
      </c>
      <c r="AN52" s="501">
        <f t="shared" si="12"/>
        <v>1</v>
      </c>
      <c r="AO52" s="502">
        <f t="shared" si="13"/>
        <v>1</v>
      </c>
      <c r="AP52" s="502">
        <f t="shared" si="14"/>
        <v>1</v>
      </c>
      <c r="AQ52" s="503" t="e">
        <f t="shared" ca="1" si="0"/>
        <v>#NAME?</v>
      </c>
      <c r="AR52" s="464" t="e">
        <f t="shared" ca="1" si="15"/>
        <v>#NAME?</v>
      </c>
      <c r="AT52" s="504">
        <f t="shared" si="16"/>
        <v>1</v>
      </c>
      <c r="AU52" s="504">
        <f t="shared" si="17"/>
        <v>0</v>
      </c>
      <c r="AV52" s="504">
        <f t="shared" si="18"/>
        <v>0</v>
      </c>
      <c r="AW52" s="504">
        <f t="shared" si="19"/>
        <v>0</v>
      </c>
      <c r="AX52" s="504">
        <f t="shared" si="20"/>
        <v>0</v>
      </c>
      <c r="AY52" s="504">
        <f t="shared" si="21"/>
        <v>0</v>
      </c>
      <c r="AZ52" s="504">
        <f t="shared" si="22"/>
        <v>0</v>
      </c>
      <c r="BA52" s="503"/>
    </row>
    <row r="53" spans="2:53" x14ac:dyDescent="0.15">
      <c r="B53" s="455" t="s">
        <v>374</v>
      </c>
      <c r="C53" s="456" t="s">
        <v>116</v>
      </c>
      <c r="E53" s="473">
        <v>0</v>
      </c>
      <c r="F53" s="505">
        <v>0</v>
      </c>
      <c r="G53" s="452">
        <v>1</v>
      </c>
      <c r="I53" s="473">
        <v>0</v>
      </c>
      <c r="J53" s="505">
        <v>0</v>
      </c>
      <c r="K53" s="452">
        <v>0</v>
      </c>
      <c r="M53" s="473">
        <v>0</v>
      </c>
      <c r="N53" s="505">
        <v>0</v>
      </c>
      <c r="O53" s="452">
        <v>0</v>
      </c>
      <c r="Q53" s="473">
        <v>0</v>
      </c>
      <c r="R53" s="505">
        <v>0</v>
      </c>
      <c r="S53" s="452">
        <v>0</v>
      </c>
      <c r="U53" s="473">
        <v>0</v>
      </c>
      <c r="V53" s="505">
        <v>0</v>
      </c>
      <c r="W53" s="452">
        <v>0</v>
      </c>
      <c r="Y53" s="473">
        <v>0</v>
      </c>
      <c r="Z53" s="505">
        <v>0</v>
      </c>
      <c r="AA53" s="452">
        <v>0</v>
      </c>
      <c r="AC53" s="473">
        <v>0</v>
      </c>
      <c r="AD53" s="505">
        <v>0</v>
      </c>
      <c r="AE53" s="452">
        <v>0</v>
      </c>
      <c r="AG53" s="473">
        <v>0.1</v>
      </c>
      <c r="AH53" s="505">
        <v>0.9</v>
      </c>
      <c r="AI53" s="521">
        <v>0.55000000000000004</v>
      </c>
      <c r="AJ53" s="506">
        <v>0.8</v>
      </c>
      <c r="AK53" s="505">
        <v>0.35</v>
      </c>
      <c r="AL53" s="452">
        <v>0.65</v>
      </c>
      <c r="AN53" s="501">
        <f t="shared" si="12"/>
        <v>1</v>
      </c>
      <c r="AO53" s="502">
        <f t="shared" si="13"/>
        <v>1</v>
      </c>
      <c r="AP53" s="502">
        <f t="shared" si="14"/>
        <v>1</v>
      </c>
      <c r="AQ53" s="503" t="e">
        <f t="shared" ca="1" si="0"/>
        <v>#NAME?</v>
      </c>
      <c r="AR53" s="464" t="e">
        <f t="shared" ca="1" si="15"/>
        <v>#NAME?</v>
      </c>
      <c r="AT53" s="504">
        <f t="shared" si="16"/>
        <v>1</v>
      </c>
      <c r="AU53" s="504">
        <f t="shared" si="17"/>
        <v>0</v>
      </c>
      <c r="AV53" s="504">
        <f t="shared" si="18"/>
        <v>0</v>
      </c>
      <c r="AW53" s="504">
        <f t="shared" si="19"/>
        <v>0</v>
      </c>
      <c r="AX53" s="504">
        <f t="shared" si="20"/>
        <v>0</v>
      </c>
      <c r="AY53" s="504">
        <f t="shared" si="21"/>
        <v>0</v>
      </c>
      <c r="AZ53" s="504">
        <f t="shared" si="22"/>
        <v>0</v>
      </c>
      <c r="BA53" s="503"/>
    </row>
    <row r="54" spans="2:53" x14ac:dyDescent="0.15">
      <c r="B54" s="455" t="s">
        <v>375</v>
      </c>
      <c r="C54" s="456" t="s">
        <v>117</v>
      </c>
      <c r="E54" s="473">
        <v>0</v>
      </c>
      <c r="F54" s="505">
        <v>0</v>
      </c>
      <c r="G54" s="452">
        <v>1</v>
      </c>
      <c r="I54" s="473">
        <v>0</v>
      </c>
      <c r="J54" s="505">
        <v>0</v>
      </c>
      <c r="K54" s="452">
        <v>0</v>
      </c>
      <c r="M54" s="473">
        <v>0</v>
      </c>
      <c r="N54" s="505">
        <v>0</v>
      </c>
      <c r="O54" s="452">
        <v>0</v>
      </c>
      <c r="Q54" s="473">
        <v>0</v>
      </c>
      <c r="R54" s="505">
        <v>0</v>
      </c>
      <c r="S54" s="452">
        <v>0</v>
      </c>
      <c r="U54" s="473">
        <v>0</v>
      </c>
      <c r="V54" s="505">
        <v>0</v>
      </c>
      <c r="W54" s="452">
        <v>0</v>
      </c>
      <c r="Y54" s="473">
        <v>0</v>
      </c>
      <c r="Z54" s="505">
        <v>0</v>
      </c>
      <c r="AA54" s="452">
        <v>0</v>
      </c>
      <c r="AC54" s="473">
        <v>0</v>
      </c>
      <c r="AD54" s="505">
        <v>0</v>
      </c>
      <c r="AE54" s="452">
        <v>0</v>
      </c>
      <c r="AG54" s="473">
        <v>0.1</v>
      </c>
      <c r="AH54" s="505">
        <v>0.9</v>
      </c>
      <c r="AI54" s="521">
        <v>0.55000000000000004</v>
      </c>
      <c r="AJ54" s="506">
        <v>0.8</v>
      </c>
      <c r="AK54" s="505">
        <v>0.35</v>
      </c>
      <c r="AL54" s="452">
        <v>0.65</v>
      </c>
      <c r="AN54" s="501">
        <f t="shared" si="12"/>
        <v>1</v>
      </c>
      <c r="AO54" s="502">
        <f t="shared" si="13"/>
        <v>1</v>
      </c>
      <c r="AP54" s="502">
        <f t="shared" si="14"/>
        <v>1</v>
      </c>
      <c r="AQ54" s="503" t="e">
        <f t="shared" ca="1" si="0"/>
        <v>#NAME?</v>
      </c>
      <c r="AR54" s="464" t="e">
        <f t="shared" ca="1" si="15"/>
        <v>#NAME?</v>
      </c>
      <c r="AT54" s="504">
        <f t="shared" si="16"/>
        <v>1</v>
      </c>
      <c r="AU54" s="504">
        <f t="shared" si="17"/>
        <v>0</v>
      </c>
      <c r="AV54" s="504">
        <f t="shared" si="18"/>
        <v>0</v>
      </c>
      <c r="AW54" s="504">
        <f t="shared" si="19"/>
        <v>0</v>
      </c>
      <c r="AX54" s="504">
        <f t="shared" si="20"/>
        <v>0</v>
      </c>
      <c r="AY54" s="504">
        <f t="shared" si="21"/>
        <v>0</v>
      </c>
      <c r="AZ54" s="504">
        <f t="shared" si="22"/>
        <v>0</v>
      </c>
      <c r="BA54" s="503"/>
    </row>
    <row r="55" spans="2:53" x14ac:dyDescent="0.15">
      <c r="B55" s="455" t="s">
        <v>376</v>
      </c>
      <c r="C55" s="456" t="s">
        <v>118</v>
      </c>
      <c r="E55" s="473">
        <v>0</v>
      </c>
      <c r="F55" s="505">
        <v>0</v>
      </c>
      <c r="G55" s="452">
        <v>1</v>
      </c>
      <c r="I55" s="473">
        <v>0</v>
      </c>
      <c r="J55" s="505">
        <v>0</v>
      </c>
      <c r="K55" s="452">
        <v>0</v>
      </c>
      <c r="M55" s="473">
        <v>0</v>
      </c>
      <c r="N55" s="505">
        <v>0</v>
      </c>
      <c r="O55" s="452">
        <v>0</v>
      </c>
      <c r="Q55" s="473">
        <v>0</v>
      </c>
      <c r="R55" s="505">
        <v>0</v>
      </c>
      <c r="S55" s="452">
        <v>0</v>
      </c>
      <c r="U55" s="473">
        <v>0</v>
      </c>
      <c r="V55" s="505">
        <v>0</v>
      </c>
      <c r="W55" s="452">
        <v>0</v>
      </c>
      <c r="Y55" s="473">
        <v>0</v>
      </c>
      <c r="Z55" s="505">
        <v>0</v>
      </c>
      <c r="AA55" s="452">
        <v>0</v>
      </c>
      <c r="AC55" s="473">
        <v>0</v>
      </c>
      <c r="AD55" s="505">
        <v>0</v>
      </c>
      <c r="AE55" s="452">
        <v>0</v>
      </c>
      <c r="AG55" s="473">
        <v>0.1</v>
      </c>
      <c r="AH55" s="505">
        <v>0.9</v>
      </c>
      <c r="AI55" s="521">
        <v>0.55000000000000004</v>
      </c>
      <c r="AJ55" s="506">
        <v>0.8</v>
      </c>
      <c r="AK55" s="505">
        <v>0.35</v>
      </c>
      <c r="AL55" s="452">
        <v>0.65</v>
      </c>
      <c r="AN55" s="501">
        <f t="shared" si="12"/>
        <v>1</v>
      </c>
      <c r="AO55" s="502">
        <f t="shared" si="13"/>
        <v>1</v>
      </c>
      <c r="AP55" s="502">
        <f t="shared" si="14"/>
        <v>1</v>
      </c>
      <c r="AQ55" s="503" t="e">
        <f t="shared" ca="1" si="0"/>
        <v>#NAME?</v>
      </c>
      <c r="AR55" s="464" t="e">
        <f t="shared" ca="1" si="15"/>
        <v>#NAME?</v>
      </c>
      <c r="AT55" s="504">
        <f t="shared" si="16"/>
        <v>1</v>
      </c>
      <c r="AU55" s="504">
        <f t="shared" si="17"/>
        <v>0</v>
      </c>
      <c r="AV55" s="504">
        <f t="shared" si="18"/>
        <v>0</v>
      </c>
      <c r="AW55" s="504">
        <f t="shared" si="19"/>
        <v>0</v>
      </c>
      <c r="AX55" s="504">
        <f t="shared" si="20"/>
        <v>0</v>
      </c>
      <c r="AY55" s="504">
        <f t="shared" si="21"/>
        <v>0</v>
      </c>
      <c r="AZ55" s="504">
        <f t="shared" si="22"/>
        <v>0</v>
      </c>
      <c r="BA55" s="503"/>
    </row>
    <row r="56" spans="2:53" x14ac:dyDescent="0.15">
      <c r="B56" s="455" t="s">
        <v>377</v>
      </c>
      <c r="C56" s="456" t="s">
        <v>139</v>
      </c>
      <c r="E56" s="473">
        <v>0</v>
      </c>
      <c r="F56" s="505">
        <v>0</v>
      </c>
      <c r="G56" s="452">
        <v>1</v>
      </c>
      <c r="I56" s="473">
        <v>0</v>
      </c>
      <c r="J56" s="505">
        <v>0</v>
      </c>
      <c r="K56" s="452">
        <v>0</v>
      </c>
      <c r="M56" s="473">
        <v>0</v>
      </c>
      <c r="N56" s="505">
        <v>0</v>
      </c>
      <c r="O56" s="452">
        <v>0</v>
      </c>
      <c r="Q56" s="473">
        <v>0</v>
      </c>
      <c r="R56" s="505">
        <v>0</v>
      </c>
      <c r="S56" s="452">
        <v>0</v>
      </c>
      <c r="U56" s="473">
        <v>0</v>
      </c>
      <c r="V56" s="505">
        <v>0</v>
      </c>
      <c r="W56" s="452">
        <v>0</v>
      </c>
      <c r="Y56" s="473">
        <v>0</v>
      </c>
      <c r="Z56" s="505">
        <v>0</v>
      </c>
      <c r="AA56" s="452">
        <v>0</v>
      </c>
      <c r="AC56" s="473">
        <v>0</v>
      </c>
      <c r="AD56" s="505">
        <v>0</v>
      </c>
      <c r="AE56" s="452">
        <v>0</v>
      </c>
      <c r="AG56" s="473">
        <v>0.3</v>
      </c>
      <c r="AH56" s="505">
        <v>0.5</v>
      </c>
      <c r="AI56" s="521">
        <v>0.2</v>
      </c>
      <c r="AJ56" s="506">
        <v>0.65</v>
      </c>
      <c r="AK56" s="505">
        <v>0.5</v>
      </c>
      <c r="AL56" s="452">
        <v>0.65</v>
      </c>
      <c r="AN56" s="501">
        <f t="shared" si="12"/>
        <v>1</v>
      </c>
      <c r="AO56" s="502">
        <f t="shared" si="13"/>
        <v>1</v>
      </c>
      <c r="AP56" s="502">
        <f t="shared" si="14"/>
        <v>1</v>
      </c>
      <c r="AQ56" s="503" t="e">
        <f t="shared" ca="1" si="0"/>
        <v>#NAME?</v>
      </c>
      <c r="AR56" s="464" t="e">
        <f t="shared" ca="1" si="15"/>
        <v>#NAME?</v>
      </c>
      <c r="AT56" s="504">
        <f t="shared" si="16"/>
        <v>1</v>
      </c>
      <c r="AU56" s="504">
        <f t="shared" si="17"/>
        <v>0</v>
      </c>
      <c r="AV56" s="504">
        <f t="shared" si="18"/>
        <v>0</v>
      </c>
      <c r="AW56" s="504">
        <f t="shared" si="19"/>
        <v>0</v>
      </c>
      <c r="AX56" s="504">
        <f t="shared" si="20"/>
        <v>0</v>
      </c>
      <c r="AY56" s="504">
        <f t="shared" si="21"/>
        <v>0</v>
      </c>
      <c r="AZ56" s="504">
        <f t="shared" si="22"/>
        <v>0</v>
      </c>
      <c r="BA56" s="503"/>
    </row>
    <row r="57" spans="2:53" x14ac:dyDescent="0.15">
      <c r="B57" s="455" t="s">
        <v>378</v>
      </c>
      <c r="C57" s="456" t="s">
        <v>140</v>
      </c>
      <c r="E57" s="473">
        <v>0</v>
      </c>
      <c r="F57" s="505">
        <v>0</v>
      </c>
      <c r="G57" s="452">
        <v>1</v>
      </c>
      <c r="I57" s="473">
        <v>0</v>
      </c>
      <c r="J57" s="505">
        <v>0</v>
      </c>
      <c r="K57" s="452">
        <v>0</v>
      </c>
      <c r="M57" s="473">
        <v>0</v>
      </c>
      <c r="N57" s="505">
        <v>0</v>
      </c>
      <c r="O57" s="452">
        <v>0</v>
      </c>
      <c r="Q57" s="473">
        <v>0</v>
      </c>
      <c r="R57" s="505">
        <v>0</v>
      </c>
      <c r="S57" s="452">
        <v>0</v>
      </c>
      <c r="U57" s="473">
        <v>0</v>
      </c>
      <c r="V57" s="505">
        <v>0</v>
      </c>
      <c r="W57" s="452">
        <v>0</v>
      </c>
      <c r="Y57" s="473">
        <v>0</v>
      </c>
      <c r="Z57" s="505">
        <v>0</v>
      </c>
      <c r="AA57" s="452">
        <v>0</v>
      </c>
      <c r="AC57" s="473">
        <v>0</v>
      </c>
      <c r="AD57" s="505">
        <v>0</v>
      </c>
      <c r="AE57" s="452">
        <v>0</v>
      </c>
      <c r="AG57" s="473">
        <v>0.3</v>
      </c>
      <c r="AH57" s="505">
        <v>0.5</v>
      </c>
      <c r="AI57" s="521">
        <v>0.2</v>
      </c>
      <c r="AJ57" s="506">
        <v>0.65</v>
      </c>
      <c r="AK57" s="505">
        <v>0.5</v>
      </c>
      <c r="AL57" s="452">
        <v>0.65</v>
      </c>
      <c r="AN57" s="501">
        <f t="shared" si="12"/>
        <v>1</v>
      </c>
      <c r="AO57" s="502">
        <f t="shared" si="13"/>
        <v>1</v>
      </c>
      <c r="AP57" s="502">
        <f t="shared" si="14"/>
        <v>1</v>
      </c>
      <c r="AQ57" s="503" t="e">
        <f t="shared" ca="1" si="0"/>
        <v>#NAME?</v>
      </c>
      <c r="AR57" s="464" t="e">
        <f t="shared" ca="1" si="15"/>
        <v>#NAME?</v>
      </c>
      <c r="AT57" s="504">
        <f t="shared" si="16"/>
        <v>1</v>
      </c>
      <c r="AU57" s="504">
        <f t="shared" si="17"/>
        <v>0</v>
      </c>
      <c r="AV57" s="504">
        <f t="shared" si="18"/>
        <v>0</v>
      </c>
      <c r="AW57" s="504">
        <f t="shared" si="19"/>
        <v>0</v>
      </c>
      <c r="AX57" s="504">
        <f t="shared" si="20"/>
        <v>0</v>
      </c>
      <c r="AY57" s="504">
        <f t="shared" si="21"/>
        <v>0</v>
      </c>
      <c r="AZ57" s="504">
        <f t="shared" si="22"/>
        <v>0</v>
      </c>
      <c r="BA57" s="503"/>
    </row>
    <row r="58" spans="2:53" x14ac:dyDescent="0.15">
      <c r="B58" s="455" t="s">
        <v>380</v>
      </c>
      <c r="C58" s="456" t="s">
        <v>281</v>
      </c>
      <c r="E58" s="473">
        <v>0</v>
      </c>
      <c r="F58" s="505">
        <v>0</v>
      </c>
      <c r="G58" s="452">
        <v>1</v>
      </c>
      <c r="I58" s="473">
        <v>0</v>
      </c>
      <c r="J58" s="505">
        <v>0</v>
      </c>
      <c r="K58" s="452">
        <v>0</v>
      </c>
      <c r="M58" s="473">
        <v>0</v>
      </c>
      <c r="N58" s="505">
        <v>0</v>
      </c>
      <c r="O58" s="452">
        <v>0</v>
      </c>
      <c r="Q58" s="473">
        <v>0</v>
      </c>
      <c r="R58" s="505">
        <v>0</v>
      </c>
      <c r="S58" s="452">
        <v>0</v>
      </c>
      <c r="U58" s="473">
        <v>0</v>
      </c>
      <c r="V58" s="505">
        <v>0</v>
      </c>
      <c r="W58" s="452">
        <v>0</v>
      </c>
      <c r="Y58" s="473">
        <v>0</v>
      </c>
      <c r="Z58" s="505">
        <v>0</v>
      </c>
      <c r="AA58" s="452">
        <v>0</v>
      </c>
      <c r="AC58" s="473">
        <v>0</v>
      </c>
      <c r="AD58" s="505">
        <v>0</v>
      </c>
      <c r="AE58" s="452">
        <v>0</v>
      </c>
      <c r="AG58" s="473">
        <v>0</v>
      </c>
      <c r="AH58" s="505">
        <v>0</v>
      </c>
      <c r="AI58" s="521">
        <v>0</v>
      </c>
      <c r="AJ58" s="506">
        <v>0</v>
      </c>
      <c r="AK58" s="505">
        <v>0</v>
      </c>
      <c r="AL58" s="452">
        <v>0</v>
      </c>
      <c r="AN58" s="501">
        <f t="shared" si="12"/>
        <v>1</v>
      </c>
      <c r="AO58" s="502">
        <f t="shared" si="13"/>
        <v>1</v>
      </c>
      <c r="AP58" s="502">
        <f t="shared" si="14"/>
        <v>1</v>
      </c>
      <c r="AQ58" s="503" t="e">
        <f t="shared" ca="1" si="0"/>
        <v>#NAME?</v>
      </c>
      <c r="AR58" s="464" t="e">
        <f t="shared" ca="1" si="15"/>
        <v>#NAME?</v>
      </c>
      <c r="AT58" s="504">
        <f t="shared" si="16"/>
        <v>1</v>
      </c>
      <c r="AU58" s="504">
        <f t="shared" si="17"/>
        <v>0</v>
      </c>
      <c r="AV58" s="504">
        <f t="shared" si="18"/>
        <v>0</v>
      </c>
      <c r="AW58" s="504">
        <f t="shared" si="19"/>
        <v>0</v>
      </c>
      <c r="AX58" s="504">
        <f t="shared" si="20"/>
        <v>0</v>
      </c>
      <c r="AY58" s="504">
        <f t="shared" si="21"/>
        <v>0</v>
      </c>
      <c r="AZ58" s="504">
        <f t="shared" si="22"/>
        <v>0</v>
      </c>
      <c r="BA58" s="503"/>
    </row>
    <row r="59" spans="2:53" x14ac:dyDescent="0.15">
      <c r="B59" s="455" t="s">
        <v>381</v>
      </c>
      <c r="C59" s="456" t="s">
        <v>282</v>
      </c>
      <c r="E59" s="473">
        <v>0</v>
      </c>
      <c r="F59" s="505">
        <v>0</v>
      </c>
      <c r="G59" s="452">
        <v>1</v>
      </c>
      <c r="I59" s="473">
        <v>0</v>
      </c>
      <c r="J59" s="505">
        <v>0</v>
      </c>
      <c r="K59" s="452">
        <v>0</v>
      </c>
      <c r="M59" s="473">
        <v>0</v>
      </c>
      <c r="N59" s="505">
        <v>0</v>
      </c>
      <c r="O59" s="452">
        <v>0</v>
      </c>
      <c r="Q59" s="473">
        <v>0</v>
      </c>
      <c r="R59" s="505">
        <v>0</v>
      </c>
      <c r="S59" s="452">
        <v>0</v>
      </c>
      <c r="U59" s="473">
        <v>0</v>
      </c>
      <c r="V59" s="505">
        <v>0</v>
      </c>
      <c r="W59" s="452">
        <v>0</v>
      </c>
      <c r="Y59" s="473">
        <v>0</v>
      </c>
      <c r="Z59" s="505">
        <v>0</v>
      </c>
      <c r="AA59" s="452">
        <v>0</v>
      </c>
      <c r="AC59" s="473">
        <v>0</v>
      </c>
      <c r="AD59" s="505">
        <v>0</v>
      </c>
      <c r="AE59" s="452">
        <v>0</v>
      </c>
      <c r="AG59" s="473">
        <v>0</v>
      </c>
      <c r="AH59" s="505">
        <v>0</v>
      </c>
      <c r="AI59" s="521">
        <v>0</v>
      </c>
      <c r="AJ59" s="506">
        <v>0</v>
      </c>
      <c r="AK59" s="505">
        <v>0</v>
      </c>
      <c r="AL59" s="452">
        <v>0</v>
      </c>
      <c r="AN59" s="501">
        <f t="shared" si="12"/>
        <v>1</v>
      </c>
      <c r="AO59" s="502">
        <f t="shared" si="13"/>
        <v>1</v>
      </c>
      <c r="AP59" s="502">
        <f t="shared" si="14"/>
        <v>1</v>
      </c>
      <c r="AQ59" s="503" t="e">
        <f t="shared" ca="1" si="0"/>
        <v>#NAME?</v>
      </c>
      <c r="AR59" s="464" t="e">
        <f t="shared" ca="1" si="15"/>
        <v>#NAME?</v>
      </c>
      <c r="AT59" s="504">
        <f t="shared" si="16"/>
        <v>1</v>
      </c>
      <c r="AU59" s="504">
        <f t="shared" si="17"/>
        <v>0</v>
      </c>
      <c r="AV59" s="504">
        <f t="shared" si="18"/>
        <v>0</v>
      </c>
      <c r="AW59" s="504">
        <f t="shared" si="19"/>
        <v>0</v>
      </c>
      <c r="AX59" s="504">
        <f t="shared" si="20"/>
        <v>0</v>
      </c>
      <c r="AY59" s="504">
        <f t="shared" si="21"/>
        <v>0</v>
      </c>
      <c r="AZ59" s="504">
        <f t="shared" si="22"/>
        <v>0</v>
      </c>
      <c r="BA59" s="503"/>
    </row>
    <row r="60" spans="2:53" x14ac:dyDescent="0.15">
      <c r="B60" s="455" t="s">
        <v>382</v>
      </c>
      <c r="C60" s="456" t="s">
        <v>283</v>
      </c>
      <c r="E60" s="473">
        <v>0</v>
      </c>
      <c r="F60" s="505">
        <v>0</v>
      </c>
      <c r="G60" s="452">
        <v>1</v>
      </c>
      <c r="I60" s="473">
        <v>0</v>
      </c>
      <c r="J60" s="505">
        <v>0</v>
      </c>
      <c r="K60" s="452">
        <v>0</v>
      </c>
      <c r="M60" s="473">
        <v>0</v>
      </c>
      <c r="N60" s="505">
        <v>0</v>
      </c>
      <c r="O60" s="452">
        <v>0</v>
      </c>
      <c r="Q60" s="473">
        <v>0</v>
      </c>
      <c r="R60" s="505">
        <v>0</v>
      </c>
      <c r="S60" s="452">
        <v>0</v>
      </c>
      <c r="U60" s="473">
        <v>0</v>
      </c>
      <c r="V60" s="505">
        <v>0</v>
      </c>
      <c r="W60" s="452">
        <v>0</v>
      </c>
      <c r="Y60" s="473">
        <v>0</v>
      </c>
      <c r="Z60" s="505">
        <v>0</v>
      </c>
      <c r="AA60" s="452">
        <v>0</v>
      </c>
      <c r="AC60" s="473">
        <v>0</v>
      </c>
      <c r="AD60" s="505">
        <v>0</v>
      </c>
      <c r="AE60" s="452">
        <v>0</v>
      </c>
      <c r="AG60" s="473">
        <v>0</v>
      </c>
      <c r="AH60" s="505">
        <v>0</v>
      </c>
      <c r="AI60" s="521">
        <v>0</v>
      </c>
      <c r="AJ60" s="506">
        <v>0</v>
      </c>
      <c r="AK60" s="505">
        <v>0</v>
      </c>
      <c r="AL60" s="452">
        <v>0</v>
      </c>
      <c r="AN60" s="501">
        <f t="shared" si="12"/>
        <v>1</v>
      </c>
      <c r="AO60" s="502">
        <f t="shared" si="13"/>
        <v>1</v>
      </c>
      <c r="AP60" s="502">
        <f t="shared" si="14"/>
        <v>1</v>
      </c>
      <c r="AQ60" s="503" t="e">
        <f t="shared" ca="1" si="0"/>
        <v>#NAME?</v>
      </c>
      <c r="AR60" s="464" t="e">
        <f t="shared" ca="1" si="15"/>
        <v>#NAME?</v>
      </c>
      <c r="AT60" s="504">
        <f t="shared" si="16"/>
        <v>1</v>
      </c>
      <c r="AU60" s="504">
        <f t="shared" si="17"/>
        <v>0</v>
      </c>
      <c r="AV60" s="504">
        <f t="shared" si="18"/>
        <v>0</v>
      </c>
      <c r="AW60" s="504">
        <f t="shared" si="19"/>
        <v>0</v>
      </c>
      <c r="AX60" s="504">
        <f t="shared" si="20"/>
        <v>0</v>
      </c>
      <c r="AY60" s="504">
        <f t="shared" si="21"/>
        <v>0</v>
      </c>
      <c r="AZ60" s="504">
        <f t="shared" si="22"/>
        <v>0</v>
      </c>
      <c r="BA60" s="503"/>
    </row>
    <row r="61" spans="2:53" x14ac:dyDescent="0.15">
      <c r="B61" s="455" t="s">
        <v>383</v>
      </c>
      <c r="C61" s="456" t="s">
        <v>304</v>
      </c>
      <c r="E61" s="473">
        <v>0</v>
      </c>
      <c r="F61" s="505">
        <v>0</v>
      </c>
      <c r="G61" s="452">
        <v>1</v>
      </c>
      <c r="I61" s="473">
        <v>0</v>
      </c>
      <c r="J61" s="505">
        <v>0</v>
      </c>
      <c r="K61" s="452">
        <v>0</v>
      </c>
      <c r="M61" s="473">
        <v>0</v>
      </c>
      <c r="N61" s="505">
        <v>0</v>
      </c>
      <c r="O61" s="452">
        <v>0</v>
      </c>
      <c r="Q61" s="473">
        <v>0</v>
      </c>
      <c r="R61" s="505">
        <v>0</v>
      </c>
      <c r="S61" s="452">
        <v>0</v>
      </c>
      <c r="U61" s="473">
        <v>0</v>
      </c>
      <c r="V61" s="505">
        <v>0</v>
      </c>
      <c r="W61" s="452">
        <v>0</v>
      </c>
      <c r="Y61" s="473">
        <v>0</v>
      </c>
      <c r="Z61" s="505">
        <v>0</v>
      </c>
      <c r="AA61" s="452">
        <v>0</v>
      </c>
      <c r="AC61" s="473">
        <v>0</v>
      </c>
      <c r="AD61" s="505">
        <v>0</v>
      </c>
      <c r="AE61" s="452">
        <v>0</v>
      </c>
      <c r="AG61" s="473">
        <v>0.05</v>
      </c>
      <c r="AH61" s="505">
        <v>0</v>
      </c>
      <c r="AI61" s="521">
        <v>0.4</v>
      </c>
      <c r="AJ61" s="506">
        <v>0.75</v>
      </c>
      <c r="AK61" s="505">
        <v>0.55000000000000004</v>
      </c>
      <c r="AL61" s="452">
        <v>0.4</v>
      </c>
      <c r="AN61" s="501">
        <f t="shared" si="12"/>
        <v>1</v>
      </c>
      <c r="AO61" s="502">
        <f t="shared" si="13"/>
        <v>1</v>
      </c>
      <c r="AP61" s="502">
        <f t="shared" si="14"/>
        <v>1</v>
      </c>
      <c r="AQ61" s="503" t="e">
        <f t="shared" ca="1" si="0"/>
        <v>#NAME?</v>
      </c>
      <c r="AR61" s="464" t="e">
        <f t="shared" ca="1" si="15"/>
        <v>#NAME?</v>
      </c>
      <c r="AT61" s="504">
        <f t="shared" si="16"/>
        <v>1</v>
      </c>
      <c r="AU61" s="504">
        <f t="shared" si="17"/>
        <v>0</v>
      </c>
      <c r="AV61" s="504">
        <f t="shared" si="18"/>
        <v>0</v>
      </c>
      <c r="AW61" s="504">
        <f t="shared" si="19"/>
        <v>0</v>
      </c>
      <c r="AX61" s="504">
        <f t="shared" si="20"/>
        <v>0</v>
      </c>
      <c r="AY61" s="504">
        <f t="shared" si="21"/>
        <v>0</v>
      </c>
      <c r="AZ61" s="504">
        <f t="shared" si="22"/>
        <v>0</v>
      </c>
      <c r="BA61" s="503"/>
    </row>
    <row r="62" spans="2:53" x14ac:dyDescent="0.15">
      <c r="B62" s="455" t="s">
        <v>385</v>
      </c>
      <c r="C62" s="456" t="s">
        <v>11</v>
      </c>
      <c r="E62" s="473">
        <v>0</v>
      </c>
      <c r="F62" s="505">
        <v>0</v>
      </c>
      <c r="G62" s="452">
        <v>1</v>
      </c>
      <c r="I62" s="473">
        <v>0</v>
      </c>
      <c r="J62" s="505">
        <v>0</v>
      </c>
      <c r="K62" s="452">
        <v>0</v>
      </c>
      <c r="M62" s="473">
        <v>0</v>
      </c>
      <c r="N62" s="505">
        <v>0</v>
      </c>
      <c r="O62" s="452">
        <v>0</v>
      </c>
      <c r="Q62" s="473">
        <v>0</v>
      </c>
      <c r="R62" s="505">
        <v>0</v>
      </c>
      <c r="S62" s="452">
        <v>0</v>
      </c>
      <c r="U62" s="473">
        <v>0</v>
      </c>
      <c r="V62" s="505">
        <v>0</v>
      </c>
      <c r="W62" s="452">
        <v>0</v>
      </c>
      <c r="Y62" s="473">
        <v>0</v>
      </c>
      <c r="Z62" s="505">
        <v>0</v>
      </c>
      <c r="AA62" s="452">
        <v>0</v>
      </c>
      <c r="AC62" s="473">
        <v>0</v>
      </c>
      <c r="AD62" s="505">
        <v>0</v>
      </c>
      <c r="AE62" s="452">
        <v>0</v>
      </c>
      <c r="AG62" s="473">
        <v>0.3</v>
      </c>
      <c r="AH62" s="505">
        <v>0.26</v>
      </c>
      <c r="AI62" s="521">
        <v>0.5</v>
      </c>
      <c r="AJ62" s="506">
        <v>0.45</v>
      </c>
      <c r="AK62" s="505">
        <v>0.2</v>
      </c>
      <c r="AL62" s="452">
        <v>0.75</v>
      </c>
      <c r="AN62" s="501">
        <f t="shared" si="12"/>
        <v>1</v>
      </c>
      <c r="AO62" s="502">
        <f t="shared" si="13"/>
        <v>1</v>
      </c>
      <c r="AP62" s="502">
        <f t="shared" si="14"/>
        <v>1</v>
      </c>
      <c r="AQ62" s="503" t="e">
        <f t="shared" ca="1" si="0"/>
        <v>#NAME?</v>
      </c>
      <c r="AR62" s="464" t="e">
        <f t="shared" ca="1" si="15"/>
        <v>#NAME?</v>
      </c>
      <c r="AT62" s="504">
        <f t="shared" si="16"/>
        <v>1</v>
      </c>
      <c r="AU62" s="504">
        <f t="shared" si="17"/>
        <v>0</v>
      </c>
      <c r="AV62" s="504">
        <f t="shared" si="18"/>
        <v>0</v>
      </c>
      <c r="AW62" s="504">
        <f t="shared" si="19"/>
        <v>0</v>
      </c>
      <c r="AX62" s="504">
        <f t="shared" si="20"/>
        <v>0</v>
      </c>
      <c r="AY62" s="504">
        <f t="shared" si="21"/>
        <v>0</v>
      </c>
      <c r="AZ62" s="504">
        <f t="shared" si="22"/>
        <v>0</v>
      </c>
      <c r="BA62" s="503"/>
    </row>
    <row r="63" spans="2:53" x14ac:dyDescent="0.15">
      <c r="B63" s="455" t="s">
        <v>386</v>
      </c>
      <c r="C63" s="456" t="s">
        <v>123</v>
      </c>
      <c r="E63" s="473">
        <v>0</v>
      </c>
      <c r="F63" s="505">
        <v>0</v>
      </c>
      <c r="G63" s="452">
        <v>1</v>
      </c>
      <c r="I63" s="473">
        <v>0</v>
      </c>
      <c r="J63" s="505">
        <v>0</v>
      </c>
      <c r="K63" s="452">
        <v>0</v>
      </c>
      <c r="M63" s="473">
        <v>0</v>
      </c>
      <c r="N63" s="505">
        <v>0</v>
      </c>
      <c r="O63" s="452">
        <v>0</v>
      </c>
      <c r="Q63" s="473">
        <v>0</v>
      </c>
      <c r="R63" s="505">
        <v>0</v>
      </c>
      <c r="S63" s="452">
        <v>0</v>
      </c>
      <c r="U63" s="473">
        <v>0</v>
      </c>
      <c r="V63" s="505">
        <v>0</v>
      </c>
      <c r="W63" s="452">
        <v>0</v>
      </c>
      <c r="Y63" s="473">
        <v>0</v>
      </c>
      <c r="Z63" s="505">
        <v>0</v>
      </c>
      <c r="AA63" s="452">
        <v>0</v>
      </c>
      <c r="AC63" s="473">
        <v>0</v>
      </c>
      <c r="AD63" s="505">
        <v>0</v>
      </c>
      <c r="AE63" s="452">
        <v>0</v>
      </c>
      <c r="AG63" s="473">
        <v>0.27500000000000002</v>
      </c>
      <c r="AH63" s="505">
        <v>0.2</v>
      </c>
      <c r="AI63" s="521">
        <v>0.4</v>
      </c>
      <c r="AJ63" s="506">
        <v>0.625</v>
      </c>
      <c r="AK63" s="505">
        <v>0.32500000000000001</v>
      </c>
      <c r="AL63" s="452">
        <v>0.4</v>
      </c>
      <c r="AN63" s="501">
        <f t="shared" si="12"/>
        <v>1</v>
      </c>
      <c r="AO63" s="502">
        <f t="shared" si="13"/>
        <v>1</v>
      </c>
      <c r="AP63" s="502">
        <f t="shared" si="14"/>
        <v>1</v>
      </c>
      <c r="AQ63" s="503" t="e">
        <f t="shared" ca="1" si="0"/>
        <v>#NAME?</v>
      </c>
      <c r="AR63" s="464" t="e">
        <f t="shared" ca="1" si="15"/>
        <v>#NAME?</v>
      </c>
      <c r="AT63" s="504">
        <f t="shared" si="16"/>
        <v>1</v>
      </c>
      <c r="AU63" s="504">
        <f t="shared" si="17"/>
        <v>0</v>
      </c>
      <c r="AV63" s="504">
        <f t="shared" si="18"/>
        <v>0</v>
      </c>
      <c r="AW63" s="504">
        <f t="shared" si="19"/>
        <v>0</v>
      </c>
      <c r="AX63" s="504">
        <f t="shared" si="20"/>
        <v>0</v>
      </c>
      <c r="AY63" s="504">
        <f t="shared" si="21"/>
        <v>0</v>
      </c>
      <c r="AZ63" s="504">
        <f t="shared" si="22"/>
        <v>0</v>
      </c>
      <c r="BA63" s="503"/>
    </row>
    <row r="64" spans="2:53" x14ac:dyDescent="0.15">
      <c r="B64" s="455" t="s">
        <v>387</v>
      </c>
      <c r="C64" s="456" t="s">
        <v>300</v>
      </c>
      <c r="E64" s="473">
        <v>0</v>
      </c>
      <c r="F64" s="505">
        <v>0</v>
      </c>
      <c r="G64" s="452">
        <v>1</v>
      </c>
      <c r="I64" s="473">
        <v>0</v>
      </c>
      <c r="J64" s="505">
        <v>0</v>
      </c>
      <c r="K64" s="452">
        <v>0</v>
      </c>
      <c r="M64" s="473">
        <v>0</v>
      </c>
      <c r="N64" s="505">
        <v>0</v>
      </c>
      <c r="O64" s="452">
        <v>0</v>
      </c>
      <c r="Q64" s="473">
        <v>0</v>
      </c>
      <c r="R64" s="505">
        <v>0</v>
      </c>
      <c r="S64" s="452">
        <v>0</v>
      </c>
      <c r="U64" s="473">
        <v>0</v>
      </c>
      <c r="V64" s="505">
        <v>0</v>
      </c>
      <c r="W64" s="452">
        <v>0</v>
      </c>
      <c r="Y64" s="473">
        <v>0</v>
      </c>
      <c r="Z64" s="505">
        <v>0</v>
      </c>
      <c r="AA64" s="452">
        <v>0</v>
      </c>
      <c r="AC64" s="473">
        <v>0</v>
      </c>
      <c r="AD64" s="505">
        <v>0</v>
      </c>
      <c r="AE64" s="452">
        <v>0</v>
      </c>
      <c r="AG64" s="473">
        <v>0</v>
      </c>
      <c r="AH64" s="505">
        <v>0</v>
      </c>
      <c r="AI64" s="521">
        <v>0</v>
      </c>
      <c r="AJ64" s="506">
        <v>0</v>
      </c>
      <c r="AK64" s="505">
        <v>0</v>
      </c>
      <c r="AL64" s="452">
        <v>0</v>
      </c>
      <c r="AN64" s="501">
        <f t="shared" si="12"/>
        <v>1</v>
      </c>
      <c r="AO64" s="502">
        <f t="shared" si="13"/>
        <v>1</v>
      </c>
      <c r="AP64" s="502">
        <f t="shared" si="14"/>
        <v>1</v>
      </c>
      <c r="AQ64" s="503" t="e">
        <f t="shared" ca="1" si="0"/>
        <v>#NAME?</v>
      </c>
      <c r="AR64" s="464" t="e">
        <f t="shared" ca="1" si="15"/>
        <v>#NAME?</v>
      </c>
      <c r="AT64" s="504">
        <f t="shared" si="16"/>
        <v>1</v>
      </c>
      <c r="AU64" s="504">
        <f t="shared" si="17"/>
        <v>0</v>
      </c>
      <c r="AV64" s="504">
        <f t="shared" si="18"/>
        <v>0</v>
      </c>
      <c r="AW64" s="504">
        <f t="shared" si="19"/>
        <v>0</v>
      </c>
      <c r="AX64" s="504">
        <f t="shared" si="20"/>
        <v>0</v>
      </c>
      <c r="AY64" s="504">
        <f t="shared" si="21"/>
        <v>0</v>
      </c>
      <c r="AZ64" s="504">
        <f t="shared" si="22"/>
        <v>0</v>
      </c>
      <c r="BA64" s="503"/>
    </row>
    <row r="65" spans="2:53" x14ac:dyDescent="0.15">
      <c r="B65" s="455" t="s">
        <v>388</v>
      </c>
      <c r="C65" s="456" t="s">
        <v>301</v>
      </c>
      <c r="E65" s="473">
        <v>0</v>
      </c>
      <c r="F65" s="505">
        <v>0</v>
      </c>
      <c r="G65" s="452">
        <v>1</v>
      </c>
      <c r="I65" s="473">
        <v>0</v>
      </c>
      <c r="J65" s="505">
        <v>0</v>
      </c>
      <c r="K65" s="452">
        <v>0</v>
      </c>
      <c r="M65" s="473">
        <v>0</v>
      </c>
      <c r="N65" s="505">
        <v>0</v>
      </c>
      <c r="O65" s="452">
        <v>0</v>
      </c>
      <c r="Q65" s="473">
        <v>0</v>
      </c>
      <c r="R65" s="505">
        <v>0</v>
      </c>
      <c r="S65" s="452">
        <v>0</v>
      </c>
      <c r="U65" s="473">
        <v>0</v>
      </c>
      <c r="V65" s="505">
        <v>0</v>
      </c>
      <c r="W65" s="452">
        <v>0</v>
      </c>
      <c r="Y65" s="473">
        <v>0</v>
      </c>
      <c r="Z65" s="505">
        <v>0</v>
      </c>
      <c r="AA65" s="452">
        <v>0</v>
      </c>
      <c r="AC65" s="473">
        <v>0</v>
      </c>
      <c r="AD65" s="505">
        <v>0</v>
      </c>
      <c r="AE65" s="452">
        <v>0</v>
      </c>
      <c r="AG65" s="473">
        <v>0</v>
      </c>
      <c r="AH65" s="505">
        <v>0</v>
      </c>
      <c r="AI65" s="521">
        <v>0.6</v>
      </c>
      <c r="AJ65" s="506">
        <v>0.2</v>
      </c>
      <c r="AK65" s="505">
        <v>0.4</v>
      </c>
      <c r="AL65" s="452">
        <v>0.25</v>
      </c>
      <c r="AN65" s="501">
        <f t="shared" si="12"/>
        <v>1</v>
      </c>
      <c r="AO65" s="502">
        <f t="shared" si="13"/>
        <v>1</v>
      </c>
      <c r="AP65" s="502">
        <f t="shared" si="14"/>
        <v>1</v>
      </c>
      <c r="AQ65" s="503" t="e">
        <f t="shared" ca="1" si="0"/>
        <v>#NAME?</v>
      </c>
      <c r="AR65" s="464" t="e">
        <f t="shared" ca="1" si="15"/>
        <v>#NAME?</v>
      </c>
      <c r="AT65" s="504">
        <f t="shared" si="16"/>
        <v>1</v>
      </c>
      <c r="AU65" s="504">
        <f t="shared" si="17"/>
        <v>0</v>
      </c>
      <c r="AV65" s="504">
        <f t="shared" si="18"/>
        <v>0</v>
      </c>
      <c r="AW65" s="504">
        <f t="shared" si="19"/>
        <v>0</v>
      </c>
      <c r="AX65" s="504">
        <f t="shared" si="20"/>
        <v>0</v>
      </c>
      <c r="AY65" s="504">
        <f t="shared" si="21"/>
        <v>0</v>
      </c>
      <c r="AZ65" s="504">
        <f t="shared" si="22"/>
        <v>0</v>
      </c>
      <c r="BA65" s="503"/>
    </row>
    <row r="66" spans="2:53" x14ac:dyDescent="0.15">
      <c r="B66" s="455" t="s">
        <v>389</v>
      </c>
      <c r="C66" s="456" t="s">
        <v>302</v>
      </c>
      <c r="E66" s="473">
        <v>0</v>
      </c>
      <c r="F66" s="505">
        <v>0</v>
      </c>
      <c r="G66" s="452">
        <v>1</v>
      </c>
      <c r="I66" s="473">
        <v>0</v>
      </c>
      <c r="J66" s="505">
        <v>0</v>
      </c>
      <c r="K66" s="452">
        <v>0</v>
      </c>
      <c r="M66" s="473">
        <v>0</v>
      </c>
      <c r="N66" s="505">
        <v>0</v>
      </c>
      <c r="O66" s="452">
        <v>0</v>
      </c>
      <c r="Q66" s="473">
        <v>0</v>
      </c>
      <c r="R66" s="505">
        <v>0</v>
      </c>
      <c r="S66" s="452">
        <v>0</v>
      </c>
      <c r="U66" s="473">
        <v>0</v>
      </c>
      <c r="V66" s="505">
        <v>0</v>
      </c>
      <c r="W66" s="452">
        <v>0</v>
      </c>
      <c r="Y66" s="473">
        <v>0</v>
      </c>
      <c r="Z66" s="505">
        <v>0</v>
      </c>
      <c r="AA66" s="452">
        <v>0</v>
      </c>
      <c r="AC66" s="473">
        <v>0</v>
      </c>
      <c r="AD66" s="505">
        <v>0</v>
      </c>
      <c r="AE66" s="452">
        <v>0</v>
      </c>
      <c r="AG66" s="473">
        <v>0.1</v>
      </c>
      <c r="AH66" s="505">
        <v>0</v>
      </c>
      <c r="AI66" s="521">
        <v>0.45</v>
      </c>
      <c r="AJ66" s="506">
        <v>0.25</v>
      </c>
      <c r="AK66" s="505">
        <v>0.45</v>
      </c>
      <c r="AL66" s="452">
        <v>0.35</v>
      </c>
      <c r="AN66" s="501">
        <f t="shared" si="12"/>
        <v>1</v>
      </c>
      <c r="AO66" s="502">
        <f t="shared" si="13"/>
        <v>1</v>
      </c>
      <c r="AP66" s="502">
        <f t="shared" si="14"/>
        <v>1</v>
      </c>
      <c r="AQ66" s="503" t="e">
        <f t="shared" ca="1" si="0"/>
        <v>#NAME?</v>
      </c>
      <c r="AR66" s="464" t="e">
        <f t="shared" ca="1" si="15"/>
        <v>#NAME?</v>
      </c>
      <c r="AT66" s="504">
        <f t="shared" si="16"/>
        <v>1</v>
      </c>
      <c r="AU66" s="504">
        <f t="shared" si="17"/>
        <v>0</v>
      </c>
      <c r="AV66" s="504">
        <f t="shared" si="18"/>
        <v>0</v>
      </c>
      <c r="AW66" s="504">
        <f t="shared" si="19"/>
        <v>0</v>
      </c>
      <c r="AX66" s="504">
        <f t="shared" si="20"/>
        <v>0</v>
      </c>
      <c r="AY66" s="504">
        <f t="shared" si="21"/>
        <v>0</v>
      </c>
      <c r="AZ66" s="504">
        <f t="shared" si="22"/>
        <v>0</v>
      </c>
      <c r="BA66" s="503"/>
    </row>
    <row r="67" spans="2:53" x14ac:dyDescent="0.15">
      <c r="B67" s="455" t="s">
        <v>390</v>
      </c>
      <c r="C67" s="456" t="s">
        <v>303</v>
      </c>
      <c r="E67" s="473">
        <v>0</v>
      </c>
      <c r="F67" s="505">
        <v>0</v>
      </c>
      <c r="G67" s="452">
        <v>1</v>
      </c>
      <c r="I67" s="473">
        <v>0</v>
      </c>
      <c r="J67" s="505">
        <v>0</v>
      </c>
      <c r="K67" s="452">
        <v>0</v>
      </c>
      <c r="M67" s="473">
        <v>0</v>
      </c>
      <c r="N67" s="505">
        <v>0</v>
      </c>
      <c r="O67" s="452">
        <v>0</v>
      </c>
      <c r="Q67" s="473">
        <v>0</v>
      </c>
      <c r="R67" s="505">
        <v>0</v>
      </c>
      <c r="S67" s="452">
        <v>0</v>
      </c>
      <c r="U67" s="473">
        <v>0</v>
      </c>
      <c r="V67" s="505">
        <v>0</v>
      </c>
      <c r="W67" s="452">
        <v>0</v>
      </c>
      <c r="Y67" s="473">
        <v>0</v>
      </c>
      <c r="Z67" s="505">
        <v>0</v>
      </c>
      <c r="AA67" s="452">
        <v>0</v>
      </c>
      <c r="AC67" s="473">
        <v>0</v>
      </c>
      <c r="AD67" s="505">
        <v>0</v>
      </c>
      <c r="AE67" s="452">
        <v>0</v>
      </c>
      <c r="AG67" s="473">
        <v>0.1</v>
      </c>
      <c r="AH67" s="505">
        <v>0</v>
      </c>
      <c r="AI67" s="521">
        <v>0.5</v>
      </c>
      <c r="AJ67" s="506">
        <v>0.1</v>
      </c>
      <c r="AK67" s="505">
        <v>0.4</v>
      </c>
      <c r="AL67" s="452">
        <v>0.35</v>
      </c>
      <c r="AN67" s="501">
        <f t="shared" si="12"/>
        <v>1</v>
      </c>
      <c r="AO67" s="502">
        <f t="shared" si="13"/>
        <v>1</v>
      </c>
      <c r="AP67" s="502">
        <f t="shared" si="14"/>
        <v>1</v>
      </c>
      <c r="AQ67" s="503" t="e">
        <f t="shared" ca="1" si="0"/>
        <v>#NAME?</v>
      </c>
      <c r="AR67" s="464" t="e">
        <f t="shared" ca="1" si="15"/>
        <v>#NAME?</v>
      </c>
      <c r="AT67" s="504">
        <f t="shared" si="16"/>
        <v>1</v>
      </c>
      <c r="AU67" s="504">
        <f t="shared" si="17"/>
        <v>0</v>
      </c>
      <c r="AV67" s="504">
        <f t="shared" si="18"/>
        <v>0</v>
      </c>
      <c r="AW67" s="504">
        <f t="shared" si="19"/>
        <v>0</v>
      </c>
      <c r="AX67" s="504">
        <f t="shared" si="20"/>
        <v>0</v>
      </c>
      <c r="AY67" s="504">
        <f t="shared" si="21"/>
        <v>0</v>
      </c>
      <c r="AZ67" s="504">
        <f t="shared" si="22"/>
        <v>0</v>
      </c>
      <c r="BA67" s="503"/>
    </row>
    <row r="68" spans="2:53" x14ac:dyDescent="0.15">
      <c r="B68" s="455" t="s">
        <v>101</v>
      </c>
      <c r="C68" s="456" t="s">
        <v>93</v>
      </c>
      <c r="E68" s="473">
        <v>0</v>
      </c>
      <c r="F68" s="505">
        <v>0</v>
      </c>
      <c r="G68" s="452">
        <v>1</v>
      </c>
      <c r="I68" s="473">
        <v>0</v>
      </c>
      <c r="J68" s="505">
        <v>0</v>
      </c>
      <c r="K68" s="452">
        <v>0</v>
      </c>
      <c r="M68" s="473">
        <v>0</v>
      </c>
      <c r="N68" s="505">
        <v>0</v>
      </c>
      <c r="O68" s="452">
        <v>0</v>
      </c>
      <c r="Q68" s="473">
        <v>0</v>
      </c>
      <c r="R68" s="505">
        <v>0</v>
      </c>
      <c r="S68" s="452">
        <v>0</v>
      </c>
      <c r="U68" s="473">
        <v>0</v>
      </c>
      <c r="V68" s="505">
        <v>0</v>
      </c>
      <c r="W68" s="452">
        <v>0</v>
      </c>
      <c r="Y68" s="473">
        <v>0</v>
      </c>
      <c r="Z68" s="505">
        <v>0</v>
      </c>
      <c r="AA68" s="452">
        <v>0</v>
      </c>
      <c r="AC68" s="473">
        <v>0</v>
      </c>
      <c r="AD68" s="505">
        <v>0</v>
      </c>
      <c r="AE68" s="452">
        <v>0</v>
      </c>
      <c r="AG68" s="473">
        <v>0.15</v>
      </c>
      <c r="AH68" s="505">
        <v>0.9</v>
      </c>
      <c r="AI68" s="521">
        <v>0.55000000000000004</v>
      </c>
      <c r="AJ68" s="506">
        <v>0.8</v>
      </c>
      <c r="AK68" s="505">
        <v>0.3</v>
      </c>
      <c r="AL68" s="452">
        <v>0.65</v>
      </c>
      <c r="AN68" s="501">
        <f t="shared" si="12"/>
        <v>1</v>
      </c>
      <c r="AO68" s="502">
        <f t="shared" si="13"/>
        <v>1</v>
      </c>
      <c r="AP68" s="502">
        <f t="shared" si="14"/>
        <v>1</v>
      </c>
      <c r="AQ68" s="503" t="e">
        <f t="shared" ca="1" si="0"/>
        <v>#NAME?</v>
      </c>
      <c r="AR68" s="464" t="e">
        <f t="shared" ca="1" si="15"/>
        <v>#NAME?</v>
      </c>
      <c r="AT68" s="504">
        <f t="shared" si="16"/>
        <v>1</v>
      </c>
      <c r="AU68" s="504">
        <f t="shared" si="17"/>
        <v>0</v>
      </c>
      <c r="AV68" s="504">
        <f t="shared" si="18"/>
        <v>0</v>
      </c>
      <c r="AW68" s="504">
        <f t="shared" si="19"/>
        <v>0</v>
      </c>
      <c r="AX68" s="504">
        <f t="shared" si="20"/>
        <v>0</v>
      </c>
      <c r="AY68" s="504">
        <f t="shared" si="21"/>
        <v>0</v>
      </c>
      <c r="AZ68" s="504">
        <f t="shared" si="22"/>
        <v>0</v>
      </c>
      <c r="BA68" s="503"/>
    </row>
    <row r="69" spans="2:53" x14ac:dyDescent="0.15">
      <c r="B69" s="455" t="s">
        <v>102</v>
      </c>
      <c r="C69" s="456" t="s">
        <v>125</v>
      </c>
      <c r="E69" s="473">
        <v>0</v>
      </c>
      <c r="F69" s="505">
        <v>0</v>
      </c>
      <c r="G69" s="452">
        <v>1</v>
      </c>
      <c r="I69" s="473">
        <v>0</v>
      </c>
      <c r="J69" s="505">
        <v>0</v>
      </c>
      <c r="K69" s="452">
        <v>0</v>
      </c>
      <c r="M69" s="473">
        <v>0</v>
      </c>
      <c r="N69" s="505">
        <v>0</v>
      </c>
      <c r="O69" s="452">
        <v>0</v>
      </c>
      <c r="Q69" s="473">
        <v>0</v>
      </c>
      <c r="R69" s="505">
        <v>0</v>
      </c>
      <c r="S69" s="452">
        <v>0</v>
      </c>
      <c r="U69" s="473">
        <v>0</v>
      </c>
      <c r="V69" s="505">
        <v>0</v>
      </c>
      <c r="W69" s="452">
        <v>0</v>
      </c>
      <c r="Y69" s="473">
        <v>0</v>
      </c>
      <c r="Z69" s="505">
        <v>0</v>
      </c>
      <c r="AA69" s="452">
        <v>0</v>
      </c>
      <c r="AC69" s="473">
        <v>0</v>
      </c>
      <c r="AD69" s="505">
        <v>0</v>
      </c>
      <c r="AE69" s="452">
        <v>0</v>
      </c>
      <c r="AG69" s="473">
        <v>0.7</v>
      </c>
      <c r="AH69" s="505">
        <v>0.85</v>
      </c>
      <c r="AI69" s="521">
        <v>0.25</v>
      </c>
      <c r="AJ69" s="506">
        <v>0.85</v>
      </c>
      <c r="AK69" s="505">
        <v>0.05</v>
      </c>
      <c r="AL69" s="452">
        <v>0.9</v>
      </c>
      <c r="AN69" s="501">
        <f t="shared" si="12"/>
        <v>1</v>
      </c>
      <c r="AO69" s="502">
        <f t="shared" si="13"/>
        <v>1</v>
      </c>
      <c r="AP69" s="502">
        <f t="shared" si="14"/>
        <v>1</v>
      </c>
      <c r="AQ69" s="503" t="e">
        <f t="shared" ca="1" si="0"/>
        <v>#NAME?</v>
      </c>
      <c r="AR69" s="464" t="e">
        <f t="shared" ca="1" si="15"/>
        <v>#NAME?</v>
      </c>
      <c r="AT69" s="504">
        <f t="shared" si="16"/>
        <v>1</v>
      </c>
      <c r="AU69" s="504">
        <f t="shared" si="17"/>
        <v>0</v>
      </c>
      <c r="AV69" s="504">
        <f t="shared" si="18"/>
        <v>0</v>
      </c>
      <c r="AW69" s="504">
        <f t="shared" si="19"/>
        <v>0</v>
      </c>
      <c r="AX69" s="504">
        <f t="shared" si="20"/>
        <v>0</v>
      </c>
      <c r="AY69" s="504">
        <f t="shared" si="21"/>
        <v>0</v>
      </c>
      <c r="AZ69" s="504">
        <f t="shared" si="22"/>
        <v>0</v>
      </c>
      <c r="BA69" s="503"/>
    </row>
    <row r="70" spans="2:53" x14ac:dyDescent="0.15">
      <c r="B70" s="455" t="s">
        <v>103</v>
      </c>
      <c r="C70" s="456" t="s">
        <v>94</v>
      </c>
      <c r="E70" s="473">
        <v>0</v>
      </c>
      <c r="F70" s="505">
        <v>0</v>
      </c>
      <c r="G70" s="452">
        <v>1</v>
      </c>
      <c r="I70" s="473">
        <v>0</v>
      </c>
      <c r="J70" s="505">
        <v>0</v>
      </c>
      <c r="K70" s="452">
        <v>0</v>
      </c>
      <c r="M70" s="473">
        <v>0</v>
      </c>
      <c r="N70" s="505">
        <v>0</v>
      </c>
      <c r="O70" s="452">
        <v>0</v>
      </c>
      <c r="Q70" s="473">
        <v>0</v>
      </c>
      <c r="R70" s="505">
        <v>0</v>
      </c>
      <c r="S70" s="452">
        <v>0</v>
      </c>
      <c r="U70" s="473">
        <v>0</v>
      </c>
      <c r="V70" s="505">
        <v>0</v>
      </c>
      <c r="W70" s="452">
        <v>0</v>
      </c>
      <c r="Y70" s="473">
        <v>0</v>
      </c>
      <c r="Z70" s="505">
        <v>0</v>
      </c>
      <c r="AA70" s="452">
        <v>0</v>
      </c>
      <c r="AC70" s="473">
        <v>0</v>
      </c>
      <c r="AD70" s="505">
        <v>0</v>
      </c>
      <c r="AE70" s="452">
        <v>0</v>
      </c>
      <c r="AG70" s="473">
        <v>0.2</v>
      </c>
      <c r="AH70" s="505">
        <v>0.8</v>
      </c>
      <c r="AI70" s="521">
        <v>0.4</v>
      </c>
      <c r="AJ70" s="506">
        <v>0.7</v>
      </c>
      <c r="AK70" s="505">
        <v>0.4</v>
      </c>
      <c r="AL70" s="452">
        <v>0.8</v>
      </c>
      <c r="AN70" s="501">
        <f t="shared" si="12"/>
        <v>1</v>
      </c>
      <c r="AO70" s="502">
        <f t="shared" si="13"/>
        <v>1</v>
      </c>
      <c r="AP70" s="502">
        <f t="shared" si="14"/>
        <v>1</v>
      </c>
      <c r="AQ70" s="503" t="e">
        <f t="shared" ref="AQ70:AQ83" ca="1" si="23">randS(ROW(),COLUMN(),CURRENTITERATION,SYSTEMTIME)</f>
        <v>#NAME?</v>
      </c>
      <c r="AR70" s="464" t="e">
        <f t="shared" ca="1" si="15"/>
        <v>#NAME?</v>
      </c>
      <c r="AT70" s="504">
        <f t="shared" si="16"/>
        <v>1</v>
      </c>
      <c r="AU70" s="504">
        <f t="shared" si="17"/>
        <v>0</v>
      </c>
      <c r="AV70" s="504">
        <f t="shared" si="18"/>
        <v>0</v>
      </c>
      <c r="AW70" s="504">
        <f t="shared" si="19"/>
        <v>0</v>
      </c>
      <c r="AX70" s="504">
        <f t="shared" si="20"/>
        <v>0</v>
      </c>
      <c r="AY70" s="504">
        <f t="shared" si="21"/>
        <v>0</v>
      </c>
      <c r="AZ70" s="504">
        <f t="shared" si="22"/>
        <v>0</v>
      </c>
      <c r="BA70" s="503"/>
    </row>
    <row r="71" spans="2:53" x14ac:dyDescent="0.15">
      <c r="B71" s="455" t="s">
        <v>104</v>
      </c>
      <c r="C71" s="456" t="s">
        <v>95</v>
      </c>
      <c r="E71" s="473">
        <v>0</v>
      </c>
      <c r="F71" s="505">
        <v>0</v>
      </c>
      <c r="G71" s="452">
        <v>1</v>
      </c>
      <c r="I71" s="473">
        <v>0</v>
      </c>
      <c r="J71" s="505">
        <v>0</v>
      </c>
      <c r="K71" s="452">
        <v>0</v>
      </c>
      <c r="M71" s="473">
        <v>0</v>
      </c>
      <c r="N71" s="505">
        <v>0</v>
      </c>
      <c r="O71" s="452">
        <v>0</v>
      </c>
      <c r="Q71" s="473">
        <v>0</v>
      </c>
      <c r="R71" s="505">
        <v>0</v>
      </c>
      <c r="S71" s="452">
        <v>0</v>
      </c>
      <c r="U71" s="473">
        <v>0</v>
      </c>
      <c r="V71" s="505">
        <v>0</v>
      </c>
      <c r="W71" s="452">
        <v>0</v>
      </c>
      <c r="Y71" s="473">
        <v>0</v>
      </c>
      <c r="Z71" s="505">
        <v>0</v>
      </c>
      <c r="AA71" s="452">
        <v>0</v>
      </c>
      <c r="AC71" s="473">
        <v>0</v>
      </c>
      <c r="AD71" s="505">
        <v>0</v>
      </c>
      <c r="AE71" s="452">
        <v>0</v>
      </c>
      <c r="AG71" s="473">
        <v>0.45</v>
      </c>
      <c r="AH71" s="505">
        <v>0.7</v>
      </c>
      <c r="AI71" s="521">
        <v>0.3</v>
      </c>
      <c r="AJ71" s="506">
        <v>0.75</v>
      </c>
      <c r="AK71" s="505">
        <v>0.25</v>
      </c>
      <c r="AL71" s="452">
        <v>0.85</v>
      </c>
      <c r="AN71" s="501">
        <f t="shared" si="12"/>
        <v>1</v>
      </c>
      <c r="AO71" s="502">
        <f t="shared" si="13"/>
        <v>1</v>
      </c>
      <c r="AP71" s="502">
        <f t="shared" si="14"/>
        <v>1</v>
      </c>
      <c r="AQ71" s="503" t="e">
        <f t="shared" ca="1" si="23"/>
        <v>#NAME?</v>
      </c>
      <c r="AR71" s="464" t="e">
        <f t="shared" ca="1" si="15"/>
        <v>#NAME?</v>
      </c>
      <c r="AT71" s="504">
        <f t="shared" si="16"/>
        <v>1</v>
      </c>
      <c r="AU71" s="504">
        <f t="shared" si="17"/>
        <v>0</v>
      </c>
      <c r="AV71" s="504">
        <f t="shared" si="18"/>
        <v>0</v>
      </c>
      <c r="AW71" s="504">
        <f t="shared" si="19"/>
        <v>0</v>
      </c>
      <c r="AX71" s="504">
        <f t="shared" si="20"/>
        <v>0</v>
      </c>
      <c r="AY71" s="504">
        <f t="shared" si="21"/>
        <v>0</v>
      </c>
      <c r="AZ71" s="504">
        <f t="shared" si="22"/>
        <v>0</v>
      </c>
      <c r="BA71" s="503"/>
    </row>
    <row r="72" spans="2:53" x14ac:dyDescent="0.15">
      <c r="B72" s="455" t="s">
        <v>105</v>
      </c>
      <c r="C72" s="456" t="s">
        <v>126</v>
      </c>
      <c r="E72" s="473">
        <v>0</v>
      </c>
      <c r="F72" s="505">
        <v>0</v>
      </c>
      <c r="G72" s="452">
        <v>1</v>
      </c>
      <c r="I72" s="473">
        <v>0</v>
      </c>
      <c r="J72" s="505">
        <v>0</v>
      </c>
      <c r="K72" s="452">
        <v>0</v>
      </c>
      <c r="M72" s="473">
        <v>0</v>
      </c>
      <c r="N72" s="505">
        <v>0</v>
      </c>
      <c r="O72" s="452">
        <v>0</v>
      </c>
      <c r="Q72" s="473">
        <v>0</v>
      </c>
      <c r="R72" s="505">
        <v>0</v>
      </c>
      <c r="S72" s="452">
        <v>0</v>
      </c>
      <c r="U72" s="473">
        <v>0</v>
      </c>
      <c r="V72" s="505">
        <v>0</v>
      </c>
      <c r="W72" s="452">
        <v>0</v>
      </c>
      <c r="Y72" s="473">
        <v>0</v>
      </c>
      <c r="Z72" s="505">
        <v>0</v>
      </c>
      <c r="AA72" s="452">
        <v>0</v>
      </c>
      <c r="AC72" s="473">
        <v>0</v>
      </c>
      <c r="AD72" s="505">
        <v>0</v>
      </c>
      <c r="AE72" s="452">
        <v>0</v>
      </c>
      <c r="AG72" s="473">
        <v>0.3</v>
      </c>
      <c r="AH72" s="505">
        <v>0.69999999999999984</v>
      </c>
      <c r="AI72" s="521">
        <v>0.35</v>
      </c>
      <c r="AJ72" s="506">
        <v>0.69999999999999984</v>
      </c>
      <c r="AK72" s="505">
        <v>0.35</v>
      </c>
      <c r="AL72" s="452">
        <v>0.65</v>
      </c>
      <c r="AN72" s="501">
        <f t="shared" si="12"/>
        <v>1</v>
      </c>
      <c r="AO72" s="502">
        <f t="shared" si="13"/>
        <v>1</v>
      </c>
      <c r="AP72" s="502">
        <f t="shared" si="14"/>
        <v>1</v>
      </c>
      <c r="AQ72" s="503" t="e">
        <f t="shared" ca="1" si="23"/>
        <v>#NAME?</v>
      </c>
      <c r="AR72" s="464" t="e">
        <f t="shared" ca="1" si="15"/>
        <v>#NAME?</v>
      </c>
      <c r="AT72" s="504">
        <f t="shared" si="16"/>
        <v>1</v>
      </c>
      <c r="AU72" s="504">
        <f t="shared" si="17"/>
        <v>0</v>
      </c>
      <c r="AV72" s="504">
        <f t="shared" si="18"/>
        <v>0</v>
      </c>
      <c r="AW72" s="504">
        <f t="shared" si="19"/>
        <v>0</v>
      </c>
      <c r="AX72" s="504">
        <f t="shared" si="20"/>
        <v>0</v>
      </c>
      <c r="AY72" s="504">
        <f t="shared" si="21"/>
        <v>0</v>
      </c>
      <c r="AZ72" s="504">
        <f t="shared" si="22"/>
        <v>0</v>
      </c>
      <c r="BA72" s="503"/>
    </row>
    <row r="73" spans="2:53" x14ac:dyDescent="0.15">
      <c r="B73" s="455" t="s">
        <v>391</v>
      </c>
      <c r="C73" s="456" t="s">
        <v>127</v>
      </c>
      <c r="E73" s="473">
        <v>0</v>
      </c>
      <c r="F73" s="505">
        <v>0</v>
      </c>
      <c r="G73" s="452">
        <v>1</v>
      </c>
      <c r="I73" s="473">
        <v>0</v>
      </c>
      <c r="J73" s="505">
        <v>0</v>
      </c>
      <c r="K73" s="452">
        <v>0</v>
      </c>
      <c r="M73" s="473">
        <v>0</v>
      </c>
      <c r="N73" s="505">
        <v>0</v>
      </c>
      <c r="O73" s="452">
        <v>0</v>
      </c>
      <c r="Q73" s="473">
        <v>0</v>
      </c>
      <c r="R73" s="505">
        <v>0</v>
      </c>
      <c r="S73" s="452">
        <v>0</v>
      </c>
      <c r="U73" s="473">
        <v>0</v>
      </c>
      <c r="V73" s="505">
        <v>0</v>
      </c>
      <c r="W73" s="452">
        <v>0</v>
      </c>
      <c r="Y73" s="473">
        <v>0</v>
      </c>
      <c r="Z73" s="505">
        <v>0</v>
      </c>
      <c r="AA73" s="452">
        <v>0</v>
      </c>
      <c r="AC73" s="473">
        <v>0</v>
      </c>
      <c r="AD73" s="505">
        <v>0</v>
      </c>
      <c r="AE73" s="452">
        <v>0</v>
      </c>
      <c r="AG73" s="473">
        <v>0.65</v>
      </c>
      <c r="AH73" s="505">
        <v>0.9</v>
      </c>
      <c r="AI73" s="521">
        <v>0.25</v>
      </c>
      <c r="AJ73" s="506">
        <v>0.85</v>
      </c>
      <c r="AK73" s="505">
        <v>0.1</v>
      </c>
      <c r="AL73" s="452">
        <v>0.9</v>
      </c>
      <c r="AN73" s="501">
        <f t="shared" si="12"/>
        <v>1</v>
      </c>
      <c r="AO73" s="502">
        <f t="shared" si="13"/>
        <v>1</v>
      </c>
      <c r="AP73" s="502">
        <f t="shared" si="14"/>
        <v>1</v>
      </c>
      <c r="AQ73" s="503" t="e">
        <f t="shared" ca="1" si="23"/>
        <v>#NAME?</v>
      </c>
      <c r="AR73" s="464" t="e">
        <f t="shared" ca="1" si="15"/>
        <v>#NAME?</v>
      </c>
      <c r="AT73" s="504">
        <f t="shared" si="16"/>
        <v>1</v>
      </c>
      <c r="AU73" s="504">
        <f t="shared" si="17"/>
        <v>0</v>
      </c>
      <c r="AV73" s="504">
        <f t="shared" si="18"/>
        <v>0</v>
      </c>
      <c r="AW73" s="504">
        <f t="shared" si="19"/>
        <v>0</v>
      </c>
      <c r="AX73" s="504">
        <f t="shared" si="20"/>
        <v>0</v>
      </c>
      <c r="AY73" s="504">
        <f t="shared" si="21"/>
        <v>0</v>
      </c>
      <c r="AZ73" s="504">
        <f t="shared" si="22"/>
        <v>0</v>
      </c>
      <c r="BA73" s="503"/>
    </row>
    <row r="74" spans="2:53" x14ac:dyDescent="0.15">
      <c r="B74" s="455" t="s">
        <v>392</v>
      </c>
      <c r="C74" s="456" t="s">
        <v>294</v>
      </c>
      <c r="E74" s="473">
        <v>0</v>
      </c>
      <c r="F74" s="505">
        <v>0</v>
      </c>
      <c r="G74" s="452">
        <v>1</v>
      </c>
      <c r="I74" s="473">
        <v>0</v>
      </c>
      <c r="J74" s="505">
        <v>0</v>
      </c>
      <c r="K74" s="452">
        <v>0</v>
      </c>
      <c r="M74" s="473">
        <v>0</v>
      </c>
      <c r="N74" s="505">
        <v>0</v>
      </c>
      <c r="O74" s="452">
        <v>0</v>
      </c>
      <c r="Q74" s="473">
        <v>0</v>
      </c>
      <c r="R74" s="505">
        <v>0</v>
      </c>
      <c r="S74" s="452">
        <v>0</v>
      </c>
      <c r="U74" s="473">
        <v>0</v>
      </c>
      <c r="V74" s="505">
        <v>0</v>
      </c>
      <c r="W74" s="452">
        <v>0</v>
      </c>
      <c r="Y74" s="473">
        <v>0</v>
      </c>
      <c r="Z74" s="505">
        <v>0</v>
      </c>
      <c r="AA74" s="452">
        <v>0</v>
      </c>
      <c r="AC74" s="473">
        <v>0</v>
      </c>
      <c r="AD74" s="505">
        <v>0</v>
      </c>
      <c r="AE74" s="452">
        <v>0</v>
      </c>
      <c r="AG74" s="473">
        <v>0.25</v>
      </c>
      <c r="AH74" s="505">
        <v>0.9</v>
      </c>
      <c r="AI74" s="521">
        <v>0.35</v>
      </c>
      <c r="AJ74" s="506">
        <v>0.75</v>
      </c>
      <c r="AK74" s="505">
        <v>0.4</v>
      </c>
      <c r="AL74" s="452">
        <v>0.75</v>
      </c>
      <c r="AN74" s="501">
        <f t="shared" si="12"/>
        <v>1</v>
      </c>
      <c r="AO74" s="502">
        <f t="shared" si="13"/>
        <v>1</v>
      </c>
      <c r="AP74" s="502">
        <f t="shared" si="14"/>
        <v>1</v>
      </c>
      <c r="AQ74" s="503" t="e">
        <f t="shared" ca="1" si="23"/>
        <v>#NAME?</v>
      </c>
      <c r="AR74" s="464" t="e">
        <f t="shared" ca="1" si="15"/>
        <v>#NAME?</v>
      </c>
      <c r="AT74" s="504">
        <f t="shared" si="16"/>
        <v>1</v>
      </c>
      <c r="AU74" s="504">
        <f t="shared" si="17"/>
        <v>0</v>
      </c>
      <c r="AV74" s="504">
        <f t="shared" si="18"/>
        <v>0</v>
      </c>
      <c r="AW74" s="504">
        <f t="shared" si="19"/>
        <v>0</v>
      </c>
      <c r="AX74" s="504">
        <f t="shared" si="20"/>
        <v>0</v>
      </c>
      <c r="AY74" s="504">
        <f t="shared" si="21"/>
        <v>0</v>
      </c>
      <c r="AZ74" s="504">
        <f t="shared" si="22"/>
        <v>0</v>
      </c>
      <c r="BA74" s="503"/>
    </row>
    <row r="75" spans="2:53" x14ac:dyDescent="0.15">
      <c r="B75" s="455" t="s">
        <v>106</v>
      </c>
      <c r="C75" s="456" t="s">
        <v>96</v>
      </c>
      <c r="E75" s="473">
        <v>0</v>
      </c>
      <c r="F75" s="505">
        <v>0</v>
      </c>
      <c r="G75" s="452">
        <v>1</v>
      </c>
      <c r="I75" s="473">
        <v>0</v>
      </c>
      <c r="J75" s="505">
        <v>0</v>
      </c>
      <c r="K75" s="452">
        <v>0</v>
      </c>
      <c r="M75" s="473">
        <v>0</v>
      </c>
      <c r="N75" s="505">
        <v>0</v>
      </c>
      <c r="O75" s="452">
        <v>0</v>
      </c>
      <c r="Q75" s="473">
        <v>0</v>
      </c>
      <c r="R75" s="505">
        <v>0</v>
      </c>
      <c r="S75" s="452">
        <v>0</v>
      </c>
      <c r="U75" s="473">
        <v>0</v>
      </c>
      <c r="V75" s="505">
        <v>0</v>
      </c>
      <c r="W75" s="452">
        <v>0</v>
      </c>
      <c r="Y75" s="473">
        <v>0</v>
      </c>
      <c r="Z75" s="505">
        <v>0</v>
      </c>
      <c r="AA75" s="452">
        <v>0</v>
      </c>
      <c r="AC75" s="473">
        <v>0</v>
      </c>
      <c r="AD75" s="505">
        <v>0</v>
      </c>
      <c r="AE75" s="452">
        <v>0</v>
      </c>
      <c r="AG75" s="473">
        <v>0.25</v>
      </c>
      <c r="AH75" s="505">
        <v>0.85</v>
      </c>
      <c r="AI75" s="521">
        <v>0.4</v>
      </c>
      <c r="AJ75" s="506">
        <v>0.65</v>
      </c>
      <c r="AK75" s="505">
        <v>0.35</v>
      </c>
      <c r="AL75" s="452">
        <v>0.8</v>
      </c>
      <c r="AN75" s="501">
        <f t="shared" si="12"/>
        <v>1</v>
      </c>
      <c r="AO75" s="502">
        <f t="shared" si="13"/>
        <v>1</v>
      </c>
      <c r="AP75" s="502">
        <f t="shared" si="14"/>
        <v>1</v>
      </c>
      <c r="AQ75" s="503" t="e">
        <f t="shared" ca="1" si="23"/>
        <v>#NAME?</v>
      </c>
      <c r="AR75" s="464" t="e">
        <f t="shared" ca="1" si="15"/>
        <v>#NAME?</v>
      </c>
      <c r="AT75" s="504">
        <f t="shared" si="16"/>
        <v>1</v>
      </c>
      <c r="AU75" s="504">
        <f t="shared" si="17"/>
        <v>0</v>
      </c>
      <c r="AV75" s="504">
        <f t="shared" si="18"/>
        <v>0</v>
      </c>
      <c r="AW75" s="504">
        <f t="shared" si="19"/>
        <v>0</v>
      </c>
      <c r="AX75" s="504">
        <f t="shared" si="20"/>
        <v>0</v>
      </c>
      <c r="AY75" s="504">
        <f t="shared" si="21"/>
        <v>0</v>
      </c>
      <c r="AZ75" s="504">
        <f t="shared" si="22"/>
        <v>0</v>
      </c>
      <c r="BA75" s="503"/>
    </row>
    <row r="76" spans="2:53" x14ac:dyDescent="0.15">
      <c r="B76" s="455" t="s">
        <v>107</v>
      </c>
      <c r="C76" s="456" t="s">
        <v>128</v>
      </c>
      <c r="E76" s="473">
        <v>0</v>
      </c>
      <c r="F76" s="505">
        <v>0</v>
      </c>
      <c r="G76" s="452">
        <v>1</v>
      </c>
      <c r="I76" s="473">
        <v>0</v>
      </c>
      <c r="J76" s="505">
        <v>0</v>
      </c>
      <c r="K76" s="452">
        <v>0</v>
      </c>
      <c r="M76" s="473">
        <v>0</v>
      </c>
      <c r="N76" s="505">
        <v>0</v>
      </c>
      <c r="O76" s="452">
        <v>0</v>
      </c>
      <c r="Q76" s="473">
        <v>0</v>
      </c>
      <c r="R76" s="505">
        <v>0</v>
      </c>
      <c r="S76" s="452">
        <v>0</v>
      </c>
      <c r="U76" s="473">
        <v>0</v>
      </c>
      <c r="V76" s="505">
        <v>0</v>
      </c>
      <c r="W76" s="452">
        <v>0</v>
      </c>
      <c r="Y76" s="473">
        <v>0</v>
      </c>
      <c r="Z76" s="505">
        <v>0</v>
      </c>
      <c r="AA76" s="452">
        <v>0</v>
      </c>
      <c r="AC76" s="473">
        <v>0</v>
      </c>
      <c r="AD76" s="505">
        <v>0</v>
      </c>
      <c r="AE76" s="452">
        <v>0</v>
      </c>
      <c r="AG76" s="473">
        <v>0.15</v>
      </c>
      <c r="AH76" s="505">
        <v>0.85</v>
      </c>
      <c r="AI76" s="521">
        <v>0.5</v>
      </c>
      <c r="AJ76" s="506">
        <v>0.7</v>
      </c>
      <c r="AK76" s="505">
        <v>0.35</v>
      </c>
      <c r="AL76" s="452">
        <v>0.85</v>
      </c>
      <c r="AN76" s="501">
        <f t="shared" si="12"/>
        <v>1</v>
      </c>
      <c r="AO76" s="502">
        <f t="shared" si="13"/>
        <v>1</v>
      </c>
      <c r="AP76" s="502">
        <f t="shared" si="14"/>
        <v>1</v>
      </c>
      <c r="AQ76" s="503" t="e">
        <f t="shared" ca="1" si="23"/>
        <v>#NAME?</v>
      </c>
      <c r="AR76" s="464" t="e">
        <f t="shared" ca="1" si="15"/>
        <v>#NAME?</v>
      </c>
      <c r="AT76" s="504">
        <f t="shared" si="16"/>
        <v>1</v>
      </c>
      <c r="AU76" s="504">
        <f t="shared" si="17"/>
        <v>0</v>
      </c>
      <c r="AV76" s="504">
        <f t="shared" si="18"/>
        <v>0</v>
      </c>
      <c r="AW76" s="504">
        <f t="shared" si="19"/>
        <v>0</v>
      </c>
      <c r="AX76" s="504">
        <f t="shared" si="20"/>
        <v>0</v>
      </c>
      <c r="AY76" s="504">
        <f t="shared" si="21"/>
        <v>0</v>
      </c>
      <c r="AZ76" s="504">
        <f t="shared" si="22"/>
        <v>0</v>
      </c>
      <c r="BA76" s="503"/>
    </row>
    <row r="77" spans="2:53" x14ac:dyDescent="0.15">
      <c r="B77" s="455" t="s">
        <v>108</v>
      </c>
      <c r="C77" s="456" t="s">
        <v>97</v>
      </c>
      <c r="E77" s="473">
        <v>0</v>
      </c>
      <c r="F77" s="505">
        <v>0</v>
      </c>
      <c r="G77" s="452">
        <v>1</v>
      </c>
      <c r="I77" s="473">
        <v>0</v>
      </c>
      <c r="J77" s="505">
        <v>0</v>
      </c>
      <c r="K77" s="452">
        <v>0</v>
      </c>
      <c r="M77" s="473">
        <v>0</v>
      </c>
      <c r="N77" s="505">
        <v>0</v>
      </c>
      <c r="O77" s="452">
        <v>0</v>
      </c>
      <c r="Q77" s="473">
        <v>0</v>
      </c>
      <c r="R77" s="505">
        <v>0</v>
      </c>
      <c r="S77" s="452">
        <v>0</v>
      </c>
      <c r="U77" s="473">
        <v>0</v>
      </c>
      <c r="V77" s="505">
        <v>0</v>
      </c>
      <c r="W77" s="452">
        <v>0</v>
      </c>
      <c r="Y77" s="473">
        <v>0</v>
      </c>
      <c r="Z77" s="505">
        <v>0</v>
      </c>
      <c r="AA77" s="452">
        <v>0</v>
      </c>
      <c r="AC77" s="473">
        <v>0</v>
      </c>
      <c r="AD77" s="505">
        <v>0</v>
      </c>
      <c r="AE77" s="452">
        <v>0</v>
      </c>
      <c r="AG77" s="473">
        <v>0.15</v>
      </c>
      <c r="AH77" s="505">
        <v>0.75</v>
      </c>
      <c r="AI77" s="521">
        <v>0.45</v>
      </c>
      <c r="AJ77" s="506">
        <v>0.8</v>
      </c>
      <c r="AK77" s="505">
        <v>0.4</v>
      </c>
      <c r="AL77" s="452">
        <v>0.7</v>
      </c>
      <c r="AN77" s="501">
        <f t="shared" si="12"/>
        <v>1</v>
      </c>
      <c r="AO77" s="502">
        <f t="shared" si="13"/>
        <v>1</v>
      </c>
      <c r="AP77" s="502">
        <f t="shared" si="14"/>
        <v>1</v>
      </c>
      <c r="AQ77" s="503" t="e">
        <f t="shared" ca="1" si="23"/>
        <v>#NAME?</v>
      </c>
      <c r="AR77" s="464" t="e">
        <f t="shared" ca="1" si="15"/>
        <v>#NAME?</v>
      </c>
      <c r="AT77" s="504">
        <f t="shared" si="16"/>
        <v>1</v>
      </c>
      <c r="AU77" s="504">
        <f t="shared" si="17"/>
        <v>0</v>
      </c>
      <c r="AV77" s="504">
        <f t="shared" si="18"/>
        <v>0</v>
      </c>
      <c r="AW77" s="504">
        <f t="shared" si="19"/>
        <v>0</v>
      </c>
      <c r="AX77" s="504">
        <f t="shared" si="20"/>
        <v>0</v>
      </c>
      <c r="AY77" s="504">
        <f t="shared" si="21"/>
        <v>0</v>
      </c>
      <c r="AZ77" s="504">
        <f t="shared" si="22"/>
        <v>0</v>
      </c>
      <c r="BA77" s="503"/>
    </row>
    <row r="78" spans="2:53" x14ac:dyDescent="0.15">
      <c r="B78" s="455" t="s">
        <v>109</v>
      </c>
      <c r="C78" s="456" t="s">
        <v>98</v>
      </c>
      <c r="E78" s="473">
        <v>0</v>
      </c>
      <c r="F78" s="505">
        <v>0</v>
      </c>
      <c r="G78" s="452">
        <v>1</v>
      </c>
      <c r="I78" s="473">
        <v>0</v>
      </c>
      <c r="J78" s="505">
        <v>0</v>
      </c>
      <c r="K78" s="452">
        <v>0</v>
      </c>
      <c r="M78" s="473">
        <v>0</v>
      </c>
      <c r="N78" s="505">
        <v>0</v>
      </c>
      <c r="O78" s="452">
        <v>0</v>
      </c>
      <c r="Q78" s="473">
        <v>0</v>
      </c>
      <c r="R78" s="505">
        <v>0</v>
      </c>
      <c r="S78" s="452">
        <v>0</v>
      </c>
      <c r="U78" s="473">
        <v>0</v>
      </c>
      <c r="V78" s="505">
        <v>0</v>
      </c>
      <c r="W78" s="452">
        <v>0</v>
      </c>
      <c r="Y78" s="473">
        <v>0</v>
      </c>
      <c r="Z78" s="505">
        <v>0</v>
      </c>
      <c r="AA78" s="452">
        <v>0</v>
      </c>
      <c r="AC78" s="473">
        <v>0</v>
      </c>
      <c r="AD78" s="505">
        <v>0</v>
      </c>
      <c r="AE78" s="452">
        <v>0</v>
      </c>
      <c r="AG78" s="473">
        <v>0.3</v>
      </c>
      <c r="AH78" s="505">
        <v>0.9</v>
      </c>
      <c r="AI78" s="521">
        <v>0.35</v>
      </c>
      <c r="AJ78" s="506">
        <v>0.6</v>
      </c>
      <c r="AK78" s="505">
        <v>0.35</v>
      </c>
      <c r="AL78" s="452">
        <v>0.7</v>
      </c>
      <c r="AN78" s="501">
        <f t="shared" si="12"/>
        <v>1</v>
      </c>
      <c r="AO78" s="502">
        <f t="shared" si="13"/>
        <v>1</v>
      </c>
      <c r="AP78" s="502">
        <f t="shared" si="14"/>
        <v>1</v>
      </c>
      <c r="AQ78" s="503" t="e">
        <f t="shared" ca="1" si="23"/>
        <v>#NAME?</v>
      </c>
      <c r="AR78" s="464" t="e">
        <f t="shared" ca="1" si="15"/>
        <v>#NAME?</v>
      </c>
      <c r="AT78" s="504">
        <f t="shared" si="16"/>
        <v>1</v>
      </c>
      <c r="AU78" s="504">
        <f t="shared" si="17"/>
        <v>0</v>
      </c>
      <c r="AV78" s="504">
        <f t="shared" si="18"/>
        <v>0</v>
      </c>
      <c r="AW78" s="504">
        <f t="shared" si="19"/>
        <v>0</v>
      </c>
      <c r="AX78" s="504">
        <f t="shared" si="20"/>
        <v>0</v>
      </c>
      <c r="AY78" s="504">
        <f t="shared" si="21"/>
        <v>0</v>
      </c>
      <c r="AZ78" s="504">
        <f t="shared" si="22"/>
        <v>0</v>
      </c>
      <c r="BA78" s="503"/>
    </row>
    <row r="79" spans="2:53" x14ac:dyDescent="0.15">
      <c r="B79" s="455" t="s">
        <v>110</v>
      </c>
      <c r="C79" s="456" t="s">
        <v>99</v>
      </c>
      <c r="E79" s="473">
        <v>0</v>
      </c>
      <c r="F79" s="505">
        <v>0</v>
      </c>
      <c r="G79" s="452">
        <v>1</v>
      </c>
      <c r="I79" s="473">
        <v>0</v>
      </c>
      <c r="J79" s="505">
        <v>0</v>
      </c>
      <c r="K79" s="452">
        <v>0</v>
      </c>
      <c r="M79" s="473">
        <v>0</v>
      </c>
      <c r="N79" s="505">
        <v>0</v>
      </c>
      <c r="O79" s="452">
        <v>0</v>
      </c>
      <c r="Q79" s="473">
        <v>0</v>
      </c>
      <c r="R79" s="505">
        <v>0</v>
      </c>
      <c r="S79" s="452">
        <v>0</v>
      </c>
      <c r="U79" s="473">
        <v>0</v>
      </c>
      <c r="V79" s="505">
        <v>0</v>
      </c>
      <c r="W79" s="452">
        <v>0</v>
      </c>
      <c r="Y79" s="473">
        <v>0</v>
      </c>
      <c r="Z79" s="505">
        <v>0</v>
      </c>
      <c r="AA79" s="452">
        <v>0</v>
      </c>
      <c r="AC79" s="473">
        <v>0</v>
      </c>
      <c r="AD79" s="505">
        <v>0</v>
      </c>
      <c r="AE79" s="452">
        <v>0</v>
      </c>
      <c r="AG79" s="473">
        <v>0.3</v>
      </c>
      <c r="AH79" s="505">
        <v>0.65</v>
      </c>
      <c r="AI79" s="521">
        <v>0.4</v>
      </c>
      <c r="AJ79" s="506">
        <v>0.75</v>
      </c>
      <c r="AK79" s="505">
        <v>0.3</v>
      </c>
      <c r="AL79" s="452">
        <v>0.6</v>
      </c>
      <c r="AN79" s="501">
        <f t="shared" si="12"/>
        <v>1</v>
      </c>
      <c r="AO79" s="502">
        <f t="shared" si="13"/>
        <v>1</v>
      </c>
      <c r="AP79" s="502">
        <f t="shared" si="14"/>
        <v>1</v>
      </c>
      <c r="AQ79" s="503" t="e">
        <f t="shared" ca="1" si="23"/>
        <v>#NAME?</v>
      </c>
      <c r="AR79" s="464" t="e">
        <f t="shared" ca="1" si="15"/>
        <v>#NAME?</v>
      </c>
      <c r="AT79" s="504">
        <f t="shared" si="16"/>
        <v>1</v>
      </c>
      <c r="AU79" s="504">
        <f t="shared" si="17"/>
        <v>0</v>
      </c>
      <c r="AV79" s="504">
        <f t="shared" si="18"/>
        <v>0</v>
      </c>
      <c r="AW79" s="504">
        <f t="shared" si="19"/>
        <v>0</v>
      </c>
      <c r="AX79" s="504">
        <f t="shared" si="20"/>
        <v>0</v>
      </c>
      <c r="AY79" s="504">
        <f t="shared" si="21"/>
        <v>0</v>
      </c>
      <c r="AZ79" s="504">
        <f t="shared" si="22"/>
        <v>0</v>
      </c>
      <c r="BA79" s="503"/>
    </row>
    <row r="80" spans="2:53" x14ac:dyDescent="0.15">
      <c r="B80" s="455" t="s">
        <v>114</v>
      </c>
      <c r="C80" s="456" t="s">
        <v>113</v>
      </c>
      <c r="E80" s="473">
        <v>0</v>
      </c>
      <c r="F80" s="505">
        <v>0</v>
      </c>
      <c r="G80" s="452">
        <v>1</v>
      </c>
      <c r="I80" s="473">
        <v>0</v>
      </c>
      <c r="J80" s="505">
        <v>0</v>
      </c>
      <c r="K80" s="452">
        <v>0</v>
      </c>
      <c r="M80" s="473">
        <v>0</v>
      </c>
      <c r="N80" s="505">
        <v>0</v>
      </c>
      <c r="O80" s="452">
        <v>0</v>
      </c>
      <c r="Q80" s="473">
        <v>0</v>
      </c>
      <c r="R80" s="505">
        <v>0</v>
      </c>
      <c r="S80" s="452">
        <v>0</v>
      </c>
      <c r="U80" s="473">
        <v>0</v>
      </c>
      <c r="V80" s="505">
        <v>0</v>
      </c>
      <c r="W80" s="452">
        <v>0</v>
      </c>
      <c r="Y80" s="473">
        <v>0</v>
      </c>
      <c r="Z80" s="505">
        <v>0</v>
      </c>
      <c r="AA80" s="452">
        <v>0</v>
      </c>
      <c r="AC80" s="473">
        <v>0</v>
      </c>
      <c r="AD80" s="505">
        <v>0</v>
      </c>
      <c r="AE80" s="452">
        <v>0</v>
      </c>
      <c r="AG80" s="473">
        <v>0.35</v>
      </c>
      <c r="AH80" s="505">
        <v>0.7</v>
      </c>
      <c r="AI80" s="521">
        <v>0.15</v>
      </c>
      <c r="AJ80" s="506">
        <v>0.65</v>
      </c>
      <c r="AK80" s="505">
        <v>0.5</v>
      </c>
      <c r="AL80" s="452">
        <v>0.65</v>
      </c>
      <c r="AN80" s="501">
        <f t="shared" si="12"/>
        <v>1</v>
      </c>
      <c r="AO80" s="502">
        <f t="shared" si="13"/>
        <v>1</v>
      </c>
      <c r="AP80" s="502">
        <f t="shared" si="14"/>
        <v>1</v>
      </c>
      <c r="AQ80" s="503" t="e">
        <f t="shared" ca="1" si="23"/>
        <v>#NAME?</v>
      </c>
      <c r="AR80" s="464" t="e">
        <f t="shared" ca="1" si="15"/>
        <v>#NAME?</v>
      </c>
      <c r="AT80" s="504">
        <f t="shared" si="16"/>
        <v>1</v>
      </c>
      <c r="AU80" s="504">
        <f t="shared" si="17"/>
        <v>0</v>
      </c>
      <c r="AV80" s="504">
        <f t="shared" si="18"/>
        <v>0</v>
      </c>
      <c r="AW80" s="504">
        <f t="shared" si="19"/>
        <v>0</v>
      </c>
      <c r="AX80" s="504">
        <f t="shared" si="20"/>
        <v>0</v>
      </c>
      <c r="AY80" s="504">
        <f t="shared" si="21"/>
        <v>0</v>
      </c>
      <c r="AZ80" s="504">
        <f t="shared" si="22"/>
        <v>0</v>
      </c>
      <c r="BA80" s="503"/>
    </row>
    <row r="81" spans="2:53" x14ac:dyDescent="0.15">
      <c r="B81" s="455" t="s">
        <v>124</v>
      </c>
      <c r="C81" s="456" t="s">
        <v>100</v>
      </c>
      <c r="E81" s="473">
        <v>0</v>
      </c>
      <c r="F81" s="505">
        <v>0</v>
      </c>
      <c r="G81" s="452">
        <v>1</v>
      </c>
      <c r="I81" s="473">
        <v>0</v>
      </c>
      <c r="J81" s="505">
        <v>0</v>
      </c>
      <c r="K81" s="452">
        <v>0</v>
      </c>
      <c r="M81" s="473">
        <v>0</v>
      </c>
      <c r="N81" s="505">
        <v>0</v>
      </c>
      <c r="O81" s="452">
        <v>0</v>
      </c>
      <c r="Q81" s="473">
        <v>0</v>
      </c>
      <c r="R81" s="505">
        <v>0</v>
      </c>
      <c r="S81" s="452">
        <v>0</v>
      </c>
      <c r="U81" s="473">
        <v>0</v>
      </c>
      <c r="V81" s="505">
        <v>0</v>
      </c>
      <c r="W81" s="452">
        <v>0</v>
      </c>
      <c r="Y81" s="473">
        <v>0</v>
      </c>
      <c r="Z81" s="505">
        <v>0</v>
      </c>
      <c r="AA81" s="452">
        <v>0</v>
      </c>
      <c r="AC81" s="473">
        <v>0</v>
      </c>
      <c r="AD81" s="505">
        <v>0</v>
      </c>
      <c r="AE81" s="452">
        <v>0</v>
      </c>
      <c r="AG81" s="473">
        <v>0.25</v>
      </c>
      <c r="AH81" s="505">
        <v>0.9</v>
      </c>
      <c r="AI81" s="521">
        <v>0.35</v>
      </c>
      <c r="AJ81" s="506">
        <v>0.75</v>
      </c>
      <c r="AK81" s="505">
        <v>0.4</v>
      </c>
      <c r="AL81" s="452">
        <v>0.80000000000000016</v>
      </c>
      <c r="AN81" s="501">
        <f t="shared" si="12"/>
        <v>1</v>
      </c>
      <c r="AO81" s="502">
        <f t="shared" si="13"/>
        <v>1</v>
      </c>
      <c r="AP81" s="502">
        <f t="shared" si="14"/>
        <v>1</v>
      </c>
      <c r="AQ81" s="503" t="e">
        <f t="shared" ca="1" si="23"/>
        <v>#NAME?</v>
      </c>
      <c r="AR81" s="464" t="e">
        <f t="shared" ca="1" si="15"/>
        <v>#NAME?</v>
      </c>
      <c r="AT81" s="504">
        <f t="shared" si="16"/>
        <v>1</v>
      </c>
      <c r="AU81" s="504">
        <f t="shared" si="17"/>
        <v>0</v>
      </c>
      <c r="AV81" s="504">
        <f t="shared" si="18"/>
        <v>0</v>
      </c>
      <c r="AW81" s="504">
        <f t="shared" si="19"/>
        <v>0</v>
      </c>
      <c r="AX81" s="504">
        <f t="shared" si="20"/>
        <v>0</v>
      </c>
      <c r="AY81" s="504">
        <f t="shared" si="21"/>
        <v>0</v>
      </c>
      <c r="AZ81" s="504">
        <f t="shared" si="22"/>
        <v>0</v>
      </c>
      <c r="BA81" s="503"/>
    </row>
    <row r="82" spans="2:53" x14ac:dyDescent="0.15">
      <c r="B82" s="455" t="s">
        <v>261</v>
      </c>
      <c r="C82" s="456" t="s">
        <v>119</v>
      </c>
      <c r="E82" s="473">
        <v>0</v>
      </c>
      <c r="F82" s="505">
        <v>0</v>
      </c>
      <c r="G82" s="452">
        <v>1</v>
      </c>
      <c r="I82" s="473">
        <v>0</v>
      </c>
      <c r="J82" s="505">
        <v>0</v>
      </c>
      <c r="K82" s="452">
        <v>0</v>
      </c>
      <c r="M82" s="473">
        <v>0</v>
      </c>
      <c r="N82" s="505">
        <v>0</v>
      </c>
      <c r="O82" s="452">
        <v>0</v>
      </c>
      <c r="Q82" s="473">
        <v>0</v>
      </c>
      <c r="R82" s="505">
        <v>0</v>
      </c>
      <c r="S82" s="452">
        <v>0</v>
      </c>
      <c r="U82" s="473">
        <v>0</v>
      </c>
      <c r="V82" s="505">
        <v>0</v>
      </c>
      <c r="W82" s="452">
        <v>0</v>
      </c>
      <c r="Y82" s="473">
        <v>0</v>
      </c>
      <c r="Z82" s="505">
        <v>0</v>
      </c>
      <c r="AA82" s="452">
        <v>0</v>
      </c>
      <c r="AC82" s="473">
        <v>0</v>
      </c>
      <c r="AD82" s="505">
        <v>0</v>
      </c>
      <c r="AE82" s="452">
        <v>0</v>
      </c>
      <c r="AG82" s="473">
        <v>0.25</v>
      </c>
      <c r="AH82" s="505">
        <v>0.8</v>
      </c>
      <c r="AI82" s="521">
        <v>0.3</v>
      </c>
      <c r="AJ82" s="506">
        <v>0.7</v>
      </c>
      <c r="AK82" s="505">
        <v>0.45</v>
      </c>
      <c r="AL82" s="452">
        <v>0.7</v>
      </c>
      <c r="AN82" s="501">
        <f t="shared" si="12"/>
        <v>1</v>
      </c>
      <c r="AO82" s="502">
        <f t="shared" si="13"/>
        <v>1</v>
      </c>
      <c r="AP82" s="502">
        <f t="shared" si="14"/>
        <v>1</v>
      </c>
      <c r="AQ82" s="503" t="e">
        <f t="shared" ca="1" si="23"/>
        <v>#NAME?</v>
      </c>
      <c r="AR82" s="464" t="e">
        <f t="shared" ca="1" si="15"/>
        <v>#NAME?</v>
      </c>
      <c r="AT82" s="504">
        <f t="shared" si="16"/>
        <v>1</v>
      </c>
      <c r="AU82" s="504">
        <f t="shared" si="17"/>
        <v>0</v>
      </c>
      <c r="AV82" s="504">
        <f t="shared" si="18"/>
        <v>0</v>
      </c>
      <c r="AW82" s="504">
        <f t="shared" si="19"/>
        <v>0</v>
      </c>
      <c r="AX82" s="504">
        <f t="shared" si="20"/>
        <v>0</v>
      </c>
      <c r="AY82" s="504">
        <f t="shared" si="21"/>
        <v>0</v>
      </c>
      <c r="AZ82" s="504">
        <f t="shared" si="22"/>
        <v>0</v>
      </c>
      <c r="BA82" s="503"/>
    </row>
    <row r="83" spans="2:53" x14ac:dyDescent="0.15">
      <c r="B83" s="455" t="s">
        <v>262</v>
      </c>
      <c r="C83" s="456" t="s">
        <v>115</v>
      </c>
      <c r="E83" s="473">
        <v>0</v>
      </c>
      <c r="F83" s="505">
        <v>0</v>
      </c>
      <c r="G83" s="452">
        <v>1</v>
      </c>
      <c r="I83" s="473">
        <v>0</v>
      </c>
      <c r="J83" s="505">
        <v>0</v>
      </c>
      <c r="K83" s="452">
        <v>0</v>
      </c>
      <c r="M83" s="473">
        <v>0</v>
      </c>
      <c r="N83" s="505">
        <v>0</v>
      </c>
      <c r="O83" s="452">
        <v>0</v>
      </c>
      <c r="Q83" s="473">
        <v>0</v>
      </c>
      <c r="R83" s="505">
        <v>0</v>
      </c>
      <c r="S83" s="452">
        <v>0</v>
      </c>
      <c r="U83" s="473">
        <v>0</v>
      </c>
      <c r="V83" s="505">
        <v>0</v>
      </c>
      <c r="W83" s="452">
        <v>0</v>
      </c>
      <c r="Y83" s="473">
        <v>0</v>
      </c>
      <c r="Z83" s="505">
        <v>0</v>
      </c>
      <c r="AA83" s="452">
        <v>0</v>
      </c>
      <c r="AC83" s="473">
        <v>0</v>
      </c>
      <c r="AD83" s="505">
        <v>0</v>
      </c>
      <c r="AE83" s="452">
        <v>0</v>
      </c>
      <c r="AG83" s="473">
        <v>0.3</v>
      </c>
      <c r="AH83" s="505">
        <v>0.85</v>
      </c>
      <c r="AI83" s="521">
        <v>0.3</v>
      </c>
      <c r="AJ83" s="506">
        <v>0.8</v>
      </c>
      <c r="AK83" s="505">
        <v>0.4</v>
      </c>
      <c r="AL83" s="452">
        <v>0.85</v>
      </c>
      <c r="AN83" s="501">
        <f t="shared" si="12"/>
        <v>1</v>
      </c>
      <c r="AO83" s="502">
        <f t="shared" si="13"/>
        <v>1</v>
      </c>
      <c r="AP83" s="502">
        <f t="shared" si="14"/>
        <v>1</v>
      </c>
      <c r="AQ83" s="503" t="e">
        <f t="shared" ca="1" si="23"/>
        <v>#NAME?</v>
      </c>
      <c r="AR83" s="464" t="e">
        <f t="shared" ca="1" si="15"/>
        <v>#NAME?</v>
      </c>
      <c r="AT83" s="504">
        <f t="shared" si="16"/>
        <v>1</v>
      </c>
      <c r="AU83" s="504">
        <f t="shared" si="17"/>
        <v>0</v>
      </c>
      <c r="AV83" s="504">
        <f t="shared" si="18"/>
        <v>0</v>
      </c>
      <c r="AW83" s="504">
        <f t="shared" si="19"/>
        <v>0</v>
      </c>
      <c r="AX83" s="504">
        <f t="shared" si="20"/>
        <v>0</v>
      </c>
      <c r="AY83" s="504">
        <f t="shared" si="21"/>
        <v>0</v>
      </c>
      <c r="AZ83" s="504">
        <f t="shared" si="22"/>
        <v>0</v>
      </c>
      <c r="BA83" s="503"/>
    </row>
    <row r="84" spans="2:53" x14ac:dyDescent="0.15">
      <c r="B84" s="455" t="s">
        <v>353</v>
      </c>
      <c r="C84" s="456" t="s">
        <v>347</v>
      </c>
      <c r="E84" s="473">
        <v>0</v>
      </c>
      <c r="F84" s="505">
        <v>0</v>
      </c>
      <c r="G84" s="452">
        <v>1</v>
      </c>
      <c r="I84" s="473">
        <v>0</v>
      </c>
      <c r="J84" s="505">
        <v>0</v>
      </c>
      <c r="K84" s="452">
        <v>0</v>
      </c>
      <c r="M84" s="473"/>
      <c r="N84" s="505"/>
      <c r="O84" s="452"/>
      <c r="Q84" s="473"/>
      <c r="R84" s="505"/>
      <c r="S84" s="452"/>
      <c r="U84" s="473"/>
      <c r="V84" s="505"/>
      <c r="W84" s="452"/>
      <c r="Y84" s="473"/>
      <c r="Z84" s="505"/>
      <c r="AA84" s="452"/>
      <c r="AC84" s="473"/>
      <c r="AD84" s="505"/>
      <c r="AE84" s="452"/>
      <c r="AG84" s="473">
        <v>0.3</v>
      </c>
      <c r="AH84" s="505">
        <v>0</v>
      </c>
      <c r="AI84" s="521">
        <v>0.1</v>
      </c>
      <c r="AJ84" s="506">
        <v>0.05</v>
      </c>
      <c r="AK84" s="505">
        <v>0.6</v>
      </c>
      <c r="AL84" s="452">
        <v>0.05</v>
      </c>
      <c r="AN84" s="501"/>
      <c r="AO84" s="502"/>
      <c r="AP84" s="502"/>
      <c r="AQ84" s="503"/>
      <c r="AT84" s="504"/>
      <c r="AU84" s="504"/>
      <c r="AV84" s="504"/>
      <c r="AW84" s="504"/>
      <c r="AX84" s="504"/>
      <c r="AY84" s="504"/>
      <c r="AZ84" s="504"/>
      <c r="BA84" s="503"/>
    </row>
    <row r="85" spans="2:53" x14ac:dyDescent="0.15">
      <c r="B85" s="455" t="s">
        <v>354</v>
      </c>
      <c r="C85" s="456" t="s">
        <v>348</v>
      </c>
      <c r="E85" s="473">
        <v>0</v>
      </c>
      <c r="F85" s="505">
        <v>0</v>
      </c>
      <c r="G85" s="452">
        <v>1</v>
      </c>
      <c r="I85" s="473">
        <v>0</v>
      </c>
      <c r="J85" s="505">
        <v>0</v>
      </c>
      <c r="K85" s="452">
        <v>0</v>
      </c>
      <c r="M85" s="473"/>
      <c r="N85" s="505"/>
      <c r="O85" s="452"/>
      <c r="Q85" s="473"/>
      <c r="R85" s="505"/>
      <c r="S85" s="452"/>
      <c r="U85" s="473"/>
      <c r="V85" s="505"/>
      <c r="W85" s="452"/>
      <c r="Y85" s="473"/>
      <c r="Z85" s="505"/>
      <c r="AA85" s="452"/>
      <c r="AC85" s="473"/>
      <c r="AD85" s="505"/>
      <c r="AE85" s="452"/>
      <c r="AG85" s="473">
        <v>0.3</v>
      </c>
      <c r="AH85" s="505">
        <v>0</v>
      </c>
      <c r="AI85" s="521">
        <v>0.1</v>
      </c>
      <c r="AJ85" s="506">
        <v>0.05</v>
      </c>
      <c r="AK85" s="505">
        <v>0.6</v>
      </c>
      <c r="AL85" s="452">
        <v>0.05</v>
      </c>
      <c r="AN85" s="501"/>
      <c r="AO85" s="502"/>
      <c r="AP85" s="502"/>
      <c r="AQ85" s="503"/>
      <c r="AT85" s="504"/>
      <c r="AU85" s="504"/>
      <c r="AV85" s="504"/>
      <c r="AW85" s="504"/>
      <c r="AX85" s="504"/>
      <c r="AY85" s="504"/>
      <c r="AZ85" s="504"/>
      <c r="BA85" s="503"/>
    </row>
    <row r="86" spans="2:53" x14ac:dyDescent="0.15">
      <c r="B86" s="455" t="s">
        <v>355</v>
      </c>
      <c r="C86" s="456" t="s">
        <v>349</v>
      </c>
      <c r="E86" s="473">
        <v>0</v>
      </c>
      <c r="F86" s="505">
        <v>0</v>
      </c>
      <c r="G86" s="452">
        <v>1</v>
      </c>
      <c r="I86" s="473">
        <v>0</v>
      </c>
      <c r="J86" s="505">
        <v>0</v>
      </c>
      <c r="K86" s="452">
        <v>0</v>
      </c>
      <c r="M86" s="473"/>
      <c r="N86" s="505"/>
      <c r="O86" s="452"/>
      <c r="Q86" s="473"/>
      <c r="R86" s="505"/>
      <c r="S86" s="452"/>
      <c r="U86" s="473"/>
      <c r="V86" s="505"/>
      <c r="W86" s="452"/>
      <c r="Y86" s="473"/>
      <c r="Z86" s="505"/>
      <c r="AA86" s="452"/>
      <c r="AC86" s="473"/>
      <c r="AD86" s="505"/>
      <c r="AE86" s="452"/>
      <c r="AG86" s="473">
        <v>0.3</v>
      </c>
      <c r="AH86" s="505">
        <v>0</v>
      </c>
      <c r="AI86" s="521">
        <v>0.1</v>
      </c>
      <c r="AJ86" s="506">
        <v>0.05</v>
      </c>
      <c r="AK86" s="505">
        <v>0.6</v>
      </c>
      <c r="AL86" s="452">
        <v>0.05</v>
      </c>
      <c r="AN86" s="501"/>
      <c r="AO86" s="502"/>
      <c r="AP86" s="502"/>
      <c r="AQ86" s="503"/>
      <c r="AT86" s="504"/>
      <c r="AU86" s="504"/>
      <c r="AV86" s="504"/>
      <c r="AW86" s="504"/>
      <c r="AX86" s="504"/>
      <c r="AY86" s="504"/>
      <c r="AZ86" s="504"/>
      <c r="BA86" s="503"/>
    </row>
    <row r="87" spans="2:53" x14ac:dyDescent="0.15">
      <c r="B87" s="455" t="s">
        <v>356</v>
      </c>
      <c r="C87" s="456" t="s">
        <v>350</v>
      </c>
      <c r="E87" s="473">
        <v>0</v>
      </c>
      <c r="F87" s="505">
        <v>0</v>
      </c>
      <c r="G87" s="452">
        <v>1</v>
      </c>
      <c r="I87" s="473">
        <v>0</v>
      </c>
      <c r="J87" s="505">
        <v>0</v>
      </c>
      <c r="K87" s="452">
        <v>0</v>
      </c>
      <c r="M87" s="473"/>
      <c r="N87" s="505"/>
      <c r="O87" s="452"/>
      <c r="Q87" s="473"/>
      <c r="R87" s="505"/>
      <c r="S87" s="452"/>
      <c r="U87" s="473"/>
      <c r="V87" s="505"/>
      <c r="W87" s="452"/>
      <c r="Y87" s="473"/>
      <c r="Z87" s="505"/>
      <c r="AA87" s="452"/>
      <c r="AC87" s="473"/>
      <c r="AD87" s="505"/>
      <c r="AE87" s="452"/>
      <c r="AG87" s="473">
        <v>0.1</v>
      </c>
      <c r="AH87" s="505">
        <v>0</v>
      </c>
      <c r="AI87" s="521">
        <v>0.8</v>
      </c>
      <c r="AJ87" s="506">
        <v>0.1</v>
      </c>
      <c r="AK87" s="505">
        <v>0.1</v>
      </c>
      <c r="AL87" s="452">
        <v>0.2</v>
      </c>
      <c r="AN87" s="501"/>
      <c r="AO87" s="502"/>
      <c r="AP87" s="502"/>
      <c r="AQ87" s="503"/>
      <c r="AT87" s="504"/>
      <c r="AU87" s="504"/>
      <c r="AV87" s="504"/>
      <c r="AW87" s="504"/>
      <c r="AX87" s="504"/>
      <c r="AY87" s="504"/>
      <c r="AZ87" s="504"/>
      <c r="BA87" s="503"/>
    </row>
    <row r="88" spans="2:53" x14ac:dyDescent="0.15">
      <c r="B88" s="455" t="s">
        <v>357</v>
      </c>
      <c r="C88" s="456" t="s">
        <v>351</v>
      </c>
      <c r="E88" s="473">
        <v>0</v>
      </c>
      <c r="F88" s="505">
        <v>0</v>
      </c>
      <c r="G88" s="452">
        <v>1</v>
      </c>
      <c r="I88" s="473">
        <v>0</v>
      </c>
      <c r="J88" s="505">
        <v>0</v>
      </c>
      <c r="K88" s="452">
        <v>0</v>
      </c>
      <c r="M88" s="473"/>
      <c r="N88" s="505"/>
      <c r="O88" s="452"/>
      <c r="Q88" s="473"/>
      <c r="R88" s="505"/>
      <c r="S88" s="452"/>
      <c r="U88" s="473"/>
      <c r="V88" s="505"/>
      <c r="W88" s="452"/>
      <c r="Y88" s="473"/>
      <c r="Z88" s="505"/>
      <c r="AA88" s="452"/>
      <c r="AC88" s="473"/>
      <c r="AD88" s="505"/>
      <c r="AE88" s="452"/>
      <c r="AG88" s="473">
        <v>0.3</v>
      </c>
      <c r="AH88" s="505">
        <v>0.05</v>
      </c>
      <c r="AI88" s="521">
        <v>0.4</v>
      </c>
      <c r="AJ88" s="506">
        <v>0.1</v>
      </c>
      <c r="AK88" s="505">
        <v>0.3</v>
      </c>
      <c r="AL88" s="452">
        <v>0.3</v>
      </c>
      <c r="AN88" s="501"/>
      <c r="AO88" s="502"/>
      <c r="AP88" s="502"/>
      <c r="AQ88" s="503"/>
      <c r="AT88" s="504"/>
      <c r="AU88" s="504"/>
      <c r="AV88" s="504"/>
      <c r="AW88" s="504"/>
      <c r="AX88" s="504"/>
      <c r="AY88" s="504"/>
      <c r="AZ88" s="504"/>
      <c r="BA88" s="503"/>
    </row>
    <row r="89" spans="2:53" x14ac:dyDescent="0.15">
      <c r="B89" s="455" t="s">
        <v>358</v>
      </c>
      <c r="C89" s="456" t="s">
        <v>352</v>
      </c>
      <c r="E89" s="473">
        <v>0</v>
      </c>
      <c r="F89" s="505">
        <v>0</v>
      </c>
      <c r="G89" s="452">
        <v>1</v>
      </c>
      <c r="I89" s="473">
        <v>0</v>
      </c>
      <c r="J89" s="505">
        <v>0</v>
      </c>
      <c r="K89" s="452">
        <v>0</v>
      </c>
      <c r="M89" s="473"/>
      <c r="N89" s="505"/>
      <c r="O89" s="452"/>
      <c r="Q89" s="473"/>
      <c r="R89" s="505"/>
      <c r="S89" s="452"/>
      <c r="U89" s="473"/>
      <c r="V89" s="505"/>
      <c r="W89" s="452"/>
      <c r="Y89" s="473"/>
      <c r="Z89" s="505"/>
      <c r="AA89" s="452"/>
      <c r="AC89" s="473"/>
      <c r="AD89" s="505"/>
      <c r="AE89" s="452"/>
      <c r="AG89" s="473">
        <v>0.4</v>
      </c>
      <c r="AH89" s="505">
        <v>0.2</v>
      </c>
      <c r="AI89" s="521">
        <v>0.4</v>
      </c>
      <c r="AJ89" s="506">
        <v>0.3</v>
      </c>
      <c r="AK89" s="505">
        <v>0.2</v>
      </c>
      <c r="AL89" s="452">
        <v>0</v>
      </c>
      <c r="AN89" s="501"/>
      <c r="AO89" s="502"/>
      <c r="AP89" s="502"/>
      <c r="AQ89" s="503"/>
      <c r="AT89" s="504"/>
      <c r="AU89" s="504"/>
      <c r="AV89" s="504"/>
      <c r="AW89" s="504"/>
      <c r="AX89" s="504"/>
      <c r="AY89" s="504"/>
      <c r="AZ89" s="504"/>
      <c r="BA89" s="503"/>
    </row>
    <row r="90" spans="2:53" x14ac:dyDescent="0.15">
      <c r="B90" s="777" t="s">
        <v>393</v>
      </c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778"/>
      <c r="AL90" s="785"/>
      <c r="AN90" s="501"/>
      <c r="AO90" s="502"/>
      <c r="AP90" s="502"/>
      <c r="AQ90" s="503"/>
      <c r="AT90" s="504"/>
      <c r="AU90" s="504"/>
      <c r="AV90" s="504"/>
      <c r="AW90" s="504"/>
      <c r="AX90" s="504"/>
      <c r="AY90" s="504"/>
      <c r="AZ90" s="504"/>
      <c r="BA90" s="503"/>
    </row>
  </sheetData>
  <mergeCells count="5">
    <mergeCell ref="AG1:AL1"/>
    <mergeCell ref="AG2:AH2"/>
    <mergeCell ref="AI2:AJ2"/>
    <mergeCell ref="AK2:AL2"/>
    <mergeCell ref="B90:AL90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rgb="FF00B0F0"/>
  </sheetPr>
  <dimension ref="B1:CE337"/>
  <sheetViews>
    <sheetView showGridLines="0" tabSelected="1" zoomScale="70" zoomScaleNormal="70" zoomScalePageLayoutView="70" workbookViewId="0">
      <selection activeCell="AC16" sqref="AC16"/>
    </sheetView>
  </sheetViews>
  <sheetFormatPr baseColWidth="10" defaultColWidth="8.83203125" defaultRowHeight="13" x14ac:dyDescent="0.15"/>
  <cols>
    <col min="1" max="1" width="8.6640625" customWidth="1"/>
    <col min="2" max="2" width="6.5" bestFit="1" customWidth="1"/>
    <col min="3" max="4" width="9.83203125" customWidth="1"/>
    <col min="5" max="5" width="12.5" customWidth="1"/>
    <col min="6" max="6" width="10.83203125" customWidth="1"/>
    <col min="7" max="7" width="10.5" customWidth="1"/>
    <col min="8" max="8" width="11.83203125" customWidth="1"/>
    <col min="9" max="9" width="10.5" customWidth="1"/>
    <col min="10" max="10" width="13.83203125" customWidth="1"/>
    <col min="11" max="11" width="10.5" customWidth="1"/>
    <col min="12" max="13" width="11.1640625" customWidth="1"/>
    <col min="14" max="14" width="11.5" customWidth="1"/>
    <col min="15" max="17" width="8.83203125" customWidth="1"/>
    <col min="18" max="18" width="13.6640625" customWidth="1"/>
    <col min="19" max="20" width="14" customWidth="1"/>
    <col min="21" max="21" width="19.5" customWidth="1"/>
    <col min="22" max="26" width="8.83203125" customWidth="1"/>
    <col min="27" max="27" width="17.83203125" customWidth="1"/>
    <col min="28" max="28" width="8.83203125" customWidth="1"/>
    <col min="29" max="29" width="35.5" customWidth="1"/>
    <col min="30" max="36" width="8.83203125" customWidth="1"/>
    <col min="37" max="37" width="22.1640625" customWidth="1"/>
    <col min="38" max="83" width="8.83203125" customWidth="1"/>
  </cols>
  <sheetData>
    <row r="1" spans="2:83" ht="15.75" customHeight="1" x14ac:dyDescent="0.15"/>
    <row r="2" spans="2:83" s="1" customFormat="1" ht="28.5" customHeight="1" x14ac:dyDescent="0.15">
      <c r="G2"/>
      <c r="I2" s="13"/>
      <c r="J2" s="140" t="s">
        <v>306</v>
      </c>
      <c r="K2" s="141" t="str">
        <f>Dashboard!D3</f>
        <v>PG&amp;E</v>
      </c>
      <c r="L2"/>
      <c r="O2"/>
      <c r="P2"/>
      <c r="Q2"/>
      <c r="R2" s="759" t="s">
        <v>705</v>
      </c>
      <c r="S2" s="140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2:83" ht="15.75" customHeight="1" x14ac:dyDescent="0.15">
      <c r="B3" s="17"/>
    </row>
    <row r="4" spans="2:83" ht="27.75" customHeight="1" x14ac:dyDescent="0.15">
      <c r="C4" s="599" t="s">
        <v>298</v>
      </c>
    </row>
    <row r="5" spans="2:83" ht="39.5" customHeight="1" x14ac:dyDescent="0.15">
      <c r="B5" s="17"/>
      <c r="C5" s="196" t="s">
        <v>279</v>
      </c>
      <c r="D5" s="197"/>
      <c r="E5" s="197"/>
      <c r="F5" s="198"/>
      <c r="G5" s="196" t="s">
        <v>280</v>
      </c>
      <c r="H5" s="197"/>
      <c r="I5" s="197"/>
      <c r="J5" s="198"/>
      <c r="K5" s="196" t="s">
        <v>323</v>
      </c>
      <c r="L5" s="197"/>
      <c r="M5" s="197"/>
      <c r="N5" s="198"/>
      <c r="S5" s="745" t="s">
        <v>75</v>
      </c>
      <c r="T5" s="745" t="s">
        <v>74</v>
      </c>
      <c r="U5" s="745" t="s">
        <v>640</v>
      </c>
    </row>
    <row r="6" spans="2:83" x14ac:dyDescent="0.15">
      <c r="B6" s="17"/>
      <c r="C6" s="193" t="str">
        <f>Dashboard!F15</f>
        <v>Title 20</v>
      </c>
      <c r="D6" s="194" t="str">
        <f>Dashboard!G15</f>
        <v>Fed</v>
      </c>
      <c r="E6" s="194" t="str">
        <f>Dashboard!H15</f>
        <v>Title 24</v>
      </c>
      <c r="F6" s="195" t="s">
        <v>2</v>
      </c>
      <c r="G6" s="193" t="str">
        <f t="shared" ref="G6:N6" si="0">C6</f>
        <v>Title 20</v>
      </c>
      <c r="H6" s="194" t="str">
        <f t="shared" si="0"/>
        <v>Fed</v>
      </c>
      <c r="I6" s="194" t="str">
        <f t="shared" si="0"/>
        <v>Title 24</v>
      </c>
      <c r="J6" s="195" t="str">
        <f t="shared" si="0"/>
        <v>Total</v>
      </c>
      <c r="K6" s="193" t="str">
        <f t="shared" si="0"/>
        <v>Title 20</v>
      </c>
      <c r="L6" s="194" t="str">
        <f t="shared" si="0"/>
        <v>Fed</v>
      </c>
      <c r="M6" s="194" t="str">
        <f t="shared" si="0"/>
        <v>Title 24</v>
      </c>
      <c r="N6" s="195" t="str">
        <f t="shared" si="0"/>
        <v>Total</v>
      </c>
    </row>
    <row r="7" spans="2:83" ht="19.5" customHeight="1" x14ac:dyDescent="0.2">
      <c r="B7" s="125">
        <v>2006</v>
      </c>
      <c r="C7" s="199">
        <f ca="1">50%*SUMPRODUCT(OFFSET('Savings by Standards'!$F$8,1,$B7-2006,MaxCodeIndex,1),OFFSET(Inputs!HL$10,1,0,MaxCodeIndex,1))</f>
        <v>42.127943954189533</v>
      </c>
      <c r="D7" s="187">
        <f ca="1">50%*SUMPRODUCT(OFFSET('Savings by Standards'!$F$8,1,$B7-2006,MaxCodeIndex,1),OFFSET(Inputs!HM$10,1,0,MaxCodeIndex,1))</f>
        <v>0</v>
      </c>
      <c r="E7" s="187">
        <f ca="1">50%*SUMPRODUCT(OFFSET('Savings by Standards'!$F$8,1,$B7-2006,MaxCodeIndex,1),OFFSET(Inputs!HN$10,1,0,MaxCodeIndex,1))</f>
        <v>29.870961846745889</v>
      </c>
      <c r="F7" s="205">
        <f t="shared" ref="F7:F31" ca="1" si="1">SUM(C7:E7)</f>
        <v>71.998905800935418</v>
      </c>
      <c r="G7" s="199">
        <f ca="1">50%*SUMPRODUCT(OFFSET('Savings by Standards'!$BP$8,1,$B7-2006,MaxCodeIndex,1),OFFSET(Inputs!HL$10,1,0,MaxCodeIndex,1))</f>
        <v>8.0432406873624576</v>
      </c>
      <c r="H7" s="188">
        <f ca="1">50%*SUMPRODUCT(OFFSET('Savings by Standards'!$BP$8,1,$B7-2006,MaxCodeIndex,1),OFFSET(Inputs!HM$10,1,0,MaxCodeIndex,1))</f>
        <v>0</v>
      </c>
      <c r="I7" s="188">
        <f ca="1">50%*SUMPRODUCT(OFFSET('Savings by Standards'!$BP$8,1,$B7-2006,MaxCodeIndex,1),OFFSET(Inputs!HN$10,1,0,MaxCodeIndex,1))</f>
        <v>8.5291073644132585</v>
      </c>
      <c r="J7" s="205">
        <f t="shared" ref="J7:J31" ca="1" si="2">SUM(G7:I7)</f>
        <v>16.572348051775716</v>
      </c>
      <c r="K7" s="215">
        <f ca="1">50%*SUMPRODUCT(OFFSET('Savings by Standards'!$DZ$8,1,$B7-2006,MaxCodeIndex,1),OFFSET(Inputs!HL$10,1,0,MaxCodeIndex,1))</f>
        <v>-0.27297228748379643</v>
      </c>
      <c r="L7" s="188">
        <f ca="1">50%*SUMPRODUCT(OFFSET('Savings by Standards'!$DZ$8,1,$B7-2006,MaxCodeIndex,1),OFFSET(Inputs!HM$10,1,0,MaxCodeIndex,1))</f>
        <v>0</v>
      </c>
      <c r="M7" s="188">
        <f ca="1">50%*SUMPRODUCT(OFFSET('Savings by Standards'!$DZ$8,1,$B7-2006,MaxCodeIndex,1),OFFSET(Inputs!HN$10,1,0,MaxCodeIndex,1))</f>
        <v>0.89498102243104627</v>
      </c>
      <c r="N7" s="203">
        <f t="shared" ref="N7:N31" ca="1" si="3">SUM(K7:M7)</f>
        <v>0.62200873494724984</v>
      </c>
      <c r="R7" s="755">
        <v>2018</v>
      </c>
      <c r="S7" s="746">
        <f ca="1">F50</f>
        <v>788.19024276855635</v>
      </c>
      <c r="T7" s="747">
        <f ca="1">J50</f>
        <v>177.65063008024441</v>
      </c>
      <c r="U7" s="748">
        <f ca="1">N50</f>
        <v>15.694706566831147</v>
      </c>
    </row>
    <row r="8" spans="2:83" ht="19.5" customHeight="1" x14ac:dyDescent="0.2">
      <c r="B8" s="126">
        <v>2007</v>
      </c>
      <c r="C8" s="199">
        <f ca="1">50%*SUMPRODUCT(OFFSET('Savings by Standards'!$F$8,1,$B8-2006,MaxCodeIndex,1),OFFSET(Inputs!HL$10,1,0,MaxCodeIndex,1))</f>
        <v>69.83281497176452</v>
      </c>
      <c r="D8" s="187">
        <f ca="1">50%*SUMPRODUCT(OFFSET('Savings by Standards'!$F$8,1,$B8-2006,MaxCodeIndex,1),OFFSET(Inputs!HM$10,1,0,MaxCodeIndex,1))</f>
        <v>0</v>
      </c>
      <c r="E8" s="187">
        <f ca="1">50%*SUMPRODUCT(OFFSET('Savings by Standards'!$F$8,1,$B8-2006,MaxCodeIndex,1),OFFSET(Inputs!HN$10,1,0,MaxCodeIndex,1))</f>
        <v>45.012426078144529</v>
      </c>
      <c r="F8" s="205">
        <f t="shared" ca="1" si="1"/>
        <v>114.84524104990905</v>
      </c>
      <c r="G8" s="199">
        <f ca="1">50%*SUMPRODUCT(OFFSET('Savings by Standards'!$BP$8,1,$B8-2006,MaxCodeIndex,1),OFFSET(Inputs!HL$10,1,0,MaxCodeIndex,1))</f>
        <v>12.461673747224113</v>
      </c>
      <c r="H8" s="188">
        <f ca="1">50%*SUMPRODUCT(OFFSET('Savings by Standards'!$BP$8,1,$B8-2006,MaxCodeIndex,1),OFFSET(Inputs!HM$10,1,0,MaxCodeIndex,1))</f>
        <v>0</v>
      </c>
      <c r="I8" s="188">
        <f ca="1">50%*SUMPRODUCT(OFFSET('Savings by Standards'!$BP$8,1,$B8-2006,MaxCodeIndex,1),OFFSET(Inputs!HN$10,1,0,MaxCodeIndex,1))</f>
        <v>12.117340077969336</v>
      </c>
      <c r="J8" s="205">
        <f t="shared" ca="1" si="2"/>
        <v>24.579013825193449</v>
      </c>
      <c r="K8" s="215">
        <f ca="1">50%*SUMPRODUCT(OFFSET('Savings by Standards'!$DZ$8,1,$B8-2006,MaxCodeIndex,1),OFFSET(Inputs!HL$10,1,0,MaxCodeIndex,1))</f>
        <v>-0.5416568086131095</v>
      </c>
      <c r="L8" s="188">
        <f ca="1">50%*SUMPRODUCT(OFFSET('Savings by Standards'!$DZ$8,1,$B8-2006,MaxCodeIndex,1),OFFSET(Inputs!HM$10,1,0,MaxCodeIndex,1))</f>
        <v>0</v>
      </c>
      <c r="M8" s="188">
        <f ca="1">50%*SUMPRODUCT(OFFSET('Savings by Standards'!$DZ$8,1,$B8-2006,MaxCodeIndex,1),OFFSET(Inputs!HN$10,1,0,MaxCodeIndex,1))</f>
        <v>0.88406351163692087</v>
      </c>
      <c r="N8" s="203">
        <f t="shared" ca="1" si="3"/>
        <v>0.34240670302381138</v>
      </c>
      <c r="R8" s="756">
        <v>2019</v>
      </c>
      <c r="S8" s="749">
        <f t="shared" ref="S8:S9" ca="1" si="4">F51</f>
        <v>811.07549333553584</v>
      </c>
      <c r="T8" s="750">
        <f t="shared" ref="T8:T9" ca="1" si="5">J51</f>
        <v>181.32548450537558</v>
      </c>
      <c r="U8" s="751">
        <f t="shared" ref="U8:U9" ca="1" si="6">N51</f>
        <v>15.733125955725008</v>
      </c>
    </row>
    <row r="9" spans="2:83" ht="19.5" customHeight="1" x14ac:dyDescent="0.2">
      <c r="B9" s="126">
        <v>2008</v>
      </c>
      <c r="C9" s="199">
        <f ca="1">50%*SUMPRODUCT(OFFSET('Savings by Standards'!$F$8,1,$B9-2006,MaxCodeIndex,1),OFFSET(Inputs!HL$10,1,0,MaxCodeIndex,1))</f>
        <v>77.154159544221471</v>
      </c>
      <c r="D9" s="187">
        <f ca="1">50%*SUMPRODUCT(OFFSET('Savings by Standards'!$F$8,1,$B9-2006,MaxCodeIndex,1),OFFSET(Inputs!HM$10,1,0,MaxCodeIndex,1))</f>
        <v>0</v>
      </c>
      <c r="E9" s="187">
        <f ca="1">50%*SUMPRODUCT(OFFSET('Savings by Standards'!$F$8,1,$B9-2006,MaxCodeIndex,1),OFFSET(Inputs!HN$10,1,0,MaxCodeIndex,1))</f>
        <v>38.904659773459734</v>
      </c>
      <c r="F9" s="205">
        <f t="shared" ca="1" si="1"/>
        <v>116.05881931768121</v>
      </c>
      <c r="G9" s="199">
        <f ca="1">50%*SUMPRODUCT(OFFSET('Savings by Standards'!$BP$8,1,$B9-2006,MaxCodeIndex,1),OFFSET(Inputs!HL$10,1,0,MaxCodeIndex,1))</f>
        <v>13.868338966349393</v>
      </c>
      <c r="H9" s="188">
        <f ca="1">50%*SUMPRODUCT(OFFSET('Savings by Standards'!$BP$8,1,$B9-2006,MaxCodeIndex,1),OFFSET(Inputs!HM$10,1,0,MaxCodeIndex,1))</f>
        <v>0</v>
      </c>
      <c r="I9" s="188">
        <f ca="1">50%*SUMPRODUCT(OFFSET('Savings by Standards'!$BP$8,1,$B9-2006,MaxCodeIndex,1),OFFSET(Inputs!HN$10,1,0,MaxCodeIndex,1))</f>
        <v>11.099889106517884</v>
      </c>
      <c r="J9" s="205">
        <f t="shared" ca="1" si="2"/>
        <v>24.968228072867277</v>
      </c>
      <c r="K9" s="215">
        <f ca="1">50%*SUMPRODUCT(OFFSET('Savings by Standards'!$DZ$8,1,$B9-2006,MaxCodeIndex,1),OFFSET(Inputs!HL$10,1,0,MaxCodeIndex,1))</f>
        <v>-0.60665685123945856</v>
      </c>
      <c r="L9" s="188">
        <f ca="1">50%*SUMPRODUCT(OFFSET('Savings by Standards'!$DZ$8,1,$B9-2006,MaxCodeIndex,1),OFFSET(Inputs!HM$10,1,0,MaxCodeIndex,1))</f>
        <v>0</v>
      </c>
      <c r="M9" s="188">
        <f ca="1">50%*SUMPRODUCT(OFFSET('Savings by Standards'!$DZ$8,1,$B9-2006,MaxCodeIndex,1),OFFSET(Inputs!HN$10,1,0,MaxCodeIndex,1))</f>
        <v>0.71097196953924069</v>
      </c>
      <c r="N9" s="203">
        <f t="shared" ca="1" si="3"/>
        <v>0.10431511829978213</v>
      </c>
      <c r="R9" s="757">
        <v>2020</v>
      </c>
      <c r="S9" s="752">
        <f t="shared" ca="1" si="4"/>
        <v>811.01971927623083</v>
      </c>
      <c r="T9" s="753">
        <f t="shared" ca="1" si="5"/>
        <v>180.66857497826351</v>
      </c>
      <c r="U9" s="754">
        <f t="shared" ca="1" si="6"/>
        <v>15.728094749672003</v>
      </c>
    </row>
    <row r="10" spans="2:83" ht="19.5" customHeight="1" x14ac:dyDescent="0.15">
      <c r="B10" s="126">
        <v>2009</v>
      </c>
      <c r="C10" s="199">
        <f ca="1">50%*SUMPRODUCT(OFFSET('Savings by Standards'!$F$8,1,$B10-2006,MaxCodeIndex,1),OFFSET(Inputs!HL$10,1,0,MaxCodeIndex,1))</f>
        <v>82.736616534623892</v>
      </c>
      <c r="D10" s="187">
        <f ca="1">50%*SUMPRODUCT(OFFSET('Savings by Standards'!$F$8,1,$B10-2006,MaxCodeIndex,1),OFFSET(Inputs!HM$10,1,0,MaxCodeIndex,1))</f>
        <v>0</v>
      </c>
      <c r="E10" s="187">
        <f ca="1">50%*SUMPRODUCT(OFFSET('Savings by Standards'!$F$8,1,$B10-2006,MaxCodeIndex,1),OFFSET(Inputs!HN$10,1,0,MaxCodeIndex,1))</f>
        <v>41.958542925802128</v>
      </c>
      <c r="F10" s="205">
        <f t="shared" ca="1" si="1"/>
        <v>124.69515946042603</v>
      </c>
      <c r="G10" s="199">
        <f ca="1">50%*SUMPRODUCT(OFFSET('Savings by Standards'!$BP$8,1,$B10-2006,MaxCodeIndex,1),OFFSET(Inputs!HL$10,1,0,MaxCodeIndex,1))</f>
        <v>14.954041690877194</v>
      </c>
      <c r="H10" s="188">
        <f ca="1">50%*SUMPRODUCT(OFFSET('Savings by Standards'!$BP$8,1,$B10-2006,MaxCodeIndex,1),OFFSET(Inputs!HM$10,1,0,MaxCodeIndex,1))</f>
        <v>0</v>
      </c>
      <c r="I10" s="188">
        <f ca="1">50%*SUMPRODUCT(OFFSET('Savings by Standards'!$BP$8,1,$B10-2006,MaxCodeIndex,1),OFFSET(Inputs!HN$10,1,0,MaxCodeIndex,1))</f>
        <v>11.608614592243612</v>
      </c>
      <c r="J10" s="205">
        <f t="shared" ca="1" si="2"/>
        <v>26.562656283120806</v>
      </c>
      <c r="K10" s="215">
        <f ca="1">50%*SUMPRODUCT(OFFSET('Savings by Standards'!$DZ$8,1,$B10-2006,MaxCodeIndex,1),OFFSET(Inputs!HL$10,1,0,MaxCodeIndex,1))</f>
        <v>-0.65869199037001103</v>
      </c>
      <c r="L10" s="188">
        <f ca="1">50%*SUMPRODUCT(OFFSET('Savings by Standards'!$DZ$8,1,$B10-2006,MaxCodeIndex,1),OFFSET(Inputs!HM$10,1,0,MaxCodeIndex,1))</f>
        <v>0</v>
      </c>
      <c r="M10" s="188">
        <f ca="1">50%*SUMPRODUCT(OFFSET('Savings by Standards'!$DZ$8,1,$B10-2006,MaxCodeIndex,1),OFFSET(Inputs!HN$10,1,0,MaxCodeIndex,1))</f>
        <v>0.79751774058808089</v>
      </c>
      <c r="N10" s="203">
        <f t="shared" ca="1" si="3"/>
        <v>0.13882575021806987</v>
      </c>
      <c r="R10" s="745" t="s">
        <v>331</v>
      </c>
      <c r="S10" s="758">
        <f ca="1">AVERAGE(S7:S9)</f>
        <v>803.42848512677438</v>
      </c>
      <c r="T10" s="758">
        <f ca="1">AVERAGE(T7:T9)</f>
        <v>179.88156318796118</v>
      </c>
      <c r="U10" s="758">
        <f ca="1">AVERAGE(U7:U9)</f>
        <v>15.718642424076052</v>
      </c>
    </row>
    <row r="11" spans="2:83" ht="19.5" customHeight="1" x14ac:dyDescent="0.15">
      <c r="B11" s="125">
        <v>2010</v>
      </c>
      <c r="C11" s="201">
        <f ca="1">SUMPRODUCT(OFFSET('Savings by Standards'!$F$8,1,$B11-2006,MaxCodeIndex,1),OFFSET(Inputs!HL$10,1,0,MaxCodeIndex,1))</f>
        <v>367.89215212385386</v>
      </c>
      <c r="D11" s="191">
        <f ca="1">SUMPRODUCT(OFFSET('Savings by Standards'!$F$8,1,$B11-2006,MaxCodeIndex,1),OFFSET(Inputs!HM$10,1,0,MaxCodeIndex,1))</f>
        <v>3.5689303864306408</v>
      </c>
      <c r="E11" s="191">
        <f ca="1">SUMPRODUCT(OFFSET('Savings by Standards'!$F$8,1,$B11-2006,MaxCodeIndex,1),OFFSET(Inputs!HN$10,1,0,MaxCodeIndex,1))</f>
        <v>198.14698238670533</v>
      </c>
      <c r="F11" s="204">
        <f t="shared" ca="1" si="1"/>
        <v>569.60806489698984</v>
      </c>
      <c r="G11" s="201">
        <f ca="1">SUMPRODUCT(OFFSET('Savings by Standards'!$BP$8,1,$B11-2006,MaxCodeIndex,1),OFFSET(Inputs!HL$10,1,0,MaxCodeIndex,1))</f>
        <v>54.280064507950044</v>
      </c>
      <c r="H11" s="189">
        <f ca="1">SUMPRODUCT(OFFSET('Savings by Standards'!$BP$8,1,$B11-2006,MaxCodeIndex,1),OFFSET(Inputs!HM$10,1,0,MaxCodeIndex,1))</f>
        <v>0.49034000091829671</v>
      </c>
      <c r="I11" s="189">
        <f ca="1">SUMPRODUCT(OFFSET('Savings by Standards'!$BP$8,1,$B11-2006,MaxCodeIndex,1),OFFSET(Inputs!HN$10,1,0,MaxCodeIndex,1))</f>
        <v>50.871173792140006</v>
      </c>
      <c r="J11" s="204">
        <f t="shared" ca="1" si="2"/>
        <v>105.64157830100834</v>
      </c>
      <c r="K11" s="216">
        <f ca="1">SUMPRODUCT(OFFSET('Savings by Standards'!$DZ$8,1,$B11-2006,MaxCodeIndex,1),OFFSET(Inputs!HL$10,1,0,MaxCodeIndex,1))</f>
        <v>-2.4562681359624281</v>
      </c>
      <c r="L11" s="189">
        <f ca="1">SUMPRODUCT(OFFSET('Savings by Standards'!$DZ$8,1,$B11-2006,MaxCodeIndex,1),OFFSET(Inputs!HM$10,1,0,MaxCodeIndex,1))</f>
        <v>0</v>
      </c>
      <c r="M11" s="189">
        <f ca="1">SUMPRODUCT(OFFSET('Savings by Standards'!$DZ$8,1,$B11-2006,MaxCodeIndex,1),OFFSET(Inputs!HN$10,1,0,MaxCodeIndex,1))</f>
        <v>1.6918235810131521</v>
      </c>
      <c r="N11" s="202">
        <f t="shared" ca="1" si="3"/>
        <v>-0.76444455494927599</v>
      </c>
    </row>
    <row r="12" spans="2:83" ht="19.5" customHeight="1" x14ac:dyDescent="0.15">
      <c r="B12" s="126">
        <v>2011</v>
      </c>
      <c r="C12" s="199">
        <f ca="1">SUMPRODUCT(OFFSET('Savings by Standards'!$F$8,1,$B12-2006,MaxCodeIndex,1),OFFSET(Inputs!HL$10,1,0,MaxCodeIndex,1))</f>
        <v>468.72855277846986</v>
      </c>
      <c r="D12" s="187">
        <f ca="1">SUMPRODUCT(OFFSET('Savings by Standards'!$F$8,1,$B12-2006,MaxCodeIndex,1),OFFSET(Inputs!HM$10,1,0,MaxCodeIndex,1))</f>
        <v>42.617673919072459</v>
      </c>
      <c r="E12" s="187">
        <f ca="1">SUMPRODUCT(OFFSET('Savings by Standards'!$F$8,1,$B12-2006,MaxCodeIndex,1),OFFSET(Inputs!HN$10,1,0,MaxCodeIndex,1))</f>
        <v>539.96203464883774</v>
      </c>
      <c r="F12" s="205">
        <f t="shared" ca="1" si="1"/>
        <v>1051.30826134638</v>
      </c>
      <c r="G12" s="199">
        <f ca="1">SUMPRODUCT(OFFSET('Savings by Standards'!$BP$8,1,$B12-2006,MaxCodeIndex,1),OFFSET(Inputs!HL$10,1,0,MaxCodeIndex,1))</f>
        <v>65.278196563640421</v>
      </c>
      <c r="H12" s="188">
        <f ca="1">SUMPRODUCT(OFFSET('Savings by Standards'!$BP$8,1,$B12-2006,MaxCodeIndex,1),OFFSET(Inputs!HM$10,1,0,MaxCodeIndex,1))</f>
        <v>5.8630519769156972</v>
      </c>
      <c r="I12" s="188">
        <f ca="1">SUMPRODUCT(OFFSET('Savings by Standards'!$BP$8,1,$B12-2006,MaxCodeIndex,1),OFFSET(Inputs!HN$10,1,0,MaxCodeIndex,1))</f>
        <v>129.34602394453461</v>
      </c>
      <c r="J12" s="205">
        <f t="shared" ca="1" si="2"/>
        <v>200.48727248509073</v>
      </c>
      <c r="K12" s="215">
        <f ca="1">SUMPRODUCT(OFFSET('Savings by Standards'!$DZ$8,1,$B12-2006,MaxCodeIndex,1),OFFSET(Inputs!HL$10,1,0,MaxCodeIndex,1))</f>
        <v>-4.7341447434471284</v>
      </c>
      <c r="L12" s="188">
        <f ca="1">SUMPRODUCT(OFFSET('Savings by Standards'!$DZ$8,1,$B12-2006,MaxCodeIndex,1),OFFSET(Inputs!HM$10,1,0,MaxCodeIndex,1))</f>
        <v>-6.9422433554492437E-3</v>
      </c>
      <c r="M12" s="188">
        <f ca="1">SUMPRODUCT(OFFSET('Savings by Standards'!$DZ$8,1,$B12-2006,MaxCodeIndex,1),OFFSET(Inputs!HN$10,1,0,MaxCodeIndex,1))</f>
        <v>3.6356366654581262</v>
      </c>
      <c r="N12" s="203">
        <f t="shared" ca="1" si="3"/>
        <v>-1.1054503213444513</v>
      </c>
    </row>
    <row r="13" spans="2:83" ht="19.5" customHeight="1" x14ac:dyDescent="0.15">
      <c r="B13" s="126">
        <v>2012</v>
      </c>
      <c r="C13" s="199">
        <f ca="1">SUMPRODUCT(OFFSET('Savings by Standards'!$F$8,1,$B13-2006,MaxCodeIndex,1),OFFSET(Inputs!HL$10,1,0,MaxCodeIndex,1))</f>
        <v>439.73209218210832</v>
      </c>
      <c r="D13" s="187">
        <f ca="1">SUMPRODUCT(OFFSET('Savings by Standards'!$F$8,1,$B13-2006,MaxCodeIndex,1),OFFSET(Inputs!HM$10,1,0,MaxCodeIndex,1))</f>
        <v>96.673170926786312</v>
      </c>
      <c r="E13" s="187">
        <f ca="1">SUMPRODUCT(OFFSET('Savings by Standards'!$F$8,1,$B13-2006,MaxCodeIndex,1),OFFSET(Inputs!HN$10,1,0,MaxCodeIndex,1))</f>
        <v>539.96203464883774</v>
      </c>
      <c r="F13" s="622">
        <f t="shared" ca="1" si="1"/>
        <v>1076.3672977577323</v>
      </c>
      <c r="G13" s="627">
        <f ca="1">SUMPRODUCT(OFFSET('Savings by Standards'!$BP$8,1,$B13-2006,MaxCodeIndex,1),OFFSET(Inputs!HL$10,1,0,MaxCodeIndex,1))</f>
        <v>60.397341627634624</v>
      </c>
      <c r="H13" s="628">
        <f ca="1">SUMPRODUCT(OFFSET('Savings by Standards'!$BP$8,1,$B13-2006,MaxCodeIndex,1),OFFSET(Inputs!HM$10,1,0,MaxCodeIndex,1))</f>
        <v>19.886446555216221</v>
      </c>
      <c r="I13" s="628">
        <f ca="1">SUMPRODUCT(OFFSET('Savings by Standards'!$BP$8,1,$B13-2006,MaxCodeIndex,1),OFFSET(Inputs!HN$10,1,0,MaxCodeIndex,1))</f>
        <v>129.34602394453461</v>
      </c>
      <c r="J13" s="622">
        <f t="shared" ca="1" si="2"/>
        <v>209.62981212738543</v>
      </c>
      <c r="K13" s="635">
        <f ca="1">SUMPRODUCT(OFFSET('Savings by Standards'!$DZ$8,1,$B13-2006,MaxCodeIndex,1),OFFSET(Inputs!HL$10,1,0,MaxCodeIndex,1))</f>
        <v>-4.298537558863611</v>
      </c>
      <c r="L13" s="628">
        <f ca="1">SUMPRODUCT(OFFSET('Savings by Standards'!$DZ$8,1,$B13-2006,MaxCodeIndex,1),OFFSET(Inputs!HM$10,1,0,MaxCodeIndex,1))</f>
        <v>-0.33265298902519441</v>
      </c>
      <c r="M13" s="628">
        <f ca="1">SUMPRODUCT(OFFSET('Savings by Standards'!$DZ$8,1,$B13-2006,MaxCodeIndex,1),OFFSET(Inputs!HN$10,1,0,MaxCodeIndex,1))</f>
        <v>3.6356366654581262</v>
      </c>
      <c r="N13" s="621">
        <f t="shared" ca="1" si="3"/>
        <v>-0.99555388243067933</v>
      </c>
    </row>
    <row r="14" spans="2:83" ht="19.5" customHeight="1" x14ac:dyDescent="0.15">
      <c r="B14" s="126">
        <v>2013</v>
      </c>
      <c r="C14" s="199">
        <f ca="1">SUMPRODUCT(OFFSET('Savings by Standards'!$F$8,1,$B14-2006,MaxCodeIndex,1),OFFSET(Inputs!HL$10,1,0,MaxCodeIndex,1))</f>
        <v>769.67625979099341</v>
      </c>
      <c r="D14" s="187">
        <f ca="1">SUMPRODUCT(OFFSET('Savings by Standards'!$F$8,1,$B14-2006,MaxCodeIndex,1),OFFSET(Inputs!HM$10,1,0,MaxCodeIndex,1))</f>
        <v>309.58757304433726</v>
      </c>
      <c r="E14" s="187">
        <f ca="1">SUMPRODUCT(OFFSET('Savings by Standards'!$F$8,1,$B14-2006,MaxCodeIndex,1),OFFSET(Inputs!HN$10,1,0,MaxCodeIndex,1))</f>
        <v>539.91188148836818</v>
      </c>
      <c r="F14" s="622">
        <f t="shared" ca="1" si="1"/>
        <v>1619.1757143236989</v>
      </c>
      <c r="G14" s="627">
        <f ca="1">SUMPRODUCT(OFFSET('Savings by Standards'!$BP$8,1,$B14-2006,MaxCodeIndex,1),OFFSET(Inputs!HL$10,1,0,MaxCodeIndex,1))</f>
        <v>91.527127431031474</v>
      </c>
      <c r="H14" s="628">
        <f ca="1">SUMPRODUCT(OFFSET('Savings by Standards'!$BP$8,1,$B14-2006,MaxCodeIndex,1),OFFSET(Inputs!HM$10,1,0,MaxCodeIndex,1))</f>
        <v>78.471100484085525</v>
      </c>
      <c r="I14" s="628">
        <f ca="1">SUMPRODUCT(OFFSET('Savings by Standards'!$BP$8,1,$B14-2006,MaxCodeIndex,1),OFFSET(Inputs!HN$10,1,0,MaxCodeIndex,1))</f>
        <v>129.33563327086051</v>
      </c>
      <c r="J14" s="622">
        <f t="shared" ca="1" si="2"/>
        <v>299.33386118597753</v>
      </c>
      <c r="K14" s="635">
        <f ca="1">SUMPRODUCT(OFFSET('Savings by Standards'!$DZ$8,1,$B14-2006,MaxCodeIndex,1),OFFSET(Inputs!HL$10,1,0,MaxCodeIndex,1))</f>
        <v>-10.078935818918522</v>
      </c>
      <c r="L14" s="628">
        <f ca="1">SUMPRODUCT(OFFSET('Savings by Standards'!$DZ$8,1,$B14-2006,MaxCodeIndex,1),OFFSET(Inputs!HM$10,1,0,MaxCodeIndex,1))</f>
        <v>-0.26268396301320174</v>
      </c>
      <c r="M14" s="628">
        <f ca="1">SUMPRODUCT(OFFSET('Savings by Standards'!$DZ$8,1,$B14-2006,MaxCodeIndex,1),OFFSET(Inputs!HN$10,1,0,MaxCodeIndex,1))</f>
        <v>3.6356366654581262</v>
      </c>
      <c r="N14" s="621">
        <f t="shared" ca="1" si="3"/>
        <v>-6.7059831164735986</v>
      </c>
    </row>
    <row r="15" spans="2:83" ht="19.5" customHeight="1" x14ac:dyDescent="0.15">
      <c r="B15" s="126">
        <v>2014</v>
      </c>
      <c r="C15" s="199">
        <f ca="1">SUMPRODUCT(OFFSET('Savings by Standards'!$F$8,1,$B15-2006,MaxCodeIndex,1),OFFSET(Inputs!HL$10,1,0,MaxCodeIndex,1))</f>
        <v>704.59342533448523</v>
      </c>
      <c r="D15" s="187">
        <f ca="1">SUMPRODUCT(OFFSET('Savings by Standards'!$F$8,1,$B15-2006,MaxCodeIndex,1),OFFSET(Inputs!HM$10,1,0,MaxCodeIndex,1))</f>
        <v>320.87499369853873</v>
      </c>
      <c r="E15" s="187">
        <f ca="1">SUMPRODUCT(OFFSET('Savings by Standards'!$F$8,1,$B15-2006,MaxCodeIndex,1),OFFSET(Inputs!HN$10,1,0,MaxCodeIndex,1))</f>
        <v>642.80760754233449</v>
      </c>
      <c r="F15" s="622">
        <f t="shared" ca="1" si="1"/>
        <v>1668.2760265753586</v>
      </c>
      <c r="G15" s="627">
        <f ca="1">SUMPRODUCT(OFFSET('Savings by Standards'!$BP$8,1,$B15-2006,MaxCodeIndex,1),OFFSET(Inputs!HL$10,1,0,MaxCodeIndex,1))</f>
        <v>81.899845039504882</v>
      </c>
      <c r="H15" s="628">
        <f ca="1">SUMPRODUCT(OFFSET('Savings by Standards'!$BP$8,1,$B15-2006,MaxCodeIndex,1),OFFSET(Inputs!HM$10,1,0,MaxCodeIndex,1))</f>
        <v>84.792159279098598</v>
      </c>
      <c r="I15" s="628">
        <f ca="1">SUMPRODUCT(OFFSET('Savings by Standards'!$BP$8,1,$B15-2006,MaxCodeIndex,1),OFFSET(Inputs!HN$10,1,0,MaxCodeIndex,1))</f>
        <v>157.64333124555432</v>
      </c>
      <c r="J15" s="622">
        <f t="shared" ca="1" si="2"/>
        <v>324.33533556415784</v>
      </c>
      <c r="K15" s="635">
        <f ca="1">SUMPRODUCT(OFFSET('Savings by Standards'!$DZ$8,1,$B15-2006,MaxCodeIndex,1),OFFSET(Inputs!HL$10,1,0,MaxCodeIndex,1))</f>
        <v>-9.2776213938497136</v>
      </c>
      <c r="L15" s="628">
        <f ca="1">SUMPRODUCT(OFFSET('Savings by Standards'!$DZ$8,1,$B15-2006,MaxCodeIndex,1),OFFSET(Inputs!HM$10,1,0,MaxCodeIndex,1))</f>
        <v>-1.6432438782990944E-2</v>
      </c>
      <c r="M15" s="628">
        <f ca="1">SUMPRODUCT(OFFSET('Savings by Standards'!$DZ$8,1,$B15-2006,MaxCodeIndex,1),OFFSET(Inputs!HN$10,1,0,MaxCodeIndex,1))</f>
        <v>3.9592176745158243</v>
      </c>
      <c r="N15" s="621">
        <f t="shared" ca="1" si="3"/>
        <v>-5.3348361581168797</v>
      </c>
    </row>
    <row r="16" spans="2:83" ht="19.5" customHeight="1" x14ac:dyDescent="0.15">
      <c r="B16" s="126">
        <v>2015</v>
      </c>
      <c r="C16" s="199">
        <f ca="1">SUMPRODUCT(OFFSET('Savings by Standards'!$F$8,1,$B16-2006,MaxCodeIndex,1),OFFSET(Inputs!HL$10,1,0,MaxCodeIndex,1))</f>
        <v>704.59342533448523</v>
      </c>
      <c r="D16" s="187">
        <f ca="1">SUMPRODUCT(OFFSET('Savings by Standards'!$F$8,1,$B16-2006,MaxCodeIndex,1),OFFSET(Inputs!HM$10,1,0,MaxCodeIndex,1))</f>
        <v>411.05361302110151</v>
      </c>
      <c r="E16" s="187">
        <f ca="1">SUMPRODUCT(OFFSET('Savings by Standards'!$F$8,1,$B16-2006,MaxCodeIndex,1),OFFSET(Inputs!HN$10,1,0,MaxCodeIndex,1))</f>
        <v>846.43354753160349</v>
      </c>
      <c r="F16" s="622">
        <f t="shared" ca="1" si="1"/>
        <v>1962.0805858871904</v>
      </c>
      <c r="G16" s="627">
        <f ca="1">SUMPRODUCT(OFFSET('Savings by Standards'!$BP$8,1,$B16-2006,MaxCodeIndex,1),OFFSET(Inputs!HL$10,1,0,MaxCodeIndex,1))</f>
        <v>81.899845039504882</v>
      </c>
      <c r="H16" s="628">
        <f ca="1">SUMPRODUCT(OFFSET('Savings by Standards'!$BP$8,1,$B16-2006,MaxCodeIndex,1),OFFSET(Inputs!HM$10,1,0,MaxCodeIndex,1))</f>
        <v>109.67755787324892</v>
      </c>
      <c r="I16" s="628">
        <f ca="1">SUMPRODUCT(OFFSET('Savings by Standards'!$BP$8,1,$B16-2006,MaxCodeIndex,1),OFFSET(Inputs!HN$10,1,0,MaxCodeIndex,1))</f>
        <v>212.12847400911181</v>
      </c>
      <c r="J16" s="622">
        <f t="shared" ca="1" si="2"/>
        <v>403.70587692186564</v>
      </c>
      <c r="K16" s="635">
        <f ca="1">SUMPRODUCT(OFFSET('Savings by Standards'!$DZ$8,1,$B16-2006,MaxCodeIndex,1),OFFSET(Inputs!HL$10,1,0,MaxCodeIndex,1))</f>
        <v>-9.2776213938497136</v>
      </c>
      <c r="L16" s="628">
        <f ca="1">SUMPRODUCT(OFFSET('Savings by Standards'!$DZ$8,1,$B16-2006,MaxCodeIndex,1),OFFSET(Inputs!HM$10,1,0,MaxCodeIndex,1))</f>
        <v>4.4837895303850139</v>
      </c>
      <c r="M16" s="628">
        <f ca="1">SUMPRODUCT(OFFSET('Savings by Standards'!$DZ$8,1,$B16-2006,MaxCodeIndex,1),OFFSET(Inputs!HN$10,1,0,MaxCodeIndex,1))</f>
        <v>6.6968991047846798</v>
      </c>
      <c r="N16" s="621">
        <f t="shared" ca="1" si="3"/>
        <v>1.9030672413199801</v>
      </c>
    </row>
    <row r="17" spans="2:14" ht="19.5" customHeight="1" x14ac:dyDescent="0.15">
      <c r="B17" s="126">
        <v>2016</v>
      </c>
      <c r="C17" s="199">
        <f ca="1">SUMPRODUCT(OFFSET('Savings by Standards'!$F$8,1,$B17-2006,MaxCodeIndex,1),OFFSET(Inputs!HL$10,1,0,MaxCodeIndex,1))</f>
        <v>698.02211214420413</v>
      </c>
      <c r="D17" s="187">
        <f ca="1">SUMPRODUCT(OFFSET('Savings by Standards'!$F$8,1,$B17-2006,MaxCodeIndex,1),OFFSET(Inputs!HM$10,1,0,MaxCodeIndex,1))</f>
        <v>661.34723272658471</v>
      </c>
      <c r="E17" s="187">
        <f ca="1">SUMPRODUCT(OFFSET('Savings by Standards'!$F$8,1,$B17-2006,MaxCodeIndex,1),OFFSET(Inputs!HN$10,1,0,MaxCodeIndex,1))</f>
        <v>892.6082832418823</v>
      </c>
      <c r="F17" s="622">
        <f t="shared" ca="1" si="1"/>
        <v>2251.977628112671</v>
      </c>
      <c r="G17" s="199">
        <f ca="1">SUMPRODUCT(OFFSET('Savings by Standards'!$BP$8,1,$B17-2006,MaxCodeIndex,1),OFFSET(Inputs!HL$10,1,0,MaxCodeIndex,1))</f>
        <v>79.508132800483821</v>
      </c>
      <c r="H17" s="188">
        <f ca="1">SUMPRODUCT(OFFSET('Savings by Standards'!$BP$8,1,$B17-2006,MaxCodeIndex,1),OFFSET(Inputs!HM$10,1,0,MaxCodeIndex,1))</f>
        <v>163.46627015807496</v>
      </c>
      <c r="I17" s="188">
        <f ca="1">SUMPRODUCT(OFFSET('Savings by Standards'!$BP$8,1,$B17-2006,MaxCodeIndex,1),OFFSET(Inputs!HN$10,1,0,MaxCodeIndex,1))</f>
        <v>220.44384738285061</v>
      </c>
      <c r="J17" s="622">
        <f t="shared" ca="1" si="2"/>
        <v>463.41825034140936</v>
      </c>
      <c r="K17" s="215">
        <f ca="1">SUMPRODUCT(OFFSET('Savings by Standards'!$DZ$8,1,$B17-2006,MaxCodeIndex,1),OFFSET(Inputs!HL$10,1,0,MaxCodeIndex,1))</f>
        <v>1.9097252810601395</v>
      </c>
      <c r="L17" s="188">
        <f ca="1">SUMPRODUCT(OFFSET('Savings by Standards'!$DZ$8,1,$B17-2006,MaxCodeIndex,1),OFFSET(Inputs!HM$10,1,0,MaxCodeIndex,1))</f>
        <v>3.9841917942357097</v>
      </c>
      <c r="M17" s="188">
        <f ca="1">SUMPRODUCT(OFFSET('Savings by Standards'!$DZ$8,1,$B17-2006,MaxCodeIndex,1),OFFSET(Inputs!HN$10,1,0,MaxCodeIndex,1))</f>
        <v>7.6672967769754932</v>
      </c>
      <c r="N17" s="621">
        <f t="shared" ca="1" si="3"/>
        <v>13.561213852271344</v>
      </c>
    </row>
    <row r="18" spans="2:14" ht="19.5" customHeight="1" x14ac:dyDescent="0.15">
      <c r="B18" s="126">
        <v>2017</v>
      </c>
      <c r="C18" s="199">
        <f ca="1">SUMPRODUCT(OFFSET('Savings by Standards'!$F$8,1,$B18-2006,MaxCodeIndex,1),OFFSET(Inputs!HL$10,1,0,MaxCodeIndex,1))</f>
        <v>717.07616039661571</v>
      </c>
      <c r="D18" s="187">
        <f ca="1">SUMPRODUCT(OFFSET('Savings by Standards'!$F$8,1,$B18-2006,MaxCodeIndex,1),OFFSET(Inputs!HM$10,1,0,MaxCodeIndex,1))</f>
        <v>883.81294551190058</v>
      </c>
      <c r="E18" s="187">
        <f ca="1">SUMPRODUCT(OFFSET('Savings by Standards'!$F$8,1,$B18-2006,MaxCodeIndex,1),OFFSET(Inputs!HN$10,1,0,MaxCodeIndex,1))</f>
        <v>969.88435324432555</v>
      </c>
      <c r="F18" s="622">
        <f t="shared" ca="1" si="1"/>
        <v>2570.773459152842</v>
      </c>
      <c r="G18" s="199">
        <f ca="1">SUMPRODUCT(OFFSET('Savings by Standards'!$BP$8,1,$B18-2006,MaxCodeIndex,1),OFFSET(Inputs!HL$10,1,0,MaxCodeIndex,1))</f>
        <v>87.614993171917135</v>
      </c>
      <c r="H18" s="188">
        <f ca="1">SUMPRODUCT(OFFSET('Savings by Standards'!$BP$8,1,$B18-2006,MaxCodeIndex,1),OFFSET(Inputs!HM$10,1,0,MaxCodeIndex,1))</f>
        <v>200.96100806820397</v>
      </c>
      <c r="I18" s="188">
        <f ca="1">SUMPRODUCT(OFFSET('Savings by Standards'!$BP$8,1,$B18-2006,MaxCodeIndex,1),OFFSET(Inputs!HN$10,1,0,MaxCodeIndex,1))</f>
        <v>253.6270780552525</v>
      </c>
      <c r="J18" s="622">
        <f t="shared" ca="1" si="2"/>
        <v>542.20307929537364</v>
      </c>
      <c r="K18" s="215">
        <f ca="1">SUMPRODUCT(OFFSET('Savings by Standards'!$DZ$8,1,$B18-2006,MaxCodeIndex,1),OFFSET(Inputs!HL$10,1,0,MaxCodeIndex,1))</f>
        <v>6.3789268279866063</v>
      </c>
      <c r="L18" s="188">
        <f ca="1">SUMPRODUCT(OFFSET('Savings by Standards'!$DZ$8,1,$B18-2006,MaxCodeIndex,1),OFFSET(Inputs!HM$10,1,0,MaxCodeIndex,1))</f>
        <v>3.7166225409151288</v>
      </c>
      <c r="M18" s="188">
        <f ca="1">SUMPRODUCT(OFFSET('Savings by Standards'!$DZ$8,1,$B18-2006,MaxCodeIndex,1),OFFSET(Inputs!HN$10,1,0,MaxCodeIndex,1))</f>
        <v>10.436794885677902</v>
      </c>
      <c r="N18" s="621">
        <f t="shared" ca="1" si="3"/>
        <v>20.532344254579638</v>
      </c>
    </row>
    <row r="19" spans="2:14" ht="19.5" customHeight="1" x14ac:dyDescent="0.15">
      <c r="B19" s="126">
        <v>2018</v>
      </c>
      <c r="C19" s="199">
        <f ca="1">SUMPRODUCT(OFFSET('Savings by Standards'!$F$8,1,$B19-2006,MaxCodeIndex,1),OFFSET(Inputs!HL$10,1,0,MaxCodeIndex,1))</f>
        <v>797.53475588247272</v>
      </c>
      <c r="D19" s="187">
        <f ca="1">SUMPRODUCT(OFFSET('Savings by Standards'!$F$8,1,$B19-2006,MaxCodeIndex,1),OFFSET(Inputs!HM$10,1,0,MaxCodeIndex,1))</f>
        <v>1050.8381979293413</v>
      </c>
      <c r="E19" s="187">
        <f ca="1">SUMPRODUCT(OFFSET('Savings by Standards'!$F$8,1,$B19-2006,MaxCodeIndex,1),OFFSET(Inputs!HN$10,1,0,MaxCodeIndex,1))</f>
        <v>1026.8906977202914</v>
      </c>
      <c r="F19" s="205">
        <f t="shared" ca="1" si="1"/>
        <v>2875.2636515321055</v>
      </c>
      <c r="G19" s="199">
        <f ca="1">SUMPRODUCT(OFFSET('Savings by Standards'!$BP$8,1,$B19-2006,MaxCodeIndex,1),OFFSET(Inputs!HL$10,1,0,MaxCodeIndex,1))</f>
        <v>103.39535281496974</v>
      </c>
      <c r="H19" s="188">
        <f ca="1">SUMPRODUCT(OFFSET('Savings by Standards'!$BP$8,1,$B19-2006,MaxCodeIndex,1),OFFSET(Inputs!HM$10,1,0,MaxCodeIndex,1))</f>
        <v>236.47091365925104</v>
      </c>
      <c r="I19" s="188">
        <f ca="1">SUMPRODUCT(OFFSET('Savings by Standards'!$BP$8,1,$B19-2006,MaxCodeIndex,1),OFFSET(Inputs!HN$10,1,0,MaxCodeIndex,1))</f>
        <v>284.13267771151015</v>
      </c>
      <c r="J19" s="205">
        <f t="shared" ca="1" si="2"/>
        <v>623.99894418573092</v>
      </c>
      <c r="K19" s="215">
        <f ca="1">SUMPRODUCT(OFFSET('Savings by Standards'!$DZ$8,1,$B19-2006,MaxCodeIndex,1),OFFSET(Inputs!HL$10,1,0,MaxCodeIndex,1))</f>
        <v>7.6141245992353808</v>
      </c>
      <c r="L19" s="188">
        <f ca="1">SUMPRODUCT(OFFSET('Savings by Standards'!$DZ$8,1,$B19-2006,MaxCodeIndex,1),OFFSET(Inputs!HM$10,1,0,MaxCodeIndex,1))</f>
        <v>3.3027124311045526</v>
      </c>
      <c r="M19" s="188">
        <f ca="1">SUMPRODUCT(OFFSET('Savings by Standards'!$DZ$8,1,$B19-2006,MaxCodeIndex,1),OFFSET(Inputs!HN$10,1,0,MaxCodeIndex,1))</f>
        <v>13.138581367507957</v>
      </c>
      <c r="N19" s="203">
        <f t="shared" ca="1" si="3"/>
        <v>24.055418397847891</v>
      </c>
    </row>
    <row r="20" spans="2:14" ht="19.5" customHeight="1" x14ac:dyDescent="0.15">
      <c r="B20" s="126">
        <v>2019</v>
      </c>
      <c r="C20" s="199">
        <f ca="1">SUMPRODUCT(OFFSET('Savings by Standards'!$F$8,1,$B20-2006,MaxCodeIndex,1),OFFSET(Inputs!HL$10,1,0,MaxCodeIndex,1))</f>
        <v>916.34382822316161</v>
      </c>
      <c r="D20" s="187">
        <f ca="1">SUMPRODUCT(OFFSET('Savings by Standards'!$F$8,1,$B20-2006,MaxCodeIndex,1),OFFSET(Inputs!HM$10,1,0,MaxCodeIndex,1))</f>
        <v>1066.406348737853</v>
      </c>
      <c r="E20" s="187">
        <f ca="1">SUMPRODUCT(OFFSET('Savings by Standards'!$F$8,1,$B20-2006,MaxCodeIndex,1),OFFSET(Inputs!HN$10,1,0,MaxCodeIndex,1))</f>
        <v>1026.8906977202914</v>
      </c>
      <c r="F20" s="205">
        <f t="shared" ca="1" si="1"/>
        <v>3009.6408746813058</v>
      </c>
      <c r="G20" s="199">
        <f ca="1">SUMPRODUCT(OFFSET('Savings by Standards'!$BP$8,1,$B20-2006,MaxCodeIndex,1),OFFSET(Inputs!HL$10,1,0,MaxCodeIndex,1))</f>
        <v>125.51571337442239</v>
      </c>
      <c r="H20" s="188">
        <f ca="1">SUMPRODUCT(OFFSET('Savings by Standards'!$BP$8,1,$B20-2006,MaxCodeIndex,1),OFFSET(Inputs!HM$10,1,0,MaxCodeIndex,1))</f>
        <v>241.05870824368094</v>
      </c>
      <c r="I20" s="188">
        <f ca="1">SUMPRODUCT(OFFSET('Savings by Standards'!$BP$8,1,$B20-2006,MaxCodeIndex,1),OFFSET(Inputs!HN$10,1,0,MaxCodeIndex,1))</f>
        <v>284.13267771151015</v>
      </c>
      <c r="J20" s="205">
        <f t="shared" ca="1" si="2"/>
        <v>650.70709932961347</v>
      </c>
      <c r="K20" s="215">
        <f ca="1">SUMPRODUCT(OFFSET('Savings by Standards'!$DZ$8,1,$B20-2006,MaxCodeIndex,1),OFFSET(Inputs!HL$10,1,0,MaxCodeIndex,1))</f>
        <v>7.2381007673016278</v>
      </c>
      <c r="L20" s="188">
        <f ca="1">SUMPRODUCT(OFFSET('Savings by Standards'!$DZ$8,1,$B20-2006,MaxCodeIndex,1),OFFSET(Inputs!HM$10,1,0,MaxCodeIndex,1))</f>
        <v>3.2210855722568295</v>
      </c>
      <c r="M20" s="188">
        <f ca="1">SUMPRODUCT(OFFSET('Savings by Standards'!$DZ$8,1,$B20-2006,MaxCodeIndex,1),OFFSET(Inputs!HN$10,1,0,MaxCodeIndex,1))</f>
        <v>13.138581367507957</v>
      </c>
      <c r="N20" s="203">
        <f t="shared" ca="1" si="3"/>
        <v>23.597767707066414</v>
      </c>
    </row>
    <row r="21" spans="2:14" ht="19.5" customHeight="1" x14ac:dyDescent="0.15">
      <c r="B21" s="127">
        <v>2020</v>
      </c>
      <c r="C21" s="623">
        <f ca="1">SUMPRODUCT(OFFSET('Savings by Standards'!$F$8,1,$B21-2006,MaxCodeIndex,1),OFFSET(Inputs!HL$10,1,0,MaxCodeIndex,1))</f>
        <v>981.88178319801716</v>
      </c>
      <c r="D21" s="624">
        <f ca="1">SUMPRODUCT(OFFSET('Savings by Standards'!$F$8,1,$B21-2006,MaxCodeIndex,1),OFFSET(Inputs!HM$10,1,0,MaxCodeIndex,1))</f>
        <v>1073.9177366364843</v>
      </c>
      <c r="E21" s="624">
        <f ca="1">SUMPRODUCT(OFFSET('Savings by Standards'!$F$8,1,$B21-2006,MaxCodeIndex,1),OFFSET(Inputs!HN$10,1,0,MaxCodeIndex,1))</f>
        <v>1026.8906977202914</v>
      </c>
      <c r="F21" s="625">
        <f t="shared" ca="1" si="1"/>
        <v>3082.690217554793</v>
      </c>
      <c r="G21" s="623">
        <f ca="1">SUMPRODUCT(OFFSET('Savings by Standards'!$BP$8,1,$B21-2006,MaxCodeIndex,1),OFFSET(Inputs!HL$10,1,0,MaxCodeIndex,1))</f>
        <v>138.36491438848805</v>
      </c>
      <c r="H21" s="626">
        <f ca="1">SUMPRODUCT(OFFSET('Savings by Standards'!$BP$8,1,$B21-2006,MaxCodeIndex,1),OFFSET(Inputs!HM$10,1,0,MaxCodeIndex,1))</f>
        <v>242.24093607121321</v>
      </c>
      <c r="I21" s="626">
        <f ca="1">SUMPRODUCT(OFFSET('Savings by Standards'!$BP$8,1,$B21-2006,MaxCodeIndex,1),OFFSET(Inputs!HN$10,1,0,MaxCodeIndex,1))</f>
        <v>284.13267771151015</v>
      </c>
      <c r="J21" s="625">
        <f t="shared" ca="1" si="2"/>
        <v>664.73852817121144</v>
      </c>
      <c r="K21" s="660">
        <f ca="1">SUMPRODUCT(OFFSET('Savings by Standards'!$DZ$8,1,$B21-2006,MaxCodeIndex,1),OFFSET(Inputs!HL$10,1,0,MaxCodeIndex,1))</f>
        <v>7.0886301366099618</v>
      </c>
      <c r="L21" s="626">
        <f ca="1">SUMPRODUCT(OFFSET('Savings by Standards'!$DZ$8,1,$B21-2006,MaxCodeIndex,1),OFFSET(Inputs!HM$10,1,0,MaxCodeIndex,1))</f>
        <v>3.2210855722568295</v>
      </c>
      <c r="M21" s="626">
        <f ca="1">SUMPRODUCT(OFFSET('Savings by Standards'!$DZ$8,1,$B21-2006,MaxCodeIndex,1),OFFSET(Inputs!HN$10,1,0,MaxCodeIndex,1))</f>
        <v>13.138581367507957</v>
      </c>
      <c r="N21" s="661">
        <f t="shared" ca="1" si="3"/>
        <v>23.44829707637475</v>
      </c>
    </row>
    <row r="22" spans="2:14" ht="19.5" customHeight="1" x14ac:dyDescent="0.15">
      <c r="B22" s="125">
        <v>2021</v>
      </c>
      <c r="C22" s="201">
        <f ca="1">SUMPRODUCT(OFFSET('Savings by Standards'!$F$8,1,$B22-2006,MaxCodeIndex,1),OFFSET(Inputs!HL$10,1,0,MaxCodeIndex,1))</f>
        <v>1009.4609265131706</v>
      </c>
      <c r="D22" s="191">
        <f ca="1">SUMPRODUCT(OFFSET('Savings by Standards'!$F$8,1,$B22-2006,MaxCodeIndex,1),OFFSET(Inputs!HM$10,1,0,MaxCodeIndex,1))</f>
        <v>1079.3861094480528</v>
      </c>
      <c r="E22" s="191">
        <f ca="1">SUMPRODUCT(OFFSET('Savings by Standards'!$F$8,1,$B22-2006,MaxCodeIndex,1),OFFSET(Inputs!HN$10,1,0,MaxCodeIndex,1))</f>
        <v>1026.8906977202914</v>
      </c>
      <c r="F22" s="204">
        <f t="shared" ca="1" si="1"/>
        <v>3115.7377336815148</v>
      </c>
      <c r="G22" s="201">
        <f ca="1">SUMPRODUCT(OFFSET('Savings by Standards'!$BP$8,1,$B22-2006,MaxCodeIndex,1),OFFSET(Inputs!HL$10,1,0,MaxCodeIndex,1))</f>
        <v>143.74999756259828</v>
      </c>
      <c r="H22" s="189">
        <f ca="1">SUMPRODUCT(OFFSET('Savings by Standards'!$BP$8,1,$B22-2006,MaxCodeIndex,1),OFFSET(Inputs!HM$10,1,0,MaxCodeIndex,1))</f>
        <v>243.09606411455601</v>
      </c>
      <c r="I22" s="189">
        <f ca="1">SUMPRODUCT(OFFSET('Savings by Standards'!$BP$8,1,$B22-2006,MaxCodeIndex,1),OFFSET(Inputs!HN$10,1,0,MaxCodeIndex,1))</f>
        <v>284.13267771151015</v>
      </c>
      <c r="J22" s="204">
        <f t="shared" ca="1" si="2"/>
        <v>670.97873938866451</v>
      </c>
      <c r="K22" s="216">
        <f ca="1">SUMPRODUCT(OFFSET('Savings by Standards'!$DZ$8,1,$B22-2006,MaxCodeIndex,1),OFFSET(Inputs!HL$10,1,0,MaxCodeIndex,1))</f>
        <v>6.8521834511188464</v>
      </c>
      <c r="L22" s="189">
        <f ca="1">SUMPRODUCT(OFFSET('Savings by Standards'!$DZ$8,1,$B22-2006,MaxCodeIndex,1),OFFSET(Inputs!HM$10,1,0,MaxCodeIndex,1))</f>
        <v>3.2210855722568295</v>
      </c>
      <c r="M22" s="189">
        <f ca="1">SUMPRODUCT(OFFSET('Savings by Standards'!$DZ$8,1,$B22-2006,MaxCodeIndex,1),OFFSET(Inputs!HN$10,1,0,MaxCodeIndex,1))</f>
        <v>13.138581367507957</v>
      </c>
      <c r="N22" s="202">
        <f t="shared" ca="1" si="3"/>
        <v>23.211850390883633</v>
      </c>
    </row>
    <row r="23" spans="2:14" ht="19.5" customHeight="1" x14ac:dyDescent="0.15">
      <c r="B23" s="126">
        <v>2022</v>
      </c>
      <c r="C23" s="199">
        <f ca="1">SUMPRODUCT(OFFSET('Savings by Standards'!$F$8,1,$B23-2006,MaxCodeIndex,1),OFFSET(Inputs!HL$10,1,0,MaxCodeIndex,1))</f>
        <v>1036.9345474039103</v>
      </c>
      <c r="D23" s="187">
        <f ca="1">SUMPRODUCT(OFFSET('Savings by Standards'!$F$8,1,$B23-2006,MaxCodeIndex,1),OFFSET(Inputs!HM$10,1,0,MaxCodeIndex,1))</f>
        <v>1087.0806119571059</v>
      </c>
      <c r="E23" s="187">
        <f ca="1">SUMPRODUCT(OFFSET('Savings by Standards'!$F$8,1,$B23-2006,MaxCodeIndex,1),OFFSET(Inputs!HN$10,1,0,MaxCodeIndex,1))</f>
        <v>1026.8906977202914</v>
      </c>
      <c r="F23" s="205">
        <f t="shared" ca="1" si="1"/>
        <v>3150.9058570813077</v>
      </c>
      <c r="G23" s="199">
        <f ca="1">SUMPRODUCT(OFFSET('Savings by Standards'!$BP$8,1,$B23-2006,MaxCodeIndex,1),OFFSET(Inputs!HL$10,1,0,MaxCodeIndex,1))</f>
        <v>149.11566603671434</v>
      </c>
      <c r="H23" s="188">
        <f ca="1">SUMPRODUCT(OFFSET('Savings by Standards'!$BP$8,1,$B23-2006,MaxCodeIndex,1),OFFSET(Inputs!HM$10,1,0,MaxCodeIndex,1))</f>
        <v>244.2993077670632</v>
      </c>
      <c r="I23" s="188">
        <f ca="1">SUMPRODUCT(OFFSET('Savings by Standards'!$BP$8,1,$B23-2006,MaxCodeIndex,1),OFFSET(Inputs!HN$10,1,0,MaxCodeIndex,1))</f>
        <v>284.13267771151015</v>
      </c>
      <c r="J23" s="205">
        <f t="shared" ca="1" si="2"/>
        <v>677.54765151528773</v>
      </c>
      <c r="K23" s="215">
        <f ca="1">SUMPRODUCT(OFFSET('Savings by Standards'!$DZ$8,1,$B23-2006,MaxCodeIndex,1),OFFSET(Inputs!HL$10,1,0,MaxCodeIndex,1))</f>
        <v>6.6181349019114908</v>
      </c>
      <c r="L23" s="188">
        <f ca="1">SUMPRODUCT(OFFSET('Savings by Standards'!$DZ$8,1,$B23-2006,MaxCodeIndex,1),OFFSET(Inputs!HM$10,1,0,MaxCodeIndex,1))</f>
        <v>3.2210855722568295</v>
      </c>
      <c r="M23" s="188">
        <f ca="1">SUMPRODUCT(OFFSET('Savings by Standards'!$DZ$8,1,$B23-2006,MaxCodeIndex,1),OFFSET(Inputs!HN$10,1,0,MaxCodeIndex,1))</f>
        <v>13.138581367507957</v>
      </c>
      <c r="N23" s="203">
        <f t="shared" ca="1" si="3"/>
        <v>22.977801841676275</v>
      </c>
    </row>
    <row r="24" spans="2:14" ht="19.5" customHeight="1" x14ac:dyDescent="0.15">
      <c r="B24" s="126">
        <v>2023</v>
      </c>
      <c r="C24" s="199">
        <f ca="1">SUMPRODUCT(OFFSET('Savings by Standards'!$F$8,1,$B24-2006,MaxCodeIndex,1),OFFSET(Inputs!HL$10,1,0,MaxCodeIndex,1))</f>
        <v>1058.0416486883448</v>
      </c>
      <c r="D24" s="187">
        <f ca="1">SUMPRODUCT(OFFSET('Savings by Standards'!$F$8,1,$B24-2006,MaxCodeIndex,1),OFFSET(Inputs!HM$10,1,0,MaxCodeIndex,1))</f>
        <v>1096.5769968275388</v>
      </c>
      <c r="E24" s="187">
        <f ca="1">SUMPRODUCT(OFFSET('Savings by Standards'!$F$8,1,$B24-2006,MaxCodeIndex,1),OFFSET(Inputs!HN$10,1,0,MaxCodeIndex,1))</f>
        <v>1026.871099534563</v>
      </c>
      <c r="F24" s="205">
        <f t="shared" ca="1" si="1"/>
        <v>3181.4897450504468</v>
      </c>
      <c r="G24" s="199">
        <f ca="1">SUMPRODUCT(OFFSET('Savings by Standards'!$BP$8,1,$B24-2006,MaxCodeIndex,1),OFFSET(Inputs!HL$10,1,0,MaxCodeIndex,1))</f>
        <v>153.30998094451405</v>
      </c>
      <c r="H24" s="188">
        <f ca="1">SUMPRODUCT(OFFSET('Savings by Standards'!$BP$8,1,$B24-2006,MaxCodeIndex,1),OFFSET(Inputs!HM$10,1,0,MaxCodeIndex,1))</f>
        <v>245.78432447914693</v>
      </c>
      <c r="I24" s="188">
        <f ca="1">SUMPRODUCT(OFFSET('Savings by Standards'!$BP$8,1,$B24-2006,MaxCodeIndex,1),OFFSET(Inputs!HN$10,1,0,MaxCodeIndex,1))</f>
        <v>284.12962766943963</v>
      </c>
      <c r="J24" s="205">
        <f t="shared" ca="1" si="2"/>
        <v>683.22393309310064</v>
      </c>
      <c r="K24" s="215">
        <f ca="1">SUMPRODUCT(OFFSET('Savings by Standards'!$DZ$8,1,$B24-2006,MaxCodeIndex,1),OFFSET(Inputs!HL$10,1,0,MaxCodeIndex,1))</f>
        <v>6.5287739084906935</v>
      </c>
      <c r="L24" s="188">
        <f ca="1">SUMPRODUCT(OFFSET('Savings by Standards'!$DZ$8,1,$B24-2006,MaxCodeIndex,1),OFFSET(Inputs!HM$10,1,0,MaxCodeIndex,1))</f>
        <v>3.2210855722568295</v>
      </c>
      <c r="M24" s="188">
        <f ca="1">SUMPRODUCT(OFFSET('Savings by Standards'!$DZ$8,1,$B24-2006,MaxCodeIndex,1),OFFSET(Inputs!HN$10,1,0,MaxCodeIndex,1))</f>
        <v>13.137323504030951</v>
      </c>
      <c r="N24" s="203">
        <f t="shared" ca="1" si="3"/>
        <v>22.887182984778473</v>
      </c>
    </row>
    <row r="25" spans="2:14" ht="19.5" customHeight="1" x14ac:dyDescent="0.15">
      <c r="B25" s="126">
        <v>2024</v>
      </c>
      <c r="C25" s="199">
        <f ca="1">SUMPRODUCT(OFFSET('Savings by Standards'!$F$8,1,$B25-2006,MaxCodeIndex,1),OFFSET(Inputs!HL$10,1,0,MaxCodeIndex,1))</f>
        <v>1079.1487499727796</v>
      </c>
      <c r="D25" s="187">
        <f ca="1">SUMPRODUCT(OFFSET('Savings by Standards'!$F$8,1,$B25-2006,MaxCodeIndex,1),OFFSET(Inputs!HM$10,1,0,MaxCodeIndex,1))</f>
        <v>1106.9556257787003</v>
      </c>
      <c r="E25" s="187">
        <f ca="1">SUMPRODUCT(OFFSET('Savings by Standards'!$F$8,1,$B25-2006,MaxCodeIndex,1),OFFSET(Inputs!HN$10,1,0,MaxCodeIndex,1))</f>
        <v>1026.8824931698764</v>
      </c>
      <c r="F25" s="205">
        <f t="shared" ca="1" si="1"/>
        <v>3212.9868689213563</v>
      </c>
      <c r="G25" s="199">
        <f ca="1">SUMPRODUCT(OFFSET('Savings by Standards'!$BP$8,1,$B25-2006,MaxCodeIndex,1),OFFSET(Inputs!HL$10,1,0,MaxCodeIndex,1))</f>
        <v>157.50429585231382</v>
      </c>
      <c r="H25" s="188">
        <f ca="1">SUMPRODUCT(OFFSET('Savings by Standards'!$BP$8,1,$B25-2006,MaxCodeIndex,1),OFFSET(Inputs!HM$10,1,0,MaxCodeIndex,1))</f>
        <v>247.40730392356451</v>
      </c>
      <c r="I25" s="188">
        <f ca="1">SUMPRODUCT(OFFSET('Savings by Standards'!$BP$8,1,$B25-2006,MaxCodeIndex,1),OFFSET(Inputs!HN$10,1,0,MaxCodeIndex,1))</f>
        <v>284.13146339853319</v>
      </c>
      <c r="J25" s="205">
        <f t="shared" ca="1" si="2"/>
        <v>689.0430631744116</v>
      </c>
      <c r="K25" s="215">
        <f ca="1">SUMPRODUCT(OFFSET('Savings by Standards'!$DZ$8,1,$B25-2006,MaxCodeIndex,1),OFFSET(Inputs!HL$10,1,0,MaxCodeIndex,1))</f>
        <v>6.4394129150698944</v>
      </c>
      <c r="L25" s="188">
        <f ca="1">SUMPRODUCT(OFFSET('Savings by Standards'!$DZ$8,1,$B25-2006,MaxCodeIndex,1),OFFSET(Inputs!HM$10,1,0,MaxCodeIndex,1))</f>
        <v>3.2210855722568295</v>
      </c>
      <c r="M25" s="188">
        <f ca="1">SUMPRODUCT(OFFSET('Savings by Standards'!$DZ$8,1,$B25-2006,MaxCodeIndex,1),OFFSET(Inputs!HN$10,1,0,MaxCodeIndex,1))</f>
        <v>13.137967326331136</v>
      </c>
      <c r="N25" s="203">
        <f t="shared" ca="1" si="3"/>
        <v>22.79846581365786</v>
      </c>
    </row>
    <row r="26" spans="2:14" ht="19.5" customHeight="1" x14ac:dyDescent="0.15">
      <c r="B26" s="126">
        <v>2025</v>
      </c>
      <c r="C26" s="199">
        <f ca="1">SUMPRODUCT(OFFSET('Savings by Standards'!$F$8,1,$B26-2006,MaxCodeIndex,1),OFFSET(Inputs!HL$10,1,0,MaxCodeIndex,1))</f>
        <v>1100.2558512572143</v>
      </c>
      <c r="D26" s="187">
        <f ca="1">SUMPRODUCT(OFFSET('Savings by Standards'!$F$8,1,$B26-2006,MaxCodeIndex,1),OFFSET(Inputs!HM$10,1,0,MaxCodeIndex,1))</f>
        <v>1118.281439465829</v>
      </c>
      <c r="E26" s="187">
        <f ca="1">SUMPRODUCT(OFFSET('Savings by Standards'!$F$8,1,$B26-2006,MaxCodeIndex,1),OFFSET(Inputs!HN$10,1,0,MaxCodeIndex,1))</f>
        <v>1026.8872290733618</v>
      </c>
      <c r="F26" s="205">
        <f t="shared" ca="1" si="1"/>
        <v>3245.4245197964046</v>
      </c>
      <c r="G26" s="199">
        <f ca="1">SUMPRODUCT(OFFSET('Savings by Standards'!$BP$8,1,$B26-2006,MaxCodeIndex,1),OFFSET(Inputs!HL$10,1,0,MaxCodeIndex,1))</f>
        <v>161.69861076011355</v>
      </c>
      <c r="H26" s="188">
        <f ca="1">SUMPRODUCT(OFFSET('Savings by Standards'!$BP$8,1,$B26-2006,MaxCodeIndex,1),OFFSET(Inputs!HM$10,1,0,MaxCodeIndex,1))</f>
        <v>249.17840132882017</v>
      </c>
      <c r="I26" s="188">
        <f ca="1">SUMPRODUCT(OFFSET('Savings by Standards'!$BP$8,1,$B26-2006,MaxCodeIndex,1),OFFSET(Inputs!HN$10,1,0,MaxCodeIndex,1))</f>
        <v>284.13218477518654</v>
      </c>
      <c r="J26" s="205">
        <f t="shared" ca="1" si="2"/>
        <v>695.00919686412021</v>
      </c>
      <c r="K26" s="215">
        <f ca="1">SUMPRODUCT(OFFSET('Savings by Standards'!$DZ$8,1,$B26-2006,MaxCodeIndex,1),OFFSET(Inputs!HL$10,1,0,MaxCodeIndex,1))</f>
        <v>6.3500519216490972</v>
      </c>
      <c r="L26" s="188">
        <f ca="1">SUMPRODUCT(OFFSET('Savings by Standards'!$DZ$8,1,$B26-2006,MaxCodeIndex,1),OFFSET(Inputs!HM$10,1,0,MaxCodeIndex,1))</f>
        <v>3.2210855722568295</v>
      </c>
      <c r="M26" s="188">
        <f ca="1">SUMPRODUCT(OFFSET('Savings by Standards'!$DZ$8,1,$B26-2006,MaxCodeIndex,1),OFFSET(Inputs!HN$10,1,0,MaxCodeIndex,1))</f>
        <v>13.138273633635464</v>
      </c>
      <c r="N26" s="203">
        <f t="shared" ca="1" si="3"/>
        <v>22.70941112754139</v>
      </c>
    </row>
    <row r="27" spans="2:14" ht="19.5" customHeight="1" x14ac:dyDescent="0.15">
      <c r="B27" s="126">
        <v>2026</v>
      </c>
      <c r="C27" s="199">
        <f ca="1">SUMPRODUCT(OFFSET('Savings by Standards'!$F$8,1,$B27-2006,MaxCodeIndex,1),OFFSET(Inputs!HL$10,1,0,MaxCodeIndex,1))</f>
        <v>1121.3629525416491</v>
      </c>
      <c r="D27" s="187">
        <f ca="1">SUMPRODUCT(OFFSET('Savings by Standards'!$F$8,1,$B27-2006,MaxCodeIndex,1),OFFSET(Inputs!HM$10,1,0,MaxCodeIndex,1))</f>
        <v>1129.2972907406595</v>
      </c>
      <c r="E27" s="187">
        <f ca="1">SUMPRODUCT(OFFSET('Savings by Standards'!$F$8,1,$B27-2006,MaxCodeIndex,1),OFFSET(Inputs!HN$10,1,0,MaxCodeIndex,1))</f>
        <v>1026.8892203003329</v>
      </c>
      <c r="F27" s="205">
        <f t="shared" ca="1" si="1"/>
        <v>3277.5494635826412</v>
      </c>
      <c r="G27" s="199">
        <f ca="1">SUMPRODUCT(OFFSET('Savings by Standards'!$BP$8,1,$B27-2006,MaxCodeIndex,1),OFFSET(Inputs!HL$10,1,0,MaxCodeIndex,1))</f>
        <v>165.89292566791326</v>
      </c>
      <c r="H27" s="188">
        <f ca="1">SUMPRODUCT(OFFSET('Savings by Standards'!$BP$8,1,$B27-2006,MaxCodeIndex,1),OFFSET(Inputs!HM$10,1,0,MaxCodeIndex,1))</f>
        <v>250.90102772445888</v>
      </c>
      <c r="I27" s="188">
        <f ca="1">SUMPRODUCT(OFFSET('Savings by Standards'!$BP$8,1,$B27-2006,MaxCodeIndex,1),OFFSET(Inputs!HN$10,1,0,MaxCodeIndex,1))</f>
        <v>284.13247447227906</v>
      </c>
      <c r="J27" s="205">
        <f t="shared" ca="1" si="2"/>
        <v>700.92642786465126</v>
      </c>
      <c r="K27" s="215">
        <f ca="1">SUMPRODUCT(OFFSET('Savings by Standards'!$DZ$8,1,$B27-2006,MaxCodeIndex,1),OFFSET(Inputs!HL$10,1,0,MaxCodeIndex,1))</f>
        <v>6.2606909282282999</v>
      </c>
      <c r="L27" s="188">
        <f ca="1">SUMPRODUCT(OFFSET('Savings by Standards'!$DZ$8,1,$B27-2006,MaxCodeIndex,1),OFFSET(Inputs!HM$10,1,0,MaxCodeIndex,1))</f>
        <v>3.2210855722568295</v>
      </c>
      <c r="M27" s="188">
        <f ca="1">SUMPRODUCT(OFFSET('Savings by Standards'!$DZ$8,1,$B27-2006,MaxCodeIndex,1),OFFSET(Inputs!HN$10,1,0,MaxCodeIndex,1))</f>
        <v>13.138422697298166</v>
      </c>
      <c r="N27" s="203">
        <f t="shared" ca="1" si="3"/>
        <v>22.620199197783293</v>
      </c>
    </row>
    <row r="28" spans="2:14" ht="19.5" customHeight="1" x14ac:dyDescent="0.15">
      <c r="B28" s="126">
        <v>2027</v>
      </c>
      <c r="C28" s="199">
        <f ca="1">SUMPRODUCT(OFFSET('Savings by Standards'!$F$8,1,$B28-2006,MaxCodeIndex,1),OFFSET(Inputs!HL$10,1,0,MaxCodeIndex,1))</f>
        <v>1142.4700538260838</v>
      </c>
      <c r="D28" s="187">
        <f ca="1">SUMPRODUCT(OFFSET('Savings by Standards'!$F$8,1,$B28-2006,MaxCodeIndex,1),OFFSET(Inputs!HM$10,1,0,MaxCodeIndex,1))</f>
        <v>1138.7244031050966</v>
      </c>
      <c r="E28" s="187">
        <f ca="1">SUMPRODUCT(OFFSET('Savings by Standards'!$F$8,1,$B28-2006,MaxCodeIndex,1),OFFSET(Inputs!HN$10,1,0,MaxCodeIndex,1))</f>
        <v>1026.8900649793202</v>
      </c>
      <c r="F28" s="205">
        <f t="shared" ca="1" si="1"/>
        <v>3308.0845219105004</v>
      </c>
      <c r="G28" s="199">
        <f ca="1">SUMPRODUCT(OFFSET('Savings by Standards'!$BP$8,1,$B28-2006,MaxCodeIndex,1),OFFSET(Inputs!HL$10,1,0,MaxCodeIndex,1))</f>
        <v>170.087240575713</v>
      </c>
      <c r="H28" s="188">
        <f ca="1">SUMPRODUCT(OFFSET('Savings by Standards'!$BP$8,1,$B28-2006,MaxCodeIndex,1),OFFSET(Inputs!HM$10,1,0,MaxCodeIndex,1))</f>
        <v>252.37521180596838</v>
      </c>
      <c r="I28" s="188">
        <f ca="1">SUMPRODUCT(OFFSET('Savings by Standards'!$BP$8,1,$B28-2006,MaxCodeIndex,1),OFFSET(Inputs!HN$10,1,0,MaxCodeIndex,1))</f>
        <v>284.13259289640024</v>
      </c>
      <c r="J28" s="205">
        <f t="shared" ca="1" si="2"/>
        <v>706.59504527808167</v>
      </c>
      <c r="K28" s="215">
        <f ca="1">SUMPRODUCT(OFFSET('Savings by Standards'!$DZ$8,1,$B28-2006,MaxCodeIndex,1),OFFSET(Inputs!HL$10,1,0,MaxCodeIndex,1))</f>
        <v>6.1713299348075026</v>
      </c>
      <c r="L28" s="188">
        <f ca="1">SUMPRODUCT(OFFSET('Savings by Standards'!$DZ$8,1,$B28-2006,MaxCodeIndex,1),OFFSET(Inputs!HM$10,1,0,MaxCodeIndex,1))</f>
        <v>3.2210855722568295</v>
      </c>
      <c r="M28" s="188">
        <f ca="1">SUMPRODUCT(OFFSET('Savings by Standards'!$DZ$8,1,$B28-2006,MaxCodeIndex,1),OFFSET(Inputs!HN$10,1,0,MaxCodeIndex,1))</f>
        <v>13.138497208304987</v>
      </c>
      <c r="N28" s="203">
        <f t="shared" ca="1" si="3"/>
        <v>22.530912715369318</v>
      </c>
    </row>
    <row r="29" spans="2:14" ht="19.5" customHeight="1" x14ac:dyDescent="0.15">
      <c r="B29" s="126">
        <v>2028</v>
      </c>
      <c r="C29" s="199">
        <f ca="1">SUMPRODUCT(OFFSET('Savings by Standards'!$F$8,1,$B29-2006,MaxCodeIndex,1),OFFSET(Inputs!HL$10,1,0,MaxCodeIndex,1))</f>
        <v>1163.5771551105186</v>
      </c>
      <c r="D29" s="187">
        <f ca="1">SUMPRODUCT(OFFSET('Savings by Standards'!$F$8,1,$B29-2006,MaxCodeIndex,1),OFFSET(Inputs!HM$10,1,0,MaxCodeIndex,1))</f>
        <v>1146.5925026439299</v>
      </c>
      <c r="E29" s="187">
        <f ca="1">SUMPRODUCT(OFFSET('Savings by Standards'!$F$8,1,$B29-2006,MaxCodeIndex,1),OFFSET(Inputs!HN$10,1,0,MaxCodeIndex,1))</f>
        <v>1026.8904256616884</v>
      </c>
      <c r="F29" s="205">
        <f t="shared" ca="1" si="1"/>
        <v>3337.0600834161369</v>
      </c>
      <c r="G29" s="199">
        <f ca="1">SUMPRODUCT(OFFSET('Savings by Standards'!$BP$8,1,$B29-2006,MaxCodeIndex,1),OFFSET(Inputs!HL$10,1,0,MaxCodeIndex,1))</f>
        <v>174.28155548351276</v>
      </c>
      <c r="H29" s="188">
        <f ca="1">SUMPRODUCT(OFFSET('Savings by Standards'!$BP$8,1,$B29-2006,MaxCodeIndex,1),OFFSET(Inputs!HM$10,1,0,MaxCodeIndex,1))</f>
        <v>253.6056020509852</v>
      </c>
      <c r="I29" s="188">
        <f ca="1">SUMPRODUCT(OFFSET('Savings by Standards'!$BP$8,1,$B29-2006,MaxCodeIndex,1),OFFSET(Inputs!HN$10,1,0,MaxCodeIndex,1))</f>
        <v>284.13264198894512</v>
      </c>
      <c r="J29" s="205">
        <f t="shared" ca="1" si="2"/>
        <v>712.01979952344311</v>
      </c>
      <c r="K29" s="215">
        <f ca="1">SUMPRODUCT(OFFSET('Savings by Standards'!$DZ$8,1,$B29-2006,MaxCodeIndex,1),OFFSET(Inputs!HL$10,1,0,MaxCodeIndex,1))</f>
        <v>6.0819689413867035</v>
      </c>
      <c r="L29" s="188">
        <f ca="1">SUMPRODUCT(OFFSET('Savings by Standards'!$DZ$8,1,$B29-2006,MaxCodeIndex,1),OFFSET(Inputs!HM$10,1,0,MaxCodeIndex,1))</f>
        <v>3.2210855722568295</v>
      </c>
      <c r="M29" s="188">
        <f ca="1">SUMPRODUCT(OFFSET('Savings by Standards'!$DZ$8,1,$B29-2006,MaxCodeIndex,1),OFFSET(Inputs!HN$10,1,0,MaxCodeIndex,1))</f>
        <v>13.138535535525879</v>
      </c>
      <c r="N29" s="203">
        <f t="shared" ca="1" si="3"/>
        <v>22.441590049169413</v>
      </c>
    </row>
    <row r="30" spans="2:14" ht="19.5" customHeight="1" x14ac:dyDescent="0.15">
      <c r="B30" s="126">
        <v>2029</v>
      </c>
      <c r="C30" s="199">
        <f ca="1">SUMPRODUCT(OFFSET('Savings by Standards'!$F$8,1,$B30-2006,MaxCodeIndex,1),OFFSET(Inputs!HL$10,1,0,MaxCodeIndex,1))</f>
        <v>1184.6842563949535</v>
      </c>
      <c r="D30" s="187">
        <f ca="1">SUMPRODUCT(OFFSET('Savings by Standards'!$F$8,1,$B30-2006,MaxCodeIndex,1),OFFSET(Inputs!HM$10,1,0,MaxCodeIndex,1))</f>
        <v>1154.6424644944591</v>
      </c>
      <c r="E30" s="187">
        <f ca="1">SUMPRODUCT(OFFSET('Savings by Standards'!$F$8,1,$B30-2006,MaxCodeIndex,1),OFFSET(Inputs!HN$10,1,0,MaxCodeIndex,1))</f>
        <v>1026.8905804130627</v>
      </c>
      <c r="F30" s="205">
        <f t="shared" ca="1" si="1"/>
        <v>3366.2173013024753</v>
      </c>
      <c r="G30" s="199">
        <f ca="1">SUMPRODUCT(OFFSET('Savings by Standards'!$BP$8,1,$B30-2006,MaxCodeIndex,1),OFFSET(Inputs!HL$10,1,0,MaxCodeIndex,1))</f>
        <v>178.4758703913125</v>
      </c>
      <c r="H30" s="188">
        <f ca="1">SUMPRODUCT(OFFSET('Savings by Standards'!$BP$8,1,$B30-2006,MaxCodeIndex,1),OFFSET(Inputs!HM$10,1,0,MaxCodeIndex,1))</f>
        <v>254.86443138896746</v>
      </c>
      <c r="I30" s="188">
        <f ca="1">SUMPRODUCT(OFFSET('Savings by Standards'!$BP$8,1,$B30-2006,MaxCodeIndex,1),OFFSET(Inputs!HN$10,1,0,MaxCodeIndex,1))</f>
        <v>284.13266256059819</v>
      </c>
      <c r="J30" s="205">
        <f t="shared" ca="1" si="2"/>
        <v>717.47296434087821</v>
      </c>
      <c r="K30" s="215">
        <f ca="1">SUMPRODUCT(OFFSET('Savings by Standards'!$DZ$8,1,$B30-2006,MaxCodeIndex,1),OFFSET(Inputs!HL$10,1,0,MaxCodeIndex,1))</f>
        <v>5.9926079479659062</v>
      </c>
      <c r="L30" s="188">
        <f ca="1">SUMPRODUCT(OFFSET('Savings by Standards'!$DZ$8,1,$B30-2006,MaxCodeIndex,1),OFFSET(Inputs!HM$10,1,0,MaxCodeIndex,1))</f>
        <v>3.2210855722568295</v>
      </c>
      <c r="M30" s="188">
        <f ca="1">SUMPRODUCT(OFFSET('Savings by Standards'!$DZ$8,1,$B30-2006,MaxCodeIndex,1),OFFSET(Inputs!HN$10,1,0,MaxCodeIndex,1))</f>
        <v>13.138555819666779</v>
      </c>
      <c r="N30" s="203">
        <f t="shared" ca="1" si="3"/>
        <v>22.352249339889514</v>
      </c>
    </row>
    <row r="31" spans="2:14" ht="19.5" customHeight="1" x14ac:dyDescent="0.15">
      <c r="B31" s="127">
        <v>2030</v>
      </c>
      <c r="C31" s="623">
        <f ca="1">SUMPRODUCT(OFFSET('Savings by Standards'!$F$8,1,$B31-2006,MaxCodeIndex,1),OFFSET(Inputs!HL$10,1,0,MaxCodeIndex,1))</f>
        <v>1205.7913576793881</v>
      </c>
      <c r="D31" s="624">
        <f ca="1">SUMPRODUCT(OFFSET('Savings by Standards'!$F$8,1,$B31-2006,MaxCodeIndex,1),OFFSET(Inputs!HM$10,1,0,MaxCodeIndex,1))</f>
        <v>1162.8732599445498</v>
      </c>
      <c r="E31" s="624">
        <f ca="1">SUMPRODUCT(OFFSET('Savings by Standards'!$F$8,1,$B31-2006,MaxCodeIndex,1),OFFSET(Inputs!HN$10,1,0,MaxCodeIndex,1))</f>
        <v>1026.890647037282</v>
      </c>
      <c r="F31" s="625">
        <f t="shared" ca="1" si="1"/>
        <v>3395.5552646612196</v>
      </c>
      <c r="G31" s="623">
        <f ca="1">SUMPRODUCT(OFFSET('Savings by Standards'!$BP$8,1,$B31-2006,MaxCodeIndex,1),OFFSET(Inputs!HL$10,1,0,MaxCodeIndex,1))</f>
        <v>182.67018529911221</v>
      </c>
      <c r="H31" s="626">
        <f ca="1">SUMPRODUCT(OFFSET('Savings by Standards'!$BP$8,1,$B31-2006,MaxCodeIndex,1),OFFSET(Inputs!HM$10,1,0,MaxCodeIndex,1))</f>
        <v>256.15153895293986</v>
      </c>
      <c r="I31" s="626">
        <f ca="1">SUMPRODUCT(OFFSET('Savings by Standards'!$BP$8,1,$B31-2006,MaxCodeIndex,1),OFFSET(Inputs!HN$10,1,0,MaxCodeIndex,1))</f>
        <v>284.13267125171177</v>
      </c>
      <c r="J31" s="625">
        <f t="shared" ca="1" si="2"/>
        <v>722.95439550376386</v>
      </c>
      <c r="K31" s="660">
        <f ca="1">SUMPRODUCT(OFFSET('Savings by Standards'!$DZ$8,1,$B31-2006,MaxCodeIndex,1),OFFSET(Inputs!HL$10,1,0,MaxCodeIndex,1))</f>
        <v>5.9032469545451089</v>
      </c>
      <c r="L31" s="626">
        <f ca="1">SUMPRODUCT(OFFSET('Savings by Standards'!$DZ$8,1,$B31-2006,MaxCodeIndex,1),OFFSET(Inputs!HM$10,1,0,MaxCodeIndex,1))</f>
        <v>3.2210855722568295</v>
      </c>
      <c r="M31" s="626">
        <f ca="1">SUMPRODUCT(OFFSET('Savings by Standards'!$DZ$8,1,$B31-2006,MaxCodeIndex,1),OFFSET(Inputs!HN$10,1,0,MaxCodeIndex,1))</f>
        <v>13.138566844202417</v>
      </c>
      <c r="N31" s="661">
        <f t="shared" ca="1" si="3"/>
        <v>22.262899371004355</v>
      </c>
    </row>
    <row r="32" spans="2:14" ht="19.5" customHeight="1" x14ac:dyDescent="0.15"/>
    <row r="33" spans="2:14" ht="27.75" customHeight="1" x14ac:dyDescent="0.15"/>
    <row r="34" spans="2:14" ht="19.5" customHeight="1" x14ac:dyDescent="0.15"/>
    <row r="35" spans="2:14" ht="19.5" customHeight="1" x14ac:dyDescent="0.15">
      <c r="C35" s="599" t="s">
        <v>670</v>
      </c>
      <c r="E35" s="139"/>
    </row>
    <row r="36" spans="2:14" ht="42.5" customHeight="1" x14ac:dyDescent="0.15">
      <c r="B36" s="125">
        <v>2004</v>
      </c>
      <c r="C36" s="196" t="str">
        <f>C5</f>
        <v>Energy (GWh)</v>
      </c>
      <c r="D36" s="197"/>
      <c r="E36" s="197"/>
      <c r="F36" s="198"/>
      <c r="G36" s="196" t="str">
        <f>G5</f>
        <v>Demand (MW)</v>
      </c>
      <c r="H36" s="197"/>
      <c r="I36" s="197"/>
      <c r="J36" s="198"/>
      <c r="K36" s="196" t="s">
        <v>323</v>
      </c>
      <c r="L36" s="197"/>
      <c r="M36" s="197"/>
      <c r="N36" s="198"/>
    </row>
    <row r="37" spans="2:14" ht="19.5" customHeight="1" x14ac:dyDescent="0.15">
      <c r="B37" s="125">
        <v>2005</v>
      </c>
      <c r="C37" s="193" t="str">
        <f>Dashboard!F15</f>
        <v>Title 20</v>
      </c>
      <c r="D37" s="194" t="str">
        <f>Dashboard!G15</f>
        <v>Fed</v>
      </c>
      <c r="E37" s="194" t="str">
        <f>Dashboard!H15</f>
        <v>Title 24</v>
      </c>
      <c r="F37" s="195" t="str">
        <f>F6</f>
        <v>Total</v>
      </c>
      <c r="G37" s="193" t="str">
        <f t="shared" ref="G37:N37" si="7">C37</f>
        <v>Title 20</v>
      </c>
      <c r="H37" s="194" t="str">
        <f t="shared" si="7"/>
        <v>Fed</v>
      </c>
      <c r="I37" s="194" t="str">
        <f t="shared" si="7"/>
        <v>Title 24</v>
      </c>
      <c r="J37" s="195" t="str">
        <f t="shared" si="7"/>
        <v>Total</v>
      </c>
      <c r="K37" s="193" t="str">
        <f t="shared" si="7"/>
        <v>Title 20</v>
      </c>
      <c r="L37" s="194" t="str">
        <f t="shared" si="7"/>
        <v>Fed</v>
      </c>
      <c r="M37" s="194" t="str">
        <f t="shared" si="7"/>
        <v>Title 24</v>
      </c>
      <c r="N37" s="195" t="str">
        <f t="shared" si="7"/>
        <v>Total</v>
      </c>
    </row>
    <row r="38" spans="2:14" ht="19.5" customHeight="1" x14ac:dyDescent="0.15">
      <c r="B38" s="125">
        <v>2006</v>
      </c>
      <c r="C38" s="201">
        <f ca="1">50%*SUMPRODUCT(OFFSET('Savings by Standards'!$AK$8,1,$B38-2006,MaxCodeIndex,1),OFFSET(Inputs!HL$10,1,0,MaxCodeIndex,1))</f>
        <v>24.834135703966595</v>
      </c>
      <c r="D38" s="191">
        <f ca="1">50%*SUMPRODUCT(OFFSET('Savings by Standards'!$AK$8,1,$B38-2006,MaxCodeIndex,1),OFFSET(Inputs!HM$10,1,0,MaxCodeIndex,1))</f>
        <v>0</v>
      </c>
      <c r="E38" s="191">
        <f ca="1">50%*SUMPRODUCT(OFFSET('Savings by Standards'!$AK$8,1,$B38-2006,MaxCodeIndex,1),OFFSET(Inputs!HN$10,1,0,MaxCodeIndex,1))</f>
        <v>15.454008457687028</v>
      </c>
      <c r="F38" s="204">
        <f t="shared" ref="F38:F62" ca="1" si="8">SUM(C38:E38)</f>
        <v>40.288144161653619</v>
      </c>
      <c r="G38" s="201">
        <f ca="1">50%*SUMPRODUCT(OFFSET('Savings by Standards'!$CU$8,1,$B38-2006,MaxCodeIndex,1),OFFSET(Inputs!HL$10,1,0,MaxCodeIndex,1))</f>
        <v>4.9544305816788139</v>
      </c>
      <c r="H38" s="189">
        <f ca="1">50%*SUMPRODUCT(OFFSET('Savings by Standards'!$CU$8,1,$B38-2006,MaxCodeIndex,1),OFFSET(Inputs!HM$10,1,0,MaxCodeIndex,1))</f>
        <v>0</v>
      </c>
      <c r="I38" s="189">
        <f ca="1">50%*SUMPRODUCT(OFFSET('Savings by Standards'!$CU$8,1,$B38-2006,MaxCodeIndex,1),OFFSET(Inputs!HN$10,1,0,MaxCodeIndex,1))</f>
        <v>4.032296365435883</v>
      </c>
      <c r="J38" s="204">
        <f t="shared" ref="J38:J62" ca="1" si="9">SUM(G38:I38)</f>
        <v>8.9867269471146969</v>
      </c>
      <c r="K38" s="207">
        <f ca="1">50%*SUMPRODUCT(OFFSET('Savings by Standards'!$FE$8,1,$B38-2006,MaxCodeIndex,1),OFFSET(Inputs!HL$10,1,0,MaxCodeIndex,1))</f>
        <v>-0.10060301204577402</v>
      </c>
      <c r="L38" s="208">
        <f ca="1">50%*SUMPRODUCT(OFFSET('Savings by Standards'!$FE$8,1,$B38-2006,MaxCodeIndex,1),OFFSET(Inputs!HM$10,1,0,MaxCodeIndex,1))</f>
        <v>0</v>
      </c>
      <c r="M38" s="208">
        <f ca="1">50%*SUMPRODUCT(OFFSET('Savings by Standards'!$FE$8,1,$B38-2006,MaxCodeIndex,1),OFFSET(Inputs!HN$10,1,0,MaxCodeIndex,1))</f>
        <v>0.56789178697620613</v>
      </c>
      <c r="N38" s="203">
        <f t="shared" ref="N38:N62" ca="1" si="10">SUM(K38:M38)</f>
        <v>0.46728877493043208</v>
      </c>
    </row>
    <row r="39" spans="2:14" ht="19.5" customHeight="1" x14ac:dyDescent="0.15">
      <c r="B39" s="126">
        <v>2007</v>
      </c>
      <c r="C39" s="199">
        <f ca="1">50%*SUMPRODUCT(OFFSET('Savings by Standards'!$AK$8,1,$B39-2006,MaxCodeIndex,1),OFFSET(Inputs!HL$10,1,0,MaxCodeIndex,1))</f>
        <v>33.907797728171964</v>
      </c>
      <c r="D39" s="187">
        <f ca="1">50%*SUMPRODUCT(OFFSET('Savings by Standards'!$AK$8,1,$B39-2006,MaxCodeIndex,1),OFFSET(Inputs!HM$10,1,0,MaxCodeIndex,1))</f>
        <v>0</v>
      </c>
      <c r="E39" s="187">
        <f ca="1">50%*SUMPRODUCT(OFFSET('Savings by Standards'!$AK$8,1,$B39-2006,MaxCodeIndex,1),OFFSET(Inputs!HN$10,1,0,MaxCodeIndex,1))</f>
        <v>18.193919181467656</v>
      </c>
      <c r="F39" s="205">
        <f t="shared" ca="1" si="8"/>
        <v>52.10171690963962</v>
      </c>
      <c r="G39" s="199">
        <f ca="1">50%*SUMPRODUCT(OFFSET('Savings by Standards'!$CU$8,1,$B39-2006,MaxCodeIndex,1),OFFSET(Inputs!HL$10,1,0,MaxCodeIndex,1))</f>
        <v>6.4310867433517203</v>
      </c>
      <c r="H39" s="188">
        <f ca="1">50%*SUMPRODUCT(OFFSET('Savings by Standards'!$CU$8,1,$B39-2006,MaxCodeIndex,1),OFFSET(Inputs!HM$10,1,0,MaxCodeIndex,1))</f>
        <v>0</v>
      </c>
      <c r="I39" s="188">
        <f ca="1">50%*SUMPRODUCT(OFFSET('Savings by Standards'!$CU$8,1,$B39-2006,MaxCodeIndex,1),OFFSET(Inputs!HN$10,1,0,MaxCodeIndex,1))</f>
        <v>4.6602288382877566</v>
      </c>
      <c r="J39" s="205">
        <f t="shared" ca="1" si="9"/>
        <v>11.091315581639478</v>
      </c>
      <c r="K39" s="207">
        <f ca="1">50%*SUMPRODUCT(OFFSET('Savings by Standards'!$FE$8,1,$B39-2006,MaxCodeIndex,1),OFFSET(Inputs!HL$10,1,0,MaxCodeIndex,1))</f>
        <v>-0.13363274672136913</v>
      </c>
      <c r="L39" s="208">
        <f ca="1">50%*SUMPRODUCT(OFFSET('Savings by Standards'!$FE$8,1,$B39-2006,MaxCodeIndex,1),OFFSET(Inputs!HM$10,1,0,MaxCodeIndex,1))</f>
        <v>0</v>
      </c>
      <c r="M39" s="208">
        <f ca="1">50%*SUMPRODUCT(OFFSET('Savings by Standards'!$FE$8,1,$B39-2006,MaxCodeIndex,1),OFFSET(Inputs!HN$10,1,0,MaxCodeIndex,1))</f>
        <v>0.54733488266615782</v>
      </c>
      <c r="N39" s="203">
        <f t="shared" ca="1" si="10"/>
        <v>0.41370213594478866</v>
      </c>
    </row>
    <row r="40" spans="2:14" ht="19.5" customHeight="1" x14ac:dyDescent="0.15">
      <c r="B40" s="126">
        <v>2008</v>
      </c>
      <c r="C40" s="199">
        <f ca="1">50%*SUMPRODUCT(OFFSET('Savings by Standards'!$AK$8,1,$B40-2006,MaxCodeIndex,1),OFFSET(Inputs!HL$10,1,0,MaxCodeIndex,1))</f>
        <v>34.943152316142971</v>
      </c>
      <c r="D40" s="187">
        <f ca="1">50%*SUMPRODUCT(OFFSET('Savings by Standards'!$AK$8,1,$B40-2006,MaxCodeIndex,1),OFFSET(Inputs!HM$10,1,0,MaxCodeIndex,1))</f>
        <v>0</v>
      </c>
      <c r="E40" s="187">
        <f ca="1">50%*SUMPRODUCT(OFFSET('Savings by Standards'!$AK$8,1,$B40-2006,MaxCodeIndex,1),OFFSET(Inputs!HN$10,1,0,MaxCodeIndex,1))</f>
        <v>13.877216423958473</v>
      </c>
      <c r="F40" s="205">
        <f t="shared" ca="1" si="8"/>
        <v>48.820368740101443</v>
      </c>
      <c r="G40" s="199">
        <f ca="1">50%*SUMPRODUCT(OFFSET('Savings by Standards'!$CU$8,1,$B40-2006,MaxCodeIndex,1),OFFSET(Inputs!HL$10,1,0,MaxCodeIndex,1))</f>
        <v>6.694704998265836</v>
      </c>
      <c r="H40" s="188">
        <f ca="1">50%*SUMPRODUCT(OFFSET('Savings by Standards'!$CU$8,1,$B40-2006,MaxCodeIndex,1),OFFSET(Inputs!HM$10,1,0,MaxCodeIndex,1))</f>
        <v>0</v>
      </c>
      <c r="I40" s="188">
        <f ca="1">50%*SUMPRODUCT(OFFSET('Savings by Standards'!$CU$8,1,$B40-2006,MaxCodeIndex,1),OFFSET(Inputs!HN$10,1,0,MaxCodeIndex,1))</f>
        <v>4.1186123031323509</v>
      </c>
      <c r="J40" s="205">
        <f t="shared" ca="1" si="9"/>
        <v>10.813317301398186</v>
      </c>
      <c r="K40" s="207">
        <f ca="1">50%*SUMPRODUCT(OFFSET('Savings by Standards'!$FE$8,1,$B40-2006,MaxCodeIndex,1),OFFSET(Inputs!HL$10,1,0,MaxCodeIndex,1))</f>
        <v>-0.12300330654478869</v>
      </c>
      <c r="L40" s="208">
        <f ca="1">50%*SUMPRODUCT(OFFSET('Savings by Standards'!$FE$8,1,$B40-2006,MaxCodeIndex,1),OFFSET(Inputs!HM$10,1,0,MaxCodeIndex,1))</f>
        <v>0</v>
      </c>
      <c r="M40" s="208">
        <f ca="1">50%*SUMPRODUCT(OFFSET('Savings by Standards'!$FE$8,1,$B40-2006,MaxCodeIndex,1),OFFSET(Inputs!HN$10,1,0,MaxCodeIndex,1))</f>
        <v>0.42569224632967706</v>
      </c>
      <c r="N40" s="203">
        <f t="shared" ca="1" si="10"/>
        <v>0.30268893978488837</v>
      </c>
    </row>
    <row r="41" spans="2:14" ht="19.5" customHeight="1" x14ac:dyDescent="0.15">
      <c r="B41" s="127">
        <v>2009</v>
      </c>
      <c r="C41" s="200">
        <f ca="1">50%*SUMPRODUCT(OFFSET('Savings by Standards'!$AK$8,1,$B41-2006,MaxCodeIndex,1),OFFSET(Inputs!HL$10,1,0,MaxCodeIndex,1))</f>
        <v>34.506619875906857</v>
      </c>
      <c r="D41" s="192">
        <f ca="1">50%*SUMPRODUCT(OFFSET('Savings by Standards'!$AK$8,1,$B41-2006,MaxCodeIndex,1),OFFSET(Inputs!HM$10,1,0,MaxCodeIndex,1))</f>
        <v>0</v>
      </c>
      <c r="E41" s="192">
        <f ca="1">50%*SUMPRODUCT(OFFSET('Savings by Standards'!$AK$8,1,$B41-2006,MaxCodeIndex,1),OFFSET(Inputs!HN$10,1,0,MaxCodeIndex,1))</f>
        <v>14.04123324077446</v>
      </c>
      <c r="F41" s="206">
        <f t="shared" ca="1" si="8"/>
        <v>48.547853116681317</v>
      </c>
      <c r="G41" s="200">
        <f ca="1">50%*SUMPRODUCT(OFFSET('Savings by Standards'!$CU$8,1,$B41-2006,MaxCodeIndex,1),OFFSET(Inputs!HL$10,1,0,MaxCodeIndex,1))</f>
        <v>6.6533800709813411</v>
      </c>
      <c r="H41" s="190">
        <f ca="1">50%*SUMPRODUCT(OFFSET('Savings by Standards'!$CU$8,1,$B41-2006,MaxCodeIndex,1),OFFSET(Inputs!HM$10,1,0,MaxCodeIndex,1))</f>
        <v>0</v>
      </c>
      <c r="I41" s="190">
        <f ca="1">50%*SUMPRODUCT(OFFSET('Savings by Standards'!$CU$8,1,$B41-2006,MaxCodeIndex,1),OFFSET(Inputs!HN$10,1,0,MaxCodeIndex,1))</f>
        <v>4.0463692017585702</v>
      </c>
      <c r="J41" s="206">
        <f t="shared" ca="1" si="9"/>
        <v>10.699749272739911</v>
      </c>
      <c r="K41" s="207">
        <f ca="1">50%*SUMPRODUCT(OFFSET('Savings by Standards'!$FE$8,1,$B41-2006,MaxCodeIndex,1),OFFSET(Inputs!HL$10,1,0,MaxCodeIndex,1))</f>
        <v>-0.10801603806174084</v>
      </c>
      <c r="L41" s="208">
        <f ca="1">50%*SUMPRODUCT(OFFSET('Savings by Standards'!$FE$8,1,$B41-2006,MaxCodeIndex,1),OFFSET(Inputs!HM$10,1,0,MaxCodeIndex,1))</f>
        <v>0</v>
      </c>
      <c r="M41" s="208">
        <f ca="1">50%*SUMPRODUCT(OFFSET('Savings by Standards'!$FE$8,1,$B41-2006,MaxCodeIndex,1),OFFSET(Inputs!HN$10,1,0,MaxCodeIndex,1))</f>
        <v>0.44492766429897995</v>
      </c>
      <c r="N41" s="203">
        <f t="shared" ca="1" si="10"/>
        <v>0.33691162623723914</v>
      </c>
    </row>
    <row r="42" spans="2:14" ht="27.75" customHeight="1" x14ac:dyDescent="0.15">
      <c r="B42" s="125">
        <v>2010</v>
      </c>
      <c r="C42" s="201">
        <f ca="1">SUMPRODUCT(OFFSET('Savings by Standards'!$AK$8,1,$B42-2006,MaxCodeIndex,1),OFFSET(Inputs!HL$10,1,0,MaxCodeIndex,1))</f>
        <v>198.30125629319673</v>
      </c>
      <c r="D42" s="191">
        <f ca="1">SUMPRODUCT(OFFSET('Savings by Standards'!$AK$8,1,$B42-2006,MaxCodeIndex,1),OFFSET(Inputs!HM$10,1,0,MaxCodeIndex,1))</f>
        <v>1.7743722580824945</v>
      </c>
      <c r="E42" s="191">
        <f ca="1">SUMPRODUCT(OFFSET('Savings by Standards'!$AK$8,1,$B42-2006,MaxCodeIndex,1),OFFSET(Inputs!HN$10,1,0,MaxCodeIndex,1))</f>
        <v>37.837151431846124</v>
      </c>
      <c r="F42" s="204">
        <f t="shared" ca="1" si="8"/>
        <v>237.91277998312535</v>
      </c>
      <c r="G42" s="201">
        <f ca="1">SUMPRODUCT(OFFSET('Savings by Standards'!$CU$8,1,$B42-2006,MaxCodeIndex,1),OFFSET(Inputs!HL$10,1,0,MaxCodeIndex,1))</f>
        <v>28.061453407704278</v>
      </c>
      <c r="H42" s="189">
        <f ca="1">SUMPRODUCT(OFFSET('Savings by Standards'!$CU$8,1,$B42-2006,MaxCodeIndex,1),OFFSET(Inputs!HM$10,1,0,MaxCodeIndex,1))</f>
        <v>0.24378331893655145</v>
      </c>
      <c r="I42" s="189">
        <f ca="1">SUMPRODUCT(OFFSET('Savings by Standards'!$CU$8,1,$B42-2006,MaxCodeIndex,1),OFFSET(Inputs!HN$10,1,0,MaxCodeIndex,1))</f>
        <v>12.024998303534673</v>
      </c>
      <c r="J42" s="204">
        <f t="shared" ca="1" si="9"/>
        <v>40.330235030175501</v>
      </c>
      <c r="K42" s="216">
        <f ca="1">SUMPRODUCT(OFFSET('Savings by Standards'!$FE$8,1,$B42-2006,MaxCodeIndex,1),OFFSET(Inputs!HL$10,1,0,MaxCodeIndex,1))</f>
        <v>-0.84696920581176394</v>
      </c>
      <c r="L42" s="189">
        <f ca="1">SUMPRODUCT(OFFSET('Savings by Standards'!$FE$8,1,$B42-2006,MaxCodeIndex,1),OFFSET(Inputs!HM$10,1,0,MaxCodeIndex,1))</f>
        <v>0</v>
      </c>
      <c r="M42" s="189">
        <f ca="1">SUMPRODUCT(OFFSET('Savings by Standards'!$FE$8,1,$B42-2006,MaxCodeIndex,1),OFFSET(Inputs!HN$10,1,0,MaxCodeIndex,1))</f>
        <v>1.2244348300400945</v>
      </c>
      <c r="N42" s="202">
        <f t="shared" ca="1" si="10"/>
        <v>0.37746562422833052</v>
      </c>
    </row>
    <row r="43" spans="2:14" ht="19.5" customHeight="1" x14ac:dyDescent="0.15">
      <c r="B43" s="126">
        <v>2011</v>
      </c>
      <c r="C43" s="199">
        <f ca="1">SUMPRODUCT(OFFSET('Savings by Standards'!$AK$8,1,$B43-2006,MaxCodeIndex,1),OFFSET(Inputs!HL$10,1,0,MaxCodeIndex,1))</f>
        <v>230.93731008168018</v>
      </c>
      <c r="D43" s="187">
        <f ca="1">SUMPRODUCT(OFFSET('Savings by Standards'!$AK$8,1,$B43-2006,MaxCodeIndex,1),OFFSET(Inputs!HM$10,1,0,MaxCodeIndex,1))</f>
        <v>20.817531541862387</v>
      </c>
      <c r="E43" s="187">
        <f ca="1">SUMPRODUCT(OFFSET('Savings by Standards'!$AK$8,1,$B43-2006,MaxCodeIndex,1),OFFSET(Inputs!HN$10,1,0,MaxCodeIndex,1))</f>
        <v>95.779401935398624</v>
      </c>
      <c r="F43" s="205">
        <f t="shared" ca="1" si="8"/>
        <v>347.53424355894117</v>
      </c>
      <c r="G43" s="199">
        <f ca="1">SUMPRODUCT(OFFSET('Savings by Standards'!$CU$8,1,$B43-2006,MaxCodeIndex,1),OFFSET(Inputs!HL$10,1,0,MaxCodeIndex,1))</f>
        <v>31.34505794413008</v>
      </c>
      <c r="H43" s="188">
        <f ca="1">SUMPRODUCT(OFFSET('Savings by Standards'!$CU$8,1,$B43-2006,MaxCodeIndex,1),OFFSET(Inputs!HM$10,1,0,MaxCodeIndex,1))</f>
        <v>2.8603469784422</v>
      </c>
      <c r="I43" s="188">
        <f ca="1">SUMPRODUCT(OFFSET('Savings by Standards'!$CU$8,1,$B43-2006,MaxCodeIndex,1),OFFSET(Inputs!HN$10,1,0,MaxCodeIndex,1))</f>
        <v>26.012613804258475</v>
      </c>
      <c r="J43" s="205">
        <f t="shared" ca="1" si="9"/>
        <v>60.218018726830749</v>
      </c>
      <c r="K43" s="215">
        <f ca="1">SUMPRODUCT(OFFSET('Savings by Standards'!$FE$8,1,$B43-2006,MaxCodeIndex,1),OFFSET(Inputs!HL$10,1,0,MaxCodeIndex,1))</f>
        <v>-1.6710267127974143</v>
      </c>
      <c r="L43" s="188">
        <f ca="1">SUMPRODUCT(OFFSET('Savings by Standards'!$FE$8,1,$B43-2006,MaxCodeIndex,1),OFFSET(Inputs!HM$10,1,0,MaxCodeIndex,1))</f>
        <v>-1.7831221480904942E-4</v>
      </c>
      <c r="M43" s="188">
        <f ca="1">SUMPRODUCT(OFFSET('Savings by Standards'!$FE$8,1,$B43-2006,MaxCodeIndex,1),OFFSET(Inputs!HN$10,1,0,MaxCodeIndex,1))</f>
        <v>2.8016115810219495</v>
      </c>
      <c r="N43" s="203">
        <f t="shared" ca="1" si="10"/>
        <v>1.1304065560097261</v>
      </c>
    </row>
    <row r="44" spans="2:14" ht="19.5" customHeight="1" x14ac:dyDescent="0.15">
      <c r="B44" s="126">
        <v>2012</v>
      </c>
      <c r="C44" s="199">
        <f ca="1">SUMPRODUCT(OFFSET('Savings by Standards'!$AK$8,1,$B44-2006,MaxCodeIndex,1),OFFSET(Inputs!HL$10,1,0,MaxCodeIndex,1))</f>
        <v>201.17736811048812</v>
      </c>
      <c r="D44" s="187">
        <f ca="1">SUMPRODUCT(OFFSET('Savings by Standards'!$AK$8,1,$B44-2006,MaxCodeIndex,1),OFFSET(Inputs!HM$10,1,0,MaxCodeIndex,1))</f>
        <v>28.120929482446776</v>
      </c>
      <c r="E44" s="187">
        <f ca="1">SUMPRODUCT(OFFSET('Savings by Standards'!$AK$8,1,$B44-2006,MaxCodeIndex,1),OFFSET(Inputs!HN$10,1,0,MaxCodeIndex,1))</f>
        <v>91.498593931602798</v>
      </c>
      <c r="F44" s="622">
        <f t="shared" ca="1" si="8"/>
        <v>320.79689152453767</v>
      </c>
      <c r="G44" s="627">
        <f ca="1">SUMPRODUCT(OFFSET('Savings by Standards'!$CU$8,1,$B44-2006,MaxCodeIndex,1),OFFSET(Inputs!HL$10,1,0,MaxCodeIndex,1))</f>
        <v>26.584685607785893</v>
      </c>
      <c r="H44" s="628">
        <f ca="1">SUMPRODUCT(OFFSET('Savings by Standards'!$CU$8,1,$B44-2006,MaxCodeIndex,1),OFFSET(Inputs!HM$10,1,0,MaxCodeIndex,1))</f>
        <v>4.6983168937688626</v>
      </c>
      <c r="I44" s="628">
        <f ca="1">SUMPRODUCT(OFFSET('Savings by Standards'!$CU$8,1,$B44-2006,MaxCodeIndex,1),OFFSET(Inputs!HN$10,1,0,MaxCodeIndex,1))</f>
        <v>25.014789579975641</v>
      </c>
      <c r="J44" s="622">
        <f t="shared" ca="1" si="9"/>
        <v>56.297792081530396</v>
      </c>
      <c r="K44" s="635">
        <f ca="1">SUMPRODUCT(OFFSET('Savings by Standards'!$FE$8,1,$B44-2006,MaxCodeIndex,1),OFFSET(Inputs!HL$10,1,0,MaxCodeIndex,1))</f>
        <v>-1.2335009676492605</v>
      </c>
      <c r="L44" s="628">
        <f ca="1">SUMPRODUCT(OFFSET('Savings by Standards'!$FE$8,1,$B44-2006,MaxCodeIndex,1),OFFSET(Inputs!HM$10,1,0,MaxCodeIndex,1))</f>
        <v>-5.7610412187960529E-2</v>
      </c>
      <c r="M44" s="628">
        <f ca="1">SUMPRODUCT(OFFSET('Savings by Standards'!$FE$8,1,$B44-2006,MaxCodeIndex,1),OFFSET(Inputs!HN$10,1,0,MaxCodeIndex,1))</f>
        <v>2.6779971523776616</v>
      </c>
      <c r="N44" s="621">
        <f t="shared" ca="1" si="10"/>
        <v>1.3868857725404404</v>
      </c>
    </row>
    <row r="45" spans="2:14" ht="19.5" customHeight="1" x14ac:dyDescent="0.15">
      <c r="B45" s="126">
        <v>2013</v>
      </c>
      <c r="C45" s="199">
        <f ca="1">SUMPRODUCT(OFFSET('Savings by Standards'!$AK$8,1,$B45-2006,MaxCodeIndex,1),OFFSET(Inputs!HL$10,1,0,MaxCodeIndex,1))</f>
        <v>312.38359003122451</v>
      </c>
      <c r="D45" s="187">
        <f ca="1">SUMPRODUCT(OFFSET('Savings by Standards'!$AK$8,1,$B45-2006,MaxCodeIndex,1),OFFSET(Inputs!HM$10,1,0,MaxCodeIndex,1))</f>
        <v>52.000187630787615</v>
      </c>
      <c r="E45" s="187">
        <f ca="1">SUMPRODUCT(OFFSET('Savings by Standards'!$AK$8,1,$B45-2006,MaxCodeIndex,1),OFFSET(Inputs!HN$10,1,0,MaxCodeIndex,1))</f>
        <v>87.472293366166909</v>
      </c>
      <c r="F45" s="622">
        <f t="shared" ca="1" si="8"/>
        <v>451.85607102817903</v>
      </c>
      <c r="G45" s="627">
        <f ca="1">SUMPRODUCT(OFFSET('Savings by Standards'!$CU$8,1,$B45-2006,MaxCodeIndex,1),OFFSET(Inputs!HL$10,1,0,MaxCodeIndex,1))</f>
        <v>37.581870092865806</v>
      </c>
      <c r="H45" s="628">
        <f ca="1">SUMPRODUCT(OFFSET('Savings by Standards'!$CU$8,1,$B45-2006,MaxCodeIndex,1),OFFSET(Inputs!HM$10,1,0,MaxCodeIndex,1))</f>
        <v>11.270751431414995</v>
      </c>
      <c r="I45" s="628">
        <f ca="1">SUMPRODUCT(OFFSET('Savings by Standards'!$CU$8,1,$B45-2006,MaxCodeIndex,1),OFFSET(Inputs!HN$10,1,0,MaxCodeIndex,1))</f>
        <v>24.072369514497026</v>
      </c>
      <c r="J45" s="622">
        <f t="shared" ca="1" si="9"/>
        <v>72.924991038777819</v>
      </c>
      <c r="K45" s="635">
        <f ca="1">SUMPRODUCT(OFFSET('Savings by Standards'!$FE$8,1,$B45-2006,MaxCodeIndex,1),OFFSET(Inputs!HL$10,1,0,MaxCodeIndex,1))</f>
        <v>-3.1990380413886861</v>
      </c>
      <c r="L45" s="628">
        <f ca="1">SUMPRODUCT(OFFSET('Savings by Standards'!$FE$8,1,$B45-2006,MaxCodeIndex,1),OFFSET(Inputs!HM$10,1,0,MaxCodeIndex,1))</f>
        <v>-0.11913668916670232</v>
      </c>
      <c r="M45" s="628">
        <f ca="1">SUMPRODUCT(OFFSET('Savings by Standards'!$FE$8,1,$B45-2006,MaxCodeIndex,1),OFFSET(Inputs!HN$10,1,0,MaxCodeIndex,1))</f>
        <v>2.5580435872112912</v>
      </c>
      <c r="N45" s="621">
        <f t="shared" ca="1" si="10"/>
        <v>-0.76013114334409737</v>
      </c>
    </row>
    <row r="46" spans="2:14" ht="19.5" customHeight="1" x14ac:dyDescent="0.15">
      <c r="B46" s="126">
        <v>2014</v>
      </c>
      <c r="C46" s="199">
        <f ca="1">SUMPRODUCT(OFFSET('Savings by Standards'!$AK$8,1,$B46-2006,MaxCodeIndex,1),OFFSET(Inputs!HL$10,1,0,MaxCodeIndex,1))</f>
        <v>248.23154229840836</v>
      </c>
      <c r="D46" s="187">
        <f ca="1">SUMPRODUCT(OFFSET('Savings by Standards'!$AK$8,1,$B46-2006,MaxCodeIndex,1),OFFSET(Inputs!HM$10,1,0,MaxCodeIndex,1))</f>
        <v>53.755172247983552</v>
      </c>
      <c r="E46" s="187">
        <f ca="1">SUMPRODUCT(OFFSET('Savings by Standards'!$AK$8,1,$B46-2006,MaxCodeIndex,1),OFFSET(Inputs!HN$10,1,0,MaxCodeIndex,1))</f>
        <v>134.01436477172496</v>
      </c>
      <c r="F46" s="622">
        <f t="shared" ca="1" si="8"/>
        <v>436.00107931811687</v>
      </c>
      <c r="G46" s="627">
        <f ca="1">SUMPRODUCT(OFFSET('Savings by Standards'!$CU$8,1,$B46-2006,MaxCodeIndex,1),OFFSET(Inputs!HL$10,1,0,MaxCodeIndex,1))</f>
        <v>27.96201296326738</v>
      </c>
      <c r="H46" s="628">
        <f ca="1">SUMPRODUCT(OFFSET('Savings by Standards'!$CU$8,1,$B46-2006,MaxCodeIndex,1),OFFSET(Inputs!HM$10,1,0,MaxCodeIndex,1))</f>
        <v>12.24473654297611</v>
      </c>
      <c r="I46" s="628">
        <f ca="1">SUMPRODUCT(OFFSET('Savings by Standards'!$CU$8,1,$B46-2006,MaxCodeIndex,1),OFFSET(Inputs!HN$10,1,0,MaxCodeIndex,1))</f>
        <v>36.629282615368226</v>
      </c>
      <c r="J46" s="622">
        <f t="shared" ca="1" si="9"/>
        <v>76.836032121611709</v>
      </c>
      <c r="K46" s="635">
        <f ca="1">SUMPRODUCT(OFFSET('Savings by Standards'!$FE$8,1,$B46-2006,MaxCodeIndex,1),OFFSET(Inputs!HL$10,1,0,MaxCodeIndex,1))</f>
        <v>-2.3164116243182091</v>
      </c>
      <c r="L46" s="628">
        <f ca="1">SUMPRODUCT(OFFSET('Savings by Standards'!$FE$8,1,$B46-2006,MaxCodeIndex,1),OFFSET(Inputs!HM$10,1,0,MaxCodeIndex,1))</f>
        <v>-0.16095344295822228</v>
      </c>
      <c r="M46" s="628">
        <f ca="1">SUMPRODUCT(OFFSET('Savings by Standards'!$FE$8,1,$B46-2006,MaxCodeIndex,1),OFFSET(Inputs!HN$10,1,0,MaxCodeIndex,1))</f>
        <v>2.408316198338643</v>
      </c>
      <c r="N46" s="621">
        <f t="shared" ca="1" si="10"/>
        <v>-6.9048868937788388E-2</v>
      </c>
    </row>
    <row r="47" spans="2:14" ht="19.5" customHeight="1" x14ac:dyDescent="0.15">
      <c r="B47" s="126">
        <v>2015</v>
      </c>
      <c r="C47" s="199">
        <f ca="1">SUMPRODUCT(OFFSET('Savings by Standards'!$AK$8,1,$B47-2006,MaxCodeIndex,1),OFFSET(Inputs!HL$10,1,0,MaxCodeIndex,1))</f>
        <v>235.4474069007361</v>
      </c>
      <c r="D47" s="187">
        <f ca="1">SUMPRODUCT(OFFSET('Savings by Standards'!$AK$8,1,$B47-2006,MaxCodeIndex,1),OFFSET(Inputs!HM$10,1,0,MaxCodeIndex,1))</f>
        <v>85.771778581217504</v>
      </c>
      <c r="E47" s="187">
        <f ca="1">SUMPRODUCT(OFFSET('Savings by Standards'!$AK$8,1,$B47-2006,MaxCodeIndex,1),OFFSET(Inputs!HN$10,1,0,MaxCodeIndex,1))</f>
        <v>236.83938767531285</v>
      </c>
      <c r="F47" s="622">
        <f t="shared" ca="1" si="8"/>
        <v>558.05857315726644</v>
      </c>
      <c r="G47" s="627">
        <f ca="1">SUMPRODUCT(OFFSET('Savings by Standards'!$CU$8,1,$B47-2006,MaxCodeIndex,1),OFFSET(Inputs!HL$10,1,0,MaxCodeIndex,1))</f>
        <v>26.385187297969349</v>
      </c>
      <c r="H47" s="628">
        <f ca="1">SUMPRODUCT(OFFSET('Savings by Standards'!$CU$8,1,$B47-2006,MaxCodeIndex,1),OFFSET(Inputs!HM$10,1,0,MaxCodeIndex,1))</f>
        <v>19.707838110156477</v>
      </c>
      <c r="I47" s="628">
        <f ca="1">SUMPRODUCT(OFFSET('Savings by Standards'!$CU$8,1,$B47-2006,MaxCodeIndex,1),OFFSET(Inputs!HN$10,1,0,MaxCodeIndex,1))</f>
        <v>63.518972063208977</v>
      </c>
      <c r="J47" s="622">
        <f t="shared" ca="1" si="9"/>
        <v>109.6119974713348</v>
      </c>
      <c r="K47" s="635">
        <f ca="1">SUMPRODUCT(OFFSET('Savings by Standards'!$FE$8,1,$B47-2006,MaxCodeIndex,1),OFFSET(Inputs!HL$10,1,0,MaxCodeIndex,1))</f>
        <v>-2.1208061074527986</v>
      </c>
      <c r="L47" s="628">
        <f ca="1">SUMPRODUCT(OFFSET('Savings by Standards'!$FE$8,1,$B47-2006,MaxCodeIndex,1),OFFSET(Inputs!HM$10,1,0,MaxCodeIndex,1))</f>
        <v>1.3891406120531278</v>
      </c>
      <c r="M47" s="628">
        <f ca="1">SUMPRODUCT(OFFSET('Savings by Standards'!$FE$8,1,$B47-2006,MaxCodeIndex,1),OFFSET(Inputs!HN$10,1,0,MaxCodeIndex,1))</f>
        <v>3.8884450965697765</v>
      </c>
      <c r="N47" s="621">
        <f t="shared" ca="1" si="10"/>
        <v>3.1567796011701059</v>
      </c>
    </row>
    <row r="48" spans="2:14" ht="19.5" customHeight="1" x14ac:dyDescent="0.15">
      <c r="B48" s="126">
        <v>2016</v>
      </c>
      <c r="C48" s="199">
        <f ca="1">SUMPRODUCT(OFFSET('Savings by Standards'!$AK$8,1,$B48-2006,MaxCodeIndex,1),OFFSET(Inputs!HL$10,1,0,MaxCodeIndex,1))</f>
        <v>231.91700613107497</v>
      </c>
      <c r="D48" s="187">
        <f ca="1">SUMPRODUCT(OFFSET('Savings by Standards'!$AK$8,1,$B48-2006,MaxCodeIndex,1),OFFSET(Inputs!HM$10,1,0,MaxCodeIndex,1))</f>
        <v>125.27269778684872</v>
      </c>
      <c r="E48" s="187">
        <f ca="1">SUMPRODUCT(OFFSET('Savings by Standards'!$AK$8,1,$B48-2006,MaxCodeIndex,1),OFFSET(Inputs!HN$10,1,0,MaxCodeIndex,1))</f>
        <v>254.97454919693237</v>
      </c>
      <c r="F48" s="622">
        <f t="shared" ca="1" si="8"/>
        <v>612.16425311485602</v>
      </c>
      <c r="G48" s="627">
        <f ca="1">SUMPRODUCT(OFFSET('Savings by Standards'!$CU$8,1,$B48-2006,MaxCodeIndex,1),OFFSET(Inputs!HL$10,1,0,MaxCodeIndex,1))</f>
        <v>25.307967061826076</v>
      </c>
      <c r="H48" s="628">
        <f ca="1">SUMPRODUCT(OFFSET('Savings by Standards'!$CU$8,1,$B48-2006,MaxCodeIndex,1),OFFSET(Inputs!HM$10,1,0,MaxCodeIndex,1))</f>
        <v>27.102820520364812</v>
      </c>
      <c r="I48" s="628">
        <f ca="1">SUMPRODUCT(OFFSET('Savings by Standards'!$CU$8,1,$B48-2006,MaxCodeIndex,1),OFFSET(Inputs!HN$10,1,0,MaxCodeIndex,1))</f>
        <v>66.147713135930701</v>
      </c>
      <c r="J48" s="622">
        <f t="shared" ca="1" si="9"/>
        <v>118.55850071812159</v>
      </c>
      <c r="K48" s="635">
        <f ca="1">SUMPRODUCT(OFFSET('Savings by Standards'!$FE$8,1,$B48-2006,MaxCodeIndex,1),OFFSET(Inputs!HL$10,1,0,MaxCodeIndex,1))</f>
        <v>3.3698009679078598</v>
      </c>
      <c r="L48" s="628">
        <f ca="1">SUMPRODUCT(OFFSET('Savings by Standards'!$FE$8,1,$B48-2006,MaxCodeIndex,1),OFFSET(Inputs!HM$10,1,0,MaxCodeIndex,1))</f>
        <v>1.4980076558587321</v>
      </c>
      <c r="M48" s="628">
        <f ca="1">SUMPRODUCT(OFFSET('Savings by Standards'!$FE$8,1,$B48-2006,MaxCodeIndex,1),OFFSET(Inputs!HN$10,1,0,MaxCodeIndex,1))</f>
        <v>4.4368060457225553</v>
      </c>
      <c r="N48" s="621">
        <f t="shared" ca="1" si="10"/>
        <v>9.3046146694891476</v>
      </c>
    </row>
    <row r="49" spans="2:14" ht="19.5" customHeight="1" x14ac:dyDescent="0.15">
      <c r="B49" s="126">
        <v>2017</v>
      </c>
      <c r="C49" s="199">
        <f ca="1">SUMPRODUCT(OFFSET('Savings by Standards'!$AK$8,1,$B49-2006,MaxCodeIndex,1),OFFSET(Inputs!HL$10,1,0,MaxCodeIndex,1))</f>
        <v>236.01902703528606</v>
      </c>
      <c r="D49" s="187">
        <f ca="1">SUMPRODUCT(OFFSET('Savings by Standards'!$AK$8,1,$B49-2006,MaxCodeIndex,1),OFFSET(Inputs!HM$10,1,0,MaxCodeIndex,1))</f>
        <v>163.7714928128043</v>
      </c>
      <c r="E49" s="187">
        <f ca="1">SUMPRODUCT(OFFSET('Savings by Standards'!$AK$8,1,$B49-2006,MaxCodeIndex,1),OFFSET(Inputs!HN$10,1,0,MaxCodeIndex,1))</f>
        <v>294.05679451705112</v>
      </c>
      <c r="F49" s="622">
        <f t="shared" ca="1" si="8"/>
        <v>693.84731436514153</v>
      </c>
      <c r="G49" s="627">
        <f ca="1">SUMPRODUCT(OFFSET('Savings by Standards'!$CU$8,1,$B49-2006,MaxCodeIndex,1),OFFSET(Inputs!HL$10,1,0,MaxCodeIndex,1))</f>
        <v>28.818655471840607</v>
      </c>
      <c r="H49" s="628">
        <f ca="1">SUMPRODUCT(OFFSET('Savings by Standards'!$CU$8,1,$B49-2006,MaxCodeIndex,1),OFFSET(Inputs!HM$10,1,0,MaxCodeIndex,1))</f>
        <v>33.907719193820903</v>
      </c>
      <c r="I49" s="628">
        <f ca="1">SUMPRODUCT(OFFSET('Savings by Standards'!$CU$8,1,$B49-2006,MaxCodeIndex,1),OFFSET(Inputs!HN$10,1,0,MaxCodeIndex,1))</f>
        <v>84.423616893715646</v>
      </c>
      <c r="J49" s="622">
        <f t="shared" ca="1" si="9"/>
        <v>147.14999155937716</v>
      </c>
      <c r="K49" s="635">
        <f ca="1">SUMPRODUCT(OFFSET('Savings by Standards'!$FE$8,1,$B49-2006,MaxCodeIndex,1),OFFSET(Inputs!HL$10,1,0,MaxCodeIndex,1))</f>
        <v>5.8233642185165628</v>
      </c>
      <c r="L49" s="628">
        <f ca="1">SUMPRODUCT(OFFSET('Savings by Standards'!$FE$8,1,$B49-2006,MaxCodeIndex,1),OFFSET(Inputs!HM$10,1,0,MaxCodeIndex,1))</f>
        <v>1.4388884563299462</v>
      </c>
      <c r="M49" s="628">
        <f ca="1">SUMPRODUCT(OFFSET('Savings by Standards'!$FE$8,1,$B49-2006,MaxCodeIndex,1),OFFSET(Inputs!HN$10,1,0,MaxCodeIndex,1))</f>
        <v>6.1836584254548752</v>
      </c>
      <c r="N49" s="621">
        <f t="shared" ca="1" si="10"/>
        <v>13.445911100301384</v>
      </c>
    </row>
    <row r="50" spans="2:14" ht="19.5" customHeight="1" x14ac:dyDescent="0.15">
      <c r="B50" s="126">
        <v>2018</v>
      </c>
      <c r="C50" s="199">
        <f ca="1">SUMPRODUCT(OFFSET('Savings by Standards'!$AK$8,1,$B50-2006,MaxCodeIndex,1),OFFSET(Inputs!HL$10,1,0,MaxCodeIndex,1))</f>
        <v>280.25999731961093</v>
      </c>
      <c r="D50" s="187">
        <f ca="1">SUMPRODUCT(OFFSET('Savings by Standards'!$AK$8,1,$B50-2006,MaxCodeIndex,1),OFFSET(Inputs!HM$10,1,0,MaxCodeIndex,1))</f>
        <v>186.87923919643603</v>
      </c>
      <c r="E50" s="187">
        <f ca="1">SUMPRODUCT(OFFSET('Savings by Standards'!$AK$8,1,$B50-2006,MaxCodeIndex,1),OFFSET(Inputs!HN$10,1,0,MaxCodeIndex,1))</f>
        <v>321.05100625250941</v>
      </c>
      <c r="F50" s="205">
        <f t="shared" ca="1" si="8"/>
        <v>788.19024276855635</v>
      </c>
      <c r="G50" s="199">
        <f ca="1">SUMPRODUCT(OFFSET('Savings by Standards'!$CU$8,1,$B50-2006,MaxCodeIndex,1),OFFSET(Inputs!HL$10,1,0,MaxCodeIndex,1))</f>
        <v>37.869066658476484</v>
      </c>
      <c r="H50" s="188">
        <f ca="1">SUMPRODUCT(OFFSET('Savings by Standards'!$CU$8,1,$B50-2006,MaxCodeIndex,1),OFFSET(Inputs!HM$10,1,0,MaxCodeIndex,1))</f>
        <v>38.984988759207269</v>
      </c>
      <c r="I50" s="188">
        <f ca="1">SUMPRODUCT(OFFSET('Savings by Standards'!$CU$8,1,$B50-2006,MaxCodeIndex,1),OFFSET(Inputs!HN$10,1,0,MaxCodeIndex,1))</f>
        <v>100.79657466256064</v>
      </c>
      <c r="J50" s="205">
        <f t="shared" ca="1" si="9"/>
        <v>177.65063008024441</v>
      </c>
      <c r="K50" s="215">
        <f ca="1">SUMPRODUCT(OFFSET('Savings by Standards'!$FE$8,1,$B50-2006,MaxCodeIndex,1),OFFSET(Inputs!HL$10,1,0,MaxCodeIndex,1))</f>
        <v>6.441741902058661</v>
      </c>
      <c r="L50" s="188">
        <f ca="1">SUMPRODUCT(OFFSET('Savings by Standards'!$FE$8,1,$B50-2006,MaxCodeIndex,1),OFFSET(Inputs!HM$10,1,0,MaxCodeIndex,1))</f>
        <v>1.372276961469167</v>
      </c>
      <c r="M50" s="188">
        <f ca="1">SUMPRODUCT(OFFSET('Savings by Standards'!$FE$8,1,$B50-2006,MaxCodeIndex,1),OFFSET(Inputs!HN$10,1,0,MaxCodeIndex,1))</f>
        <v>7.8806877033033187</v>
      </c>
      <c r="N50" s="203">
        <f t="shared" ca="1" si="10"/>
        <v>15.694706566831147</v>
      </c>
    </row>
    <row r="51" spans="2:14" ht="19.5" customHeight="1" x14ac:dyDescent="0.15">
      <c r="B51" s="126">
        <v>2019</v>
      </c>
      <c r="C51" s="199">
        <f ca="1">SUMPRODUCT(OFFSET('Savings by Standards'!$AK$8,1,$B51-2006,MaxCodeIndex,1),OFFSET(Inputs!HL$10,1,0,MaxCodeIndex,1))</f>
        <v>313.36312448620714</v>
      </c>
      <c r="D51" s="187">
        <f ca="1">SUMPRODUCT(OFFSET('Savings by Standards'!$AK$8,1,$B51-2006,MaxCodeIndex,1),OFFSET(Inputs!HM$10,1,0,MaxCodeIndex,1))</f>
        <v>184.56016297062354</v>
      </c>
      <c r="E51" s="187">
        <f ca="1">SUMPRODUCT(OFFSET('Savings by Standards'!$AK$8,1,$B51-2006,MaxCodeIndex,1),OFFSET(Inputs!HN$10,1,0,MaxCodeIndex,1))</f>
        <v>313.15220587870522</v>
      </c>
      <c r="F51" s="205">
        <f t="shared" ca="1" si="8"/>
        <v>811.07549333553584</v>
      </c>
      <c r="G51" s="199">
        <f ca="1">SUMPRODUCT(OFFSET('Savings by Standards'!$CU$8,1,$B51-2006,MaxCodeIndex,1),OFFSET(Inputs!HL$10,1,0,MaxCodeIndex,1))</f>
        <v>44.228331342615746</v>
      </c>
      <c r="H51" s="188">
        <f ca="1">SUMPRODUCT(OFFSET('Savings by Standards'!$CU$8,1,$B51-2006,MaxCodeIndex,1),OFFSET(Inputs!HM$10,1,0,MaxCodeIndex,1))</f>
        <v>38.725628093338678</v>
      </c>
      <c r="I51" s="188">
        <f ca="1">SUMPRODUCT(OFFSET('Savings by Standards'!$CU$8,1,$B51-2006,MaxCodeIndex,1),OFFSET(Inputs!HN$10,1,0,MaxCodeIndex,1))</f>
        <v>98.371525069421168</v>
      </c>
      <c r="J51" s="205">
        <f t="shared" ca="1" si="9"/>
        <v>181.32548450537558</v>
      </c>
      <c r="K51" s="215">
        <f ca="1">SUMPRODUCT(OFFSET('Savings by Standards'!$FE$8,1,$B51-2006,MaxCodeIndex,1),OFFSET(Inputs!HL$10,1,0,MaxCodeIndex,1))</f>
        <v>6.5878395952104212</v>
      </c>
      <c r="L51" s="188">
        <f ca="1">SUMPRODUCT(OFFSET('Savings by Standards'!$FE$8,1,$B51-2006,MaxCodeIndex,1),OFFSET(Inputs!HM$10,1,0,MaxCodeIndex,1))</f>
        <v>1.3717844610882153</v>
      </c>
      <c r="M51" s="188">
        <f ca="1">SUMPRODUCT(OFFSET('Savings by Standards'!$FE$8,1,$B51-2006,MaxCodeIndex,1),OFFSET(Inputs!HN$10,1,0,MaxCodeIndex,1))</f>
        <v>7.7735018994263703</v>
      </c>
      <c r="N51" s="203">
        <f t="shared" ca="1" si="10"/>
        <v>15.733125955725008</v>
      </c>
    </row>
    <row r="52" spans="2:14" ht="19.5" customHeight="1" x14ac:dyDescent="0.15">
      <c r="B52" s="127">
        <v>2020</v>
      </c>
      <c r="C52" s="623">
        <f ca="1">SUMPRODUCT(OFFSET('Savings by Standards'!$AK$8,1,$B52-2006,MaxCodeIndex,1),OFFSET(Inputs!HL$10,1,0,MaxCodeIndex,1))</f>
        <v>323.36068369568238</v>
      </c>
      <c r="D52" s="624">
        <f ca="1">SUMPRODUCT(OFFSET('Savings by Standards'!$AK$8,1,$B52-2006,MaxCodeIndex,1),OFFSET(Inputs!HM$10,1,0,MaxCodeIndex,1))</f>
        <v>181.42514005484472</v>
      </c>
      <c r="E52" s="624">
        <f ca="1">SUMPRODUCT(OFFSET('Savings by Standards'!$AK$8,1,$B52-2006,MaxCodeIndex,1),OFFSET(Inputs!HN$10,1,0,MaxCodeIndex,1))</f>
        <v>306.2338955257037</v>
      </c>
      <c r="F52" s="625">
        <f t="shared" ca="1" si="8"/>
        <v>811.01971927623083</v>
      </c>
      <c r="G52" s="623">
        <f ca="1">SUMPRODUCT(OFFSET('Savings by Standards'!$CU$8,1,$B52-2006,MaxCodeIndex,1),OFFSET(Inputs!HL$10,1,0,MaxCodeIndex,1))</f>
        <v>46.480249608872633</v>
      </c>
      <c r="H52" s="626">
        <f ca="1">SUMPRODUCT(OFFSET('Savings by Standards'!$CU$8,1,$B52-2006,MaxCodeIndex,1),OFFSET(Inputs!HM$10,1,0,MaxCodeIndex,1))</f>
        <v>37.96553471111023</v>
      </c>
      <c r="I52" s="626">
        <f ca="1">SUMPRODUCT(OFFSET('Savings by Standards'!$CU$8,1,$B52-2006,MaxCodeIndex,1),OFFSET(Inputs!HN$10,1,0,MaxCodeIndex,1))</f>
        <v>96.22279065828063</v>
      </c>
      <c r="J52" s="625">
        <f t="shared" ca="1" si="9"/>
        <v>180.66857497826351</v>
      </c>
      <c r="K52" s="660">
        <f ca="1">SUMPRODUCT(OFFSET('Savings by Standards'!$FE$8,1,$B52-2006,MaxCodeIndex,1),OFFSET(Inputs!HL$10,1,0,MaxCodeIndex,1))</f>
        <v>6.6700717158016385</v>
      </c>
      <c r="L52" s="626">
        <f ca="1">SUMPRODUCT(OFFSET('Savings by Standards'!$FE$8,1,$B52-2006,MaxCodeIndex,1),OFFSET(Inputs!HM$10,1,0,MaxCodeIndex,1))</f>
        <v>1.3825412031530218</v>
      </c>
      <c r="M52" s="626">
        <f ca="1">SUMPRODUCT(OFFSET('Savings by Standards'!$FE$8,1,$B52-2006,MaxCodeIndex,1),OFFSET(Inputs!HN$10,1,0,MaxCodeIndex,1))</f>
        <v>7.6754818307173442</v>
      </c>
      <c r="N52" s="661">
        <f t="shared" ca="1" si="10"/>
        <v>15.728094749672003</v>
      </c>
    </row>
    <row r="53" spans="2:14" ht="19.5" customHeight="1" x14ac:dyDescent="0.15">
      <c r="B53" s="125">
        <v>2021</v>
      </c>
      <c r="C53" s="201">
        <f ca="1">SUMPRODUCT(OFFSET('Savings by Standards'!$AK$8,1,$B53-2006,MaxCodeIndex,1),OFFSET(Inputs!HL$10,1,0,MaxCodeIndex,1))</f>
        <v>321.73500343941123</v>
      </c>
      <c r="D53" s="191">
        <f ca="1">SUMPRODUCT(OFFSET('Savings by Standards'!$AK$8,1,$B53-2006,MaxCodeIndex,1),OFFSET(Inputs!HM$10,1,0,MaxCodeIndex,1))</f>
        <v>178.34475325415514</v>
      </c>
      <c r="E53" s="191">
        <f ca="1">SUMPRODUCT(OFFSET('Savings by Standards'!$AK$8,1,$B53-2006,MaxCodeIndex,1),OFFSET(Inputs!HN$10,1,0,MaxCodeIndex,1))</f>
        <v>300.24991747384018</v>
      </c>
      <c r="F53" s="204">
        <f t="shared" ca="1" si="8"/>
        <v>800.32967416740655</v>
      </c>
      <c r="G53" s="201">
        <f ca="1">SUMPRODUCT(OFFSET('Savings by Standards'!$CU$8,1,$B53-2006,MaxCodeIndex,1),OFFSET(Inputs!HL$10,1,0,MaxCodeIndex,1))</f>
        <v>46.393773555934295</v>
      </c>
      <c r="H53" s="189">
        <f ca="1">SUMPRODUCT(OFFSET('Savings by Standards'!$CU$8,1,$B53-2006,MaxCodeIndex,1),OFFSET(Inputs!HM$10,1,0,MaxCodeIndex,1))</f>
        <v>37.263658415634694</v>
      </c>
      <c r="I53" s="189">
        <f ca="1">SUMPRODUCT(OFFSET('Savings by Standards'!$CU$8,1,$B53-2006,MaxCodeIndex,1),OFFSET(Inputs!HN$10,1,0,MaxCodeIndex,1))</f>
        <v>94.339690974920728</v>
      </c>
      <c r="J53" s="204">
        <f t="shared" ca="1" si="9"/>
        <v>177.99712294648972</v>
      </c>
      <c r="K53" s="216">
        <f ca="1">SUMPRODUCT(OFFSET('Savings by Standards'!$FE$8,1,$B53-2006,MaxCodeIndex,1),OFFSET(Inputs!HL$10,1,0,MaxCodeIndex,1))</f>
        <v>6.6945446791689207</v>
      </c>
      <c r="L53" s="189">
        <f ca="1">SUMPRODUCT(OFFSET('Savings by Standards'!$FE$8,1,$B53-2006,MaxCodeIndex,1),OFFSET(Inputs!HM$10,1,0,MaxCodeIndex,1))</f>
        <v>1.3888677155767597</v>
      </c>
      <c r="M53" s="189">
        <f ca="1">SUMPRODUCT(OFFSET('Savings by Standards'!$FE$8,1,$B53-2006,MaxCodeIndex,1),OFFSET(Inputs!HN$10,1,0,MaxCodeIndex,1))</f>
        <v>7.5867580281529827</v>
      </c>
      <c r="N53" s="202">
        <f t="shared" ca="1" si="10"/>
        <v>15.670170422898664</v>
      </c>
    </row>
    <row r="54" spans="2:14" ht="19.5" customHeight="1" x14ac:dyDescent="0.15">
      <c r="B54" s="126">
        <v>2022</v>
      </c>
      <c r="C54" s="199">
        <f ca="1">SUMPRODUCT(OFFSET('Savings by Standards'!$AK$8,1,$B54-2006,MaxCodeIndex,1),OFFSET(Inputs!HL$10,1,0,MaxCodeIndex,1))</f>
        <v>322.54033135294327</v>
      </c>
      <c r="D54" s="187">
        <f ca="1">SUMPRODUCT(OFFSET('Savings by Standards'!$AK$8,1,$B54-2006,MaxCodeIndex,1),OFFSET(Inputs!HM$10,1,0,MaxCodeIndex,1))</f>
        <v>176.04550096083562</v>
      </c>
      <c r="E54" s="187">
        <f ca="1">SUMPRODUCT(OFFSET('Savings by Standards'!$AK$8,1,$B54-2006,MaxCodeIndex,1),OFFSET(Inputs!HN$10,1,0,MaxCodeIndex,1))</f>
        <v>295.14477143219028</v>
      </c>
      <c r="F54" s="205">
        <f t="shared" ca="1" si="8"/>
        <v>793.73060374596912</v>
      </c>
      <c r="G54" s="199">
        <f ca="1">SUMPRODUCT(OFFSET('Savings by Standards'!$CU$8,1,$B54-2006,MaxCodeIndex,1),OFFSET(Inputs!HL$10,1,0,MaxCodeIndex,1))</f>
        <v>46.64515661412284</v>
      </c>
      <c r="H54" s="188">
        <f ca="1">SUMPRODUCT(OFFSET('Savings by Standards'!$CU$8,1,$B54-2006,MaxCodeIndex,1),OFFSET(Inputs!HM$10,1,0,MaxCodeIndex,1))</f>
        <v>36.719593547356503</v>
      </c>
      <c r="I54" s="188">
        <f ca="1">SUMPRODUCT(OFFSET('Savings by Standards'!$CU$8,1,$B54-2006,MaxCodeIndex,1),OFFSET(Inputs!HN$10,1,0,MaxCodeIndex,1))</f>
        <v>92.707666805941287</v>
      </c>
      <c r="J54" s="205">
        <f t="shared" ca="1" si="9"/>
        <v>176.07241696742062</v>
      </c>
      <c r="K54" s="215">
        <f ca="1">SUMPRODUCT(OFFSET('Savings by Standards'!$FE$8,1,$B54-2006,MaxCodeIndex,1),OFFSET(Inputs!HL$10,1,0,MaxCodeIndex,1))</f>
        <v>6.6807663625138911</v>
      </c>
      <c r="L54" s="188">
        <f ca="1">SUMPRODUCT(OFFSET('Savings by Standards'!$FE$8,1,$B54-2006,MaxCodeIndex,1),OFFSET(Inputs!HM$10,1,0,MaxCodeIndex,1))</f>
        <v>1.3915426365353734</v>
      </c>
      <c r="M54" s="188">
        <f ca="1">SUMPRODUCT(OFFSET('Savings by Standards'!$FE$8,1,$B54-2006,MaxCodeIndex,1),OFFSET(Inputs!HN$10,1,0,MaxCodeIndex,1))</f>
        <v>7.509233943832716</v>
      </c>
      <c r="N54" s="203">
        <f t="shared" ca="1" si="10"/>
        <v>15.581542942881981</v>
      </c>
    </row>
    <row r="55" spans="2:14" ht="19.5" customHeight="1" x14ac:dyDescent="0.15">
      <c r="B55" s="126">
        <v>2023</v>
      </c>
      <c r="C55" s="199">
        <f ca="1">SUMPRODUCT(OFFSET('Savings by Standards'!$AK$8,1,$B55-2006,MaxCodeIndex,1),OFFSET(Inputs!HL$10,1,0,MaxCodeIndex,1))</f>
        <v>323.63955344598264</v>
      </c>
      <c r="D55" s="187">
        <f ca="1">SUMPRODUCT(OFFSET('Savings by Standards'!$AK$8,1,$B55-2006,MaxCodeIndex,1),OFFSET(Inputs!HM$10,1,0,MaxCodeIndex,1))</f>
        <v>174.38295218521026</v>
      </c>
      <c r="E55" s="187">
        <f ca="1">SUMPRODUCT(OFFSET('Savings by Standards'!$AK$8,1,$B55-2006,MaxCodeIndex,1),OFFSET(Inputs!HN$10,1,0,MaxCodeIndex,1))</f>
        <v>290.84524176984445</v>
      </c>
      <c r="F55" s="205">
        <f t="shared" ca="1" si="8"/>
        <v>788.86774740103738</v>
      </c>
      <c r="G55" s="199">
        <f ca="1">SUMPRODUCT(OFFSET('Savings by Standards'!$CU$8,1,$B55-2006,MaxCodeIndex,1),OFFSET(Inputs!HL$10,1,0,MaxCodeIndex,1))</f>
        <v>46.93850151514458</v>
      </c>
      <c r="H55" s="188">
        <f ca="1">SUMPRODUCT(OFFSET('Savings by Standards'!$CU$8,1,$B55-2006,MaxCodeIndex,1),OFFSET(Inputs!HM$10,1,0,MaxCodeIndex,1))</f>
        <v>36.304150109876865</v>
      </c>
      <c r="I55" s="188">
        <f ca="1">SUMPRODUCT(OFFSET('Savings by Standards'!$CU$8,1,$B55-2006,MaxCodeIndex,1),OFFSET(Inputs!HN$10,1,0,MaxCodeIndex,1))</f>
        <v>91.31262170974999</v>
      </c>
      <c r="J55" s="205">
        <f t="shared" ca="1" si="9"/>
        <v>174.55527333477141</v>
      </c>
      <c r="K55" s="215">
        <f ca="1">SUMPRODUCT(OFFSET('Savings by Standards'!$FE$8,1,$B55-2006,MaxCodeIndex,1),OFFSET(Inputs!HL$10,1,0,MaxCodeIndex,1))</f>
        <v>6.6739251847364152</v>
      </c>
      <c r="L55" s="188">
        <f ca="1">SUMPRODUCT(OFFSET('Savings by Standards'!$FE$8,1,$B55-2006,MaxCodeIndex,1),OFFSET(Inputs!HM$10,1,0,MaxCodeIndex,1))</f>
        <v>1.3911917349301512</v>
      </c>
      <c r="M55" s="188">
        <f ca="1">SUMPRODUCT(OFFSET('Savings by Standards'!$FE$8,1,$B55-2006,MaxCodeIndex,1),OFFSET(Inputs!HN$10,1,0,MaxCodeIndex,1))</f>
        <v>7.4418640095032993</v>
      </c>
      <c r="N55" s="203">
        <f t="shared" ca="1" si="10"/>
        <v>15.506980929169867</v>
      </c>
    </row>
    <row r="56" spans="2:14" ht="19.5" customHeight="1" x14ac:dyDescent="0.15">
      <c r="B56" s="126">
        <v>2024</v>
      </c>
      <c r="C56" s="199">
        <f ca="1">SUMPRODUCT(OFFSET('Savings by Standards'!$AK$8,1,$B56-2006,MaxCodeIndex,1),OFFSET(Inputs!HL$10,1,0,MaxCodeIndex,1))</f>
        <v>326.05671488164478</v>
      </c>
      <c r="D56" s="187">
        <f ca="1">SUMPRODUCT(OFFSET('Savings by Standards'!$AK$8,1,$B56-2006,MaxCodeIndex,1),OFFSET(Inputs!HM$10,1,0,MaxCodeIndex,1))</f>
        <v>173.15585667003216</v>
      </c>
      <c r="E56" s="187">
        <f ca="1">SUMPRODUCT(OFFSET('Savings by Standards'!$AK$8,1,$B56-2006,MaxCodeIndex,1),OFFSET(Inputs!HN$10,1,0,MaxCodeIndex,1))</f>
        <v>287.2785016245881</v>
      </c>
      <c r="F56" s="205">
        <f t="shared" ca="1" si="8"/>
        <v>786.49107317626499</v>
      </c>
      <c r="G56" s="199">
        <f ca="1">SUMPRODUCT(OFFSET('Savings by Standards'!$CU$8,1,$B56-2006,MaxCodeIndex,1),OFFSET(Inputs!HL$10,1,0,MaxCodeIndex,1))</f>
        <v>47.468289159037958</v>
      </c>
      <c r="H56" s="188">
        <f ca="1">SUMPRODUCT(OFFSET('Savings by Standards'!$CU$8,1,$B56-2006,MaxCodeIndex,1),OFFSET(Inputs!HM$10,1,0,MaxCodeIndex,1))</f>
        <v>35.980059790927704</v>
      </c>
      <c r="I56" s="188">
        <f ca="1">SUMPRODUCT(OFFSET('Savings by Standards'!$CU$8,1,$B56-2006,MaxCodeIndex,1),OFFSET(Inputs!HN$10,1,0,MaxCodeIndex,1))</f>
        <v>90.123906122367018</v>
      </c>
      <c r="J56" s="205">
        <f t="shared" ca="1" si="9"/>
        <v>173.57225507233267</v>
      </c>
      <c r="K56" s="215">
        <f ca="1">SUMPRODUCT(OFFSET('Savings by Standards'!$FE$8,1,$B56-2006,MaxCodeIndex,1),OFFSET(Inputs!HL$10,1,0,MaxCodeIndex,1))</f>
        <v>6.6485177154596196</v>
      </c>
      <c r="L56" s="188">
        <f ca="1">SUMPRODUCT(OFFSET('Savings by Standards'!$FE$8,1,$B56-2006,MaxCodeIndex,1),OFFSET(Inputs!HM$10,1,0,MaxCodeIndex,1))</f>
        <v>1.3880121616706835</v>
      </c>
      <c r="M56" s="188">
        <f ca="1">SUMPRODUCT(OFFSET('Savings by Standards'!$FE$8,1,$B56-2006,MaxCodeIndex,1),OFFSET(Inputs!HN$10,1,0,MaxCodeIndex,1))</f>
        <v>7.3843202172175157</v>
      </c>
      <c r="N56" s="203">
        <f t="shared" ca="1" si="10"/>
        <v>15.420850094347818</v>
      </c>
    </row>
    <row r="57" spans="2:14" ht="19.5" customHeight="1" x14ac:dyDescent="0.15">
      <c r="B57" s="126">
        <v>2025</v>
      </c>
      <c r="C57" s="199">
        <f ca="1">SUMPRODUCT(OFFSET('Savings by Standards'!$AK$8,1,$B57-2006,MaxCodeIndex,1),OFFSET(Inputs!HL$10,1,0,MaxCodeIndex,1))</f>
        <v>329.36468409490504</v>
      </c>
      <c r="D57" s="187">
        <f ca="1">SUMPRODUCT(OFFSET('Savings by Standards'!$AK$8,1,$B57-2006,MaxCodeIndex,1),OFFSET(Inputs!HM$10,1,0,MaxCodeIndex,1))</f>
        <v>172.2951715439016</v>
      </c>
      <c r="E57" s="187">
        <f ca="1">SUMPRODUCT(OFFSET('Savings by Standards'!$AK$8,1,$B57-2006,MaxCodeIndex,1),OFFSET(Inputs!HN$10,1,0,MaxCodeIndex,1))</f>
        <v>284.28605751979046</v>
      </c>
      <c r="F57" s="205">
        <f t="shared" ca="1" si="8"/>
        <v>785.94591315859714</v>
      </c>
      <c r="G57" s="199">
        <f ca="1">SUMPRODUCT(OFFSET('Savings by Standards'!$CU$8,1,$B57-2006,MaxCodeIndex,1),OFFSET(Inputs!HL$10,1,0,MaxCodeIndex,1))</f>
        <v>48.157964462124021</v>
      </c>
      <c r="H57" s="188">
        <f ca="1">SUMPRODUCT(OFFSET('Savings by Standards'!$CU$8,1,$B57-2006,MaxCodeIndex,1),OFFSET(Inputs!HM$10,1,0,MaxCodeIndex,1))</f>
        <v>35.730042828193248</v>
      </c>
      <c r="I57" s="188">
        <f ca="1">SUMPRODUCT(OFFSET('Savings by Standards'!$CU$8,1,$B57-2006,MaxCodeIndex,1),OFFSET(Inputs!HN$10,1,0,MaxCodeIndex,1))</f>
        <v>89.110655136736639</v>
      </c>
      <c r="J57" s="205">
        <f t="shared" ca="1" si="9"/>
        <v>172.99866242705389</v>
      </c>
      <c r="K57" s="215">
        <f ca="1">SUMPRODUCT(OFFSET('Savings by Standards'!$FE$8,1,$B57-2006,MaxCodeIndex,1),OFFSET(Inputs!HL$10,1,0,MaxCodeIndex,1))</f>
        <v>6.6130683475239058</v>
      </c>
      <c r="L57" s="188">
        <f ca="1">SUMPRODUCT(OFFSET('Savings by Standards'!$FE$8,1,$B57-2006,MaxCodeIndex,1),OFFSET(Inputs!HM$10,1,0,MaxCodeIndex,1))</f>
        <v>1.3827630558175394</v>
      </c>
      <c r="M57" s="188">
        <f ca="1">SUMPRODUCT(OFFSET('Savings by Standards'!$FE$8,1,$B57-2006,MaxCodeIndex,1),OFFSET(Inputs!HN$10,1,0,MaxCodeIndex,1))</f>
        <v>7.3347170345476407</v>
      </c>
      <c r="N57" s="203">
        <f t="shared" ca="1" si="10"/>
        <v>15.330548437889085</v>
      </c>
    </row>
    <row r="58" spans="2:14" ht="19.5" customHeight="1" x14ac:dyDescent="0.15">
      <c r="B58" s="126">
        <v>2026</v>
      </c>
      <c r="C58" s="199">
        <f ca="1">SUMPRODUCT(OFFSET('Savings by Standards'!$AK$8,1,$B58-2006,MaxCodeIndex,1),OFFSET(Inputs!HL$10,1,0,MaxCodeIndex,1))</f>
        <v>333.27253804434827</v>
      </c>
      <c r="D58" s="187">
        <f ca="1">SUMPRODUCT(OFFSET('Savings by Standards'!$AK$8,1,$B58-2006,MaxCodeIndex,1),OFFSET(Inputs!HM$10,1,0,MaxCodeIndex,1))</f>
        <v>171.62605545252359</v>
      </c>
      <c r="E58" s="187">
        <f ca="1">SUMPRODUCT(OFFSET('Savings by Standards'!$AK$8,1,$B58-2006,MaxCodeIndex,1),OFFSET(Inputs!HN$10,1,0,MaxCodeIndex,1))</f>
        <v>281.81254516990657</v>
      </c>
      <c r="F58" s="205">
        <f t="shared" ca="1" si="8"/>
        <v>786.71113866677842</v>
      </c>
      <c r="G58" s="199">
        <f ca="1">SUMPRODUCT(OFFSET('Savings by Standards'!$CU$8,1,$B58-2006,MaxCodeIndex,1),OFFSET(Inputs!HL$10,1,0,MaxCodeIndex,1))</f>
        <v>48.956831738174358</v>
      </c>
      <c r="H58" s="188">
        <f ca="1">SUMPRODUCT(OFFSET('Savings by Standards'!$CU$8,1,$B58-2006,MaxCodeIndex,1),OFFSET(Inputs!HM$10,1,0,MaxCodeIndex,1))</f>
        <v>35.52612570269423</v>
      </c>
      <c r="I58" s="188">
        <f ca="1">SUMPRODUCT(OFFSET('Savings by Standards'!$CU$8,1,$B58-2006,MaxCodeIndex,1),OFFSET(Inputs!HN$10,1,0,MaxCodeIndex,1))</f>
        <v>88.25942932511748</v>
      </c>
      <c r="J58" s="205">
        <f t="shared" ca="1" si="9"/>
        <v>172.74238676598605</v>
      </c>
      <c r="K58" s="215">
        <f ca="1">SUMPRODUCT(OFFSET('Savings by Standards'!$FE$8,1,$B58-2006,MaxCodeIndex,1),OFFSET(Inputs!HL$10,1,0,MaxCodeIndex,1))</f>
        <v>6.5727533657323303</v>
      </c>
      <c r="L58" s="188">
        <f ca="1">SUMPRODUCT(OFFSET('Savings by Standards'!$FE$8,1,$B58-2006,MaxCodeIndex,1),OFFSET(Inputs!HM$10,1,0,MaxCodeIndex,1))</f>
        <v>1.3755582455644761</v>
      </c>
      <c r="M58" s="188">
        <f ca="1">SUMPRODUCT(OFFSET('Savings by Standards'!$FE$8,1,$B58-2006,MaxCodeIndex,1),OFFSET(Inputs!HN$10,1,0,MaxCodeIndex,1))</f>
        <v>7.2920268526524428</v>
      </c>
      <c r="N58" s="203">
        <f t="shared" ca="1" si="10"/>
        <v>15.24033846394925</v>
      </c>
    </row>
    <row r="59" spans="2:14" ht="19.5" customHeight="1" x14ac:dyDescent="0.15">
      <c r="B59" s="126">
        <v>2027</v>
      </c>
      <c r="C59" s="199">
        <f ca="1">SUMPRODUCT(OFFSET('Savings by Standards'!$AK$8,1,$B59-2006,MaxCodeIndex,1),OFFSET(Inputs!HL$10,1,0,MaxCodeIndex,1))</f>
        <v>337.60060290120009</v>
      </c>
      <c r="D59" s="187">
        <f ca="1">SUMPRODUCT(OFFSET('Savings by Standards'!$AK$8,1,$B59-2006,MaxCodeIndex,1),OFFSET(Inputs!HM$10,1,0,MaxCodeIndex,1))</f>
        <v>170.94187395685424</v>
      </c>
      <c r="E59" s="187">
        <f ca="1">SUMPRODUCT(OFFSET('Savings by Standards'!$AK$8,1,$B59-2006,MaxCodeIndex,1),OFFSET(Inputs!HN$10,1,0,MaxCodeIndex,1))</f>
        <v>279.71735607584378</v>
      </c>
      <c r="F59" s="205">
        <f t="shared" ca="1" si="8"/>
        <v>788.25983293389811</v>
      </c>
      <c r="G59" s="199">
        <f ca="1">SUMPRODUCT(OFFSET('Savings by Standards'!$CU$8,1,$B59-2006,MaxCodeIndex,1),OFFSET(Inputs!HL$10,1,0,MaxCodeIndex,1))</f>
        <v>49.833398439909274</v>
      </c>
      <c r="H59" s="188">
        <f ca="1">SUMPRODUCT(OFFSET('Savings by Standards'!$CU$8,1,$B59-2006,MaxCodeIndex,1),OFFSET(Inputs!HM$10,1,0,MaxCodeIndex,1))</f>
        <v>35.331957568982368</v>
      </c>
      <c r="I59" s="188">
        <f ca="1">SUMPRODUCT(OFFSET('Savings by Standards'!$CU$8,1,$B59-2006,MaxCodeIndex,1),OFFSET(Inputs!HN$10,1,0,MaxCodeIndex,1))</f>
        <v>87.53363702661558</v>
      </c>
      <c r="J59" s="205">
        <f t="shared" ca="1" si="9"/>
        <v>172.69899303550721</v>
      </c>
      <c r="K59" s="215">
        <f ca="1">SUMPRODUCT(OFFSET('Savings by Standards'!$FE$8,1,$B59-2006,MaxCodeIndex,1),OFFSET(Inputs!HL$10,1,0,MaxCodeIndex,1))</f>
        <v>6.5305728780408678</v>
      </c>
      <c r="L59" s="188">
        <f ca="1">SUMPRODUCT(OFFSET('Savings by Standards'!$FE$8,1,$B59-2006,MaxCodeIndex,1),OFFSET(Inputs!HM$10,1,0,MaxCodeIndex,1))</f>
        <v>1.366631434280448</v>
      </c>
      <c r="M59" s="188">
        <f ca="1">SUMPRODUCT(OFFSET('Savings by Standards'!$FE$8,1,$B59-2006,MaxCodeIndex,1),OFFSET(Inputs!HN$10,1,0,MaxCodeIndex,1))</f>
        <v>7.2540429832038393</v>
      </c>
      <c r="N59" s="203">
        <f t="shared" ca="1" si="10"/>
        <v>15.151247295525156</v>
      </c>
    </row>
    <row r="60" spans="2:14" ht="19.5" customHeight="1" x14ac:dyDescent="0.15">
      <c r="B60" s="126">
        <v>2028</v>
      </c>
      <c r="C60" s="199">
        <f ca="1">SUMPRODUCT(OFFSET('Savings by Standards'!$AK$8,1,$B60-2006,MaxCodeIndex,1),OFFSET(Inputs!HL$10,1,0,MaxCodeIndex,1))</f>
        <v>342.18431313059517</v>
      </c>
      <c r="D60" s="187">
        <f ca="1">SUMPRODUCT(OFFSET('Savings by Standards'!$AK$8,1,$B60-2006,MaxCodeIndex,1),OFFSET(Inputs!HM$10,1,0,MaxCodeIndex,1))</f>
        <v>170.24196033469451</v>
      </c>
      <c r="E60" s="187">
        <f ca="1">SUMPRODUCT(OFFSET('Savings by Standards'!$AK$8,1,$B60-2006,MaxCodeIndex,1),OFFSET(Inputs!HN$10,1,0,MaxCodeIndex,1))</f>
        <v>277.96006096027907</v>
      </c>
      <c r="F60" s="205">
        <f t="shared" ca="1" si="8"/>
        <v>790.38633442556875</v>
      </c>
      <c r="G60" s="199">
        <f ca="1">SUMPRODUCT(OFFSET('Savings by Standards'!$CU$8,1,$B60-2006,MaxCodeIndex,1),OFFSET(Inputs!HL$10,1,0,MaxCodeIndex,1))</f>
        <v>50.758700660777656</v>
      </c>
      <c r="H60" s="188">
        <f ca="1">SUMPRODUCT(OFFSET('Savings by Standards'!$CU$8,1,$B60-2006,MaxCodeIndex,1),OFFSET(Inputs!HM$10,1,0,MaxCodeIndex,1))</f>
        <v>35.146269115634993</v>
      </c>
      <c r="I60" s="188">
        <f ca="1">SUMPRODUCT(OFFSET('Savings by Standards'!$CU$8,1,$B60-2006,MaxCodeIndex,1),OFFSET(Inputs!HN$10,1,0,MaxCodeIndex,1))</f>
        <v>86.918309557916942</v>
      </c>
      <c r="J60" s="205">
        <f t="shared" ca="1" si="9"/>
        <v>172.82327933432958</v>
      </c>
      <c r="K60" s="215">
        <f ca="1">SUMPRODUCT(OFFSET('Savings by Standards'!$FE$8,1,$B60-2006,MaxCodeIndex,1),OFFSET(Inputs!HL$10,1,0,MaxCodeIndex,1))</f>
        <v>6.4889036565171274</v>
      </c>
      <c r="L60" s="188">
        <f ca="1">SUMPRODUCT(OFFSET('Savings by Standards'!$FE$8,1,$B60-2006,MaxCodeIndex,1),OFFSET(Inputs!HM$10,1,0,MaxCodeIndex,1))</f>
        <v>1.3565011215343894</v>
      </c>
      <c r="M60" s="188">
        <f ca="1">SUMPRODUCT(OFFSET('Savings by Standards'!$FE$8,1,$B60-2006,MaxCodeIndex,1),OFFSET(Inputs!HN$10,1,0,MaxCodeIndex,1))</f>
        <v>7.2201234030727113</v>
      </c>
      <c r="N60" s="203">
        <f t="shared" ca="1" si="10"/>
        <v>15.065528181124229</v>
      </c>
    </row>
    <row r="61" spans="2:14" ht="19.5" customHeight="1" x14ac:dyDescent="0.15">
      <c r="B61" s="126">
        <v>2029</v>
      </c>
      <c r="C61" s="199">
        <f ca="1">SUMPRODUCT(OFFSET('Savings by Standards'!$AK$8,1,$B61-2006,MaxCodeIndex,1),OFFSET(Inputs!HL$10,1,0,MaxCodeIndex,1))</f>
        <v>346.99066490385934</v>
      </c>
      <c r="D61" s="187">
        <f ca="1">SUMPRODUCT(OFFSET('Savings by Standards'!$AK$8,1,$B61-2006,MaxCodeIndex,1),OFFSET(Inputs!HM$10,1,0,MaxCodeIndex,1))</f>
        <v>169.71943781927618</v>
      </c>
      <c r="E61" s="187">
        <f ca="1">SUMPRODUCT(OFFSET('Savings by Standards'!$AK$8,1,$B61-2006,MaxCodeIndex,1),OFFSET(Inputs!HN$10,1,0,MaxCodeIndex,1))</f>
        <v>276.50354166595582</v>
      </c>
      <c r="F61" s="205">
        <f t="shared" ca="1" si="8"/>
        <v>793.21364438909131</v>
      </c>
      <c r="G61" s="199">
        <f ca="1">SUMPRODUCT(OFFSET('Savings by Standards'!$CU$8,1,$B61-2006,MaxCodeIndex,1),OFFSET(Inputs!HL$10,1,0,MaxCodeIndex,1))</f>
        <v>51.72387835991055</v>
      </c>
      <c r="H61" s="188">
        <f ca="1">SUMPRODUCT(OFFSET('Savings by Standards'!$CU$8,1,$B61-2006,MaxCodeIndex,1),OFFSET(Inputs!HM$10,1,0,MaxCodeIndex,1))</f>
        <v>34.998229244028543</v>
      </c>
      <c r="I61" s="188">
        <f ca="1">SUMPRODUCT(OFFSET('Savings by Standards'!$CU$8,1,$B61-2006,MaxCodeIndex,1),OFFSET(Inputs!HN$10,1,0,MaxCodeIndex,1))</f>
        <v>86.405537176156017</v>
      </c>
      <c r="J61" s="205">
        <f t="shared" ca="1" si="9"/>
        <v>173.12764478009512</v>
      </c>
      <c r="K61" s="215">
        <f ca="1">SUMPRODUCT(OFFSET('Savings by Standards'!$FE$8,1,$B61-2006,MaxCodeIndex,1),OFFSET(Inputs!HL$10,1,0,MaxCodeIndex,1))</f>
        <v>6.4470992572090884</v>
      </c>
      <c r="L61" s="188">
        <f ca="1">SUMPRODUCT(OFFSET('Savings by Standards'!$FE$8,1,$B61-2006,MaxCodeIndex,1),OFFSET(Inputs!HM$10,1,0,MaxCodeIndex,1))</f>
        <v>1.3454992752229629</v>
      </c>
      <c r="M61" s="188">
        <f ca="1">SUMPRODUCT(OFFSET('Savings by Standards'!$FE$8,1,$B61-2006,MaxCodeIndex,1),OFFSET(Inputs!HN$10,1,0,MaxCodeIndex,1))</f>
        <v>7.1896246058173254</v>
      </c>
      <c r="N61" s="203">
        <f t="shared" ca="1" si="10"/>
        <v>14.982223138249378</v>
      </c>
    </row>
    <row r="62" spans="2:14" ht="19.5" customHeight="1" x14ac:dyDescent="0.15">
      <c r="B62" s="127">
        <v>2030</v>
      </c>
      <c r="C62" s="623">
        <f ca="1">SUMPRODUCT(OFFSET('Savings by Standards'!$AK$8,1,$B62-2006,MaxCodeIndex,1),OFFSET(Inputs!HL$10,1,0,MaxCodeIndex,1))</f>
        <v>351.97415227185718</v>
      </c>
      <c r="D62" s="624">
        <f ca="1">SUMPRODUCT(OFFSET('Savings by Standards'!$AK$8,1,$B62-2006,MaxCodeIndex,1),OFFSET(Inputs!HM$10,1,0,MaxCodeIndex,1))</f>
        <v>169.35373246210716</v>
      </c>
      <c r="E62" s="624">
        <f ca="1">SUMPRODUCT(OFFSET('Savings by Standards'!$AK$8,1,$B62-2006,MaxCodeIndex,1),OFFSET(Inputs!HN$10,1,0,MaxCodeIndex,1))</f>
        <v>275.25116719618325</v>
      </c>
      <c r="F62" s="625">
        <f t="shared" ca="1" si="8"/>
        <v>796.57905193014756</v>
      </c>
      <c r="G62" s="623">
        <f ca="1">SUMPRODUCT(OFFSET('Savings by Standards'!$CU$8,1,$B62-2006,MaxCodeIndex,1),OFFSET(Inputs!HL$10,1,0,MaxCodeIndex,1))</f>
        <v>52.722338083337156</v>
      </c>
      <c r="H62" s="626">
        <f ca="1">SUMPRODUCT(OFFSET('Savings by Standards'!$CU$8,1,$B62-2006,MaxCodeIndex,1),OFFSET(Inputs!HM$10,1,0,MaxCodeIndex,1))</f>
        <v>34.88317416375444</v>
      </c>
      <c r="I62" s="626">
        <f ca="1">SUMPRODUCT(OFFSET('Savings by Standards'!$CU$8,1,$B62-2006,MaxCodeIndex,1),OFFSET(Inputs!HN$10,1,0,MaxCodeIndex,1))</f>
        <v>85.965636308776411</v>
      </c>
      <c r="J62" s="625">
        <f t="shared" ca="1" si="9"/>
        <v>173.57114855586801</v>
      </c>
      <c r="K62" s="660">
        <f ca="1">SUMPRODUCT(OFFSET('Savings by Standards'!$FE$8,1,$B62-2006,MaxCodeIndex,1),OFFSET(Inputs!HL$10,1,0,MaxCodeIndex,1))</f>
        <v>6.4074497080057053</v>
      </c>
      <c r="L62" s="626">
        <f ca="1">SUMPRODUCT(OFFSET('Savings by Standards'!$FE$8,1,$B62-2006,MaxCodeIndex,1),OFFSET(Inputs!HM$10,1,0,MaxCodeIndex,1))</f>
        <v>1.3340236344004159</v>
      </c>
      <c r="M62" s="626">
        <f ca="1">SUMPRODUCT(OFFSET('Savings by Standards'!$FE$8,1,$B62-2006,MaxCodeIndex,1),OFFSET(Inputs!HN$10,1,0,MaxCodeIndex,1))</f>
        <v>7.1617588270843138</v>
      </c>
      <c r="N62" s="661">
        <f t="shared" ca="1" si="10"/>
        <v>14.903232169490435</v>
      </c>
    </row>
    <row r="63" spans="2:14" ht="19.5" customHeight="1" x14ac:dyDescent="0.15"/>
    <row r="64" spans="2:14" ht="19.5" customHeight="1" x14ac:dyDescent="0.15"/>
    <row r="65" spans="2:14" ht="34.5" customHeight="1" x14ac:dyDescent="0.15"/>
    <row r="66" spans="2:14" ht="19.5" customHeight="1" x14ac:dyDescent="0.15"/>
    <row r="69" spans="2:14" x14ac:dyDescent="0.15">
      <c r="H69" s="6"/>
      <c r="I69" s="6"/>
      <c r="J69" s="6"/>
      <c r="M69" s="6"/>
      <c r="N69" s="6"/>
    </row>
    <row r="70" spans="2:14" x14ac:dyDescent="0.15">
      <c r="B70" s="17"/>
      <c r="H70" s="6"/>
      <c r="I70" s="6"/>
      <c r="J70" s="6"/>
      <c r="M70" s="6"/>
      <c r="N70" s="6"/>
    </row>
    <row r="71" spans="2:14" x14ac:dyDescent="0.15">
      <c r="B71" s="17"/>
      <c r="H71" s="6"/>
      <c r="I71" s="6"/>
      <c r="J71" s="6"/>
      <c r="M71" s="6"/>
      <c r="N71" s="6"/>
    </row>
    <row r="72" spans="2:14" x14ac:dyDescent="0.15">
      <c r="H72" s="6"/>
      <c r="I72" s="6"/>
      <c r="J72" s="6"/>
      <c r="M72" s="6"/>
      <c r="N72" s="6"/>
    </row>
    <row r="73" spans="2:14" x14ac:dyDescent="0.15">
      <c r="H73" s="6"/>
      <c r="I73" s="6"/>
      <c r="J73" s="6"/>
      <c r="M73" s="6"/>
      <c r="N73" s="6"/>
    </row>
    <row r="74" spans="2:14" x14ac:dyDescent="0.15">
      <c r="H74" s="6"/>
      <c r="I74" s="6"/>
      <c r="J74" s="6"/>
      <c r="M74" s="6"/>
      <c r="N74" s="6"/>
    </row>
    <row r="75" spans="2:14" x14ac:dyDescent="0.15">
      <c r="H75" s="6"/>
      <c r="I75" s="6"/>
      <c r="J75" s="6"/>
      <c r="M75" s="6"/>
      <c r="N75" s="6"/>
    </row>
    <row r="76" spans="2:14" x14ac:dyDescent="0.15">
      <c r="H76" s="6"/>
      <c r="I76" s="6"/>
      <c r="J76" s="6"/>
      <c r="M76" s="6"/>
      <c r="N76" s="6"/>
    </row>
    <row r="77" spans="2:14" x14ac:dyDescent="0.15">
      <c r="H77" s="6"/>
      <c r="I77" s="6"/>
      <c r="J77" s="6"/>
      <c r="M77" s="6"/>
      <c r="N77" s="6"/>
    </row>
    <row r="78" spans="2:14" x14ac:dyDescent="0.15">
      <c r="H78" s="6"/>
      <c r="I78" s="6"/>
      <c r="J78" s="6"/>
      <c r="M78" s="6"/>
      <c r="N78" s="6"/>
    </row>
    <row r="79" spans="2:14" x14ac:dyDescent="0.15">
      <c r="H79" s="6"/>
      <c r="I79" s="6"/>
      <c r="J79" s="6"/>
      <c r="M79" s="6"/>
      <c r="N79" s="6"/>
    </row>
    <row r="80" spans="2:14" x14ac:dyDescent="0.15">
      <c r="H80" s="6"/>
      <c r="I80" s="6"/>
      <c r="J80" s="6"/>
      <c r="M80" s="6"/>
      <c r="N80" s="6"/>
    </row>
    <row r="81" spans="2:14" x14ac:dyDescent="0.15">
      <c r="H81" s="6"/>
      <c r="I81" s="6"/>
      <c r="J81" s="6"/>
      <c r="M81" s="6"/>
      <c r="N81" s="6"/>
    </row>
    <row r="82" spans="2:14" x14ac:dyDescent="0.15">
      <c r="H82" s="6"/>
      <c r="I82" s="6"/>
      <c r="J82" s="6"/>
      <c r="M82" s="6"/>
      <c r="N82" s="6"/>
    </row>
    <row r="83" spans="2:14" x14ac:dyDescent="0.15">
      <c r="H83" s="6"/>
      <c r="I83" s="6"/>
      <c r="J83" s="6"/>
      <c r="M83" s="6"/>
      <c r="N83" s="6"/>
    </row>
    <row r="84" spans="2:14" x14ac:dyDescent="0.15">
      <c r="H84" s="6"/>
      <c r="I84" s="6"/>
      <c r="J84" s="6"/>
      <c r="M84" s="6"/>
      <c r="N84" s="6"/>
    </row>
    <row r="85" spans="2:14" x14ac:dyDescent="0.15">
      <c r="H85" s="6"/>
      <c r="I85" s="6"/>
      <c r="J85" s="6"/>
      <c r="M85" s="6"/>
      <c r="N85" s="6"/>
    </row>
    <row r="91" spans="2:14" x14ac:dyDescent="0.15">
      <c r="B91" s="17"/>
    </row>
    <row r="92" spans="2:14" x14ac:dyDescent="0.15">
      <c r="B92" s="17"/>
    </row>
    <row r="93" spans="2:14" x14ac:dyDescent="0.15">
      <c r="B93" s="17"/>
    </row>
    <row r="94" spans="2:14" x14ac:dyDescent="0.15">
      <c r="B94" s="17"/>
    </row>
    <row r="95" spans="2:14" x14ac:dyDescent="0.15">
      <c r="B95" s="17"/>
    </row>
    <row r="96" spans="2:14" x14ac:dyDescent="0.15">
      <c r="B96" s="17"/>
    </row>
    <row r="148" ht="16.75" customHeight="1" x14ac:dyDescent="0.15"/>
    <row r="149" ht="16.75" customHeight="1" x14ac:dyDescent="0.15"/>
    <row r="150" ht="16.75" customHeight="1" x14ac:dyDescent="0.15"/>
    <row r="151" ht="16.75" customHeight="1" x14ac:dyDescent="0.15"/>
    <row r="152" ht="16.75" customHeight="1" x14ac:dyDescent="0.15"/>
    <row r="153" ht="16.75" customHeight="1" x14ac:dyDescent="0.15"/>
    <row r="154" ht="16.75" customHeight="1" x14ac:dyDescent="0.15"/>
    <row r="155" ht="16.75" customHeight="1" x14ac:dyDescent="0.15"/>
    <row r="156" ht="16.75" customHeight="1" x14ac:dyDescent="0.15"/>
    <row r="157" ht="16.75" customHeight="1" x14ac:dyDescent="0.15"/>
    <row r="158" ht="16.75" customHeight="1" x14ac:dyDescent="0.15"/>
    <row r="159" ht="16.75" customHeight="1" x14ac:dyDescent="0.15"/>
    <row r="160" ht="16.75" customHeight="1" x14ac:dyDescent="0.15"/>
    <row r="161" ht="16.75" customHeight="1" x14ac:dyDescent="0.15"/>
    <row r="162" ht="16.75" customHeight="1" x14ac:dyDescent="0.15"/>
    <row r="163" ht="16.75" customHeight="1" x14ac:dyDescent="0.15"/>
    <row r="164" ht="16.75" customHeight="1" x14ac:dyDescent="0.15"/>
    <row r="165" ht="16.75" customHeight="1" x14ac:dyDescent="0.15"/>
    <row r="166" ht="16.75" customHeight="1" x14ac:dyDescent="0.15"/>
    <row r="167" ht="16.75" customHeight="1" x14ac:dyDescent="0.15"/>
    <row r="168" ht="16.75" customHeight="1" x14ac:dyDescent="0.15"/>
    <row r="169" ht="16.75" customHeight="1" x14ac:dyDescent="0.15"/>
    <row r="170" ht="16.75" customHeight="1" x14ac:dyDescent="0.15"/>
    <row r="171" ht="16.75" customHeight="1" x14ac:dyDescent="0.15"/>
    <row r="172" ht="16.75" customHeight="1" x14ac:dyDescent="0.15"/>
    <row r="216" ht="23.5" customHeight="1" x14ac:dyDescent="0.15"/>
    <row r="217" ht="18.75" customHeight="1" x14ac:dyDescent="0.15"/>
    <row r="218" ht="18.75" customHeight="1" x14ac:dyDescent="0.15"/>
    <row r="219" ht="18.75" customHeight="1" x14ac:dyDescent="0.15"/>
    <row r="220" ht="18.75" customHeight="1" x14ac:dyDescent="0.15"/>
    <row r="221" ht="18.75" customHeight="1" x14ac:dyDescent="0.15"/>
    <row r="222" ht="18.75" customHeight="1" x14ac:dyDescent="0.15"/>
    <row r="223" ht="18.75" customHeight="1" x14ac:dyDescent="0.15"/>
    <row r="224" ht="18.75" customHeight="1" x14ac:dyDescent="0.15"/>
    <row r="225" ht="18.75" customHeight="1" x14ac:dyDescent="0.15"/>
    <row r="226" ht="18.75" customHeight="1" x14ac:dyDescent="0.15"/>
    <row r="227" ht="18.75" customHeight="1" x14ac:dyDescent="0.15"/>
    <row r="228" ht="18.75" customHeight="1" x14ac:dyDescent="0.15"/>
    <row r="229" ht="18.75" customHeight="1" x14ac:dyDescent="0.15"/>
    <row r="230" ht="18.75" customHeight="1" x14ac:dyDescent="0.15"/>
    <row r="231" ht="18.75" customHeight="1" x14ac:dyDescent="0.15"/>
    <row r="232" ht="18.75" customHeight="1" x14ac:dyDescent="0.15"/>
    <row r="233" ht="18.75" customHeight="1" x14ac:dyDescent="0.15"/>
    <row r="234" ht="18.75" customHeight="1" x14ac:dyDescent="0.15"/>
    <row r="235" ht="18.75" customHeight="1" x14ac:dyDescent="0.15"/>
    <row r="236" ht="18.75" customHeight="1" x14ac:dyDescent="0.15"/>
    <row r="237" ht="18.75" customHeight="1" x14ac:dyDescent="0.15"/>
    <row r="238" ht="18.75" customHeight="1" x14ac:dyDescent="0.15"/>
    <row r="239" ht="18.75" customHeight="1" x14ac:dyDescent="0.15"/>
    <row r="240" ht="18.75" customHeight="1" x14ac:dyDescent="0.15"/>
    <row r="241" ht="18.75" customHeight="1" x14ac:dyDescent="0.15"/>
    <row r="242" ht="18.75" customHeight="1" x14ac:dyDescent="0.15"/>
    <row r="243" ht="18.75" customHeight="1" x14ac:dyDescent="0.15"/>
    <row r="244" ht="18.75" customHeight="1" x14ac:dyDescent="0.15"/>
    <row r="245" ht="18.75" customHeight="1" x14ac:dyDescent="0.15"/>
    <row r="246" ht="18.75" customHeight="1" x14ac:dyDescent="0.15"/>
    <row r="247" ht="18.75" customHeight="1" x14ac:dyDescent="0.15"/>
    <row r="248" ht="18.75" customHeight="1" x14ac:dyDescent="0.15"/>
    <row r="249" ht="18.75" customHeight="1" x14ac:dyDescent="0.15"/>
    <row r="250" ht="18.75" customHeight="1" x14ac:dyDescent="0.15"/>
    <row r="251" ht="18.75" customHeight="1" x14ac:dyDescent="0.15"/>
    <row r="252" ht="18.75" customHeight="1" x14ac:dyDescent="0.15"/>
    <row r="253" ht="18.75" customHeight="1" x14ac:dyDescent="0.15"/>
    <row r="254" ht="18.75" customHeight="1" x14ac:dyDescent="0.15"/>
    <row r="255" ht="18.75" customHeight="1" x14ac:dyDescent="0.15"/>
    <row r="256" ht="18.75" customHeight="1" x14ac:dyDescent="0.15"/>
    <row r="257" ht="18.75" customHeight="1" x14ac:dyDescent="0.15"/>
    <row r="258" ht="18.75" customHeight="1" x14ac:dyDescent="0.15"/>
    <row r="259" ht="18.75" customHeight="1" x14ac:dyDescent="0.15"/>
    <row r="260" ht="18.75" customHeight="1" x14ac:dyDescent="0.15"/>
    <row r="261" ht="18.75" customHeight="1" x14ac:dyDescent="0.15"/>
    <row r="262" ht="18.75" customHeight="1" x14ac:dyDescent="0.15"/>
    <row r="263" ht="18.75" customHeight="1" x14ac:dyDescent="0.15"/>
    <row r="264" ht="18.75" customHeight="1" x14ac:dyDescent="0.15"/>
    <row r="265" ht="18.75" customHeight="1" x14ac:dyDescent="0.15"/>
    <row r="266" ht="18.75" customHeight="1" x14ac:dyDescent="0.15"/>
    <row r="267" ht="18.75" customHeight="1" x14ac:dyDescent="0.15"/>
    <row r="268" ht="18.75" customHeight="1" x14ac:dyDescent="0.15"/>
    <row r="269" ht="18.75" customHeight="1" x14ac:dyDescent="0.15"/>
    <row r="270" ht="18.75" customHeight="1" x14ac:dyDescent="0.15"/>
    <row r="271" ht="18.75" customHeight="1" x14ac:dyDescent="0.15"/>
    <row r="272" ht="18.75" customHeight="1" x14ac:dyDescent="0.15"/>
    <row r="273" ht="18.75" customHeight="1" x14ac:dyDescent="0.15"/>
    <row r="274" ht="18.75" customHeight="1" x14ac:dyDescent="0.15"/>
    <row r="275" ht="18.75" customHeight="1" x14ac:dyDescent="0.15"/>
    <row r="276" ht="18.75" customHeight="1" x14ac:dyDescent="0.15"/>
    <row r="277" ht="18.75" customHeight="1" x14ac:dyDescent="0.15"/>
    <row r="278" ht="23.5" customHeight="1" x14ac:dyDescent="0.15"/>
    <row r="279" ht="18.75" customHeight="1" x14ac:dyDescent="0.15"/>
    <row r="280" ht="18.75" customHeight="1" x14ac:dyDescent="0.15"/>
    <row r="281" ht="18.75" customHeight="1" x14ac:dyDescent="0.15"/>
    <row r="282" ht="18.75" customHeight="1" x14ac:dyDescent="0.15"/>
    <row r="283" ht="18.75" customHeight="1" x14ac:dyDescent="0.15"/>
    <row r="284" ht="18.75" customHeight="1" x14ac:dyDescent="0.15"/>
    <row r="285" ht="18.75" customHeight="1" x14ac:dyDescent="0.15"/>
    <row r="286" ht="18.75" customHeight="1" x14ac:dyDescent="0.15"/>
    <row r="287" ht="18.75" customHeight="1" x14ac:dyDescent="0.15"/>
    <row r="288" ht="18.75" customHeight="1" x14ac:dyDescent="0.15"/>
    <row r="289" ht="18.75" customHeight="1" x14ac:dyDescent="0.15"/>
    <row r="290" ht="18.75" customHeight="1" x14ac:dyDescent="0.15"/>
    <row r="291" ht="18.75" customHeight="1" x14ac:dyDescent="0.15"/>
    <row r="292" ht="18.75" customHeight="1" x14ac:dyDescent="0.15"/>
    <row r="293" ht="18.75" customHeight="1" x14ac:dyDescent="0.15"/>
    <row r="294" ht="18.75" customHeight="1" x14ac:dyDescent="0.15"/>
    <row r="295" ht="18.75" customHeight="1" x14ac:dyDescent="0.15"/>
    <row r="296" ht="18.75" customHeight="1" x14ac:dyDescent="0.15"/>
    <row r="297" ht="18.75" customHeight="1" x14ac:dyDescent="0.15"/>
    <row r="298" ht="18.75" customHeight="1" x14ac:dyDescent="0.15"/>
    <row r="299" ht="18.75" customHeight="1" x14ac:dyDescent="0.15"/>
    <row r="300" ht="18.75" customHeight="1" x14ac:dyDescent="0.15"/>
    <row r="301" ht="18.75" customHeight="1" x14ac:dyDescent="0.15"/>
    <row r="302" ht="18.75" customHeight="1" x14ac:dyDescent="0.15"/>
    <row r="303" ht="18.75" customHeight="1" x14ac:dyDescent="0.15"/>
    <row r="304" ht="18.75" customHeight="1" x14ac:dyDescent="0.15"/>
    <row r="305" ht="18.75" customHeight="1" x14ac:dyDescent="0.15"/>
    <row r="306" ht="18.75" customHeight="1" x14ac:dyDescent="0.15"/>
    <row r="307" ht="18.75" customHeight="1" x14ac:dyDescent="0.15"/>
    <row r="308" ht="18.75" customHeight="1" x14ac:dyDescent="0.15"/>
    <row r="309" ht="18.75" customHeight="1" x14ac:dyDescent="0.15"/>
    <row r="310" ht="18.75" customHeight="1" x14ac:dyDescent="0.15"/>
    <row r="311" ht="18.75" customHeight="1" x14ac:dyDescent="0.15"/>
    <row r="312" ht="18.75" customHeight="1" x14ac:dyDescent="0.15"/>
    <row r="313" ht="18.75" customHeight="1" x14ac:dyDescent="0.15"/>
    <row r="314" ht="18.75" customHeight="1" x14ac:dyDescent="0.15"/>
    <row r="315" ht="18.75" customHeight="1" x14ac:dyDescent="0.15"/>
    <row r="316" ht="18.75" customHeight="1" x14ac:dyDescent="0.15"/>
    <row r="317" ht="18.75" customHeight="1" x14ac:dyDescent="0.15"/>
    <row r="318" ht="18.75" customHeight="1" x14ac:dyDescent="0.15"/>
    <row r="319" ht="18.75" customHeight="1" x14ac:dyDescent="0.15"/>
    <row r="320" ht="18.75" customHeight="1" x14ac:dyDescent="0.15"/>
    <row r="321" ht="18.75" customHeight="1" x14ac:dyDescent="0.15"/>
    <row r="322" ht="18.75" customHeight="1" x14ac:dyDescent="0.15"/>
    <row r="323" ht="18.75" customHeight="1" x14ac:dyDescent="0.15"/>
    <row r="324" ht="18.75" customHeight="1" x14ac:dyDescent="0.15"/>
    <row r="325" ht="18.75" customHeight="1" x14ac:dyDescent="0.15"/>
    <row r="326" ht="18.75" customHeight="1" x14ac:dyDescent="0.15"/>
    <row r="327" ht="18.75" customHeight="1" x14ac:dyDescent="0.15"/>
    <row r="328" ht="18.75" customHeight="1" x14ac:dyDescent="0.15"/>
    <row r="329" ht="18.75" customHeight="1" x14ac:dyDescent="0.15"/>
    <row r="330" ht="18.75" customHeight="1" x14ac:dyDescent="0.15"/>
    <row r="331" ht="18.75" customHeight="1" x14ac:dyDescent="0.15"/>
    <row r="332" ht="18.75" customHeight="1" x14ac:dyDescent="0.15"/>
    <row r="333" ht="18.75" customHeight="1" x14ac:dyDescent="0.15"/>
    <row r="334" ht="18.75" customHeight="1" x14ac:dyDescent="0.15"/>
    <row r="335" ht="18.75" customHeight="1" x14ac:dyDescent="0.15"/>
    <row r="336" ht="18.75" customHeight="1" x14ac:dyDescent="0.15"/>
    <row r="337" ht="18.75" customHeight="1" x14ac:dyDescent="0.15"/>
  </sheetData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 enableFormatConditionsCalculation="0">
    <pageSetUpPr fitToPage="1"/>
  </sheetPr>
  <dimension ref="A1:HO254"/>
  <sheetViews>
    <sheetView workbookViewId="0">
      <pane xSplit="6" ySplit="10" topLeftCell="FU11" activePane="bottomRight" state="frozen"/>
      <selection pane="topRight" activeCell="G1" sqref="G1"/>
      <selection pane="bottomLeft" activeCell="A4" sqref="A4"/>
      <selection pane="bottomRight" activeCell="F70" sqref="F70"/>
    </sheetView>
  </sheetViews>
  <sheetFormatPr baseColWidth="10" defaultColWidth="9.1640625" defaultRowHeight="13" outlineLevelRow="1" x14ac:dyDescent="0.15"/>
  <cols>
    <col min="1" max="1" width="9" style="13" customWidth="1"/>
    <col min="2" max="2" width="6.5" style="13" customWidth="1"/>
    <col min="3" max="3" width="4.33203125" style="13" customWidth="1"/>
    <col min="4" max="4" width="21" style="13" customWidth="1"/>
    <col min="5" max="5" width="14.5" style="13" customWidth="1"/>
    <col min="6" max="6" width="78.1640625" style="13" customWidth="1"/>
    <col min="7" max="9" width="14.5" style="18" customWidth="1"/>
    <col min="10" max="10" width="11.5" style="40" customWidth="1"/>
    <col min="11" max="11" width="11.5" style="13" customWidth="1"/>
    <col min="12" max="12" width="3" style="13" customWidth="1"/>
    <col min="13" max="13" width="11.5" style="13" customWidth="1"/>
    <col min="14" max="14" width="11.5" style="87" customWidth="1"/>
    <col min="15" max="15" width="13" style="13" customWidth="1"/>
    <col min="16" max="16" width="3" style="13" customWidth="1"/>
    <col min="17" max="17" width="3" style="23" customWidth="1"/>
    <col min="18" max="19" width="17.5" style="13" customWidth="1"/>
    <col min="20" max="20" width="15.5" style="18" customWidth="1"/>
    <col min="21" max="21" width="13.5" style="136" customWidth="1"/>
    <col min="22" max="22" width="12.1640625" style="136" customWidth="1"/>
    <col min="23" max="23" width="15" style="136" customWidth="1"/>
    <col min="24" max="25" width="3" style="18" customWidth="1"/>
    <col min="26" max="30" width="13.5" customWidth="1"/>
    <col min="31" max="31" width="14.5" customWidth="1"/>
    <col min="32" max="32" width="13.5" customWidth="1"/>
    <col min="33" max="33" width="16.1640625" customWidth="1"/>
    <col min="34" max="40" width="13.5" customWidth="1"/>
    <col min="41" max="41" width="14.5" customWidth="1"/>
    <col min="42" max="50" width="13.5" customWidth="1"/>
    <col min="51" max="51" width="8.1640625" style="13" customWidth="1"/>
    <col min="52" max="52" width="5.83203125" style="13" customWidth="1"/>
    <col min="53" max="77" width="9.1640625" customWidth="1"/>
    <col min="78" max="78" width="4.5" style="13" customWidth="1"/>
    <col min="79" max="103" width="9.1640625" customWidth="1"/>
    <col min="104" max="104" width="3.5" style="13" customWidth="1"/>
    <col min="105" max="129" width="9.1640625" customWidth="1"/>
    <col min="130" max="130" width="2.83203125" style="13" customWidth="1"/>
    <col min="131" max="131" width="13.1640625" style="13" customWidth="1"/>
    <col min="132" max="132" width="13.5" style="40" customWidth="1"/>
    <col min="133" max="133" width="10.5" style="40" customWidth="1"/>
    <col min="134" max="135" width="11.5" style="40" customWidth="1"/>
    <col min="136" max="136" width="14.5" style="13" customWidth="1"/>
    <col min="137" max="137" width="2" style="23" customWidth="1"/>
    <col min="138" max="138" width="17.5" style="13" customWidth="1"/>
    <col min="139" max="139" width="4.1640625" style="13" customWidth="1"/>
    <col min="140" max="140" width="8.5" style="13" customWidth="1"/>
    <col min="141" max="141" width="7.1640625" style="13" customWidth="1"/>
    <col min="142" max="144" width="7.5" style="13" customWidth="1"/>
    <col min="145" max="145" width="6.6640625" style="13" customWidth="1"/>
    <col min="146" max="147" width="6.33203125" style="13" customWidth="1"/>
    <col min="148" max="148" width="9.5" style="13" customWidth="1"/>
    <col min="149" max="149" width="10.1640625" style="13" customWidth="1"/>
    <col min="150" max="150" width="10.5" style="13" customWidth="1"/>
    <col min="151" max="151" width="7.1640625" style="13" customWidth="1"/>
    <col min="152" max="152" width="7.5" style="13" customWidth="1"/>
    <col min="153" max="153" width="7.1640625" style="13" customWidth="1"/>
    <col min="154" max="155" width="6.33203125" style="13" customWidth="1"/>
    <col min="156" max="156" width="8.1640625" style="13" customWidth="1"/>
    <col min="157" max="157" width="7.5" customWidth="1"/>
    <col min="158" max="158" width="13.83203125" customWidth="1"/>
    <col min="159" max="159" width="14.5" style="23" customWidth="1"/>
    <col min="160" max="165" width="9.1640625" customWidth="1"/>
    <col min="166" max="166" width="3.1640625" style="13" customWidth="1"/>
    <col min="167" max="170" width="12.5" style="13" customWidth="1"/>
    <col min="171" max="173" width="13.5" style="13" customWidth="1"/>
    <col min="174" max="174" width="15.1640625" style="13" customWidth="1"/>
    <col min="175" max="175" width="14.33203125" style="13" customWidth="1"/>
    <col min="176" max="176" width="15.1640625" style="13" customWidth="1"/>
    <col min="177" max="177" width="17" style="13" customWidth="1"/>
    <col min="178" max="178" width="16.83203125" style="13" customWidth="1"/>
    <col min="179" max="180" width="15.83203125" style="13" customWidth="1"/>
    <col min="181" max="181" width="16.83203125" style="13" customWidth="1"/>
    <col min="182" max="182" width="15.33203125" style="13" customWidth="1"/>
    <col min="183" max="191" width="16.1640625" style="13" customWidth="1"/>
    <col min="192" max="192" width="3" customWidth="1"/>
    <col min="193" max="193" width="11.5" style="13" customWidth="1"/>
    <col min="194" max="195" width="9.1640625" style="13" customWidth="1"/>
    <col min="196" max="197" width="11" style="13" customWidth="1"/>
    <col min="198" max="198" width="12.1640625" style="13" customWidth="1"/>
    <col min="199" max="199" width="9.1640625" style="13" customWidth="1"/>
    <col min="200" max="213" width="12.5" style="13" customWidth="1"/>
    <col min="214" max="217" width="13" style="13" customWidth="1"/>
    <col min="218" max="218" width="3" customWidth="1"/>
    <col min="219" max="219" width="10.6640625" customWidth="1"/>
    <col min="220" max="222" width="9.5" style="13" customWidth="1"/>
    <col min="223" max="223" width="6.1640625" customWidth="1"/>
    <col min="224" max="16384" width="9.1640625" style="13"/>
  </cols>
  <sheetData>
    <row r="1" spans="1:223" ht="51.5" customHeight="1" thickBot="1" x14ac:dyDescent="0.25">
      <c r="A1" s="760">
        <f>MAX(B11:B234)</f>
        <v>223</v>
      </c>
      <c r="B1" s="60"/>
      <c r="C1" s="60"/>
      <c r="D1" s="762" t="s">
        <v>0</v>
      </c>
      <c r="E1" s="763">
        <v>16</v>
      </c>
      <c r="F1" s="761" t="str">
        <f ca="1">OFFSET(EK1,0,GroupSelection-1)</f>
        <v>Adopted</v>
      </c>
      <c r="G1" s="23"/>
      <c r="H1" s="210"/>
      <c r="I1" s="23"/>
      <c r="J1" s="23"/>
      <c r="K1" s="23"/>
      <c r="L1" s="158"/>
      <c r="M1" s="23"/>
      <c r="N1" s="23"/>
      <c r="O1" s="23"/>
      <c r="P1" s="158"/>
      <c r="R1" s="97" t="s">
        <v>263</v>
      </c>
      <c r="S1" s="96"/>
      <c r="T1" s="137" t="s">
        <v>289</v>
      </c>
      <c r="U1" s="130" t="str">
        <f>Dashboard!F34</f>
        <v>YES</v>
      </c>
      <c r="V1" s="130"/>
      <c r="W1" s="130"/>
      <c r="X1" s="137"/>
      <c r="Y1" s="137"/>
      <c r="Z1" s="97" t="s">
        <v>264</v>
      </c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23"/>
      <c r="AZ1" s="23"/>
      <c r="BA1" s="94" t="s">
        <v>398</v>
      </c>
      <c r="BB1" s="90"/>
      <c r="BC1" s="90"/>
      <c r="BD1" s="90"/>
      <c r="BE1" s="90"/>
      <c r="BF1" s="90"/>
      <c r="BG1" s="90"/>
      <c r="BH1" s="123"/>
      <c r="BI1" s="122"/>
      <c r="BJ1" s="122"/>
      <c r="BK1" s="122"/>
      <c r="BL1" s="122"/>
      <c r="BM1" s="122"/>
      <c r="BN1" s="122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23"/>
      <c r="CA1" s="94" t="s">
        <v>399</v>
      </c>
      <c r="CB1" s="90"/>
      <c r="CC1" s="90"/>
      <c r="CD1" s="90"/>
      <c r="CE1" s="90"/>
      <c r="CF1" s="90"/>
      <c r="CG1" s="90"/>
      <c r="CH1" s="123"/>
      <c r="CI1" s="122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158"/>
      <c r="DA1" s="94" t="s">
        <v>400</v>
      </c>
      <c r="DB1" s="90"/>
      <c r="DC1" s="90"/>
      <c r="DD1" s="90"/>
      <c r="DE1" s="90"/>
      <c r="DF1" s="90"/>
      <c r="DG1" s="90"/>
      <c r="DH1" s="123"/>
      <c r="DI1" s="122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158"/>
      <c r="EA1" s="95" t="s">
        <v>27</v>
      </c>
      <c r="EB1" s="93"/>
      <c r="EC1" s="93"/>
      <c r="ED1" s="93"/>
      <c r="EE1" s="93"/>
      <c r="EF1" s="93"/>
      <c r="EH1" s="104" t="s">
        <v>71</v>
      </c>
      <c r="EI1" s="23"/>
      <c r="EJ1" s="148"/>
      <c r="EK1" s="148" t="str">
        <f ca="1">OFFSET(Dashboard!$E$16,EK2-1,0)</f>
        <v>2005 T-20</v>
      </c>
      <c r="EL1" s="148" t="str">
        <f ca="1">OFFSET(Dashboard!$E$16,EL2-1,0)</f>
        <v>2006 T-20</v>
      </c>
      <c r="EM1" s="148" t="str">
        <f ca="1">OFFSET(Dashboard!$E$16,EM2-1,0)</f>
        <v>2008 T-20</v>
      </c>
      <c r="EN1" s="148" t="str">
        <f ca="1">OFFSET(Dashboard!$E$16,EN2-1,0)</f>
        <v>2009 T-20</v>
      </c>
      <c r="EO1" s="148" t="str">
        <f ca="1">OFFSET(Dashboard!$E$16,EO2-1,0)</f>
        <v>2011 T-20</v>
      </c>
      <c r="EP1" s="148" t="str">
        <f ca="1">OFFSET(Dashboard!$E$16,EP2-1,0)</f>
        <v>2015 T-20</v>
      </c>
      <c r="EQ1" s="148" t="str">
        <f ca="1">OFFSET(Dashboard!$E$16,EQ2-1,0)</f>
        <v>2016 T-20</v>
      </c>
      <c r="ER1" s="148" t="str">
        <f ca="1">OFFSET(Dashboard!$E$16,ER2-1,0)</f>
        <v>2010-12 Fed App</v>
      </c>
      <c r="ES1" s="148" t="str">
        <f ca="1">OFFSET(Dashboard!$E$16,ES2-1,0)</f>
        <v>2013-15 Fed App</v>
      </c>
      <c r="ET1" s="148" t="str">
        <f ca="1">OFFSET(Dashboard!$E$16,ET2-1,0)</f>
        <v>2016-18 Fed App</v>
      </c>
      <c r="EU1" s="148" t="str">
        <f ca="1">OFFSET(Dashboard!$E$16,EU2-1,0)</f>
        <v>2005 T-24</v>
      </c>
      <c r="EV1" s="148" t="str">
        <f ca="1">OFFSET(Dashboard!$E$16,EV2-1,0)</f>
        <v>2008 T-24</v>
      </c>
      <c r="EW1" s="148" t="str">
        <f ca="1">OFFSET(Dashboard!$E$16,EW2-1,0)</f>
        <v>2013 T-24</v>
      </c>
      <c r="EX1" s="148" t="str">
        <f ca="1">OFFSET(Dashboard!$E$16,EX2-1,0)</f>
        <v>2016 T-24</v>
      </c>
      <c r="EY1" s="148" t="s">
        <v>330</v>
      </c>
      <c r="EZ1" s="148" t="s">
        <v>644</v>
      </c>
      <c r="FA1" s="158"/>
      <c r="FB1" s="98"/>
      <c r="FC1" s="98"/>
      <c r="FD1" s="99" t="s">
        <v>309</v>
      </c>
      <c r="FE1" s="100"/>
      <c r="FF1" s="100"/>
      <c r="FG1" s="101"/>
      <c r="FH1" s="102" t="str">
        <f>Dashboard!F35</f>
        <v>NO</v>
      </c>
      <c r="FI1" s="103"/>
      <c r="FJ1" s="23"/>
      <c r="FK1" s="97" t="s">
        <v>336</v>
      </c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158"/>
      <c r="GK1" s="97" t="s">
        <v>337</v>
      </c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158"/>
      <c r="HK1" s="158"/>
      <c r="HL1" s="148" t="s">
        <v>404</v>
      </c>
      <c r="HM1" s="148" t="s">
        <v>333</v>
      </c>
      <c r="HN1" s="148" t="s">
        <v>405</v>
      </c>
      <c r="HO1" s="158"/>
    </row>
    <row r="2" spans="1:223" s="12" customFormat="1" ht="18.5" customHeight="1" x14ac:dyDescent="0.2">
      <c r="A2" s="527"/>
      <c r="B2" s="60"/>
      <c r="C2" s="60"/>
      <c r="D2" s="762" t="s">
        <v>706</v>
      </c>
      <c r="E2" s="763">
        <v>223</v>
      </c>
      <c r="F2" s="710"/>
      <c r="G2" s="84"/>
      <c r="H2" s="209"/>
      <c r="I2" s="209"/>
      <c r="J2" s="209"/>
      <c r="K2" s="209"/>
      <c r="L2" s="527"/>
      <c r="M2" s="59"/>
      <c r="N2" s="84"/>
      <c r="O2" s="59"/>
      <c r="P2" s="527"/>
      <c r="Q2" s="72"/>
      <c r="R2" s="72"/>
      <c r="S2" s="72"/>
      <c r="T2" s="138"/>
      <c r="U2" s="131"/>
      <c r="V2" s="131"/>
      <c r="W2" s="131"/>
      <c r="X2" s="138"/>
      <c r="Y2" s="138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2"/>
      <c r="BL2" s="722"/>
      <c r="BM2" s="741" t="s">
        <v>703</v>
      </c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23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527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527"/>
      <c r="EA2" s="72"/>
      <c r="EB2" s="527"/>
      <c r="EC2" s="72"/>
      <c r="ED2" s="527"/>
      <c r="EE2" s="72"/>
      <c r="EF2" s="72"/>
      <c r="EG2" s="72"/>
      <c r="EH2" s="741" t="s">
        <v>704</v>
      </c>
      <c r="EI2" s="72"/>
      <c r="EJ2" s="72"/>
      <c r="EK2" s="79">
        <v>1</v>
      </c>
      <c r="EL2" s="79">
        <f>EK2+1</f>
        <v>2</v>
      </c>
      <c r="EM2" s="79">
        <f>EL2+1</f>
        <v>3</v>
      </c>
      <c r="EN2" s="79">
        <f>EM2+1</f>
        <v>4</v>
      </c>
      <c r="EO2" s="79">
        <f>EN2+1</f>
        <v>5</v>
      </c>
      <c r="EP2" s="79">
        <f t="shared" ref="EP2:EX2" si="0">EO2+1</f>
        <v>6</v>
      </c>
      <c r="EQ2" s="79">
        <f t="shared" si="0"/>
        <v>7</v>
      </c>
      <c r="ER2" s="79">
        <f t="shared" si="0"/>
        <v>8</v>
      </c>
      <c r="ES2" s="79">
        <f t="shared" si="0"/>
        <v>9</v>
      </c>
      <c r="ET2" s="79">
        <f t="shared" si="0"/>
        <v>10</v>
      </c>
      <c r="EU2" s="79">
        <f t="shared" si="0"/>
        <v>11</v>
      </c>
      <c r="EV2" s="79">
        <f t="shared" si="0"/>
        <v>12</v>
      </c>
      <c r="EW2" s="79">
        <f t="shared" si="0"/>
        <v>13</v>
      </c>
      <c r="EX2" s="79">
        <f t="shared" si="0"/>
        <v>14</v>
      </c>
      <c r="EY2" s="79">
        <f t="shared" ref="EY2" si="1">EX2+1</f>
        <v>15</v>
      </c>
      <c r="EZ2" s="79">
        <f t="shared" ref="EZ2" si="2">EY2+1</f>
        <v>16</v>
      </c>
      <c r="FA2" s="527"/>
      <c r="FB2" s="72"/>
      <c r="FC2" s="723">
        <v>2017</v>
      </c>
      <c r="FD2" s="72"/>
      <c r="FE2" s="72"/>
      <c r="FF2" s="72"/>
      <c r="FG2" s="72"/>
      <c r="FH2" s="79"/>
      <c r="FI2" s="79"/>
      <c r="FJ2" s="23"/>
      <c r="FK2" s="527"/>
      <c r="FL2" s="527"/>
      <c r="FM2" s="527"/>
      <c r="FN2" s="527"/>
      <c r="FO2" s="527"/>
      <c r="FP2" s="527"/>
      <c r="FQ2" s="527"/>
      <c r="FR2" s="527"/>
      <c r="FS2" s="527"/>
      <c r="FT2" s="527"/>
      <c r="FU2" s="527"/>
      <c r="FV2" s="527"/>
      <c r="FW2" s="527"/>
      <c r="FX2" s="527"/>
      <c r="FY2" s="527"/>
      <c r="FZ2" s="527"/>
      <c r="GA2" s="527"/>
      <c r="GB2" s="527"/>
      <c r="GC2" s="527"/>
      <c r="GD2" s="527"/>
      <c r="GE2" s="527"/>
      <c r="GF2" s="527"/>
      <c r="GG2" s="527"/>
      <c r="GH2" s="527"/>
      <c r="GI2" s="527"/>
      <c r="GJ2" s="527"/>
      <c r="GK2" s="527"/>
      <c r="GL2" s="527"/>
      <c r="GM2" s="527"/>
      <c r="GN2" s="527"/>
      <c r="GO2" s="527"/>
      <c r="GP2" s="527"/>
      <c r="GQ2" s="527"/>
      <c r="GR2" s="527"/>
      <c r="GS2" s="527"/>
      <c r="GT2" s="527"/>
      <c r="GU2" s="527"/>
      <c r="GV2" s="527"/>
      <c r="GW2" s="527"/>
      <c r="GX2" s="527"/>
      <c r="GY2" s="527"/>
      <c r="GZ2" s="527"/>
      <c r="HA2" s="527"/>
      <c r="HB2" s="527"/>
      <c r="HC2" s="527"/>
      <c r="HD2" s="527"/>
      <c r="HE2" s="527"/>
      <c r="HF2" s="527"/>
      <c r="HG2" s="527"/>
      <c r="HH2" s="527"/>
      <c r="HI2" s="527"/>
      <c r="HJ2" s="527"/>
      <c r="HK2" s="527"/>
      <c r="HL2" s="734"/>
      <c r="HM2" s="734"/>
      <c r="HN2" s="734"/>
      <c r="HO2" s="527"/>
    </row>
    <row r="3" spans="1:223" s="12" customFormat="1" ht="18.5" customHeight="1" x14ac:dyDescent="0.2">
      <c r="A3" s="527"/>
      <c r="B3" s="60"/>
      <c r="C3" s="60"/>
      <c r="D3" s="527"/>
      <c r="E3" s="657"/>
      <c r="F3" s="710"/>
      <c r="G3" s="84"/>
      <c r="H3" s="209"/>
      <c r="I3" s="209"/>
      <c r="J3" s="209"/>
      <c r="K3" s="209"/>
      <c r="L3" s="527"/>
      <c r="M3" s="59"/>
      <c r="N3" s="84"/>
      <c r="O3" s="59"/>
      <c r="P3" s="527"/>
      <c r="Q3" s="72"/>
      <c r="R3" s="72"/>
      <c r="S3" s="72"/>
      <c r="T3" s="138"/>
      <c r="U3" s="131"/>
      <c r="V3" s="131"/>
      <c r="W3" s="131"/>
      <c r="X3" s="138"/>
      <c r="Y3" s="138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2"/>
      <c r="BL3" s="735" t="s">
        <v>404</v>
      </c>
      <c r="BM3" s="737">
        <v>0.89</v>
      </c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23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527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527"/>
      <c r="EA3" s="72"/>
      <c r="EB3" s="527"/>
      <c r="EC3" s="72"/>
      <c r="ED3" s="527"/>
      <c r="EE3" s="72"/>
      <c r="EF3" s="735" t="s">
        <v>404</v>
      </c>
      <c r="EG3" s="72"/>
      <c r="EH3" s="737">
        <v>0.7</v>
      </c>
      <c r="EI3" s="72"/>
      <c r="EJ3" s="72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527"/>
      <c r="FB3" s="72"/>
      <c r="FC3" s="72"/>
      <c r="FD3" s="72"/>
      <c r="FE3" s="72"/>
      <c r="FF3" s="72"/>
      <c r="FG3" s="72"/>
      <c r="FH3" s="79"/>
      <c r="FI3" s="79"/>
      <c r="FJ3" s="23"/>
      <c r="FK3" s="527"/>
      <c r="FL3" s="527"/>
      <c r="FM3" s="527"/>
      <c r="FN3" s="527"/>
      <c r="FO3" s="527"/>
      <c r="FP3" s="527"/>
      <c r="FQ3" s="527"/>
      <c r="FR3" s="527"/>
      <c r="FS3" s="527"/>
      <c r="FT3" s="527"/>
      <c r="FU3" s="527"/>
      <c r="FV3" s="527"/>
      <c r="FW3" s="527"/>
      <c r="FX3" s="527"/>
      <c r="FY3" s="527"/>
      <c r="FZ3" s="527"/>
      <c r="GA3" s="527"/>
      <c r="GB3" s="527"/>
      <c r="GC3" s="527"/>
      <c r="GD3" s="527"/>
      <c r="GE3" s="527"/>
      <c r="GF3" s="527"/>
      <c r="GG3" s="527"/>
      <c r="GH3" s="527"/>
      <c r="GI3" s="527"/>
      <c r="GJ3" s="527"/>
      <c r="GK3" s="527"/>
      <c r="GL3" s="527"/>
      <c r="GM3" s="527"/>
      <c r="GN3" s="527"/>
      <c r="GO3" s="527"/>
      <c r="GP3" s="527"/>
      <c r="GQ3" s="527"/>
      <c r="GR3" s="527"/>
      <c r="GS3" s="527"/>
      <c r="GT3" s="527"/>
      <c r="GU3" s="527"/>
      <c r="GV3" s="527"/>
      <c r="GW3" s="527"/>
      <c r="GX3" s="527"/>
      <c r="GY3" s="527"/>
      <c r="GZ3" s="527"/>
      <c r="HA3" s="527"/>
      <c r="HB3" s="527"/>
      <c r="HC3" s="527"/>
      <c r="HD3" s="527"/>
      <c r="HE3" s="527"/>
      <c r="HF3" s="527"/>
      <c r="HG3" s="527"/>
      <c r="HH3" s="527"/>
      <c r="HI3" s="527"/>
      <c r="HJ3" s="527"/>
      <c r="HK3" s="527"/>
      <c r="HL3" s="734"/>
      <c r="HM3" s="734"/>
      <c r="HN3" s="734"/>
      <c r="HO3" s="527"/>
    </row>
    <row r="4" spans="1:223" s="12" customFormat="1" ht="18.5" customHeight="1" x14ac:dyDescent="0.2">
      <c r="A4" s="527"/>
      <c r="B4" s="60"/>
      <c r="C4" s="60"/>
      <c r="D4" s="527"/>
      <c r="E4" s="657"/>
      <c r="F4" s="710"/>
      <c r="G4" s="84"/>
      <c r="H4" s="209"/>
      <c r="I4" s="209"/>
      <c r="J4" s="209"/>
      <c r="K4" s="209"/>
      <c r="L4" s="527"/>
      <c r="M4" s="59"/>
      <c r="N4" s="84"/>
      <c r="O4" s="59"/>
      <c r="P4" s="527"/>
      <c r="Q4" s="72"/>
      <c r="R4" s="72"/>
      <c r="S4" s="72"/>
      <c r="T4" s="138"/>
      <c r="U4" s="131"/>
      <c r="V4" s="131"/>
      <c r="W4" s="131"/>
      <c r="X4" s="138"/>
      <c r="Y4" s="138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2"/>
      <c r="BL4" s="735" t="s">
        <v>333</v>
      </c>
      <c r="BM4" s="737">
        <v>0.84</v>
      </c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23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527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527"/>
      <c r="EA4" s="72"/>
      <c r="EB4" s="527"/>
      <c r="EC4" s="72"/>
      <c r="ED4" s="527"/>
      <c r="EE4" s="72"/>
      <c r="EF4" s="735" t="s">
        <v>333</v>
      </c>
      <c r="EG4" s="72"/>
      <c r="EH4" s="737">
        <v>0.4</v>
      </c>
      <c r="EI4" s="72"/>
      <c r="EJ4" s="72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527"/>
      <c r="FB4" s="72"/>
      <c r="FC4" s="72"/>
      <c r="FD4" s="72"/>
      <c r="FE4" s="72"/>
      <c r="FF4" s="72"/>
      <c r="FG4" s="72"/>
      <c r="FH4" s="79"/>
      <c r="FI4" s="79"/>
      <c r="FJ4" s="23"/>
      <c r="FK4" s="527"/>
      <c r="FL4" s="527"/>
      <c r="FM4" s="527"/>
      <c r="FN4" s="527"/>
      <c r="FO4" s="527"/>
      <c r="FP4" s="527"/>
      <c r="FQ4" s="527"/>
      <c r="FR4" s="527"/>
      <c r="FS4" s="527"/>
      <c r="FT4" s="527"/>
      <c r="FU4" s="527"/>
      <c r="FV4" s="527"/>
      <c r="FW4" s="527"/>
      <c r="FX4" s="527"/>
      <c r="FY4" s="527"/>
      <c r="FZ4" s="527"/>
      <c r="GA4" s="527"/>
      <c r="GB4" s="527"/>
      <c r="GC4" s="527"/>
      <c r="GD4" s="527"/>
      <c r="GE4" s="527"/>
      <c r="GF4" s="527"/>
      <c r="GG4" s="527"/>
      <c r="GH4" s="527"/>
      <c r="GI4" s="527"/>
      <c r="GJ4" s="527"/>
      <c r="GK4" s="527"/>
      <c r="GL4" s="527"/>
      <c r="GM4" s="527"/>
      <c r="GN4" s="527"/>
      <c r="GO4" s="527"/>
      <c r="GP4" s="527"/>
      <c r="GQ4" s="527"/>
      <c r="GR4" s="527"/>
      <c r="GS4" s="527"/>
      <c r="GT4" s="527"/>
      <c r="GU4" s="527"/>
      <c r="GV4" s="527"/>
      <c r="GW4" s="527"/>
      <c r="GX4" s="527"/>
      <c r="GY4" s="527"/>
      <c r="GZ4" s="527"/>
      <c r="HA4" s="527"/>
      <c r="HB4" s="527"/>
      <c r="HC4" s="527"/>
      <c r="HD4" s="527"/>
      <c r="HE4" s="527"/>
      <c r="HF4" s="527"/>
      <c r="HG4" s="527"/>
      <c r="HH4" s="527"/>
      <c r="HI4" s="527"/>
      <c r="HJ4" s="527"/>
      <c r="HK4" s="527"/>
      <c r="HL4" s="734"/>
      <c r="HM4" s="734"/>
      <c r="HN4" s="734"/>
      <c r="HO4" s="527"/>
    </row>
    <row r="5" spans="1:223" s="12" customFormat="1" ht="18.5" customHeight="1" x14ac:dyDescent="0.2">
      <c r="A5" s="527"/>
      <c r="B5" s="60"/>
      <c r="C5" s="60"/>
      <c r="D5" s="527"/>
      <c r="E5" s="657"/>
      <c r="F5" s="710"/>
      <c r="G5" s="84"/>
      <c r="H5" s="209"/>
      <c r="I5" s="209"/>
      <c r="J5" s="209"/>
      <c r="K5" s="209"/>
      <c r="L5" s="527"/>
      <c r="M5" s="59"/>
      <c r="N5" s="84"/>
      <c r="O5" s="59"/>
      <c r="P5" s="527"/>
      <c r="Q5" s="72"/>
      <c r="R5" s="72"/>
      <c r="S5" s="72"/>
      <c r="T5" s="138"/>
      <c r="U5" s="131"/>
      <c r="V5" s="131"/>
      <c r="W5" s="131"/>
      <c r="X5" s="138"/>
      <c r="Y5" s="138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2"/>
      <c r="BL5" s="736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23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527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527"/>
      <c r="EA5" s="72"/>
      <c r="EB5" s="527"/>
      <c r="EC5" s="72"/>
      <c r="ED5" s="527"/>
      <c r="EE5" s="72"/>
      <c r="EF5" s="736"/>
      <c r="EG5" s="72"/>
      <c r="EH5" s="72"/>
      <c r="EI5" s="72"/>
      <c r="EJ5" s="72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527"/>
      <c r="FB5" s="72"/>
      <c r="FC5" s="72"/>
      <c r="FD5" s="72"/>
      <c r="FE5" s="72"/>
      <c r="FF5" s="72"/>
      <c r="FG5" s="72"/>
      <c r="FH5" s="79"/>
      <c r="FI5" s="79"/>
      <c r="FJ5" s="23"/>
      <c r="FK5" s="527"/>
      <c r="FL5" s="527"/>
      <c r="FM5" s="527"/>
      <c r="FN5" s="527"/>
      <c r="FO5" s="527"/>
      <c r="FP5" s="527"/>
      <c r="FQ5" s="527"/>
      <c r="FR5" s="527"/>
      <c r="FS5" s="527"/>
      <c r="FT5" s="527"/>
      <c r="FU5" s="527"/>
      <c r="FV5" s="527"/>
      <c r="FW5" s="527"/>
      <c r="FX5" s="527"/>
      <c r="FY5" s="527"/>
      <c r="FZ5" s="527"/>
      <c r="GA5" s="527"/>
      <c r="GB5" s="527"/>
      <c r="GC5" s="527"/>
      <c r="GD5" s="527"/>
      <c r="GE5" s="527"/>
      <c r="GF5" s="527"/>
      <c r="GG5" s="527"/>
      <c r="GH5" s="527"/>
      <c r="GI5" s="527"/>
      <c r="GJ5" s="527"/>
      <c r="GK5" s="527"/>
      <c r="GL5" s="527"/>
      <c r="GM5" s="527"/>
      <c r="GN5" s="527"/>
      <c r="GO5" s="527"/>
      <c r="GP5" s="527"/>
      <c r="GQ5" s="527"/>
      <c r="GR5" s="527"/>
      <c r="GS5" s="527"/>
      <c r="GT5" s="527"/>
      <c r="GU5" s="527"/>
      <c r="GV5" s="527"/>
      <c r="GW5" s="527"/>
      <c r="GX5" s="527"/>
      <c r="GY5" s="527"/>
      <c r="GZ5" s="527"/>
      <c r="HA5" s="527"/>
      <c r="HB5" s="527"/>
      <c r="HC5" s="527"/>
      <c r="HD5" s="527"/>
      <c r="HE5" s="527"/>
      <c r="HF5" s="527"/>
      <c r="HG5" s="527"/>
      <c r="HH5" s="527"/>
      <c r="HI5" s="527"/>
      <c r="HJ5" s="527"/>
      <c r="HK5" s="527"/>
      <c r="HL5" s="734"/>
      <c r="HM5" s="734"/>
      <c r="HN5" s="734"/>
      <c r="HO5" s="527"/>
    </row>
    <row r="6" spans="1:223" s="12" customFormat="1" ht="18.5" customHeight="1" x14ac:dyDescent="0.2">
      <c r="A6" s="527"/>
      <c r="B6" s="60"/>
      <c r="C6" s="60"/>
      <c r="D6" s="527"/>
      <c r="E6" s="657"/>
      <c r="F6" s="710"/>
      <c r="G6" s="84"/>
      <c r="H6" s="209"/>
      <c r="I6" s="209"/>
      <c r="J6" s="209"/>
      <c r="K6" s="209"/>
      <c r="L6" s="527"/>
      <c r="M6" s="59"/>
      <c r="N6" s="84"/>
      <c r="O6" s="59"/>
      <c r="P6" s="527"/>
      <c r="Q6" s="72"/>
      <c r="R6" s="72"/>
      <c r="S6" s="72"/>
      <c r="T6" s="138"/>
      <c r="U6" s="131"/>
      <c r="V6" s="131"/>
      <c r="W6" s="131"/>
      <c r="X6" s="138"/>
      <c r="Y6" s="138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2"/>
      <c r="BL6" s="735" t="s">
        <v>405</v>
      </c>
      <c r="BM6" s="742">
        <v>1</v>
      </c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23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527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527"/>
      <c r="EA6" s="72"/>
      <c r="EB6" s="527"/>
      <c r="EC6" s="72"/>
      <c r="ED6" s="527"/>
      <c r="EE6" s="72"/>
      <c r="EF6" s="735" t="s">
        <v>405</v>
      </c>
      <c r="EG6" s="72"/>
      <c r="EH6" s="737">
        <v>0.71</v>
      </c>
      <c r="EI6" s="72"/>
      <c r="EJ6" s="72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527"/>
      <c r="FB6" s="72"/>
      <c r="FC6" s="72"/>
      <c r="FD6" s="72"/>
      <c r="FE6" s="72"/>
      <c r="FF6" s="72"/>
      <c r="FG6" s="72"/>
      <c r="FH6" s="79"/>
      <c r="FI6" s="79"/>
      <c r="FJ6" s="23"/>
      <c r="FK6" s="527"/>
      <c r="FL6" s="527"/>
      <c r="FM6" s="527"/>
      <c r="FN6" s="527"/>
      <c r="FO6" s="527"/>
      <c r="FP6" s="527"/>
      <c r="FQ6" s="527"/>
      <c r="FR6" s="527"/>
      <c r="FS6" s="527"/>
      <c r="FT6" s="527"/>
      <c r="FU6" s="527"/>
      <c r="FV6" s="527"/>
      <c r="FW6" s="527"/>
      <c r="FX6" s="527"/>
      <c r="FY6" s="527"/>
      <c r="FZ6" s="527"/>
      <c r="GA6" s="527"/>
      <c r="GB6" s="527"/>
      <c r="GC6" s="527"/>
      <c r="GD6" s="527"/>
      <c r="GE6" s="527"/>
      <c r="GF6" s="527"/>
      <c r="GG6" s="527"/>
      <c r="GH6" s="527"/>
      <c r="GI6" s="527"/>
      <c r="GJ6" s="527"/>
      <c r="GK6" s="527"/>
      <c r="GL6" s="527"/>
      <c r="GM6" s="527"/>
      <c r="GN6" s="527"/>
      <c r="GO6" s="527"/>
      <c r="GP6" s="527"/>
      <c r="GQ6" s="527"/>
      <c r="GR6" s="527"/>
      <c r="GS6" s="527"/>
      <c r="GT6" s="527"/>
      <c r="GU6" s="527"/>
      <c r="GV6" s="527"/>
      <c r="GW6" s="527"/>
      <c r="GX6" s="527"/>
      <c r="GY6" s="527"/>
      <c r="GZ6" s="527"/>
      <c r="HA6" s="527"/>
      <c r="HB6" s="527"/>
      <c r="HC6" s="527"/>
      <c r="HD6" s="527"/>
      <c r="HE6" s="527"/>
      <c r="HF6" s="527"/>
      <c r="HG6" s="527"/>
      <c r="HH6" s="527"/>
      <c r="HI6" s="527"/>
      <c r="HJ6" s="527"/>
      <c r="HK6" s="527"/>
      <c r="HL6" s="734"/>
      <c r="HM6" s="734"/>
      <c r="HN6" s="734"/>
      <c r="HO6" s="527"/>
    </row>
    <row r="7" spans="1:223" s="12" customFormat="1" ht="18.5" customHeight="1" x14ac:dyDescent="0.2">
      <c r="A7" s="527"/>
      <c r="B7" s="60"/>
      <c r="C7" s="60"/>
      <c r="D7" s="527"/>
      <c r="E7" s="657"/>
      <c r="F7" s="710"/>
      <c r="G7" s="84"/>
      <c r="H7" s="209"/>
      <c r="I7" s="209"/>
      <c r="J7" s="209"/>
      <c r="K7" s="209"/>
      <c r="L7" s="527"/>
      <c r="M7" s="59"/>
      <c r="N7" s="84"/>
      <c r="O7" s="59"/>
      <c r="P7" s="527"/>
      <c r="Q7" s="72"/>
      <c r="R7" s="72"/>
      <c r="S7" s="72"/>
      <c r="T7" s="138"/>
      <c r="U7" s="131"/>
      <c r="V7" s="131"/>
      <c r="W7" s="131"/>
      <c r="X7" s="138"/>
      <c r="Y7" s="138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B7" s="72"/>
      <c r="BC7" s="72"/>
      <c r="BD7" s="72"/>
      <c r="BE7" s="72"/>
      <c r="BF7" s="72"/>
      <c r="BG7" s="72"/>
      <c r="BH7" s="72"/>
      <c r="BI7" s="72"/>
      <c r="BJ7" s="72"/>
      <c r="BK7" s="722"/>
      <c r="BL7" s="735"/>
      <c r="BM7" s="72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23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527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527"/>
      <c r="EA7" s="72"/>
      <c r="EB7" s="527"/>
      <c r="EC7" s="72"/>
      <c r="ED7" s="527"/>
      <c r="EE7" s="72"/>
      <c r="EF7" s="72"/>
      <c r="EG7" s="72"/>
      <c r="EH7" s="72"/>
      <c r="EI7" s="72"/>
      <c r="EJ7" s="72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527"/>
      <c r="FB7" s="72"/>
      <c r="FC7" s="72"/>
      <c r="FD7" s="72"/>
      <c r="FE7" s="72"/>
      <c r="FF7" s="72"/>
      <c r="FG7" s="72"/>
      <c r="FH7" s="79"/>
      <c r="FI7" s="79"/>
      <c r="FJ7" s="23"/>
      <c r="FK7" s="527"/>
      <c r="FL7" s="527"/>
      <c r="FM7" s="527"/>
      <c r="FN7" s="527"/>
      <c r="FO7" s="527"/>
      <c r="FP7" s="527"/>
      <c r="FQ7" s="527"/>
      <c r="FR7" s="527"/>
      <c r="FS7" s="527"/>
      <c r="FT7" s="527"/>
      <c r="FU7" s="527"/>
      <c r="FV7" s="527"/>
      <c r="FW7" s="527"/>
      <c r="FX7" s="527"/>
      <c r="FY7" s="527"/>
      <c r="FZ7" s="527"/>
      <c r="GA7" s="527"/>
      <c r="GB7" s="527"/>
      <c r="GC7" s="527"/>
      <c r="GD7" s="527"/>
      <c r="GE7" s="527"/>
      <c r="GF7" s="527"/>
      <c r="GG7" s="527"/>
      <c r="GH7" s="527"/>
      <c r="GI7" s="527"/>
      <c r="GJ7" s="527"/>
      <c r="GK7" s="527"/>
      <c r="GL7" s="527"/>
      <c r="GM7" s="527"/>
      <c r="GN7" s="527"/>
      <c r="GO7" s="527"/>
      <c r="GP7" s="527"/>
      <c r="GQ7" s="527"/>
      <c r="GR7" s="527"/>
      <c r="GS7" s="527"/>
      <c r="GT7" s="527"/>
      <c r="GU7" s="527"/>
      <c r="GV7" s="527"/>
      <c r="GW7" s="527"/>
      <c r="GX7" s="527"/>
      <c r="GY7" s="527"/>
      <c r="GZ7" s="527"/>
      <c r="HA7" s="527"/>
      <c r="HB7" s="527"/>
      <c r="HC7" s="527"/>
      <c r="HD7" s="527"/>
      <c r="HE7" s="527"/>
      <c r="HF7" s="527"/>
      <c r="HG7" s="527"/>
      <c r="HH7" s="527"/>
      <c r="HI7" s="527"/>
      <c r="HJ7" s="527"/>
      <c r="HK7" s="527"/>
      <c r="HL7" s="734"/>
      <c r="HM7" s="734"/>
      <c r="HN7" s="734"/>
      <c r="HO7" s="527"/>
    </row>
    <row r="8" spans="1:223" s="12" customFormat="1" ht="18.5" customHeight="1" x14ac:dyDescent="0.2">
      <c r="A8" s="527"/>
      <c r="B8" s="60"/>
      <c r="C8" s="60"/>
      <c r="D8" s="527"/>
      <c r="E8" s="657"/>
      <c r="F8" s="710"/>
      <c r="G8" s="84"/>
      <c r="H8" s="209"/>
      <c r="I8" s="209"/>
      <c r="J8" s="209"/>
      <c r="K8" s="209"/>
      <c r="L8" s="527"/>
      <c r="M8" s="59"/>
      <c r="N8" s="84"/>
      <c r="O8" s="59"/>
      <c r="P8" s="527"/>
      <c r="Q8" s="72"/>
      <c r="R8" s="72"/>
      <c r="S8" s="72"/>
      <c r="T8" s="138"/>
      <c r="U8" s="131"/>
      <c r="V8" s="131"/>
      <c r="W8" s="131"/>
      <c r="X8" s="138"/>
      <c r="Y8" s="138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2"/>
      <c r="BL8" s="722"/>
      <c r="BM8" s="72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23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527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527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527"/>
      <c r="FB8" s="72"/>
      <c r="FC8" s="72"/>
      <c r="FD8" s="72"/>
      <c r="FE8" s="72"/>
      <c r="FF8" s="72"/>
      <c r="FG8" s="72"/>
      <c r="FH8" s="79"/>
      <c r="FI8" s="79"/>
      <c r="FJ8" s="23"/>
      <c r="FK8" s="527"/>
      <c r="FL8" s="527"/>
      <c r="FM8" s="527"/>
      <c r="FN8" s="527"/>
      <c r="FO8" s="527"/>
      <c r="FP8" s="527"/>
      <c r="FQ8" s="527"/>
      <c r="FR8" s="527"/>
      <c r="FS8" s="527"/>
      <c r="FT8" s="527"/>
      <c r="FU8" s="527"/>
      <c r="FV8" s="527"/>
      <c r="FW8" s="527"/>
      <c r="FX8" s="527"/>
      <c r="FY8" s="527"/>
      <c r="FZ8" s="527"/>
      <c r="GA8" s="527"/>
      <c r="GB8" s="527"/>
      <c r="GC8" s="527"/>
      <c r="GD8" s="527"/>
      <c r="GE8" s="527"/>
      <c r="GF8" s="527"/>
      <c r="GG8" s="527"/>
      <c r="GH8" s="527"/>
      <c r="GI8" s="527"/>
      <c r="GJ8" s="527"/>
      <c r="GK8" s="527"/>
      <c r="GL8" s="527"/>
      <c r="GM8" s="527"/>
      <c r="GN8" s="527"/>
      <c r="GO8" s="527"/>
      <c r="GP8" s="527"/>
      <c r="GQ8" s="527"/>
      <c r="GR8" s="527"/>
      <c r="GS8" s="527"/>
      <c r="GT8" s="527"/>
      <c r="GU8" s="527"/>
      <c r="GV8" s="527"/>
      <c r="GW8" s="527"/>
      <c r="GX8" s="527"/>
      <c r="GY8" s="527"/>
      <c r="GZ8" s="527"/>
      <c r="HA8" s="527"/>
      <c r="HB8" s="527"/>
      <c r="HC8" s="527"/>
      <c r="HD8" s="527"/>
      <c r="HE8" s="527"/>
      <c r="HF8" s="527"/>
      <c r="HG8" s="527"/>
      <c r="HH8" s="527"/>
      <c r="HI8" s="527"/>
      <c r="HJ8" s="527"/>
      <c r="HK8" s="527"/>
      <c r="HL8" s="734"/>
      <c r="HM8" s="734"/>
      <c r="HN8" s="734"/>
      <c r="HO8" s="527"/>
    </row>
    <row r="9" spans="1:223" s="12" customFormat="1" ht="18.5" customHeight="1" x14ac:dyDescent="0.2">
      <c r="A9" s="527"/>
      <c r="B9" s="60"/>
      <c r="C9" s="60"/>
      <c r="D9" s="527"/>
      <c r="E9" s="657"/>
      <c r="F9" s="710"/>
      <c r="G9" s="84"/>
      <c r="H9" s="209"/>
      <c r="I9" s="209"/>
      <c r="J9" s="209"/>
      <c r="K9" s="209"/>
      <c r="L9" s="527"/>
      <c r="M9" s="59"/>
      <c r="N9" s="84"/>
      <c r="O9" s="59"/>
      <c r="P9" s="527"/>
      <c r="Q9" s="72"/>
      <c r="R9" s="72"/>
      <c r="S9" s="72"/>
      <c r="T9" s="138"/>
      <c r="U9" s="131"/>
      <c r="V9" s="131"/>
      <c r="W9" s="131"/>
      <c r="X9" s="138"/>
      <c r="Y9" s="138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2"/>
      <c r="BL9" s="722"/>
      <c r="BM9" s="72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23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527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527"/>
      <c r="EA9" s="72"/>
      <c r="EB9" s="738" t="s">
        <v>89</v>
      </c>
      <c r="EC9" s="739"/>
      <c r="ED9" s="739"/>
      <c r="EE9" s="740"/>
      <c r="EF9" s="72"/>
      <c r="EG9" s="72"/>
      <c r="EH9" s="72"/>
      <c r="EI9" s="72"/>
      <c r="EJ9" s="72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527"/>
      <c r="FB9" s="72"/>
      <c r="FC9" s="72"/>
      <c r="FD9" s="72"/>
      <c r="FE9" s="72"/>
      <c r="FF9" s="72"/>
      <c r="FG9" s="72"/>
      <c r="FH9" s="79"/>
      <c r="FI9" s="79"/>
      <c r="FJ9" s="23"/>
      <c r="FK9" s="527"/>
      <c r="FL9" s="527"/>
      <c r="FM9" s="527"/>
      <c r="FN9" s="527"/>
      <c r="FO9" s="527"/>
      <c r="FP9" s="527"/>
      <c r="FQ9" s="527"/>
      <c r="FR9" s="527"/>
      <c r="FS9" s="527"/>
      <c r="FT9" s="527"/>
      <c r="FU9" s="527"/>
      <c r="FV9" s="527"/>
      <c r="FW9" s="527"/>
      <c r="FX9" s="527"/>
      <c r="FY9" s="527"/>
      <c r="FZ9" s="527"/>
      <c r="GA9" s="527"/>
      <c r="GB9" s="527"/>
      <c r="GC9" s="527"/>
      <c r="GD9" s="527"/>
      <c r="GE9" s="527"/>
      <c r="GF9" s="527"/>
      <c r="GG9" s="527"/>
      <c r="GH9" s="527"/>
      <c r="GI9" s="527"/>
      <c r="GJ9" s="527"/>
      <c r="GK9" s="527"/>
      <c r="GL9" s="527"/>
      <c r="GM9" s="527"/>
      <c r="GN9" s="527"/>
      <c r="GO9" s="527"/>
      <c r="GP9" s="527"/>
      <c r="GQ9" s="527"/>
      <c r="GR9" s="527"/>
      <c r="GS9" s="527"/>
      <c r="GT9" s="527"/>
      <c r="GU9" s="527"/>
      <c r="GV9" s="527"/>
      <c r="GW9" s="527"/>
      <c r="GX9" s="527"/>
      <c r="GY9" s="527"/>
      <c r="GZ9" s="527"/>
      <c r="HA9" s="527"/>
      <c r="HB9" s="527"/>
      <c r="HC9" s="527"/>
      <c r="HD9" s="527"/>
      <c r="HE9" s="527"/>
      <c r="HF9" s="527"/>
      <c r="HG9" s="527"/>
      <c r="HH9" s="527"/>
      <c r="HI9" s="527"/>
      <c r="HJ9" s="527"/>
      <c r="HK9" s="527"/>
      <c r="HL9" s="734"/>
      <c r="HM9" s="734"/>
      <c r="HN9" s="734"/>
      <c r="HO9" s="527"/>
    </row>
    <row r="10" spans="1:223" s="5" customFormat="1" ht="75.75" customHeight="1" x14ac:dyDescent="0.2">
      <c r="A10" s="54" t="s">
        <v>90</v>
      </c>
      <c r="B10" s="55" t="s">
        <v>111</v>
      </c>
      <c r="C10" s="670"/>
      <c r="D10" s="56" t="s">
        <v>407</v>
      </c>
      <c r="E10" s="74"/>
      <c r="F10" s="56" t="s">
        <v>171</v>
      </c>
      <c r="G10" s="57" t="s">
        <v>395</v>
      </c>
      <c r="H10" s="57" t="s">
        <v>396</v>
      </c>
      <c r="I10" s="57" t="s">
        <v>397</v>
      </c>
      <c r="J10" s="54" t="s">
        <v>6</v>
      </c>
      <c r="K10" s="54" t="s">
        <v>34</v>
      </c>
      <c r="L10" s="168"/>
      <c r="M10" s="54" t="s">
        <v>112</v>
      </c>
      <c r="N10" s="85" t="s">
        <v>308</v>
      </c>
      <c r="O10" s="54" t="s">
        <v>28</v>
      </c>
      <c r="P10" s="168"/>
      <c r="Q10" s="73"/>
      <c r="R10" s="54" t="s">
        <v>149</v>
      </c>
      <c r="S10" s="54" t="s">
        <v>227</v>
      </c>
      <c r="T10" s="57" t="s">
        <v>228</v>
      </c>
      <c r="U10" s="132" t="s">
        <v>361</v>
      </c>
      <c r="V10" s="132" t="s">
        <v>362</v>
      </c>
      <c r="W10" s="132" t="s">
        <v>615</v>
      </c>
      <c r="X10" s="138"/>
      <c r="Y10" s="138"/>
      <c r="Z10" s="54">
        <v>2006</v>
      </c>
      <c r="AA10" s="54">
        <f>Z10+1</f>
        <v>2007</v>
      </c>
      <c r="AB10" s="54">
        <f t="shared" ref="AB10:AK10" si="3">AA10+1</f>
        <v>2008</v>
      </c>
      <c r="AC10" s="54">
        <f t="shared" si="3"/>
        <v>2009</v>
      </c>
      <c r="AD10" s="54">
        <f t="shared" si="3"/>
        <v>2010</v>
      </c>
      <c r="AE10" s="54">
        <f t="shared" si="3"/>
        <v>2011</v>
      </c>
      <c r="AF10" s="54">
        <f t="shared" si="3"/>
        <v>2012</v>
      </c>
      <c r="AG10" s="54">
        <f t="shared" si="3"/>
        <v>2013</v>
      </c>
      <c r="AH10" s="54">
        <f t="shared" si="3"/>
        <v>2014</v>
      </c>
      <c r="AI10" s="54">
        <f t="shared" si="3"/>
        <v>2015</v>
      </c>
      <c r="AJ10" s="54">
        <f t="shared" si="3"/>
        <v>2016</v>
      </c>
      <c r="AK10" s="54">
        <f t="shared" si="3"/>
        <v>2017</v>
      </c>
      <c r="AL10" s="54">
        <f t="shared" ref="AL10:AX10" si="4">AK10+1</f>
        <v>2018</v>
      </c>
      <c r="AM10" s="54">
        <f t="shared" si="4"/>
        <v>2019</v>
      </c>
      <c r="AN10" s="54">
        <f t="shared" si="4"/>
        <v>2020</v>
      </c>
      <c r="AO10" s="54">
        <f t="shared" si="4"/>
        <v>2021</v>
      </c>
      <c r="AP10" s="54">
        <f t="shared" si="4"/>
        <v>2022</v>
      </c>
      <c r="AQ10" s="54">
        <f t="shared" si="4"/>
        <v>2023</v>
      </c>
      <c r="AR10" s="54">
        <f t="shared" si="4"/>
        <v>2024</v>
      </c>
      <c r="AS10" s="54">
        <f t="shared" si="4"/>
        <v>2025</v>
      </c>
      <c r="AT10" s="54">
        <f t="shared" si="4"/>
        <v>2026</v>
      </c>
      <c r="AU10" s="54">
        <f t="shared" si="4"/>
        <v>2027</v>
      </c>
      <c r="AV10" s="54">
        <f t="shared" si="4"/>
        <v>2028</v>
      </c>
      <c r="AW10" s="54">
        <f t="shared" si="4"/>
        <v>2029</v>
      </c>
      <c r="AX10" s="54">
        <f t="shared" si="4"/>
        <v>2030</v>
      </c>
      <c r="AY10" s="73"/>
      <c r="AZ10" s="73"/>
      <c r="BA10" s="54">
        <v>2006</v>
      </c>
      <c r="BB10" s="54">
        <f>BA10+1</f>
        <v>2007</v>
      </c>
      <c r="BC10" s="54">
        <f t="shared" ref="BC10:BL10" si="5">BB10+1</f>
        <v>2008</v>
      </c>
      <c r="BD10" s="54">
        <f t="shared" si="5"/>
        <v>2009</v>
      </c>
      <c r="BE10" s="54">
        <f t="shared" si="5"/>
        <v>2010</v>
      </c>
      <c r="BF10" s="54">
        <f t="shared" si="5"/>
        <v>2011</v>
      </c>
      <c r="BG10" s="54">
        <f t="shared" si="5"/>
        <v>2012</v>
      </c>
      <c r="BH10" s="54">
        <f t="shared" si="5"/>
        <v>2013</v>
      </c>
      <c r="BI10" s="54">
        <f t="shared" si="5"/>
        <v>2014</v>
      </c>
      <c r="BJ10" s="54">
        <f t="shared" si="5"/>
        <v>2015</v>
      </c>
      <c r="BK10" s="54">
        <f t="shared" si="5"/>
        <v>2016</v>
      </c>
      <c r="BL10" s="54">
        <f t="shared" si="5"/>
        <v>2017</v>
      </c>
      <c r="BM10" s="54">
        <f t="shared" ref="BM10:BY10" si="6">BL10+1</f>
        <v>2018</v>
      </c>
      <c r="BN10" s="54">
        <f t="shared" si="6"/>
        <v>2019</v>
      </c>
      <c r="BO10" s="54">
        <f t="shared" si="6"/>
        <v>2020</v>
      </c>
      <c r="BP10" s="54">
        <f t="shared" si="6"/>
        <v>2021</v>
      </c>
      <c r="BQ10" s="54">
        <f t="shared" si="6"/>
        <v>2022</v>
      </c>
      <c r="BR10" s="54">
        <f t="shared" si="6"/>
        <v>2023</v>
      </c>
      <c r="BS10" s="54">
        <f t="shared" si="6"/>
        <v>2024</v>
      </c>
      <c r="BT10" s="54">
        <f t="shared" si="6"/>
        <v>2025</v>
      </c>
      <c r="BU10" s="54">
        <f t="shared" si="6"/>
        <v>2026</v>
      </c>
      <c r="BV10" s="54">
        <f t="shared" si="6"/>
        <v>2027</v>
      </c>
      <c r="BW10" s="54">
        <f t="shared" si="6"/>
        <v>2028</v>
      </c>
      <c r="BX10" s="54">
        <f t="shared" si="6"/>
        <v>2029</v>
      </c>
      <c r="BY10" s="54">
        <f t="shared" si="6"/>
        <v>2030</v>
      </c>
      <c r="BZ10" s="23"/>
      <c r="CA10" s="54">
        <v>2006</v>
      </c>
      <c r="CB10" s="54">
        <f t="shared" ref="CB10:CO10" si="7">CA10+1</f>
        <v>2007</v>
      </c>
      <c r="CC10" s="54">
        <f t="shared" si="7"/>
        <v>2008</v>
      </c>
      <c r="CD10" s="54">
        <f t="shared" si="7"/>
        <v>2009</v>
      </c>
      <c r="CE10" s="54">
        <f t="shared" si="7"/>
        <v>2010</v>
      </c>
      <c r="CF10" s="54">
        <f t="shared" si="7"/>
        <v>2011</v>
      </c>
      <c r="CG10" s="54">
        <f t="shared" si="7"/>
        <v>2012</v>
      </c>
      <c r="CH10" s="54">
        <f t="shared" si="7"/>
        <v>2013</v>
      </c>
      <c r="CI10" s="54">
        <f t="shared" si="7"/>
        <v>2014</v>
      </c>
      <c r="CJ10" s="54">
        <f t="shared" si="7"/>
        <v>2015</v>
      </c>
      <c r="CK10" s="54">
        <f t="shared" si="7"/>
        <v>2016</v>
      </c>
      <c r="CL10" s="54">
        <f t="shared" si="7"/>
        <v>2017</v>
      </c>
      <c r="CM10" s="54">
        <f t="shared" si="7"/>
        <v>2018</v>
      </c>
      <c r="CN10" s="54">
        <f t="shared" si="7"/>
        <v>2019</v>
      </c>
      <c r="CO10" s="54">
        <f t="shared" si="7"/>
        <v>2020</v>
      </c>
      <c r="CP10" s="54">
        <f t="shared" ref="CP10:CY10" si="8">CO10+1</f>
        <v>2021</v>
      </c>
      <c r="CQ10" s="54">
        <f t="shared" si="8"/>
        <v>2022</v>
      </c>
      <c r="CR10" s="54">
        <f t="shared" si="8"/>
        <v>2023</v>
      </c>
      <c r="CS10" s="54">
        <f t="shared" si="8"/>
        <v>2024</v>
      </c>
      <c r="CT10" s="54">
        <f t="shared" si="8"/>
        <v>2025</v>
      </c>
      <c r="CU10" s="54">
        <f t="shared" si="8"/>
        <v>2026</v>
      </c>
      <c r="CV10" s="54">
        <f t="shared" si="8"/>
        <v>2027</v>
      </c>
      <c r="CW10" s="54">
        <f t="shared" si="8"/>
        <v>2028</v>
      </c>
      <c r="CX10" s="54">
        <f t="shared" si="8"/>
        <v>2029</v>
      </c>
      <c r="CY10" s="54">
        <f t="shared" si="8"/>
        <v>2030</v>
      </c>
      <c r="CZ10" s="168"/>
      <c r="DA10" s="54">
        <v>2006</v>
      </c>
      <c r="DB10" s="54">
        <f t="shared" ref="DB10:DO10" si="9">DA10+1</f>
        <v>2007</v>
      </c>
      <c r="DC10" s="54">
        <f t="shared" si="9"/>
        <v>2008</v>
      </c>
      <c r="DD10" s="54">
        <f t="shared" si="9"/>
        <v>2009</v>
      </c>
      <c r="DE10" s="54">
        <f t="shared" si="9"/>
        <v>2010</v>
      </c>
      <c r="DF10" s="54">
        <f t="shared" si="9"/>
        <v>2011</v>
      </c>
      <c r="DG10" s="54">
        <f t="shared" si="9"/>
        <v>2012</v>
      </c>
      <c r="DH10" s="54">
        <f t="shared" si="9"/>
        <v>2013</v>
      </c>
      <c r="DI10" s="54">
        <f t="shared" si="9"/>
        <v>2014</v>
      </c>
      <c r="DJ10" s="54">
        <f t="shared" si="9"/>
        <v>2015</v>
      </c>
      <c r="DK10" s="54">
        <f t="shared" si="9"/>
        <v>2016</v>
      </c>
      <c r="DL10" s="54">
        <f t="shared" si="9"/>
        <v>2017</v>
      </c>
      <c r="DM10" s="54">
        <f t="shared" si="9"/>
        <v>2018</v>
      </c>
      <c r="DN10" s="54">
        <f t="shared" si="9"/>
        <v>2019</v>
      </c>
      <c r="DO10" s="54">
        <f t="shared" si="9"/>
        <v>2020</v>
      </c>
      <c r="DP10" s="54">
        <f t="shared" ref="DP10:DY10" si="10">DO10+1</f>
        <v>2021</v>
      </c>
      <c r="DQ10" s="54">
        <f t="shared" si="10"/>
        <v>2022</v>
      </c>
      <c r="DR10" s="54">
        <f t="shared" si="10"/>
        <v>2023</v>
      </c>
      <c r="DS10" s="54">
        <f t="shared" si="10"/>
        <v>2024</v>
      </c>
      <c r="DT10" s="54">
        <f t="shared" si="10"/>
        <v>2025</v>
      </c>
      <c r="DU10" s="54">
        <f t="shared" si="10"/>
        <v>2026</v>
      </c>
      <c r="DV10" s="54">
        <f t="shared" si="10"/>
        <v>2027</v>
      </c>
      <c r="DW10" s="54">
        <f t="shared" si="10"/>
        <v>2028</v>
      </c>
      <c r="DX10" s="54">
        <f t="shared" si="10"/>
        <v>2029</v>
      </c>
      <c r="DY10" s="54">
        <f t="shared" si="10"/>
        <v>2030</v>
      </c>
      <c r="DZ10" s="168"/>
      <c r="EA10" s="54" t="s">
        <v>27</v>
      </c>
      <c r="EB10" s="58" t="s">
        <v>81</v>
      </c>
      <c r="EC10" s="54" t="s">
        <v>82</v>
      </c>
      <c r="ED10" s="54" t="s">
        <v>79</v>
      </c>
      <c r="EE10" s="54" t="s">
        <v>80</v>
      </c>
      <c r="EF10" s="54" t="s">
        <v>152</v>
      </c>
      <c r="EG10" s="73"/>
      <c r="EH10" s="54" t="s">
        <v>231</v>
      </c>
      <c r="EI10" s="73"/>
      <c r="EJ10" s="639" t="s">
        <v>406</v>
      </c>
      <c r="EK10" s="641" t="s">
        <v>90</v>
      </c>
      <c r="EL10" s="638"/>
      <c r="EM10" s="638"/>
      <c r="EN10" s="638"/>
      <c r="EO10" s="638"/>
      <c r="EP10" s="638"/>
      <c r="EQ10" s="638"/>
      <c r="ER10" s="638"/>
      <c r="ES10" s="638"/>
      <c r="ET10" s="638"/>
      <c r="EU10" s="638"/>
      <c r="EV10" s="638"/>
      <c r="EW10" s="638"/>
      <c r="EX10" s="638"/>
      <c r="EY10" s="638"/>
      <c r="EZ10" s="638"/>
      <c r="FA10" s="168"/>
      <c r="FB10" s="54" t="s">
        <v>324</v>
      </c>
      <c r="FC10" s="54" t="s">
        <v>327</v>
      </c>
      <c r="FD10" s="54">
        <v>2017</v>
      </c>
      <c r="FE10" s="54">
        <f>FD10+1</f>
        <v>2018</v>
      </c>
      <c r="FF10" s="54">
        <f t="shared" ref="FF10:FI10" si="11">FE10+1</f>
        <v>2019</v>
      </c>
      <c r="FG10" s="54">
        <f t="shared" si="11"/>
        <v>2020</v>
      </c>
      <c r="FH10" s="54">
        <f t="shared" si="11"/>
        <v>2021</v>
      </c>
      <c r="FI10" s="54">
        <f t="shared" si="11"/>
        <v>2022</v>
      </c>
      <c r="FJ10" s="23"/>
      <c r="FK10" s="54">
        <v>2006</v>
      </c>
      <c r="FL10" s="54">
        <f t="shared" ref="FL10:FY10" si="12">FK10+1</f>
        <v>2007</v>
      </c>
      <c r="FM10" s="54">
        <f t="shared" si="12"/>
        <v>2008</v>
      </c>
      <c r="FN10" s="54">
        <f t="shared" si="12"/>
        <v>2009</v>
      </c>
      <c r="FO10" s="54">
        <f t="shared" si="12"/>
        <v>2010</v>
      </c>
      <c r="FP10" s="54">
        <f t="shared" si="12"/>
        <v>2011</v>
      </c>
      <c r="FQ10" s="54">
        <f t="shared" si="12"/>
        <v>2012</v>
      </c>
      <c r="FR10" s="54">
        <f t="shared" si="12"/>
        <v>2013</v>
      </c>
      <c r="FS10" s="54">
        <f t="shared" si="12"/>
        <v>2014</v>
      </c>
      <c r="FT10" s="54">
        <f t="shared" si="12"/>
        <v>2015</v>
      </c>
      <c r="FU10" s="54">
        <f t="shared" si="12"/>
        <v>2016</v>
      </c>
      <c r="FV10" s="54">
        <f t="shared" si="12"/>
        <v>2017</v>
      </c>
      <c r="FW10" s="54">
        <f t="shared" si="12"/>
        <v>2018</v>
      </c>
      <c r="FX10" s="54">
        <f t="shared" si="12"/>
        <v>2019</v>
      </c>
      <c r="FY10" s="54">
        <f t="shared" si="12"/>
        <v>2020</v>
      </c>
      <c r="FZ10" s="54">
        <f t="shared" ref="FZ10:GI10" si="13">FY10+1</f>
        <v>2021</v>
      </c>
      <c r="GA10" s="54">
        <f t="shared" si="13"/>
        <v>2022</v>
      </c>
      <c r="GB10" s="54">
        <f t="shared" si="13"/>
        <v>2023</v>
      </c>
      <c r="GC10" s="54">
        <f t="shared" si="13"/>
        <v>2024</v>
      </c>
      <c r="GD10" s="54">
        <f t="shared" si="13"/>
        <v>2025</v>
      </c>
      <c r="GE10" s="54">
        <f t="shared" si="13"/>
        <v>2026</v>
      </c>
      <c r="GF10" s="54">
        <f t="shared" si="13"/>
        <v>2027</v>
      </c>
      <c r="GG10" s="54">
        <f t="shared" si="13"/>
        <v>2028</v>
      </c>
      <c r="GH10" s="54">
        <f t="shared" si="13"/>
        <v>2029</v>
      </c>
      <c r="GI10" s="54">
        <f t="shared" si="13"/>
        <v>2030</v>
      </c>
      <c r="GJ10" s="168"/>
      <c r="GK10" s="54">
        <v>2006</v>
      </c>
      <c r="GL10" s="54">
        <f t="shared" ref="GL10:GY10" si="14">GK10+1</f>
        <v>2007</v>
      </c>
      <c r="GM10" s="54">
        <f t="shared" si="14"/>
        <v>2008</v>
      </c>
      <c r="GN10" s="54">
        <f t="shared" si="14"/>
        <v>2009</v>
      </c>
      <c r="GO10" s="54">
        <f t="shared" si="14"/>
        <v>2010</v>
      </c>
      <c r="GP10" s="54">
        <f t="shared" si="14"/>
        <v>2011</v>
      </c>
      <c r="GQ10" s="54">
        <f t="shared" si="14"/>
        <v>2012</v>
      </c>
      <c r="GR10" s="54">
        <f t="shared" si="14"/>
        <v>2013</v>
      </c>
      <c r="GS10" s="54">
        <f t="shared" si="14"/>
        <v>2014</v>
      </c>
      <c r="GT10" s="54">
        <f t="shared" si="14"/>
        <v>2015</v>
      </c>
      <c r="GU10" s="54">
        <f t="shared" si="14"/>
        <v>2016</v>
      </c>
      <c r="GV10" s="54">
        <f t="shared" si="14"/>
        <v>2017</v>
      </c>
      <c r="GW10" s="54">
        <f t="shared" si="14"/>
        <v>2018</v>
      </c>
      <c r="GX10" s="54">
        <f t="shared" si="14"/>
        <v>2019</v>
      </c>
      <c r="GY10" s="54">
        <f t="shared" si="14"/>
        <v>2020</v>
      </c>
      <c r="GZ10" s="54">
        <f t="shared" ref="GZ10:HI10" si="15">GY10+1</f>
        <v>2021</v>
      </c>
      <c r="HA10" s="54">
        <f t="shared" si="15"/>
        <v>2022</v>
      </c>
      <c r="HB10" s="54">
        <f t="shared" si="15"/>
        <v>2023</v>
      </c>
      <c r="HC10" s="54">
        <f t="shared" si="15"/>
        <v>2024</v>
      </c>
      <c r="HD10" s="54">
        <f t="shared" si="15"/>
        <v>2025</v>
      </c>
      <c r="HE10" s="54">
        <f t="shared" si="15"/>
        <v>2026</v>
      </c>
      <c r="HF10" s="54">
        <f t="shared" si="15"/>
        <v>2027</v>
      </c>
      <c r="HG10" s="54">
        <f t="shared" si="15"/>
        <v>2028</v>
      </c>
      <c r="HH10" s="54">
        <f t="shared" si="15"/>
        <v>2029</v>
      </c>
      <c r="HI10" s="54">
        <f t="shared" si="15"/>
        <v>2030</v>
      </c>
      <c r="HJ10" s="168"/>
      <c r="HK10" s="54" t="s">
        <v>645</v>
      </c>
      <c r="HL10" s="54" t="s">
        <v>404</v>
      </c>
      <c r="HM10" s="54" t="s">
        <v>333</v>
      </c>
      <c r="HN10" s="54" t="s">
        <v>405</v>
      </c>
      <c r="HO10" s="168"/>
    </row>
    <row r="11" spans="1:223" s="5" customFormat="1" ht="32.25" customHeight="1" x14ac:dyDescent="0.2">
      <c r="A11" s="52">
        <f t="shared" ref="A11:A74" ca="1" si="16">OFFSET(EJ11,0,$E$1)</f>
        <v>1</v>
      </c>
      <c r="B11" s="45">
        <v>1</v>
      </c>
      <c r="C11" s="45"/>
      <c r="D11" s="14" t="str">
        <f ca="1">IF(EJ11&gt;0,OFFSET(Dashboard!$E$16,EJ11-1,0),"")</f>
        <v>2005 T-20</v>
      </c>
      <c r="E11" s="600" t="s">
        <v>186</v>
      </c>
      <c r="F11" s="8" t="s">
        <v>35</v>
      </c>
      <c r="G11" s="711">
        <f t="shared" ref="G11:G41" ca="1" si="17">R11*OFFSET($Z11,0,YEAR($J11)-2006)/1000000</f>
        <v>9.1318633623432124</v>
      </c>
      <c r="H11" s="714">
        <f t="shared" ref="H11:H41" ca="1" si="18">S11*OFFSET($Z11,0,YEAR($J11)-2006)/1000</f>
        <v>1.2002449107132356</v>
      </c>
      <c r="I11" s="609">
        <f t="shared" ref="I11:I41" ca="1" si="19">T11*OFFSET($Z11,0,YEAR($J11)-2006)/1000000</f>
        <v>0</v>
      </c>
      <c r="J11" s="522">
        <f>InputsStatic!J4</f>
        <v>38718</v>
      </c>
      <c r="K11" s="10">
        <f>InputsStatic!L4</f>
        <v>9</v>
      </c>
      <c r="L11" s="168"/>
      <c r="M11" s="764">
        <v>1</v>
      </c>
      <c r="N11" s="83">
        <v>0</v>
      </c>
      <c r="O11" s="20">
        <v>100</v>
      </c>
      <c r="P11" s="168"/>
      <c r="Q11" s="144"/>
      <c r="R11" s="608">
        <f>InputsStatic!M4</f>
        <v>433.56719626211799</v>
      </c>
      <c r="S11" s="609">
        <f>InputsStatic!N4</f>
        <v>5.6985830834013249E-2</v>
      </c>
      <c r="T11" s="609">
        <f>InputsStatic!O4</f>
        <v>0</v>
      </c>
      <c r="U11" s="129">
        <f>InputsStatic!P4</f>
        <v>1.05</v>
      </c>
      <c r="V11" s="129">
        <f>InputsStatic!Q4</f>
        <v>1.32</v>
      </c>
      <c r="W11" s="129">
        <f>InputsStatic!R4</f>
        <v>-2.0666666666666667E-2</v>
      </c>
      <c r="X11" s="138"/>
      <c r="Y11" s="138"/>
      <c r="Z11" s="52">
        <f t="shared" ref="Z11:Z36" si="20">FK11*GK11</f>
        <v>21062.163929999999</v>
      </c>
      <c r="AA11" s="20">
        <f t="shared" ref="AA11:AA36" si="21">FL11*GL11</f>
        <v>21062.163929999999</v>
      </c>
      <c r="AB11" s="20">
        <f t="shared" ref="AB11:AB36" si="22">FM11*GM11</f>
        <v>21062.163929999999</v>
      </c>
      <c r="AC11" s="20">
        <f t="shared" ref="AC11:AC36" si="23">FN11*GN11</f>
        <v>21062.163929999999</v>
      </c>
      <c r="AD11" s="20">
        <f t="shared" ref="AD11:AD36" si="24">FO11*GO11</f>
        <v>21062.163929999999</v>
      </c>
      <c r="AE11" s="20">
        <f t="shared" ref="AE11:AE36" si="25">FP11*GP11</f>
        <v>21062.163929999999</v>
      </c>
      <c r="AF11" s="20">
        <f t="shared" ref="AF11:AF36" si="26">FQ11*GQ11</f>
        <v>0</v>
      </c>
      <c r="AG11" s="20">
        <f t="shared" ref="AG11:AG36" si="27">FR11*GR11</f>
        <v>0</v>
      </c>
      <c r="AH11" s="20">
        <f t="shared" ref="AH11:AH36" si="28">FS11*GS11</f>
        <v>0</v>
      </c>
      <c r="AI11" s="20">
        <f t="shared" ref="AI11:AI36" si="29">FT11*GT11</f>
        <v>0</v>
      </c>
      <c r="AJ11" s="20">
        <f t="shared" ref="AJ11:AJ36" si="30">FU11*GU11</f>
        <v>0</v>
      </c>
      <c r="AK11" s="20">
        <f t="shared" ref="AK11:AK36" si="31">FV11*GV11</f>
        <v>0</v>
      </c>
      <c r="AL11" s="20">
        <f t="shared" ref="AL11:AL36" si="32">FW11*GW11</f>
        <v>0</v>
      </c>
      <c r="AM11" s="20">
        <f t="shared" ref="AM11:AM36" si="33">FX11*GX11</f>
        <v>0</v>
      </c>
      <c r="AN11" s="20">
        <f t="shared" ref="AN11:AN36" si="34">FY11*GY11</f>
        <v>0</v>
      </c>
      <c r="AO11" s="20">
        <f t="shared" ref="AO11:AO100" si="35">FZ11*GZ11</f>
        <v>0</v>
      </c>
      <c r="AP11" s="20">
        <f t="shared" ref="AP11:AP100" si="36">GA11*HA11</f>
        <v>0</v>
      </c>
      <c r="AQ11" s="20">
        <f t="shared" ref="AQ11:AQ100" si="37">GB11*HB11</f>
        <v>0</v>
      </c>
      <c r="AR11" s="20">
        <f t="shared" ref="AR11:AR100" si="38">GC11*HC11</f>
        <v>0</v>
      </c>
      <c r="AS11" s="20">
        <f t="shared" ref="AS11:AS100" si="39">GD11*HD11</f>
        <v>0</v>
      </c>
      <c r="AT11" s="20">
        <f t="shared" ref="AT11:AT100" si="40">GE11*HE11</f>
        <v>0</v>
      </c>
      <c r="AU11" s="20">
        <f t="shared" ref="AU11:AU100" si="41">GF11*HF11</f>
        <v>0</v>
      </c>
      <c r="AV11" s="20">
        <f t="shared" ref="AV11:AV100" si="42">GG11*HG11</f>
        <v>0</v>
      </c>
      <c r="AW11" s="20">
        <f t="shared" ref="AW11:AW100" si="43">GH11*HH11</f>
        <v>0</v>
      </c>
      <c r="AX11" s="20">
        <f t="shared" ref="AX11:AX100" si="44">GI11*HI11</f>
        <v>0</v>
      </c>
      <c r="AY11" s="73"/>
      <c r="AZ11" s="73"/>
      <c r="BA11" s="75">
        <f>InputsTimeDependentComplianceE!D4</f>
        <v>0.7</v>
      </c>
      <c r="BB11" s="75">
        <f>InputsTimeDependentComplianceE!E4</f>
        <v>0.7</v>
      </c>
      <c r="BC11" s="75">
        <f>InputsTimeDependentComplianceE!F4</f>
        <v>0.7</v>
      </c>
      <c r="BD11" s="75">
        <f>InputsTimeDependentComplianceE!G4</f>
        <v>0.7</v>
      </c>
      <c r="BE11" s="75">
        <f>InputsTimeDependentComplianceE!H4</f>
        <v>0.7</v>
      </c>
      <c r="BF11" s="75">
        <f>InputsTimeDependentComplianceE!I4</f>
        <v>0.7</v>
      </c>
      <c r="BG11" s="75">
        <f>InputsTimeDependentComplianceE!J4</f>
        <v>0.7</v>
      </c>
      <c r="BH11" s="75">
        <f>InputsTimeDependentComplianceE!K4</f>
        <v>0.7</v>
      </c>
      <c r="BI11" s="75">
        <f>InputsTimeDependentComplianceE!L4</f>
        <v>0.7</v>
      </c>
      <c r="BJ11" s="75">
        <f>InputsTimeDependentComplianceE!M4</f>
        <v>0.7</v>
      </c>
      <c r="BK11" s="75">
        <f>InputsTimeDependentComplianceE!N4</f>
        <v>0.7</v>
      </c>
      <c r="BL11" s="75">
        <f>InputsTimeDependentComplianceE!O4</f>
        <v>0.7</v>
      </c>
      <c r="BM11" s="75">
        <f>InputsTimeDependentComplianceE!P4</f>
        <v>0.7</v>
      </c>
      <c r="BN11" s="75">
        <f>InputsTimeDependentComplianceE!Q4</f>
        <v>0.7</v>
      </c>
      <c r="BO11" s="75">
        <f>InputsTimeDependentComplianceE!R4</f>
        <v>0.7</v>
      </c>
      <c r="BP11" s="75">
        <f t="shared" ref="BP11:BY11" si="45">BO11</f>
        <v>0.7</v>
      </c>
      <c r="BQ11" s="75">
        <f t="shared" si="45"/>
        <v>0.7</v>
      </c>
      <c r="BR11" s="75">
        <f t="shared" si="45"/>
        <v>0.7</v>
      </c>
      <c r="BS11" s="75">
        <f t="shared" si="45"/>
        <v>0.7</v>
      </c>
      <c r="BT11" s="75">
        <f t="shared" si="45"/>
        <v>0.7</v>
      </c>
      <c r="BU11" s="75">
        <f t="shared" si="45"/>
        <v>0.7</v>
      </c>
      <c r="BV11" s="75">
        <f t="shared" si="45"/>
        <v>0.7</v>
      </c>
      <c r="BW11" s="75">
        <f t="shared" si="45"/>
        <v>0.7</v>
      </c>
      <c r="BX11" s="75">
        <f t="shared" si="45"/>
        <v>0.7</v>
      </c>
      <c r="BY11" s="75">
        <f t="shared" si="45"/>
        <v>0.7</v>
      </c>
      <c r="BZ11" s="23"/>
      <c r="CA11" s="75">
        <f>InputsTimeDependentComplianceD!D4</f>
        <v>0.7</v>
      </c>
      <c r="CB11" s="75">
        <f>InputsTimeDependentComplianceD!E4</f>
        <v>0.7</v>
      </c>
      <c r="CC11" s="75">
        <f>InputsTimeDependentComplianceD!F4</f>
        <v>0.7</v>
      </c>
      <c r="CD11" s="75">
        <f>InputsTimeDependentComplianceD!G4</f>
        <v>0.7</v>
      </c>
      <c r="CE11" s="75">
        <f>InputsTimeDependentComplianceD!H4</f>
        <v>0.7</v>
      </c>
      <c r="CF11" s="75">
        <f>InputsTimeDependentComplianceD!I4</f>
        <v>0.7</v>
      </c>
      <c r="CG11" s="75">
        <f>InputsTimeDependentComplianceD!J4</f>
        <v>0.7</v>
      </c>
      <c r="CH11" s="75">
        <f>InputsTimeDependentComplianceD!K4</f>
        <v>0.7</v>
      </c>
      <c r="CI11" s="75">
        <f>InputsTimeDependentComplianceD!L4</f>
        <v>0.7</v>
      </c>
      <c r="CJ11" s="75">
        <f>InputsTimeDependentComplianceD!M4</f>
        <v>0.7</v>
      </c>
      <c r="CK11" s="75">
        <f>InputsTimeDependentComplianceD!N4</f>
        <v>0.7</v>
      </c>
      <c r="CL11" s="75">
        <f>InputsTimeDependentComplianceD!O4</f>
        <v>0.7</v>
      </c>
      <c r="CM11" s="75">
        <f>InputsTimeDependentComplianceD!P4</f>
        <v>0.7</v>
      </c>
      <c r="CN11" s="75">
        <f>InputsTimeDependentComplianceD!Q4</f>
        <v>0.7</v>
      </c>
      <c r="CO11" s="75">
        <f>InputsTimeDependentComplianceD!R4</f>
        <v>0.7</v>
      </c>
      <c r="CP11" s="75">
        <f t="shared" ref="CP11:CY11" si="46">CO11</f>
        <v>0.7</v>
      </c>
      <c r="CQ11" s="75">
        <f t="shared" si="46"/>
        <v>0.7</v>
      </c>
      <c r="CR11" s="75">
        <f t="shared" si="46"/>
        <v>0.7</v>
      </c>
      <c r="CS11" s="75">
        <f t="shared" si="46"/>
        <v>0.7</v>
      </c>
      <c r="CT11" s="75">
        <f t="shared" si="46"/>
        <v>0.7</v>
      </c>
      <c r="CU11" s="75">
        <f t="shared" si="46"/>
        <v>0.7</v>
      </c>
      <c r="CV11" s="75">
        <f t="shared" si="46"/>
        <v>0.7</v>
      </c>
      <c r="CW11" s="75">
        <f t="shared" si="46"/>
        <v>0.7</v>
      </c>
      <c r="CX11" s="75">
        <f t="shared" si="46"/>
        <v>0.7</v>
      </c>
      <c r="CY11" s="75">
        <f t="shared" si="46"/>
        <v>0.7</v>
      </c>
      <c r="CZ11" s="168"/>
      <c r="DA11" s="75">
        <f>InputsTimeDependentComplianceG!D4</f>
        <v>0.7</v>
      </c>
      <c r="DB11" s="75">
        <f>InputsTimeDependentComplianceG!E4</f>
        <v>0.7</v>
      </c>
      <c r="DC11" s="75">
        <f>InputsTimeDependentComplianceG!F4</f>
        <v>0.7</v>
      </c>
      <c r="DD11" s="75">
        <f>InputsTimeDependentComplianceG!G4</f>
        <v>0.7</v>
      </c>
      <c r="DE11" s="75">
        <f>InputsTimeDependentComplianceG!H4</f>
        <v>0.7</v>
      </c>
      <c r="DF11" s="75">
        <f>InputsTimeDependentComplianceG!I4</f>
        <v>0.7</v>
      </c>
      <c r="DG11" s="75">
        <f>InputsTimeDependentComplianceG!J4</f>
        <v>0.7</v>
      </c>
      <c r="DH11" s="75">
        <f>InputsTimeDependentComplianceG!K4</f>
        <v>0.7</v>
      </c>
      <c r="DI11" s="75">
        <f>InputsTimeDependentComplianceG!L4</f>
        <v>0.7</v>
      </c>
      <c r="DJ11" s="75">
        <f>InputsTimeDependentComplianceG!M4</f>
        <v>0.7</v>
      </c>
      <c r="DK11" s="75">
        <f>InputsTimeDependentComplianceG!N4</f>
        <v>0.7</v>
      </c>
      <c r="DL11" s="75">
        <f>InputsTimeDependentComplianceG!O4</f>
        <v>0.7</v>
      </c>
      <c r="DM11" s="75">
        <f>InputsTimeDependentComplianceG!P4</f>
        <v>0.7</v>
      </c>
      <c r="DN11" s="75">
        <f>InputsTimeDependentComplianceG!Q4</f>
        <v>0.7</v>
      </c>
      <c r="DO11" s="75">
        <f>InputsTimeDependentComplianceG!R4</f>
        <v>0.7</v>
      </c>
      <c r="DP11" s="75">
        <f t="shared" ref="DP11:DY11" si="47">DO11</f>
        <v>0.7</v>
      </c>
      <c r="DQ11" s="75">
        <f t="shared" si="47"/>
        <v>0.7</v>
      </c>
      <c r="DR11" s="75">
        <f t="shared" si="47"/>
        <v>0.7</v>
      </c>
      <c r="DS11" s="75">
        <f t="shared" si="47"/>
        <v>0.7</v>
      </c>
      <c r="DT11" s="75">
        <f t="shared" si="47"/>
        <v>0.7</v>
      </c>
      <c r="DU11" s="75">
        <f t="shared" si="47"/>
        <v>0.7</v>
      </c>
      <c r="DV11" s="75">
        <f t="shared" si="47"/>
        <v>0.7</v>
      </c>
      <c r="DW11" s="75">
        <f t="shared" si="47"/>
        <v>0.7</v>
      </c>
      <c r="DX11" s="75">
        <f t="shared" si="47"/>
        <v>0.7</v>
      </c>
      <c r="DY11" s="75">
        <f t="shared" si="47"/>
        <v>0.7</v>
      </c>
      <c r="DZ11" s="168"/>
      <c r="EA11" s="52">
        <f>InputsStatic!S4</f>
        <v>9</v>
      </c>
      <c r="EB11" s="53">
        <v>0.79</v>
      </c>
      <c r="EC11" s="52">
        <f>InputsStatic!T4</f>
        <v>1995</v>
      </c>
      <c r="ED11" s="89">
        <f>InputsNOMAD!AH4</f>
        <v>8.9099999999999995E-3</v>
      </c>
      <c r="EE11" s="89">
        <f>InputsNOMAD!AI4</f>
        <v>0.43340000000000001</v>
      </c>
      <c r="EF11" s="20">
        <f>InputsStatic!K4</f>
        <v>25</v>
      </c>
      <c r="EG11" s="73"/>
      <c r="EH11" s="225">
        <f>InputsStatic!AF4</f>
        <v>0.80095833333333344</v>
      </c>
      <c r="EI11" s="73"/>
      <c r="EJ11" s="52">
        <f t="shared" ref="EJ11:EJ74" si="48">SUMPRODUCT(EK11:EX11,$EK$2:$EX$2)</f>
        <v>1</v>
      </c>
      <c r="EK11" s="640">
        <v>1</v>
      </c>
      <c r="EL11" s="640">
        <v>0</v>
      </c>
      <c r="EM11" s="640">
        <v>0</v>
      </c>
      <c r="EN11" s="640">
        <v>0</v>
      </c>
      <c r="EO11" s="640">
        <v>0</v>
      </c>
      <c r="EP11" s="640">
        <v>0</v>
      </c>
      <c r="EQ11" s="640">
        <v>0</v>
      </c>
      <c r="ER11" s="640">
        <v>0</v>
      </c>
      <c r="ES11" s="640">
        <v>0</v>
      </c>
      <c r="ET11" s="640">
        <v>0</v>
      </c>
      <c r="EU11" s="640">
        <v>0</v>
      </c>
      <c r="EV11" s="640">
        <v>0</v>
      </c>
      <c r="EW11" s="640">
        <v>0</v>
      </c>
      <c r="EX11" s="640">
        <v>0</v>
      </c>
      <c r="EY11" s="640">
        <f t="shared" ref="EY11:EY74" si="49">SUM(EK11:EX11)</f>
        <v>1</v>
      </c>
      <c r="EZ11" s="640">
        <v>1</v>
      </c>
      <c r="FA11" s="168"/>
      <c r="FB11" s="726">
        <v>8</v>
      </c>
      <c r="FC11" s="20">
        <f t="shared" ref="FC11:FC74" si="50">MAX(YEAR(J11)+1,$FC$2)</f>
        <v>2017</v>
      </c>
      <c r="FD11" s="75"/>
      <c r="FE11" s="75"/>
      <c r="FF11" s="75"/>
      <c r="FG11" s="75"/>
      <c r="FH11" s="75"/>
      <c r="FI11" s="75"/>
      <c r="FJ11" s="23"/>
      <c r="FK11" s="52">
        <f>InputsTimeDependentUnits!D4</f>
        <v>21062.163929999999</v>
      </c>
      <c r="FL11" s="52">
        <f>InputsTimeDependentUnits!E4</f>
        <v>21062.163929999999</v>
      </c>
      <c r="FM11" s="52">
        <f>InputsTimeDependentUnits!F4</f>
        <v>21062.163929999999</v>
      </c>
      <c r="FN11" s="52">
        <f>InputsTimeDependentUnits!G4</f>
        <v>21062.163929999999</v>
      </c>
      <c r="FO11" s="52">
        <f>InputsTimeDependentUnits!H4</f>
        <v>21062.163929999999</v>
      </c>
      <c r="FP11" s="52">
        <f>InputsTimeDependentUnits!I4</f>
        <v>21062.163929999999</v>
      </c>
      <c r="FQ11" s="52">
        <f>InputsTimeDependentUnits!J4</f>
        <v>0</v>
      </c>
      <c r="FR11" s="52">
        <f>InputsTimeDependentUnits!K4</f>
        <v>0</v>
      </c>
      <c r="FS11" s="52">
        <f>InputsTimeDependentUnits!L4</f>
        <v>0</v>
      </c>
      <c r="FT11" s="52">
        <f>InputsTimeDependentUnits!M4</f>
        <v>0</v>
      </c>
      <c r="FU11" s="52">
        <f>InputsTimeDependentUnits!N4</f>
        <v>0</v>
      </c>
      <c r="FV11" s="52">
        <f>InputsTimeDependentUnits!O4</f>
        <v>0</v>
      </c>
      <c r="FW11" s="52">
        <f>InputsTimeDependentUnits!P4</f>
        <v>0</v>
      </c>
      <c r="FX11" s="52">
        <f>InputsTimeDependentUnits!Q4</f>
        <v>0</v>
      </c>
      <c r="FY11" s="52">
        <f>InputsTimeDependentUnits!R4</f>
        <v>0</v>
      </c>
      <c r="FZ11" s="52">
        <f t="shared" ref="FZ11:FZ18" si="51">FY11</f>
        <v>0</v>
      </c>
      <c r="GA11" s="52">
        <f t="shared" ref="GA11:GI26" si="52">FZ11</f>
        <v>0</v>
      </c>
      <c r="GB11" s="52">
        <f t="shared" si="52"/>
        <v>0</v>
      </c>
      <c r="GC11" s="52">
        <f t="shared" si="52"/>
        <v>0</v>
      </c>
      <c r="GD11" s="52">
        <f t="shared" si="52"/>
        <v>0</v>
      </c>
      <c r="GE11" s="52">
        <f t="shared" si="52"/>
        <v>0</v>
      </c>
      <c r="GF11" s="52">
        <f t="shared" si="52"/>
        <v>0</v>
      </c>
      <c r="GG11" s="52">
        <f t="shared" si="52"/>
        <v>0</v>
      </c>
      <c r="GH11" s="52">
        <f t="shared" si="52"/>
        <v>0</v>
      </c>
      <c r="GI11" s="52">
        <f t="shared" si="52"/>
        <v>0</v>
      </c>
      <c r="GJ11" s="168"/>
      <c r="GK11" s="225">
        <v>1</v>
      </c>
      <c r="GL11" s="7">
        <v>1</v>
      </c>
      <c r="GM11" s="7">
        <v>1</v>
      </c>
      <c r="GN11" s="7">
        <v>1</v>
      </c>
      <c r="GO11" s="7">
        <v>1</v>
      </c>
      <c r="GP11" s="7">
        <v>1</v>
      </c>
      <c r="GQ11" s="7">
        <v>1</v>
      </c>
      <c r="GR11" s="7">
        <v>1</v>
      </c>
      <c r="GS11" s="7">
        <v>1</v>
      </c>
      <c r="GT11" s="7">
        <v>1</v>
      </c>
      <c r="GU11" s="7">
        <v>1</v>
      </c>
      <c r="GV11" s="7">
        <v>1</v>
      </c>
      <c r="GW11" s="7">
        <v>1</v>
      </c>
      <c r="GX11" s="7">
        <v>1</v>
      </c>
      <c r="GY11" s="7">
        <v>1</v>
      </c>
      <c r="GZ11" s="7">
        <v>1</v>
      </c>
      <c r="HA11" s="7">
        <v>1</v>
      </c>
      <c r="HB11" s="7">
        <v>1</v>
      </c>
      <c r="HC11" s="7">
        <v>1</v>
      </c>
      <c r="HD11" s="7">
        <v>1</v>
      </c>
      <c r="HE11" s="7">
        <v>1</v>
      </c>
      <c r="HF11" s="7">
        <v>1</v>
      </c>
      <c r="HG11" s="7">
        <v>1</v>
      </c>
      <c r="HH11" s="7">
        <v>1</v>
      </c>
      <c r="HI11" s="7">
        <v>1</v>
      </c>
      <c r="HJ11" s="168"/>
      <c r="HK11" s="52">
        <f t="shared" ref="HK11:HK74" si="53">YEAR(J11)*EZ11</f>
        <v>2006</v>
      </c>
      <c r="HL11" s="52">
        <f ca="1">IF($EJ11&gt;0,OFFSET(Dashboard!F$16,$EJ11-1,0),0)</f>
        <v>1</v>
      </c>
      <c r="HM11" s="52">
        <f ca="1">IF($EJ11&gt;0,OFFSET(Dashboard!G$16,$EJ11-1,0),0)</f>
        <v>0</v>
      </c>
      <c r="HN11" s="52">
        <f ca="1">IF($EJ11&gt;0,OFFSET(Dashboard!H$16,$EJ11-1,0),0)</f>
        <v>0</v>
      </c>
      <c r="HO11" s="168"/>
    </row>
    <row r="12" spans="1:223" s="5" customFormat="1" ht="32.25" customHeight="1" x14ac:dyDescent="0.2">
      <c r="A12" s="52">
        <f t="shared" ca="1" si="16"/>
        <v>1</v>
      </c>
      <c r="B12" s="45">
        <f t="shared" ref="B12:B30" si="54">B11+1</f>
        <v>2</v>
      </c>
      <c r="C12" s="45"/>
      <c r="D12" s="14" t="str">
        <f ca="1">IF(EJ12&gt;0,OFFSET(Dashboard!$E$16,EJ12-1,0),"")</f>
        <v>2005 T-20</v>
      </c>
      <c r="E12" s="600" t="s">
        <v>187</v>
      </c>
      <c r="F12" s="8" t="s">
        <v>36</v>
      </c>
      <c r="G12" s="711">
        <f t="shared" ca="1" si="17"/>
        <v>12.156878027693635</v>
      </c>
      <c r="H12" s="714">
        <f t="shared" ca="1" si="18"/>
        <v>1.599589214170215</v>
      </c>
      <c r="I12" s="609">
        <f t="shared" ca="1" si="19"/>
        <v>0</v>
      </c>
      <c r="J12" s="522">
        <f>InputsStatic!J5</f>
        <v>39083</v>
      </c>
      <c r="K12" s="10">
        <f>InputsStatic!L5</f>
        <v>9</v>
      </c>
      <c r="L12" s="168"/>
      <c r="M12" s="764">
        <v>1</v>
      </c>
      <c r="N12" s="83">
        <v>0</v>
      </c>
      <c r="O12" s="20">
        <v>100</v>
      </c>
      <c r="P12" s="168"/>
      <c r="Q12" s="144"/>
      <c r="R12" s="608">
        <f>InputsStatic!M5</f>
        <v>1555.5811102227919</v>
      </c>
      <c r="S12" s="609">
        <f>InputsStatic!N5</f>
        <v>0.20468172502931473</v>
      </c>
      <c r="T12" s="609">
        <f>InputsStatic!O5</f>
        <v>0</v>
      </c>
      <c r="U12" s="129">
        <f>InputsStatic!P5</f>
        <v>1.05</v>
      </c>
      <c r="V12" s="129">
        <f>InputsStatic!Q5</f>
        <v>1.32</v>
      </c>
      <c r="W12" s="129">
        <f>InputsStatic!R5</f>
        <v>-2.0666666666666667E-2</v>
      </c>
      <c r="X12" s="138"/>
      <c r="Y12" s="138"/>
      <c r="Z12" s="52">
        <f t="shared" si="20"/>
        <v>0</v>
      </c>
      <c r="AA12" s="20">
        <f t="shared" si="21"/>
        <v>7815.00749</v>
      </c>
      <c r="AB12" s="20">
        <f t="shared" si="22"/>
        <v>7815.00749</v>
      </c>
      <c r="AC12" s="20">
        <f t="shared" si="23"/>
        <v>7815.00749</v>
      </c>
      <c r="AD12" s="20">
        <f t="shared" si="24"/>
        <v>7815.00749</v>
      </c>
      <c r="AE12" s="20">
        <f t="shared" si="25"/>
        <v>7815.00749</v>
      </c>
      <c r="AF12" s="20">
        <f t="shared" si="26"/>
        <v>0</v>
      </c>
      <c r="AG12" s="20">
        <f t="shared" si="27"/>
        <v>0</v>
      </c>
      <c r="AH12" s="20">
        <f t="shared" si="28"/>
        <v>0</v>
      </c>
      <c r="AI12" s="20">
        <f t="shared" si="29"/>
        <v>0</v>
      </c>
      <c r="AJ12" s="20">
        <f t="shared" si="30"/>
        <v>0</v>
      </c>
      <c r="AK12" s="20">
        <f t="shared" si="31"/>
        <v>0</v>
      </c>
      <c r="AL12" s="20">
        <f t="shared" si="32"/>
        <v>0</v>
      </c>
      <c r="AM12" s="20">
        <f t="shared" si="33"/>
        <v>0</v>
      </c>
      <c r="AN12" s="20">
        <f t="shared" si="34"/>
        <v>0</v>
      </c>
      <c r="AO12" s="20">
        <f t="shared" si="35"/>
        <v>0</v>
      </c>
      <c r="AP12" s="20">
        <f t="shared" si="36"/>
        <v>0</v>
      </c>
      <c r="AQ12" s="20">
        <f t="shared" si="37"/>
        <v>0</v>
      </c>
      <c r="AR12" s="20">
        <f t="shared" si="38"/>
        <v>0</v>
      </c>
      <c r="AS12" s="20">
        <f t="shared" si="39"/>
        <v>0</v>
      </c>
      <c r="AT12" s="20">
        <f t="shared" si="40"/>
        <v>0</v>
      </c>
      <c r="AU12" s="20">
        <f t="shared" si="41"/>
        <v>0</v>
      </c>
      <c r="AV12" s="20">
        <f t="shared" si="42"/>
        <v>0</v>
      </c>
      <c r="AW12" s="20">
        <f t="shared" si="43"/>
        <v>0</v>
      </c>
      <c r="AX12" s="20">
        <f t="shared" si="44"/>
        <v>0</v>
      </c>
      <c r="AY12" s="73"/>
      <c r="AZ12" s="73"/>
      <c r="BA12" s="75">
        <f>InputsTimeDependentComplianceE!D5</f>
        <v>0</v>
      </c>
      <c r="BB12" s="75">
        <f>InputsTimeDependentComplianceE!E5</f>
        <v>0.7</v>
      </c>
      <c r="BC12" s="75">
        <f>InputsTimeDependentComplianceE!F5</f>
        <v>0.7</v>
      </c>
      <c r="BD12" s="75">
        <f>InputsTimeDependentComplianceE!G5</f>
        <v>0.7</v>
      </c>
      <c r="BE12" s="75">
        <f>InputsTimeDependentComplianceE!H5</f>
        <v>0.7</v>
      </c>
      <c r="BF12" s="75">
        <f>InputsTimeDependentComplianceE!I5</f>
        <v>0.7</v>
      </c>
      <c r="BG12" s="75">
        <f>InputsTimeDependentComplianceE!J5</f>
        <v>0.7</v>
      </c>
      <c r="BH12" s="75">
        <f>InputsTimeDependentComplianceE!K5</f>
        <v>0.7</v>
      </c>
      <c r="BI12" s="75">
        <f>InputsTimeDependentComplianceE!L5</f>
        <v>0.7</v>
      </c>
      <c r="BJ12" s="75">
        <f>InputsTimeDependentComplianceE!M5</f>
        <v>0.7</v>
      </c>
      <c r="BK12" s="75">
        <f>InputsTimeDependentComplianceE!N5</f>
        <v>0.7</v>
      </c>
      <c r="BL12" s="75">
        <f>InputsTimeDependentComplianceE!O5</f>
        <v>0.7</v>
      </c>
      <c r="BM12" s="75">
        <f>InputsTimeDependentComplianceE!P5</f>
        <v>0.7</v>
      </c>
      <c r="BN12" s="75">
        <f>InputsTimeDependentComplianceE!Q5</f>
        <v>0.7</v>
      </c>
      <c r="BO12" s="75">
        <f>InputsTimeDependentComplianceE!R5</f>
        <v>0.7</v>
      </c>
      <c r="BP12" s="75">
        <f t="shared" ref="BP12:BQ44" si="55">BO12</f>
        <v>0.7</v>
      </c>
      <c r="BQ12" s="75">
        <f t="shared" si="55"/>
        <v>0.7</v>
      </c>
      <c r="BR12" s="75">
        <f t="shared" ref="BR12:BS12" si="56">BQ12</f>
        <v>0.7</v>
      </c>
      <c r="BS12" s="75">
        <f t="shared" si="56"/>
        <v>0.7</v>
      </c>
      <c r="BT12" s="75">
        <f t="shared" ref="BT12:BU12" si="57">BS12</f>
        <v>0.7</v>
      </c>
      <c r="BU12" s="75">
        <f t="shared" si="57"/>
        <v>0.7</v>
      </c>
      <c r="BV12" s="75">
        <f t="shared" ref="BV12:BW12" si="58">BU12</f>
        <v>0.7</v>
      </c>
      <c r="BW12" s="75">
        <f t="shared" si="58"/>
        <v>0.7</v>
      </c>
      <c r="BX12" s="75">
        <f t="shared" ref="BX12:BY12" si="59">BW12</f>
        <v>0.7</v>
      </c>
      <c r="BY12" s="75">
        <f t="shared" si="59"/>
        <v>0.7</v>
      </c>
      <c r="BZ12" s="23"/>
      <c r="CA12" s="75">
        <f>InputsTimeDependentComplianceD!D5</f>
        <v>0</v>
      </c>
      <c r="CB12" s="75">
        <f>InputsTimeDependentComplianceD!E5</f>
        <v>0.7</v>
      </c>
      <c r="CC12" s="75">
        <f>InputsTimeDependentComplianceD!F5</f>
        <v>0.7</v>
      </c>
      <c r="CD12" s="75">
        <f>InputsTimeDependentComplianceD!G5</f>
        <v>0.7</v>
      </c>
      <c r="CE12" s="75">
        <f>InputsTimeDependentComplianceD!H5</f>
        <v>0.7</v>
      </c>
      <c r="CF12" s="75">
        <f>InputsTimeDependentComplianceD!I5</f>
        <v>0.7</v>
      </c>
      <c r="CG12" s="75">
        <f>InputsTimeDependentComplianceD!J5</f>
        <v>0.7</v>
      </c>
      <c r="CH12" s="75">
        <f>InputsTimeDependentComplianceD!K5</f>
        <v>0.7</v>
      </c>
      <c r="CI12" s="75">
        <f>InputsTimeDependentComplianceD!L5</f>
        <v>0.7</v>
      </c>
      <c r="CJ12" s="75">
        <f>InputsTimeDependentComplianceD!M5</f>
        <v>0.7</v>
      </c>
      <c r="CK12" s="75">
        <f>InputsTimeDependentComplianceD!N5</f>
        <v>0.7</v>
      </c>
      <c r="CL12" s="75">
        <f>InputsTimeDependentComplianceD!O5</f>
        <v>0.7</v>
      </c>
      <c r="CM12" s="75">
        <f>InputsTimeDependentComplianceD!P5</f>
        <v>0.7</v>
      </c>
      <c r="CN12" s="75">
        <f>InputsTimeDependentComplianceD!Q5</f>
        <v>0.7</v>
      </c>
      <c r="CO12" s="75">
        <f>InputsTimeDependentComplianceD!R5</f>
        <v>0.7</v>
      </c>
      <c r="CP12" s="75">
        <f t="shared" ref="CP12:CY12" si="60">CO12</f>
        <v>0.7</v>
      </c>
      <c r="CQ12" s="75">
        <f t="shared" si="60"/>
        <v>0.7</v>
      </c>
      <c r="CR12" s="75">
        <f t="shared" si="60"/>
        <v>0.7</v>
      </c>
      <c r="CS12" s="75">
        <f t="shared" si="60"/>
        <v>0.7</v>
      </c>
      <c r="CT12" s="75">
        <f t="shared" si="60"/>
        <v>0.7</v>
      </c>
      <c r="CU12" s="75">
        <f t="shared" si="60"/>
        <v>0.7</v>
      </c>
      <c r="CV12" s="75">
        <f t="shared" si="60"/>
        <v>0.7</v>
      </c>
      <c r="CW12" s="75">
        <f t="shared" si="60"/>
        <v>0.7</v>
      </c>
      <c r="CX12" s="75">
        <f t="shared" si="60"/>
        <v>0.7</v>
      </c>
      <c r="CY12" s="75">
        <f t="shared" si="60"/>
        <v>0.7</v>
      </c>
      <c r="CZ12" s="168"/>
      <c r="DA12" s="75">
        <f>InputsTimeDependentComplianceG!D5</f>
        <v>0</v>
      </c>
      <c r="DB12" s="75">
        <f>InputsTimeDependentComplianceG!E5</f>
        <v>0.7</v>
      </c>
      <c r="DC12" s="75">
        <f>InputsTimeDependentComplianceG!F5</f>
        <v>0.7</v>
      </c>
      <c r="DD12" s="75">
        <f>InputsTimeDependentComplianceG!G5</f>
        <v>0.7</v>
      </c>
      <c r="DE12" s="75">
        <f>InputsTimeDependentComplianceG!H5</f>
        <v>0.7</v>
      </c>
      <c r="DF12" s="75">
        <f>InputsTimeDependentComplianceG!I5</f>
        <v>0.7</v>
      </c>
      <c r="DG12" s="75">
        <f>InputsTimeDependentComplianceG!J5</f>
        <v>0.7</v>
      </c>
      <c r="DH12" s="75">
        <f>InputsTimeDependentComplianceG!K5</f>
        <v>0.7</v>
      </c>
      <c r="DI12" s="75">
        <f>InputsTimeDependentComplianceG!L5</f>
        <v>0.7</v>
      </c>
      <c r="DJ12" s="75">
        <f>InputsTimeDependentComplianceG!M5</f>
        <v>0.7</v>
      </c>
      <c r="DK12" s="75">
        <f>InputsTimeDependentComplianceG!N5</f>
        <v>0.7</v>
      </c>
      <c r="DL12" s="75">
        <f>InputsTimeDependentComplianceG!O5</f>
        <v>0.7</v>
      </c>
      <c r="DM12" s="75">
        <f>InputsTimeDependentComplianceG!P5</f>
        <v>0.7</v>
      </c>
      <c r="DN12" s="75">
        <f>InputsTimeDependentComplianceG!Q5</f>
        <v>0.7</v>
      </c>
      <c r="DO12" s="75">
        <f>InputsTimeDependentComplianceG!R5</f>
        <v>0.7</v>
      </c>
      <c r="DP12" s="75">
        <f t="shared" ref="DP12:DY12" si="61">DO12</f>
        <v>0.7</v>
      </c>
      <c r="DQ12" s="75">
        <f t="shared" si="61"/>
        <v>0.7</v>
      </c>
      <c r="DR12" s="75">
        <f t="shared" si="61"/>
        <v>0.7</v>
      </c>
      <c r="DS12" s="75">
        <f t="shared" si="61"/>
        <v>0.7</v>
      </c>
      <c r="DT12" s="75">
        <f t="shared" si="61"/>
        <v>0.7</v>
      </c>
      <c r="DU12" s="75">
        <f t="shared" si="61"/>
        <v>0.7</v>
      </c>
      <c r="DV12" s="75">
        <f t="shared" si="61"/>
        <v>0.7</v>
      </c>
      <c r="DW12" s="75">
        <f t="shared" si="61"/>
        <v>0.7</v>
      </c>
      <c r="DX12" s="75">
        <f t="shared" si="61"/>
        <v>0.7</v>
      </c>
      <c r="DY12" s="75">
        <f t="shared" si="61"/>
        <v>0.7</v>
      </c>
      <c r="DZ12" s="168"/>
      <c r="EA12" s="52">
        <f>InputsStatic!S5</f>
        <v>9</v>
      </c>
      <c r="EB12" s="53">
        <v>0.5</v>
      </c>
      <c r="EC12" s="52">
        <f>InputsStatic!T5</f>
        <v>1995</v>
      </c>
      <c r="ED12" s="89">
        <f>InputsNOMAD!AH5</f>
        <v>2.32E-3</v>
      </c>
      <c r="EE12" s="89">
        <f>InputsNOMAD!AI5</f>
        <v>0.50729000000000002</v>
      </c>
      <c r="EF12" s="20">
        <f>InputsStatic!K5</f>
        <v>22</v>
      </c>
      <c r="EG12" s="73"/>
      <c r="EH12" s="225">
        <f>InputsStatic!AF5</f>
        <v>0.80066666666666675</v>
      </c>
      <c r="EI12" s="73"/>
      <c r="EJ12" s="52">
        <f t="shared" si="48"/>
        <v>1</v>
      </c>
      <c r="EK12" s="52">
        <v>1</v>
      </c>
      <c r="EL12" s="52">
        <v>0</v>
      </c>
      <c r="EM12" s="52">
        <v>0</v>
      </c>
      <c r="EN12" s="52">
        <v>0</v>
      </c>
      <c r="EO12" s="52">
        <v>0</v>
      </c>
      <c r="EP12" s="52">
        <v>0</v>
      </c>
      <c r="EQ12" s="52">
        <v>0</v>
      </c>
      <c r="ER12" s="52">
        <v>0</v>
      </c>
      <c r="ES12" s="52">
        <v>0</v>
      </c>
      <c r="ET12" s="52">
        <v>0</v>
      </c>
      <c r="EU12" s="52">
        <v>0</v>
      </c>
      <c r="EV12" s="52">
        <v>0</v>
      </c>
      <c r="EW12" s="52">
        <v>0</v>
      </c>
      <c r="EX12" s="52">
        <v>0</v>
      </c>
      <c r="EY12" s="52">
        <f t="shared" si="49"/>
        <v>1</v>
      </c>
      <c r="EZ12" s="640">
        <v>1</v>
      </c>
      <c r="FA12" s="168"/>
      <c r="FB12" s="52">
        <f t="shared" ref="FB12:FB43" si="62">$FB$11</f>
        <v>8</v>
      </c>
      <c r="FC12" s="20">
        <f t="shared" si="50"/>
        <v>2017</v>
      </c>
      <c r="FD12" s="75"/>
      <c r="FE12" s="75"/>
      <c r="FF12" s="75"/>
      <c r="FG12" s="75"/>
      <c r="FH12" s="75"/>
      <c r="FI12" s="75"/>
      <c r="FJ12" s="23"/>
      <c r="FK12" s="52">
        <f>InputsTimeDependentUnits!D5</f>
        <v>0</v>
      </c>
      <c r="FL12" s="52">
        <f>InputsTimeDependentUnits!E5</f>
        <v>7815.00749</v>
      </c>
      <c r="FM12" s="52">
        <f>InputsTimeDependentUnits!F5</f>
        <v>7815.00749</v>
      </c>
      <c r="FN12" s="52">
        <f>InputsTimeDependentUnits!G5</f>
        <v>7815.00749</v>
      </c>
      <c r="FO12" s="52">
        <f>InputsTimeDependentUnits!H5</f>
        <v>7815.00749</v>
      </c>
      <c r="FP12" s="52">
        <f>InputsTimeDependentUnits!I5</f>
        <v>7815.00749</v>
      </c>
      <c r="FQ12" s="52">
        <f>InputsTimeDependentUnits!J5</f>
        <v>0</v>
      </c>
      <c r="FR12" s="52">
        <f>InputsTimeDependentUnits!K5</f>
        <v>0</v>
      </c>
      <c r="FS12" s="52">
        <f>InputsTimeDependentUnits!L5</f>
        <v>0</v>
      </c>
      <c r="FT12" s="52">
        <f>InputsTimeDependentUnits!M5</f>
        <v>0</v>
      </c>
      <c r="FU12" s="52">
        <f>InputsTimeDependentUnits!N5</f>
        <v>0</v>
      </c>
      <c r="FV12" s="52">
        <f>InputsTimeDependentUnits!O5</f>
        <v>0</v>
      </c>
      <c r="FW12" s="52">
        <f>InputsTimeDependentUnits!P5</f>
        <v>0</v>
      </c>
      <c r="FX12" s="52">
        <f>InputsTimeDependentUnits!Q5</f>
        <v>0</v>
      </c>
      <c r="FY12" s="52">
        <f>InputsTimeDependentUnits!R5</f>
        <v>0</v>
      </c>
      <c r="FZ12" s="52">
        <f t="shared" si="51"/>
        <v>0</v>
      </c>
      <c r="GA12" s="52">
        <f t="shared" si="52"/>
        <v>0</v>
      </c>
      <c r="GB12" s="52">
        <f t="shared" si="52"/>
        <v>0</v>
      </c>
      <c r="GC12" s="52">
        <f t="shared" si="52"/>
        <v>0</v>
      </c>
      <c r="GD12" s="52">
        <f t="shared" si="52"/>
        <v>0</v>
      </c>
      <c r="GE12" s="52">
        <f t="shared" si="52"/>
        <v>0</v>
      </c>
      <c r="GF12" s="52">
        <f t="shared" si="52"/>
        <v>0</v>
      </c>
      <c r="GG12" s="52">
        <f t="shared" si="52"/>
        <v>0</v>
      </c>
      <c r="GH12" s="52">
        <f t="shared" si="52"/>
        <v>0</v>
      </c>
      <c r="GI12" s="52">
        <f t="shared" si="52"/>
        <v>0</v>
      </c>
      <c r="GJ12" s="168"/>
      <c r="GK12" s="225">
        <v>1</v>
      </c>
      <c r="GL12" s="7">
        <v>1</v>
      </c>
      <c r="GM12" s="7">
        <v>1</v>
      </c>
      <c r="GN12" s="7">
        <v>1</v>
      </c>
      <c r="GO12" s="7">
        <v>1</v>
      </c>
      <c r="GP12" s="7">
        <v>1</v>
      </c>
      <c r="GQ12" s="7">
        <v>1</v>
      </c>
      <c r="GR12" s="7">
        <v>1</v>
      </c>
      <c r="GS12" s="7">
        <v>1</v>
      </c>
      <c r="GT12" s="7">
        <v>1</v>
      </c>
      <c r="GU12" s="7">
        <v>1</v>
      </c>
      <c r="GV12" s="7">
        <v>1</v>
      </c>
      <c r="GW12" s="7">
        <v>1</v>
      </c>
      <c r="GX12" s="7">
        <v>1</v>
      </c>
      <c r="GY12" s="7">
        <v>1</v>
      </c>
      <c r="GZ12" s="7">
        <v>1</v>
      </c>
      <c r="HA12" s="7">
        <v>1</v>
      </c>
      <c r="HB12" s="7">
        <v>1</v>
      </c>
      <c r="HC12" s="7">
        <v>1</v>
      </c>
      <c r="HD12" s="7">
        <v>1</v>
      </c>
      <c r="HE12" s="7">
        <v>1</v>
      </c>
      <c r="HF12" s="7">
        <v>1</v>
      </c>
      <c r="HG12" s="7">
        <v>1</v>
      </c>
      <c r="HH12" s="7">
        <v>1</v>
      </c>
      <c r="HI12" s="7">
        <v>1</v>
      </c>
      <c r="HJ12" s="168"/>
      <c r="HK12" s="52">
        <f t="shared" si="53"/>
        <v>2007</v>
      </c>
      <c r="HL12" s="52">
        <f ca="1">IF($EJ12&gt;0,OFFSET(Dashboard!F$16,$EJ12-1,0),0)</f>
        <v>1</v>
      </c>
      <c r="HM12" s="52">
        <f ca="1">IF($EJ12&gt;0,OFFSET(Dashboard!G$16,$EJ12-1,0),0)</f>
        <v>0</v>
      </c>
      <c r="HN12" s="52">
        <f ca="1">IF($EJ12&gt;0,OFFSET(Dashboard!H$16,$EJ12-1,0),0)</f>
        <v>0</v>
      </c>
      <c r="HO12" s="168"/>
    </row>
    <row r="13" spans="1:223" s="5" customFormat="1" ht="32.25" customHeight="1" x14ac:dyDescent="0.2">
      <c r="A13" s="52">
        <f t="shared" ca="1" si="16"/>
        <v>1</v>
      </c>
      <c r="B13" s="45">
        <f t="shared" si="54"/>
        <v>3</v>
      </c>
      <c r="C13" s="45"/>
      <c r="D13" s="14" t="str">
        <f ca="1">IF(EJ13&gt;0,OFFSET(Dashboard!$E$16,EJ13-1,0),"")</f>
        <v>2005 T-20</v>
      </c>
      <c r="E13" s="14" t="s">
        <v>577</v>
      </c>
      <c r="F13" s="8" t="s">
        <v>9</v>
      </c>
      <c r="G13" s="711">
        <f t="shared" ca="1" si="17"/>
        <v>6.4658218026830152</v>
      </c>
      <c r="H13" s="714">
        <f t="shared" ca="1" si="18"/>
        <v>0.90081108706110113</v>
      </c>
      <c r="I13" s="609">
        <f t="shared" ca="1" si="19"/>
        <v>0</v>
      </c>
      <c r="J13" s="522">
        <f>InputsStatic!J6</f>
        <v>39448</v>
      </c>
      <c r="K13" s="10">
        <f>InputsStatic!L6</f>
        <v>9</v>
      </c>
      <c r="L13" s="168"/>
      <c r="M13" s="764">
        <v>1</v>
      </c>
      <c r="N13" s="83">
        <v>0</v>
      </c>
      <c r="O13" s="20">
        <v>100</v>
      </c>
      <c r="P13" s="168"/>
      <c r="Q13" s="144"/>
      <c r="R13" s="608">
        <f>InputsStatic!M6</f>
        <v>297.41590628716722</v>
      </c>
      <c r="S13" s="609">
        <f>InputsStatic!N6</f>
        <v>4.1435652578707502E-2</v>
      </c>
      <c r="T13" s="609">
        <f>InputsStatic!O6</f>
        <v>0</v>
      </c>
      <c r="U13" s="129">
        <f>InputsStatic!P6</f>
        <v>1.0249999999999999</v>
      </c>
      <c r="V13" s="129">
        <f>InputsStatic!Q6</f>
        <v>1.1600000000000001</v>
      </c>
      <c r="W13" s="129">
        <f>InputsStatic!R6</f>
        <v>-1.0333333333333333E-2</v>
      </c>
      <c r="X13" s="138"/>
      <c r="Y13" s="138"/>
      <c r="Z13" s="52">
        <f t="shared" si="20"/>
        <v>0</v>
      </c>
      <c r="AA13" s="20">
        <f t="shared" si="21"/>
        <v>0</v>
      </c>
      <c r="AB13" s="20">
        <f t="shared" si="22"/>
        <v>21740</v>
      </c>
      <c r="AC13" s="20">
        <f t="shared" si="23"/>
        <v>21740</v>
      </c>
      <c r="AD13" s="20">
        <f t="shared" si="24"/>
        <v>21740</v>
      </c>
      <c r="AE13" s="20">
        <f t="shared" si="25"/>
        <v>21740</v>
      </c>
      <c r="AF13" s="20">
        <f t="shared" si="26"/>
        <v>0</v>
      </c>
      <c r="AG13" s="20">
        <f t="shared" si="27"/>
        <v>0</v>
      </c>
      <c r="AH13" s="20">
        <f t="shared" si="28"/>
        <v>0</v>
      </c>
      <c r="AI13" s="20">
        <f t="shared" si="29"/>
        <v>0</v>
      </c>
      <c r="AJ13" s="20">
        <f t="shared" si="30"/>
        <v>0</v>
      </c>
      <c r="AK13" s="20">
        <f t="shared" si="31"/>
        <v>0</v>
      </c>
      <c r="AL13" s="20">
        <f t="shared" si="32"/>
        <v>0</v>
      </c>
      <c r="AM13" s="20">
        <f t="shared" si="33"/>
        <v>0</v>
      </c>
      <c r="AN13" s="20">
        <f t="shared" si="34"/>
        <v>0</v>
      </c>
      <c r="AO13" s="20">
        <f t="shared" si="35"/>
        <v>0</v>
      </c>
      <c r="AP13" s="20">
        <f t="shared" si="36"/>
        <v>0</v>
      </c>
      <c r="AQ13" s="20">
        <f t="shared" si="37"/>
        <v>0</v>
      </c>
      <c r="AR13" s="20">
        <f t="shared" si="38"/>
        <v>0</v>
      </c>
      <c r="AS13" s="20">
        <f t="shared" si="39"/>
        <v>0</v>
      </c>
      <c r="AT13" s="20">
        <f t="shared" si="40"/>
        <v>0</v>
      </c>
      <c r="AU13" s="20">
        <f t="shared" si="41"/>
        <v>0</v>
      </c>
      <c r="AV13" s="20">
        <f t="shared" si="42"/>
        <v>0</v>
      </c>
      <c r="AW13" s="20">
        <f t="shared" si="43"/>
        <v>0</v>
      </c>
      <c r="AX13" s="20">
        <f t="shared" si="44"/>
        <v>0</v>
      </c>
      <c r="AY13" s="73"/>
      <c r="AZ13" s="73"/>
      <c r="BA13" s="75">
        <f>InputsTimeDependentComplianceE!D6</f>
        <v>0</v>
      </c>
      <c r="BB13" s="75">
        <f>InputsTimeDependentComplianceE!E6</f>
        <v>0</v>
      </c>
      <c r="BC13" s="75">
        <f>InputsTimeDependentComplianceE!F6</f>
        <v>0.7</v>
      </c>
      <c r="BD13" s="75">
        <f>InputsTimeDependentComplianceE!G6</f>
        <v>0.7</v>
      </c>
      <c r="BE13" s="75">
        <f>InputsTimeDependentComplianceE!H6</f>
        <v>0.7</v>
      </c>
      <c r="BF13" s="75">
        <f>InputsTimeDependentComplianceE!I6</f>
        <v>0.7</v>
      </c>
      <c r="BG13" s="75">
        <f>InputsTimeDependentComplianceE!J6</f>
        <v>0.7</v>
      </c>
      <c r="BH13" s="75">
        <f>InputsTimeDependentComplianceE!K6</f>
        <v>0.7</v>
      </c>
      <c r="BI13" s="75">
        <f>InputsTimeDependentComplianceE!L6</f>
        <v>0.7</v>
      </c>
      <c r="BJ13" s="75">
        <f>InputsTimeDependentComplianceE!M6</f>
        <v>0.7</v>
      </c>
      <c r="BK13" s="75">
        <f>InputsTimeDependentComplianceE!N6</f>
        <v>0.7</v>
      </c>
      <c r="BL13" s="75">
        <f>InputsTimeDependentComplianceE!O6</f>
        <v>0.7</v>
      </c>
      <c r="BM13" s="75">
        <f>InputsTimeDependentComplianceE!P6</f>
        <v>0.7</v>
      </c>
      <c r="BN13" s="75">
        <f>InputsTimeDependentComplianceE!Q6</f>
        <v>0.7</v>
      </c>
      <c r="BO13" s="75">
        <f>InputsTimeDependentComplianceE!R6</f>
        <v>0.7</v>
      </c>
      <c r="BP13" s="75">
        <f t="shared" si="55"/>
        <v>0.7</v>
      </c>
      <c r="BQ13" s="75">
        <f t="shared" si="55"/>
        <v>0.7</v>
      </c>
      <c r="BR13" s="75">
        <f t="shared" ref="BR13:BS13" si="63">BQ13</f>
        <v>0.7</v>
      </c>
      <c r="BS13" s="75">
        <f t="shared" si="63"/>
        <v>0.7</v>
      </c>
      <c r="BT13" s="75">
        <f t="shared" ref="BT13:BU13" si="64">BS13</f>
        <v>0.7</v>
      </c>
      <c r="BU13" s="75">
        <f t="shared" si="64"/>
        <v>0.7</v>
      </c>
      <c r="BV13" s="75">
        <f t="shared" ref="BV13:BW13" si="65">BU13</f>
        <v>0.7</v>
      </c>
      <c r="BW13" s="75">
        <f t="shared" si="65"/>
        <v>0.7</v>
      </c>
      <c r="BX13" s="75">
        <f t="shared" ref="BX13:BY13" si="66">BW13</f>
        <v>0.7</v>
      </c>
      <c r="BY13" s="75">
        <f t="shared" si="66"/>
        <v>0.7</v>
      </c>
      <c r="BZ13" s="23"/>
      <c r="CA13" s="75">
        <f>InputsTimeDependentComplianceD!D6</f>
        <v>0</v>
      </c>
      <c r="CB13" s="75">
        <f>InputsTimeDependentComplianceD!E6</f>
        <v>0</v>
      </c>
      <c r="CC13" s="75">
        <f>InputsTimeDependentComplianceD!F6</f>
        <v>0.7</v>
      </c>
      <c r="CD13" s="75">
        <f>InputsTimeDependentComplianceD!G6</f>
        <v>0.7</v>
      </c>
      <c r="CE13" s="75">
        <f>InputsTimeDependentComplianceD!H6</f>
        <v>0.7</v>
      </c>
      <c r="CF13" s="75">
        <f>InputsTimeDependentComplianceD!I6</f>
        <v>0.7</v>
      </c>
      <c r="CG13" s="75">
        <f>InputsTimeDependentComplianceD!J6</f>
        <v>0.7</v>
      </c>
      <c r="CH13" s="75">
        <f>InputsTimeDependentComplianceD!K6</f>
        <v>0.7</v>
      </c>
      <c r="CI13" s="75">
        <f>InputsTimeDependentComplianceD!L6</f>
        <v>0.7</v>
      </c>
      <c r="CJ13" s="75">
        <f>InputsTimeDependentComplianceD!M6</f>
        <v>0.7</v>
      </c>
      <c r="CK13" s="75">
        <f>InputsTimeDependentComplianceD!N6</f>
        <v>0.7</v>
      </c>
      <c r="CL13" s="75">
        <f>InputsTimeDependentComplianceD!O6</f>
        <v>0.7</v>
      </c>
      <c r="CM13" s="75">
        <f>InputsTimeDependentComplianceD!P6</f>
        <v>0.7</v>
      </c>
      <c r="CN13" s="75">
        <f>InputsTimeDependentComplianceD!Q6</f>
        <v>0.7</v>
      </c>
      <c r="CO13" s="75">
        <f>InputsTimeDependentComplianceD!R6</f>
        <v>0.7</v>
      </c>
      <c r="CP13" s="75">
        <f t="shared" ref="CP13:CY13" si="67">CO13</f>
        <v>0.7</v>
      </c>
      <c r="CQ13" s="75">
        <f t="shared" si="67"/>
        <v>0.7</v>
      </c>
      <c r="CR13" s="75">
        <f t="shared" si="67"/>
        <v>0.7</v>
      </c>
      <c r="CS13" s="75">
        <f t="shared" si="67"/>
        <v>0.7</v>
      </c>
      <c r="CT13" s="75">
        <f t="shared" si="67"/>
        <v>0.7</v>
      </c>
      <c r="CU13" s="75">
        <f t="shared" si="67"/>
        <v>0.7</v>
      </c>
      <c r="CV13" s="75">
        <f t="shared" si="67"/>
        <v>0.7</v>
      </c>
      <c r="CW13" s="75">
        <f t="shared" si="67"/>
        <v>0.7</v>
      </c>
      <c r="CX13" s="75">
        <f t="shared" si="67"/>
        <v>0.7</v>
      </c>
      <c r="CY13" s="75">
        <f t="shared" si="67"/>
        <v>0.7</v>
      </c>
      <c r="CZ13" s="168"/>
      <c r="DA13" s="75">
        <f>InputsTimeDependentComplianceG!D6</f>
        <v>0</v>
      </c>
      <c r="DB13" s="75">
        <f>InputsTimeDependentComplianceG!E6</f>
        <v>0</v>
      </c>
      <c r="DC13" s="75">
        <f>InputsTimeDependentComplianceG!F6</f>
        <v>0.7</v>
      </c>
      <c r="DD13" s="75">
        <f>InputsTimeDependentComplianceG!G6</f>
        <v>0.7</v>
      </c>
      <c r="DE13" s="75">
        <f>InputsTimeDependentComplianceG!H6</f>
        <v>0.7</v>
      </c>
      <c r="DF13" s="75">
        <f>InputsTimeDependentComplianceG!I6</f>
        <v>0.7</v>
      </c>
      <c r="DG13" s="75">
        <f>InputsTimeDependentComplianceG!J6</f>
        <v>0.7</v>
      </c>
      <c r="DH13" s="75">
        <f>InputsTimeDependentComplianceG!K6</f>
        <v>0.7</v>
      </c>
      <c r="DI13" s="75">
        <f>InputsTimeDependentComplianceG!L6</f>
        <v>0.7</v>
      </c>
      <c r="DJ13" s="75">
        <f>InputsTimeDependentComplianceG!M6</f>
        <v>0.7</v>
      </c>
      <c r="DK13" s="75">
        <f>InputsTimeDependentComplianceG!N6</f>
        <v>0.7</v>
      </c>
      <c r="DL13" s="75">
        <f>InputsTimeDependentComplianceG!O6</f>
        <v>0.7</v>
      </c>
      <c r="DM13" s="75">
        <f>InputsTimeDependentComplianceG!P6</f>
        <v>0.7</v>
      </c>
      <c r="DN13" s="75">
        <f>InputsTimeDependentComplianceG!Q6</f>
        <v>0.7</v>
      </c>
      <c r="DO13" s="75">
        <f>InputsTimeDependentComplianceG!R6</f>
        <v>0.7</v>
      </c>
      <c r="DP13" s="75">
        <f t="shared" ref="DP13:DY13" si="68">DO13</f>
        <v>0.7</v>
      </c>
      <c r="DQ13" s="75">
        <f t="shared" si="68"/>
        <v>0.7</v>
      </c>
      <c r="DR13" s="75">
        <f t="shared" si="68"/>
        <v>0.7</v>
      </c>
      <c r="DS13" s="75">
        <f t="shared" si="68"/>
        <v>0.7</v>
      </c>
      <c r="DT13" s="75">
        <f t="shared" si="68"/>
        <v>0.7</v>
      </c>
      <c r="DU13" s="75">
        <f t="shared" si="68"/>
        <v>0.7</v>
      </c>
      <c r="DV13" s="75">
        <f t="shared" si="68"/>
        <v>0.7</v>
      </c>
      <c r="DW13" s="75">
        <f t="shared" si="68"/>
        <v>0.7</v>
      </c>
      <c r="DX13" s="75">
        <f t="shared" si="68"/>
        <v>0.7</v>
      </c>
      <c r="DY13" s="75">
        <f t="shared" si="68"/>
        <v>0.7</v>
      </c>
      <c r="DZ13" s="168"/>
      <c r="EA13" s="52">
        <f>InputsStatic!S6</f>
        <v>9</v>
      </c>
      <c r="EB13" s="53">
        <v>0.25</v>
      </c>
      <c r="EC13" s="52">
        <f>InputsStatic!T6</f>
        <v>1995</v>
      </c>
      <c r="ED13" s="89">
        <f>InputsNOMAD!AH6</f>
        <v>5.3800000000000002E-3</v>
      </c>
      <c r="EE13" s="89">
        <f>InputsNOMAD!AI6</f>
        <v>0.53466000000000002</v>
      </c>
      <c r="EF13" s="20">
        <f>InputsStatic!K6</f>
        <v>26</v>
      </c>
      <c r="EG13" s="73"/>
      <c r="EH13" s="225">
        <f>InputsStatic!AF6</f>
        <v>0.79833333333333334</v>
      </c>
      <c r="EI13" s="73"/>
      <c r="EJ13" s="52">
        <f t="shared" si="48"/>
        <v>1</v>
      </c>
      <c r="EK13" s="52">
        <v>1</v>
      </c>
      <c r="EL13" s="52">
        <v>0</v>
      </c>
      <c r="EM13" s="52">
        <v>0</v>
      </c>
      <c r="EN13" s="52">
        <v>0</v>
      </c>
      <c r="EO13" s="52">
        <v>0</v>
      </c>
      <c r="EP13" s="52">
        <v>0</v>
      </c>
      <c r="EQ13" s="52">
        <v>0</v>
      </c>
      <c r="ER13" s="52">
        <v>0</v>
      </c>
      <c r="ES13" s="52">
        <v>0</v>
      </c>
      <c r="ET13" s="52">
        <v>0</v>
      </c>
      <c r="EU13" s="52">
        <v>0</v>
      </c>
      <c r="EV13" s="52">
        <v>0</v>
      </c>
      <c r="EW13" s="52">
        <v>0</v>
      </c>
      <c r="EX13" s="52">
        <v>0</v>
      </c>
      <c r="EY13" s="52">
        <f t="shared" si="49"/>
        <v>1</v>
      </c>
      <c r="EZ13" s="640">
        <v>1</v>
      </c>
      <c r="FA13" s="168"/>
      <c r="FB13" s="52">
        <f t="shared" si="62"/>
        <v>8</v>
      </c>
      <c r="FC13" s="20">
        <f t="shared" si="50"/>
        <v>2017</v>
      </c>
      <c r="FD13" s="75"/>
      <c r="FE13" s="75"/>
      <c r="FF13" s="75"/>
      <c r="FG13" s="75"/>
      <c r="FH13" s="75"/>
      <c r="FI13" s="75"/>
      <c r="FJ13" s="23"/>
      <c r="FK13" s="52">
        <f>InputsTimeDependentUnits!D6</f>
        <v>0</v>
      </c>
      <c r="FL13" s="52">
        <f>InputsTimeDependentUnits!E6</f>
        <v>0</v>
      </c>
      <c r="FM13" s="52">
        <f>InputsTimeDependentUnits!F6</f>
        <v>21740</v>
      </c>
      <c r="FN13" s="52">
        <f>InputsTimeDependentUnits!G6</f>
        <v>21740</v>
      </c>
      <c r="FO13" s="52">
        <f>InputsTimeDependentUnits!H6</f>
        <v>21740</v>
      </c>
      <c r="FP13" s="52">
        <f>InputsTimeDependentUnits!I6</f>
        <v>21740</v>
      </c>
      <c r="FQ13" s="52">
        <f>InputsTimeDependentUnits!J6</f>
        <v>0</v>
      </c>
      <c r="FR13" s="52">
        <f>InputsTimeDependentUnits!K6</f>
        <v>0</v>
      </c>
      <c r="FS13" s="52">
        <f>InputsTimeDependentUnits!L6</f>
        <v>0</v>
      </c>
      <c r="FT13" s="52">
        <f>InputsTimeDependentUnits!M6</f>
        <v>0</v>
      </c>
      <c r="FU13" s="52">
        <f>InputsTimeDependentUnits!N6</f>
        <v>0</v>
      </c>
      <c r="FV13" s="52">
        <f>InputsTimeDependentUnits!O6</f>
        <v>0</v>
      </c>
      <c r="FW13" s="52">
        <f>InputsTimeDependentUnits!P6</f>
        <v>0</v>
      </c>
      <c r="FX13" s="52">
        <f>InputsTimeDependentUnits!Q6</f>
        <v>0</v>
      </c>
      <c r="FY13" s="52">
        <f>InputsTimeDependentUnits!R6</f>
        <v>0</v>
      </c>
      <c r="FZ13" s="52">
        <f t="shared" si="51"/>
        <v>0</v>
      </c>
      <c r="GA13" s="52">
        <f t="shared" si="52"/>
        <v>0</v>
      </c>
      <c r="GB13" s="52">
        <f t="shared" si="52"/>
        <v>0</v>
      </c>
      <c r="GC13" s="52">
        <f t="shared" si="52"/>
        <v>0</v>
      </c>
      <c r="GD13" s="52">
        <f t="shared" si="52"/>
        <v>0</v>
      </c>
      <c r="GE13" s="52">
        <f t="shared" si="52"/>
        <v>0</v>
      </c>
      <c r="GF13" s="52">
        <f t="shared" si="52"/>
        <v>0</v>
      </c>
      <c r="GG13" s="52">
        <f t="shared" si="52"/>
        <v>0</v>
      </c>
      <c r="GH13" s="52">
        <f t="shared" si="52"/>
        <v>0</v>
      </c>
      <c r="GI13" s="52">
        <f t="shared" si="52"/>
        <v>0</v>
      </c>
      <c r="GJ13" s="168"/>
      <c r="GK13" s="225">
        <v>1</v>
      </c>
      <c r="GL13" s="7">
        <v>1</v>
      </c>
      <c r="GM13" s="7">
        <v>1</v>
      </c>
      <c r="GN13" s="7">
        <v>1</v>
      </c>
      <c r="GO13" s="7">
        <v>1</v>
      </c>
      <c r="GP13" s="7">
        <v>1</v>
      </c>
      <c r="GQ13" s="7">
        <v>1</v>
      </c>
      <c r="GR13" s="7">
        <v>1</v>
      </c>
      <c r="GS13" s="7">
        <v>1</v>
      </c>
      <c r="GT13" s="7">
        <v>1</v>
      </c>
      <c r="GU13" s="7">
        <v>1</v>
      </c>
      <c r="GV13" s="7">
        <v>1</v>
      </c>
      <c r="GW13" s="7">
        <v>1</v>
      </c>
      <c r="GX13" s="7">
        <v>1</v>
      </c>
      <c r="GY13" s="7">
        <v>1</v>
      </c>
      <c r="GZ13" s="7">
        <v>1</v>
      </c>
      <c r="HA13" s="7">
        <v>1</v>
      </c>
      <c r="HB13" s="7">
        <v>1</v>
      </c>
      <c r="HC13" s="7">
        <v>1</v>
      </c>
      <c r="HD13" s="7">
        <v>1</v>
      </c>
      <c r="HE13" s="7">
        <v>1</v>
      </c>
      <c r="HF13" s="7">
        <v>1</v>
      </c>
      <c r="HG13" s="7">
        <v>1</v>
      </c>
      <c r="HH13" s="7">
        <v>1</v>
      </c>
      <c r="HI13" s="7">
        <v>1</v>
      </c>
      <c r="HJ13" s="168"/>
      <c r="HK13" s="52">
        <f t="shared" si="53"/>
        <v>2008</v>
      </c>
      <c r="HL13" s="52">
        <f ca="1">IF($EJ13&gt;0,OFFSET(Dashboard!F$16,$EJ13-1,0),0)</f>
        <v>1</v>
      </c>
      <c r="HM13" s="52">
        <f ca="1">IF($EJ13&gt;0,OFFSET(Dashboard!G$16,$EJ13-1,0),0)</f>
        <v>0</v>
      </c>
      <c r="HN13" s="52">
        <f ca="1">IF($EJ13&gt;0,OFFSET(Dashboard!H$16,$EJ13-1,0),0)</f>
        <v>0</v>
      </c>
      <c r="HO13" s="168"/>
    </row>
    <row r="14" spans="1:223" s="5" customFormat="1" ht="32.25" customHeight="1" x14ac:dyDescent="0.2">
      <c r="A14" s="52">
        <f t="shared" ca="1" si="16"/>
        <v>1</v>
      </c>
      <c r="B14" s="45">
        <f t="shared" si="54"/>
        <v>4</v>
      </c>
      <c r="C14" s="45"/>
      <c r="D14" s="14" t="str">
        <f ca="1">IF(EJ14&gt;0,OFFSET(Dashboard!$E$16,EJ14-1,0),"")</f>
        <v>2005 T-20</v>
      </c>
      <c r="E14" s="14" t="s">
        <v>578</v>
      </c>
      <c r="F14" s="8" t="s">
        <v>10</v>
      </c>
      <c r="G14" s="711">
        <f t="shared" ca="1" si="17"/>
        <v>72.093755000000002</v>
      </c>
      <c r="H14" s="714">
        <f t="shared" ca="1" si="18"/>
        <v>9.4991771497919526</v>
      </c>
      <c r="I14" s="609">
        <f t="shared" ca="1" si="19"/>
        <v>0</v>
      </c>
      <c r="J14" s="522">
        <f>InputsStatic!J7</f>
        <v>38718</v>
      </c>
      <c r="K14" s="10">
        <f>InputsStatic!L7</f>
        <v>10</v>
      </c>
      <c r="L14" s="168"/>
      <c r="M14" s="764">
        <v>1</v>
      </c>
      <c r="N14" s="83">
        <v>0</v>
      </c>
      <c r="O14" s="20">
        <v>100</v>
      </c>
      <c r="P14" s="168"/>
      <c r="Q14" s="144"/>
      <c r="R14" s="608">
        <f>InputsStatic!M7</f>
        <v>8350.9504227962461</v>
      </c>
      <c r="S14" s="609">
        <f>InputsStatic!N7</f>
        <v>1.1003332734613638</v>
      </c>
      <c r="T14" s="609">
        <f>InputsStatic!O7</f>
        <v>0</v>
      </c>
      <c r="U14" s="129">
        <f>InputsStatic!P7</f>
        <v>1</v>
      </c>
      <c r="V14" s="129">
        <f>InputsStatic!Q7</f>
        <v>1</v>
      </c>
      <c r="W14" s="129">
        <f>InputsStatic!R7</f>
        <v>0</v>
      </c>
      <c r="X14" s="138"/>
      <c r="Y14" s="138"/>
      <c r="Z14" s="52">
        <f t="shared" si="20"/>
        <v>8633</v>
      </c>
      <c r="AA14" s="20">
        <f t="shared" si="21"/>
        <v>8633</v>
      </c>
      <c r="AB14" s="20">
        <f t="shared" si="22"/>
        <v>8633</v>
      </c>
      <c r="AC14" s="20">
        <f t="shared" si="23"/>
        <v>8633</v>
      </c>
      <c r="AD14" s="20">
        <f t="shared" si="24"/>
        <v>8633</v>
      </c>
      <c r="AE14" s="20">
        <f t="shared" si="25"/>
        <v>8633</v>
      </c>
      <c r="AF14" s="20">
        <f t="shared" si="26"/>
        <v>8633</v>
      </c>
      <c r="AG14" s="20">
        <f t="shared" si="27"/>
        <v>8633</v>
      </c>
      <c r="AH14" s="20">
        <f t="shared" si="28"/>
        <v>8633</v>
      </c>
      <c r="AI14" s="20">
        <f t="shared" si="29"/>
        <v>8633</v>
      </c>
      <c r="AJ14" s="20">
        <f t="shared" si="30"/>
        <v>8633</v>
      </c>
      <c r="AK14" s="20">
        <f t="shared" si="31"/>
        <v>8633</v>
      </c>
      <c r="AL14" s="20">
        <f t="shared" si="32"/>
        <v>8633</v>
      </c>
      <c r="AM14" s="20">
        <f t="shared" si="33"/>
        <v>8633</v>
      </c>
      <c r="AN14" s="20">
        <f t="shared" si="34"/>
        <v>8633</v>
      </c>
      <c r="AO14" s="20">
        <f t="shared" si="35"/>
        <v>8633</v>
      </c>
      <c r="AP14" s="20">
        <f t="shared" si="36"/>
        <v>8633</v>
      </c>
      <c r="AQ14" s="20">
        <f t="shared" si="37"/>
        <v>8633</v>
      </c>
      <c r="AR14" s="20">
        <f t="shared" si="38"/>
        <v>8633</v>
      </c>
      <c r="AS14" s="20">
        <f t="shared" si="39"/>
        <v>8633</v>
      </c>
      <c r="AT14" s="20">
        <f t="shared" si="40"/>
        <v>8633</v>
      </c>
      <c r="AU14" s="20">
        <f t="shared" si="41"/>
        <v>8633</v>
      </c>
      <c r="AV14" s="20">
        <f t="shared" si="42"/>
        <v>8633</v>
      </c>
      <c r="AW14" s="20">
        <f t="shared" si="43"/>
        <v>8633</v>
      </c>
      <c r="AX14" s="20">
        <f t="shared" si="44"/>
        <v>8633</v>
      </c>
      <c r="AY14" s="73"/>
      <c r="AZ14" s="73"/>
      <c r="BA14" s="75">
        <f>InputsTimeDependentComplianceE!D7</f>
        <v>0</v>
      </c>
      <c r="BB14" s="75">
        <f>InputsTimeDependentComplianceE!E7</f>
        <v>0</v>
      </c>
      <c r="BC14" s="75">
        <f>InputsTimeDependentComplianceE!F7</f>
        <v>0</v>
      </c>
      <c r="BD14" s="75">
        <f>InputsTimeDependentComplianceE!G7</f>
        <v>0</v>
      </c>
      <c r="BE14" s="75">
        <f>InputsTimeDependentComplianceE!H7</f>
        <v>0.91</v>
      </c>
      <c r="BF14" s="75">
        <f>InputsTimeDependentComplianceE!I7</f>
        <v>0.91</v>
      </c>
      <c r="BG14" s="75">
        <f>InputsTimeDependentComplianceE!J7</f>
        <v>0.91</v>
      </c>
      <c r="BH14" s="75">
        <f>InputsTimeDependentComplianceE!K7</f>
        <v>0.91</v>
      </c>
      <c r="BI14" s="75">
        <f>InputsTimeDependentComplianceE!L7</f>
        <v>0.91</v>
      </c>
      <c r="BJ14" s="75">
        <f>InputsTimeDependentComplianceE!M7</f>
        <v>0.91</v>
      </c>
      <c r="BK14" s="75">
        <f>InputsTimeDependentComplianceE!N7</f>
        <v>0.91</v>
      </c>
      <c r="BL14" s="75">
        <f>InputsTimeDependentComplianceE!O7</f>
        <v>0.91</v>
      </c>
      <c r="BM14" s="75">
        <f>InputsTimeDependentComplianceE!P7</f>
        <v>0.91</v>
      </c>
      <c r="BN14" s="75">
        <f>InputsTimeDependentComplianceE!Q7</f>
        <v>0.91</v>
      </c>
      <c r="BO14" s="75">
        <f>InputsTimeDependentComplianceE!R7</f>
        <v>0.91</v>
      </c>
      <c r="BP14" s="75">
        <f t="shared" si="55"/>
        <v>0.91</v>
      </c>
      <c r="BQ14" s="75">
        <f t="shared" si="55"/>
        <v>0.91</v>
      </c>
      <c r="BR14" s="75">
        <f t="shared" ref="BR14:BS14" si="69">BQ14</f>
        <v>0.91</v>
      </c>
      <c r="BS14" s="75">
        <f t="shared" si="69"/>
        <v>0.91</v>
      </c>
      <c r="BT14" s="75">
        <f t="shared" ref="BT14:BU14" si="70">BS14</f>
        <v>0.91</v>
      </c>
      <c r="BU14" s="75">
        <f t="shared" si="70"/>
        <v>0.91</v>
      </c>
      <c r="BV14" s="75">
        <f t="shared" ref="BV14:BW14" si="71">BU14</f>
        <v>0.91</v>
      </c>
      <c r="BW14" s="75">
        <f t="shared" si="71"/>
        <v>0.91</v>
      </c>
      <c r="BX14" s="75">
        <f t="shared" ref="BX14:BY14" si="72">BW14</f>
        <v>0.91</v>
      </c>
      <c r="BY14" s="75">
        <f t="shared" si="72"/>
        <v>0.91</v>
      </c>
      <c r="BZ14" s="23"/>
      <c r="CA14" s="75">
        <f>InputsTimeDependentComplianceD!D7</f>
        <v>0</v>
      </c>
      <c r="CB14" s="75">
        <f>InputsTimeDependentComplianceD!E7</f>
        <v>0</v>
      </c>
      <c r="CC14" s="75">
        <f>InputsTimeDependentComplianceD!F7</f>
        <v>0</v>
      </c>
      <c r="CD14" s="75">
        <f>InputsTimeDependentComplianceD!G7</f>
        <v>0</v>
      </c>
      <c r="CE14" s="75">
        <f>InputsTimeDependentComplianceD!H7</f>
        <v>0.91</v>
      </c>
      <c r="CF14" s="75">
        <f>InputsTimeDependentComplianceD!I7</f>
        <v>0.91</v>
      </c>
      <c r="CG14" s="75">
        <f>InputsTimeDependentComplianceD!J7</f>
        <v>0.91</v>
      </c>
      <c r="CH14" s="75">
        <f>InputsTimeDependentComplianceD!K7</f>
        <v>0.91</v>
      </c>
      <c r="CI14" s="75">
        <f>InputsTimeDependentComplianceD!L7</f>
        <v>0.91</v>
      </c>
      <c r="CJ14" s="75">
        <f>InputsTimeDependentComplianceD!M7</f>
        <v>0.91</v>
      </c>
      <c r="CK14" s="75">
        <f>InputsTimeDependentComplianceD!N7</f>
        <v>0.91</v>
      </c>
      <c r="CL14" s="75">
        <f>InputsTimeDependentComplianceD!O7</f>
        <v>0.91</v>
      </c>
      <c r="CM14" s="75">
        <f>InputsTimeDependentComplianceD!P7</f>
        <v>0.91</v>
      </c>
      <c r="CN14" s="75">
        <f>InputsTimeDependentComplianceD!Q7</f>
        <v>0.91</v>
      </c>
      <c r="CO14" s="75">
        <f>InputsTimeDependentComplianceD!R7</f>
        <v>0.91</v>
      </c>
      <c r="CP14" s="75">
        <f t="shared" ref="CP14:CY14" si="73">CO14</f>
        <v>0.91</v>
      </c>
      <c r="CQ14" s="75">
        <f t="shared" si="73"/>
        <v>0.91</v>
      </c>
      <c r="CR14" s="75">
        <f t="shared" si="73"/>
        <v>0.91</v>
      </c>
      <c r="CS14" s="75">
        <f t="shared" si="73"/>
        <v>0.91</v>
      </c>
      <c r="CT14" s="75">
        <f t="shared" si="73"/>
        <v>0.91</v>
      </c>
      <c r="CU14" s="75">
        <f t="shared" si="73"/>
        <v>0.91</v>
      </c>
      <c r="CV14" s="75">
        <f t="shared" si="73"/>
        <v>0.91</v>
      </c>
      <c r="CW14" s="75">
        <f t="shared" si="73"/>
        <v>0.91</v>
      </c>
      <c r="CX14" s="75">
        <f t="shared" si="73"/>
        <v>0.91</v>
      </c>
      <c r="CY14" s="75">
        <f t="shared" si="73"/>
        <v>0.91</v>
      </c>
      <c r="CZ14" s="168"/>
      <c r="DA14" s="75">
        <f>InputsTimeDependentComplianceG!D7</f>
        <v>0</v>
      </c>
      <c r="DB14" s="75">
        <f>InputsTimeDependentComplianceG!E7</f>
        <v>0</v>
      </c>
      <c r="DC14" s="75">
        <f>InputsTimeDependentComplianceG!F7</f>
        <v>0</v>
      </c>
      <c r="DD14" s="75">
        <f>InputsTimeDependentComplianceG!G7</f>
        <v>0</v>
      </c>
      <c r="DE14" s="75">
        <f>InputsTimeDependentComplianceG!H7</f>
        <v>0.91</v>
      </c>
      <c r="DF14" s="75">
        <f>InputsTimeDependentComplianceG!I7</f>
        <v>0.91</v>
      </c>
      <c r="DG14" s="75">
        <f>InputsTimeDependentComplianceG!J7</f>
        <v>0.91</v>
      </c>
      <c r="DH14" s="75">
        <f>InputsTimeDependentComplianceG!K7</f>
        <v>0.91</v>
      </c>
      <c r="DI14" s="75">
        <f>InputsTimeDependentComplianceG!L7</f>
        <v>0.91</v>
      </c>
      <c r="DJ14" s="75">
        <f>InputsTimeDependentComplianceG!M7</f>
        <v>0.91</v>
      </c>
      <c r="DK14" s="75">
        <f>InputsTimeDependentComplianceG!N7</f>
        <v>0.91</v>
      </c>
      <c r="DL14" s="75">
        <f>InputsTimeDependentComplianceG!O7</f>
        <v>0.91</v>
      </c>
      <c r="DM14" s="75">
        <f>InputsTimeDependentComplianceG!P7</f>
        <v>0.91</v>
      </c>
      <c r="DN14" s="75">
        <f>InputsTimeDependentComplianceG!Q7</f>
        <v>0.91</v>
      </c>
      <c r="DO14" s="75">
        <f>InputsTimeDependentComplianceG!R7</f>
        <v>0.91</v>
      </c>
      <c r="DP14" s="75">
        <f t="shared" ref="DP14:DY14" si="74">DO14</f>
        <v>0.91</v>
      </c>
      <c r="DQ14" s="75">
        <f t="shared" si="74"/>
        <v>0.91</v>
      </c>
      <c r="DR14" s="75">
        <f t="shared" si="74"/>
        <v>0.91</v>
      </c>
      <c r="DS14" s="75">
        <f t="shared" si="74"/>
        <v>0.91</v>
      </c>
      <c r="DT14" s="75">
        <f t="shared" si="74"/>
        <v>0.91</v>
      </c>
      <c r="DU14" s="75">
        <f t="shared" si="74"/>
        <v>0.91</v>
      </c>
      <c r="DV14" s="75">
        <f t="shared" si="74"/>
        <v>0.91</v>
      </c>
      <c r="DW14" s="75">
        <f t="shared" si="74"/>
        <v>0.91</v>
      </c>
      <c r="DX14" s="75">
        <f t="shared" si="74"/>
        <v>0.91</v>
      </c>
      <c r="DY14" s="75">
        <f t="shared" si="74"/>
        <v>0.91</v>
      </c>
      <c r="DZ14" s="168"/>
      <c r="EA14" s="52">
        <f>InputsStatic!S7</f>
        <v>18</v>
      </c>
      <c r="EB14" s="53">
        <v>0.41</v>
      </c>
      <c r="EC14" s="52">
        <f>InputsStatic!T7</f>
        <v>1995</v>
      </c>
      <c r="ED14" s="89">
        <f>InputsNOMAD!AH7</f>
        <v>1.1169999999999999E-2</v>
      </c>
      <c r="EE14" s="89">
        <f>InputsNOMAD!AI7</f>
        <v>0.24829000000000001</v>
      </c>
      <c r="EF14" s="20">
        <f>InputsStatic!K7</f>
        <v>0</v>
      </c>
      <c r="EG14" s="73"/>
      <c r="EH14" s="225">
        <f>InputsStatic!AF7</f>
        <v>0.8086458333333334</v>
      </c>
      <c r="EI14" s="73"/>
      <c r="EJ14" s="52">
        <f t="shared" si="48"/>
        <v>1</v>
      </c>
      <c r="EK14" s="52">
        <v>1</v>
      </c>
      <c r="EL14" s="52">
        <v>0</v>
      </c>
      <c r="EM14" s="52">
        <v>0</v>
      </c>
      <c r="EN14" s="52">
        <v>0</v>
      </c>
      <c r="EO14" s="52">
        <v>0</v>
      </c>
      <c r="EP14" s="52">
        <v>0</v>
      </c>
      <c r="EQ14" s="52">
        <v>0</v>
      </c>
      <c r="ER14" s="52">
        <v>0</v>
      </c>
      <c r="ES14" s="52">
        <v>0</v>
      </c>
      <c r="ET14" s="52">
        <v>0</v>
      </c>
      <c r="EU14" s="52">
        <v>0</v>
      </c>
      <c r="EV14" s="52">
        <v>0</v>
      </c>
      <c r="EW14" s="52">
        <v>0</v>
      </c>
      <c r="EX14" s="52">
        <v>0</v>
      </c>
      <c r="EY14" s="52">
        <f t="shared" si="49"/>
        <v>1</v>
      </c>
      <c r="EZ14" s="640">
        <v>1</v>
      </c>
      <c r="FA14" s="168"/>
      <c r="FB14" s="52">
        <f t="shared" si="62"/>
        <v>8</v>
      </c>
      <c r="FC14" s="20">
        <f t="shared" si="50"/>
        <v>2017</v>
      </c>
      <c r="FD14" s="75"/>
      <c r="FE14" s="75"/>
      <c r="FF14" s="75"/>
      <c r="FG14" s="75"/>
      <c r="FH14" s="75"/>
      <c r="FI14" s="75"/>
      <c r="FJ14" s="23"/>
      <c r="FK14" s="52">
        <f>InputsTimeDependentUnits!D7</f>
        <v>8633</v>
      </c>
      <c r="FL14" s="52">
        <f>InputsTimeDependentUnits!E7</f>
        <v>8633</v>
      </c>
      <c r="FM14" s="52">
        <f>InputsTimeDependentUnits!F7</f>
        <v>8633</v>
      </c>
      <c r="FN14" s="52">
        <f>InputsTimeDependentUnits!G7</f>
        <v>8633</v>
      </c>
      <c r="FO14" s="52">
        <f>InputsTimeDependentUnits!H7</f>
        <v>8633</v>
      </c>
      <c r="FP14" s="52">
        <f>InputsTimeDependentUnits!I7</f>
        <v>8633</v>
      </c>
      <c r="FQ14" s="52">
        <f>InputsTimeDependentUnits!J7</f>
        <v>8633</v>
      </c>
      <c r="FR14" s="52">
        <f>InputsTimeDependentUnits!K7</f>
        <v>8633</v>
      </c>
      <c r="FS14" s="52">
        <f>InputsTimeDependentUnits!L7</f>
        <v>8633</v>
      </c>
      <c r="FT14" s="52">
        <f>InputsTimeDependentUnits!M7</f>
        <v>8633</v>
      </c>
      <c r="FU14" s="52">
        <f>InputsTimeDependentUnits!N7</f>
        <v>8633</v>
      </c>
      <c r="FV14" s="52">
        <f>InputsTimeDependentUnits!O7</f>
        <v>8633</v>
      </c>
      <c r="FW14" s="52">
        <f>InputsTimeDependentUnits!P7</f>
        <v>8633</v>
      </c>
      <c r="FX14" s="52">
        <f>InputsTimeDependentUnits!Q7</f>
        <v>8633</v>
      </c>
      <c r="FY14" s="52">
        <f>InputsTimeDependentUnits!R7</f>
        <v>8633</v>
      </c>
      <c r="FZ14" s="52">
        <f t="shared" si="51"/>
        <v>8633</v>
      </c>
      <c r="GA14" s="52">
        <f t="shared" si="52"/>
        <v>8633</v>
      </c>
      <c r="GB14" s="52">
        <f t="shared" si="52"/>
        <v>8633</v>
      </c>
      <c r="GC14" s="52">
        <f t="shared" si="52"/>
        <v>8633</v>
      </c>
      <c r="GD14" s="52">
        <f t="shared" si="52"/>
        <v>8633</v>
      </c>
      <c r="GE14" s="52">
        <f t="shared" si="52"/>
        <v>8633</v>
      </c>
      <c r="GF14" s="52">
        <f t="shared" si="52"/>
        <v>8633</v>
      </c>
      <c r="GG14" s="52">
        <f t="shared" si="52"/>
        <v>8633</v>
      </c>
      <c r="GH14" s="52">
        <f t="shared" si="52"/>
        <v>8633</v>
      </c>
      <c r="GI14" s="52">
        <f t="shared" si="52"/>
        <v>8633</v>
      </c>
      <c r="GJ14" s="168"/>
      <c r="GK14" s="225">
        <v>1</v>
      </c>
      <c r="GL14" s="7">
        <v>1</v>
      </c>
      <c r="GM14" s="7">
        <v>1</v>
      </c>
      <c r="GN14" s="7">
        <v>1</v>
      </c>
      <c r="GO14" s="7">
        <v>1</v>
      </c>
      <c r="GP14" s="7">
        <v>1</v>
      </c>
      <c r="GQ14" s="7">
        <v>1</v>
      </c>
      <c r="GR14" s="7">
        <v>1</v>
      </c>
      <c r="GS14" s="7">
        <v>1</v>
      </c>
      <c r="GT14" s="7">
        <v>1</v>
      </c>
      <c r="GU14" s="7">
        <v>1</v>
      </c>
      <c r="GV14" s="7">
        <v>1</v>
      </c>
      <c r="GW14" s="7">
        <v>1</v>
      </c>
      <c r="GX14" s="7">
        <v>1</v>
      </c>
      <c r="GY14" s="7">
        <v>1</v>
      </c>
      <c r="GZ14" s="7">
        <v>1</v>
      </c>
      <c r="HA14" s="7">
        <v>1</v>
      </c>
      <c r="HB14" s="7">
        <v>1</v>
      </c>
      <c r="HC14" s="7">
        <v>1</v>
      </c>
      <c r="HD14" s="7">
        <v>1</v>
      </c>
      <c r="HE14" s="7">
        <v>1</v>
      </c>
      <c r="HF14" s="7">
        <v>1</v>
      </c>
      <c r="HG14" s="7">
        <v>1</v>
      </c>
      <c r="HH14" s="7">
        <v>1</v>
      </c>
      <c r="HI14" s="7">
        <v>1</v>
      </c>
      <c r="HJ14" s="168"/>
      <c r="HK14" s="52">
        <f t="shared" si="53"/>
        <v>2006</v>
      </c>
      <c r="HL14" s="52">
        <f ca="1">IF($EJ14&gt;0,OFFSET(Dashboard!F$16,$EJ14-1,0),0)</f>
        <v>1</v>
      </c>
      <c r="HM14" s="52">
        <f ca="1">IF($EJ14&gt;0,OFFSET(Dashboard!G$16,$EJ14-1,0),0)</f>
        <v>0</v>
      </c>
      <c r="HN14" s="52">
        <f ca="1">IF($EJ14&gt;0,OFFSET(Dashboard!H$16,$EJ14-1,0),0)</f>
        <v>0</v>
      </c>
      <c r="HO14" s="168"/>
    </row>
    <row r="15" spans="1:223" s="5" customFormat="1" ht="32.25" customHeight="1" x14ac:dyDescent="0.2">
      <c r="A15" s="52">
        <f t="shared" ca="1" si="16"/>
        <v>1</v>
      </c>
      <c r="B15" s="45">
        <f t="shared" si="54"/>
        <v>5</v>
      </c>
      <c r="C15" s="45"/>
      <c r="D15" s="14" t="str">
        <f ca="1">IF(EJ15&gt;0,OFFSET(Dashboard!$E$16,EJ15-1,0),"")</f>
        <v>2005 T-20</v>
      </c>
      <c r="E15" s="14" t="s">
        <v>579</v>
      </c>
      <c r="F15" s="8" t="s">
        <v>11</v>
      </c>
      <c r="G15" s="711">
        <f t="shared" ca="1" si="17"/>
        <v>15.04652999999999</v>
      </c>
      <c r="H15" s="714">
        <f t="shared" ca="1" si="18"/>
        <v>1.9995388704318924</v>
      </c>
      <c r="I15" s="609">
        <f t="shared" ca="1" si="19"/>
        <v>0</v>
      </c>
      <c r="J15" s="522">
        <f>InputsStatic!J8</f>
        <v>38718</v>
      </c>
      <c r="K15" s="10">
        <f>InputsStatic!L8</f>
        <v>10</v>
      </c>
      <c r="L15" s="168"/>
      <c r="M15" s="764">
        <v>1</v>
      </c>
      <c r="N15" s="83">
        <v>0</v>
      </c>
      <c r="O15" s="20">
        <v>100</v>
      </c>
      <c r="P15" s="168"/>
      <c r="Q15" s="144"/>
      <c r="R15" s="608">
        <f>InputsStatic!M8</f>
        <v>307.69999999999982</v>
      </c>
      <c r="S15" s="609">
        <f>InputsStatic!N8</f>
        <v>4.0890365448504953E-2</v>
      </c>
      <c r="T15" s="609">
        <f>InputsStatic!O8</f>
        <v>0</v>
      </c>
      <c r="U15" s="129">
        <f>InputsStatic!P8</f>
        <v>1.0249999999999999</v>
      </c>
      <c r="V15" s="129">
        <f>InputsStatic!Q8</f>
        <v>1.1600000000000001</v>
      </c>
      <c r="W15" s="129">
        <f>InputsStatic!R8</f>
        <v>-1.0333333333333333E-2</v>
      </c>
      <c r="X15" s="138"/>
      <c r="Y15" s="138"/>
      <c r="Z15" s="52">
        <f t="shared" si="20"/>
        <v>48900</v>
      </c>
      <c r="AA15" s="20">
        <f t="shared" si="21"/>
        <v>48900</v>
      </c>
      <c r="AB15" s="20">
        <f t="shared" si="22"/>
        <v>48900</v>
      </c>
      <c r="AC15" s="20">
        <f t="shared" si="23"/>
        <v>48900</v>
      </c>
      <c r="AD15" s="20">
        <f t="shared" si="24"/>
        <v>48900</v>
      </c>
      <c r="AE15" s="20">
        <f t="shared" si="25"/>
        <v>32421.369863013701</v>
      </c>
      <c r="AF15" s="20">
        <f t="shared" si="26"/>
        <v>0</v>
      </c>
      <c r="AG15" s="20">
        <f t="shared" si="27"/>
        <v>0</v>
      </c>
      <c r="AH15" s="20">
        <f t="shared" si="28"/>
        <v>0</v>
      </c>
      <c r="AI15" s="20">
        <f t="shared" si="29"/>
        <v>0</v>
      </c>
      <c r="AJ15" s="20">
        <f t="shared" si="30"/>
        <v>0</v>
      </c>
      <c r="AK15" s="20">
        <f t="shared" si="31"/>
        <v>0</v>
      </c>
      <c r="AL15" s="20">
        <f t="shared" si="32"/>
        <v>0</v>
      </c>
      <c r="AM15" s="20">
        <f t="shared" si="33"/>
        <v>0</v>
      </c>
      <c r="AN15" s="20">
        <f t="shared" si="34"/>
        <v>0</v>
      </c>
      <c r="AO15" s="20">
        <f t="shared" si="35"/>
        <v>0</v>
      </c>
      <c r="AP15" s="20">
        <f t="shared" si="36"/>
        <v>0</v>
      </c>
      <c r="AQ15" s="20">
        <f t="shared" si="37"/>
        <v>0</v>
      </c>
      <c r="AR15" s="20">
        <f t="shared" si="38"/>
        <v>0</v>
      </c>
      <c r="AS15" s="20">
        <f t="shared" si="39"/>
        <v>0</v>
      </c>
      <c r="AT15" s="20">
        <f t="shared" si="40"/>
        <v>0</v>
      </c>
      <c r="AU15" s="20">
        <f t="shared" si="41"/>
        <v>0</v>
      </c>
      <c r="AV15" s="20">
        <f t="shared" si="42"/>
        <v>0</v>
      </c>
      <c r="AW15" s="20">
        <f t="shared" si="43"/>
        <v>0</v>
      </c>
      <c r="AX15" s="20">
        <f t="shared" si="44"/>
        <v>0</v>
      </c>
      <c r="AY15" s="73"/>
      <c r="AZ15" s="73"/>
      <c r="BA15" s="75">
        <f>InputsTimeDependentComplianceE!D8</f>
        <v>0.37</v>
      </c>
      <c r="BB15" s="75">
        <f>InputsTimeDependentComplianceE!E8</f>
        <v>0.37</v>
      </c>
      <c r="BC15" s="75">
        <f>InputsTimeDependentComplianceE!F8</f>
        <v>0.37</v>
      </c>
      <c r="BD15" s="75">
        <f>InputsTimeDependentComplianceE!G8</f>
        <v>0.37</v>
      </c>
      <c r="BE15" s="75">
        <f>InputsTimeDependentComplianceE!H8</f>
        <v>0.37</v>
      </c>
      <c r="BF15" s="75">
        <f>InputsTimeDependentComplianceE!I8</f>
        <v>0.37</v>
      </c>
      <c r="BG15" s="75">
        <f>InputsTimeDependentComplianceE!J8</f>
        <v>0.37</v>
      </c>
      <c r="BH15" s="75">
        <f>InputsTimeDependentComplianceE!K8</f>
        <v>0.37</v>
      </c>
      <c r="BI15" s="75">
        <f>InputsTimeDependentComplianceE!L8</f>
        <v>0.37</v>
      </c>
      <c r="BJ15" s="75">
        <f>InputsTimeDependentComplianceE!M8</f>
        <v>0.37</v>
      </c>
      <c r="BK15" s="75">
        <f>InputsTimeDependentComplianceE!N8</f>
        <v>0.37</v>
      </c>
      <c r="BL15" s="75">
        <f>InputsTimeDependentComplianceE!O8</f>
        <v>0.37</v>
      </c>
      <c r="BM15" s="75">
        <f>InputsTimeDependentComplianceE!P8</f>
        <v>0.37</v>
      </c>
      <c r="BN15" s="75">
        <f>InputsTimeDependentComplianceE!Q8</f>
        <v>0.37</v>
      </c>
      <c r="BO15" s="75">
        <f>InputsTimeDependentComplianceE!R8</f>
        <v>0.37</v>
      </c>
      <c r="BP15" s="75">
        <f t="shared" si="55"/>
        <v>0.37</v>
      </c>
      <c r="BQ15" s="75">
        <f t="shared" si="55"/>
        <v>0.37</v>
      </c>
      <c r="BR15" s="75">
        <f t="shared" ref="BR15:BS15" si="75">BQ15</f>
        <v>0.37</v>
      </c>
      <c r="BS15" s="75">
        <f t="shared" si="75"/>
        <v>0.37</v>
      </c>
      <c r="BT15" s="75">
        <f t="shared" ref="BT15:BU15" si="76">BS15</f>
        <v>0.37</v>
      </c>
      <c r="BU15" s="75">
        <f t="shared" si="76"/>
        <v>0.37</v>
      </c>
      <c r="BV15" s="75">
        <f t="shared" ref="BV15:BW15" si="77">BU15</f>
        <v>0.37</v>
      </c>
      <c r="BW15" s="75">
        <f t="shared" si="77"/>
        <v>0.37</v>
      </c>
      <c r="BX15" s="75">
        <f t="shared" ref="BX15:BY15" si="78">BW15</f>
        <v>0.37</v>
      </c>
      <c r="BY15" s="75">
        <f t="shared" si="78"/>
        <v>0.37</v>
      </c>
      <c r="BZ15" s="23"/>
      <c r="CA15" s="75">
        <f>InputsTimeDependentComplianceD!D8</f>
        <v>0.37</v>
      </c>
      <c r="CB15" s="75">
        <f>InputsTimeDependentComplianceD!E8</f>
        <v>0.37</v>
      </c>
      <c r="CC15" s="75">
        <f>InputsTimeDependentComplianceD!F8</f>
        <v>0.37</v>
      </c>
      <c r="CD15" s="75">
        <f>InputsTimeDependentComplianceD!G8</f>
        <v>0.37</v>
      </c>
      <c r="CE15" s="75">
        <f>InputsTimeDependentComplianceD!H8</f>
        <v>0.37</v>
      </c>
      <c r="CF15" s="75">
        <f>InputsTimeDependentComplianceD!I8</f>
        <v>0.37</v>
      </c>
      <c r="CG15" s="75">
        <f>InputsTimeDependentComplianceD!J8</f>
        <v>0.37</v>
      </c>
      <c r="CH15" s="75">
        <f>InputsTimeDependentComplianceD!K8</f>
        <v>0.37</v>
      </c>
      <c r="CI15" s="75">
        <f>InputsTimeDependentComplianceD!L8</f>
        <v>0.37</v>
      </c>
      <c r="CJ15" s="75">
        <f>InputsTimeDependentComplianceD!M8</f>
        <v>0.37</v>
      </c>
      <c r="CK15" s="75">
        <f>InputsTimeDependentComplianceD!N8</f>
        <v>0.37</v>
      </c>
      <c r="CL15" s="75">
        <f>InputsTimeDependentComplianceD!O8</f>
        <v>0.37</v>
      </c>
      <c r="CM15" s="75">
        <f>InputsTimeDependentComplianceD!P8</f>
        <v>0.37</v>
      </c>
      <c r="CN15" s="75">
        <f>InputsTimeDependentComplianceD!Q8</f>
        <v>0.37</v>
      </c>
      <c r="CO15" s="75">
        <f>InputsTimeDependentComplianceD!R8</f>
        <v>0.37</v>
      </c>
      <c r="CP15" s="75">
        <f t="shared" ref="CP15:CY15" si="79">CO15</f>
        <v>0.37</v>
      </c>
      <c r="CQ15" s="75">
        <f t="shared" si="79"/>
        <v>0.37</v>
      </c>
      <c r="CR15" s="75">
        <f t="shared" si="79"/>
        <v>0.37</v>
      </c>
      <c r="CS15" s="75">
        <f t="shared" si="79"/>
        <v>0.37</v>
      </c>
      <c r="CT15" s="75">
        <f t="shared" si="79"/>
        <v>0.37</v>
      </c>
      <c r="CU15" s="75">
        <f t="shared" si="79"/>
        <v>0.37</v>
      </c>
      <c r="CV15" s="75">
        <f t="shared" si="79"/>
        <v>0.37</v>
      </c>
      <c r="CW15" s="75">
        <f t="shared" si="79"/>
        <v>0.37</v>
      </c>
      <c r="CX15" s="75">
        <f t="shared" si="79"/>
        <v>0.37</v>
      </c>
      <c r="CY15" s="75">
        <f t="shared" si="79"/>
        <v>0.37</v>
      </c>
      <c r="CZ15" s="168"/>
      <c r="DA15" s="75">
        <f>InputsTimeDependentComplianceG!D8</f>
        <v>0.37</v>
      </c>
      <c r="DB15" s="75">
        <f>InputsTimeDependentComplianceG!E8</f>
        <v>0.37</v>
      </c>
      <c r="DC15" s="75">
        <f>InputsTimeDependentComplianceG!F8</f>
        <v>0.37</v>
      </c>
      <c r="DD15" s="75">
        <f>InputsTimeDependentComplianceG!G8</f>
        <v>0.37</v>
      </c>
      <c r="DE15" s="75">
        <f>InputsTimeDependentComplianceG!H8</f>
        <v>0.37</v>
      </c>
      <c r="DF15" s="75">
        <f>InputsTimeDependentComplianceG!I8</f>
        <v>0.37</v>
      </c>
      <c r="DG15" s="75">
        <f>InputsTimeDependentComplianceG!J8</f>
        <v>0.37</v>
      </c>
      <c r="DH15" s="75">
        <f>InputsTimeDependentComplianceG!K8</f>
        <v>0.37</v>
      </c>
      <c r="DI15" s="75">
        <f>InputsTimeDependentComplianceG!L8</f>
        <v>0.37</v>
      </c>
      <c r="DJ15" s="75">
        <f>InputsTimeDependentComplianceG!M8</f>
        <v>0.37</v>
      </c>
      <c r="DK15" s="75">
        <f>InputsTimeDependentComplianceG!N8</f>
        <v>0.37</v>
      </c>
      <c r="DL15" s="75">
        <f>InputsTimeDependentComplianceG!O8</f>
        <v>0.37</v>
      </c>
      <c r="DM15" s="75">
        <f>InputsTimeDependentComplianceG!P8</f>
        <v>0.37</v>
      </c>
      <c r="DN15" s="75">
        <f>InputsTimeDependentComplianceG!Q8</f>
        <v>0.37</v>
      </c>
      <c r="DO15" s="75">
        <f>InputsTimeDependentComplianceG!R8</f>
        <v>0.37</v>
      </c>
      <c r="DP15" s="75">
        <f t="shared" ref="DP15:DY15" si="80">DO15</f>
        <v>0.37</v>
      </c>
      <c r="DQ15" s="75">
        <f t="shared" si="80"/>
        <v>0.37</v>
      </c>
      <c r="DR15" s="75">
        <f t="shared" si="80"/>
        <v>0.37</v>
      </c>
      <c r="DS15" s="75">
        <f t="shared" si="80"/>
        <v>0.37</v>
      </c>
      <c r="DT15" s="75">
        <f t="shared" si="80"/>
        <v>0.37</v>
      </c>
      <c r="DU15" s="75">
        <f t="shared" si="80"/>
        <v>0.37</v>
      </c>
      <c r="DV15" s="75">
        <f t="shared" si="80"/>
        <v>0.37</v>
      </c>
      <c r="DW15" s="75">
        <f t="shared" si="80"/>
        <v>0.37</v>
      </c>
      <c r="DX15" s="75">
        <f t="shared" si="80"/>
        <v>0.37</v>
      </c>
      <c r="DY15" s="75">
        <f t="shared" si="80"/>
        <v>0.37</v>
      </c>
      <c r="DZ15" s="168"/>
      <c r="EA15" s="52">
        <f>InputsStatic!S8</f>
        <v>6</v>
      </c>
      <c r="EB15" s="53">
        <v>0.96</v>
      </c>
      <c r="EC15" s="52">
        <f>InputsStatic!T8</f>
        <v>1998</v>
      </c>
      <c r="ED15" s="89">
        <f>InputsNOMAD!AH8</f>
        <v>1.4160000000000001E-2</v>
      </c>
      <c r="EE15" s="89">
        <f>InputsNOMAD!AI8</f>
        <v>0.58411999999999997</v>
      </c>
      <c r="EF15" s="20">
        <f>InputsStatic!K8</f>
        <v>340</v>
      </c>
      <c r="EG15" s="73"/>
      <c r="EH15" s="225">
        <f>InputsStatic!AF8</f>
        <v>0.62510416666666679</v>
      </c>
      <c r="EI15" s="73"/>
      <c r="EJ15" s="52">
        <f t="shared" si="48"/>
        <v>1</v>
      </c>
      <c r="EK15" s="52">
        <v>1</v>
      </c>
      <c r="EL15" s="52">
        <v>0</v>
      </c>
      <c r="EM15" s="52">
        <v>0</v>
      </c>
      <c r="EN15" s="52">
        <v>0</v>
      </c>
      <c r="EO15" s="52">
        <v>0</v>
      </c>
      <c r="EP15" s="52">
        <v>0</v>
      </c>
      <c r="EQ15" s="52">
        <v>0</v>
      </c>
      <c r="ER15" s="52">
        <v>0</v>
      </c>
      <c r="ES15" s="52">
        <v>0</v>
      </c>
      <c r="ET15" s="52">
        <v>0</v>
      </c>
      <c r="EU15" s="52">
        <v>0</v>
      </c>
      <c r="EV15" s="52">
        <v>0</v>
      </c>
      <c r="EW15" s="52">
        <v>0</v>
      </c>
      <c r="EX15" s="52">
        <v>0</v>
      </c>
      <c r="EY15" s="52">
        <f t="shared" si="49"/>
        <v>1</v>
      </c>
      <c r="EZ15" s="640">
        <v>1</v>
      </c>
      <c r="FA15" s="168"/>
      <c r="FB15" s="52">
        <f t="shared" si="62"/>
        <v>8</v>
      </c>
      <c r="FC15" s="20">
        <f t="shared" si="50"/>
        <v>2017</v>
      </c>
      <c r="FD15" s="75"/>
      <c r="FE15" s="75"/>
      <c r="FF15" s="75"/>
      <c r="FG15" s="75"/>
      <c r="FH15" s="75"/>
      <c r="FI15" s="75"/>
      <c r="FJ15" s="23"/>
      <c r="FK15" s="52">
        <f>InputsTimeDependentUnits!D8</f>
        <v>48900</v>
      </c>
      <c r="FL15" s="52">
        <f>InputsTimeDependentUnits!E8</f>
        <v>48900</v>
      </c>
      <c r="FM15" s="52">
        <f>InputsTimeDependentUnits!F8</f>
        <v>48900</v>
      </c>
      <c r="FN15" s="52">
        <f>InputsTimeDependentUnits!G8</f>
        <v>48900</v>
      </c>
      <c r="FO15" s="52">
        <f>InputsTimeDependentUnits!H8</f>
        <v>48900</v>
      </c>
      <c r="FP15" s="52">
        <f>InputsTimeDependentUnits!I8</f>
        <v>32421.369863013701</v>
      </c>
      <c r="FQ15" s="52">
        <f>InputsTimeDependentUnits!J8</f>
        <v>0</v>
      </c>
      <c r="FR15" s="52">
        <f>InputsTimeDependentUnits!K8</f>
        <v>0</v>
      </c>
      <c r="FS15" s="52">
        <f>InputsTimeDependentUnits!L8</f>
        <v>0</v>
      </c>
      <c r="FT15" s="52">
        <f>InputsTimeDependentUnits!M8</f>
        <v>0</v>
      </c>
      <c r="FU15" s="52">
        <f>InputsTimeDependentUnits!N8</f>
        <v>0</v>
      </c>
      <c r="FV15" s="52">
        <f>InputsTimeDependentUnits!O8</f>
        <v>0</v>
      </c>
      <c r="FW15" s="52">
        <f>InputsTimeDependentUnits!P8</f>
        <v>0</v>
      </c>
      <c r="FX15" s="52">
        <f>InputsTimeDependentUnits!Q8</f>
        <v>0</v>
      </c>
      <c r="FY15" s="52">
        <f>InputsTimeDependentUnits!R8</f>
        <v>0</v>
      </c>
      <c r="FZ15" s="52">
        <f t="shared" si="51"/>
        <v>0</v>
      </c>
      <c r="GA15" s="52">
        <f t="shared" si="52"/>
        <v>0</v>
      </c>
      <c r="GB15" s="52">
        <f t="shared" si="52"/>
        <v>0</v>
      </c>
      <c r="GC15" s="52">
        <f t="shared" si="52"/>
        <v>0</v>
      </c>
      <c r="GD15" s="52">
        <f t="shared" si="52"/>
        <v>0</v>
      </c>
      <c r="GE15" s="52">
        <f t="shared" si="52"/>
        <v>0</v>
      </c>
      <c r="GF15" s="52">
        <f t="shared" si="52"/>
        <v>0</v>
      </c>
      <c r="GG15" s="52">
        <f t="shared" si="52"/>
        <v>0</v>
      </c>
      <c r="GH15" s="52">
        <f t="shared" si="52"/>
        <v>0</v>
      </c>
      <c r="GI15" s="52">
        <f t="shared" si="52"/>
        <v>0</v>
      </c>
      <c r="GJ15" s="168"/>
      <c r="GK15" s="225">
        <v>1</v>
      </c>
      <c r="GL15" s="7">
        <v>1</v>
      </c>
      <c r="GM15" s="7">
        <v>1</v>
      </c>
      <c r="GN15" s="7">
        <v>1</v>
      </c>
      <c r="GO15" s="7">
        <v>1</v>
      </c>
      <c r="GP15" s="7">
        <v>1</v>
      </c>
      <c r="GQ15" s="7">
        <v>1</v>
      </c>
      <c r="GR15" s="7">
        <v>1</v>
      </c>
      <c r="GS15" s="7">
        <v>1</v>
      </c>
      <c r="GT15" s="7">
        <v>1</v>
      </c>
      <c r="GU15" s="7">
        <v>1</v>
      </c>
      <c r="GV15" s="7">
        <v>1</v>
      </c>
      <c r="GW15" s="7">
        <v>1</v>
      </c>
      <c r="GX15" s="7">
        <v>1</v>
      </c>
      <c r="GY15" s="7">
        <v>1</v>
      </c>
      <c r="GZ15" s="7">
        <v>1</v>
      </c>
      <c r="HA15" s="7">
        <v>1</v>
      </c>
      <c r="HB15" s="7">
        <v>1</v>
      </c>
      <c r="HC15" s="7">
        <v>1</v>
      </c>
      <c r="HD15" s="7">
        <v>1</v>
      </c>
      <c r="HE15" s="7">
        <v>1</v>
      </c>
      <c r="HF15" s="7">
        <v>1</v>
      </c>
      <c r="HG15" s="7">
        <v>1</v>
      </c>
      <c r="HH15" s="7">
        <v>1</v>
      </c>
      <c r="HI15" s="7">
        <v>1</v>
      </c>
      <c r="HJ15" s="168"/>
      <c r="HK15" s="52">
        <f t="shared" si="53"/>
        <v>2006</v>
      </c>
      <c r="HL15" s="52">
        <f ca="1">IF($EJ15&gt;0,OFFSET(Dashboard!F$16,$EJ15-1,0),0)</f>
        <v>1</v>
      </c>
      <c r="HM15" s="52">
        <f ca="1">IF($EJ15&gt;0,OFFSET(Dashboard!G$16,$EJ15-1,0),0)</f>
        <v>0</v>
      </c>
      <c r="HN15" s="52">
        <f ca="1">IF($EJ15&gt;0,OFFSET(Dashboard!H$16,$EJ15-1,0),0)</f>
        <v>0</v>
      </c>
      <c r="HO15" s="168"/>
    </row>
    <row r="16" spans="1:223" s="5" customFormat="1" ht="32.25" customHeight="1" x14ac:dyDescent="0.2">
      <c r="A16" s="52">
        <f t="shared" ca="1" si="16"/>
        <v>1</v>
      </c>
      <c r="B16" s="45">
        <f t="shared" si="54"/>
        <v>6</v>
      </c>
      <c r="C16" s="45"/>
      <c r="D16" s="14" t="str">
        <f ca="1">IF(EJ16&gt;0,OFFSET(Dashboard!$E$16,EJ16-1,0),"")</f>
        <v>2005 T-20</v>
      </c>
      <c r="E16" s="14" t="s">
        <v>580</v>
      </c>
      <c r="F16" s="8" t="s">
        <v>12</v>
      </c>
      <c r="G16" s="711">
        <f t="shared" ca="1" si="17"/>
        <v>13.534365526468102</v>
      </c>
      <c r="H16" s="714">
        <f t="shared" ca="1" si="18"/>
        <v>7.0022585872340519</v>
      </c>
      <c r="I16" s="609">
        <f t="shared" ca="1" si="19"/>
        <v>0</v>
      </c>
      <c r="J16" s="522">
        <f>InputsStatic!J9</f>
        <v>38991</v>
      </c>
      <c r="K16" s="10">
        <f>InputsStatic!L9</f>
        <v>15</v>
      </c>
      <c r="L16" s="168"/>
      <c r="M16" s="764">
        <v>1</v>
      </c>
      <c r="N16" s="83">
        <v>0</v>
      </c>
      <c r="O16" s="20">
        <v>100</v>
      </c>
      <c r="P16" s="168"/>
      <c r="Q16" s="144"/>
      <c r="R16" s="608">
        <f>InputsStatic!M9</f>
        <v>3741.8553191489409</v>
      </c>
      <c r="S16" s="609">
        <f>InputsStatic!N9</f>
        <v>1.93591923385385</v>
      </c>
      <c r="T16" s="609">
        <f>InputsStatic!O9</f>
        <v>0</v>
      </c>
      <c r="U16" s="129">
        <f>InputsStatic!P9</f>
        <v>1</v>
      </c>
      <c r="V16" s="129">
        <f>InputsStatic!Q9</f>
        <v>1</v>
      </c>
      <c r="W16" s="129">
        <f>InputsStatic!R9</f>
        <v>0</v>
      </c>
      <c r="X16" s="138"/>
      <c r="Y16" s="138"/>
      <c r="Z16" s="52">
        <f t="shared" si="20"/>
        <v>3617.02</v>
      </c>
      <c r="AA16" s="20">
        <f t="shared" si="21"/>
        <v>3617.02</v>
      </c>
      <c r="AB16" s="20">
        <f t="shared" si="22"/>
        <v>3617.02</v>
      </c>
      <c r="AC16" s="20">
        <f t="shared" si="23"/>
        <v>3617.02</v>
      </c>
      <c r="AD16" s="20">
        <f t="shared" si="24"/>
        <v>0</v>
      </c>
      <c r="AE16" s="20">
        <f t="shared" si="25"/>
        <v>0</v>
      </c>
      <c r="AF16" s="20">
        <f t="shared" si="26"/>
        <v>0</v>
      </c>
      <c r="AG16" s="20">
        <f t="shared" si="27"/>
        <v>0</v>
      </c>
      <c r="AH16" s="20">
        <f t="shared" si="28"/>
        <v>0</v>
      </c>
      <c r="AI16" s="20">
        <f t="shared" si="29"/>
        <v>0</v>
      </c>
      <c r="AJ16" s="20">
        <f t="shared" si="30"/>
        <v>0</v>
      </c>
      <c r="AK16" s="20">
        <f t="shared" si="31"/>
        <v>0</v>
      </c>
      <c r="AL16" s="20">
        <f t="shared" si="32"/>
        <v>0</v>
      </c>
      <c r="AM16" s="20">
        <f t="shared" si="33"/>
        <v>0</v>
      </c>
      <c r="AN16" s="20">
        <f t="shared" si="34"/>
        <v>0</v>
      </c>
      <c r="AO16" s="20">
        <f t="shared" si="35"/>
        <v>0</v>
      </c>
      <c r="AP16" s="20">
        <f t="shared" si="36"/>
        <v>0</v>
      </c>
      <c r="AQ16" s="20">
        <f t="shared" si="37"/>
        <v>0</v>
      </c>
      <c r="AR16" s="20">
        <f t="shared" si="38"/>
        <v>0</v>
      </c>
      <c r="AS16" s="20">
        <f t="shared" si="39"/>
        <v>0</v>
      </c>
      <c r="AT16" s="20">
        <f t="shared" si="40"/>
        <v>0</v>
      </c>
      <c r="AU16" s="20">
        <f t="shared" si="41"/>
        <v>0</v>
      </c>
      <c r="AV16" s="20">
        <f t="shared" si="42"/>
        <v>0</v>
      </c>
      <c r="AW16" s="20">
        <f t="shared" si="43"/>
        <v>0</v>
      </c>
      <c r="AX16" s="20">
        <f t="shared" si="44"/>
        <v>0</v>
      </c>
      <c r="AY16" s="73"/>
      <c r="AZ16" s="73"/>
      <c r="BA16" s="75">
        <f>InputsTimeDependentComplianceE!D9</f>
        <v>0.7</v>
      </c>
      <c r="BB16" s="75">
        <f>InputsTimeDependentComplianceE!E9</f>
        <v>0.7</v>
      </c>
      <c r="BC16" s="75">
        <f>InputsTimeDependentComplianceE!F9</f>
        <v>0.7</v>
      </c>
      <c r="BD16" s="75">
        <f>InputsTimeDependentComplianceE!G9</f>
        <v>0.7</v>
      </c>
      <c r="BE16" s="75">
        <f>InputsTimeDependentComplianceE!H9</f>
        <v>0.7</v>
      </c>
      <c r="BF16" s="75">
        <f>InputsTimeDependentComplianceE!I9</f>
        <v>0.7</v>
      </c>
      <c r="BG16" s="75">
        <f>InputsTimeDependentComplianceE!J9</f>
        <v>0.7</v>
      </c>
      <c r="BH16" s="75">
        <f>InputsTimeDependentComplianceE!K9</f>
        <v>0.7</v>
      </c>
      <c r="BI16" s="75">
        <f>InputsTimeDependentComplianceE!L9</f>
        <v>0.7</v>
      </c>
      <c r="BJ16" s="75">
        <f>InputsTimeDependentComplianceE!M9</f>
        <v>0.7</v>
      </c>
      <c r="BK16" s="75">
        <f>InputsTimeDependentComplianceE!N9</f>
        <v>0.7</v>
      </c>
      <c r="BL16" s="75">
        <f>InputsTimeDependentComplianceE!O9</f>
        <v>0.7</v>
      </c>
      <c r="BM16" s="75">
        <f>InputsTimeDependentComplianceE!P9</f>
        <v>0.7</v>
      </c>
      <c r="BN16" s="75">
        <f>InputsTimeDependentComplianceE!Q9</f>
        <v>0.7</v>
      </c>
      <c r="BO16" s="75">
        <f>InputsTimeDependentComplianceE!R9</f>
        <v>0.7</v>
      </c>
      <c r="BP16" s="75">
        <f t="shared" si="55"/>
        <v>0.7</v>
      </c>
      <c r="BQ16" s="75">
        <f t="shared" si="55"/>
        <v>0.7</v>
      </c>
      <c r="BR16" s="75">
        <f t="shared" ref="BR16:BS16" si="81">BQ16</f>
        <v>0.7</v>
      </c>
      <c r="BS16" s="75">
        <f t="shared" si="81"/>
        <v>0.7</v>
      </c>
      <c r="BT16" s="75">
        <f t="shared" ref="BT16:BU16" si="82">BS16</f>
        <v>0.7</v>
      </c>
      <c r="BU16" s="75">
        <f t="shared" si="82"/>
        <v>0.7</v>
      </c>
      <c r="BV16" s="75">
        <f t="shared" ref="BV16:BW16" si="83">BU16</f>
        <v>0.7</v>
      </c>
      <c r="BW16" s="75">
        <f t="shared" si="83"/>
        <v>0.7</v>
      </c>
      <c r="BX16" s="75">
        <f t="shared" ref="BX16:BY16" si="84">BW16</f>
        <v>0.7</v>
      </c>
      <c r="BY16" s="75">
        <f t="shared" si="84"/>
        <v>0.7</v>
      </c>
      <c r="BZ16" s="23"/>
      <c r="CA16" s="75">
        <f>InputsTimeDependentComplianceD!D9</f>
        <v>0.7</v>
      </c>
      <c r="CB16" s="75">
        <f>InputsTimeDependentComplianceD!E9</f>
        <v>0.7</v>
      </c>
      <c r="CC16" s="75">
        <f>InputsTimeDependentComplianceD!F9</f>
        <v>0.7</v>
      </c>
      <c r="CD16" s="75">
        <f>InputsTimeDependentComplianceD!G9</f>
        <v>0.7</v>
      </c>
      <c r="CE16" s="75">
        <f>InputsTimeDependentComplianceD!H9</f>
        <v>0.7</v>
      </c>
      <c r="CF16" s="75">
        <f>InputsTimeDependentComplianceD!I9</f>
        <v>0.7</v>
      </c>
      <c r="CG16" s="75">
        <f>InputsTimeDependentComplianceD!J9</f>
        <v>0.7</v>
      </c>
      <c r="CH16" s="75">
        <f>InputsTimeDependentComplianceD!K9</f>
        <v>0.7</v>
      </c>
      <c r="CI16" s="75">
        <f>InputsTimeDependentComplianceD!L9</f>
        <v>0.7</v>
      </c>
      <c r="CJ16" s="75">
        <f>InputsTimeDependentComplianceD!M9</f>
        <v>0.7</v>
      </c>
      <c r="CK16" s="75">
        <f>InputsTimeDependentComplianceD!N9</f>
        <v>0.7</v>
      </c>
      <c r="CL16" s="75">
        <f>InputsTimeDependentComplianceD!O9</f>
        <v>0.7</v>
      </c>
      <c r="CM16" s="75">
        <f>InputsTimeDependentComplianceD!P9</f>
        <v>0.7</v>
      </c>
      <c r="CN16" s="75">
        <f>InputsTimeDependentComplianceD!Q9</f>
        <v>0.7</v>
      </c>
      <c r="CO16" s="75">
        <f>InputsTimeDependentComplianceD!R9</f>
        <v>0.7</v>
      </c>
      <c r="CP16" s="75">
        <f t="shared" ref="CP16:CY16" si="85">CO16</f>
        <v>0.7</v>
      </c>
      <c r="CQ16" s="75">
        <f t="shared" si="85"/>
        <v>0.7</v>
      </c>
      <c r="CR16" s="75">
        <f t="shared" si="85"/>
        <v>0.7</v>
      </c>
      <c r="CS16" s="75">
        <f t="shared" si="85"/>
        <v>0.7</v>
      </c>
      <c r="CT16" s="75">
        <f t="shared" si="85"/>
        <v>0.7</v>
      </c>
      <c r="CU16" s="75">
        <f t="shared" si="85"/>
        <v>0.7</v>
      </c>
      <c r="CV16" s="75">
        <f t="shared" si="85"/>
        <v>0.7</v>
      </c>
      <c r="CW16" s="75">
        <f t="shared" si="85"/>
        <v>0.7</v>
      </c>
      <c r="CX16" s="75">
        <f t="shared" si="85"/>
        <v>0.7</v>
      </c>
      <c r="CY16" s="75">
        <f t="shared" si="85"/>
        <v>0.7</v>
      </c>
      <c r="CZ16" s="168"/>
      <c r="DA16" s="75">
        <f>InputsTimeDependentComplianceG!D9</f>
        <v>0.7</v>
      </c>
      <c r="DB16" s="75">
        <f>InputsTimeDependentComplianceG!E9</f>
        <v>0.7</v>
      </c>
      <c r="DC16" s="75">
        <f>InputsTimeDependentComplianceG!F9</f>
        <v>0.7</v>
      </c>
      <c r="DD16" s="75">
        <f>InputsTimeDependentComplianceG!G9</f>
        <v>0.7</v>
      </c>
      <c r="DE16" s="75">
        <f>InputsTimeDependentComplianceG!H9</f>
        <v>0.7</v>
      </c>
      <c r="DF16" s="75">
        <f>InputsTimeDependentComplianceG!I9</f>
        <v>0.7</v>
      </c>
      <c r="DG16" s="75">
        <f>InputsTimeDependentComplianceG!J9</f>
        <v>0.7</v>
      </c>
      <c r="DH16" s="75">
        <f>InputsTimeDependentComplianceG!K9</f>
        <v>0.7</v>
      </c>
      <c r="DI16" s="75">
        <f>InputsTimeDependentComplianceG!L9</f>
        <v>0.7</v>
      </c>
      <c r="DJ16" s="75">
        <f>InputsTimeDependentComplianceG!M9</f>
        <v>0.7</v>
      </c>
      <c r="DK16" s="75">
        <f>InputsTimeDependentComplianceG!N9</f>
        <v>0.7</v>
      </c>
      <c r="DL16" s="75">
        <f>InputsTimeDependentComplianceG!O9</f>
        <v>0.7</v>
      </c>
      <c r="DM16" s="75">
        <f>InputsTimeDependentComplianceG!P9</f>
        <v>0.7</v>
      </c>
      <c r="DN16" s="75">
        <f>InputsTimeDependentComplianceG!Q9</f>
        <v>0.7</v>
      </c>
      <c r="DO16" s="75">
        <f>InputsTimeDependentComplianceG!R9</f>
        <v>0.7</v>
      </c>
      <c r="DP16" s="75">
        <f t="shared" ref="DP16:DY16" si="86">DO16</f>
        <v>0.7</v>
      </c>
      <c r="DQ16" s="75">
        <f t="shared" si="86"/>
        <v>0.7</v>
      </c>
      <c r="DR16" s="75">
        <f t="shared" si="86"/>
        <v>0.7</v>
      </c>
      <c r="DS16" s="75">
        <f t="shared" si="86"/>
        <v>0.7</v>
      </c>
      <c r="DT16" s="75">
        <f t="shared" si="86"/>
        <v>0.7</v>
      </c>
      <c r="DU16" s="75">
        <f t="shared" si="86"/>
        <v>0.7</v>
      </c>
      <c r="DV16" s="75">
        <f t="shared" si="86"/>
        <v>0.7</v>
      </c>
      <c r="DW16" s="75">
        <f t="shared" si="86"/>
        <v>0.7</v>
      </c>
      <c r="DX16" s="75">
        <f t="shared" si="86"/>
        <v>0.7</v>
      </c>
      <c r="DY16" s="75">
        <f t="shared" si="86"/>
        <v>0.7</v>
      </c>
      <c r="DZ16" s="168"/>
      <c r="EA16" s="52">
        <f>InputsStatic!S9</f>
        <v>6</v>
      </c>
      <c r="EB16" s="53">
        <v>0.35</v>
      </c>
      <c r="EC16" s="52">
        <f>InputsStatic!T9</f>
        <v>1990</v>
      </c>
      <c r="ED16" s="89">
        <f>InputsNOMAD!AH9</f>
        <v>2.5000000000000001E-4</v>
      </c>
      <c r="EE16" s="89">
        <f>InputsNOMAD!AI9</f>
        <v>0.5</v>
      </c>
      <c r="EF16" s="20">
        <f>InputsStatic!K9</f>
        <v>14</v>
      </c>
      <c r="EG16" s="73"/>
      <c r="EH16" s="225">
        <f>InputsStatic!AF9</f>
        <v>0.76583333333333337</v>
      </c>
      <c r="EI16" s="73"/>
      <c r="EJ16" s="52">
        <f t="shared" si="48"/>
        <v>1</v>
      </c>
      <c r="EK16" s="52">
        <v>1</v>
      </c>
      <c r="EL16" s="52">
        <v>0</v>
      </c>
      <c r="EM16" s="52">
        <v>0</v>
      </c>
      <c r="EN16" s="52">
        <v>0</v>
      </c>
      <c r="EO16" s="52">
        <v>0</v>
      </c>
      <c r="EP16" s="52">
        <v>0</v>
      </c>
      <c r="EQ16" s="52">
        <v>0</v>
      </c>
      <c r="ER16" s="52">
        <v>0</v>
      </c>
      <c r="ES16" s="52">
        <v>0</v>
      </c>
      <c r="ET16" s="52">
        <v>0</v>
      </c>
      <c r="EU16" s="52">
        <v>0</v>
      </c>
      <c r="EV16" s="52">
        <v>0</v>
      </c>
      <c r="EW16" s="52">
        <v>0</v>
      </c>
      <c r="EX16" s="52">
        <v>0</v>
      </c>
      <c r="EY16" s="52">
        <f t="shared" si="49"/>
        <v>1</v>
      </c>
      <c r="EZ16" s="640">
        <v>1</v>
      </c>
      <c r="FA16" s="168"/>
      <c r="FB16" s="52">
        <f t="shared" si="62"/>
        <v>8</v>
      </c>
      <c r="FC16" s="20">
        <f t="shared" si="50"/>
        <v>2017</v>
      </c>
      <c r="FD16" s="75"/>
      <c r="FE16" s="75"/>
      <c r="FF16" s="75"/>
      <c r="FG16" s="75"/>
      <c r="FH16" s="75"/>
      <c r="FI16" s="75"/>
      <c r="FJ16" s="23"/>
      <c r="FK16" s="52">
        <f>InputsTimeDependentUnits!D9</f>
        <v>3617.02</v>
      </c>
      <c r="FL16" s="52">
        <f>InputsTimeDependentUnits!E9</f>
        <v>3617.02</v>
      </c>
      <c r="FM16" s="52">
        <f>InputsTimeDependentUnits!F9</f>
        <v>3617.02</v>
      </c>
      <c r="FN16" s="52">
        <f>InputsTimeDependentUnits!G9</f>
        <v>3617.02</v>
      </c>
      <c r="FO16" s="52">
        <f>InputsTimeDependentUnits!H9</f>
        <v>0</v>
      </c>
      <c r="FP16" s="52">
        <f>InputsTimeDependentUnits!I9</f>
        <v>0</v>
      </c>
      <c r="FQ16" s="52">
        <f>InputsTimeDependentUnits!J9</f>
        <v>0</v>
      </c>
      <c r="FR16" s="52">
        <f>InputsTimeDependentUnits!K9</f>
        <v>0</v>
      </c>
      <c r="FS16" s="52">
        <f>InputsTimeDependentUnits!L9</f>
        <v>0</v>
      </c>
      <c r="FT16" s="52">
        <f>InputsTimeDependentUnits!M9</f>
        <v>0</v>
      </c>
      <c r="FU16" s="52">
        <f>InputsTimeDependentUnits!N9</f>
        <v>0</v>
      </c>
      <c r="FV16" s="52">
        <f>InputsTimeDependentUnits!O9</f>
        <v>0</v>
      </c>
      <c r="FW16" s="52">
        <f>InputsTimeDependentUnits!P9</f>
        <v>0</v>
      </c>
      <c r="FX16" s="52">
        <f>InputsTimeDependentUnits!Q9</f>
        <v>0</v>
      </c>
      <c r="FY16" s="52">
        <f>InputsTimeDependentUnits!R9</f>
        <v>0</v>
      </c>
      <c r="FZ16" s="52">
        <f t="shared" si="51"/>
        <v>0</v>
      </c>
      <c r="GA16" s="52">
        <f t="shared" si="52"/>
        <v>0</v>
      </c>
      <c r="GB16" s="52">
        <f t="shared" si="52"/>
        <v>0</v>
      </c>
      <c r="GC16" s="52">
        <f t="shared" si="52"/>
        <v>0</v>
      </c>
      <c r="GD16" s="52">
        <f t="shared" si="52"/>
        <v>0</v>
      </c>
      <c r="GE16" s="52">
        <f t="shared" si="52"/>
        <v>0</v>
      </c>
      <c r="GF16" s="52">
        <f t="shared" si="52"/>
        <v>0</v>
      </c>
      <c r="GG16" s="52">
        <f t="shared" si="52"/>
        <v>0</v>
      </c>
      <c r="GH16" s="52">
        <f t="shared" si="52"/>
        <v>0</v>
      </c>
      <c r="GI16" s="52">
        <f t="shared" si="52"/>
        <v>0</v>
      </c>
      <c r="GJ16" s="168"/>
      <c r="GK16" s="225">
        <v>1</v>
      </c>
      <c r="GL16" s="7">
        <v>1</v>
      </c>
      <c r="GM16" s="7">
        <v>1</v>
      </c>
      <c r="GN16" s="7">
        <v>1</v>
      </c>
      <c r="GO16" s="7">
        <v>1</v>
      </c>
      <c r="GP16" s="7">
        <v>1</v>
      </c>
      <c r="GQ16" s="7">
        <v>1</v>
      </c>
      <c r="GR16" s="7">
        <v>1</v>
      </c>
      <c r="GS16" s="7">
        <v>1</v>
      </c>
      <c r="GT16" s="7">
        <v>1</v>
      </c>
      <c r="GU16" s="7">
        <v>1</v>
      </c>
      <c r="GV16" s="7">
        <v>1</v>
      </c>
      <c r="GW16" s="7">
        <v>1</v>
      </c>
      <c r="GX16" s="7">
        <v>1</v>
      </c>
      <c r="GY16" s="7">
        <v>1</v>
      </c>
      <c r="GZ16" s="7">
        <v>1</v>
      </c>
      <c r="HA16" s="7">
        <v>1</v>
      </c>
      <c r="HB16" s="7">
        <v>1</v>
      </c>
      <c r="HC16" s="7">
        <v>1</v>
      </c>
      <c r="HD16" s="7">
        <v>1</v>
      </c>
      <c r="HE16" s="7">
        <v>1</v>
      </c>
      <c r="HF16" s="7">
        <v>1</v>
      </c>
      <c r="HG16" s="7">
        <v>1</v>
      </c>
      <c r="HH16" s="7">
        <v>1</v>
      </c>
      <c r="HI16" s="7">
        <v>1</v>
      </c>
      <c r="HJ16" s="168"/>
      <c r="HK16" s="52">
        <f t="shared" si="53"/>
        <v>2006</v>
      </c>
      <c r="HL16" s="52">
        <f ca="1">IF($EJ16&gt;0,OFFSET(Dashboard!F$16,$EJ16-1,0),0)</f>
        <v>1</v>
      </c>
      <c r="HM16" s="52">
        <f ca="1">IF($EJ16&gt;0,OFFSET(Dashboard!G$16,$EJ16-1,0),0)</f>
        <v>0</v>
      </c>
      <c r="HN16" s="52">
        <f ca="1">IF($EJ16&gt;0,OFFSET(Dashboard!H$16,$EJ16-1,0),0)</f>
        <v>0</v>
      </c>
      <c r="HO16" s="168"/>
    </row>
    <row r="17" spans="1:223" s="5" customFormat="1" ht="32.25" customHeight="1" x14ac:dyDescent="0.2">
      <c r="A17" s="52">
        <f t="shared" ca="1" si="16"/>
        <v>1</v>
      </c>
      <c r="B17" s="45">
        <f t="shared" si="54"/>
        <v>7</v>
      </c>
      <c r="C17" s="45"/>
      <c r="D17" s="14" t="str">
        <f ca="1">IF(EJ17&gt;0,OFFSET(Dashboard!$E$16,EJ17-1,0),"")</f>
        <v>2005 T-20</v>
      </c>
      <c r="E17" s="14" t="s">
        <v>581</v>
      </c>
      <c r="F17" s="8" t="s">
        <v>23</v>
      </c>
      <c r="G17" s="609">
        <f t="shared" ca="1" si="17"/>
        <v>0</v>
      </c>
      <c r="H17" s="609">
        <f t="shared" ca="1" si="18"/>
        <v>0</v>
      </c>
      <c r="I17" s="609">
        <f t="shared" ca="1" si="19"/>
        <v>0</v>
      </c>
      <c r="J17" s="522">
        <f>InputsStatic!J10</f>
        <v>40179</v>
      </c>
      <c r="K17" s="10">
        <f>InputsStatic!L10</f>
        <v>15</v>
      </c>
      <c r="L17" s="168"/>
      <c r="M17" s="764">
        <v>1</v>
      </c>
      <c r="N17" s="83">
        <v>0</v>
      </c>
      <c r="O17" s="20">
        <v>100</v>
      </c>
      <c r="P17" s="168"/>
      <c r="Q17" s="144"/>
      <c r="R17" s="608">
        <f>InputsStatic!M10</f>
        <v>2791.54</v>
      </c>
      <c r="S17" s="609">
        <f>InputsStatic!N10</f>
        <v>1.44</v>
      </c>
      <c r="T17" s="609">
        <f>InputsStatic!O10</f>
        <v>0</v>
      </c>
      <c r="U17" s="129">
        <f>InputsStatic!P10</f>
        <v>1</v>
      </c>
      <c r="V17" s="129">
        <f>InputsStatic!Q10</f>
        <v>1</v>
      </c>
      <c r="W17" s="129">
        <f>InputsStatic!R10</f>
        <v>0</v>
      </c>
      <c r="X17" s="138"/>
      <c r="Y17" s="138"/>
      <c r="Z17" s="52">
        <f t="shared" si="20"/>
        <v>0</v>
      </c>
      <c r="AA17" s="20">
        <f t="shared" si="21"/>
        <v>0</v>
      </c>
      <c r="AB17" s="20">
        <f t="shared" si="22"/>
        <v>0</v>
      </c>
      <c r="AC17" s="20">
        <f t="shared" si="23"/>
        <v>0</v>
      </c>
      <c r="AD17" s="20">
        <f t="shared" si="24"/>
        <v>0</v>
      </c>
      <c r="AE17" s="20">
        <f t="shared" si="25"/>
        <v>0</v>
      </c>
      <c r="AF17" s="20">
        <f t="shared" si="26"/>
        <v>0</v>
      </c>
      <c r="AG17" s="20">
        <f t="shared" si="27"/>
        <v>0</v>
      </c>
      <c r="AH17" s="20">
        <f t="shared" si="28"/>
        <v>0</v>
      </c>
      <c r="AI17" s="20">
        <f t="shared" si="29"/>
        <v>0</v>
      </c>
      <c r="AJ17" s="20">
        <f t="shared" si="30"/>
        <v>0</v>
      </c>
      <c r="AK17" s="20">
        <f t="shared" si="31"/>
        <v>0</v>
      </c>
      <c r="AL17" s="20">
        <f t="shared" si="32"/>
        <v>0</v>
      </c>
      <c r="AM17" s="20">
        <f t="shared" si="33"/>
        <v>0</v>
      </c>
      <c r="AN17" s="20">
        <f t="shared" si="34"/>
        <v>0</v>
      </c>
      <c r="AO17" s="20">
        <f t="shared" si="35"/>
        <v>0</v>
      </c>
      <c r="AP17" s="20">
        <f t="shared" si="36"/>
        <v>0</v>
      </c>
      <c r="AQ17" s="20">
        <f t="shared" si="37"/>
        <v>0</v>
      </c>
      <c r="AR17" s="20">
        <f t="shared" si="38"/>
        <v>0</v>
      </c>
      <c r="AS17" s="20">
        <f t="shared" si="39"/>
        <v>0</v>
      </c>
      <c r="AT17" s="20">
        <f t="shared" si="40"/>
        <v>0</v>
      </c>
      <c r="AU17" s="20">
        <f t="shared" si="41"/>
        <v>0</v>
      </c>
      <c r="AV17" s="20">
        <f t="shared" si="42"/>
        <v>0</v>
      </c>
      <c r="AW17" s="20">
        <f t="shared" si="43"/>
        <v>0</v>
      </c>
      <c r="AX17" s="20">
        <f t="shared" si="44"/>
        <v>0</v>
      </c>
      <c r="AY17" s="73"/>
      <c r="AZ17" s="73"/>
      <c r="BA17" s="75">
        <f>InputsTimeDependentComplianceE!D10</f>
        <v>0</v>
      </c>
      <c r="BB17" s="75">
        <f>InputsTimeDependentComplianceE!E10</f>
        <v>0</v>
      </c>
      <c r="BC17" s="75">
        <f>InputsTimeDependentComplianceE!F10</f>
        <v>0</v>
      </c>
      <c r="BD17" s="75">
        <f>InputsTimeDependentComplianceE!G10</f>
        <v>0</v>
      </c>
      <c r="BE17" s="75">
        <f>InputsTimeDependentComplianceE!H10</f>
        <v>0.7</v>
      </c>
      <c r="BF17" s="75">
        <f>InputsTimeDependentComplianceE!I10</f>
        <v>0.7</v>
      </c>
      <c r="BG17" s="75">
        <f>InputsTimeDependentComplianceE!J10</f>
        <v>0.7</v>
      </c>
      <c r="BH17" s="75">
        <f>InputsTimeDependentComplianceE!K10</f>
        <v>0.7</v>
      </c>
      <c r="BI17" s="75">
        <f>InputsTimeDependentComplianceE!L10</f>
        <v>0.7</v>
      </c>
      <c r="BJ17" s="75">
        <f>InputsTimeDependentComplianceE!M10</f>
        <v>0.7</v>
      </c>
      <c r="BK17" s="75">
        <f>InputsTimeDependentComplianceE!N10</f>
        <v>0.7</v>
      </c>
      <c r="BL17" s="75">
        <f>InputsTimeDependentComplianceE!O10</f>
        <v>0.7</v>
      </c>
      <c r="BM17" s="75">
        <f>InputsTimeDependentComplianceE!P10</f>
        <v>0.7</v>
      </c>
      <c r="BN17" s="75">
        <f>InputsTimeDependentComplianceE!Q10</f>
        <v>0.7</v>
      </c>
      <c r="BO17" s="75">
        <f>InputsTimeDependentComplianceE!R10</f>
        <v>0.7</v>
      </c>
      <c r="BP17" s="75">
        <f t="shared" si="55"/>
        <v>0.7</v>
      </c>
      <c r="BQ17" s="75">
        <f t="shared" si="55"/>
        <v>0.7</v>
      </c>
      <c r="BR17" s="75">
        <f t="shared" ref="BR17:BS17" si="87">BQ17</f>
        <v>0.7</v>
      </c>
      <c r="BS17" s="75">
        <f t="shared" si="87"/>
        <v>0.7</v>
      </c>
      <c r="BT17" s="75">
        <f t="shared" ref="BT17:BU17" si="88">BS17</f>
        <v>0.7</v>
      </c>
      <c r="BU17" s="75">
        <f t="shared" si="88"/>
        <v>0.7</v>
      </c>
      <c r="BV17" s="75">
        <f t="shared" ref="BV17:BW17" si="89">BU17</f>
        <v>0.7</v>
      </c>
      <c r="BW17" s="75">
        <f t="shared" si="89"/>
        <v>0.7</v>
      </c>
      <c r="BX17" s="75">
        <f t="shared" ref="BX17:BY17" si="90">BW17</f>
        <v>0.7</v>
      </c>
      <c r="BY17" s="75">
        <f t="shared" si="90"/>
        <v>0.7</v>
      </c>
      <c r="BZ17" s="23"/>
      <c r="CA17" s="75">
        <f>InputsTimeDependentComplianceD!D10</f>
        <v>0</v>
      </c>
      <c r="CB17" s="75">
        <f>InputsTimeDependentComplianceD!E10</f>
        <v>0</v>
      </c>
      <c r="CC17" s="75">
        <f>InputsTimeDependentComplianceD!F10</f>
        <v>0</v>
      </c>
      <c r="CD17" s="75">
        <f>InputsTimeDependentComplianceD!G10</f>
        <v>0</v>
      </c>
      <c r="CE17" s="75">
        <f>InputsTimeDependentComplianceD!H10</f>
        <v>0.7</v>
      </c>
      <c r="CF17" s="75">
        <f>InputsTimeDependentComplianceD!I10</f>
        <v>0.7</v>
      </c>
      <c r="CG17" s="75">
        <f>InputsTimeDependentComplianceD!J10</f>
        <v>0.7</v>
      </c>
      <c r="CH17" s="75">
        <f>InputsTimeDependentComplianceD!K10</f>
        <v>0.7</v>
      </c>
      <c r="CI17" s="75">
        <f>InputsTimeDependentComplianceD!L10</f>
        <v>0.7</v>
      </c>
      <c r="CJ17" s="75">
        <f>InputsTimeDependentComplianceD!M10</f>
        <v>0.7</v>
      </c>
      <c r="CK17" s="75">
        <f>InputsTimeDependentComplianceD!N10</f>
        <v>0.7</v>
      </c>
      <c r="CL17" s="75">
        <f>InputsTimeDependentComplianceD!O10</f>
        <v>0.7</v>
      </c>
      <c r="CM17" s="75">
        <f>InputsTimeDependentComplianceD!P10</f>
        <v>0.7</v>
      </c>
      <c r="CN17" s="75">
        <f>InputsTimeDependentComplianceD!Q10</f>
        <v>0.7</v>
      </c>
      <c r="CO17" s="75">
        <f>InputsTimeDependentComplianceD!R10</f>
        <v>0.7</v>
      </c>
      <c r="CP17" s="75">
        <f t="shared" ref="CP17:CY17" si="91">CO17</f>
        <v>0.7</v>
      </c>
      <c r="CQ17" s="75">
        <f t="shared" si="91"/>
        <v>0.7</v>
      </c>
      <c r="CR17" s="75">
        <f t="shared" si="91"/>
        <v>0.7</v>
      </c>
      <c r="CS17" s="75">
        <f t="shared" si="91"/>
        <v>0.7</v>
      </c>
      <c r="CT17" s="75">
        <f t="shared" si="91"/>
        <v>0.7</v>
      </c>
      <c r="CU17" s="75">
        <f t="shared" si="91"/>
        <v>0.7</v>
      </c>
      <c r="CV17" s="75">
        <f t="shared" si="91"/>
        <v>0.7</v>
      </c>
      <c r="CW17" s="75">
        <f t="shared" si="91"/>
        <v>0.7</v>
      </c>
      <c r="CX17" s="75">
        <f t="shared" si="91"/>
        <v>0.7</v>
      </c>
      <c r="CY17" s="75">
        <f t="shared" si="91"/>
        <v>0.7</v>
      </c>
      <c r="CZ17" s="168"/>
      <c r="DA17" s="75">
        <f>InputsTimeDependentComplianceG!D10</f>
        <v>0</v>
      </c>
      <c r="DB17" s="75">
        <f>InputsTimeDependentComplianceG!E10</f>
        <v>0</v>
      </c>
      <c r="DC17" s="75">
        <f>InputsTimeDependentComplianceG!F10</f>
        <v>0</v>
      </c>
      <c r="DD17" s="75">
        <f>InputsTimeDependentComplianceG!G10</f>
        <v>0</v>
      </c>
      <c r="DE17" s="75">
        <f>InputsTimeDependentComplianceG!H10</f>
        <v>0.7</v>
      </c>
      <c r="DF17" s="75">
        <f>InputsTimeDependentComplianceG!I10</f>
        <v>0.7</v>
      </c>
      <c r="DG17" s="75">
        <f>InputsTimeDependentComplianceG!J10</f>
        <v>0.7</v>
      </c>
      <c r="DH17" s="75">
        <f>InputsTimeDependentComplianceG!K10</f>
        <v>0.7</v>
      </c>
      <c r="DI17" s="75">
        <f>InputsTimeDependentComplianceG!L10</f>
        <v>0.7</v>
      </c>
      <c r="DJ17" s="75">
        <f>InputsTimeDependentComplianceG!M10</f>
        <v>0.7</v>
      </c>
      <c r="DK17" s="75">
        <f>InputsTimeDependentComplianceG!N10</f>
        <v>0.7</v>
      </c>
      <c r="DL17" s="75">
        <f>InputsTimeDependentComplianceG!O10</f>
        <v>0.7</v>
      </c>
      <c r="DM17" s="75">
        <f>InputsTimeDependentComplianceG!P10</f>
        <v>0.7</v>
      </c>
      <c r="DN17" s="75">
        <f>InputsTimeDependentComplianceG!Q10</f>
        <v>0.7</v>
      </c>
      <c r="DO17" s="75">
        <f>InputsTimeDependentComplianceG!R10</f>
        <v>0.7</v>
      </c>
      <c r="DP17" s="75">
        <f t="shared" ref="DP17:DY17" si="92">DO17</f>
        <v>0.7</v>
      </c>
      <c r="DQ17" s="75">
        <f t="shared" si="92"/>
        <v>0.7</v>
      </c>
      <c r="DR17" s="75">
        <f t="shared" si="92"/>
        <v>0.7</v>
      </c>
      <c r="DS17" s="75">
        <f t="shared" si="92"/>
        <v>0.7</v>
      </c>
      <c r="DT17" s="75">
        <f t="shared" si="92"/>
        <v>0.7</v>
      </c>
      <c r="DU17" s="75">
        <f t="shared" si="92"/>
        <v>0.7</v>
      </c>
      <c r="DV17" s="75">
        <f t="shared" si="92"/>
        <v>0.7</v>
      </c>
      <c r="DW17" s="75">
        <f t="shared" si="92"/>
        <v>0.7</v>
      </c>
      <c r="DX17" s="75">
        <f t="shared" si="92"/>
        <v>0.7</v>
      </c>
      <c r="DY17" s="75">
        <f t="shared" si="92"/>
        <v>0.7</v>
      </c>
      <c r="DZ17" s="168"/>
      <c r="EA17" s="52">
        <f>InputsStatic!S10</f>
        <v>9</v>
      </c>
      <c r="EB17" s="53">
        <v>0.1</v>
      </c>
      <c r="EC17" s="52">
        <f>InputsStatic!T10</f>
        <v>1990</v>
      </c>
      <c r="ED17" s="89">
        <f>InputsNOMAD!AH10</f>
        <v>1.2E-4</v>
      </c>
      <c r="EE17" s="89">
        <f>InputsNOMAD!AI10</f>
        <v>0.35265000000000002</v>
      </c>
      <c r="EF17" s="20">
        <f>InputsStatic!K10</f>
        <v>0</v>
      </c>
      <c r="EG17" s="73"/>
      <c r="EH17" s="225">
        <f>InputsStatic!AF10</f>
        <v>0.74937500000000001</v>
      </c>
      <c r="EI17" s="73"/>
      <c r="EJ17" s="52">
        <f t="shared" si="48"/>
        <v>1</v>
      </c>
      <c r="EK17" s="52">
        <v>1</v>
      </c>
      <c r="EL17" s="52">
        <v>0</v>
      </c>
      <c r="EM17" s="52">
        <v>0</v>
      </c>
      <c r="EN17" s="52">
        <v>0</v>
      </c>
      <c r="EO17" s="52">
        <v>0</v>
      </c>
      <c r="EP17" s="52">
        <v>0</v>
      </c>
      <c r="EQ17" s="52">
        <v>0</v>
      </c>
      <c r="ER17" s="52">
        <v>0</v>
      </c>
      <c r="ES17" s="52">
        <v>0</v>
      </c>
      <c r="ET17" s="52">
        <v>0</v>
      </c>
      <c r="EU17" s="52">
        <v>0</v>
      </c>
      <c r="EV17" s="52">
        <v>0</v>
      </c>
      <c r="EW17" s="52">
        <v>0</v>
      </c>
      <c r="EX17" s="52">
        <v>0</v>
      </c>
      <c r="EY17" s="52">
        <f t="shared" si="49"/>
        <v>1</v>
      </c>
      <c r="EZ17" s="640">
        <v>1</v>
      </c>
      <c r="FA17" s="168"/>
      <c r="FB17" s="52">
        <f t="shared" si="62"/>
        <v>8</v>
      </c>
      <c r="FC17" s="20">
        <f t="shared" si="50"/>
        <v>2017</v>
      </c>
      <c r="FD17" s="75"/>
      <c r="FE17" s="75"/>
      <c r="FF17" s="75"/>
      <c r="FG17" s="75"/>
      <c r="FH17" s="75"/>
      <c r="FI17" s="75"/>
      <c r="FJ17" s="23"/>
      <c r="FK17" s="52">
        <f>InputsTimeDependentUnits!D10</f>
        <v>0</v>
      </c>
      <c r="FL17" s="52">
        <f>InputsTimeDependentUnits!E10</f>
        <v>0</v>
      </c>
      <c r="FM17" s="52">
        <f>InputsTimeDependentUnits!F10</f>
        <v>0</v>
      </c>
      <c r="FN17" s="52">
        <f>InputsTimeDependentUnits!G10</f>
        <v>0</v>
      </c>
      <c r="FO17" s="52">
        <f>InputsTimeDependentUnits!H10</f>
        <v>0</v>
      </c>
      <c r="FP17" s="52">
        <f>InputsTimeDependentUnits!I10</f>
        <v>0</v>
      </c>
      <c r="FQ17" s="52">
        <f>InputsTimeDependentUnits!J10</f>
        <v>0</v>
      </c>
      <c r="FR17" s="52">
        <f>InputsTimeDependentUnits!K10</f>
        <v>0</v>
      </c>
      <c r="FS17" s="52">
        <f>InputsTimeDependentUnits!L10</f>
        <v>0</v>
      </c>
      <c r="FT17" s="52">
        <f>InputsTimeDependentUnits!M10</f>
        <v>0</v>
      </c>
      <c r="FU17" s="52">
        <f>InputsTimeDependentUnits!N10</f>
        <v>0</v>
      </c>
      <c r="FV17" s="52">
        <f>InputsTimeDependentUnits!O10</f>
        <v>0</v>
      </c>
      <c r="FW17" s="52">
        <f>InputsTimeDependentUnits!P10</f>
        <v>0</v>
      </c>
      <c r="FX17" s="52">
        <f>InputsTimeDependentUnits!Q10</f>
        <v>0</v>
      </c>
      <c r="FY17" s="52">
        <f>InputsTimeDependentUnits!R10</f>
        <v>0</v>
      </c>
      <c r="FZ17" s="52">
        <f t="shared" si="51"/>
        <v>0</v>
      </c>
      <c r="GA17" s="52">
        <f t="shared" si="52"/>
        <v>0</v>
      </c>
      <c r="GB17" s="52">
        <f t="shared" si="52"/>
        <v>0</v>
      </c>
      <c r="GC17" s="52">
        <f t="shared" si="52"/>
        <v>0</v>
      </c>
      <c r="GD17" s="52">
        <f t="shared" si="52"/>
        <v>0</v>
      </c>
      <c r="GE17" s="52">
        <f t="shared" si="52"/>
        <v>0</v>
      </c>
      <c r="GF17" s="52">
        <f t="shared" si="52"/>
        <v>0</v>
      </c>
      <c r="GG17" s="52">
        <f t="shared" si="52"/>
        <v>0</v>
      </c>
      <c r="GH17" s="52">
        <f t="shared" si="52"/>
        <v>0</v>
      </c>
      <c r="GI17" s="52">
        <f t="shared" si="52"/>
        <v>0</v>
      </c>
      <c r="GJ17" s="168"/>
      <c r="GK17" s="225">
        <v>1</v>
      </c>
      <c r="GL17" s="7">
        <v>1</v>
      </c>
      <c r="GM17" s="7">
        <v>1</v>
      </c>
      <c r="GN17" s="7">
        <v>1</v>
      </c>
      <c r="GO17" s="7">
        <v>1</v>
      </c>
      <c r="GP17" s="7">
        <v>1</v>
      </c>
      <c r="GQ17" s="7">
        <v>1</v>
      </c>
      <c r="GR17" s="7">
        <v>1</v>
      </c>
      <c r="GS17" s="7">
        <v>1</v>
      </c>
      <c r="GT17" s="7">
        <v>1</v>
      </c>
      <c r="GU17" s="7">
        <v>1</v>
      </c>
      <c r="GV17" s="7">
        <v>1</v>
      </c>
      <c r="GW17" s="7">
        <v>1</v>
      </c>
      <c r="GX17" s="7">
        <v>1</v>
      </c>
      <c r="GY17" s="7">
        <v>1</v>
      </c>
      <c r="GZ17" s="7">
        <v>1</v>
      </c>
      <c r="HA17" s="7">
        <v>1</v>
      </c>
      <c r="HB17" s="7">
        <v>1</v>
      </c>
      <c r="HC17" s="7">
        <v>1</v>
      </c>
      <c r="HD17" s="7">
        <v>1</v>
      </c>
      <c r="HE17" s="7">
        <v>1</v>
      </c>
      <c r="HF17" s="7">
        <v>1</v>
      </c>
      <c r="HG17" s="7">
        <v>1</v>
      </c>
      <c r="HH17" s="7">
        <v>1</v>
      </c>
      <c r="HI17" s="7">
        <v>1</v>
      </c>
      <c r="HJ17" s="168"/>
      <c r="HK17" s="52">
        <f t="shared" si="53"/>
        <v>2010</v>
      </c>
      <c r="HL17" s="52">
        <f ca="1">IF($EJ17&gt;0,OFFSET(Dashboard!F$16,$EJ17-1,0),0)</f>
        <v>1</v>
      </c>
      <c r="HM17" s="52">
        <f ca="1">IF($EJ17&gt;0,OFFSET(Dashboard!G$16,$EJ17-1,0),0)</f>
        <v>0</v>
      </c>
      <c r="HN17" s="52">
        <f ca="1">IF($EJ17&gt;0,OFFSET(Dashboard!H$16,$EJ17-1,0),0)</f>
        <v>0</v>
      </c>
      <c r="HO17" s="168"/>
    </row>
    <row r="18" spans="1:223" s="5" customFormat="1" ht="32.25" customHeight="1" x14ac:dyDescent="0.2">
      <c r="A18" s="52">
        <f t="shared" ca="1" si="16"/>
        <v>1</v>
      </c>
      <c r="B18" s="45">
        <f t="shared" si="54"/>
        <v>8</v>
      </c>
      <c r="C18" s="45"/>
      <c r="D18" s="14" t="str">
        <f ca="1">IF(EJ18&gt;0,OFFSET(Dashboard!$E$16,EJ18-1,0),"")</f>
        <v>2005 T-20</v>
      </c>
      <c r="E18" s="14" t="s">
        <v>582</v>
      </c>
      <c r="F18" s="8" t="s">
        <v>37</v>
      </c>
      <c r="G18" s="711">
        <f t="shared" ca="1" si="17"/>
        <v>34.493443999999968</v>
      </c>
      <c r="H18" s="609">
        <f t="shared" ca="1" si="18"/>
        <v>6.6071949070422491</v>
      </c>
      <c r="I18" s="609">
        <f t="shared" ca="1" si="19"/>
        <v>0</v>
      </c>
      <c r="J18" s="522">
        <f>InputsStatic!J11</f>
        <v>38718</v>
      </c>
      <c r="K18" s="10">
        <f>InputsStatic!L11</f>
        <v>10</v>
      </c>
      <c r="L18" s="168"/>
      <c r="M18" s="764">
        <v>1</v>
      </c>
      <c r="N18" s="83">
        <v>0</v>
      </c>
      <c r="O18" s="20">
        <v>100</v>
      </c>
      <c r="P18" s="168"/>
      <c r="Q18" s="144"/>
      <c r="R18" s="608">
        <f>InputsStatic!M11</f>
        <v>241.7199999999998</v>
      </c>
      <c r="S18" s="609">
        <f>InputsStatic!N11</f>
        <v>4.6301295774647852E-2</v>
      </c>
      <c r="T18" s="609">
        <f>InputsStatic!O11</f>
        <v>0</v>
      </c>
      <c r="U18" s="129">
        <f>InputsStatic!P11</f>
        <v>1</v>
      </c>
      <c r="V18" s="129">
        <f>InputsStatic!Q11</f>
        <v>1</v>
      </c>
      <c r="W18" s="129">
        <f>InputsStatic!R11</f>
        <v>0</v>
      </c>
      <c r="X18" s="138"/>
      <c r="Y18" s="138"/>
      <c r="Z18" s="52">
        <f t="shared" si="20"/>
        <v>142700</v>
      </c>
      <c r="AA18" s="20">
        <f t="shared" si="21"/>
        <v>142700</v>
      </c>
      <c r="AB18" s="20">
        <f t="shared" si="22"/>
        <v>142700</v>
      </c>
      <c r="AC18" s="20">
        <f t="shared" si="23"/>
        <v>142700</v>
      </c>
      <c r="AD18" s="20">
        <f t="shared" si="24"/>
        <v>142700</v>
      </c>
      <c r="AE18" s="20">
        <f t="shared" si="25"/>
        <v>142700</v>
      </c>
      <c r="AF18" s="20">
        <f t="shared" si="26"/>
        <v>142700</v>
      </c>
      <c r="AG18" s="20">
        <f t="shared" si="27"/>
        <v>142700</v>
      </c>
      <c r="AH18" s="20">
        <f t="shared" si="28"/>
        <v>142700</v>
      </c>
      <c r="AI18" s="20">
        <f t="shared" si="29"/>
        <v>142700</v>
      </c>
      <c r="AJ18" s="20">
        <f t="shared" si="30"/>
        <v>142700</v>
      </c>
      <c r="AK18" s="20">
        <f t="shared" si="31"/>
        <v>142700</v>
      </c>
      <c r="AL18" s="20">
        <f t="shared" si="32"/>
        <v>142700</v>
      </c>
      <c r="AM18" s="20">
        <f t="shared" si="33"/>
        <v>142700</v>
      </c>
      <c r="AN18" s="20">
        <f t="shared" si="34"/>
        <v>142700</v>
      </c>
      <c r="AO18" s="20">
        <f t="shared" si="35"/>
        <v>142700</v>
      </c>
      <c r="AP18" s="20">
        <f t="shared" si="36"/>
        <v>142700</v>
      </c>
      <c r="AQ18" s="20">
        <f t="shared" si="37"/>
        <v>142700</v>
      </c>
      <c r="AR18" s="20">
        <f t="shared" si="38"/>
        <v>142700</v>
      </c>
      <c r="AS18" s="20">
        <f t="shared" si="39"/>
        <v>142700</v>
      </c>
      <c r="AT18" s="20">
        <f t="shared" si="40"/>
        <v>142700</v>
      </c>
      <c r="AU18" s="20">
        <f t="shared" si="41"/>
        <v>142700</v>
      </c>
      <c r="AV18" s="20">
        <f t="shared" si="42"/>
        <v>142700</v>
      </c>
      <c r="AW18" s="20">
        <f t="shared" si="43"/>
        <v>142700</v>
      </c>
      <c r="AX18" s="20">
        <f t="shared" si="44"/>
        <v>142700</v>
      </c>
      <c r="AY18" s="73"/>
      <c r="AZ18" s="73"/>
      <c r="BA18" s="75">
        <f>InputsTimeDependentComplianceE!D11</f>
        <v>1</v>
      </c>
      <c r="BB18" s="75">
        <f>InputsTimeDependentComplianceE!E11</f>
        <v>1</v>
      </c>
      <c r="BC18" s="75">
        <f>InputsTimeDependentComplianceE!F11</f>
        <v>1</v>
      </c>
      <c r="BD18" s="75">
        <f>InputsTimeDependentComplianceE!G11</f>
        <v>1</v>
      </c>
      <c r="BE18" s="75">
        <f>InputsTimeDependentComplianceE!H11</f>
        <v>1</v>
      </c>
      <c r="BF18" s="75">
        <f>InputsTimeDependentComplianceE!I11</f>
        <v>1</v>
      </c>
      <c r="BG18" s="75">
        <f>InputsTimeDependentComplianceE!J11</f>
        <v>1</v>
      </c>
      <c r="BH18" s="75">
        <f>InputsTimeDependentComplianceE!K11</f>
        <v>1</v>
      </c>
      <c r="BI18" s="75">
        <f>InputsTimeDependentComplianceE!L11</f>
        <v>1</v>
      </c>
      <c r="BJ18" s="75">
        <f>InputsTimeDependentComplianceE!M11</f>
        <v>1</v>
      </c>
      <c r="BK18" s="75">
        <f>InputsTimeDependentComplianceE!N11</f>
        <v>1</v>
      </c>
      <c r="BL18" s="75">
        <f>InputsTimeDependentComplianceE!O11</f>
        <v>1</v>
      </c>
      <c r="BM18" s="75">
        <f>InputsTimeDependentComplianceE!P11</f>
        <v>1</v>
      </c>
      <c r="BN18" s="75">
        <f>InputsTimeDependentComplianceE!Q11</f>
        <v>1</v>
      </c>
      <c r="BO18" s="75">
        <f>InputsTimeDependentComplianceE!R11</f>
        <v>1</v>
      </c>
      <c r="BP18" s="75">
        <f t="shared" si="55"/>
        <v>1</v>
      </c>
      <c r="BQ18" s="75">
        <f t="shared" si="55"/>
        <v>1</v>
      </c>
      <c r="BR18" s="75">
        <f t="shared" ref="BR18:BS18" si="93">BQ18</f>
        <v>1</v>
      </c>
      <c r="BS18" s="75">
        <f t="shared" si="93"/>
        <v>1</v>
      </c>
      <c r="BT18" s="75">
        <f t="shared" ref="BT18:BU18" si="94">BS18</f>
        <v>1</v>
      </c>
      <c r="BU18" s="75">
        <f t="shared" si="94"/>
        <v>1</v>
      </c>
      <c r="BV18" s="75">
        <f t="shared" ref="BV18:BW18" si="95">BU18</f>
        <v>1</v>
      </c>
      <c r="BW18" s="75">
        <f t="shared" si="95"/>
        <v>1</v>
      </c>
      <c r="BX18" s="75">
        <f t="shared" ref="BX18:BY18" si="96">BW18</f>
        <v>1</v>
      </c>
      <c r="BY18" s="75">
        <f t="shared" si="96"/>
        <v>1</v>
      </c>
      <c r="BZ18" s="23"/>
      <c r="CA18" s="75">
        <f>InputsTimeDependentComplianceD!D11</f>
        <v>1</v>
      </c>
      <c r="CB18" s="75">
        <f>InputsTimeDependentComplianceD!E11</f>
        <v>1</v>
      </c>
      <c r="CC18" s="75">
        <f>InputsTimeDependentComplianceD!F11</f>
        <v>1</v>
      </c>
      <c r="CD18" s="75">
        <f>InputsTimeDependentComplianceD!G11</f>
        <v>1</v>
      </c>
      <c r="CE18" s="75">
        <f>InputsTimeDependentComplianceD!H11</f>
        <v>1</v>
      </c>
      <c r="CF18" s="75">
        <f>InputsTimeDependentComplianceD!I11</f>
        <v>1</v>
      </c>
      <c r="CG18" s="75">
        <f>InputsTimeDependentComplianceD!J11</f>
        <v>1</v>
      </c>
      <c r="CH18" s="75">
        <f>InputsTimeDependentComplianceD!K11</f>
        <v>1</v>
      </c>
      <c r="CI18" s="75">
        <f>InputsTimeDependentComplianceD!L11</f>
        <v>1</v>
      </c>
      <c r="CJ18" s="75">
        <f>InputsTimeDependentComplianceD!M11</f>
        <v>1</v>
      </c>
      <c r="CK18" s="75">
        <f>InputsTimeDependentComplianceD!N11</f>
        <v>1</v>
      </c>
      <c r="CL18" s="75">
        <f>InputsTimeDependentComplianceD!O11</f>
        <v>1</v>
      </c>
      <c r="CM18" s="75">
        <f>InputsTimeDependentComplianceD!P11</f>
        <v>1</v>
      </c>
      <c r="CN18" s="75">
        <f>InputsTimeDependentComplianceD!Q11</f>
        <v>1</v>
      </c>
      <c r="CO18" s="75">
        <f>InputsTimeDependentComplianceD!R11</f>
        <v>1</v>
      </c>
      <c r="CP18" s="75">
        <f t="shared" ref="CP18:CY18" si="97">CO18</f>
        <v>1</v>
      </c>
      <c r="CQ18" s="75">
        <f t="shared" si="97"/>
        <v>1</v>
      </c>
      <c r="CR18" s="75">
        <f t="shared" si="97"/>
        <v>1</v>
      </c>
      <c r="CS18" s="75">
        <f t="shared" si="97"/>
        <v>1</v>
      </c>
      <c r="CT18" s="75">
        <f t="shared" si="97"/>
        <v>1</v>
      </c>
      <c r="CU18" s="75">
        <f t="shared" si="97"/>
        <v>1</v>
      </c>
      <c r="CV18" s="75">
        <f t="shared" si="97"/>
        <v>1</v>
      </c>
      <c r="CW18" s="75">
        <f t="shared" si="97"/>
        <v>1</v>
      </c>
      <c r="CX18" s="75">
        <f t="shared" si="97"/>
        <v>1</v>
      </c>
      <c r="CY18" s="75">
        <f t="shared" si="97"/>
        <v>1</v>
      </c>
      <c r="CZ18" s="168"/>
      <c r="DA18" s="75">
        <f>InputsTimeDependentComplianceG!D11</f>
        <v>1</v>
      </c>
      <c r="DB18" s="75">
        <f>InputsTimeDependentComplianceG!E11</f>
        <v>1</v>
      </c>
      <c r="DC18" s="75">
        <f>InputsTimeDependentComplianceG!F11</f>
        <v>1</v>
      </c>
      <c r="DD18" s="75">
        <f>InputsTimeDependentComplianceG!G11</f>
        <v>1</v>
      </c>
      <c r="DE18" s="75">
        <f>InputsTimeDependentComplianceG!H11</f>
        <v>1</v>
      </c>
      <c r="DF18" s="75">
        <f>InputsTimeDependentComplianceG!I11</f>
        <v>1</v>
      </c>
      <c r="DG18" s="75">
        <f>InputsTimeDependentComplianceG!J11</f>
        <v>1</v>
      </c>
      <c r="DH18" s="75">
        <f>InputsTimeDependentComplianceG!K11</f>
        <v>1</v>
      </c>
      <c r="DI18" s="75">
        <f>InputsTimeDependentComplianceG!L11</f>
        <v>1</v>
      </c>
      <c r="DJ18" s="75">
        <f>InputsTimeDependentComplianceG!M11</f>
        <v>1</v>
      </c>
      <c r="DK18" s="75">
        <f>InputsTimeDependentComplianceG!N11</f>
        <v>1</v>
      </c>
      <c r="DL18" s="75">
        <f>InputsTimeDependentComplianceG!O11</f>
        <v>1</v>
      </c>
      <c r="DM18" s="75">
        <f>InputsTimeDependentComplianceG!P11</f>
        <v>1</v>
      </c>
      <c r="DN18" s="75">
        <f>InputsTimeDependentComplianceG!Q11</f>
        <v>1</v>
      </c>
      <c r="DO18" s="75">
        <f>InputsTimeDependentComplianceG!R11</f>
        <v>1</v>
      </c>
      <c r="DP18" s="75">
        <f t="shared" ref="DP18:DY18" si="98">DO18</f>
        <v>1</v>
      </c>
      <c r="DQ18" s="75">
        <f t="shared" si="98"/>
        <v>1</v>
      </c>
      <c r="DR18" s="75">
        <f t="shared" si="98"/>
        <v>1</v>
      </c>
      <c r="DS18" s="75">
        <f t="shared" si="98"/>
        <v>1</v>
      </c>
      <c r="DT18" s="75">
        <f t="shared" si="98"/>
        <v>1</v>
      </c>
      <c r="DU18" s="75">
        <f t="shared" si="98"/>
        <v>1</v>
      </c>
      <c r="DV18" s="75">
        <f t="shared" si="98"/>
        <v>1</v>
      </c>
      <c r="DW18" s="75">
        <f t="shared" si="98"/>
        <v>1</v>
      </c>
      <c r="DX18" s="75">
        <f t="shared" si="98"/>
        <v>1</v>
      </c>
      <c r="DY18" s="75">
        <f t="shared" si="98"/>
        <v>1</v>
      </c>
      <c r="DZ18" s="168"/>
      <c r="EA18" s="52">
        <f>InputsStatic!S11</f>
        <v>18</v>
      </c>
      <c r="EB18" s="53">
        <v>1.35</v>
      </c>
      <c r="EC18" s="52">
        <f>InputsStatic!T11</f>
        <v>1965</v>
      </c>
      <c r="ED18" s="89">
        <f>InputsNOMAD!AH11</f>
        <v>8.3000000000000001E-4</v>
      </c>
      <c r="EE18" s="89">
        <f>InputsNOMAD!AI11</f>
        <v>4.462E-2</v>
      </c>
      <c r="EF18" s="20">
        <f>InputsStatic!K11</f>
        <v>3480</v>
      </c>
      <c r="EG18" s="73"/>
      <c r="EH18" s="225">
        <f>InputsStatic!AF11</f>
        <v>0.79604166666666687</v>
      </c>
      <c r="EI18" s="73"/>
      <c r="EJ18" s="52">
        <f t="shared" si="48"/>
        <v>1</v>
      </c>
      <c r="EK18" s="52">
        <v>1</v>
      </c>
      <c r="EL18" s="52">
        <v>0</v>
      </c>
      <c r="EM18" s="52">
        <v>0</v>
      </c>
      <c r="EN18" s="52">
        <v>0</v>
      </c>
      <c r="EO18" s="52">
        <v>0</v>
      </c>
      <c r="EP18" s="52">
        <v>0</v>
      </c>
      <c r="EQ18" s="52">
        <v>0</v>
      </c>
      <c r="ER18" s="52">
        <v>0</v>
      </c>
      <c r="ES18" s="52">
        <v>0</v>
      </c>
      <c r="ET18" s="52">
        <v>0</v>
      </c>
      <c r="EU18" s="52">
        <v>0</v>
      </c>
      <c r="EV18" s="52">
        <v>0</v>
      </c>
      <c r="EW18" s="52">
        <v>0</v>
      </c>
      <c r="EX18" s="52">
        <v>0</v>
      </c>
      <c r="EY18" s="52">
        <f t="shared" si="49"/>
        <v>1</v>
      </c>
      <c r="EZ18" s="640">
        <v>1</v>
      </c>
      <c r="FA18" s="168"/>
      <c r="FB18" s="52">
        <f t="shared" si="62"/>
        <v>8</v>
      </c>
      <c r="FC18" s="20">
        <f t="shared" si="50"/>
        <v>2017</v>
      </c>
      <c r="FD18" s="75"/>
      <c r="FE18" s="75"/>
      <c r="FF18" s="75"/>
      <c r="FG18" s="75"/>
      <c r="FH18" s="75"/>
      <c r="FI18" s="75"/>
      <c r="FJ18" s="23"/>
      <c r="FK18" s="52">
        <f>InputsTimeDependentUnits!D11</f>
        <v>142700</v>
      </c>
      <c r="FL18" s="52">
        <f>InputsTimeDependentUnits!E11</f>
        <v>142700</v>
      </c>
      <c r="FM18" s="52">
        <f>InputsTimeDependentUnits!F11</f>
        <v>142700</v>
      </c>
      <c r="FN18" s="52">
        <f>InputsTimeDependentUnits!G11</f>
        <v>142700</v>
      </c>
      <c r="FO18" s="52">
        <f>InputsTimeDependentUnits!H11</f>
        <v>142700</v>
      </c>
      <c r="FP18" s="52">
        <f>InputsTimeDependentUnits!I11</f>
        <v>142700</v>
      </c>
      <c r="FQ18" s="52">
        <f>InputsTimeDependentUnits!J11</f>
        <v>142700</v>
      </c>
      <c r="FR18" s="52">
        <f>InputsTimeDependentUnits!K11</f>
        <v>142700</v>
      </c>
      <c r="FS18" s="52">
        <f>InputsTimeDependentUnits!L11</f>
        <v>142700</v>
      </c>
      <c r="FT18" s="52">
        <f>InputsTimeDependentUnits!M11</f>
        <v>142700</v>
      </c>
      <c r="FU18" s="52">
        <f>InputsTimeDependentUnits!N11</f>
        <v>142700</v>
      </c>
      <c r="FV18" s="52">
        <f>InputsTimeDependentUnits!O11</f>
        <v>142700</v>
      </c>
      <c r="FW18" s="52">
        <f>InputsTimeDependentUnits!P11</f>
        <v>142700</v>
      </c>
      <c r="FX18" s="52">
        <f>InputsTimeDependentUnits!Q11</f>
        <v>142700</v>
      </c>
      <c r="FY18" s="52">
        <f>InputsTimeDependentUnits!R11</f>
        <v>142700</v>
      </c>
      <c r="FZ18" s="52">
        <f t="shared" si="51"/>
        <v>142700</v>
      </c>
      <c r="GA18" s="52">
        <f t="shared" si="52"/>
        <v>142700</v>
      </c>
      <c r="GB18" s="52">
        <f t="shared" si="52"/>
        <v>142700</v>
      </c>
      <c r="GC18" s="52">
        <f t="shared" si="52"/>
        <v>142700</v>
      </c>
      <c r="GD18" s="52">
        <f t="shared" si="52"/>
        <v>142700</v>
      </c>
      <c r="GE18" s="52">
        <f t="shared" si="52"/>
        <v>142700</v>
      </c>
      <c r="GF18" s="52">
        <f t="shared" si="52"/>
        <v>142700</v>
      </c>
      <c r="GG18" s="52">
        <f t="shared" si="52"/>
        <v>142700</v>
      </c>
      <c r="GH18" s="52">
        <f t="shared" si="52"/>
        <v>142700</v>
      </c>
      <c r="GI18" s="52">
        <f t="shared" si="52"/>
        <v>142700</v>
      </c>
      <c r="GJ18" s="168"/>
      <c r="GK18" s="225">
        <v>1</v>
      </c>
      <c r="GL18" s="7">
        <v>1</v>
      </c>
      <c r="GM18" s="7">
        <v>1</v>
      </c>
      <c r="GN18" s="7">
        <v>1</v>
      </c>
      <c r="GO18" s="7">
        <v>1</v>
      </c>
      <c r="GP18" s="7">
        <v>1</v>
      </c>
      <c r="GQ18" s="7">
        <v>1</v>
      </c>
      <c r="GR18" s="7">
        <v>1</v>
      </c>
      <c r="GS18" s="7">
        <v>1</v>
      </c>
      <c r="GT18" s="7">
        <v>1</v>
      </c>
      <c r="GU18" s="7">
        <v>1</v>
      </c>
      <c r="GV18" s="7">
        <v>1</v>
      </c>
      <c r="GW18" s="7">
        <v>1</v>
      </c>
      <c r="GX18" s="7">
        <v>1</v>
      </c>
      <c r="GY18" s="7">
        <v>1</v>
      </c>
      <c r="GZ18" s="7">
        <v>1</v>
      </c>
      <c r="HA18" s="7">
        <v>1</v>
      </c>
      <c r="HB18" s="7">
        <v>1</v>
      </c>
      <c r="HC18" s="7">
        <v>1</v>
      </c>
      <c r="HD18" s="7">
        <v>1</v>
      </c>
      <c r="HE18" s="7">
        <v>1</v>
      </c>
      <c r="HF18" s="7">
        <v>1</v>
      </c>
      <c r="HG18" s="7">
        <v>1</v>
      </c>
      <c r="HH18" s="7">
        <v>1</v>
      </c>
      <c r="HI18" s="7">
        <v>1</v>
      </c>
      <c r="HJ18" s="168"/>
      <c r="HK18" s="52">
        <f t="shared" si="53"/>
        <v>2006</v>
      </c>
      <c r="HL18" s="52">
        <f ca="1">IF($EJ18&gt;0,OFFSET(Dashboard!F$16,$EJ18-1,0),0)</f>
        <v>1</v>
      </c>
      <c r="HM18" s="52">
        <f ca="1">IF($EJ18&gt;0,OFFSET(Dashboard!G$16,$EJ18-1,0),0)</f>
        <v>0</v>
      </c>
      <c r="HN18" s="52">
        <f ca="1">IF($EJ18&gt;0,OFFSET(Dashboard!H$16,$EJ18-1,0),0)</f>
        <v>0</v>
      </c>
      <c r="HO18" s="168"/>
    </row>
    <row r="19" spans="1:223" s="5" customFormat="1" ht="32.25" customHeight="1" x14ac:dyDescent="0.2">
      <c r="A19" s="52">
        <f t="shared" ca="1" si="16"/>
        <v>1</v>
      </c>
      <c r="B19" s="45">
        <f t="shared" si="54"/>
        <v>9</v>
      </c>
      <c r="C19" s="45"/>
      <c r="D19" s="531" t="str">
        <f ca="1">IF(EJ19&gt;0,OFFSET(Dashboard!$E$16,EJ19-1,0),"")</f>
        <v>2006 T-20</v>
      </c>
      <c r="E19" s="14" t="s">
        <v>583</v>
      </c>
      <c r="F19" s="8" t="s">
        <v>38</v>
      </c>
      <c r="G19" s="609">
        <f t="shared" ca="1" si="17"/>
        <v>0</v>
      </c>
      <c r="H19" s="609">
        <f t="shared" ca="1" si="18"/>
        <v>0</v>
      </c>
      <c r="I19" s="609">
        <f t="shared" ca="1" si="19"/>
        <v>0</v>
      </c>
      <c r="J19" s="522">
        <f>InputsStatic!J12</f>
        <v>39448</v>
      </c>
      <c r="K19" s="10">
        <f>InputsStatic!L12</f>
        <v>10</v>
      </c>
      <c r="L19" s="168"/>
      <c r="M19" s="764">
        <v>1</v>
      </c>
      <c r="N19" s="83">
        <v>0</v>
      </c>
      <c r="O19" s="20">
        <v>100</v>
      </c>
      <c r="P19" s="168"/>
      <c r="Q19" s="144"/>
      <c r="R19" s="608">
        <f>InputsStatic!M12</f>
        <v>2065</v>
      </c>
      <c r="S19" s="609">
        <f>InputsStatic!N12</f>
        <v>0.15</v>
      </c>
      <c r="T19" s="609">
        <f>InputsStatic!O12</f>
        <v>0</v>
      </c>
      <c r="U19" s="129">
        <f>InputsStatic!P12</f>
        <v>1</v>
      </c>
      <c r="V19" s="129">
        <f>InputsStatic!Q12</f>
        <v>1</v>
      </c>
      <c r="W19" s="129">
        <f>InputsStatic!R12</f>
        <v>0</v>
      </c>
      <c r="X19" s="138"/>
      <c r="Y19" s="138"/>
      <c r="Z19" s="52">
        <f t="shared" si="20"/>
        <v>0</v>
      </c>
      <c r="AA19" s="20">
        <f t="shared" si="21"/>
        <v>0</v>
      </c>
      <c r="AB19" s="20">
        <f t="shared" si="22"/>
        <v>0</v>
      </c>
      <c r="AC19" s="20">
        <f t="shared" si="23"/>
        <v>0</v>
      </c>
      <c r="AD19" s="20">
        <f t="shared" si="24"/>
        <v>163000</v>
      </c>
      <c r="AE19" s="20">
        <f t="shared" si="25"/>
        <v>163000</v>
      </c>
      <c r="AF19" s="20">
        <f t="shared" si="26"/>
        <v>163000</v>
      </c>
      <c r="AG19" s="20">
        <f t="shared" si="27"/>
        <v>163000</v>
      </c>
      <c r="AH19" s="20">
        <f t="shared" si="28"/>
        <v>163000</v>
      </c>
      <c r="AI19" s="20">
        <f t="shared" si="29"/>
        <v>163000</v>
      </c>
      <c r="AJ19" s="20">
        <f t="shared" si="30"/>
        <v>163000</v>
      </c>
      <c r="AK19" s="20">
        <f t="shared" si="31"/>
        <v>163000</v>
      </c>
      <c r="AL19" s="20">
        <f t="shared" si="32"/>
        <v>163000</v>
      </c>
      <c r="AM19" s="20">
        <f t="shared" si="33"/>
        <v>163000</v>
      </c>
      <c r="AN19" s="20">
        <f t="shared" si="34"/>
        <v>163000</v>
      </c>
      <c r="AO19" s="20">
        <f t="shared" si="35"/>
        <v>163000</v>
      </c>
      <c r="AP19" s="20">
        <f t="shared" si="36"/>
        <v>163000</v>
      </c>
      <c r="AQ19" s="20">
        <f t="shared" si="37"/>
        <v>163000</v>
      </c>
      <c r="AR19" s="20">
        <f t="shared" si="38"/>
        <v>163000</v>
      </c>
      <c r="AS19" s="20">
        <f t="shared" si="39"/>
        <v>163000</v>
      </c>
      <c r="AT19" s="20">
        <f t="shared" si="40"/>
        <v>163000</v>
      </c>
      <c r="AU19" s="20">
        <f t="shared" si="41"/>
        <v>163000</v>
      </c>
      <c r="AV19" s="20">
        <f t="shared" si="42"/>
        <v>163000</v>
      </c>
      <c r="AW19" s="20">
        <f t="shared" si="43"/>
        <v>163000</v>
      </c>
      <c r="AX19" s="20">
        <f t="shared" si="44"/>
        <v>163000</v>
      </c>
      <c r="AY19" s="73"/>
      <c r="AZ19" s="73"/>
      <c r="BA19" s="75">
        <f>InputsTimeDependentComplianceE!D12</f>
        <v>0</v>
      </c>
      <c r="BB19" s="75">
        <f>InputsTimeDependentComplianceE!E12</f>
        <v>0</v>
      </c>
      <c r="BC19" s="75">
        <f>InputsTimeDependentComplianceE!F12</f>
        <v>0.86</v>
      </c>
      <c r="BD19" s="75">
        <f>InputsTimeDependentComplianceE!G12</f>
        <v>0.86</v>
      </c>
      <c r="BE19" s="75">
        <f>InputsTimeDependentComplianceE!H12</f>
        <v>0.86</v>
      </c>
      <c r="BF19" s="75">
        <f>InputsTimeDependentComplianceE!I12</f>
        <v>0.86</v>
      </c>
      <c r="BG19" s="75">
        <f>InputsTimeDependentComplianceE!J12</f>
        <v>0.86</v>
      </c>
      <c r="BH19" s="75">
        <f>InputsTimeDependentComplianceE!K12</f>
        <v>0.86</v>
      </c>
      <c r="BI19" s="75">
        <f>InputsTimeDependentComplianceE!L12</f>
        <v>0.86</v>
      </c>
      <c r="BJ19" s="75">
        <f>InputsTimeDependentComplianceE!M12</f>
        <v>0.86</v>
      </c>
      <c r="BK19" s="75">
        <f>InputsTimeDependentComplianceE!N12</f>
        <v>0.86</v>
      </c>
      <c r="BL19" s="75">
        <f>InputsTimeDependentComplianceE!O12</f>
        <v>0.86</v>
      </c>
      <c r="BM19" s="75">
        <f>InputsTimeDependentComplianceE!P12</f>
        <v>0.86</v>
      </c>
      <c r="BN19" s="75">
        <f>InputsTimeDependentComplianceE!Q12</f>
        <v>0.86</v>
      </c>
      <c r="BO19" s="75">
        <f>InputsTimeDependentComplianceE!R12</f>
        <v>0.86</v>
      </c>
      <c r="BP19" s="75">
        <f t="shared" si="55"/>
        <v>0.86</v>
      </c>
      <c r="BQ19" s="75">
        <f t="shared" si="55"/>
        <v>0.86</v>
      </c>
      <c r="BR19" s="75">
        <f t="shared" ref="BR19:BS19" si="99">BQ19</f>
        <v>0.86</v>
      </c>
      <c r="BS19" s="75">
        <f t="shared" si="99"/>
        <v>0.86</v>
      </c>
      <c r="BT19" s="75">
        <f t="shared" ref="BT19:BU19" si="100">BS19</f>
        <v>0.86</v>
      </c>
      <c r="BU19" s="75">
        <f t="shared" si="100"/>
        <v>0.86</v>
      </c>
      <c r="BV19" s="75">
        <f t="shared" ref="BV19:BW19" si="101">BU19</f>
        <v>0.86</v>
      </c>
      <c r="BW19" s="75">
        <f t="shared" si="101"/>
        <v>0.86</v>
      </c>
      <c r="BX19" s="75">
        <f t="shared" ref="BX19:BY19" si="102">BW19</f>
        <v>0.86</v>
      </c>
      <c r="BY19" s="75">
        <f t="shared" si="102"/>
        <v>0.86</v>
      </c>
      <c r="BZ19" s="23"/>
      <c r="CA19" s="75">
        <f>InputsTimeDependentComplianceD!D12</f>
        <v>0</v>
      </c>
      <c r="CB19" s="75">
        <f>InputsTimeDependentComplianceD!E12</f>
        <v>0</v>
      </c>
      <c r="CC19" s="75">
        <f>InputsTimeDependentComplianceD!F12</f>
        <v>0.86</v>
      </c>
      <c r="CD19" s="75">
        <f>InputsTimeDependentComplianceD!G12</f>
        <v>0.86</v>
      </c>
      <c r="CE19" s="75">
        <f>InputsTimeDependentComplianceD!H12</f>
        <v>0.86</v>
      </c>
      <c r="CF19" s="75">
        <f>InputsTimeDependentComplianceD!I12</f>
        <v>0.86</v>
      </c>
      <c r="CG19" s="75">
        <f>InputsTimeDependentComplianceD!J12</f>
        <v>0.86</v>
      </c>
      <c r="CH19" s="75">
        <f>InputsTimeDependentComplianceD!K12</f>
        <v>0.86</v>
      </c>
      <c r="CI19" s="75">
        <f>InputsTimeDependentComplianceD!L12</f>
        <v>0.86</v>
      </c>
      <c r="CJ19" s="75">
        <f>InputsTimeDependentComplianceD!M12</f>
        <v>0.86</v>
      </c>
      <c r="CK19" s="75">
        <f>InputsTimeDependentComplianceD!N12</f>
        <v>0.86</v>
      </c>
      <c r="CL19" s="75">
        <f>InputsTimeDependentComplianceD!O12</f>
        <v>0.86</v>
      </c>
      <c r="CM19" s="75">
        <f>InputsTimeDependentComplianceD!P12</f>
        <v>0.86</v>
      </c>
      <c r="CN19" s="75">
        <f>InputsTimeDependentComplianceD!Q12</f>
        <v>0.86</v>
      </c>
      <c r="CO19" s="75">
        <f>InputsTimeDependentComplianceD!R12</f>
        <v>0.86</v>
      </c>
      <c r="CP19" s="75">
        <f t="shared" ref="CP19:CY19" si="103">CO19</f>
        <v>0.86</v>
      </c>
      <c r="CQ19" s="75">
        <f t="shared" si="103"/>
        <v>0.86</v>
      </c>
      <c r="CR19" s="75">
        <f t="shared" si="103"/>
        <v>0.86</v>
      </c>
      <c r="CS19" s="75">
        <f t="shared" si="103"/>
        <v>0.86</v>
      </c>
      <c r="CT19" s="75">
        <f t="shared" si="103"/>
        <v>0.86</v>
      </c>
      <c r="CU19" s="75">
        <f t="shared" si="103"/>
        <v>0.86</v>
      </c>
      <c r="CV19" s="75">
        <f t="shared" si="103"/>
        <v>0.86</v>
      </c>
      <c r="CW19" s="75">
        <f t="shared" si="103"/>
        <v>0.86</v>
      </c>
      <c r="CX19" s="75">
        <f t="shared" si="103"/>
        <v>0.86</v>
      </c>
      <c r="CY19" s="75">
        <f t="shared" si="103"/>
        <v>0.86</v>
      </c>
      <c r="CZ19" s="168"/>
      <c r="DA19" s="75">
        <f>InputsTimeDependentComplianceG!D12</f>
        <v>0</v>
      </c>
      <c r="DB19" s="75">
        <f>InputsTimeDependentComplianceG!E12</f>
        <v>0</v>
      </c>
      <c r="DC19" s="75">
        <f>InputsTimeDependentComplianceG!F12</f>
        <v>0.86</v>
      </c>
      <c r="DD19" s="75">
        <f>InputsTimeDependentComplianceG!G12</f>
        <v>0.86</v>
      </c>
      <c r="DE19" s="75">
        <f>InputsTimeDependentComplianceG!H12</f>
        <v>0.86</v>
      </c>
      <c r="DF19" s="75">
        <f>InputsTimeDependentComplianceG!I12</f>
        <v>0.86</v>
      </c>
      <c r="DG19" s="75">
        <f>InputsTimeDependentComplianceG!J12</f>
        <v>0.86</v>
      </c>
      <c r="DH19" s="75">
        <f>InputsTimeDependentComplianceG!K12</f>
        <v>0.86</v>
      </c>
      <c r="DI19" s="75">
        <f>InputsTimeDependentComplianceG!L12</f>
        <v>0.86</v>
      </c>
      <c r="DJ19" s="75">
        <f>InputsTimeDependentComplianceG!M12</f>
        <v>0.86</v>
      </c>
      <c r="DK19" s="75">
        <f>InputsTimeDependentComplianceG!N12</f>
        <v>0.86</v>
      </c>
      <c r="DL19" s="75">
        <f>InputsTimeDependentComplianceG!O12</f>
        <v>0.86</v>
      </c>
      <c r="DM19" s="75">
        <f>InputsTimeDependentComplianceG!P12</f>
        <v>0.86</v>
      </c>
      <c r="DN19" s="75">
        <f>InputsTimeDependentComplianceG!Q12</f>
        <v>0.86</v>
      </c>
      <c r="DO19" s="75">
        <f>InputsTimeDependentComplianceG!R12</f>
        <v>0.86</v>
      </c>
      <c r="DP19" s="75">
        <f t="shared" ref="DP19:DY19" si="104">DO19</f>
        <v>0.86</v>
      </c>
      <c r="DQ19" s="75">
        <f t="shared" si="104"/>
        <v>0.86</v>
      </c>
      <c r="DR19" s="75">
        <f t="shared" si="104"/>
        <v>0.86</v>
      </c>
      <c r="DS19" s="75">
        <f t="shared" si="104"/>
        <v>0.86</v>
      </c>
      <c r="DT19" s="75">
        <f t="shared" si="104"/>
        <v>0.86</v>
      </c>
      <c r="DU19" s="75">
        <f t="shared" si="104"/>
        <v>0.86</v>
      </c>
      <c r="DV19" s="75">
        <f t="shared" si="104"/>
        <v>0.86</v>
      </c>
      <c r="DW19" s="75">
        <f t="shared" si="104"/>
        <v>0.86</v>
      </c>
      <c r="DX19" s="75">
        <f t="shared" si="104"/>
        <v>0.86</v>
      </c>
      <c r="DY19" s="75">
        <f t="shared" si="104"/>
        <v>0.86</v>
      </c>
      <c r="DZ19" s="168"/>
      <c r="EA19" s="52">
        <f>InputsStatic!S12</f>
        <v>24</v>
      </c>
      <c r="EB19" s="53">
        <v>0.11</v>
      </c>
      <c r="EC19" s="52">
        <f>InputsStatic!T12</f>
        <v>1975</v>
      </c>
      <c r="ED19" s="89">
        <f>InputsNOMAD!AH12</f>
        <v>4.2999999999999999E-4</v>
      </c>
      <c r="EE19" s="89">
        <f>InputsNOMAD!AI12</f>
        <v>0.20166000000000001</v>
      </c>
      <c r="EF19" s="20">
        <f>InputsStatic!K12</f>
        <v>771</v>
      </c>
      <c r="EG19" s="73"/>
      <c r="EH19" s="225">
        <f>InputsStatic!AF12</f>
        <v>0.78979166666666667</v>
      </c>
      <c r="EI19" s="73"/>
      <c r="EJ19" s="52">
        <f t="shared" si="48"/>
        <v>2</v>
      </c>
      <c r="EK19" s="52">
        <v>0</v>
      </c>
      <c r="EL19" s="52">
        <v>1</v>
      </c>
      <c r="EM19" s="52">
        <v>0</v>
      </c>
      <c r="EN19" s="52">
        <v>0</v>
      </c>
      <c r="EO19" s="52">
        <v>0</v>
      </c>
      <c r="EP19" s="52">
        <v>0</v>
      </c>
      <c r="EQ19" s="52">
        <v>0</v>
      </c>
      <c r="ER19" s="52">
        <v>0</v>
      </c>
      <c r="ES19" s="52">
        <v>0</v>
      </c>
      <c r="ET19" s="52">
        <v>0</v>
      </c>
      <c r="EU19" s="52">
        <v>0</v>
      </c>
      <c r="EV19" s="52">
        <v>0</v>
      </c>
      <c r="EW19" s="52">
        <v>0</v>
      </c>
      <c r="EX19" s="52">
        <v>0</v>
      </c>
      <c r="EY19" s="52">
        <f t="shared" si="49"/>
        <v>1</v>
      </c>
      <c r="EZ19" s="640">
        <v>1</v>
      </c>
      <c r="FA19" s="168"/>
      <c r="FB19" s="52">
        <f t="shared" si="62"/>
        <v>8</v>
      </c>
      <c r="FC19" s="20">
        <f t="shared" si="50"/>
        <v>2017</v>
      </c>
      <c r="FD19" s="75"/>
      <c r="FE19" s="75"/>
      <c r="FF19" s="75"/>
      <c r="FG19" s="75"/>
      <c r="FH19" s="75"/>
      <c r="FI19" s="75"/>
      <c r="FJ19" s="23"/>
      <c r="FK19" s="52">
        <f>InputsTimeDependentUnits!D12</f>
        <v>0</v>
      </c>
      <c r="FL19" s="52">
        <f>InputsTimeDependentUnits!E12</f>
        <v>0</v>
      </c>
      <c r="FM19" s="52">
        <f>InputsTimeDependentUnits!F12</f>
        <v>0</v>
      </c>
      <c r="FN19" s="52">
        <f>InputsTimeDependentUnits!G12</f>
        <v>0</v>
      </c>
      <c r="FO19" s="52">
        <f>InputsTimeDependentUnits!H12</f>
        <v>163000</v>
      </c>
      <c r="FP19" s="52">
        <f>InputsTimeDependentUnits!I12</f>
        <v>163000</v>
      </c>
      <c r="FQ19" s="52">
        <f>InputsTimeDependentUnits!J12</f>
        <v>163000</v>
      </c>
      <c r="FR19" s="52">
        <f>InputsTimeDependentUnits!K12</f>
        <v>163000</v>
      </c>
      <c r="FS19" s="52">
        <f>InputsTimeDependentUnits!L12</f>
        <v>163000</v>
      </c>
      <c r="FT19" s="52">
        <f>InputsTimeDependentUnits!M12</f>
        <v>163000</v>
      </c>
      <c r="FU19" s="52">
        <f>InputsTimeDependentUnits!N12</f>
        <v>163000</v>
      </c>
      <c r="FV19" s="52">
        <f>InputsTimeDependentUnits!O12</f>
        <v>163000</v>
      </c>
      <c r="FW19" s="52">
        <f>InputsTimeDependentUnits!P12</f>
        <v>163000</v>
      </c>
      <c r="FX19" s="52">
        <f>InputsTimeDependentUnits!Q12</f>
        <v>163000</v>
      </c>
      <c r="FY19" s="52">
        <f>InputsTimeDependentUnits!R12</f>
        <v>163000</v>
      </c>
      <c r="FZ19" s="52">
        <f t="shared" ref="FZ19:GI19" si="105">FY19</f>
        <v>163000</v>
      </c>
      <c r="GA19" s="52">
        <f t="shared" si="105"/>
        <v>163000</v>
      </c>
      <c r="GB19" s="52">
        <f t="shared" si="105"/>
        <v>163000</v>
      </c>
      <c r="GC19" s="52">
        <f t="shared" si="105"/>
        <v>163000</v>
      </c>
      <c r="GD19" s="52">
        <f t="shared" si="105"/>
        <v>163000</v>
      </c>
      <c r="GE19" s="52">
        <f t="shared" si="105"/>
        <v>163000</v>
      </c>
      <c r="GF19" s="52">
        <f t="shared" si="105"/>
        <v>163000</v>
      </c>
      <c r="GG19" s="52">
        <f t="shared" si="105"/>
        <v>163000</v>
      </c>
      <c r="GH19" s="52">
        <f t="shared" si="105"/>
        <v>163000</v>
      </c>
      <c r="GI19" s="52">
        <f t="shared" si="105"/>
        <v>163000</v>
      </c>
      <c r="GJ19" s="168"/>
      <c r="GK19" s="225">
        <v>1</v>
      </c>
      <c r="GL19" s="7">
        <v>1</v>
      </c>
      <c r="GM19" s="7">
        <v>1</v>
      </c>
      <c r="GN19" s="7">
        <v>1</v>
      </c>
      <c r="GO19" s="7">
        <v>1</v>
      </c>
      <c r="GP19" s="7">
        <v>1</v>
      </c>
      <c r="GQ19" s="7">
        <v>1</v>
      </c>
      <c r="GR19" s="7">
        <v>1</v>
      </c>
      <c r="GS19" s="7">
        <v>1</v>
      </c>
      <c r="GT19" s="7">
        <v>1</v>
      </c>
      <c r="GU19" s="7">
        <v>1</v>
      </c>
      <c r="GV19" s="7">
        <v>1</v>
      </c>
      <c r="GW19" s="7">
        <v>1</v>
      </c>
      <c r="GX19" s="7">
        <v>1</v>
      </c>
      <c r="GY19" s="7">
        <v>1</v>
      </c>
      <c r="GZ19" s="7">
        <v>1</v>
      </c>
      <c r="HA19" s="7">
        <v>1</v>
      </c>
      <c r="HB19" s="7">
        <v>1</v>
      </c>
      <c r="HC19" s="7">
        <v>1</v>
      </c>
      <c r="HD19" s="7">
        <v>1</v>
      </c>
      <c r="HE19" s="7">
        <v>1</v>
      </c>
      <c r="HF19" s="7">
        <v>1</v>
      </c>
      <c r="HG19" s="7">
        <v>1</v>
      </c>
      <c r="HH19" s="7">
        <v>1</v>
      </c>
      <c r="HI19" s="7">
        <v>1</v>
      </c>
      <c r="HJ19" s="168"/>
      <c r="HK19" s="52">
        <f t="shared" si="53"/>
        <v>2008</v>
      </c>
      <c r="HL19" s="52">
        <f ca="1">IF($EJ19&gt;0,OFFSET(Dashboard!F$16,$EJ19-1,0),0)</f>
        <v>1</v>
      </c>
      <c r="HM19" s="52">
        <f ca="1">IF($EJ19&gt;0,OFFSET(Dashboard!G$16,$EJ19-1,0),0)</f>
        <v>0</v>
      </c>
      <c r="HN19" s="52">
        <f ca="1">IF($EJ19&gt;0,OFFSET(Dashboard!H$16,$EJ19-1,0),0)</f>
        <v>0</v>
      </c>
      <c r="HO19" s="168"/>
    </row>
    <row r="20" spans="1:223" s="5" customFormat="1" ht="32.25" customHeight="1" x14ac:dyDescent="0.2">
      <c r="A20" s="52">
        <f t="shared" ca="1" si="16"/>
        <v>1</v>
      </c>
      <c r="B20" s="45">
        <f t="shared" si="54"/>
        <v>10</v>
      </c>
      <c r="C20" s="45"/>
      <c r="D20" s="14" t="str">
        <f ca="1">IF(EJ20&gt;0,OFFSET(Dashboard!$E$16,EJ20-1,0),"")</f>
        <v>2005 T-20</v>
      </c>
      <c r="E20" s="14" t="s">
        <v>584</v>
      </c>
      <c r="F20" s="8" t="s">
        <v>14</v>
      </c>
      <c r="G20" s="711">
        <f t="shared" ca="1" si="17"/>
        <v>18.038400000000006</v>
      </c>
      <c r="H20" s="609">
        <f t="shared" ca="1" si="18"/>
        <v>3.399698447893571</v>
      </c>
      <c r="I20" s="609">
        <f t="shared" ca="1" si="19"/>
        <v>0</v>
      </c>
      <c r="J20" s="522">
        <f>InputsStatic!J13</f>
        <v>38718</v>
      </c>
      <c r="K20" s="10">
        <f>InputsStatic!L13</f>
        <v>10</v>
      </c>
      <c r="L20" s="168"/>
      <c r="M20" s="764">
        <v>1</v>
      </c>
      <c r="N20" s="83">
        <v>0</v>
      </c>
      <c r="O20" s="20">
        <v>100</v>
      </c>
      <c r="P20" s="168"/>
      <c r="Q20" s="144"/>
      <c r="R20" s="608">
        <f>InputsStatic!M13</f>
        <v>375.80000000000018</v>
      </c>
      <c r="S20" s="609">
        <f>InputsStatic!N13</f>
        <v>7.0827050997782734E-2</v>
      </c>
      <c r="T20" s="609">
        <f>InputsStatic!O13</f>
        <v>0</v>
      </c>
      <c r="U20" s="129">
        <f>InputsStatic!P13</f>
        <v>1</v>
      </c>
      <c r="V20" s="129">
        <f>InputsStatic!Q13</f>
        <v>1</v>
      </c>
      <c r="W20" s="129">
        <f>InputsStatic!R13</f>
        <v>0</v>
      </c>
      <c r="X20" s="138"/>
      <c r="Y20" s="138"/>
      <c r="Z20" s="52">
        <f t="shared" si="20"/>
        <v>48000</v>
      </c>
      <c r="AA20" s="20">
        <f t="shared" si="21"/>
        <v>48000</v>
      </c>
      <c r="AB20" s="20">
        <f t="shared" si="22"/>
        <v>48000</v>
      </c>
      <c r="AC20" s="20">
        <f t="shared" si="23"/>
        <v>48000</v>
      </c>
      <c r="AD20" s="20">
        <f t="shared" si="24"/>
        <v>48000</v>
      </c>
      <c r="AE20" s="20">
        <f t="shared" si="25"/>
        <v>48000</v>
      </c>
      <c r="AF20" s="20">
        <f t="shared" si="26"/>
        <v>48000</v>
      </c>
      <c r="AG20" s="20">
        <f t="shared" si="27"/>
        <v>48000</v>
      </c>
      <c r="AH20" s="20">
        <f t="shared" si="28"/>
        <v>48000</v>
      </c>
      <c r="AI20" s="20">
        <f t="shared" si="29"/>
        <v>48000</v>
      </c>
      <c r="AJ20" s="20">
        <f t="shared" si="30"/>
        <v>48000</v>
      </c>
      <c r="AK20" s="20">
        <f t="shared" si="31"/>
        <v>48000</v>
      </c>
      <c r="AL20" s="20">
        <f t="shared" si="32"/>
        <v>48000</v>
      </c>
      <c r="AM20" s="20">
        <f t="shared" si="33"/>
        <v>48000</v>
      </c>
      <c r="AN20" s="20">
        <f t="shared" si="34"/>
        <v>48000</v>
      </c>
      <c r="AO20" s="20">
        <f t="shared" si="35"/>
        <v>48000</v>
      </c>
      <c r="AP20" s="20">
        <f t="shared" si="36"/>
        <v>48000</v>
      </c>
      <c r="AQ20" s="20">
        <f t="shared" si="37"/>
        <v>48000</v>
      </c>
      <c r="AR20" s="20">
        <f t="shared" si="38"/>
        <v>48000</v>
      </c>
      <c r="AS20" s="20">
        <f t="shared" si="39"/>
        <v>48000</v>
      </c>
      <c r="AT20" s="20">
        <f t="shared" si="40"/>
        <v>48000</v>
      </c>
      <c r="AU20" s="20">
        <f t="shared" si="41"/>
        <v>48000</v>
      </c>
      <c r="AV20" s="20">
        <f t="shared" si="42"/>
        <v>48000</v>
      </c>
      <c r="AW20" s="20">
        <f t="shared" si="43"/>
        <v>48000</v>
      </c>
      <c r="AX20" s="20">
        <f t="shared" si="44"/>
        <v>48000</v>
      </c>
      <c r="AY20" s="73"/>
      <c r="AZ20" s="73"/>
      <c r="BA20" s="75">
        <f>InputsTimeDependentComplianceE!D13</f>
        <v>0.7</v>
      </c>
      <c r="BB20" s="75">
        <f>InputsTimeDependentComplianceE!E13</f>
        <v>0.7</v>
      </c>
      <c r="BC20" s="75">
        <f>InputsTimeDependentComplianceE!F13</f>
        <v>0.7</v>
      </c>
      <c r="BD20" s="75">
        <f>InputsTimeDependentComplianceE!G13</f>
        <v>0.7</v>
      </c>
      <c r="BE20" s="75">
        <f>InputsTimeDependentComplianceE!H13</f>
        <v>0.7</v>
      </c>
      <c r="BF20" s="75">
        <f>InputsTimeDependentComplianceE!I13</f>
        <v>0.7</v>
      </c>
      <c r="BG20" s="75">
        <f>InputsTimeDependentComplianceE!J13</f>
        <v>0.7</v>
      </c>
      <c r="BH20" s="75">
        <f>InputsTimeDependentComplianceE!K13</f>
        <v>0.7</v>
      </c>
      <c r="BI20" s="75">
        <f>InputsTimeDependentComplianceE!L13</f>
        <v>0.7</v>
      </c>
      <c r="BJ20" s="75">
        <f>InputsTimeDependentComplianceE!M13</f>
        <v>0.7</v>
      </c>
      <c r="BK20" s="75">
        <f>InputsTimeDependentComplianceE!N13</f>
        <v>0.7</v>
      </c>
      <c r="BL20" s="75">
        <f>InputsTimeDependentComplianceE!O13</f>
        <v>0.7</v>
      </c>
      <c r="BM20" s="75">
        <f>InputsTimeDependentComplianceE!P13</f>
        <v>0.7</v>
      </c>
      <c r="BN20" s="75">
        <f>InputsTimeDependentComplianceE!Q13</f>
        <v>0.7</v>
      </c>
      <c r="BO20" s="75">
        <f>InputsTimeDependentComplianceE!R13</f>
        <v>0.7</v>
      </c>
      <c r="BP20" s="75">
        <f t="shared" si="55"/>
        <v>0.7</v>
      </c>
      <c r="BQ20" s="75">
        <f t="shared" si="55"/>
        <v>0.7</v>
      </c>
      <c r="BR20" s="75">
        <f t="shared" ref="BR20:BS20" si="106">BQ20</f>
        <v>0.7</v>
      </c>
      <c r="BS20" s="75">
        <f t="shared" si="106"/>
        <v>0.7</v>
      </c>
      <c r="BT20" s="75">
        <f t="shared" ref="BT20:BU20" si="107">BS20</f>
        <v>0.7</v>
      </c>
      <c r="BU20" s="75">
        <f t="shared" si="107"/>
        <v>0.7</v>
      </c>
      <c r="BV20" s="75">
        <f t="shared" ref="BV20:BW20" si="108">BU20</f>
        <v>0.7</v>
      </c>
      <c r="BW20" s="75">
        <f t="shared" si="108"/>
        <v>0.7</v>
      </c>
      <c r="BX20" s="75">
        <f t="shared" ref="BX20:BY20" si="109">BW20</f>
        <v>0.7</v>
      </c>
      <c r="BY20" s="75">
        <f t="shared" si="109"/>
        <v>0.7</v>
      </c>
      <c r="BZ20" s="23"/>
      <c r="CA20" s="75">
        <f>InputsTimeDependentComplianceD!D13</f>
        <v>0.7</v>
      </c>
      <c r="CB20" s="75">
        <f>InputsTimeDependentComplianceD!E13</f>
        <v>0.7</v>
      </c>
      <c r="CC20" s="75">
        <f>InputsTimeDependentComplianceD!F13</f>
        <v>0.7</v>
      </c>
      <c r="CD20" s="75">
        <f>InputsTimeDependentComplianceD!G13</f>
        <v>0.7</v>
      </c>
      <c r="CE20" s="75">
        <f>InputsTimeDependentComplianceD!H13</f>
        <v>0.7</v>
      </c>
      <c r="CF20" s="75">
        <f>InputsTimeDependentComplianceD!I13</f>
        <v>0.7</v>
      </c>
      <c r="CG20" s="75">
        <f>InputsTimeDependentComplianceD!J13</f>
        <v>0.7</v>
      </c>
      <c r="CH20" s="75">
        <f>InputsTimeDependentComplianceD!K13</f>
        <v>0.7</v>
      </c>
      <c r="CI20" s="75">
        <f>InputsTimeDependentComplianceD!L13</f>
        <v>0.7</v>
      </c>
      <c r="CJ20" s="75">
        <f>InputsTimeDependentComplianceD!M13</f>
        <v>0.7</v>
      </c>
      <c r="CK20" s="75">
        <f>InputsTimeDependentComplianceD!N13</f>
        <v>0.7</v>
      </c>
      <c r="CL20" s="75">
        <f>InputsTimeDependentComplianceD!O13</f>
        <v>0.7</v>
      </c>
      <c r="CM20" s="75">
        <f>InputsTimeDependentComplianceD!P13</f>
        <v>0.7</v>
      </c>
      <c r="CN20" s="75">
        <f>InputsTimeDependentComplianceD!Q13</f>
        <v>0.7</v>
      </c>
      <c r="CO20" s="75">
        <f>InputsTimeDependentComplianceD!R13</f>
        <v>0.7</v>
      </c>
      <c r="CP20" s="75">
        <f t="shared" ref="CP20:CY20" si="110">CO20</f>
        <v>0.7</v>
      </c>
      <c r="CQ20" s="75">
        <f t="shared" si="110"/>
        <v>0.7</v>
      </c>
      <c r="CR20" s="75">
        <f t="shared" si="110"/>
        <v>0.7</v>
      </c>
      <c r="CS20" s="75">
        <f t="shared" si="110"/>
        <v>0.7</v>
      </c>
      <c r="CT20" s="75">
        <f t="shared" si="110"/>
        <v>0.7</v>
      </c>
      <c r="CU20" s="75">
        <f t="shared" si="110"/>
        <v>0.7</v>
      </c>
      <c r="CV20" s="75">
        <f t="shared" si="110"/>
        <v>0.7</v>
      </c>
      <c r="CW20" s="75">
        <f t="shared" si="110"/>
        <v>0.7</v>
      </c>
      <c r="CX20" s="75">
        <f t="shared" si="110"/>
        <v>0.7</v>
      </c>
      <c r="CY20" s="75">
        <f t="shared" si="110"/>
        <v>0.7</v>
      </c>
      <c r="CZ20" s="168"/>
      <c r="DA20" s="75">
        <f>InputsTimeDependentComplianceG!D13</f>
        <v>0.7</v>
      </c>
      <c r="DB20" s="75">
        <f>InputsTimeDependentComplianceG!E13</f>
        <v>0.7</v>
      </c>
      <c r="DC20" s="75">
        <f>InputsTimeDependentComplianceG!F13</f>
        <v>0.7</v>
      </c>
      <c r="DD20" s="75">
        <f>InputsTimeDependentComplianceG!G13</f>
        <v>0.7</v>
      </c>
      <c r="DE20" s="75">
        <f>InputsTimeDependentComplianceG!H13</f>
        <v>0.7</v>
      </c>
      <c r="DF20" s="75">
        <f>InputsTimeDependentComplianceG!I13</f>
        <v>0.7</v>
      </c>
      <c r="DG20" s="75">
        <f>InputsTimeDependentComplianceG!J13</f>
        <v>0.7</v>
      </c>
      <c r="DH20" s="75">
        <f>InputsTimeDependentComplianceG!K13</f>
        <v>0.7</v>
      </c>
      <c r="DI20" s="75">
        <f>InputsTimeDependentComplianceG!L13</f>
        <v>0.7</v>
      </c>
      <c r="DJ20" s="75">
        <f>InputsTimeDependentComplianceG!M13</f>
        <v>0.7</v>
      </c>
      <c r="DK20" s="75">
        <f>InputsTimeDependentComplianceG!N13</f>
        <v>0.7</v>
      </c>
      <c r="DL20" s="75">
        <f>InputsTimeDependentComplianceG!O13</f>
        <v>0.7</v>
      </c>
      <c r="DM20" s="75">
        <f>InputsTimeDependentComplianceG!P13</f>
        <v>0.7</v>
      </c>
      <c r="DN20" s="75">
        <f>InputsTimeDependentComplianceG!Q13</f>
        <v>0.7</v>
      </c>
      <c r="DO20" s="75">
        <f>InputsTimeDependentComplianceG!R13</f>
        <v>0.7</v>
      </c>
      <c r="DP20" s="75">
        <f t="shared" ref="DP20:DY20" si="111">DO20</f>
        <v>0.7</v>
      </c>
      <c r="DQ20" s="75">
        <f t="shared" si="111"/>
        <v>0.7</v>
      </c>
      <c r="DR20" s="75">
        <f t="shared" si="111"/>
        <v>0.7</v>
      </c>
      <c r="DS20" s="75">
        <f t="shared" si="111"/>
        <v>0.7</v>
      </c>
      <c r="DT20" s="75">
        <f t="shared" si="111"/>
        <v>0.7</v>
      </c>
      <c r="DU20" s="75">
        <f t="shared" si="111"/>
        <v>0.7</v>
      </c>
      <c r="DV20" s="75">
        <f t="shared" si="111"/>
        <v>0.7</v>
      </c>
      <c r="DW20" s="75">
        <f t="shared" si="111"/>
        <v>0.7</v>
      </c>
      <c r="DX20" s="75">
        <f t="shared" si="111"/>
        <v>0.7</v>
      </c>
      <c r="DY20" s="75">
        <f t="shared" si="111"/>
        <v>0.7</v>
      </c>
      <c r="DZ20" s="168"/>
      <c r="EA20" s="52">
        <f>InputsStatic!S13</f>
        <v>12</v>
      </c>
      <c r="EB20" s="53">
        <v>0</v>
      </c>
      <c r="EC20" s="52">
        <f>InputsStatic!T13</f>
        <v>2000</v>
      </c>
      <c r="ED20" s="89">
        <f>InputsNOMAD!AH13</f>
        <v>0</v>
      </c>
      <c r="EE20" s="89">
        <f>InputsNOMAD!AI13</f>
        <v>0</v>
      </c>
      <c r="EF20" s="20">
        <f>InputsStatic!K13</f>
        <v>0</v>
      </c>
      <c r="EG20" s="73"/>
      <c r="EH20" s="225">
        <f>InputsStatic!AF13</f>
        <v>0.82750000000000012</v>
      </c>
      <c r="EI20" s="73"/>
      <c r="EJ20" s="52">
        <f t="shared" si="48"/>
        <v>1</v>
      </c>
      <c r="EK20" s="52">
        <v>1</v>
      </c>
      <c r="EL20" s="52">
        <v>0</v>
      </c>
      <c r="EM20" s="52">
        <v>0</v>
      </c>
      <c r="EN20" s="52">
        <v>0</v>
      </c>
      <c r="EO20" s="52">
        <v>0</v>
      </c>
      <c r="EP20" s="52">
        <v>0</v>
      </c>
      <c r="EQ20" s="52">
        <v>0</v>
      </c>
      <c r="ER20" s="52">
        <v>0</v>
      </c>
      <c r="ES20" s="52">
        <v>0</v>
      </c>
      <c r="ET20" s="52">
        <v>0</v>
      </c>
      <c r="EU20" s="52">
        <v>0</v>
      </c>
      <c r="EV20" s="52">
        <v>0</v>
      </c>
      <c r="EW20" s="52">
        <v>0</v>
      </c>
      <c r="EX20" s="52">
        <v>0</v>
      </c>
      <c r="EY20" s="52">
        <f t="shared" si="49"/>
        <v>1</v>
      </c>
      <c r="EZ20" s="640">
        <v>1</v>
      </c>
      <c r="FA20" s="168"/>
      <c r="FB20" s="52">
        <f t="shared" si="62"/>
        <v>8</v>
      </c>
      <c r="FC20" s="20">
        <f t="shared" si="50"/>
        <v>2017</v>
      </c>
      <c r="FD20" s="75"/>
      <c r="FE20" s="75"/>
      <c r="FF20" s="75"/>
      <c r="FG20" s="75"/>
      <c r="FH20" s="75"/>
      <c r="FI20" s="75"/>
      <c r="FJ20" s="23"/>
      <c r="FK20" s="52">
        <f>InputsTimeDependentUnits!D13</f>
        <v>48000</v>
      </c>
      <c r="FL20" s="52">
        <f>InputsTimeDependentUnits!E13</f>
        <v>48000</v>
      </c>
      <c r="FM20" s="52">
        <f>InputsTimeDependentUnits!F13</f>
        <v>48000</v>
      </c>
      <c r="FN20" s="52">
        <f>InputsTimeDependentUnits!G13</f>
        <v>48000</v>
      </c>
      <c r="FO20" s="52">
        <f>InputsTimeDependentUnits!H13</f>
        <v>48000</v>
      </c>
      <c r="FP20" s="52">
        <f>InputsTimeDependentUnits!I13</f>
        <v>48000</v>
      </c>
      <c r="FQ20" s="52">
        <f>InputsTimeDependentUnits!J13</f>
        <v>48000</v>
      </c>
      <c r="FR20" s="52">
        <f>InputsTimeDependentUnits!K13</f>
        <v>48000</v>
      </c>
      <c r="FS20" s="52">
        <f>InputsTimeDependentUnits!L13</f>
        <v>48000</v>
      </c>
      <c r="FT20" s="52">
        <f>InputsTimeDependentUnits!M13</f>
        <v>48000</v>
      </c>
      <c r="FU20" s="52">
        <f>InputsTimeDependentUnits!N13</f>
        <v>48000</v>
      </c>
      <c r="FV20" s="52">
        <f>InputsTimeDependentUnits!O13</f>
        <v>48000</v>
      </c>
      <c r="FW20" s="52">
        <f>InputsTimeDependentUnits!P13</f>
        <v>48000</v>
      </c>
      <c r="FX20" s="52">
        <f>InputsTimeDependentUnits!Q13</f>
        <v>48000</v>
      </c>
      <c r="FY20" s="52">
        <f>InputsTimeDependentUnits!R13</f>
        <v>48000</v>
      </c>
      <c r="FZ20" s="52">
        <f t="shared" ref="FZ20:FZ37" si="112">FY20</f>
        <v>48000</v>
      </c>
      <c r="GA20" s="52">
        <f t="shared" si="52"/>
        <v>48000</v>
      </c>
      <c r="GB20" s="52">
        <f t="shared" si="52"/>
        <v>48000</v>
      </c>
      <c r="GC20" s="52">
        <f t="shared" si="52"/>
        <v>48000</v>
      </c>
      <c r="GD20" s="52">
        <f t="shared" si="52"/>
        <v>48000</v>
      </c>
      <c r="GE20" s="52">
        <f t="shared" si="52"/>
        <v>48000</v>
      </c>
      <c r="GF20" s="52">
        <f t="shared" si="52"/>
        <v>48000</v>
      </c>
      <c r="GG20" s="52">
        <f t="shared" si="52"/>
        <v>48000</v>
      </c>
      <c r="GH20" s="52">
        <f t="shared" si="52"/>
        <v>48000</v>
      </c>
      <c r="GI20" s="52">
        <f t="shared" si="52"/>
        <v>48000</v>
      </c>
      <c r="GJ20" s="168"/>
      <c r="GK20" s="225">
        <v>1</v>
      </c>
      <c r="GL20" s="7">
        <v>1</v>
      </c>
      <c r="GM20" s="7">
        <v>1</v>
      </c>
      <c r="GN20" s="7">
        <v>1</v>
      </c>
      <c r="GO20" s="7">
        <v>1</v>
      </c>
      <c r="GP20" s="7">
        <v>1</v>
      </c>
      <c r="GQ20" s="7">
        <v>1</v>
      </c>
      <c r="GR20" s="7">
        <v>1</v>
      </c>
      <c r="GS20" s="7">
        <v>1</v>
      </c>
      <c r="GT20" s="7">
        <v>1</v>
      </c>
      <c r="GU20" s="7">
        <v>1</v>
      </c>
      <c r="GV20" s="7">
        <v>1</v>
      </c>
      <c r="GW20" s="7">
        <v>1</v>
      </c>
      <c r="GX20" s="7">
        <v>1</v>
      </c>
      <c r="GY20" s="7">
        <v>1</v>
      </c>
      <c r="GZ20" s="7">
        <v>1</v>
      </c>
      <c r="HA20" s="7">
        <v>1</v>
      </c>
      <c r="HB20" s="7">
        <v>1</v>
      </c>
      <c r="HC20" s="7">
        <v>1</v>
      </c>
      <c r="HD20" s="7">
        <v>1</v>
      </c>
      <c r="HE20" s="7">
        <v>1</v>
      </c>
      <c r="HF20" s="7">
        <v>1</v>
      </c>
      <c r="HG20" s="7">
        <v>1</v>
      </c>
      <c r="HH20" s="7">
        <v>1</v>
      </c>
      <c r="HI20" s="7">
        <v>1</v>
      </c>
      <c r="HJ20" s="168"/>
      <c r="HK20" s="52">
        <f t="shared" si="53"/>
        <v>2006</v>
      </c>
      <c r="HL20" s="52">
        <f ca="1">IF($EJ20&gt;0,OFFSET(Dashboard!F$16,$EJ20-1,0),0)</f>
        <v>1</v>
      </c>
      <c r="HM20" s="52">
        <f ca="1">IF($EJ20&gt;0,OFFSET(Dashboard!G$16,$EJ20-1,0),0)</f>
        <v>0</v>
      </c>
      <c r="HN20" s="52">
        <f ca="1">IF($EJ20&gt;0,OFFSET(Dashboard!H$16,$EJ20-1,0),0)</f>
        <v>0</v>
      </c>
      <c r="HO20" s="168"/>
    </row>
    <row r="21" spans="1:223" s="5" customFormat="1" ht="32.25" customHeight="1" x14ac:dyDescent="0.2">
      <c r="A21" s="52">
        <f t="shared" ca="1" si="16"/>
        <v>1</v>
      </c>
      <c r="B21" s="45">
        <f t="shared" si="54"/>
        <v>11</v>
      </c>
      <c r="C21" s="45"/>
      <c r="D21" s="14" t="str">
        <f ca="1">IF(EJ21&gt;0,OFFSET(Dashboard!$E$16,EJ21-1,0),"")</f>
        <v>2005 T-20</v>
      </c>
      <c r="E21" s="14" t="s">
        <v>585</v>
      </c>
      <c r="F21" s="8" t="s">
        <v>15</v>
      </c>
      <c r="G21" s="609">
        <f t="shared" ca="1" si="17"/>
        <v>0</v>
      </c>
      <c r="H21" s="609">
        <f t="shared" ca="1" si="18"/>
        <v>0</v>
      </c>
      <c r="I21" s="609">
        <f t="shared" ca="1" si="19"/>
        <v>0</v>
      </c>
      <c r="J21" s="522">
        <f>InputsStatic!J14</f>
        <v>38718</v>
      </c>
      <c r="K21" s="633">
        <f>InputsStatic!L14</f>
        <v>1</v>
      </c>
      <c r="L21" s="168"/>
      <c r="M21" s="764">
        <v>1</v>
      </c>
      <c r="N21" s="83">
        <v>0</v>
      </c>
      <c r="O21" s="20">
        <v>100</v>
      </c>
      <c r="P21" s="168"/>
      <c r="Q21" s="144"/>
      <c r="R21" s="608">
        <f>InputsStatic!M14</f>
        <v>0</v>
      </c>
      <c r="S21" s="609">
        <f>InputsStatic!N14</f>
        <v>0</v>
      </c>
      <c r="T21" s="609">
        <f>InputsStatic!O14</f>
        <v>0</v>
      </c>
      <c r="U21" s="129">
        <f>InputsStatic!P14</f>
        <v>1.07</v>
      </c>
      <c r="V21" s="129">
        <f>InputsStatic!Q14</f>
        <v>1.2733333333333334</v>
      </c>
      <c r="W21" s="129">
        <f>InputsStatic!R14</f>
        <v>-1.235E-2</v>
      </c>
      <c r="X21" s="138"/>
      <c r="Y21" s="138"/>
      <c r="Z21" s="52">
        <f t="shared" si="20"/>
        <v>74316888</v>
      </c>
      <c r="AA21" s="20">
        <f t="shared" si="21"/>
        <v>74316888</v>
      </c>
      <c r="AB21" s="20">
        <f t="shared" si="22"/>
        <v>74316888</v>
      </c>
      <c r="AC21" s="20">
        <f t="shared" si="23"/>
        <v>74316888</v>
      </c>
      <c r="AD21" s="20">
        <f t="shared" si="24"/>
        <v>74316888</v>
      </c>
      <c r="AE21" s="20">
        <f t="shared" si="25"/>
        <v>74316888</v>
      </c>
      <c r="AF21" s="20">
        <f t="shared" si="26"/>
        <v>74316888</v>
      </c>
      <c r="AG21" s="20">
        <f t="shared" si="27"/>
        <v>74316888</v>
      </c>
      <c r="AH21" s="20">
        <f t="shared" si="28"/>
        <v>74316888</v>
      </c>
      <c r="AI21" s="20">
        <f t="shared" si="29"/>
        <v>74316888</v>
      </c>
      <c r="AJ21" s="20">
        <f t="shared" si="30"/>
        <v>74316888</v>
      </c>
      <c r="AK21" s="20">
        <f t="shared" si="31"/>
        <v>74316888</v>
      </c>
      <c r="AL21" s="20">
        <f t="shared" si="32"/>
        <v>74316888</v>
      </c>
      <c r="AM21" s="20">
        <f t="shared" si="33"/>
        <v>74316888</v>
      </c>
      <c r="AN21" s="20">
        <f t="shared" si="34"/>
        <v>74316888</v>
      </c>
      <c r="AO21" s="20">
        <f t="shared" si="35"/>
        <v>74316888</v>
      </c>
      <c r="AP21" s="20">
        <f t="shared" si="36"/>
        <v>74316888</v>
      </c>
      <c r="AQ21" s="20">
        <f t="shared" si="37"/>
        <v>74316888</v>
      </c>
      <c r="AR21" s="20">
        <f t="shared" si="38"/>
        <v>74316888</v>
      </c>
      <c r="AS21" s="20">
        <f t="shared" si="39"/>
        <v>74316888</v>
      </c>
      <c r="AT21" s="20">
        <f t="shared" si="40"/>
        <v>74316888</v>
      </c>
      <c r="AU21" s="20">
        <f t="shared" si="41"/>
        <v>74316888</v>
      </c>
      <c r="AV21" s="20">
        <f t="shared" si="42"/>
        <v>74316888</v>
      </c>
      <c r="AW21" s="20">
        <f t="shared" si="43"/>
        <v>74316888</v>
      </c>
      <c r="AX21" s="20">
        <f t="shared" si="44"/>
        <v>74316888</v>
      </c>
      <c r="AY21" s="73"/>
      <c r="AZ21" s="73"/>
      <c r="BA21" s="75">
        <f>InputsTimeDependentComplianceE!D14</f>
        <v>0.68700000000000006</v>
      </c>
      <c r="BB21" s="75">
        <f>InputsTimeDependentComplianceE!E14</f>
        <v>0.68700000000000006</v>
      </c>
      <c r="BC21" s="75">
        <f>InputsTimeDependentComplianceE!F14</f>
        <v>0.68700000000000006</v>
      </c>
      <c r="BD21" s="75">
        <f>InputsTimeDependentComplianceE!G14</f>
        <v>0.68700000000000006</v>
      </c>
      <c r="BE21" s="75">
        <f>InputsTimeDependentComplianceE!H14</f>
        <v>0.68700000000000006</v>
      </c>
      <c r="BF21" s="75">
        <f>InputsTimeDependentComplianceE!I14</f>
        <v>0.68700000000000006</v>
      </c>
      <c r="BG21" s="75">
        <f>InputsTimeDependentComplianceE!J14</f>
        <v>0.68700000000000006</v>
      </c>
      <c r="BH21" s="75">
        <f>InputsTimeDependentComplianceE!K14</f>
        <v>0.68700000000000006</v>
      </c>
      <c r="BI21" s="75">
        <f>InputsTimeDependentComplianceE!L14</f>
        <v>0.68700000000000006</v>
      </c>
      <c r="BJ21" s="75">
        <f>InputsTimeDependentComplianceE!M14</f>
        <v>0.68700000000000006</v>
      </c>
      <c r="BK21" s="75">
        <f>InputsTimeDependentComplianceE!N14</f>
        <v>0.68700000000000006</v>
      </c>
      <c r="BL21" s="75">
        <f>InputsTimeDependentComplianceE!O14</f>
        <v>0.68700000000000006</v>
      </c>
      <c r="BM21" s="75">
        <f>InputsTimeDependentComplianceE!P14</f>
        <v>0.68700000000000006</v>
      </c>
      <c r="BN21" s="75">
        <f>InputsTimeDependentComplianceE!Q14</f>
        <v>0.68700000000000006</v>
      </c>
      <c r="BO21" s="75">
        <f>InputsTimeDependentComplianceE!R14</f>
        <v>0.68700000000000006</v>
      </c>
      <c r="BP21" s="75">
        <f t="shared" si="55"/>
        <v>0.68700000000000006</v>
      </c>
      <c r="BQ21" s="75">
        <f t="shared" si="55"/>
        <v>0.68700000000000006</v>
      </c>
      <c r="BR21" s="75">
        <f t="shared" ref="BR21:BS21" si="113">BQ21</f>
        <v>0.68700000000000006</v>
      </c>
      <c r="BS21" s="75">
        <f t="shared" si="113"/>
        <v>0.68700000000000006</v>
      </c>
      <c r="BT21" s="75">
        <f t="shared" ref="BT21:BU21" si="114">BS21</f>
        <v>0.68700000000000006</v>
      </c>
      <c r="BU21" s="75">
        <f t="shared" si="114"/>
        <v>0.68700000000000006</v>
      </c>
      <c r="BV21" s="75">
        <f t="shared" ref="BV21:BW21" si="115">BU21</f>
        <v>0.68700000000000006</v>
      </c>
      <c r="BW21" s="75">
        <f t="shared" si="115"/>
        <v>0.68700000000000006</v>
      </c>
      <c r="BX21" s="75">
        <f t="shared" ref="BX21:BY21" si="116">BW21</f>
        <v>0.68700000000000006</v>
      </c>
      <c r="BY21" s="75">
        <f t="shared" si="116"/>
        <v>0.68700000000000006</v>
      </c>
      <c r="BZ21" s="23"/>
      <c r="CA21" s="75">
        <f>InputsTimeDependentComplianceD!D14</f>
        <v>0.68700000000000006</v>
      </c>
      <c r="CB21" s="75">
        <f>InputsTimeDependentComplianceD!E14</f>
        <v>0.68700000000000006</v>
      </c>
      <c r="CC21" s="75">
        <f>InputsTimeDependentComplianceD!F14</f>
        <v>0.68700000000000006</v>
      </c>
      <c r="CD21" s="75">
        <f>InputsTimeDependentComplianceD!G14</f>
        <v>0.68700000000000006</v>
      </c>
      <c r="CE21" s="75">
        <f>InputsTimeDependentComplianceD!H14</f>
        <v>0.68700000000000006</v>
      </c>
      <c r="CF21" s="75">
        <f>InputsTimeDependentComplianceD!I14</f>
        <v>0.68700000000000006</v>
      </c>
      <c r="CG21" s="75">
        <f>InputsTimeDependentComplianceD!J14</f>
        <v>0.68700000000000006</v>
      </c>
      <c r="CH21" s="75">
        <f>InputsTimeDependentComplianceD!K14</f>
        <v>0.68700000000000006</v>
      </c>
      <c r="CI21" s="75">
        <f>InputsTimeDependentComplianceD!L14</f>
        <v>0.68700000000000006</v>
      </c>
      <c r="CJ21" s="75">
        <f>InputsTimeDependentComplianceD!M14</f>
        <v>0.68700000000000006</v>
      </c>
      <c r="CK21" s="75">
        <f>InputsTimeDependentComplianceD!N14</f>
        <v>0.68700000000000006</v>
      </c>
      <c r="CL21" s="75">
        <f>InputsTimeDependentComplianceD!O14</f>
        <v>0.68700000000000006</v>
      </c>
      <c r="CM21" s="75">
        <f>InputsTimeDependentComplianceD!P14</f>
        <v>0.68700000000000006</v>
      </c>
      <c r="CN21" s="75">
        <f>InputsTimeDependentComplianceD!Q14</f>
        <v>0.68700000000000006</v>
      </c>
      <c r="CO21" s="75">
        <f>InputsTimeDependentComplianceD!R14</f>
        <v>0.68700000000000006</v>
      </c>
      <c r="CP21" s="75">
        <f t="shared" ref="CP21:CY21" si="117">CO21</f>
        <v>0.68700000000000006</v>
      </c>
      <c r="CQ21" s="75">
        <f t="shared" si="117"/>
        <v>0.68700000000000006</v>
      </c>
      <c r="CR21" s="75">
        <f t="shared" si="117"/>
        <v>0.68700000000000006</v>
      </c>
      <c r="CS21" s="75">
        <f t="shared" si="117"/>
        <v>0.68700000000000006</v>
      </c>
      <c r="CT21" s="75">
        <f t="shared" si="117"/>
        <v>0.68700000000000006</v>
      </c>
      <c r="CU21" s="75">
        <f t="shared" si="117"/>
        <v>0.68700000000000006</v>
      </c>
      <c r="CV21" s="75">
        <f t="shared" si="117"/>
        <v>0.68700000000000006</v>
      </c>
      <c r="CW21" s="75">
        <f t="shared" si="117"/>
        <v>0.68700000000000006</v>
      </c>
      <c r="CX21" s="75">
        <f t="shared" si="117"/>
        <v>0.68700000000000006</v>
      </c>
      <c r="CY21" s="75">
        <f t="shared" si="117"/>
        <v>0.68700000000000006</v>
      </c>
      <c r="CZ21" s="168"/>
      <c r="DA21" s="75">
        <f>InputsTimeDependentComplianceG!D14</f>
        <v>0.68700000000000006</v>
      </c>
      <c r="DB21" s="75">
        <f>InputsTimeDependentComplianceG!E14</f>
        <v>0.68700000000000006</v>
      </c>
      <c r="DC21" s="75">
        <f>InputsTimeDependentComplianceG!F14</f>
        <v>0.68700000000000006</v>
      </c>
      <c r="DD21" s="75">
        <f>InputsTimeDependentComplianceG!G14</f>
        <v>0.68700000000000006</v>
      </c>
      <c r="DE21" s="75">
        <f>InputsTimeDependentComplianceG!H14</f>
        <v>0.68700000000000006</v>
      </c>
      <c r="DF21" s="75">
        <f>InputsTimeDependentComplianceG!I14</f>
        <v>0.68700000000000006</v>
      </c>
      <c r="DG21" s="75">
        <f>InputsTimeDependentComplianceG!J14</f>
        <v>0.68700000000000006</v>
      </c>
      <c r="DH21" s="75">
        <f>InputsTimeDependentComplianceG!K14</f>
        <v>0.68700000000000006</v>
      </c>
      <c r="DI21" s="75">
        <f>InputsTimeDependentComplianceG!L14</f>
        <v>0.68700000000000006</v>
      </c>
      <c r="DJ21" s="75">
        <f>InputsTimeDependentComplianceG!M14</f>
        <v>0.68700000000000006</v>
      </c>
      <c r="DK21" s="75">
        <f>InputsTimeDependentComplianceG!N14</f>
        <v>0.68700000000000006</v>
      </c>
      <c r="DL21" s="75">
        <f>InputsTimeDependentComplianceG!O14</f>
        <v>0.68700000000000006</v>
      </c>
      <c r="DM21" s="75">
        <f>InputsTimeDependentComplianceG!P14</f>
        <v>0.68700000000000006</v>
      </c>
      <c r="DN21" s="75">
        <f>InputsTimeDependentComplianceG!Q14</f>
        <v>0.68700000000000006</v>
      </c>
      <c r="DO21" s="75">
        <f>InputsTimeDependentComplianceG!R14</f>
        <v>0.68700000000000006</v>
      </c>
      <c r="DP21" s="75">
        <f t="shared" ref="DP21:DY21" si="118">DO21</f>
        <v>0.68700000000000006</v>
      </c>
      <c r="DQ21" s="75">
        <f t="shared" si="118"/>
        <v>0.68700000000000006</v>
      </c>
      <c r="DR21" s="75">
        <f t="shared" si="118"/>
        <v>0.68700000000000006</v>
      </c>
      <c r="DS21" s="75">
        <f t="shared" si="118"/>
        <v>0.68700000000000006</v>
      </c>
      <c r="DT21" s="75">
        <f t="shared" si="118"/>
        <v>0.68700000000000006</v>
      </c>
      <c r="DU21" s="75">
        <f t="shared" si="118"/>
        <v>0.68700000000000006</v>
      </c>
      <c r="DV21" s="75">
        <f t="shared" si="118"/>
        <v>0.68700000000000006</v>
      </c>
      <c r="DW21" s="75">
        <f t="shared" si="118"/>
        <v>0.68700000000000006</v>
      </c>
      <c r="DX21" s="75">
        <f t="shared" si="118"/>
        <v>0.68700000000000006</v>
      </c>
      <c r="DY21" s="75">
        <f t="shared" si="118"/>
        <v>0.68700000000000006</v>
      </c>
      <c r="DZ21" s="168"/>
      <c r="EA21" s="52">
        <f>InputsStatic!S14</f>
        <v>18</v>
      </c>
      <c r="EB21" s="53">
        <v>0.09</v>
      </c>
      <c r="EC21" s="52">
        <f>InputsStatic!T14</f>
        <v>1970</v>
      </c>
      <c r="ED21" s="89">
        <f>InputsNOMAD!AH14</f>
        <v>6.9999999999999994E-5</v>
      </c>
      <c r="EE21" s="89">
        <f>InputsNOMAD!AI14</f>
        <v>0.21307000000000001</v>
      </c>
      <c r="EF21" s="20">
        <f>InputsStatic!K14</f>
        <v>0</v>
      </c>
      <c r="EG21" s="73"/>
      <c r="EH21" s="225">
        <f>InputsStatic!AF14</f>
        <v>0.73499999999999999</v>
      </c>
      <c r="EI21" s="73"/>
      <c r="EJ21" s="52">
        <f t="shared" si="48"/>
        <v>1</v>
      </c>
      <c r="EK21" s="52">
        <v>1</v>
      </c>
      <c r="EL21" s="52">
        <v>0</v>
      </c>
      <c r="EM21" s="52">
        <v>0</v>
      </c>
      <c r="EN21" s="52">
        <v>0</v>
      </c>
      <c r="EO21" s="52">
        <v>0</v>
      </c>
      <c r="EP21" s="52">
        <v>0</v>
      </c>
      <c r="EQ21" s="52">
        <v>0</v>
      </c>
      <c r="ER21" s="52">
        <v>0</v>
      </c>
      <c r="ES21" s="52">
        <v>0</v>
      </c>
      <c r="ET21" s="52">
        <v>0</v>
      </c>
      <c r="EU21" s="52">
        <v>0</v>
      </c>
      <c r="EV21" s="52">
        <v>0</v>
      </c>
      <c r="EW21" s="52">
        <v>0</v>
      </c>
      <c r="EX21" s="52">
        <v>0</v>
      </c>
      <c r="EY21" s="52">
        <f t="shared" si="49"/>
        <v>1</v>
      </c>
      <c r="EZ21" s="640">
        <v>1</v>
      </c>
      <c r="FA21" s="168"/>
      <c r="FB21" s="52">
        <f t="shared" si="62"/>
        <v>8</v>
      </c>
      <c r="FC21" s="20">
        <f t="shared" si="50"/>
        <v>2017</v>
      </c>
      <c r="FD21" s="75"/>
      <c r="FE21" s="75"/>
      <c r="FF21" s="75"/>
      <c r="FG21" s="75"/>
      <c r="FH21" s="75"/>
      <c r="FI21" s="75"/>
      <c r="FJ21" s="23"/>
      <c r="FK21" s="52">
        <f>InputsTimeDependentUnits!D14</f>
        <v>74316888</v>
      </c>
      <c r="FL21" s="52">
        <f>InputsTimeDependentUnits!E14</f>
        <v>74316888</v>
      </c>
      <c r="FM21" s="52">
        <f>InputsTimeDependentUnits!F14</f>
        <v>74316888</v>
      </c>
      <c r="FN21" s="52">
        <f>InputsTimeDependentUnits!G14</f>
        <v>74316888</v>
      </c>
      <c r="FO21" s="52">
        <f>InputsTimeDependentUnits!H14</f>
        <v>74316888</v>
      </c>
      <c r="FP21" s="52">
        <f>InputsTimeDependentUnits!I14</f>
        <v>74316888</v>
      </c>
      <c r="FQ21" s="52">
        <f>InputsTimeDependentUnits!J14</f>
        <v>74316888</v>
      </c>
      <c r="FR21" s="52">
        <f>InputsTimeDependentUnits!K14</f>
        <v>74316888</v>
      </c>
      <c r="FS21" s="52">
        <f>InputsTimeDependentUnits!L14</f>
        <v>74316888</v>
      </c>
      <c r="FT21" s="52">
        <f>InputsTimeDependentUnits!M14</f>
        <v>74316888</v>
      </c>
      <c r="FU21" s="52">
        <f>InputsTimeDependentUnits!N14</f>
        <v>74316888</v>
      </c>
      <c r="FV21" s="52">
        <f>InputsTimeDependentUnits!O14</f>
        <v>74316888</v>
      </c>
      <c r="FW21" s="52">
        <f>InputsTimeDependentUnits!P14</f>
        <v>74316888</v>
      </c>
      <c r="FX21" s="52">
        <f>InputsTimeDependentUnits!Q14</f>
        <v>74316888</v>
      </c>
      <c r="FY21" s="52">
        <f>InputsTimeDependentUnits!R14</f>
        <v>74316888</v>
      </c>
      <c r="FZ21" s="52">
        <f t="shared" si="112"/>
        <v>74316888</v>
      </c>
      <c r="GA21" s="52">
        <f t="shared" si="52"/>
        <v>74316888</v>
      </c>
      <c r="GB21" s="52">
        <f t="shared" si="52"/>
        <v>74316888</v>
      </c>
      <c r="GC21" s="52">
        <f t="shared" si="52"/>
        <v>74316888</v>
      </c>
      <c r="GD21" s="52">
        <f t="shared" si="52"/>
        <v>74316888</v>
      </c>
      <c r="GE21" s="52">
        <f t="shared" si="52"/>
        <v>74316888</v>
      </c>
      <c r="GF21" s="52">
        <f t="shared" si="52"/>
        <v>74316888</v>
      </c>
      <c r="GG21" s="52">
        <f t="shared" si="52"/>
        <v>74316888</v>
      </c>
      <c r="GH21" s="52">
        <f t="shared" si="52"/>
        <v>74316888</v>
      </c>
      <c r="GI21" s="52">
        <f t="shared" si="52"/>
        <v>74316888</v>
      </c>
      <c r="GJ21" s="168"/>
      <c r="GK21" s="225">
        <v>1</v>
      </c>
      <c r="GL21" s="7">
        <v>1</v>
      </c>
      <c r="GM21" s="7">
        <v>1</v>
      </c>
      <c r="GN21" s="7">
        <v>1</v>
      </c>
      <c r="GO21" s="7">
        <v>1</v>
      </c>
      <c r="GP21" s="7">
        <v>1</v>
      </c>
      <c r="GQ21" s="7">
        <v>1</v>
      </c>
      <c r="GR21" s="7">
        <v>1</v>
      </c>
      <c r="GS21" s="7">
        <v>1</v>
      </c>
      <c r="GT21" s="7">
        <v>1</v>
      </c>
      <c r="GU21" s="7">
        <v>1</v>
      </c>
      <c r="GV21" s="7">
        <v>1</v>
      </c>
      <c r="GW21" s="7">
        <v>1</v>
      </c>
      <c r="GX21" s="7">
        <v>1</v>
      </c>
      <c r="GY21" s="7">
        <v>1</v>
      </c>
      <c r="GZ21" s="7">
        <v>1</v>
      </c>
      <c r="HA21" s="7">
        <v>1</v>
      </c>
      <c r="HB21" s="7">
        <v>1</v>
      </c>
      <c r="HC21" s="7">
        <v>1</v>
      </c>
      <c r="HD21" s="7">
        <v>1</v>
      </c>
      <c r="HE21" s="7">
        <v>1</v>
      </c>
      <c r="HF21" s="7">
        <v>1</v>
      </c>
      <c r="HG21" s="7">
        <v>1</v>
      </c>
      <c r="HH21" s="7">
        <v>1</v>
      </c>
      <c r="HI21" s="7">
        <v>1</v>
      </c>
      <c r="HJ21" s="168"/>
      <c r="HK21" s="52">
        <f t="shared" si="53"/>
        <v>2006</v>
      </c>
      <c r="HL21" s="52">
        <f ca="1">IF($EJ21&gt;0,OFFSET(Dashboard!F$16,$EJ21-1,0),0)</f>
        <v>1</v>
      </c>
      <c r="HM21" s="52">
        <f ca="1">IF($EJ21&gt;0,OFFSET(Dashboard!G$16,$EJ21-1,0),0)</f>
        <v>0</v>
      </c>
      <c r="HN21" s="52">
        <f ca="1">IF($EJ21&gt;0,OFFSET(Dashboard!H$16,$EJ21-1,0),0)</f>
        <v>0</v>
      </c>
      <c r="HO21" s="168"/>
    </row>
    <row r="22" spans="1:223" s="19" customFormat="1" ht="32.25" customHeight="1" x14ac:dyDescent="0.2">
      <c r="A22" s="52">
        <f t="shared" ca="1" si="16"/>
        <v>1</v>
      </c>
      <c r="B22" s="45">
        <f t="shared" si="54"/>
        <v>12</v>
      </c>
      <c r="C22" s="45"/>
      <c r="D22" s="531" t="str">
        <f ca="1">IF(EJ22&gt;0,OFFSET(Dashboard!$E$16,EJ22-1,0),"")</f>
        <v>2006 T-20</v>
      </c>
      <c r="E22" s="14" t="s">
        <v>366</v>
      </c>
      <c r="F22" s="643" t="s">
        <v>697</v>
      </c>
      <c r="G22" s="609">
        <f t="shared" ca="1" si="17"/>
        <v>0</v>
      </c>
      <c r="H22" s="609">
        <f t="shared" ca="1" si="18"/>
        <v>0</v>
      </c>
      <c r="I22" s="609">
        <f t="shared" ca="1" si="19"/>
        <v>0</v>
      </c>
      <c r="J22" s="522">
        <f>InputsStatic!J15</f>
        <v>39448</v>
      </c>
      <c r="K22" s="633">
        <f>InputsStatic!L15</f>
        <v>1</v>
      </c>
      <c r="L22" s="168"/>
      <c r="M22" s="764">
        <v>1</v>
      </c>
      <c r="N22" s="83">
        <v>0</v>
      </c>
      <c r="O22" s="20">
        <v>100</v>
      </c>
      <c r="P22" s="168"/>
      <c r="Q22" s="144"/>
      <c r="R22" s="608">
        <f>InputsStatic!M15</f>
        <v>2.61</v>
      </c>
      <c r="S22" s="609">
        <f>InputsStatic!N15</f>
        <v>3.6000000000000002E-4</v>
      </c>
      <c r="T22" s="609">
        <f>InputsStatic!O15</f>
        <v>0</v>
      </c>
      <c r="U22" s="129">
        <f>InputsStatic!P15</f>
        <v>1.07</v>
      </c>
      <c r="V22" s="129">
        <f>InputsStatic!Q15</f>
        <v>1.2733333333333334</v>
      </c>
      <c r="W22" s="129">
        <f>InputsStatic!R15</f>
        <v>-1.235E-2</v>
      </c>
      <c r="X22" s="138"/>
      <c r="Y22" s="138"/>
      <c r="Z22" s="52">
        <f t="shared" si="20"/>
        <v>0</v>
      </c>
      <c r="AA22" s="20">
        <f t="shared" si="21"/>
        <v>0</v>
      </c>
      <c r="AB22" s="20">
        <f t="shared" si="22"/>
        <v>0</v>
      </c>
      <c r="AC22" s="20">
        <f t="shared" si="23"/>
        <v>0</v>
      </c>
      <c r="AD22" s="20">
        <f t="shared" si="24"/>
        <v>80220000</v>
      </c>
      <c r="AE22" s="20">
        <f t="shared" si="25"/>
        <v>0</v>
      </c>
      <c r="AF22" s="20">
        <f t="shared" si="26"/>
        <v>0</v>
      </c>
      <c r="AG22" s="20">
        <f t="shared" si="27"/>
        <v>0</v>
      </c>
      <c r="AH22" s="20">
        <f t="shared" si="28"/>
        <v>0</v>
      </c>
      <c r="AI22" s="20">
        <f t="shared" si="29"/>
        <v>0</v>
      </c>
      <c r="AJ22" s="20">
        <f t="shared" si="30"/>
        <v>0</v>
      </c>
      <c r="AK22" s="20">
        <f t="shared" si="31"/>
        <v>0</v>
      </c>
      <c r="AL22" s="20">
        <f t="shared" si="32"/>
        <v>0</v>
      </c>
      <c r="AM22" s="20">
        <f t="shared" si="33"/>
        <v>0</v>
      </c>
      <c r="AN22" s="20">
        <f t="shared" si="34"/>
        <v>0</v>
      </c>
      <c r="AO22" s="20">
        <f t="shared" si="35"/>
        <v>0</v>
      </c>
      <c r="AP22" s="20">
        <f t="shared" si="36"/>
        <v>0</v>
      </c>
      <c r="AQ22" s="20">
        <f t="shared" si="37"/>
        <v>0</v>
      </c>
      <c r="AR22" s="20">
        <f t="shared" si="38"/>
        <v>0</v>
      </c>
      <c r="AS22" s="20">
        <f t="shared" si="39"/>
        <v>0</v>
      </c>
      <c r="AT22" s="20">
        <f t="shared" si="40"/>
        <v>0</v>
      </c>
      <c r="AU22" s="20">
        <f t="shared" si="41"/>
        <v>0</v>
      </c>
      <c r="AV22" s="20">
        <f t="shared" si="42"/>
        <v>0</v>
      </c>
      <c r="AW22" s="20">
        <f t="shared" si="43"/>
        <v>0</v>
      </c>
      <c r="AX22" s="20">
        <f t="shared" si="44"/>
        <v>0</v>
      </c>
      <c r="AY22" s="73"/>
      <c r="AZ22" s="73"/>
      <c r="BA22" s="75">
        <f>InputsTimeDependentComplianceE!D15</f>
        <v>0</v>
      </c>
      <c r="BB22" s="75">
        <f>InputsTimeDependentComplianceE!E15</f>
        <v>0</v>
      </c>
      <c r="BC22" s="75">
        <f>InputsTimeDependentComplianceE!F15</f>
        <v>0.72</v>
      </c>
      <c r="BD22" s="75">
        <f>InputsTimeDependentComplianceE!G15</f>
        <v>0.72</v>
      </c>
      <c r="BE22" s="75">
        <f>InputsTimeDependentComplianceE!H15</f>
        <v>0.72</v>
      </c>
      <c r="BF22" s="75">
        <f>InputsTimeDependentComplianceE!I15</f>
        <v>0.72</v>
      </c>
      <c r="BG22" s="75">
        <f>InputsTimeDependentComplianceE!J15</f>
        <v>0.87</v>
      </c>
      <c r="BH22" s="75">
        <f>InputsTimeDependentComplianceE!K15</f>
        <v>0.87</v>
      </c>
      <c r="BI22" s="75">
        <f>InputsTimeDependentComplianceE!L15</f>
        <v>0.87</v>
      </c>
      <c r="BJ22" s="75">
        <f>InputsTimeDependentComplianceE!M15</f>
        <v>0.87</v>
      </c>
      <c r="BK22" s="75">
        <f>InputsTimeDependentComplianceE!N15</f>
        <v>0.87</v>
      </c>
      <c r="BL22" s="75">
        <f>InputsTimeDependentComplianceE!O15</f>
        <v>0.87</v>
      </c>
      <c r="BM22" s="75">
        <f>InputsTimeDependentComplianceE!P15</f>
        <v>0.87</v>
      </c>
      <c r="BN22" s="75">
        <f>InputsTimeDependentComplianceE!Q15</f>
        <v>0.87</v>
      </c>
      <c r="BO22" s="75">
        <f>InputsTimeDependentComplianceE!R15</f>
        <v>0.87</v>
      </c>
      <c r="BP22" s="75">
        <f t="shared" si="55"/>
        <v>0.87</v>
      </c>
      <c r="BQ22" s="75">
        <f t="shared" si="55"/>
        <v>0.87</v>
      </c>
      <c r="BR22" s="75">
        <f t="shared" ref="BR22:BS22" si="119">BQ22</f>
        <v>0.87</v>
      </c>
      <c r="BS22" s="75">
        <f t="shared" si="119"/>
        <v>0.87</v>
      </c>
      <c r="BT22" s="75">
        <f t="shared" ref="BT22:BU22" si="120">BS22</f>
        <v>0.87</v>
      </c>
      <c r="BU22" s="75">
        <f t="shared" si="120"/>
        <v>0.87</v>
      </c>
      <c r="BV22" s="75">
        <f t="shared" ref="BV22:BW22" si="121">BU22</f>
        <v>0.87</v>
      </c>
      <c r="BW22" s="75">
        <f t="shared" si="121"/>
        <v>0.87</v>
      </c>
      <c r="BX22" s="75">
        <f t="shared" ref="BX22:BY22" si="122">BW22</f>
        <v>0.87</v>
      </c>
      <c r="BY22" s="75">
        <f t="shared" si="122"/>
        <v>0.87</v>
      </c>
      <c r="BZ22" s="23"/>
      <c r="CA22" s="75">
        <f>InputsTimeDependentComplianceD!D15</f>
        <v>0</v>
      </c>
      <c r="CB22" s="75">
        <f>InputsTimeDependentComplianceD!E15</f>
        <v>0</v>
      </c>
      <c r="CC22" s="75">
        <f>InputsTimeDependentComplianceD!F15</f>
        <v>0.72</v>
      </c>
      <c r="CD22" s="75">
        <f>InputsTimeDependentComplianceD!G15</f>
        <v>0.72</v>
      </c>
      <c r="CE22" s="75">
        <f>InputsTimeDependentComplianceD!H15</f>
        <v>0.72</v>
      </c>
      <c r="CF22" s="75">
        <f>InputsTimeDependentComplianceD!I15</f>
        <v>0.72</v>
      </c>
      <c r="CG22" s="75">
        <f>InputsTimeDependentComplianceD!J15</f>
        <v>0.87</v>
      </c>
      <c r="CH22" s="75">
        <f>InputsTimeDependentComplianceD!K15</f>
        <v>0.87</v>
      </c>
      <c r="CI22" s="75">
        <f>InputsTimeDependentComplianceD!L15</f>
        <v>0.87</v>
      </c>
      <c r="CJ22" s="75">
        <f>InputsTimeDependentComplianceD!M15</f>
        <v>0.87</v>
      </c>
      <c r="CK22" s="75">
        <f>InputsTimeDependentComplianceD!N15</f>
        <v>0.87</v>
      </c>
      <c r="CL22" s="75">
        <f>InputsTimeDependentComplianceD!O15</f>
        <v>0.87</v>
      </c>
      <c r="CM22" s="75">
        <f>InputsTimeDependentComplianceD!P15</f>
        <v>0.87</v>
      </c>
      <c r="CN22" s="75">
        <f>InputsTimeDependentComplianceD!Q15</f>
        <v>0.87</v>
      </c>
      <c r="CO22" s="75">
        <f>InputsTimeDependentComplianceD!R15</f>
        <v>0.87</v>
      </c>
      <c r="CP22" s="75">
        <f t="shared" ref="CP22:CY22" si="123">CO22</f>
        <v>0.87</v>
      </c>
      <c r="CQ22" s="75">
        <f t="shared" si="123"/>
        <v>0.87</v>
      </c>
      <c r="CR22" s="75">
        <f t="shared" si="123"/>
        <v>0.87</v>
      </c>
      <c r="CS22" s="75">
        <f t="shared" si="123"/>
        <v>0.87</v>
      </c>
      <c r="CT22" s="75">
        <f t="shared" si="123"/>
        <v>0.87</v>
      </c>
      <c r="CU22" s="75">
        <f t="shared" si="123"/>
        <v>0.87</v>
      </c>
      <c r="CV22" s="75">
        <f t="shared" si="123"/>
        <v>0.87</v>
      </c>
      <c r="CW22" s="75">
        <f t="shared" si="123"/>
        <v>0.87</v>
      </c>
      <c r="CX22" s="75">
        <f t="shared" si="123"/>
        <v>0.87</v>
      </c>
      <c r="CY22" s="75">
        <f t="shared" si="123"/>
        <v>0.87</v>
      </c>
      <c r="CZ22" s="168"/>
      <c r="DA22" s="75">
        <f>InputsTimeDependentComplianceG!D15</f>
        <v>0</v>
      </c>
      <c r="DB22" s="75">
        <f>InputsTimeDependentComplianceG!E15</f>
        <v>0</v>
      </c>
      <c r="DC22" s="75">
        <f>InputsTimeDependentComplianceG!F15</f>
        <v>0.72</v>
      </c>
      <c r="DD22" s="75">
        <f>InputsTimeDependentComplianceG!G15</f>
        <v>0.72</v>
      </c>
      <c r="DE22" s="75">
        <f>InputsTimeDependentComplianceG!H15</f>
        <v>0.72</v>
      </c>
      <c r="DF22" s="75">
        <f>InputsTimeDependentComplianceG!I15</f>
        <v>0.72</v>
      </c>
      <c r="DG22" s="75">
        <f>InputsTimeDependentComplianceG!J15</f>
        <v>0.87</v>
      </c>
      <c r="DH22" s="75">
        <f>InputsTimeDependentComplianceG!K15</f>
        <v>0.87</v>
      </c>
      <c r="DI22" s="75">
        <f>InputsTimeDependentComplianceG!L15</f>
        <v>0.87</v>
      </c>
      <c r="DJ22" s="75">
        <f>InputsTimeDependentComplianceG!M15</f>
        <v>0.87</v>
      </c>
      <c r="DK22" s="75">
        <f>InputsTimeDependentComplianceG!N15</f>
        <v>0.87</v>
      </c>
      <c r="DL22" s="75">
        <f>InputsTimeDependentComplianceG!O15</f>
        <v>0.87</v>
      </c>
      <c r="DM22" s="75">
        <f>InputsTimeDependentComplianceG!P15</f>
        <v>0.87</v>
      </c>
      <c r="DN22" s="75">
        <f>InputsTimeDependentComplianceG!Q15</f>
        <v>0.87</v>
      </c>
      <c r="DO22" s="75">
        <f>InputsTimeDependentComplianceG!R15</f>
        <v>0.87</v>
      </c>
      <c r="DP22" s="75">
        <f t="shared" ref="DP22:DY22" si="124">DO22</f>
        <v>0.87</v>
      </c>
      <c r="DQ22" s="75">
        <f t="shared" si="124"/>
        <v>0.87</v>
      </c>
      <c r="DR22" s="75">
        <f t="shared" si="124"/>
        <v>0.87</v>
      </c>
      <c r="DS22" s="75">
        <f t="shared" si="124"/>
        <v>0.87</v>
      </c>
      <c r="DT22" s="75">
        <f t="shared" si="124"/>
        <v>0.87</v>
      </c>
      <c r="DU22" s="75">
        <f t="shared" si="124"/>
        <v>0.87</v>
      </c>
      <c r="DV22" s="75">
        <f t="shared" si="124"/>
        <v>0.87</v>
      </c>
      <c r="DW22" s="75">
        <f t="shared" si="124"/>
        <v>0.87</v>
      </c>
      <c r="DX22" s="75">
        <f t="shared" si="124"/>
        <v>0.87</v>
      </c>
      <c r="DY22" s="75">
        <f t="shared" si="124"/>
        <v>0.87</v>
      </c>
      <c r="DZ22" s="168"/>
      <c r="EA22" s="52">
        <f>InputsStatic!S15</f>
        <v>18</v>
      </c>
      <c r="EB22" s="53">
        <v>0.09</v>
      </c>
      <c r="EC22" s="52">
        <f>InputsStatic!T15</f>
        <v>1970</v>
      </c>
      <c r="ED22" s="89">
        <f>InputsNOMAD!AH15</f>
        <v>6.9999999999999994E-5</v>
      </c>
      <c r="EE22" s="89">
        <f>InputsNOMAD!AI15</f>
        <v>0.21307000000000001</v>
      </c>
      <c r="EF22" s="20">
        <f>InputsStatic!K15</f>
        <v>0</v>
      </c>
      <c r="EG22" s="73"/>
      <c r="EH22" s="225">
        <f>InputsStatic!AF15</f>
        <v>0.73499999999999999</v>
      </c>
      <c r="EI22" s="73"/>
      <c r="EJ22" s="52">
        <f t="shared" si="48"/>
        <v>2</v>
      </c>
      <c r="EK22" s="52">
        <v>0</v>
      </c>
      <c r="EL22" s="52">
        <v>1</v>
      </c>
      <c r="EM22" s="52">
        <v>0</v>
      </c>
      <c r="EN22" s="52">
        <v>0</v>
      </c>
      <c r="EO22" s="52">
        <v>0</v>
      </c>
      <c r="EP22" s="52">
        <v>0</v>
      </c>
      <c r="EQ22" s="52">
        <v>0</v>
      </c>
      <c r="ER22" s="52">
        <v>0</v>
      </c>
      <c r="ES22" s="52">
        <v>0</v>
      </c>
      <c r="ET22" s="52">
        <v>0</v>
      </c>
      <c r="EU22" s="52">
        <v>0</v>
      </c>
      <c r="EV22" s="52">
        <v>0</v>
      </c>
      <c r="EW22" s="52">
        <v>0</v>
      </c>
      <c r="EX22" s="52">
        <v>0</v>
      </c>
      <c r="EY22" s="52">
        <f t="shared" si="49"/>
        <v>1</v>
      </c>
      <c r="EZ22" s="640">
        <v>1</v>
      </c>
      <c r="FA22" s="168"/>
      <c r="FB22" s="52">
        <f t="shared" si="62"/>
        <v>8</v>
      </c>
      <c r="FC22" s="20">
        <f t="shared" si="50"/>
        <v>2017</v>
      </c>
      <c r="FD22" s="75"/>
      <c r="FE22" s="75"/>
      <c r="FF22" s="75"/>
      <c r="FG22" s="75"/>
      <c r="FH22" s="75"/>
      <c r="FI22" s="75"/>
      <c r="FJ22" s="23"/>
      <c r="FK22" s="52">
        <f>InputsTimeDependentUnits!D15</f>
        <v>0</v>
      </c>
      <c r="FL22" s="52">
        <f>InputsTimeDependentUnits!E15</f>
        <v>0</v>
      </c>
      <c r="FM22" s="52">
        <f>InputsTimeDependentUnits!F15</f>
        <v>0</v>
      </c>
      <c r="FN22" s="52">
        <f>InputsTimeDependentUnits!G15</f>
        <v>0</v>
      </c>
      <c r="FO22" s="52">
        <f>InputsTimeDependentUnits!H15</f>
        <v>80220000</v>
      </c>
      <c r="FP22" s="52">
        <f>InputsTimeDependentUnits!I15</f>
        <v>0</v>
      </c>
      <c r="FQ22" s="52">
        <f>InputsTimeDependentUnits!J15</f>
        <v>0</v>
      </c>
      <c r="FR22" s="52">
        <f>InputsTimeDependentUnits!K15</f>
        <v>0</v>
      </c>
      <c r="FS22" s="52">
        <f>InputsTimeDependentUnits!L15</f>
        <v>0</v>
      </c>
      <c r="FT22" s="52">
        <f>InputsTimeDependentUnits!M15</f>
        <v>0</v>
      </c>
      <c r="FU22" s="52">
        <f>InputsTimeDependentUnits!N15</f>
        <v>0</v>
      </c>
      <c r="FV22" s="52">
        <f>InputsTimeDependentUnits!O15</f>
        <v>0</v>
      </c>
      <c r="FW22" s="52">
        <f>InputsTimeDependentUnits!P15</f>
        <v>0</v>
      </c>
      <c r="FX22" s="52">
        <f>InputsTimeDependentUnits!Q15</f>
        <v>0</v>
      </c>
      <c r="FY22" s="52">
        <f>InputsTimeDependentUnits!R15</f>
        <v>0</v>
      </c>
      <c r="FZ22" s="52">
        <f t="shared" si="112"/>
        <v>0</v>
      </c>
      <c r="GA22" s="52">
        <f t="shared" si="52"/>
        <v>0</v>
      </c>
      <c r="GB22" s="52">
        <f t="shared" si="52"/>
        <v>0</v>
      </c>
      <c r="GC22" s="52">
        <f t="shared" si="52"/>
        <v>0</v>
      </c>
      <c r="GD22" s="52">
        <f t="shared" si="52"/>
        <v>0</v>
      </c>
      <c r="GE22" s="52">
        <f t="shared" si="52"/>
        <v>0</v>
      </c>
      <c r="GF22" s="52">
        <f t="shared" si="52"/>
        <v>0</v>
      </c>
      <c r="GG22" s="52">
        <f t="shared" si="52"/>
        <v>0</v>
      </c>
      <c r="GH22" s="52">
        <f t="shared" si="52"/>
        <v>0</v>
      </c>
      <c r="GI22" s="52">
        <f t="shared" si="52"/>
        <v>0</v>
      </c>
      <c r="GJ22" s="168"/>
      <c r="GK22" s="225">
        <v>1</v>
      </c>
      <c r="GL22" s="7">
        <v>1</v>
      </c>
      <c r="GM22" s="7">
        <v>1</v>
      </c>
      <c r="GN22" s="7">
        <v>1</v>
      </c>
      <c r="GO22" s="7">
        <v>1</v>
      </c>
      <c r="GP22" s="7">
        <v>1</v>
      </c>
      <c r="GQ22" s="7">
        <v>1</v>
      </c>
      <c r="GR22" s="7">
        <v>1</v>
      </c>
      <c r="GS22" s="7">
        <v>1</v>
      </c>
      <c r="GT22" s="7">
        <v>1</v>
      </c>
      <c r="GU22" s="7">
        <v>1</v>
      </c>
      <c r="GV22" s="7">
        <v>1</v>
      </c>
      <c r="GW22" s="7">
        <v>1</v>
      </c>
      <c r="GX22" s="7">
        <v>1</v>
      </c>
      <c r="GY22" s="7">
        <v>1</v>
      </c>
      <c r="GZ22" s="7">
        <v>1</v>
      </c>
      <c r="HA22" s="7">
        <v>1</v>
      </c>
      <c r="HB22" s="7">
        <v>1</v>
      </c>
      <c r="HC22" s="7">
        <v>1</v>
      </c>
      <c r="HD22" s="7">
        <v>1</v>
      </c>
      <c r="HE22" s="7">
        <v>1</v>
      </c>
      <c r="HF22" s="7">
        <v>1</v>
      </c>
      <c r="HG22" s="7">
        <v>1</v>
      </c>
      <c r="HH22" s="7">
        <v>1</v>
      </c>
      <c r="HI22" s="7">
        <v>1</v>
      </c>
      <c r="HJ22" s="168"/>
      <c r="HK22" s="52">
        <f t="shared" si="53"/>
        <v>2008</v>
      </c>
      <c r="HL22" s="52">
        <f ca="1">IF($EJ22&gt;0,OFFSET(Dashboard!F$16,$EJ22-1,0),0)</f>
        <v>1</v>
      </c>
      <c r="HM22" s="52">
        <f ca="1">IF($EJ22&gt;0,OFFSET(Dashboard!G$16,$EJ22-1,0),0)</f>
        <v>0</v>
      </c>
      <c r="HN22" s="52">
        <f ca="1">IF($EJ22&gt;0,OFFSET(Dashboard!H$16,$EJ22-1,0),0)</f>
        <v>0</v>
      </c>
      <c r="HO22" s="168"/>
    </row>
    <row r="23" spans="1:223" s="19" customFormat="1" ht="32.25" customHeight="1" x14ac:dyDescent="0.2">
      <c r="A23" s="52">
        <f t="shared" ca="1" si="16"/>
        <v>1</v>
      </c>
      <c r="B23" s="45">
        <f t="shared" si="54"/>
        <v>13</v>
      </c>
      <c r="C23" s="45"/>
      <c r="D23" s="531" t="str">
        <f ca="1">IF(EJ23&gt;0,OFFSET(Dashboard!$E$16,EJ23-1,0),"")</f>
        <v>2006 T-20</v>
      </c>
      <c r="E23" s="14" t="s">
        <v>367</v>
      </c>
      <c r="F23" s="643" t="s">
        <v>698</v>
      </c>
      <c r="G23" s="609">
        <f t="shared" ca="1" si="17"/>
        <v>0</v>
      </c>
      <c r="H23" s="609">
        <f t="shared" ca="1" si="18"/>
        <v>0</v>
      </c>
      <c r="I23" s="609">
        <f t="shared" ca="1" si="19"/>
        <v>0</v>
      </c>
      <c r="J23" s="522">
        <f>InputsStatic!J16</f>
        <v>39448</v>
      </c>
      <c r="K23" s="10">
        <f>InputsStatic!L16</f>
        <v>1</v>
      </c>
      <c r="L23" s="168"/>
      <c r="M23" s="764">
        <v>1</v>
      </c>
      <c r="N23" s="83">
        <v>0</v>
      </c>
      <c r="O23" s="20">
        <v>100</v>
      </c>
      <c r="P23" s="168"/>
      <c r="Q23" s="144"/>
      <c r="R23" s="608">
        <f>InputsStatic!M16</f>
        <v>2.3441319249913701</v>
      </c>
      <c r="S23" s="609">
        <f>InputsStatic!N16</f>
        <v>3.2405996198196698E-4</v>
      </c>
      <c r="T23" s="609">
        <f>InputsStatic!O16</f>
        <v>0</v>
      </c>
      <c r="U23" s="129">
        <f>InputsStatic!P16</f>
        <v>1.07</v>
      </c>
      <c r="V23" s="129">
        <f>InputsStatic!Q16</f>
        <v>1.2733333333333334</v>
      </c>
      <c r="W23" s="129">
        <f>InputsStatic!R16</f>
        <v>-1.235E-2</v>
      </c>
      <c r="X23" s="138"/>
      <c r="Y23" s="138"/>
      <c r="Z23" s="52">
        <f t="shared" si="20"/>
        <v>0</v>
      </c>
      <c r="AA23" s="20">
        <f t="shared" si="21"/>
        <v>0</v>
      </c>
      <c r="AB23" s="20">
        <f t="shared" si="22"/>
        <v>0</v>
      </c>
      <c r="AC23" s="20">
        <f t="shared" si="23"/>
        <v>0</v>
      </c>
      <c r="AD23" s="20">
        <f t="shared" si="24"/>
        <v>0</v>
      </c>
      <c r="AE23" s="20">
        <f t="shared" si="25"/>
        <v>53635751.844875596</v>
      </c>
      <c r="AF23" s="20">
        <f t="shared" si="26"/>
        <v>0</v>
      </c>
      <c r="AG23" s="20">
        <f t="shared" si="27"/>
        <v>0</v>
      </c>
      <c r="AH23" s="20">
        <f t="shared" si="28"/>
        <v>0</v>
      </c>
      <c r="AI23" s="20">
        <f t="shared" si="29"/>
        <v>0</v>
      </c>
      <c r="AJ23" s="20">
        <f t="shared" si="30"/>
        <v>0</v>
      </c>
      <c r="AK23" s="20">
        <f t="shared" si="31"/>
        <v>0</v>
      </c>
      <c r="AL23" s="20">
        <f t="shared" si="32"/>
        <v>0</v>
      </c>
      <c r="AM23" s="20">
        <f t="shared" si="33"/>
        <v>0</v>
      </c>
      <c r="AN23" s="20">
        <f t="shared" si="34"/>
        <v>0</v>
      </c>
      <c r="AO23" s="20">
        <f t="shared" si="35"/>
        <v>0</v>
      </c>
      <c r="AP23" s="20">
        <f t="shared" si="36"/>
        <v>0</v>
      </c>
      <c r="AQ23" s="20">
        <f t="shared" si="37"/>
        <v>0</v>
      </c>
      <c r="AR23" s="20">
        <f t="shared" si="38"/>
        <v>0</v>
      </c>
      <c r="AS23" s="20">
        <f t="shared" si="39"/>
        <v>0</v>
      </c>
      <c r="AT23" s="20">
        <f t="shared" si="40"/>
        <v>0</v>
      </c>
      <c r="AU23" s="20">
        <f t="shared" si="41"/>
        <v>0</v>
      </c>
      <c r="AV23" s="20">
        <f t="shared" si="42"/>
        <v>0</v>
      </c>
      <c r="AW23" s="20">
        <f t="shared" si="43"/>
        <v>0</v>
      </c>
      <c r="AX23" s="20">
        <f t="shared" si="44"/>
        <v>0</v>
      </c>
      <c r="AY23" s="73"/>
      <c r="AZ23" s="73"/>
      <c r="BA23" s="75">
        <f>InputsTimeDependentComplianceE!D16</f>
        <v>0</v>
      </c>
      <c r="BB23" s="75">
        <f>InputsTimeDependentComplianceE!E16</f>
        <v>0</v>
      </c>
      <c r="BC23" s="75">
        <f>InputsTimeDependentComplianceE!F16</f>
        <v>0.72</v>
      </c>
      <c r="BD23" s="75">
        <f>InputsTimeDependentComplianceE!G16</f>
        <v>0.72</v>
      </c>
      <c r="BE23" s="75">
        <f>InputsTimeDependentComplianceE!H16</f>
        <v>0.72</v>
      </c>
      <c r="BF23" s="75">
        <f>InputsTimeDependentComplianceE!I16</f>
        <v>0.72</v>
      </c>
      <c r="BG23" s="75">
        <f>InputsTimeDependentComplianceE!J16</f>
        <v>0.87</v>
      </c>
      <c r="BH23" s="75">
        <f>InputsTimeDependentComplianceE!K16</f>
        <v>0.87</v>
      </c>
      <c r="BI23" s="75">
        <f>InputsTimeDependentComplianceE!L16</f>
        <v>0.87</v>
      </c>
      <c r="BJ23" s="75">
        <f>InputsTimeDependentComplianceE!M16</f>
        <v>0.87</v>
      </c>
      <c r="BK23" s="75">
        <f>InputsTimeDependentComplianceE!N16</f>
        <v>0.87</v>
      </c>
      <c r="BL23" s="75">
        <f>InputsTimeDependentComplianceE!O16</f>
        <v>0.87</v>
      </c>
      <c r="BM23" s="75">
        <f>InputsTimeDependentComplianceE!P16</f>
        <v>0.87</v>
      </c>
      <c r="BN23" s="75">
        <f>InputsTimeDependentComplianceE!Q16</f>
        <v>0.87</v>
      </c>
      <c r="BO23" s="75">
        <f>InputsTimeDependentComplianceE!R16</f>
        <v>0.87</v>
      </c>
      <c r="BP23" s="75">
        <f t="shared" si="55"/>
        <v>0.87</v>
      </c>
      <c r="BQ23" s="75">
        <f t="shared" si="55"/>
        <v>0.87</v>
      </c>
      <c r="BR23" s="75">
        <f t="shared" ref="BR23:BS23" si="125">BQ23</f>
        <v>0.87</v>
      </c>
      <c r="BS23" s="75">
        <f t="shared" si="125"/>
        <v>0.87</v>
      </c>
      <c r="BT23" s="75">
        <f t="shared" ref="BT23:BU23" si="126">BS23</f>
        <v>0.87</v>
      </c>
      <c r="BU23" s="75">
        <f t="shared" si="126"/>
        <v>0.87</v>
      </c>
      <c r="BV23" s="75">
        <f t="shared" ref="BV23:BW23" si="127">BU23</f>
        <v>0.87</v>
      </c>
      <c r="BW23" s="75">
        <f t="shared" si="127"/>
        <v>0.87</v>
      </c>
      <c r="BX23" s="75">
        <f t="shared" ref="BX23:BY23" si="128">BW23</f>
        <v>0.87</v>
      </c>
      <c r="BY23" s="75">
        <f t="shared" si="128"/>
        <v>0.87</v>
      </c>
      <c r="BZ23" s="23"/>
      <c r="CA23" s="75">
        <f>InputsTimeDependentComplianceD!D16</f>
        <v>0</v>
      </c>
      <c r="CB23" s="75">
        <f>InputsTimeDependentComplianceD!E16</f>
        <v>0</v>
      </c>
      <c r="CC23" s="75">
        <f>InputsTimeDependentComplianceD!F16</f>
        <v>0.72</v>
      </c>
      <c r="CD23" s="75">
        <f>InputsTimeDependentComplianceD!G16</f>
        <v>0.72</v>
      </c>
      <c r="CE23" s="75">
        <f>InputsTimeDependentComplianceD!H16</f>
        <v>0.72</v>
      </c>
      <c r="CF23" s="75">
        <f>InputsTimeDependentComplianceD!I16</f>
        <v>0.72</v>
      </c>
      <c r="CG23" s="75">
        <f>InputsTimeDependentComplianceD!J16</f>
        <v>0.87</v>
      </c>
      <c r="CH23" s="75">
        <f>InputsTimeDependentComplianceD!K16</f>
        <v>0.87</v>
      </c>
      <c r="CI23" s="75">
        <f>InputsTimeDependentComplianceD!L16</f>
        <v>0.87</v>
      </c>
      <c r="CJ23" s="75">
        <f>InputsTimeDependentComplianceD!M16</f>
        <v>0.87</v>
      </c>
      <c r="CK23" s="75">
        <f>InputsTimeDependentComplianceD!N16</f>
        <v>0.87</v>
      </c>
      <c r="CL23" s="75">
        <f>InputsTimeDependentComplianceD!O16</f>
        <v>0.87</v>
      </c>
      <c r="CM23" s="75">
        <f>InputsTimeDependentComplianceD!P16</f>
        <v>0.87</v>
      </c>
      <c r="CN23" s="75">
        <f>InputsTimeDependentComplianceD!Q16</f>
        <v>0.87</v>
      </c>
      <c r="CO23" s="75">
        <f>InputsTimeDependentComplianceD!R16</f>
        <v>0.87</v>
      </c>
      <c r="CP23" s="75">
        <f t="shared" ref="CP23:CY23" si="129">CO23</f>
        <v>0.87</v>
      </c>
      <c r="CQ23" s="75">
        <f t="shared" si="129"/>
        <v>0.87</v>
      </c>
      <c r="CR23" s="75">
        <f t="shared" si="129"/>
        <v>0.87</v>
      </c>
      <c r="CS23" s="75">
        <f t="shared" si="129"/>
        <v>0.87</v>
      </c>
      <c r="CT23" s="75">
        <f t="shared" si="129"/>
        <v>0.87</v>
      </c>
      <c r="CU23" s="75">
        <f t="shared" si="129"/>
        <v>0.87</v>
      </c>
      <c r="CV23" s="75">
        <f t="shared" si="129"/>
        <v>0.87</v>
      </c>
      <c r="CW23" s="75">
        <f t="shared" si="129"/>
        <v>0.87</v>
      </c>
      <c r="CX23" s="75">
        <f t="shared" si="129"/>
        <v>0.87</v>
      </c>
      <c r="CY23" s="75">
        <f t="shared" si="129"/>
        <v>0.87</v>
      </c>
      <c r="CZ23" s="168"/>
      <c r="DA23" s="75">
        <f>InputsTimeDependentComplianceG!D16</f>
        <v>0</v>
      </c>
      <c r="DB23" s="75">
        <f>InputsTimeDependentComplianceG!E16</f>
        <v>0</v>
      </c>
      <c r="DC23" s="75">
        <f>InputsTimeDependentComplianceG!F16</f>
        <v>0.72</v>
      </c>
      <c r="DD23" s="75">
        <f>InputsTimeDependentComplianceG!G16</f>
        <v>0.72</v>
      </c>
      <c r="DE23" s="75">
        <f>InputsTimeDependentComplianceG!H16</f>
        <v>0.72</v>
      </c>
      <c r="DF23" s="75">
        <f>InputsTimeDependentComplianceG!I16</f>
        <v>0.72</v>
      </c>
      <c r="DG23" s="75">
        <f>InputsTimeDependentComplianceG!J16</f>
        <v>0.87</v>
      </c>
      <c r="DH23" s="75">
        <f>InputsTimeDependentComplianceG!K16</f>
        <v>0.87</v>
      </c>
      <c r="DI23" s="75">
        <f>InputsTimeDependentComplianceG!L16</f>
        <v>0.87</v>
      </c>
      <c r="DJ23" s="75">
        <f>InputsTimeDependentComplianceG!M16</f>
        <v>0.87</v>
      </c>
      <c r="DK23" s="75">
        <f>InputsTimeDependentComplianceG!N16</f>
        <v>0.87</v>
      </c>
      <c r="DL23" s="75">
        <f>InputsTimeDependentComplianceG!O16</f>
        <v>0.87</v>
      </c>
      <c r="DM23" s="75">
        <f>InputsTimeDependentComplianceG!P16</f>
        <v>0.87</v>
      </c>
      <c r="DN23" s="75">
        <f>InputsTimeDependentComplianceG!Q16</f>
        <v>0.87</v>
      </c>
      <c r="DO23" s="75">
        <f>InputsTimeDependentComplianceG!R16</f>
        <v>0.87</v>
      </c>
      <c r="DP23" s="75">
        <f t="shared" ref="DP23:DY23" si="130">DO23</f>
        <v>0.87</v>
      </c>
      <c r="DQ23" s="75">
        <f t="shared" si="130"/>
        <v>0.87</v>
      </c>
      <c r="DR23" s="75">
        <f t="shared" si="130"/>
        <v>0.87</v>
      </c>
      <c r="DS23" s="75">
        <f t="shared" si="130"/>
        <v>0.87</v>
      </c>
      <c r="DT23" s="75">
        <f t="shared" si="130"/>
        <v>0.87</v>
      </c>
      <c r="DU23" s="75">
        <f t="shared" si="130"/>
        <v>0.87</v>
      </c>
      <c r="DV23" s="75">
        <f t="shared" si="130"/>
        <v>0.87</v>
      </c>
      <c r="DW23" s="75">
        <f t="shared" si="130"/>
        <v>0.87</v>
      </c>
      <c r="DX23" s="75">
        <f t="shared" si="130"/>
        <v>0.87</v>
      </c>
      <c r="DY23" s="75">
        <f t="shared" si="130"/>
        <v>0.87</v>
      </c>
      <c r="DZ23" s="168"/>
      <c r="EA23" s="52">
        <f>InputsStatic!S16</f>
        <v>18</v>
      </c>
      <c r="EB23" s="53">
        <v>0.09</v>
      </c>
      <c r="EC23" s="52">
        <f>InputsStatic!T16</f>
        <v>1970</v>
      </c>
      <c r="ED23" s="89">
        <f>InputsNOMAD!AH16</f>
        <v>6.9999999999999994E-5</v>
      </c>
      <c r="EE23" s="89">
        <f>InputsNOMAD!AI16</f>
        <v>0.21307000000000001</v>
      </c>
      <c r="EF23" s="20">
        <f>InputsStatic!K16</f>
        <v>0</v>
      </c>
      <c r="EG23" s="73"/>
      <c r="EH23" s="225">
        <f>InputsStatic!AF16</f>
        <v>0.73499999999999999</v>
      </c>
      <c r="EI23" s="73"/>
      <c r="EJ23" s="52">
        <f t="shared" si="48"/>
        <v>2</v>
      </c>
      <c r="EK23" s="52">
        <v>0</v>
      </c>
      <c r="EL23" s="52">
        <v>1</v>
      </c>
      <c r="EM23" s="52">
        <v>0</v>
      </c>
      <c r="EN23" s="52">
        <v>0</v>
      </c>
      <c r="EO23" s="52">
        <v>0</v>
      </c>
      <c r="EP23" s="52">
        <v>0</v>
      </c>
      <c r="EQ23" s="52">
        <v>0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f t="shared" si="49"/>
        <v>1</v>
      </c>
      <c r="EZ23" s="640">
        <v>1</v>
      </c>
      <c r="FA23" s="168"/>
      <c r="FB23" s="52">
        <f t="shared" si="62"/>
        <v>8</v>
      </c>
      <c r="FC23" s="20">
        <f t="shared" si="50"/>
        <v>2017</v>
      </c>
      <c r="FD23" s="75"/>
      <c r="FE23" s="75"/>
      <c r="FF23" s="75"/>
      <c r="FG23" s="75"/>
      <c r="FH23" s="75"/>
      <c r="FI23" s="75"/>
      <c r="FJ23" s="23"/>
      <c r="FK23" s="52">
        <f>InputsTimeDependentUnits!D16</f>
        <v>0</v>
      </c>
      <c r="FL23" s="52">
        <f>InputsTimeDependentUnits!E16</f>
        <v>0</v>
      </c>
      <c r="FM23" s="52">
        <f>InputsTimeDependentUnits!F16</f>
        <v>0</v>
      </c>
      <c r="FN23" s="52">
        <f>InputsTimeDependentUnits!G16</f>
        <v>0</v>
      </c>
      <c r="FO23" s="52">
        <f>InputsTimeDependentUnits!H16</f>
        <v>0</v>
      </c>
      <c r="FP23" s="52">
        <f>InputsTimeDependentUnits!I16</f>
        <v>53635751.844875596</v>
      </c>
      <c r="FQ23" s="52">
        <f>InputsTimeDependentUnits!J16</f>
        <v>0</v>
      </c>
      <c r="FR23" s="52">
        <f>InputsTimeDependentUnits!K16</f>
        <v>0</v>
      </c>
      <c r="FS23" s="52">
        <f>InputsTimeDependentUnits!L16</f>
        <v>0</v>
      </c>
      <c r="FT23" s="52">
        <f>InputsTimeDependentUnits!M16</f>
        <v>0</v>
      </c>
      <c r="FU23" s="52">
        <f>InputsTimeDependentUnits!N16</f>
        <v>0</v>
      </c>
      <c r="FV23" s="52">
        <f>InputsTimeDependentUnits!O16</f>
        <v>0</v>
      </c>
      <c r="FW23" s="52">
        <f>InputsTimeDependentUnits!P16</f>
        <v>0</v>
      </c>
      <c r="FX23" s="52">
        <f>InputsTimeDependentUnits!Q16</f>
        <v>0</v>
      </c>
      <c r="FY23" s="52">
        <f>InputsTimeDependentUnits!R16</f>
        <v>0</v>
      </c>
      <c r="FZ23" s="52">
        <f t="shared" si="112"/>
        <v>0</v>
      </c>
      <c r="GA23" s="52">
        <f t="shared" si="52"/>
        <v>0</v>
      </c>
      <c r="GB23" s="52">
        <f t="shared" si="52"/>
        <v>0</v>
      </c>
      <c r="GC23" s="52">
        <f t="shared" si="52"/>
        <v>0</v>
      </c>
      <c r="GD23" s="52">
        <f t="shared" si="52"/>
        <v>0</v>
      </c>
      <c r="GE23" s="52">
        <f t="shared" si="52"/>
        <v>0</v>
      </c>
      <c r="GF23" s="52">
        <f t="shared" si="52"/>
        <v>0</v>
      </c>
      <c r="GG23" s="52">
        <f t="shared" si="52"/>
        <v>0</v>
      </c>
      <c r="GH23" s="52">
        <f t="shared" si="52"/>
        <v>0</v>
      </c>
      <c r="GI23" s="52">
        <f t="shared" si="52"/>
        <v>0</v>
      </c>
      <c r="GJ23" s="168"/>
      <c r="GK23" s="225">
        <v>1</v>
      </c>
      <c r="GL23" s="7">
        <v>1</v>
      </c>
      <c r="GM23" s="7">
        <v>1</v>
      </c>
      <c r="GN23" s="7">
        <v>1</v>
      </c>
      <c r="GO23" s="7">
        <v>1</v>
      </c>
      <c r="GP23" s="7">
        <v>1</v>
      </c>
      <c r="GQ23" s="7">
        <v>1</v>
      </c>
      <c r="GR23" s="7">
        <v>1</v>
      </c>
      <c r="GS23" s="7">
        <v>1</v>
      </c>
      <c r="GT23" s="7">
        <v>1</v>
      </c>
      <c r="GU23" s="7">
        <v>1</v>
      </c>
      <c r="GV23" s="7">
        <v>1</v>
      </c>
      <c r="GW23" s="7">
        <v>1</v>
      </c>
      <c r="GX23" s="7">
        <v>1</v>
      </c>
      <c r="GY23" s="7">
        <v>1</v>
      </c>
      <c r="GZ23" s="7">
        <v>1</v>
      </c>
      <c r="HA23" s="7">
        <v>1</v>
      </c>
      <c r="HB23" s="7">
        <v>1</v>
      </c>
      <c r="HC23" s="7">
        <v>1</v>
      </c>
      <c r="HD23" s="7">
        <v>1</v>
      </c>
      <c r="HE23" s="7">
        <v>1</v>
      </c>
      <c r="HF23" s="7">
        <v>1</v>
      </c>
      <c r="HG23" s="7">
        <v>1</v>
      </c>
      <c r="HH23" s="7">
        <v>1</v>
      </c>
      <c r="HI23" s="7">
        <v>1</v>
      </c>
      <c r="HJ23" s="168"/>
      <c r="HK23" s="52">
        <f t="shared" si="53"/>
        <v>2008</v>
      </c>
      <c r="HL23" s="52">
        <f ca="1">IF($EJ23&gt;0,OFFSET(Dashboard!F$16,$EJ23-1,0),0)</f>
        <v>1</v>
      </c>
      <c r="HM23" s="52">
        <f ca="1">IF($EJ23&gt;0,OFFSET(Dashboard!G$16,$EJ23-1,0),0)</f>
        <v>0</v>
      </c>
      <c r="HN23" s="52">
        <f ca="1">IF($EJ23&gt;0,OFFSET(Dashboard!H$16,$EJ23-1,0),0)</f>
        <v>0</v>
      </c>
      <c r="HO23" s="168"/>
    </row>
    <row r="24" spans="1:223" s="19" customFormat="1" ht="32.25" customHeight="1" x14ac:dyDescent="0.2">
      <c r="A24" s="52">
        <f t="shared" ca="1" si="16"/>
        <v>1</v>
      </c>
      <c r="B24" s="45">
        <f t="shared" si="54"/>
        <v>14</v>
      </c>
      <c r="C24" s="45"/>
      <c r="D24" s="531" t="str">
        <f ca="1">IF(EJ24&gt;0,OFFSET(Dashboard!$E$16,EJ24-1,0),"")</f>
        <v>2006 T-20</v>
      </c>
      <c r="E24" s="14" t="s">
        <v>368</v>
      </c>
      <c r="F24" s="643" t="s">
        <v>699</v>
      </c>
      <c r="G24" s="609">
        <f t="shared" ca="1" si="17"/>
        <v>0</v>
      </c>
      <c r="H24" s="609">
        <f t="shared" ca="1" si="18"/>
        <v>0</v>
      </c>
      <c r="I24" s="609">
        <f t="shared" ca="1" si="19"/>
        <v>0</v>
      </c>
      <c r="J24" s="522">
        <f>InputsStatic!J17</f>
        <v>39448</v>
      </c>
      <c r="K24" s="10">
        <f>InputsStatic!L17</f>
        <v>1</v>
      </c>
      <c r="L24" s="168"/>
      <c r="M24" s="764">
        <v>1</v>
      </c>
      <c r="N24" s="83">
        <v>0</v>
      </c>
      <c r="O24" s="20">
        <v>100</v>
      </c>
      <c r="P24" s="168"/>
      <c r="Q24" s="144"/>
      <c r="R24" s="608">
        <f>InputsStatic!M17</f>
        <v>1.6338485592446901</v>
      </c>
      <c r="S24" s="609">
        <f>InputsStatic!N17</f>
        <v>2.2586821857096401E-4</v>
      </c>
      <c r="T24" s="609">
        <f>InputsStatic!O17</f>
        <v>0</v>
      </c>
      <c r="U24" s="129">
        <f>InputsStatic!P17</f>
        <v>1.07</v>
      </c>
      <c r="V24" s="129">
        <f>InputsStatic!Q17</f>
        <v>1.2733333333333334</v>
      </c>
      <c r="W24" s="129">
        <f>InputsStatic!R17</f>
        <v>-1.235E-2</v>
      </c>
      <c r="X24" s="138"/>
      <c r="Y24" s="138"/>
      <c r="Z24" s="52">
        <f t="shared" si="20"/>
        <v>0</v>
      </c>
      <c r="AA24" s="20">
        <f t="shared" si="21"/>
        <v>0</v>
      </c>
      <c r="AB24" s="20">
        <f t="shared" si="22"/>
        <v>0</v>
      </c>
      <c r="AC24" s="20">
        <f t="shared" si="23"/>
        <v>0</v>
      </c>
      <c r="AD24" s="20">
        <f t="shared" si="24"/>
        <v>0</v>
      </c>
      <c r="AE24" s="20">
        <f t="shared" si="25"/>
        <v>0</v>
      </c>
      <c r="AF24" s="20">
        <f t="shared" si="26"/>
        <v>32710889.652961798</v>
      </c>
      <c r="AG24" s="20">
        <f t="shared" si="27"/>
        <v>32710889.652961798</v>
      </c>
      <c r="AH24" s="20">
        <f t="shared" si="28"/>
        <v>32710889.652961798</v>
      </c>
      <c r="AI24" s="20">
        <f t="shared" si="29"/>
        <v>32710889.652961798</v>
      </c>
      <c r="AJ24" s="20">
        <f t="shared" si="30"/>
        <v>32710889.652961798</v>
      </c>
      <c r="AK24" s="20">
        <f t="shared" si="31"/>
        <v>32710889.652961798</v>
      </c>
      <c r="AL24" s="20">
        <f t="shared" si="32"/>
        <v>32710889.652961798</v>
      </c>
      <c r="AM24" s="20">
        <f t="shared" si="33"/>
        <v>32710889.652961798</v>
      </c>
      <c r="AN24" s="20">
        <f t="shared" si="34"/>
        <v>32710889.652961798</v>
      </c>
      <c r="AO24" s="20">
        <f t="shared" si="35"/>
        <v>32710889.652961798</v>
      </c>
      <c r="AP24" s="20">
        <f t="shared" si="36"/>
        <v>32710889.652961798</v>
      </c>
      <c r="AQ24" s="20">
        <f t="shared" si="37"/>
        <v>32710889.652961798</v>
      </c>
      <c r="AR24" s="20">
        <f t="shared" si="38"/>
        <v>32710889.652961798</v>
      </c>
      <c r="AS24" s="20">
        <f t="shared" si="39"/>
        <v>32710889.652961798</v>
      </c>
      <c r="AT24" s="20">
        <f t="shared" si="40"/>
        <v>32710889.652961798</v>
      </c>
      <c r="AU24" s="20">
        <f t="shared" si="41"/>
        <v>32710889.652961798</v>
      </c>
      <c r="AV24" s="20">
        <f t="shared" si="42"/>
        <v>32710889.652961798</v>
      </c>
      <c r="AW24" s="20">
        <f t="shared" si="43"/>
        <v>32710889.652961798</v>
      </c>
      <c r="AX24" s="20">
        <f t="shared" si="44"/>
        <v>32710889.652961798</v>
      </c>
      <c r="AY24" s="73"/>
      <c r="AZ24" s="73"/>
      <c r="BA24" s="75">
        <f>InputsTimeDependentComplianceE!D17</f>
        <v>0</v>
      </c>
      <c r="BB24" s="75">
        <f>InputsTimeDependentComplianceE!E17</f>
        <v>0</v>
      </c>
      <c r="BC24" s="75">
        <f>InputsTimeDependentComplianceE!F17</f>
        <v>0</v>
      </c>
      <c r="BD24" s="75">
        <f>InputsTimeDependentComplianceE!G17</f>
        <v>0</v>
      </c>
      <c r="BE24" s="75">
        <f>InputsTimeDependentComplianceE!H17</f>
        <v>0</v>
      </c>
      <c r="BF24" s="75">
        <f>InputsTimeDependentComplianceE!I17</f>
        <v>0</v>
      </c>
      <c r="BG24" s="75">
        <f>InputsTimeDependentComplianceE!J17</f>
        <v>0.88978630017288496</v>
      </c>
      <c r="BH24" s="75">
        <f>InputsTimeDependentComplianceE!K17</f>
        <v>0.88978630017288496</v>
      </c>
      <c r="BI24" s="75">
        <f>InputsTimeDependentComplianceE!L17</f>
        <v>0.88978630017288496</v>
      </c>
      <c r="BJ24" s="75">
        <f>InputsTimeDependentComplianceE!M17</f>
        <v>0.88978630017288496</v>
      </c>
      <c r="BK24" s="75">
        <f>InputsTimeDependentComplianceE!N17</f>
        <v>0.88978630017288496</v>
      </c>
      <c r="BL24" s="75">
        <f>InputsTimeDependentComplianceE!O17</f>
        <v>0.88978630017288496</v>
      </c>
      <c r="BM24" s="75">
        <f>InputsTimeDependentComplianceE!P17</f>
        <v>0.88978630017288496</v>
      </c>
      <c r="BN24" s="75">
        <f>InputsTimeDependentComplianceE!Q17</f>
        <v>0.88978630017288496</v>
      </c>
      <c r="BO24" s="75">
        <f>InputsTimeDependentComplianceE!R17</f>
        <v>0.88978630017288496</v>
      </c>
      <c r="BP24" s="75">
        <f t="shared" si="55"/>
        <v>0.88978630017288496</v>
      </c>
      <c r="BQ24" s="75">
        <f t="shared" si="55"/>
        <v>0.88978630017288496</v>
      </c>
      <c r="BR24" s="75">
        <f t="shared" ref="BR24:BS24" si="131">BQ24</f>
        <v>0.88978630017288496</v>
      </c>
      <c r="BS24" s="75">
        <f t="shared" si="131"/>
        <v>0.88978630017288496</v>
      </c>
      <c r="BT24" s="75">
        <f t="shared" ref="BT24:BU24" si="132">BS24</f>
        <v>0.88978630017288496</v>
      </c>
      <c r="BU24" s="75">
        <f t="shared" si="132"/>
        <v>0.88978630017288496</v>
      </c>
      <c r="BV24" s="75">
        <f t="shared" ref="BV24:BW24" si="133">BU24</f>
        <v>0.88978630017288496</v>
      </c>
      <c r="BW24" s="75">
        <f t="shared" si="133"/>
        <v>0.88978630017288496</v>
      </c>
      <c r="BX24" s="75">
        <f t="shared" ref="BX24:BY24" si="134">BW24</f>
        <v>0.88978630017288496</v>
      </c>
      <c r="BY24" s="75">
        <f t="shared" si="134"/>
        <v>0.88978630017288496</v>
      </c>
      <c r="BZ24" s="23"/>
      <c r="CA24" s="75">
        <f>InputsTimeDependentComplianceD!D17</f>
        <v>0</v>
      </c>
      <c r="CB24" s="75">
        <f>InputsTimeDependentComplianceD!E17</f>
        <v>0</v>
      </c>
      <c r="CC24" s="75">
        <f>InputsTimeDependentComplianceD!F17</f>
        <v>0</v>
      </c>
      <c r="CD24" s="75">
        <f>InputsTimeDependentComplianceD!G17</f>
        <v>0</v>
      </c>
      <c r="CE24" s="75">
        <f>InputsTimeDependentComplianceD!H17</f>
        <v>0</v>
      </c>
      <c r="CF24" s="75">
        <f>InputsTimeDependentComplianceD!I17</f>
        <v>0</v>
      </c>
      <c r="CG24" s="75">
        <f>InputsTimeDependentComplianceD!J17</f>
        <v>0.88978630017288496</v>
      </c>
      <c r="CH24" s="75">
        <f>InputsTimeDependentComplianceD!K17</f>
        <v>0.88978630017288496</v>
      </c>
      <c r="CI24" s="75">
        <f>InputsTimeDependentComplianceD!L17</f>
        <v>0.88978630017288496</v>
      </c>
      <c r="CJ24" s="75">
        <f>InputsTimeDependentComplianceD!M17</f>
        <v>0.88978630017288496</v>
      </c>
      <c r="CK24" s="75">
        <f>InputsTimeDependentComplianceD!N17</f>
        <v>0.88978630017288496</v>
      </c>
      <c r="CL24" s="75">
        <f>InputsTimeDependentComplianceD!O17</f>
        <v>0.88978630017288496</v>
      </c>
      <c r="CM24" s="75">
        <f>InputsTimeDependentComplianceD!P17</f>
        <v>0.88978630017288496</v>
      </c>
      <c r="CN24" s="75">
        <f>InputsTimeDependentComplianceD!Q17</f>
        <v>0.88978630017288496</v>
      </c>
      <c r="CO24" s="75">
        <f>InputsTimeDependentComplianceD!R17</f>
        <v>0.88978630017288496</v>
      </c>
      <c r="CP24" s="75">
        <f t="shared" ref="CP24:CY24" si="135">CO24</f>
        <v>0.88978630017288496</v>
      </c>
      <c r="CQ24" s="75">
        <f t="shared" si="135"/>
        <v>0.88978630017288496</v>
      </c>
      <c r="CR24" s="75">
        <f t="shared" si="135"/>
        <v>0.88978630017288496</v>
      </c>
      <c r="CS24" s="75">
        <f t="shared" si="135"/>
        <v>0.88978630017288496</v>
      </c>
      <c r="CT24" s="75">
        <f t="shared" si="135"/>
        <v>0.88978630017288496</v>
      </c>
      <c r="CU24" s="75">
        <f t="shared" si="135"/>
        <v>0.88978630017288496</v>
      </c>
      <c r="CV24" s="75">
        <f t="shared" si="135"/>
        <v>0.88978630017288496</v>
      </c>
      <c r="CW24" s="75">
        <f t="shared" si="135"/>
        <v>0.88978630017288496</v>
      </c>
      <c r="CX24" s="75">
        <f t="shared" si="135"/>
        <v>0.88978630017288496</v>
      </c>
      <c r="CY24" s="75">
        <f t="shared" si="135"/>
        <v>0.88978630017288496</v>
      </c>
      <c r="CZ24" s="168"/>
      <c r="DA24" s="75">
        <f>InputsTimeDependentComplianceG!D17</f>
        <v>0</v>
      </c>
      <c r="DB24" s="75">
        <f>InputsTimeDependentComplianceG!E17</f>
        <v>0</v>
      </c>
      <c r="DC24" s="75">
        <f>InputsTimeDependentComplianceG!F17</f>
        <v>0</v>
      </c>
      <c r="DD24" s="75">
        <f>InputsTimeDependentComplianceG!G17</f>
        <v>0</v>
      </c>
      <c r="DE24" s="75">
        <f>InputsTimeDependentComplianceG!H17</f>
        <v>0</v>
      </c>
      <c r="DF24" s="75">
        <f>InputsTimeDependentComplianceG!I17</f>
        <v>0</v>
      </c>
      <c r="DG24" s="75">
        <f>InputsTimeDependentComplianceG!J17</f>
        <v>0.88978630017288496</v>
      </c>
      <c r="DH24" s="75">
        <f>InputsTimeDependentComplianceG!K17</f>
        <v>0.88978630017288496</v>
      </c>
      <c r="DI24" s="75">
        <f>InputsTimeDependentComplianceG!L17</f>
        <v>0.88978630017288496</v>
      </c>
      <c r="DJ24" s="75">
        <f>InputsTimeDependentComplianceG!M17</f>
        <v>0.88978630017288496</v>
      </c>
      <c r="DK24" s="75">
        <f>InputsTimeDependentComplianceG!N17</f>
        <v>0.88978630017288496</v>
      </c>
      <c r="DL24" s="75">
        <f>InputsTimeDependentComplianceG!O17</f>
        <v>0.88978630017288496</v>
      </c>
      <c r="DM24" s="75">
        <f>InputsTimeDependentComplianceG!P17</f>
        <v>0.88978630017288496</v>
      </c>
      <c r="DN24" s="75">
        <f>InputsTimeDependentComplianceG!Q17</f>
        <v>0.88978630017288496</v>
      </c>
      <c r="DO24" s="75">
        <f>InputsTimeDependentComplianceG!R17</f>
        <v>0.88978630017288496</v>
      </c>
      <c r="DP24" s="75">
        <f t="shared" ref="DP24:DY24" si="136">DO24</f>
        <v>0.88978630017288496</v>
      </c>
      <c r="DQ24" s="75">
        <f t="shared" si="136"/>
        <v>0.88978630017288496</v>
      </c>
      <c r="DR24" s="75">
        <f t="shared" si="136"/>
        <v>0.88978630017288496</v>
      </c>
      <c r="DS24" s="75">
        <f t="shared" si="136"/>
        <v>0.88978630017288496</v>
      </c>
      <c r="DT24" s="75">
        <f t="shared" si="136"/>
        <v>0.88978630017288496</v>
      </c>
      <c r="DU24" s="75">
        <f t="shared" si="136"/>
        <v>0.88978630017288496</v>
      </c>
      <c r="DV24" s="75">
        <f t="shared" si="136"/>
        <v>0.88978630017288496</v>
      </c>
      <c r="DW24" s="75">
        <f t="shared" si="136"/>
        <v>0.88978630017288496</v>
      </c>
      <c r="DX24" s="75">
        <f t="shared" si="136"/>
        <v>0.88978630017288496</v>
      </c>
      <c r="DY24" s="75">
        <f t="shared" si="136"/>
        <v>0.88978630017288496</v>
      </c>
      <c r="DZ24" s="168"/>
      <c r="EA24" s="52">
        <f>InputsStatic!S17</f>
        <v>18</v>
      </c>
      <c r="EB24" s="53">
        <v>0.09</v>
      </c>
      <c r="EC24" s="52">
        <f>InputsStatic!T17</f>
        <v>1970</v>
      </c>
      <c r="ED24" s="89">
        <f>InputsNOMAD!AH17</f>
        <v>6.9999999999999994E-5</v>
      </c>
      <c r="EE24" s="89">
        <f>InputsNOMAD!AI17</f>
        <v>0.21307000000000001</v>
      </c>
      <c r="EF24" s="20">
        <f>InputsStatic!K17</f>
        <v>0</v>
      </c>
      <c r="EG24" s="73"/>
      <c r="EH24" s="225">
        <f>InputsStatic!AF17</f>
        <v>0.73499999999999999</v>
      </c>
      <c r="EI24" s="73"/>
      <c r="EJ24" s="52">
        <f t="shared" si="48"/>
        <v>2</v>
      </c>
      <c r="EK24" s="52">
        <v>0</v>
      </c>
      <c r="EL24" s="52">
        <v>1</v>
      </c>
      <c r="EM24" s="52">
        <v>0</v>
      </c>
      <c r="EN24" s="52">
        <v>0</v>
      </c>
      <c r="EO24" s="52">
        <v>0</v>
      </c>
      <c r="EP24" s="52">
        <v>0</v>
      </c>
      <c r="EQ24" s="52">
        <v>0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f t="shared" si="49"/>
        <v>1</v>
      </c>
      <c r="EZ24" s="640">
        <v>1</v>
      </c>
      <c r="FA24" s="168"/>
      <c r="FB24" s="52">
        <f t="shared" si="62"/>
        <v>8</v>
      </c>
      <c r="FC24" s="20">
        <f t="shared" si="50"/>
        <v>2017</v>
      </c>
      <c r="FD24" s="75"/>
      <c r="FE24" s="75"/>
      <c r="FF24" s="75"/>
      <c r="FG24" s="75"/>
      <c r="FH24" s="75"/>
      <c r="FI24" s="75"/>
      <c r="FJ24" s="23"/>
      <c r="FK24" s="52">
        <f>InputsTimeDependentUnits!D17</f>
        <v>0</v>
      </c>
      <c r="FL24" s="52">
        <f>InputsTimeDependentUnits!E17</f>
        <v>0</v>
      </c>
      <c r="FM24" s="52">
        <f>InputsTimeDependentUnits!F17</f>
        <v>0</v>
      </c>
      <c r="FN24" s="52">
        <f>InputsTimeDependentUnits!G17</f>
        <v>0</v>
      </c>
      <c r="FO24" s="52">
        <f>InputsTimeDependentUnits!H17</f>
        <v>0</v>
      </c>
      <c r="FP24" s="52">
        <f>InputsTimeDependentUnits!I17</f>
        <v>0</v>
      </c>
      <c r="FQ24" s="52">
        <f>InputsTimeDependentUnits!J17</f>
        <v>32710889.652961798</v>
      </c>
      <c r="FR24" s="52">
        <f>InputsTimeDependentUnits!K17</f>
        <v>32710889.652961798</v>
      </c>
      <c r="FS24" s="52">
        <f>InputsTimeDependentUnits!L17</f>
        <v>32710889.652961798</v>
      </c>
      <c r="FT24" s="52">
        <f>InputsTimeDependentUnits!M17</f>
        <v>32710889.652961798</v>
      </c>
      <c r="FU24" s="52">
        <f>InputsTimeDependentUnits!N17</f>
        <v>32710889.652961798</v>
      </c>
      <c r="FV24" s="52">
        <f>InputsTimeDependentUnits!O17</f>
        <v>32710889.652961798</v>
      </c>
      <c r="FW24" s="52">
        <f>InputsTimeDependentUnits!P17</f>
        <v>32710889.652961798</v>
      </c>
      <c r="FX24" s="52">
        <f>InputsTimeDependentUnits!Q17</f>
        <v>32710889.652961798</v>
      </c>
      <c r="FY24" s="52">
        <f>InputsTimeDependentUnits!R17</f>
        <v>32710889.652961798</v>
      </c>
      <c r="FZ24" s="52">
        <f t="shared" si="112"/>
        <v>32710889.652961798</v>
      </c>
      <c r="GA24" s="52">
        <f t="shared" si="52"/>
        <v>32710889.652961798</v>
      </c>
      <c r="GB24" s="52">
        <f t="shared" si="52"/>
        <v>32710889.652961798</v>
      </c>
      <c r="GC24" s="52">
        <f t="shared" si="52"/>
        <v>32710889.652961798</v>
      </c>
      <c r="GD24" s="52">
        <f t="shared" si="52"/>
        <v>32710889.652961798</v>
      </c>
      <c r="GE24" s="52">
        <f t="shared" si="52"/>
        <v>32710889.652961798</v>
      </c>
      <c r="GF24" s="52">
        <f t="shared" si="52"/>
        <v>32710889.652961798</v>
      </c>
      <c r="GG24" s="52">
        <f t="shared" si="52"/>
        <v>32710889.652961798</v>
      </c>
      <c r="GH24" s="52">
        <f t="shared" si="52"/>
        <v>32710889.652961798</v>
      </c>
      <c r="GI24" s="52">
        <f t="shared" si="52"/>
        <v>32710889.652961798</v>
      </c>
      <c r="GJ24" s="168"/>
      <c r="GK24" s="225">
        <v>1</v>
      </c>
      <c r="GL24" s="7">
        <v>1</v>
      </c>
      <c r="GM24" s="7">
        <v>1</v>
      </c>
      <c r="GN24" s="7">
        <v>1</v>
      </c>
      <c r="GO24" s="7">
        <v>1</v>
      </c>
      <c r="GP24" s="7">
        <v>1</v>
      </c>
      <c r="GQ24" s="7">
        <v>1</v>
      </c>
      <c r="GR24" s="7">
        <v>1</v>
      </c>
      <c r="GS24" s="7">
        <v>1</v>
      </c>
      <c r="GT24" s="7">
        <v>1</v>
      </c>
      <c r="GU24" s="7">
        <v>1</v>
      </c>
      <c r="GV24" s="7">
        <v>1</v>
      </c>
      <c r="GW24" s="7">
        <v>1</v>
      </c>
      <c r="GX24" s="7">
        <v>1</v>
      </c>
      <c r="GY24" s="7">
        <v>1</v>
      </c>
      <c r="GZ24" s="7">
        <v>1</v>
      </c>
      <c r="HA24" s="7">
        <v>1</v>
      </c>
      <c r="HB24" s="7">
        <v>1</v>
      </c>
      <c r="HC24" s="7">
        <v>1</v>
      </c>
      <c r="HD24" s="7">
        <v>1</v>
      </c>
      <c r="HE24" s="7">
        <v>1</v>
      </c>
      <c r="HF24" s="7">
        <v>1</v>
      </c>
      <c r="HG24" s="7">
        <v>1</v>
      </c>
      <c r="HH24" s="7">
        <v>1</v>
      </c>
      <c r="HI24" s="7">
        <v>1</v>
      </c>
      <c r="HJ24" s="168"/>
      <c r="HK24" s="52">
        <f t="shared" si="53"/>
        <v>2008</v>
      </c>
      <c r="HL24" s="52">
        <f ca="1">IF($EJ24&gt;0,OFFSET(Dashboard!F$16,$EJ24-1,0),0)</f>
        <v>1</v>
      </c>
      <c r="HM24" s="52">
        <f ca="1">IF($EJ24&gt;0,OFFSET(Dashboard!G$16,$EJ24-1,0),0)</f>
        <v>0</v>
      </c>
      <c r="HN24" s="52">
        <f ca="1">IF($EJ24&gt;0,OFFSET(Dashboard!H$16,$EJ24-1,0),0)</f>
        <v>0</v>
      </c>
      <c r="HO24" s="168"/>
    </row>
    <row r="25" spans="1:223" s="5" customFormat="1" ht="32.25" customHeight="1" x14ac:dyDescent="0.2">
      <c r="A25" s="52">
        <f t="shared" ca="1" si="16"/>
        <v>1</v>
      </c>
      <c r="B25" s="45">
        <f t="shared" si="54"/>
        <v>15</v>
      </c>
      <c r="C25" s="45"/>
      <c r="D25" s="14" t="str">
        <f ca="1">IF(EJ25&gt;0,OFFSET(Dashboard!$E$16,EJ25-1,0),"")</f>
        <v>2005 T-20</v>
      </c>
      <c r="E25" s="14" t="s">
        <v>586</v>
      </c>
      <c r="F25" s="8" t="s">
        <v>17</v>
      </c>
      <c r="G25" s="711">
        <f t="shared" ca="1" si="17"/>
        <v>118.01401920000005</v>
      </c>
      <c r="H25" s="714">
        <f t="shared" ca="1" si="18"/>
        <v>21.000715220744016</v>
      </c>
      <c r="I25" s="609">
        <f t="shared" ca="1" si="19"/>
        <v>0</v>
      </c>
      <c r="J25" s="522">
        <f>InputsStatic!J18</f>
        <v>38718</v>
      </c>
      <c r="K25" s="10">
        <f>InputsStatic!L18</f>
        <v>13</v>
      </c>
      <c r="L25" s="168"/>
      <c r="M25" s="764">
        <v>1</v>
      </c>
      <c r="N25" s="83">
        <v>0</v>
      </c>
      <c r="O25" s="20">
        <v>100</v>
      </c>
      <c r="P25" s="168"/>
      <c r="Q25" s="144"/>
      <c r="R25" s="608">
        <f>InputsStatic!M18</f>
        <v>306.60000000000014</v>
      </c>
      <c r="S25" s="609">
        <f>InputsStatic!N18</f>
        <v>5.4559783069231448E-2</v>
      </c>
      <c r="T25" s="609">
        <f>InputsStatic!O18</f>
        <v>0</v>
      </c>
      <c r="U25" s="129">
        <f>InputsStatic!P18</f>
        <v>1.1000000000000001</v>
      </c>
      <c r="V25" s="129">
        <f>InputsStatic!Q18</f>
        <v>1.32</v>
      </c>
      <c r="W25" s="129">
        <f>InputsStatic!R18</f>
        <v>-4.1000000000000003E-3</v>
      </c>
      <c r="X25" s="138"/>
      <c r="Y25" s="138"/>
      <c r="Z25" s="52">
        <f t="shared" si="20"/>
        <v>384912</v>
      </c>
      <c r="AA25" s="20">
        <f t="shared" si="21"/>
        <v>384912</v>
      </c>
      <c r="AB25" s="20">
        <f t="shared" si="22"/>
        <v>384912</v>
      </c>
      <c r="AC25" s="20">
        <f t="shared" si="23"/>
        <v>384912</v>
      </c>
      <c r="AD25" s="20">
        <f t="shared" si="24"/>
        <v>384912</v>
      </c>
      <c r="AE25" s="20">
        <f t="shared" si="25"/>
        <v>384912</v>
      </c>
      <c r="AF25" s="20">
        <f t="shared" si="26"/>
        <v>384912</v>
      </c>
      <c r="AG25" s="20">
        <f t="shared" si="27"/>
        <v>384912</v>
      </c>
      <c r="AH25" s="20">
        <f t="shared" si="28"/>
        <v>384912</v>
      </c>
      <c r="AI25" s="20">
        <f t="shared" si="29"/>
        <v>384912</v>
      </c>
      <c r="AJ25" s="20">
        <f t="shared" si="30"/>
        <v>384912</v>
      </c>
      <c r="AK25" s="20">
        <f t="shared" si="31"/>
        <v>384912</v>
      </c>
      <c r="AL25" s="20">
        <f t="shared" si="32"/>
        <v>384912</v>
      </c>
      <c r="AM25" s="20">
        <f t="shared" si="33"/>
        <v>384912</v>
      </c>
      <c r="AN25" s="20">
        <f t="shared" si="34"/>
        <v>384912</v>
      </c>
      <c r="AO25" s="20">
        <f t="shared" si="35"/>
        <v>384912</v>
      </c>
      <c r="AP25" s="20">
        <f t="shared" si="36"/>
        <v>384912</v>
      </c>
      <c r="AQ25" s="20">
        <f t="shared" si="37"/>
        <v>384912</v>
      </c>
      <c r="AR25" s="20">
        <f t="shared" si="38"/>
        <v>384912</v>
      </c>
      <c r="AS25" s="20">
        <f t="shared" si="39"/>
        <v>384912</v>
      </c>
      <c r="AT25" s="20">
        <f t="shared" si="40"/>
        <v>384912</v>
      </c>
      <c r="AU25" s="20">
        <f t="shared" si="41"/>
        <v>384912</v>
      </c>
      <c r="AV25" s="20">
        <f t="shared" si="42"/>
        <v>384912</v>
      </c>
      <c r="AW25" s="20">
        <f t="shared" si="43"/>
        <v>384912</v>
      </c>
      <c r="AX25" s="20">
        <f t="shared" si="44"/>
        <v>384912</v>
      </c>
      <c r="AY25" s="73"/>
      <c r="AZ25" s="73"/>
      <c r="BA25" s="75">
        <f>InputsTimeDependentComplianceE!D18</f>
        <v>1</v>
      </c>
      <c r="BB25" s="75">
        <f>InputsTimeDependentComplianceE!E18</f>
        <v>1</v>
      </c>
      <c r="BC25" s="75">
        <f>InputsTimeDependentComplianceE!F18</f>
        <v>1</v>
      </c>
      <c r="BD25" s="75">
        <f>InputsTimeDependentComplianceE!G18</f>
        <v>1</v>
      </c>
      <c r="BE25" s="75">
        <f>InputsTimeDependentComplianceE!H18</f>
        <v>1</v>
      </c>
      <c r="BF25" s="75">
        <f>InputsTimeDependentComplianceE!I18</f>
        <v>1</v>
      </c>
      <c r="BG25" s="75">
        <f>InputsTimeDependentComplianceE!J18</f>
        <v>1</v>
      </c>
      <c r="BH25" s="75">
        <f>InputsTimeDependentComplianceE!K18</f>
        <v>1</v>
      </c>
      <c r="BI25" s="75">
        <f>InputsTimeDependentComplianceE!L18</f>
        <v>1</v>
      </c>
      <c r="BJ25" s="75">
        <f>InputsTimeDependentComplianceE!M18</f>
        <v>1</v>
      </c>
      <c r="BK25" s="75">
        <f>InputsTimeDependentComplianceE!N18</f>
        <v>1</v>
      </c>
      <c r="BL25" s="75">
        <f>InputsTimeDependentComplianceE!O18</f>
        <v>1</v>
      </c>
      <c r="BM25" s="75">
        <f>InputsTimeDependentComplianceE!P18</f>
        <v>1</v>
      </c>
      <c r="BN25" s="75">
        <f>InputsTimeDependentComplianceE!Q18</f>
        <v>1</v>
      </c>
      <c r="BO25" s="75">
        <f>InputsTimeDependentComplianceE!R18</f>
        <v>1</v>
      </c>
      <c r="BP25" s="75">
        <f t="shared" si="55"/>
        <v>1</v>
      </c>
      <c r="BQ25" s="75">
        <f t="shared" si="55"/>
        <v>1</v>
      </c>
      <c r="BR25" s="75">
        <f t="shared" ref="BR25:BS25" si="137">BQ25</f>
        <v>1</v>
      </c>
      <c r="BS25" s="75">
        <f t="shared" si="137"/>
        <v>1</v>
      </c>
      <c r="BT25" s="75">
        <f t="shared" ref="BT25:BU25" si="138">BS25</f>
        <v>1</v>
      </c>
      <c r="BU25" s="75">
        <f t="shared" si="138"/>
        <v>1</v>
      </c>
      <c r="BV25" s="75">
        <f t="shared" ref="BV25:BW25" si="139">BU25</f>
        <v>1</v>
      </c>
      <c r="BW25" s="75">
        <f t="shared" si="139"/>
        <v>1</v>
      </c>
      <c r="BX25" s="75">
        <f t="shared" ref="BX25:BY25" si="140">BW25</f>
        <v>1</v>
      </c>
      <c r="BY25" s="75">
        <f t="shared" si="140"/>
        <v>1</v>
      </c>
      <c r="BZ25" s="23"/>
      <c r="CA25" s="75">
        <f>InputsTimeDependentComplianceD!D18</f>
        <v>1</v>
      </c>
      <c r="CB25" s="75">
        <f>InputsTimeDependentComplianceD!E18</f>
        <v>1</v>
      </c>
      <c r="CC25" s="75">
        <f>InputsTimeDependentComplianceD!F18</f>
        <v>1</v>
      </c>
      <c r="CD25" s="75">
        <f>InputsTimeDependentComplianceD!G18</f>
        <v>1</v>
      </c>
      <c r="CE25" s="75">
        <f>InputsTimeDependentComplianceD!H18</f>
        <v>1</v>
      </c>
      <c r="CF25" s="75">
        <f>InputsTimeDependentComplianceD!I18</f>
        <v>1</v>
      </c>
      <c r="CG25" s="75">
        <f>InputsTimeDependentComplianceD!J18</f>
        <v>1</v>
      </c>
      <c r="CH25" s="75">
        <f>InputsTimeDependentComplianceD!K18</f>
        <v>1</v>
      </c>
      <c r="CI25" s="75">
        <f>InputsTimeDependentComplianceD!L18</f>
        <v>1</v>
      </c>
      <c r="CJ25" s="75">
        <f>InputsTimeDependentComplianceD!M18</f>
        <v>1</v>
      </c>
      <c r="CK25" s="75">
        <f>InputsTimeDependentComplianceD!N18</f>
        <v>1</v>
      </c>
      <c r="CL25" s="75">
        <f>InputsTimeDependentComplianceD!O18</f>
        <v>1</v>
      </c>
      <c r="CM25" s="75">
        <f>InputsTimeDependentComplianceD!P18</f>
        <v>1</v>
      </c>
      <c r="CN25" s="75">
        <f>InputsTimeDependentComplianceD!Q18</f>
        <v>1</v>
      </c>
      <c r="CO25" s="75">
        <f>InputsTimeDependentComplianceD!R18</f>
        <v>1</v>
      </c>
      <c r="CP25" s="75">
        <f t="shared" ref="CP25:CY25" si="141">CO25</f>
        <v>1</v>
      </c>
      <c r="CQ25" s="75">
        <f t="shared" si="141"/>
        <v>1</v>
      </c>
      <c r="CR25" s="75">
        <f t="shared" si="141"/>
        <v>1</v>
      </c>
      <c r="CS25" s="75">
        <f t="shared" si="141"/>
        <v>1</v>
      </c>
      <c r="CT25" s="75">
        <f t="shared" si="141"/>
        <v>1</v>
      </c>
      <c r="CU25" s="75">
        <f t="shared" si="141"/>
        <v>1</v>
      </c>
      <c r="CV25" s="75">
        <f t="shared" si="141"/>
        <v>1</v>
      </c>
      <c r="CW25" s="75">
        <f t="shared" si="141"/>
        <v>1</v>
      </c>
      <c r="CX25" s="75">
        <f t="shared" si="141"/>
        <v>1</v>
      </c>
      <c r="CY25" s="75">
        <f t="shared" si="141"/>
        <v>1</v>
      </c>
      <c r="CZ25" s="168"/>
      <c r="DA25" s="75">
        <f>InputsTimeDependentComplianceG!D18</f>
        <v>1</v>
      </c>
      <c r="DB25" s="75">
        <f>InputsTimeDependentComplianceG!E18</f>
        <v>1</v>
      </c>
      <c r="DC25" s="75">
        <f>InputsTimeDependentComplianceG!F18</f>
        <v>1</v>
      </c>
      <c r="DD25" s="75">
        <f>InputsTimeDependentComplianceG!G18</f>
        <v>1</v>
      </c>
      <c r="DE25" s="75">
        <f>InputsTimeDependentComplianceG!H18</f>
        <v>1</v>
      </c>
      <c r="DF25" s="75">
        <f>InputsTimeDependentComplianceG!I18</f>
        <v>1</v>
      </c>
      <c r="DG25" s="75">
        <f>InputsTimeDependentComplianceG!J18</f>
        <v>1</v>
      </c>
      <c r="DH25" s="75">
        <f>InputsTimeDependentComplianceG!K18</f>
        <v>1</v>
      </c>
      <c r="DI25" s="75">
        <f>InputsTimeDependentComplianceG!L18</f>
        <v>1</v>
      </c>
      <c r="DJ25" s="75">
        <f>InputsTimeDependentComplianceG!M18</f>
        <v>1</v>
      </c>
      <c r="DK25" s="75">
        <f>InputsTimeDependentComplianceG!N18</f>
        <v>1</v>
      </c>
      <c r="DL25" s="75">
        <f>InputsTimeDependentComplianceG!O18</f>
        <v>1</v>
      </c>
      <c r="DM25" s="75">
        <f>InputsTimeDependentComplianceG!P18</f>
        <v>1</v>
      </c>
      <c r="DN25" s="75">
        <f>InputsTimeDependentComplianceG!Q18</f>
        <v>1</v>
      </c>
      <c r="DO25" s="75">
        <f>InputsTimeDependentComplianceG!R18</f>
        <v>1</v>
      </c>
      <c r="DP25" s="75">
        <f t="shared" ref="DP25:DY25" si="142">DO25</f>
        <v>1</v>
      </c>
      <c r="DQ25" s="75">
        <f t="shared" si="142"/>
        <v>1</v>
      </c>
      <c r="DR25" s="75">
        <f t="shared" si="142"/>
        <v>1</v>
      </c>
      <c r="DS25" s="75">
        <f t="shared" si="142"/>
        <v>1</v>
      </c>
      <c r="DT25" s="75">
        <f t="shared" si="142"/>
        <v>1</v>
      </c>
      <c r="DU25" s="75">
        <f t="shared" si="142"/>
        <v>1</v>
      </c>
      <c r="DV25" s="75">
        <f t="shared" si="142"/>
        <v>1</v>
      </c>
      <c r="DW25" s="75">
        <f t="shared" si="142"/>
        <v>1</v>
      </c>
      <c r="DX25" s="75">
        <f t="shared" si="142"/>
        <v>1</v>
      </c>
      <c r="DY25" s="75">
        <f t="shared" si="142"/>
        <v>1</v>
      </c>
      <c r="DZ25" s="168"/>
      <c r="EA25" s="52">
        <f>InputsStatic!S18</f>
        <v>6</v>
      </c>
      <c r="EB25" s="53">
        <v>0.74</v>
      </c>
      <c r="EC25" s="52">
        <f>InputsStatic!T18</f>
        <v>1992</v>
      </c>
      <c r="ED25" s="89">
        <f>InputsNOMAD!AH18</f>
        <v>7.5000000000000002E-4</v>
      </c>
      <c r="EE25" s="89">
        <f>InputsNOMAD!AI18</f>
        <v>0.34836</v>
      </c>
      <c r="EF25" s="20">
        <f>InputsStatic!K18</f>
        <v>44565</v>
      </c>
      <c r="EG25" s="73"/>
      <c r="EH25" s="225">
        <f>InputsStatic!AF18</f>
        <v>0.74497499999999994</v>
      </c>
      <c r="EI25" s="73"/>
      <c r="EJ25" s="52">
        <f t="shared" si="48"/>
        <v>1</v>
      </c>
      <c r="EK25" s="52">
        <v>1</v>
      </c>
      <c r="EL25" s="52">
        <v>0</v>
      </c>
      <c r="EM25" s="52">
        <v>0</v>
      </c>
      <c r="EN25" s="52">
        <v>0</v>
      </c>
      <c r="EO25" s="52">
        <v>0</v>
      </c>
      <c r="EP25" s="52">
        <v>0</v>
      </c>
      <c r="EQ25" s="52">
        <v>0</v>
      </c>
      <c r="ER25" s="52">
        <v>0</v>
      </c>
      <c r="ES25" s="52">
        <v>0</v>
      </c>
      <c r="ET25" s="52">
        <v>0</v>
      </c>
      <c r="EU25" s="52">
        <v>0</v>
      </c>
      <c r="EV25" s="52">
        <v>0</v>
      </c>
      <c r="EW25" s="52">
        <v>0</v>
      </c>
      <c r="EX25" s="52">
        <v>0</v>
      </c>
      <c r="EY25" s="52">
        <f t="shared" si="49"/>
        <v>1</v>
      </c>
      <c r="EZ25" s="640">
        <v>1</v>
      </c>
      <c r="FA25" s="168"/>
      <c r="FB25" s="52">
        <f t="shared" si="62"/>
        <v>8</v>
      </c>
      <c r="FC25" s="20">
        <f t="shared" si="50"/>
        <v>2017</v>
      </c>
      <c r="FD25" s="75"/>
      <c r="FE25" s="75"/>
      <c r="FF25" s="75"/>
      <c r="FG25" s="75"/>
      <c r="FH25" s="75"/>
      <c r="FI25" s="75"/>
      <c r="FJ25" s="23"/>
      <c r="FK25" s="52">
        <f>InputsTimeDependentUnits!D18</f>
        <v>384912</v>
      </c>
      <c r="FL25" s="52">
        <f>InputsTimeDependentUnits!E18</f>
        <v>384912</v>
      </c>
      <c r="FM25" s="52">
        <f>InputsTimeDependentUnits!F18</f>
        <v>384912</v>
      </c>
      <c r="FN25" s="52">
        <f>InputsTimeDependentUnits!G18</f>
        <v>384912</v>
      </c>
      <c r="FO25" s="52">
        <f>InputsTimeDependentUnits!H18</f>
        <v>384912</v>
      </c>
      <c r="FP25" s="52">
        <f>InputsTimeDependentUnits!I18</f>
        <v>384912</v>
      </c>
      <c r="FQ25" s="52">
        <f>InputsTimeDependentUnits!J18</f>
        <v>384912</v>
      </c>
      <c r="FR25" s="52">
        <f>InputsTimeDependentUnits!K18</f>
        <v>384912</v>
      </c>
      <c r="FS25" s="52">
        <f>InputsTimeDependentUnits!L18</f>
        <v>384912</v>
      </c>
      <c r="FT25" s="52">
        <f>InputsTimeDependentUnits!M18</f>
        <v>384912</v>
      </c>
      <c r="FU25" s="52">
        <f>InputsTimeDependentUnits!N18</f>
        <v>384912</v>
      </c>
      <c r="FV25" s="52">
        <f>InputsTimeDependentUnits!O18</f>
        <v>384912</v>
      </c>
      <c r="FW25" s="52">
        <f>InputsTimeDependentUnits!P18</f>
        <v>384912</v>
      </c>
      <c r="FX25" s="52">
        <f>InputsTimeDependentUnits!Q18</f>
        <v>384912</v>
      </c>
      <c r="FY25" s="52">
        <f>InputsTimeDependentUnits!R18</f>
        <v>384912</v>
      </c>
      <c r="FZ25" s="52">
        <f t="shared" si="112"/>
        <v>384912</v>
      </c>
      <c r="GA25" s="52">
        <f t="shared" si="52"/>
        <v>384912</v>
      </c>
      <c r="GB25" s="52">
        <f t="shared" si="52"/>
        <v>384912</v>
      </c>
      <c r="GC25" s="52">
        <f t="shared" si="52"/>
        <v>384912</v>
      </c>
      <c r="GD25" s="52">
        <f t="shared" si="52"/>
        <v>384912</v>
      </c>
      <c r="GE25" s="52">
        <f t="shared" si="52"/>
        <v>384912</v>
      </c>
      <c r="GF25" s="52">
        <f t="shared" si="52"/>
        <v>384912</v>
      </c>
      <c r="GG25" s="52">
        <f t="shared" si="52"/>
        <v>384912</v>
      </c>
      <c r="GH25" s="52">
        <f t="shared" si="52"/>
        <v>384912</v>
      </c>
      <c r="GI25" s="52">
        <f t="shared" si="52"/>
        <v>384912</v>
      </c>
      <c r="GJ25" s="168"/>
      <c r="GK25" s="225">
        <v>1</v>
      </c>
      <c r="GL25" s="7">
        <v>1</v>
      </c>
      <c r="GM25" s="7">
        <v>1</v>
      </c>
      <c r="GN25" s="7">
        <v>1</v>
      </c>
      <c r="GO25" s="7">
        <v>1</v>
      </c>
      <c r="GP25" s="7">
        <v>1</v>
      </c>
      <c r="GQ25" s="7">
        <v>1</v>
      </c>
      <c r="GR25" s="7">
        <v>1</v>
      </c>
      <c r="GS25" s="7">
        <v>1</v>
      </c>
      <c r="GT25" s="7">
        <v>1</v>
      </c>
      <c r="GU25" s="7">
        <v>1</v>
      </c>
      <c r="GV25" s="7">
        <v>1</v>
      </c>
      <c r="GW25" s="7">
        <v>1</v>
      </c>
      <c r="GX25" s="7">
        <v>1</v>
      </c>
      <c r="GY25" s="7">
        <v>1</v>
      </c>
      <c r="GZ25" s="7">
        <v>1</v>
      </c>
      <c r="HA25" s="7">
        <v>1</v>
      </c>
      <c r="HB25" s="7">
        <v>1</v>
      </c>
      <c r="HC25" s="7">
        <v>1</v>
      </c>
      <c r="HD25" s="7">
        <v>1</v>
      </c>
      <c r="HE25" s="7">
        <v>1</v>
      </c>
      <c r="HF25" s="7">
        <v>1</v>
      </c>
      <c r="HG25" s="7">
        <v>1</v>
      </c>
      <c r="HH25" s="7">
        <v>1</v>
      </c>
      <c r="HI25" s="7">
        <v>1</v>
      </c>
      <c r="HJ25" s="168"/>
      <c r="HK25" s="52">
        <f t="shared" si="53"/>
        <v>2006</v>
      </c>
      <c r="HL25" s="52">
        <f ca="1">IF($EJ25&gt;0,OFFSET(Dashboard!F$16,$EJ25-1,0),0)</f>
        <v>1</v>
      </c>
      <c r="HM25" s="52">
        <f ca="1">IF($EJ25&gt;0,OFFSET(Dashboard!G$16,$EJ25-1,0),0)</f>
        <v>0</v>
      </c>
      <c r="HN25" s="52">
        <f ca="1">IF($EJ25&gt;0,OFFSET(Dashboard!H$16,$EJ25-1,0),0)</f>
        <v>0</v>
      </c>
      <c r="HO25" s="168"/>
    </row>
    <row r="26" spans="1:223" s="19" customFormat="1" ht="32.25" customHeight="1" x14ac:dyDescent="0.2">
      <c r="A26" s="52">
        <f t="shared" ca="1" si="16"/>
        <v>1</v>
      </c>
      <c r="B26" s="45">
        <f t="shared" si="54"/>
        <v>16</v>
      </c>
      <c r="C26" s="45"/>
      <c r="D26" s="14" t="str">
        <f ca="1">IF(EJ26&gt;0,OFFSET(Dashboard!$E$16,EJ26-1,0),"")</f>
        <v>2005 T-20</v>
      </c>
      <c r="E26" s="14" t="s">
        <v>587</v>
      </c>
      <c r="F26" s="8" t="s">
        <v>18</v>
      </c>
      <c r="G26" s="711">
        <f t="shared" ca="1" si="17"/>
        <v>48.61707103255813</v>
      </c>
      <c r="H26" s="714">
        <f t="shared" ca="1" si="18"/>
        <v>8.6762772919642188</v>
      </c>
      <c r="I26" s="609">
        <f t="shared" ca="1" si="19"/>
        <v>0</v>
      </c>
      <c r="J26" s="522">
        <f>InputsStatic!J19</f>
        <v>39448</v>
      </c>
      <c r="K26" s="10">
        <f>InputsStatic!L19</f>
        <v>13</v>
      </c>
      <c r="L26" s="168"/>
      <c r="M26" s="764">
        <v>1</v>
      </c>
      <c r="N26" s="83">
        <v>0</v>
      </c>
      <c r="O26" s="20">
        <v>100</v>
      </c>
      <c r="P26" s="168"/>
      <c r="Q26" s="144"/>
      <c r="R26" s="608">
        <f>InputsStatic!M19</f>
        <v>84.204651162790682</v>
      </c>
      <c r="S26" s="609">
        <f>InputsStatic!N19</f>
        <v>1.5027291592128797E-2</v>
      </c>
      <c r="T26" s="609">
        <f>InputsStatic!O19</f>
        <v>0</v>
      </c>
      <c r="U26" s="129">
        <f>InputsStatic!P19</f>
        <v>1.1000000000000001</v>
      </c>
      <c r="V26" s="129">
        <f>InputsStatic!Q19</f>
        <v>1.32</v>
      </c>
      <c r="W26" s="129">
        <f>InputsStatic!R19</f>
        <v>-4.1000000000000003E-3</v>
      </c>
      <c r="X26" s="138"/>
      <c r="Y26" s="138"/>
      <c r="Z26" s="52">
        <f t="shared" si="20"/>
        <v>577368</v>
      </c>
      <c r="AA26" s="20">
        <f t="shared" si="21"/>
        <v>577368</v>
      </c>
      <c r="AB26" s="20">
        <f t="shared" si="22"/>
        <v>577368</v>
      </c>
      <c r="AC26" s="20">
        <f t="shared" si="23"/>
        <v>577368</v>
      </c>
      <c r="AD26" s="20">
        <f t="shared" si="24"/>
        <v>577368</v>
      </c>
      <c r="AE26" s="20">
        <f t="shared" si="25"/>
        <v>577368</v>
      </c>
      <c r="AF26" s="20">
        <f t="shared" si="26"/>
        <v>577368</v>
      </c>
      <c r="AG26" s="20">
        <f t="shared" si="27"/>
        <v>577368</v>
      </c>
      <c r="AH26" s="20">
        <f t="shared" si="28"/>
        <v>577368</v>
      </c>
      <c r="AI26" s="20">
        <f t="shared" si="29"/>
        <v>577368</v>
      </c>
      <c r="AJ26" s="20">
        <f t="shared" si="30"/>
        <v>577368</v>
      </c>
      <c r="AK26" s="20">
        <f t="shared" si="31"/>
        <v>577368</v>
      </c>
      <c r="AL26" s="20">
        <f t="shared" si="32"/>
        <v>577368</v>
      </c>
      <c r="AM26" s="20">
        <f t="shared" si="33"/>
        <v>577368</v>
      </c>
      <c r="AN26" s="20">
        <f t="shared" si="34"/>
        <v>577368</v>
      </c>
      <c r="AO26" s="20">
        <f t="shared" si="35"/>
        <v>577368</v>
      </c>
      <c r="AP26" s="20">
        <f t="shared" si="36"/>
        <v>577368</v>
      </c>
      <c r="AQ26" s="20">
        <f t="shared" si="37"/>
        <v>577368</v>
      </c>
      <c r="AR26" s="20">
        <f t="shared" si="38"/>
        <v>577368</v>
      </c>
      <c r="AS26" s="20">
        <f t="shared" si="39"/>
        <v>577368</v>
      </c>
      <c r="AT26" s="20">
        <f t="shared" si="40"/>
        <v>577368</v>
      </c>
      <c r="AU26" s="20">
        <f t="shared" si="41"/>
        <v>577368</v>
      </c>
      <c r="AV26" s="20">
        <f t="shared" si="42"/>
        <v>577368</v>
      </c>
      <c r="AW26" s="20">
        <f t="shared" si="43"/>
        <v>577368</v>
      </c>
      <c r="AX26" s="20">
        <f t="shared" si="44"/>
        <v>577368</v>
      </c>
      <c r="AY26" s="73"/>
      <c r="AZ26" s="73"/>
      <c r="BA26" s="75">
        <f>InputsTimeDependentComplianceE!D19</f>
        <v>0</v>
      </c>
      <c r="BB26" s="75">
        <f>InputsTimeDependentComplianceE!E19</f>
        <v>0</v>
      </c>
      <c r="BC26" s="75">
        <f>InputsTimeDependentComplianceE!F19</f>
        <v>0.51900000000000002</v>
      </c>
      <c r="BD26" s="75">
        <f>InputsTimeDependentComplianceE!G19</f>
        <v>1</v>
      </c>
      <c r="BE26" s="75">
        <f>InputsTimeDependentComplianceE!H19</f>
        <v>1</v>
      </c>
      <c r="BF26" s="75">
        <f>InputsTimeDependentComplianceE!I19</f>
        <v>1</v>
      </c>
      <c r="BG26" s="75">
        <f>InputsTimeDependentComplianceE!J19</f>
        <v>1</v>
      </c>
      <c r="BH26" s="75">
        <f>InputsTimeDependentComplianceE!K19</f>
        <v>1</v>
      </c>
      <c r="BI26" s="75">
        <f>InputsTimeDependentComplianceE!L19</f>
        <v>1</v>
      </c>
      <c r="BJ26" s="75">
        <f>InputsTimeDependentComplianceE!M19</f>
        <v>1</v>
      </c>
      <c r="BK26" s="75">
        <f>InputsTimeDependentComplianceE!N19</f>
        <v>1</v>
      </c>
      <c r="BL26" s="75">
        <f>InputsTimeDependentComplianceE!O19</f>
        <v>1</v>
      </c>
      <c r="BM26" s="75">
        <f>InputsTimeDependentComplianceE!P19</f>
        <v>1</v>
      </c>
      <c r="BN26" s="75">
        <f>InputsTimeDependentComplianceE!Q19</f>
        <v>1</v>
      </c>
      <c r="BO26" s="75">
        <f>InputsTimeDependentComplianceE!R19</f>
        <v>1</v>
      </c>
      <c r="BP26" s="75">
        <f t="shared" si="55"/>
        <v>1</v>
      </c>
      <c r="BQ26" s="75">
        <f t="shared" si="55"/>
        <v>1</v>
      </c>
      <c r="BR26" s="75">
        <f t="shared" ref="BR26:BS26" si="143">BQ26</f>
        <v>1</v>
      </c>
      <c r="BS26" s="75">
        <f t="shared" si="143"/>
        <v>1</v>
      </c>
      <c r="BT26" s="75">
        <f t="shared" ref="BT26:BU26" si="144">BS26</f>
        <v>1</v>
      </c>
      <c r="BU26" s="75">
        <f t="shared" si="144"/>
        <v>1</v>
      </c>
      <c r="BV26" s="75">
        <f t="shared" ref="BV26:BW26" si="145">BU26</f>
        <v>1</v>
      </c>
      <c r="BW26" s="75">
        <f t="shared" si="145"/>
        <v>1</v>
      </c>
      <c r="BX26" s="75">
        <f t="shared" ref="BX26:BY26" si="146">BW26</f>
        <v>1</v>
      </c>
      <c r="BY26" s="75">
        <f t="shared" si="146"/>
        <v>1</v>
      </c>
      <c r="BZ26" s="23"/>
      <c r="CA26" s="75">
        <f>InputsTimeDependentComplianceD!D19</f>
        <v>0</v>
      </c>
      <c r="CB26" s="75">
        <f>InputsTimeDependentComplianceD!E19</f>
        <v>0</v>
      </c>
      <c r="CC26" s="75">
        <f>InputsTimeDependentComplianceD!F19</f>
        <v>0.51900000000000002</v>
      </c>
      <c r="CD26" s="75">
        <f>InputsTimeDependentComplianceD!G19</f>
        <v>1</v>
      </c>
      <c r="CE26" s="75">
        <f>InputsTimeDependentComplianceD!H19</f>
        <v>1</v>
      </c>
      <c r="CF26" s="75">
        <f>InputsTimeDependentComplianceD!I19</f>
        <v>1</v>
      </c>
      <c r="CG26" s="75">
        <f>InputsTimeDependentComplianceD!J19</f>
        <v>1</v>
      </c>
      <c r="CH26" s="75">
        <f>InputsTimeDependentComplianceD!K19</f>
        <v>1</v>
      </c>
      <c r="CI26" s="75">
        <f>InputsTimeDependentComplianceD!L19</f>
        <v>1</v>
      </c>
      <c r="CJ26" s="75">
        <f>InputsTimeDependentComplianceD!M19</f>
        <v>1</v>
      </c>
      <c r="CK26" s="75">
        <f>InputsTimeDependentComplianceD!N19</f>
        <v>1</v>
      </c>
      <c r="CL26" s="75">
        <f>InputsTimeDependentComplianceD!O19</f>
        <v>1</v>
      </c>
      <c r="CM26" s="75">
        <f>InputsTimeDependentComplianceD!P19</f>
        <v>1</v>
      </c>
      <c r="CN26" s="75">
        <f>InputsTimeDependentComplianceD!Q19</f>
        <v>1</v>
      </c>
      <c r="CO26" s="75">
        <f>InputsTimeDependentComplianceD!R19</f>
        <v>1</v>
      </c>
      <c r="CP26" s="75">
        <f t="shared" ref="CP26:CY26" si="147">CO26</f>
        <v>1</v>
      </c>
      <c r="CQ26" s="75">
        <f t="shared" si="147"/>
        <v>1</v>
      </c>
      <c r="CR26" s="75">
        <f t="shared" si="147"/>
        <v>1</v>
      </c>
      <c r="CS26" s="75">
        <f t="shared" si="147"/>
        <v>1</v>
      </c>
      <c r="CT26" s="75">
        <f t="shared" si="147"/>
        <v>1</v>
      </c>
      <c r="CU26" s="75">
        <f t="shared" si="147"/>
        <v>1</v>
      </c>
      <c r="CV26" s="75">
        <f t="shared" si="147"/>
        <v>1</v>
      </c>
      <c r="CW26" s="75">
        <f t="shared" si="147"/>
        <v>1</v>
      </c>
      <c r="CX26" s="75">
        <f t="shared" si="147"/>
        <v>1</v>
      </c>
      <c r="CY26" s="75">
        <f t="shared" si="147"/>
        <v>1</v>
      </c>
      <c r="CZ26" s="168"/>
      <c r="DA26" s="75">
        <f>InputsTimeDependentComplianceG!D19</f>
        <v>0</v>
      </c>
      <c r="DB26" s="75">
        <f>InputsTimeDependentComplianceG!E19</f>
        <v>0</v>
      </c>
      <c r="DC26" s="75">
        <f>InputsTimeDependentComplianceG!F19</f>
        <v>0.51900000000000002</v>
      </c>
      <c r="DD26" s="75">
        <f>InputsTimeDependentComplianceG!G19</f>
        <v>1</v>
      </c>
      <c r="DE26" s="75">
        <f>InputsTimeDependentComplianceG!H19</f>
        <v>1</v>
      </c>
      <c r="DF26" s="75">
        <f>InputsTimeDependentComplianceG!I19</f>
        <v>1</v>
      </c>
      <c r="DG26" s="75">
        <f>InputsTimeDependentComplianceG!J19</f>
        <v>1</v>
      </c>
      <c r="DH26" s="75">
        <f>InputsTimeDependentComplianceG!K19</f>
        <v>1</v>
      </c>
      <c r="DI26" s="75">
        <f>InputsTimeDependentComplianceG!L19</f>
        <v>1</v>
      </c>
      <c r="DJ26" s="75">
        <f>InputsTimeDependentComplianceG!M19</f>
        <v>1</v>
      </c>
      <c r="DK26" s="75">
        <f>InputsTimeDependentComplianceG!N19</f>
        <v>1</v>
      </c>
      <c r="DL26" s="75">
        <f>InputsTimeDependentComplianceG!O19</f>
        <v>1</v>
      </c>
      <c r="DM26" s="75">
        <f>InputsTimeDependentComplianceG!P19</f>
        <v>1</v>
      </c>
      <c r="DN26" s="75">
        <f>InputsTimeDependentComplianceG!Q19</f>
        <v>1</v>
      </c>
      <c r="DO26" s="75">
        <f>InputsTimeDependentComplianceG!R19</f>
        <v>1</v>
      </c>
      <c r="DP26" s="75">
        <f t="shared" ref="DP26:DY26" si="148">DO26</f>
        <v>1</v>
      </c>
      <c r="DQ26" s="75">
        <f t="shared" si="148"/>
        <v>1</v>
      </c>
      <c r="DR26" s="75">
        <f t="shared" si="148"/>
        <v>1</v>
      </c>
      <c r="DS26" s="75">
        <f t="shared" si="148"/>
        <v>1</v>
      </c>
      <c r="DT26" s="75">
        <f t="shared" si="148"/>
        <v>1</v>
      </c>
      <c r="DU26" s="75">
        <f t="shared" si="148"/>
        <v>1</v>
      </c>
      <c r="DV26" s="75">
        <f t="shared" si="148"/>
        <v>1</v>
      </c>
      <c r="DW26" s="75">
        <f t="shared" si="148"/>
        <v>1</v>
      </c>
      <c r="DX26" s="75">
        <f t="shared" si="148"/>
        <v>1</v>
      </c>
      <c r="DY26" s="75">
        <f t="shared" si="148"/>
        <v>1</v>
      </c>
      <c r="DZ26" s="168"/>
      <c r="EA26" s="52">
        <f>InputsStatic!S19</f>
        <v>6</v>
      </c>
      <c r="EB26" s="53">
        <v>0.74</v>
      </c>
      <c r="EC26" s="52">
        <f>InputsStatic!T19</f>
        <v>1992</v>
      </c>
      <c r="ED26" s="89">
        <f>InputsNOMAD!AH19</f>
        <v>7.5000000000000002E-4</v>
      </c>
      <c r="EE26" s="89">
        <f>InputsNOMAD!AI19</f>
        <v>0.34836</v>
      </c>
      <c r="EF26" s="20">
        <f>InputsStatic!K19</f>
        <v>44565</v>
      </c>
      <c r="EG26" s="73"/>
      <c r="EH26" s="225">
        <f>InputsStatic!AF19</f>
        <v>0.74497499999999994</v>
      </c>
      <c r="EI26" s="73"/>
      <c r="EJ26" s="52">
        <f t="shared" si="48"/>
        <v>1</v>
      </c>
      <c r="EK26" s="52">
        <v>1</v>
      </c>
      <c r="EL26" s="52">
        <v>0</v>
      </c>
      <c r="EM26" s="52">
        <v>0</v>
      </c>
      <c r="EN26" s="52">
        <v>0</v>
      </c>
      <c r="EO26" s="52">
        <v>0</v>
      </c>
      <c r="EP26" s="52">
        <v>0</v>
      </c>
      <c r="EQ26" s="52">
        <v>0</v>
      </c>
      <c r="ER26" s="52">
        <v>0</v>
      </c>
      <c r="ES26" s="52">
        <v>0</v>
      </c>
      <c r="ET26" s="52">
        <v>0</v>
      </c>
      <c r="EU26" s="52">
        <v>0</v>
      </c>
      <c r="EV26" s="52">
        <v>0</v>
      </c>
      <c r="EW26" s="52">
        <v>0</v>
      </c>
      <c r="EX26" s="52">
        <v>0</v>
      </c>
      <c r="EY26" s="52">
        <f t="shared" si="49"/>
        <v>1</v>
      </c>
      <c r="EZ26" s="640">
        <v>1</v>
      </c>
      <c r="FA26" s="168"/>
      <c r="FB26" s="52">
        <f t="shared" si="62"/>
        <v>8</v>
      </c>
      <c r="FC26" s="20">
        <f t="shared" si="50"/>
        <v>2017</v>
      </c>
      <c r="FD26" s="75"/>
      <c r="FE26" s="75"/>
      <c r="FF26" s="75"/>
      <c r="FG26" s="75"/>
      <c r="FH26" s="75"/>
      <c r="FI26" s="75"/>
      <c r="FJ26" s="23"/>
      <c r="FK26" s="52">
        <f>InputsTimeDependentUnits!D19</f>
        <v>577368</v>
      </c>
      <c r="FL26" s="52">
        <f>InputsTimeDependentUnits!E19</f>
        <v>577368</v>
      </c>
      <c r="FM26" s="52">
        <f>InputsTimeDependentUnits!F19</f>
        <v>577368</v>
      </c>
      <c r="FN26" s="52">
        <f>InputsTimeDependentUnits!G19</f>
        <v>577368</v>
      </c>
      <c r="FO26" s="52">
        <f>InputsTimeDependentUnits!H19</f>
        <v>577368</v>
      </c>
      <c r="FP26" s="52">
        <f>InputsTimeDependentUnits!I19</f>
        <v>577368</v>
      </c>
      <c r="FQ26" s="52">
        <f>InputsTimeDependentUnits!J19</f>
        <v>577368</v>
      </c>
      <c r="FR26" s="52">
        <f>InputsTimeDependentUnits!K19</f>
        <v>577368</v>
      </c>
      <c r="FS26" s="52">
        <f>InputsTimeDependentUnits!L19</f>
        <v>577368</v>
      </c>
      <c r="FT26" s="52">
        <f>InputsTimeDependentUnits!M19</f>
        <v>577368</v>
      </c>
      <c r="FU26" s="52">
        <f>InputsTimeDependentUnits!N19</f>
        <v>577368</v>
      </c>
      <c r="FV26" s="52">
        <f>InputsTimeDependentUnits!O19</f>
        <v>577368</v>
      </c>
      <c r="FW26" s="52">
        <f>InputsTimeDependentUnits!P19</f>
        <v>577368</v>
      </c>
      <c r="FX26" s="52">
        <f>InputsTimeDependentUnits!Q19</f>
        <v>577368</v>
      </c>
      <c r="FY26" s="52">
        <f>InputsTimeDependentUnits!R19</f>
        <v>577368</v>
      </c>
      <c r="FZ26" s="52">
        <f t="shared" si="112"/>
        <v>577368</v>
      </c>
      <c r="GA26" s="52">
        <f t="shared" si="52"/>
        <v>577368</v>
      </c>
      <c r="GB26" s="52">
        <f t="shared" si="52"/>
        <v>577368</v>
      </c>
      <c r="GC26" s="52">
        <f t="shared" si="52"/>
        <v>577368</v>
      </c>
      <c r="GD26" s="52">
        <f t="shared" si="52"/>
        <v>577368</v>
      </c>
      <c r="GE26" s="52">
        <f t="shared" si="52"/>
        <v>577368</v>
      </c>
      <c r="GF26" s="52">
        <f t="shared" si="52"/>
        <v>577368</v>
      </c>
      <c r="GG26" s="52">
        <f t="shared" si="52"/>
        <v>577368</v>
      </c>
      <c r="GH26" s="52">
        <f t="shared" si="52"/>
        <v>577368</v>
      </c>
      <c r="GI26" s="52">
        <f t="shared" si="52"/>
        <v>577368</v>
      </c>
      <c r="GJ26" s="168"/>
      <c r="GK26" s="225">
        <v>1</v>
      </c>
      <c r="GL26" s="7">
        <v>1</v>
      </c>
      <c r="GM26" s="7">
        <v>1</v>
      </c>
      <c r="GN26" s="7">
        <v>1</v>
      </c>
      <c r="GO26" s="7">
        <v>1</v>
      </c>
      <c r="GP26" s="7">
        <v>1</v>
      </c>
      <c r="GQ26" s="7">
        <v>1</v>
      </c>
      <c r="GR26" s="7">
        <v>1</v>
      </c>
      <c r="GS26" s="7">
        <v>1</v>
      </c>
      <c r="GT26" s="7">
        <v>1</v>
      </c>
      <c r="GU26" s="7">
        <v>1</v>
      </c>
      <c r="GV26" s="7">
        <v>1</v>
      </c>
      <c r="GW26" s="7">
        <v>1</v>
      </c>
      <c r="GX26" s="7">
        <v>1</v>
      </c>
      <c r="GY26" s="7">
        <v>1</v>
      </c>
      <c r="GZ26" s="7">
        <v>1</v>
      </c>
      <c r="HA26" s="7">
        <v>1</v>
      </c>
      <c r="HB26" s="7">
        <v>1</v>
      </c>
      <c r="HC26" s="7">
        <v>1</v>
      </c>
      <c r="HD26" s="7">
        <v>1</v>
      </c>
      <c r="HE26" s="7">
        <v>1</v>
      </c>
      <c r="HF26" s="7">
        <v>1</v>
      </c>
      <c r="HG26" s="7">
        <v>1</v>
      </c>
      <c r="HH26" s="7">
        <v>1</v>
      </c>
      <c r="HI26" s="7">
        <v>1</v>
      </c>
      <c r="HJ26" s="168"/>
      <c r="HK26" s="52">
        <f t="shared" si="53"/>
        <v>2008</v>
      </c>
      <c r="HL26" s="52">
        <f ca="1">IF($EJ26&gt;0,OFFSET(Dashboard!F$16,$EJ26-1,0),0)</f>
        <v>1</v>
      </c>
      <c r="HM26" s="52">
        <f ca="1">IF($EJ26&gt;0,OFFSET(Dashboard!G$16,$EJ26-1,0),0)</f>
        <v>0</v>
      </c>
      <c r="HN26" s="52">
        <f ca="1">IF($EJ26&gt;0,OFFSET(Dashboard!H$16,$EJ26-1,0),0)</f>
        <v>0</v>
      </c>
      <c r="HO26" s="168"/>
    </row>
    <row r="27" spans="1:223" s="5" customFormat="1" ht="32.25" customHeight="1" x14ac:dyDescent="0.2">
      <c r="A27" s="52">
        <f t="shared" ca="1" si="16"/>
        <v>1</v>
      </c>
      <c r="B27" s="45">
        <f t="shared" si="54"/>
        <v>17</v>
      </c>
      <c r="C27" s="45"/>
      <c r="D27" s="14" t="str">
        <f ca="1">IF(EJ27&gt;0,OFFSET(Dashboard!$E$16,EJ27-1,0),"")</f>
        <v>2005 T-20</v>
      </c>
      <c r="E27" s="14" t="s">
        <v>588</v>
      </c>
      <c r="F27" s="8" t="s">
        <v>19</v>
      </c>
      <c r="G27" s="711">
        <f t="shared" ca="1" si="17"/>
        <v>5.5679999999999996</v>
      </c>
      <c r="H27" s="714">
        <f t="shared" ca="1" si="18"/>
        <v>0.999640933572711</v>
      </c>
      <c r="I27" s="609">
        <f t="shared" ca="1" si="19"/>
        <v>0</v>
      </c>
      <c r="J27" s="522">
        <f>InputsStatic!J20</f>
        <v>39448</v>
      </c>
      <c r="K27" s="10">
        <f>InputsStatic!L20</f>
        <v>15</v>
      </c>
      <c r="L27" s="168"/>
      <c r="M27" s="764">
        <v>1</v>
      </c>
      <c r="N27" s="83">
        <v>0</v>
      </c>
      <c r="O27" s="20">
        <v>100</v>
      </c>
      <c r="P27" s="168"/>
      <c r="Q27" s="144"/>
      <c r="R27" s="608">
        <f>InputsStatic!M20</f>
        <v>16</v>
      </c>
      <c r="S27" s="609">
        <f>InputsStatic!N20</f>
        <v>2.872531418312388E-3</v>
      </c>
      <c r="T27" s="609">
        <f>InputsStatic!O20</f>
        <v>0</v>
      </c>
      <c r="U27" s="129">
        <f>InputsStatic!P20</f>
        <v>1.1000000000000001</v>
      </c>
      <c r="V27" s="129">
        <f>InputsStatic!Q20</f>
        <v>1.2266666666666668</v>
      </c>
      <c r="W27" s="129">
        <f>InputsStatic!R20</f>
        <v>-4.0333333333333341E-3</v>
      </c>
      <c r="X27" s="138"/>
      <c r="Y27" s="138"/>
      <c r="Z27" s="52">
        <f t="shared" si="20"/>
        <v>0</v>
      </c>
      <c r="AA27" s="20">
        <f t="shared" si="21"/>
        <v>0</v>
      </c>
      <c r="AB27" s="20">
        <f t="shared" si="22"/>
        <v>348000</v>
      </c>
      <c r="AC27" s="20">
        <f t="shared" si="23"/>
        <v>348000</v>
      </c>
      <c r="AD27" s="20">
        <f t="shared" si="24"/>
        <v>348000</v>
      </c>
      <c r="AE27" s="20">
        <f t="shared" si="25"/>
        <v>348000</v>
      </c>
      <c r="AF27" s="20">
        <f t="shared" si="26"/>
        <v>348000</v>
      </c>
      <c r="AG27" s="20">
        <f t="shared" si="27"/>
        <v>348000</v>
      </c>
      <c r="AH27" s="20">
        <f t="shared" si="28"/>
        <v>348000</v>
      </c>
      <c r="AI27" s="20">
        <f t="shared" si="29"/>
        <v>348000</v>
      </c>
      <c r="AJ27" s="20">
        <f t="shared" si="30"/>
        <v>348000</v>
      </c>
      <c r="AK27" s="20">
        <f t="shared" si="31"/>
        <v>348000</v>
      </c>
      <c r="AL27" s="20">
        <f t="shared" si="32"/>
        <v>348000</v>
      </c>
      <c r="AM27" s="20">
        <f t="shared" si="33"/>
        <v>348000</v>
      </c>
      <c r="AN27" s="20">
        <f t="shared" si="34"/>
        <v>348000</v>
      </c>
      <c r="AO27" s="20">
        <f t="shared" si="35"/>
        <v>348000</v>
      </c>
      <c r="AP27" s="20">
        <f t="shared" si="36"/>
        <v>348000</v>
      </c>
      <c r="AQ27" s="20">
        <f t="shared" si="37"/>
        <v>348000</v>
      </c>
      <c r="AR27" s="20">
        <f t="shared" si="38"/>
        <v>348000</v>
      </c>
      <c r="AS27" s="20">
        <f t="shared" si="39"/>
        <v>348000</v>
      </c>
      <c r="AT27" s="20">
        <f t="shared" si="40"/>
        <v>348000</v>
      </c>
      <c r="AU27" s="20">
        <f t="shared" si="41"/>
        <v>348000</v>
      </c>
      <c r="AV27" s="20">
        <f t="shared" si="42"/>
        <v>348000</v>
      </c>
      <c r="AW27" s="20">
        <f t="shared" si="43"/>
        <v>348000</v>
      </c>
      <c r="AX27" s="20">
        <f t="shared" si="44"/>
        <v>348000</v>
      </c>
      <c r="AY27" s="73"/>
      <c r="AZ27" s="73"/>
      <c r="BA27" s="75">
        <f>InputsTimeDependentComplianceE!D20</f>
        <v>0</v>
      </c>
      <c r="BB27" s="75">
        <f>InputsTimeDependentComplianceE!E20</f>
        <v>0</v>
      </c>
      <c r="BC27" s="75">
        <f>InputsTimeDependentComplianceE!F20</f>
        <v>0.7</v>
      </c>
      <c r="BD27" s="75">
        <f>InputsTimeDependentComplianceE!G20</f>
        <v>0.7</v>
      </c>
      <c r="BE27" s="75">
        <f>InputsTimeDependentComplianceE!H20</f>
        <v>0.7</v>
      </c>
      <c r="BF27" s="75">
        <f>InputsTimeDependentComplianceE!I20</f>
        <v>0.7</v>
      </c>
      <c r="BG27" s="75">
        <f>InputsTimeDependentComplianceE!J20</f>
        <v>0.7</v>
      </c>
      <c r="BH27" s="75">
        <f>InputsTimeDependentComplianceE!K20</f>
        <v>0.7</v>
      </c>
      <c r="BI27" s="75">
        <f>InputsTimeDependentComplianceE!L20</f>
        <v>0.7</v>
      </c>
      <c r="BJ27" s="75">
        <f>InputsTimeDependentComplianceE!M20</f>
        <v>0.7</v>
      </c>
      <c r="BK27" s="75">
        <f>InputsTimeDependentComplianceE!N20</f>
        <v>0.7</v>
      </c>
      <c r="BL27" s="75">
        <f>InputsTimeDependentComplianceE!O20</f>
        <v>0.7</v>
      </c>
      <c r="BM27" s="75">
        <f>InputsTimeDependentComplianceE!P20</f>
        <v>0.7</v>
      </c>
      <c r="BN27" s="75">
        <f>InputsTimeDependentComplianceE!Q20</f>
        <v>0.7</v>
      </c>
      <c r="BO27" s="75">
        <f>InputsTimeDependentComplianceE!R20</f>
        <v>0.7</v>
      </c>
      <c r="BP27" s="75">
        <f t="shared" si="55"/>
        <v>0.7</v>
      </c>
      <c r="BQ27" s="75">
        <f t="shared" si="55"/>
        <v>0.7</v>
      </c>
      <c r="BR27" s="75">
        <f t="shared" ref="BR27:BS27" si="149">BQ27</f>
        <v>0.7</v>
      </c>
      <c r="BS27" s="75">
        <f t="shared" si="149"/>
        <v>0.7</v>
      </c>
      <c r="BT27" s="75">
        <f t="shared" ref="BT27:BU27" si="150">BS27</f>
        <v>0.7</v>
      </c>
      <c r="BU27" s="75">
        <f t="shared" si="150"/>
        <v>0.7</v>
      </c>
      <c r="BV27" s="75">
        <f t="shared" ref="BV27:BW27" si="151">BU27</f>
        <v>0.7</v>
      </c>
      <c r="BW27" s="75">
        <f t="shared" si="151"/>
        <v>0.7</v>
      </c>
      <c r="BX27" s="75">
        <f t="shared" ref="BX27:BY27" si="152">BW27</f>
        <v>0.7</v>
      </c>
      <c r="BY27" s="75">
        <f t="shared" si="152"/>
        <v>0.7</v>
      </c>
      <c r="BZ27" s="23"/>
      <c r="CA27" s="75">
        <f>InputsTimeDependentComplianceD!D20</f>
        <v>0</v>
      </c>
      <c r="CB27" s="75">
        <f>InputsTimeDependentComplianceD!E20</f>
        <v>0</v>
      </c>
      <c r="CC27" s="75">
        <f>InputsTimeDependentComplianceD!F20</f>
        <v>0.7</v>
      </c>
      <c r="CD27" s="75">
        <f>InputsTimeDependentComplianceD!G20</f>
        <v>0.7</v>
      </c>
      <c r="CE27" s="75">
        <f>InputsTimeDependentComplianceD!H20</f>
        <v>0.7</v>
      </c>
      <c r="CF27" s="75">
        <f>InputsTimeDependentComplianceD!I20</f>
        <v>0.7</v>
      </c>
      <c r="CG27" s="75">
        <f>InputsTimeDependentComplianceD!J20</f>
        <v>0.7</v>
      </c>
      <c r="CH27" s="75">
        <f>InputsTimeDependentComplianceD!K20</f>
        <v>0.7</v>
      </c>
      <c r="CI27" s="75">
        <f>InputsTimeDependentComplianceD!L20</f>
        <v>0.7</v>
      </c>
      <c r="CJ27" s="75">
        <f>InputsTimeDependentComplianceD!M20</f>
        <v>0.7</v>
      </c>
      <c r="CK27" s="75">
        <f>InputsTimeDependentComplianceD!N20</f>
        <v>0.7</v>
      </c>
      <c r="CL27" s="75">
        <f>InputsTimeDependentComplianceD!O20</f>
        <v>0.7</v>
      </c>
      <c r="CM27" s="75">
        <f>InputsTimeDependentComplianceD!P20</f>
        <v>0.7</v>
      </c>
      <c r="CN27" s="75">
        <f>InputsTimeDependentComplianceD!Q20</f>
        <v>0.7</v>
      </c>
      <c r="CO27" s="75">
        <f>InputsTimeDependentComplianceD!R20</f>
        <v>0.7</v>
      </c>
      <c r="CP27" s="75">
        <f t="shared" ref="CP27:CY27" si="153">CO27</f>
        <v>0.7</v>
      </c>
      <c r="CQ27" s="75">
        <f t="shared" si="153"/>
        <v>0.7</v>
      </c>
      <c r="CR27" s="75">
        <f t="shared" si="153"/>
        <v>0.7</v>
      </c>
      <c r="CS27" s="75">
        <f t="shared" si="153"/>
        <v>0.7</v>
      </c>
      <c r="CT27" s="75">
        <f t="shared" si="153"/>
        <v>0.7</v>
      </c>
      <c r="CU27" s="75">
        <f t="shared" si="153"/>
        <v>0.7</v>
      </c>
      <c r="CV27" s="75">
        <f t="shared" si="153"/>
        <v>0.7</v>
      </c>
      <c r="CW27" s="75">
        <f t="shared" si="153"/>
        <v>0.7</v>
      </c>
      <c r="CX27" s="75">
        <f t="shared" si="153"/>
        <v>0.7</v>
      </c>
      <c r="CY27" s="75">
        <f t="shared" si="153"/>
        <v>0.7</v>
      </c>
      <c r="CZ27" s="168"/>
      <c r="DA27" s="75">
        <f>InputsTimeDependentComplianceG!D20</f>
        <v>0</v>
      </c>
      <c r="DB27" s="75">
        <f>InputsTimeDependentComplianceG!E20</f>
        <v>0</v>
      </c>
      <c r="DC27" s="75">
        <f>InputsTimeDependentComplianceG!F20</f>
        <v>0.7</v>
      </c>
      <c r="DD27" s="75">
        <f>InputsTimeDependentComplianceG!G20</f>
        <v>0.7</v>
      </c>
      <c r="DE27" s="75">
        <f>InputsTimeDependentComplianceG!H20</f>
        <v>0.7</v>
      </c>
      <c r="DF27" s="75">
        <f>InputsTimeDependentComplianceG!I20</f>
        <v>0.7</v>
      </c>
      <c r="DG27" s="75">
        <f>InputsTimeDependentComplianceG!J20</f>
        <v>0.7</v>
      </c>
      <c r="DH27" s="75">
        <f>InputsTimeDependentComplianceG!K20</f>
        <v>0.7</v>
      </c>
      <c r="DI27" s="75">
        <f>InputsTimeDependentComplianceG!L20</f>
        <v>0.7</v>
      </c>
      <c r="DJ27" s="75">
        <f>InputsTimeDependentComplianceG!M20</f>
        <v>0.7</v>
      </c>
      <c r="DK27" s="75">
        <f>InputsTimeDependentComplianceG!N20</f>
        <v>0.7</v>
      </c>
      <c r="DL27" s="75">
        <f>InputsTimeDependentComplianceG!O20</f>
        <v>0.7</v>
      </c>
      <c r="DM27" s="75">
        <f>InputsTimeDependentComplianceG!P20</f>
        <v>0.7</v>
      </c>
      <c r="DN27" s="75">
        <f>InputsTimeDependentComplianceG!Q20</f>
        <v>0.7</v>
      </c>
      <c r="DO27" s="75">
        <f>InputsTimeDependentComplianceG!R20</f>
        <v>0.7</v>
      </c>
      <c r="DP27" s="75">
        <f t="shared" ref="DP27:DY27" si="154">DO27</f>
        <v>0.7</v>
      </c>
      <c r="DQ27" s="75">
        <f t="shared" si="154"/>
        <v>0.7</v>
      </c>
      <c r="DR27" s="75">
        <f t="shared" si="154"/>
        <v>0.7</v>
      </c>
      <c r="DS27" s="75">
        <f t="shared" si="154"/>
        <v>0.7</v>
      </c>
      <c r="DT27" s="75">
        <f t="shared" si="154"/>
        <v>0.7</v>
      </c>
      <c r="DU27" s="75">
        <f t="shared" si="154"/>
        <v>0.7</v>
      </c>
      <c r="DV27" s="75">
        <f t="shared" si="154"/>
        <v>0.7</v>
      </c>
      <c r="DW27" s="75">
        <f t="shared" si="154"/>
        <v>0.7</v>
      </c>
      <c r="DX27" s="75">
        <f t="shared" si="154"/>
        <v>0.7</v>
      </c>
      <c r="DY27" s="75">
        <f t="shared" si="154"/>
        <v>0.7</v>
      </c>
      <c r="DZ27" s="168"/>
      <c r="EA27" s="52">
        <f>InputsStatic!S20</f>
        <v>6</v>
      </c>
      <c r="EB27" s="53">
        <v>0.94</v>
      </c>
      <c r="EC27" s="52">
        <f>InputsStatic!T20</f>
        <v>2000</v>
      </c>
      <c r="ED27" s="89">
        <f>InputsNOMAD!AH20</f>
        <v>0.13178999999999999</v>
      </c>
      <c r="EE27" s="89">
        <f>InputsNOMAD!AI20</f>
        <v>0.19778000000000001</v>
      </c>
      <c r="EF27" s="20">
        <f>InputsStatic!K20</f>
        <v>22</v>
      </c>
      <c r="EG27" s="73"/>
      <c r="EH27" s="225">
        <f>InputsStatic!AF20</f>
        <v>0.82600000000000007</v>
      </c>
      <c r="EI27" s="73"/>
      <c r="EJ27" s="52">
        <f t="shared" si="48"/>
        <v>1</v>
      </c>
      <c r="EK27" s="52">
        <v>1</v>
      </c>
      <c r="EL27" s="52">
        <v>0</v>
      </c>
      <c r="EM27" s="52">
        <v>0</v>
      </c>
      <c r="EN27" s="52">
        <v>0</v>
      </c>
      <c r="EO27" s="52">
        <v>0</v>
      </c>
      <c r="EP27" s="52">
        <v>0</v>
      </c>
      <c r="EQ27" s="52">
        <v>0</v>
      </c>
      <c r="ER27" s="52">
        <v>0</v>
      </c>
      <c r="ES27" s="52">
        <v>0</v>
      </c>
      <c r="ET27" s="52">
        <v>0</v>
      </c>
      <c r="EU27" s="52">
        <v>0</v>
      </c>
      <c r="EV27" s="52">
        <v>0</v>
      </c>
      <c r="EW27" s="52">
        <v>0</v>
      </c>
      <c r="EX27" s="52">
        <v>0</v>
      </c>
      <c r="EY27" s="52">
        <f t="shared" si="49"/>
        <v>1</v>
      </c>
      <c r="EZ27" s="640">
        <v>1</v>
      </c>
      <c r="FA27" s="168"/>
      <c r="FB27" s="52">
        <f t="shared" si="62"/>
        <v>8</v>
      </c>
      <c r="FC27" s="20">
        <f t="shared" si="50"/>
        <v>2017</v>
      </c>
      <c r="FD27" s="75"/>
      <c r="FE27" s="75"/>
      <c r="FF27" s="75"/>
      <c r="FG27" s="75"/>
      <c r="FH27" s="75"/>
      <c r="FI27" s="75"/>
      <c r="FJ27" s="23"/>
      <c r="FK27" s="52">
        <f>InputsTimeDependentUnits!D20</f>
        <v>0</v>
      </c>
      <c r="FL27" s="52">
        <f>InputsTimeDependentUnits!E20</f>
        <v>0</v>
      </c>
      <c r="FM27" s="52">
        <f>InputsTimeDependentUnits!F20</f>
        <v>348000</v>
      </c>
      <c r="FN27" s="52">
        <f>InputsTimeDependentUnits!G20</f>
        <v>348000</v>
      </c>
      <c r="FO27" s="52">
        <f>InputsTimeDependentUnits!H20</f>
        <v>348000</v>
      </c>
      <c r="FP27" s="52">
        <f>InputsTimeDependentUnits!I20</f>
        <v>348000</v>
      </c>
      <c r="FQ27" s="52">
        <f>InputsTimeDependentUnits!J20</f>
        <v>348000</v>
      </c>
      <c r="FR27" s="52">
        <f>InputsTimeDependentUnits!K20</f>
        <v>348000</v>
      </c>
      <c r="FS27" s="52">
        <f>InputsTimeDependentUnits!L20</f>
        <v>348000</v>
      </c>
      <c r="FT27" s="52">
        <f>InputsTimeDependentUnits!M20</f>
        <v>348000</v>
      </c>
      <c r="FU27" s="52">
        <f>InputsTimeDependentUnits!N20</f>
        <v>348000</v>
      </c>
      <c r="FV27" s="52">
        <f>InputsTimeDependentUnits!O20</f>
        <v>348000</v>
      </c>
      <c r="FW27" s="52">
        <f>InputsTimeDependentUnits!P20</f>
        <v>348000</v>
      </c>
      <c r="FX27" s="52">
        <f>InputsTimeDependentUnits!Q20</f>
        <v>348000</v>
      </c>
      <c r="FY27" s="52">
        <f>InputsTimeDependentUnits!R20</f>
        <v>348000</v>
      </c>
      <c r="FZ27" s="52">
        <f t="shared" si="112"/>
        <v>348000</v>
      </c>
      <c r="GA27" s="52">
        <f t="shared" ref="GA27:GA36" si="155">FZ27</f>
        <v>348000</v>
      </c>
      <c r="GB27" s="52">
        <f t="shared" ref="GB27:GB36" si="156">GA27</f>
        <v>348000</v>
      </c>
      <c r="GC27" s="52">
        <f t="shared" ref="GC27:GC36" si="157">GB27</f>
        <v>348000</v>
      </c>
      <c r="GD27" s="52">
        <f t="shared" ref="GD27:GD36" si="158">GC27</f>
        <v>348000</v>
      </c>
      <c r="GE27" s="52">
        <f t="shared" ref="GE27:GE36" si="159">GD27</f>
        <v>348000</v>
      </c>
      <c r="GF27" s="52">
        <f t="shared" ref="GF27:GF36" si="160">GE27</f>
        <v>348000</v>
      </c>
      <c r="GG27" s="52">
        <f t="shared" ref="GG27:GG36" si="161">GF27</f>
        <v>348000</v>
      </c>
      <c r="GH27" s="52">
        <f t="shared" ref="GH27:GH36" si="162">GG27</f>
        <v>348000</v>
      </c>
      <c r="GI27" s="52">
        <f t="shared" ref="GI27:GI36" si="163">GH27</f>
        <v>348000</v>
      </c>
      <c r="GJ27" s="168"/>
      <c r="GK27" s="225">
        <v>1</v>
      </c>
      <c r="GL27" s="7">
        <v>1</v>
      </c>
      <c r="GM27" s="7">
        <v>1</v>
      </c>
      <c r="GN27" s="7">
        <v>1</v>
      </c>
      <c r="GO27" s="7">
        <v>1</v>
      </c>
      <c r="GP27" s="7">
        <v>1</v>
      </c>
      <c r="GQ27" s="7">
        <v>1</v>
      </c>
      <c r="GR27" s="7">
        <v>1</v>
      </c>
      <c r="GS27" s="7">
        <v>1</v>
      </c>
      <c r="GT27" s="7">
        <v>1</v>
      </c>
      <c r="GU27" s="7">
        <v>1</v>
      </c>
      <c r="GV27" s="7">
        <v>1</v>
      </c>
      <c r="GW27" s="7">
        <v>1</v>
      </c>
      <c r="GX27" s="7">
        <v>1</v>
      </c>
      <c r="GY27" s="7">
        <v>1</v>
      </c>
      <c r="GZ27" s="7">
        <v>1</v>
      </c>
      <c r="HA27" s="7">
        <v>1</v>
      </c>
      <c r="HB27" s="7">
        <v>1</v>
      </c>
      <c r="HC27" s="7">
        <v>1</v>
      </c>
      <c r="HD27" s="7">
        <v>1</v>
      </c>
      <c r="HE27" s="7">
        <v>1</v>
      </c>
      <c r="HF27" s="7">
        <v>1</v>
      </c>
      <c r="HG27" s="7">
        <v>1</v>
      </c>
      <c r="HH27" s="7">
        <v>1</v>
      </c>
      <c r="HI27" s="7">
        <v>1</v>
      </c>
      <c r="HJ27" s="168"/>
      <c r="HK27" s="52">
        <f t="shared" si="53"/>
        <v>2008</v>
      </c>
      <c r="HL27" s="52">
        <f ca="1">IF($EJ27&gt;0,OFFSET(Dashboard!F$16,$EJ27-1,0),0)</f>
        <v>1</v>
      </c>
      <c r="HM27" s="52">
        <f ca="1">IF($EJ27&gt;0,OFFSET(Dashboard!G$16,$EJ27-1,0),0)</f>
        <v>0</v>
      </c>
      <c r="HN27" s="52">
        <f ca="1">IF($EJ27&gt;0,OFFSET(Dashboard!H$16,$EJ27-1,0),0)</f>
        <v>0</v>
      </c>
      <c r="HO27" s="168"/>
    </row>
    <row r="28" spans="1:223" s="5" customFormat="1" ht="32.25" customHeight="1" x14ac:dyDescent="0.2">
      <c r="A28" s="52">
        <f t="shared" ca="1" si="16"/>
        <v>1</v>
      </c>
      <c r="B28" s="45">
        <f t="shared" si="54"/>
        <v>18</v>
      </c>
      <c r="C28" s="45"/>
      <c r="D28" s="14" t="str">
        <f ca="1">IF(EJ28&gt;0,OFFSET(Dashboard!$E$16,EJ28-1,0),"")</f>
        <v>2005 T-20</v>
      </c>
      <c r="E28" s="14" t="s">
        <v>589</v>
      </c>
      <c r="F28" s="8" t="s">
        <v>20</v>
      </c>
      <c r="G28" s="711">
        <f t="shared" ca="1" si="17"/>
        <v>6.443815186950693</v>
      </c>
      <c r="H28" s="714">
        <f t="shared" ca="1" si="18"/>
        <v>0.90053317830056256</v>
      </c>
      <c r="I28" s="609">
        <f t="shared" ca="1" si="19"/>
        <v>0</v>
      </c>
      <c r="J28" s="522">
        <f>InputsStatic!J21</f>
        <v>38718</v>
      </c>
      <c r="K28" s="10">
        <f>InputsStatic!L21</f>
        <v>15</v>
      </c>
      <c r="L28" s="168"/>
      <c r="M28" s="764">
        <v>1</v>
      </c>
      <c r="N28" s="83">
        <v>0</v>
      </c>
      <c r="O28" s="20">
        <v>100</v>
      </c>
      <c r="P28" s="168"/>
      <c r="Q28" s="144"/>
      <c r="R28" s="608">
        <f>InputsStatic!M21</f>
        <v>1952.6712687729373</v>
      </c>
      <c r="S28" s="609">
        <f>InputsStatic!N21</f>
        <v>0.27288884190926138</v>
      </c>
      <c r="T28" s="609">
        <f>InputsStatic!O21</f>
        <v>0</v>
      </c>
      <c r="U28" s="129">
        <f>InputsStatic!P21</f>
        <v>1.05</v>
      </c>
      <c r="V28" s="129">
        <f>InputsStatic!Q21</f>
        <v>1.32</v>
      </c>
      <c r="W28" s="129">
        <f>InputsStatic!R21</f>
        <v>-2.0666666666666667E-2</v>
      </c>
      <c r="X28" s="138"/>
      <c r="Y28" s="138"/>
      <c r="Z28" s="52">
        <f t="shared" si="20"/>
        <v>3300</v>
      </c>
      <c r="AA28" s="20">
        <f t="shared" si="21"/>
        <v>3300</v>
      </c>
      <c r="AB28" s="20">
        <f t="shared" si="22"/>
        <v>3300</v>
      </c>
      <c r="AC28" s="20">
        <f t="shared" si="23"/>
        <v>3300</v>
      </c>
      <c r="AD28" s="20">
        <f t="shared" si="24"/>
        <v>3300</v>
      </c>
      <c r="AE28" s="20">
        <f t="shared" si="25"/>
        <v>3300</v>
      </c>
      <c r="AF28" s="20">
        <f t="shared" si="26"/>
        <v>3300</v>
      </c>
      <c r="AG28" s="20">
        <f t="shared" si="27"/>
        <v>3300</v>
      </c>
      <c r="AH28" s="20">
        <f t="shared" si="28"/>
        <v>3300</v>
      </c>
      <c r="AI28" s="20">
        <f t="shared" si="29"/>
        <v>3300</v>
      </c>
      <c r="AJ28" s="20">
        <f t="shared" si="30"/>
        <v>3300</v>
      </c>
      <c r="AK28" s="20">
        <f t="shared" si="31"/>
        <v>3300</v>
      </c>
      <c r="AL28" s="20">
        <f t="shared" si="32"/>
        <v>3300</v>
      </c>
      <c r="AM28" s="20">
        <f t="shared" si="33"/>
        <v>3300</v>
      </c>
      <c r="AN28" s="20">
        <f t="shared" si="34"/>
        <v>3300</v>
      </c>
      <c r="AO28" s="20">
        <f t="shared" si="35"/>
        <v>3300</v>
      </c>
      <c r="AP28" s="20">
        <f t="shared" si="36"/>
        <v>3300</v>
      </c>
      <c r="AQ28" s="20">
        <f t="shared" si="37"/>
        <v>3300</v>
      </c>
      <c r="AR28" s="20">
        <f t="shared" si="38"/>
        <v>3300</v>
      </c>
      <c r="AS28" s="20">
        <f t="shared" si="39"/>
        <v>3300</v>
      </c>
      <c r="AT28" s="20">
        <f t="shared" si="40"/>
        <v>3300</v>
      </c>
      <c r="AU28" s="20">
        <f t="shared" si="41"/>
        <v>3300</v>
      </c>
      <c r="AV28" s="20">
        <f t="shared" si="42"/>
        <v>3300</v>
      </c>
      <c r="AW28" s="20">
        <f t="shared" si="43"/>
        <v>3300</v>
      </c>
      <c r="AX28" s="20">
        <f t="shared" si="44"/>
        <v>3300</v>
      </c>
      <c r="AY28" s="73"/>
      <c r="AZ28" s="73"/>
      <c r="BA28" s="75">
        <f>InputsTimeDependentComplianceE!D21</f>
        <v>0.7</v>
      </c>
      <c r="BB28" s="75">
        <f>InputsTimeDependentComplianceE!E21</f>
        <v>0.7</v>
      </c>
      <c r="BC28" s="75">
        <f>InputsTimeDependentComplianceE!F21</f>
        <v>0.7</v>
      </c>
      <c r="BD28" s="75">
        <f>InputsTimeDependentComplianceE!G21</f>
        <v>0.7</v>
      </c>
      <c r="BE28" s="75">
        <f>InputsTimeDependentComplianceE!H21</f>
        <v>0.7</v>
      </c>
      <c r="BF28" s="75">
        <f>InputsTimeDependentComplianceE!I21</f>
        <v>0.7</v>
      </c>
      <c r="BG28" s="75">
        <f>InputsTimeDependentComplianceE!J21</f>
        <v>0.7</v>
      </c>
      <c r="BH28" s="75">
        <f>InputsTimeDependentComplianceE!K21</f>
        <v>0.7</v>
      </c>
      <c r="BI28" s="75">
        <f>InputsTimeDependentComplianceE!L21</f>
        <v>0.7</v>
      </c>
      <c r="BJ28" s="75">
        <f>InputsTimeDependentComplianceE!M21</f>
        <v>0.7</v>
      </c>
      <c r="BK28" s="75">
        <f>InputsTimeDependentComplianceE!N21</f>
        <v>0.7</v>
      </c>
      <c r="BL28" s="75">
        <f>InputsTimeDependentComplianceE!O21</f>
        <v>0.7</v>
      </c>
      <c r="BM28" s="75">
        <f>InputsTimeDependentComplianceE!P21</f>
        <v>0.7</v>
      </c>
      <c r="BN28" s="75">
        <f>InputsTimeDependentComplianceE!Q21</f>
        <v>0.7</v>
      </c>
      <c r="BO28" s="75">
        <f>InputsTimeDependentComplianceE!R21</f>
        <v>0.7</v>
      </c>
      <c r="BP28" s="75">
        <f t="shared" si="55"/>
        <v>0.7</v>
      </c>
      <c r="BQ28" s="75">
        <f t="shared" si="55"/>
        <v>0.7</v>
      </c>
      <c r="BR28" s="75">
        <f t="shared" ref="BR28:BS28" si="164">BQ28</f>
        <v>0.7</v>
      </c>
      <c r="BS28" s="75">
        <f t="shared" si="164"/>
        <v>0.7</v>
      </c>
      <c r="BT28" s="75">
        <f t="shared" ref="BT28:BU28" si="165">BS28</f>
        <v>0.7</v>
      </c>
      <c r="BU28" s="75">
        <f t="shared" si="165"/>
        <v>0.7</v>
      </c>
      <c r="BV28" s="75">
        <f t="shared" ref="BV28:BW28" si="166">BU28</f>
        <v>0.7</v>
      </c>
      <c r="BW28" s="75">
        <f t="shared" si="166"/>
        <v>0.7</v>
      </c>
      <c r="BX28" s="75">
        <f t="shared" ref="BX28:BY28" si="167">BW28</f>
        <v>0.7</v>
      </c>
      <c r="BY28" s="75">
        <f t="shared" si="167"/>
        <v>0.7</v>
      </c>
      <c r="BZ28" s="23"/>
      <c r="CA28" s="75">
        <f>InputsTimeDependentComplianceD!D21</f>
        <v>0.7</v>
      </c>
      <c r="CB28" s="75">
        <f>InputsTimeDependentComplianceD!E21</f>
        <v>0.7</v>
      </c>
      <c r="CC28" s="75">
        <f>InputsTimeDependentComplianceD!F21</f>
        <v>0.7</v>
      </c>
      <c r="CD28" s="75">
        <f>InputsTimeDependentComplianceD!G21</f>
        <v>0.7</v>
      </c>
      <c r="CE28" s="75">
        <f>InputsTimeDependentComplianceD!H21</f>
        <v>0.7</v>
      </c>
      <c r="CF28" s="75">
        <f>InputsTimeDependentComplianceD!I21</f>
        <v>0.7</v>
      </c>
      <c r="CG28" s="75">
        <f>InputsTimeDependentComplianceD!J21</f>
        <v>0.7</v>
      </c>
      <c r="CH28" s="75">
        <f>InputsTimeDependentComplianceD!K21</f>
        <v>0.7</v>
      </c>
      <c r="CI28" s="75">
        <f>InputsTimeDependentComplianceD!L21</f>
        <v>0.7</v>
      </c>
      <c r="CJ28" s="75">
        <f>InputsTimeDependentComplianceD!M21</f>
        <v>0.7</v>
      </c>
      <c r="CK28" s="75">
        <f>InputsTimeDependentComplianceD!N21</f>
        <v>0.7</v>
      </c>
      <c r="CL28" s="75">
        <f>InputsTimeDependentComplianceD!O21</f>
        <v>0.7</v>
      </c>
      <c r="CM28" s="75">
        <f>InputsTimeDependentComplianceD!P21</f>
        <v>0.7</v>
      </c>
      <c r="CN28" s="75">
        <f>InputsTimeDependentComplianceD!Q21</f>
        <v>0.7</v>
      </c>
      <c r="CO28" s="75">
        <f>InputsTimeDependentComplianceD!R21</f>
        <v>0.7</v>
      </c>
      <c r="CP28" s="75">
        <f t="shared" ref="CP28:CY28" si="168">CO28</f>
        <v>0.7</v>
      </c>
      <c r="CQ28" s="75">
        <f t="shared" si="168"/>
        <v>0.7</v>
      </c>
      <c r="CR28" s="75">
        <f t="shared" si="168"/>
        <v>0.7</v>
      </c>
      <c r="CS28" s="75">
        <f t="shared" si="168"/>
        <v>0.7</v>
      </c>
      <c r="CT28" s="75">
        <f t="shared" si="168"/>
        <v>0.7</v>
      </c>
      <c r="CU28" s="75">
        <f t="shared" si="168"/>
        <v>0.7</v>
      </c>
      <c r="CV28" s="75">
        <f t="shared" si="168"/>
        <v>0.7</v>
      </c>
      <c r="CW28" s="75">
        <f t="shared" si="168"/>
        <v>0.7</v>
      </c>
      <c r="CX28" s="75">
        <f t="shared" si="168"/>
        <v>0.7</v>
      </c>
      <c r="CY28" s="75">
        <f t="shared" si="168"/>
        <v>0.7</v>
      </c>
      <c r="CZ28" s="168"/>
      <c r="DA28" s="75">
        <f>InputsTimeDependentComplianceG!D21</f>
        <v>0.7</v>
      </c>
      <c r="DB28" s="75">
        <f>InputsTimeDependentComplianceG!E21</f>
        <v>0.7</v>
      </c>
      <c r="DC28" s="75">
        <f>InputsTimeDependentComplianceG!F21</f>
        <v>0.7</v>
      </c>
      <c r="DD28" s="75">
        <f>InputsTimeDependentComplianceG!G21</f>
        <v>0.7</v>
      </c>
      <c r="DE28" s="75">
        <f>InputsTimeDependentComplianceG!H21</f>
        <v>0.7</v>
      </c>
      <c r="DF28" s="75">
        <f>InputsTimeDependentComplianceG!I21</f>
        <v>0.7</v>
      </c>
      <c r="DG28" s="75">
        <f>InputsTimeDependentComplianceG!J21</f>
        <v>0.7</v>
      </c>
      <c r="DH28" s="75">
        <f>InputsTimeDependentComplianceG!K21</f>
        <v>0.7</v>
      </c>
      <c r="DI28" s="75">
        <f>InputsTimeDependentComplianceG!L21</f>
        <v>0.7</v>
      </c>
      <c r="DJ28" s="75">
        <f>InputsTimeDependentComplianceG!M21</f>
        <v>0.7</v>
      </c>
      <c r="DK28" s="75">
        <f>InputsTimeDependentComplianceG!N21</f>
        <v>0.7</v>
      </c>
      <c r="DL28" s="75">
        <f>InputsTimeDependentComplianceG!O21</f>
        <v>0.7</v>
      </c>
      <c r="DM28" s="75">
        <f>InputsTimeDependentComplianceG!P21</f>
        <v>0.7</v>
      </c>
      <c r="DN28" s="75">
        <f>InputsTimeDependentComplianceG!Q21</f>
        <v>0.7</v>
      </c>
      <c r="DO28" s="75">
        <f>InputsTimeDependentComplianceG!R21</f>
        <v>0.7</v>
      </c>
      <c r="DP28" s="75">
        <f t="shared" ref="DP28:DY28" si="169">DO28</f>
        <v>0.7</v>
      </c>
      <c r="DQ28" s="75">
        <f t="shared" si="169"/>
        <v>0.7</v>
      </c>
      <c r="DR28" s="75">
        <f t="shared" si="169"/>
        <v>0.7</v>
      </c>
      <c r="DS28" s="75">
        <f t="shared" si="169"/>
        <v>0.7</v>
      </c>
      <c r="DT28" s="75">
        <f t="shared" si="169"/>
        <v>0.7</v>
      </c>
      <c r="DU28" s="75">
        <f t="shared" si="169"/>
        <v>0.7</v>
      </c>
      <c r="DV28" s="75">
        <f t="shared" si="169"/>
        <v>0.7</v>
      </c>
      <c r="DW28" s="75">
        <f t="shared" si="169"/>
        <v>0.7</v>
      </c>
      <c r="DX28" s="75">
        <f t="shared" si="169"/>
        <v>0.7</v>
      </c>
      <c r="DY28" s="75">
        <f t="shared" si="169"/>
        <v>0.7</v>
      </c>
      <c r="DZ28" s="168"/>
      <c r="EA28" s="52">
        <f>InputsStatic!S21</f>
        <v>12</v>
      </c>
      <c r="EB28" s="53">
        <v>0.86</v>
      </c>
      <c r="EC28" s="52">
        <f>InputsStatic!T21</f>
        <v>2000</v>
      </c>
      <c r="ED28" s="89">
        <f>InputsNOMAD!AH21</f>
        <v>8.2299999999999995E-3</v>
      </c>
      <c r="EE28" s="89">
        <f>InputsNOMAD!AI21</f>
        <v>0.48</v>
      </c>
      <c r="EF28" s="20">
        <f>InputsStatic!K21</f>
        <v>148</v>
      </c>
      <c r="EG28" s="73"/>
      <c r="EH28" s="225">
        <f>InputsStatic!AF21</f>
        <v>0.73010416666666678</v>
      </c>
      <c r="EI28" s="73"/>
      <c r="EJ28" s="52">
        <f t="shared" si="48"/>
        <v>1</v>
      </c>
      <c r="EK28" s="52">
        <v>1</v>
      </c>
      <c r="EL28" s="52">
        <v>0</v>
      </c>
      <c r="EM28" s="52">
        <v>0</v>
      </c>
      <c r="EN28" s="52">
        <v>0</v>
      </c>
      <c r="EO28" s="52">
        <v>0</v>
      </c>
      <c r="EP28" s="52">
        <v>0</v>
      </c>
      <c r="EQ28" s="52">
        <v>0</v>
      </c>
      <c r="ER28" s="52">
        <v>0</v>
      </c>
      <c r="ES28" s="52">
        <v>0</v>
      </c>
      <c r="ET28" s="52">
        <v>0</v>
      </c>
      <c r="EU28" s="52">
        <v>0</v>
      </c>
      <c r="EV28" s="52">
        <v>0</v>
      </c>
      <c r="EW28" s="52">
        <v>0</v>
      </c>
      <c r="EX28" s="52">
        <v>0</v>
      </c>
      <c r="EY28" s="52">
        <f t="shared" si="49"/>
        <v>1</v>
      </c>
      <c r="EZ28" s="640">
        <v>1</v>
      </c>
      <c r="FA28" s="168"/>
      <c r="FB28" s="52">
        <f t="shared" si="62"/>
        <v>8</v>
      </c>
      <c r="FC28" s="20">
        <f t="shared" si="50"/>
        <v>2017</v>
      </c>
      <c r="FD28" s="75"/>
      <c r="FE28" s="75"/>
      <c r="FF28" s="75"/>
      <c r="FG28" s="75"/>
      <c r="FH28" s="75"/>
      <c r="FI28" s="75"/>
      <c r="FJ28" s="23"/>
      <c r="FK28" s="52">
        <f>InputsTimeDependentUnits!D21</f>
        <v>3300</v>
      </c>
      <c r="FL28" s="52">
        <f>InputsTimeDependentUnits!E21</f>
        <v>3300</v>
      </c>
      <c r="FM28" s="52">
        <f>InputsTimeDependentUnits!F21</f>
        <v>3300</v>
      </c>
      <c r="FN28" s="52">
        <f>InputsTimeDependentUnits!G21</f>
        <v>3300</v>
      </c>
      <c r="FO28" s="52">
        <f>InputsTimeDependentUnits!H21</f>
        <v>3300</v>
      </c>
      <c r="FP28" s="52">
        <f>InputsTimeDependentUnits!I21</f>
        <v>3300</v>
      </c>
      <c r="FQ28" s="52">
        <f>InputsTimeDependentUnits!J21</f>
        <v>3300</v>
      </c>
      <c r="FR28" s="52">
        <f>InputsTimeDependentUnits!K21</f>
        <v>3300</v>
      </c>
      <c r="FS28" s="52">
        <f>InputsTimeDependentUnits!L21</f>
        <v>3300</v>
      </c>
      <c r="FT28" s="52">
        <f>InputsTimeDependentUnits!M21</f>
        <v>3300</v>
      </c>
      <c r="FU28" s="52">
        <f>InputsTimeDependentUnits!N21</f>
        <v>3300</v>
      </c>
      <c r="FV28" s="52">
        <f>InputsTimeDependentUnits!O21</f>
        <v>3300</v>
      </c>
      <c r="FW28" s="52">
        <f>InputsTimeDependentUnits!P21</f>
        <v>3300</v>
      </c>
      <c r="FX28" s="52">
        <f>InputsTimeDependentUnits!Q21</f>
        <v>3300</v>
      </c>
      <c r="FY28" s="52">
        <f>InputsTimeDependentUnits!R21</f>
        <v>3300</v>
      </c>
      <c r="FZ28" s="52">
        <f t="shared" si="112"/>
        <v>3300</v>
      </c>
      <c r="GA28" s="52">
        <f t="shared" si="155"/>
        <v>3300</v>
      </c>
      <c r="GB28" s="52">
        <f t="shared" si="156"/>
        <v>3300</v>
      </c>
      <c r="GC28" s="52">
        <f t="shared" si="157"/>
        <v>3300</v>
      </c>
      <c r="GD28" s="52">
        <f t="shared" si="158"/>
        <v>3300</v>
      </c>
      <c r="GE28" s="52">
        <f t="shared" si="159"/>
        <v>3300</v>
      </c>
      <c r="GF28" s="52">
        <f t="shared" si="160"/>
        <v>3300</v>
      </c>
      <c r="GG28" s="52">
        <f t="shared" si="161"/>
        <v>3300</v>
      </c>
      <c r="GH28" s="52">
        <f t="shared" si="162"/>
        <v>3300</v>
      </c>
      <c r="GI28" s="52">
        <f t="shared" si="163"/>
        <v>3300</v>
      </c>
      <c r="GJ28" s="168"/>
      <c r="GK28" s="225">
        <v>1</v>
      </c>
      <c r="GL28" s="7">
        <v>1</v>
      </c>
      <c r="GM28" s="7">
        <v>1</v>
      </c>
      <c r="GN28" s="7">
        <v>1</v>
      </c>
      <c r="GO28" s="7">
        <v>1</v>
      </c>
      <c r="GP28" s="7">
        <v>1</v>
      </c>
      <c r="GQ28" s="7">
        <v>1</v>
      </c>
      <c r="GR28" s="7">
        <v>1</v>
      </c>
      <c r="GS28" s="7">
        <v>1</v>
      </c>
      <c r="GT28" s="7">
        <v>1</v>
      </c>
      <c r="GU28" s="7">
        <v>1</v>
      </c>
      <c r="GV28" s="7">
        <v>1</v>
      </c>
      <c r="GW28" s="7">
        <v>1</v>
      </c>
      <c r="GX28" s="7">
        <v>1</v>
      </c>
      <c r="GY28" s="7">
        <v>1</v>
      </c>
      <c r="GZ28" s="7">
        <v>1</v>
      </c>
      <c r="HA28" s="7">
        <v>1</v>
      </c>
      <c r="HB28" s="7">
        <v>1</v>
      </c>
      <c r="HC28" s="7">
        <v>1</v>
      </c>
      <c r="HD28" s="7">
        <v>1</v>
      </c>
      <c r="HE28" s="7">
        <v>1</v>
      </c>
      <c r="HF28" s="7">
        <v>1</v>
      </c>
      <c r="HG28" s="7">
        <v>1</v>
      </c>
      <c r="HH28" s="7">
        <v>1</v>
      </c>
      <c r="HI28" s="7">
        <v>1</v>
      </c>
      <c r="HJ28" s="168"/>
      <c r="HK28" s="52">
        <f t="shared" si="53"/>
        <v>2006</v>
      </c>
      <c r="HL28" s="52">
        <f ca="1">IF($EJ28&gt;0,OFFSET(Dashboard!F$16,$EJ28-1,0),0)</f>
        <v>1</v>
      </c>
      <c r="HM28" s="52">
        <f ca="1">IF($EJ28&gt;0,OFFSET(Dashboard!G$16,$EJ28-1,0),0)</f>
        <v>0</v>
      </c>
      <c r="HN28" s="52">
        <f ca="1">IF($EJ28&gt;0,OFFSET(Dashboard!H$16,$EJ28-1,0),0)</f>
        <v>0</v>
      </c>
      <c r="HO28" s="168"/>
    </row>
    <row r="29" spans="1:223" s="19" customFormat="1" ht="32.25" customHeight="1" x14ac:dyDescent="0.2">
      <c r="A29" s="52">
        <f t="shared" ca="1" si="16"/>
        <v>1</v>
      </c>
      <c r="B29" s="45">
        <f t="shared" si="54"/>
        <v>19</v>
      </c>
      <c r="C29" s="45"/>
      <c r="D29" s="14" t="str">
        <f ca="1">IF(EJ29&gt;0,OFFSET(Dashboard!$E$16,EJ29-1,0),"")</f>
        <v>2005 T-20</v>
      </c>
      <c r="E29" s="14" t="s">
        <v>590</v>
      </c>
      <c r="F29" s="8" t="s">
        <v>39</v>
      </c>
      <c r="G29" s="711">
        <f t="shared" ca="1" si="17"/>
        <v>103.02399999999994</v>
      </c>
      <c r="H29" s="714">
        <f t="shared" ca="1" si="18"/>
        <v>11.702726213592227</v>
      </c>
      <c r="I29" s="609">
        <f t="shared" ca="1" si="19"/>
        <v>0</v>
      </c>
      <c r="J29" s="522">
        <f>InputsStatic!J22</f>
        <v>39083</v>
      </c>
      <c r="K29" s="10">
        <f>InputsStatic!L22</f>
        <v>7</v>
      </c>
      <c r="L29" s="168"/>
      <c r="M29" s="764">
        <v>1</v>
      </c>
      <c r="N29" s="83">
        <v>0</v>
      </c>
      <c r="O29" s="20">
        <v>100</v>
      </c>
      <c r="P29" s="168"/>
      <c r="Q29" s="144"/>
      <c r="R29" s="608">
        <f>InputsStatic!M22</f>
        <v>3.759999999999998</v>
      </c>
      <c r="S29" s="609">
        <f>InputsStatic!N22</f>
        <v>4.271067961165046E-4</v>
      </c>
      <c r="T29" s="609">
        <f>InputsStatic!O22</f>
        <v>0</v>
      </c>
      <c r="U29" s="129">
        <f>InputsStatic!P22</f>
        <v>1.05</v>
      </c>
      <c r="V29" s="129">
        <f>InputsStatic!Q22</f>
        <v>1.32</v>
      </c>
      <c r="W29" s="129">
        <f>InputsStatic!R22</f>
        <v>-2.0666666666666667E-2</v>
      </c>
      <c r="X29" s="138"/>
      <c r="Y29" s="138"/>
      <c r="Z29" s="52">
        <f t="shared" si="20"/>
        <v>0</v>
      </c>
      <c r="AA29" s="20">
        <f t="shared" si="21"/>
        <v>27400000</v>
      </c>
      <c r="AB29" s="20">
        <f t="shared" si="22"/>
        <v>27400000</v>
      </c>
      <c r="AC29" s="20">
        <f t="shared" si="23"/>
        <v>27400000</v>
      </c>
      <c r="AD29" s="20">
        <f t="shared" si="24"/>
        <v>27400000</v>
      </c>
      <c r="AE29" s="20">
        <f t="shared" si="25"/>
        <v>27400000</v>
      </c>
      <c r="AF29" s="20">
        <f t="shared" si="26"/>
        <v>27400000</v>
      </c>
      <c r="AG29" s="20">
        <f t="shared" si="27"/>
        <v>27400000</v>
      </c>
      <c r="AH29" s="20">
        <f t="shared" si="28"/>
        <v>27400000</v>
      </c>
      <c r="AI29" s="20">
        <f t="shared" si="29"/>
        <v>27400000</v>
      </c>
      <c r="AJ29" s="20">
        <f t="shared" si="30"/>
        <v>2994535.5191256828</v>
      </c>
      <c r="AK29" s="20">
        <f t="shared" si="31"/>
        <v>0</v>
      </c>
      <c r="AL29" s="20">
        <f t="shared" si="32"/>
        <v>0</v>
      </c>
      <c r="AM29" s="20">
        <f t="shared" si="33"/>
        <v>0</v>
      </c>
      <c r="AN29" s="20">
        <f t="shared" si="34"/>
        <v>0</v>
      </c>
      <c r="AO29" s="20">
        <f t="shared" si="35"/>
        <v>0</v>
      </c>
      <c r="AP29" s="20">
        <f t="shared" si="36"/>
        <v>0</v>
      </c>
      <c r="AQ29" s="20">
        <f t="shared" si="37"/>
        <v>0</v>
      </c>
      <c r="AR29" s="20">
        <f t="shared" si="38"/>
        <v>0</v>
      </c>
      <c r="AS29" s="20">
        <f t="shared" si="39"/>
        <v>0</v>
      </c>
      <c r="AT29" s="20">
        <f t="shared" si="40"/>
        <v>0</v>
      </c>
      <c r="AU29" s="20">
        <f t="shared" si="41"/>
        <v>0</v>
      </c>
      <c r="AV29" s="20">
        <f t="shared" si="42"/>
        <v>0</v>
      </c>
      <c r="AW29" s="20">
        <f t="shared" si="43"/>
        <v>0</v>
      </c>
      <c r="AX29" s="20">
        <f t="shared" si="44"/>
        <v>0</v>
      </c>
      <c r="AY29" s="73"/>
      <c r="AZ29" s="73"/>
      <c r="BA29" s="75">
        <f>InputsTimeDependentComplianceE!D22</f>
        <v>0</v>
      </c>
      <c r="BB29" s="75">
        <f>InputsTimeDependentComplianceE!E22</f>
        <v>1</v>
      </c>
      <c r="BC29" s="75">
        <f>InputsTimeDependentComplianceE!F22</f>
        <v>1</v>
      </c>
      <c r="BD29" s="75">
        <f>InputsTimeDependentComplianceE!G22</f>
        <v>1</v>
      </c>
      <c r="BE29" s="75">
        <f>InputsTimeDependentComplianceE!H22</f>
        <v>1</v>
      </c>
      <c r="BF29" s="75">
        <f>InputsTimeDependentComplianceE!I22</f>
        <v>1</v>
      </c>
      <c r="BG29" s="75">
        <f>InputsTimeDependentComplianceE!J22</f>
        <v>1</v>
      </c>
      <c r="BH29" s="75">
        <f>InputsTimeDependentComplianceE!K22</f>
        <v>1</v>
      </c>
      <c r="BI29" s="75">
        <f>InputsTimeDependentComplianceE!L22</f>
        <v>1</v>
      </c>
      <c r="BJ29" s="75">
        <f>InputsTimeDependentComplianceE!M22</f>
        <v>1</v>
      </c>
      <c r="BK29" s="75">
        <f>InputsTimeDependentComplianceE!N22</f>
        <v>1</v>
      </c>
      <c r="BL29" s="75">
        <f>InputsTimeDependentComplianceE!O22</f>
        <v>1</v>
      </c>
      <c r="BM29" s="75">
        <f>InputsTimeDependentComplianceE!P22</f>
        <v>1</v>
      </c>
      <c r="BN29" s="75">
        <f>InputsTimeDependentComplianceE!Q22</f>
        <v>1</v>
      </c>
      <c r="BO29" s="75">
        <f>InputsTimeDependentComplianceE!R22</f>
        <v>1</v>
      </c>
      <c r="BP29" s="75">
        <f t="shared" si="55"/>
        <v>1</v>
      </c>
      <c r="BQ29" s="75">
        <f t="shared" si="55"/>
        <v>1</v>
      </c>
      <c r="BR29" s="75">
        <f t="shared" ref="BR29:BS29" si="170">BQ29</f>
        <v>1</v>
      </c>
      <c r="BS29" s="75">
        <f t="shared" si="170"/>
        <v>1</v>
      </c>
      <c r="BT29" s="75">
        <f t="shared" ref="BT29:BU29" si="171">BS29</f>
        <v>1</v>
      </c>
      <c r="BU29" s="75">
        <f t="shared" si="171"/>
        <v>1</v>
      </c>
      <c r="BV29" s="75">
        <f t="shared" ref="BV29:BW29" si="172">BU29</f>
        <v>1</v>
      </c>
      <c r="BW29" s="75">
        <f t="shared" si="172"/>
        <v>1</v>
      </c>
      <c r="BX29" s="75">
        <f t="shared" ref="BX29:BY29" si="173">BW29</f>
        <v>1</v>
      </c>
      <c r="BY29" s="75">
        <f t="shared" si="173"/>
        <v>1</v>
      </c>
      <c r="BZ29" s="23"/>
      <c r="CA29" s="75">
        <f>InputsTimeDependentComplianceD!D22</f>
        <v>0</v>
      </c>
      <c r="CB29" s="75">
        <f>InputsTimeDependentComplianceD!E22</f>
        <v>1</v>
      </c>
      <c r="CC29" s="75">
        <f>InputsTimeDependentComplianceD!F22</f>
        <v>1</v>
      </c>
      <c r="CD29" s="75">
        <f>InputsTimeDependentComplianceD!G22</f>
        <v>1</v>
      </c>
      <c r="CE29" s="75">
        <f>InputsTimeDependentComplianceD!H22</f>
        <v>1</v>
      </c>
      <c r="CF29" s="75">
        <f>InputsTimeDependentComplianceD!I22</f>
        <v>1</v>
      </c>
      <c r="CG29" s="75">
        <f>InputsTimeDependentComplianceD!J22</f>
        <v>1</v>
      </c>
      <c r="CH29" s="75">
        <f>InputsTimeDependentComplianceD!K22</f>
        <v>1</v>
      </c>
      <c r="CI29" s="75">
        <f>InputsTimeDependentComplianceD!L22</f>
        <v>1</v>
      </c>
      <c r="CJ29" s="75">
        <f>InputsTimeDependentComplianceD!M22</f>
        <v>1</v>
      </c>
      <c r="CK29" s="75">
        <f>InputsTimeDependentComplianceD!N22</f>
        <v>1</v>
      </c>
      <c r="CL29" s="75">
        <f>InputsTimeDependentComplianceD!O22</f>
        <v>1</v>
      </c>
      <c r="CM29" s="75">
        <f>InputsTimeDependentComplianceD!P22</f>
        <v>1</v>
      </c>
      <c r="CN29" s="75">
        <f>InputsTimeDependentComplianceD!Q22</f>
        <v>1</v>
      </c>
      <c r="CO29" s="75">
        <f>InputsTimeDependentComplianceD!R22</f>
        <v>1</v>
      </c>
      <c r="CP29" s="75">
        <f t="shared" ref="CP29:CY29" si="174">CO29</f>
        <v>1</v>
      </c>
      <c r="CQ29" s="75">
        <f t="shared" si="174"/>
        <v>1</v>
      </c>
      <c r="CR29" s="75">
        <f t="shared" si="174"/>
        <v>1</v>
      </c>
      <c r="CS29" s="75">
        <f t="shared" si="174"/>
        <v>1</v>
      </c>
      <c r="CT29" s="75">
        <f t="shared" si="174"/>
        <v>1</v>
      </c>
      <c r="CU29" s="75">
        <f t="shared" si="174"/>
        <v>1</v>
      </c>
      <c r="CV29" s="75">
        <f t="shared" si="174"/>
        <v>1</v>
      </c>
      <c r="CW29" s="75">
        <f t="shared" si="174"/>
        <v>1</v>
      </c>
      <c r="CX29" s="75">
        <f t="shared" si="174"/>
        <v>1</v>
      </c>
      <c r="CY29" s="75">
        <f t="shared" si="174"/>
        <v>1</v>
      </c>
      <c r="CZ29" s="168"/>
      <c r="DA29" s="75">
        <f>InputsTimeDependentComplianceG!D22</f>
        <v>0</v>
      </c>
      <c r="DB29" s="75">
        <f>InputsTimeDependentComplianceG!E22</f>
        <v>1</v>
      </c>
      <c r="DC29" s="75">
        <f>InputsTimeDependentComplianceG!F22</f>
        <v>1</v>
      </c>
      <c r="DD29" s="75">
        <f>InputsTimeDependentComplianceG!G22</f>
        <v>1</v>
      </c>
      <c r="DE29" s="75">
        <f>InputsTimeDependentComplianceG!H22</f>
        <v>1</v>
      </c>
      <c r="DF29" s="75">
        <f>InputsTimeDependentComplianceG!I22</f>
        <v>1</v>
      </c>
      <c r="DG29" s="75">
        <f>InputsTimeDependentComplianceG!J22</f>
        <v>1</v>
      </c>
      <c r="DH29" s="75">
        <f>InputsTimeDependentComplianceG!K22</f>
        <v>1</v>
      </c>
      <c r="DI29" s="75">
        <f>InputsTimeDependentComplianceG!L22</f>
        <v>1</v>
      </c>
      <c r="DJ29" s="75">
        <f>InputsTimeDependentComplianceG!M22</f>
        <v>1</v>
      </c>
      <c r="DK29" s="75">
        <f>InputsTimeDependentComplianceG!N22</f>
        <v>1</v>
      </c>
      <c r="DL29" s="75">
        <f>InputsTimeDependentComplianceG!O22</f>
        <v>1</v>
      </c>
      <c r="DM29" s="75">
        <f>InputsTimeDependentComplianceG!P22</f>
        <v>1</v>
      </c>
      <c r="DN29" s="75">
        <f>InputsTimeDependentComplianceG!Q22</f>
        <v>1</v>
      </c>
      <c r="DO29" s="75">
        <f>InputsTimeDependentComplianceG!R22</f>
        <v>1</v>
      </c>
      <c r="DP29" s="75">
        <f t="shared" ref="DP29:DY29" si="175">DO29</f>
        <v>1</v>
      </c>
      <c r="DQ29" s="75">
        <f t="shared" si="175"/>
        <v>1</v>
      </c>
      <c r="DR29" s="75">
        <f t="shared" si="175"/>
        <v>1</v>
      </c>
      <c r="DS29" s="75">
        <f t="shared" si="175"/>
        <v>1</v>
      </c>
      <c r="DT29" s="75">
        <f t="shared" si="175"/>
        <v>1</v>
      </c>
      <c r="DU29" s="75">
        <f t="shared" si="175"/>
        <v>1</v>
      </c>
      <c r="DV29" s="75">
        <f t="shared" si="175"/>
        <v>1</v>
      </c>
      <c r="DW29" s="75">
        <f t="shared" si="175"/>
        <v>1</v>
      </c>
      <c r="DX29" s="75">
        <f t="shared" si="175"/>
        <v>1</v>
      </c>
      <c r="DY29" s="75">
        <f t="shared" si="175"/>
        <v>1</v>
      </c>
      <c r="DZ29" s="168"/>
      <c r="EA29" s="52">
        <f>InputsStatic!S22</f>
        <v>6</v>
      </c>
      <c r="EB29" s="53">
        <v>0.67</v>
      </c>
      <c r="EC29" s="52">
        <f>InputsStatic!T22</f>
        <v>2000</v>
      </c>
      <c r="ED29" s="89">
        <f>InputsNOMAD!AH22</f>
        <v>2.5489999999999999E-2</v>
      </c>
      <c r="EE29" s="89">
        <f>InputsNOMAD!AI22</f>
        <v>0.35550999999999999</v>
      </c>
      <c r="EF29" s="20">
        <f>InputsStatic!K22</f>
        <v>0</v>
      </c>
      <c r="EG29" s="73"/>
      <c r="EH29" s="225">
        <f>InputsStatic!AF22</f>
        <v>0.57708333333333339</v>
      </c>
      <c r="EI29" s="73"/>
      <c r="EJ29" s="52">
        <f t="shared" si="48"/>
        <v>1</v>
      </c>
      <c r="EK29" s="52">
        <v>1</v>
      </c>
      <c r="EL29" s="52">
        <v>0</v>
      </c>
      <c r="EM29" s="52">
        <v>0</v>
      </c>
      <c r="EN29" s="52">
        <v>0</v>
      </c>
      <c r="EO29" s="52">
        <v>0</v>
      </c>
      <c r="EP29" s="52">
        <v>0</v>
      </c>
      <c r="EQ29" s="52">
        <v>0</v>
      </c>
      <c r="ER29" s="52">
        <v>0</v>
      </c>
      <c r="ES29" s="52">
        <v>0</v>
      </c>
      <c r="ET29" s="52">
        <v>0</v>
      </c>
      <c r="EU29" s="52">
        <v>0</v>
      </c>
      <c r="EV29" s="52">
        <v>0</v>
      </c>
      <c r="EW29" s="52">
        <v>0</v>
      </c>
      <c r="EX29" s="52">
        <v>0</v>
      </c>
      <c r="EY29" s="52">
        <f t="shared" si="49"/>
        <v>1</v>
      </c>
      <c r="EZ29" s="640">
        <v>1</v>
      </c>
      <c r="FA29" s="168"/>
      <c r="FB29" s="52">
        <f t="shared" si="62"/>
        <v>8</v>
      </c>
      <c r="FC29" s="20">
        <f t="shared" si="50"/>
        <v>2017</v>
      </c>
      <c r="FD29" s="75"/>
      <c r="FE29" s="75"/>
      <c r="FF29" s="75"/>
      <c r="FG29" s="75"/>
      <c r="FH29" s="75"/>
      <c r="FI29" s="75"/>
      <c r="FJ29" s="23"/>
      <c r="FK29" s="52">
        <f>InputsTimeDependentUnits!D22</f>
        <v>0</v>
      </c>
      <c r="FL29" s="52">
        <f>InputsTimeDependentUnits!E22</f>
        <v>27400000</v>
      </c>
      <c r="FM29" s="52">
        <f>InputsTimeDependentUnits!F22</f>
        <v>27400000</v>
      </c>
      <c r="FN29" s="52">
        <f>InputsTimeDependentUnits!G22</f>
        <v>27400000</v>
      </c>
      <c r="FO29" s="52">
        <f>InputsTimeDependentUnits!H22</f>
        <v>27400000</v>
      </c>
      <c r="FP29" s="52">
        <f>InputsTimeDependentUnits!I22</f>
        <v>27400000</v>
      </c>
      <c r="FQ29" s="52">
        <f>InputsTimeDependentUnits!J22</f>
        <v>27400000</v>
      </c>
      <c r="FR29" s="52">
        <f>InputsTimeDependentUnits!K22</f>
        <v>27400000</v>
      </c>
      <c r="FS29" s="52">
        <f>InputsTimeDependentUnits!L22</f>
        <v>27400000</v>
      </c>
      <c r="FT29" s="52">
        <f>InputsTimeDependentUnits!M22</f>
        <v>27400000</v>
      </c>
      <c r="FU29" s="52">
        <f>InputsTimeDependentUnits!N22</f>
        <v>27400000</v>
      </c>
      <c r="FV29" s="52">
        <f>InputsTimeDependentUnits!O22</f>
        <v>27400000</v>
      </c>
      <c r="FW29" s="52">
        <f>InputsTimeDependentUnits!P22</f>
        <v>27400000</v>
      </c>
      <c r="FX29" s="52">
        <f>InputsTimeDependentUnits!Q22</f>
        <v>27400000</v>
      </c>
      <c r="FY29" s="52">
        <f>InputsTimeDependentUnits!R22</f>
        <v>27400000</v>
      </c>
      <c r="FZ29" s="52">
        <f t="shared" si="112"/>
        <v>27400000</v>
      </c>
      <c r="GA29" s="52">
        <f t="shared" si="155"/>
        <v>27400000</v>
      </c>
      <c r="GB29" s="52">
        <f t="shared" si="156"/>
        <v>27400000</v>
      </c>
      <c r="GC29" s="52">
        <f t="shared" si="157"/>
        <v>27400000</v>
      </c>
      <c r="GD29" s="52">
        <f t="shared" si="158"/>
        <v>27400000</v>
      </c>
      <c r="GE29" s="52">
        <f t="shared" si="159"/>
        <v>27400000</v>
      </c>
      <c r="GF29" s="52">
        <f t="shared" si="160"/>
        <v>27400000</v>
      </c>
      <c r="GG29" s="52">
        <f t="shared" si="161"/>
        <v>27400000</v>
      </c>
      <c r="GH29" s="52">
        <f t="shared" si="162"/>
        <v>27400000</v>
      </c>
      <c r="GI29" s="52">
        <f t="shared" si="163"/>
        <v>27400000</v>
      </c>
      <c r="GJ29" s="168"/>
      <c r="GK29" s="225">
        <v>1</v>
      </c>
      <c r="GL29" s="7">
        <v>1</v>
      </c>
      <c r="GM29" s="7">
        <v>1</v>
      </c>
      <c r="GN29" s="7">
        <v>1</v>
      </c>
      <c r="GO29" s="7">
        <v>1</v>
      </c>
      <c r="GP29" s="7">
        <v>1</v>
      </c>
      <c r="GQ29" s="7">
        <v>1</v>
      </c>
      <c r="GR29" s="7">
        <v>1</v>
      </c>
      <c r="GS29" s="7">
        <v>1</v>
      </c>
      <c r="GT29" s="7">
        <v>1</v>
      </c>
      <c r="GU29" s="7">
        <f>(31+9)/366</f>
        <v>0.10928961748633879</v>
      </c>
      <c r="GV29" s="7">
        <v>0</v>
      </c>
      <c r="GW29" s="7">
        <f>GV29</f>
        <v>0</v>
      </c>
      <c r="GX29" s="7">
        <f t="shared" ref="GX29:HI29" si="176">GW29</f>
        <v>0</v>
      </c>
      <c r="GY29" s="7">
        <f t="shared" si="176"/>
        <v>0</v>
      </c>
      <c r="GZ29" s="7">
        <f t="shared" si="176"/>
        <v>0</v>
      </c>
      <c r="HA29" s="7">
        <f t="shared" si="176"/>
        <v>0</v>
      </c>
      <c r="HB29" s="7">
        <f t="shared" si="176"/>
        <v>0</v>
      </c>
      <c r="HC29" s="7">
        <f t="shared" si="176"/>
        <v>0</v>
      </c>
      <c r="HD29" s="7">
        <f t="shared" si="176"/>
        <v>0</v>
      </c>
      <c r="HE29" s="7">
        <f t="shared" si="176"/>
        <v>0</v>
      </c>
      <c r="HF29" s="7">
        <f t="shared" si="176"/>
        <v>0</v>
      </c>
      <c r="HG29" s="7">
        <f t="shared" si="176"/>
        <v>0</v>
      </c>
      <c r="HH29" s="7">
        <f t="shared" si="176"/>
        <v>0</v>
      </c>
      <c r="HI29" s="7">
        <f t="shared" si="176"/>
        <v>0</v>
      </c>
      <c r="HJ29" s="168"/>
      <c r="HK29" s="52">
        <f t="shared" si="53"/>
        <v>2007</v>
      </c>
      <c r="HL29" s="52">
        <f ca="1">IF($EJ29&gt;0,OFFSET(Dashboard!F$16,$EJ29-1,0),0)</f>
        <v>1</v>
      </c>
      <c r="HM29" s="52">
        <f ca="1">IF($EJ29&gt;0,OFFSET(Dashboard!G$16,$EJ29-1,0),0)</f>
        <v>0</v>
      </c>
      <c r="HN29" s="52">
        <f ca="1">IF($EJ29&gt;0,OFFSET(Dashboard!H$16,$EJ29-1,0),0)</f>
        <v>0</v>
      </c>
      <c r="HO29" s="168"/>
    </row>
    <row r="30" spans="1:223" s="19" customFormat="1" ht="32.25" customHeight="1" x14ac:dyDescent="0.2">
      <c r="A30" s="52">
        <f t="shared" ca="1" si="16"/>
        <v>1</v>
      </c>
      <c r="B30" s="45">
        <f t="shared" si="54"/>
        <v>20</v>
      </c>
      <c r="C30" s="45"/>
      <c r="D30" s="14" t="str">
        <f ca="1">IF(EJ30&gt;0,OFFSET(Dashboard!$E$16,EJ30-1,0),"")</f>
        <v>2005 T-20</v>
      </c>
      <c r="E30" s="14" t="s">
        <v>591</v>
      </c>
      <c r="F30" s="8" t="s">
        <v>40</v>
      </c>
      <c r="G30" s="711">
        <f t="shared" ca="1" si="17"/>
        <v>18.631999999999991</v>
      </c>
      <c r="H30" s="714">
        <f t="shared" ca="1" si="18"/>
        <v>2.1036129032258053</v>
      </c>
      <c r="I30" s="609">
        <f t="shared" ca="1" si="19"/>
        <v>0</v>
      </c>
      <c r="J30" s="522">
        <f>InputsStatic!J23</f>
        <v>39630</v>
      </c>
      <c r="K30" s="10">
        <f>InputsStatic!L23</f>
        <v>7</v>
      </c>
      <c r="L30" s="168"/>
      <c r="M30" s="764">
        <v>1</v>
      </c>
      <c r="N30" s="83">
        <v>0</v>
      </c>
      <c r="O30" s="20">
        <v>100</v>
      </c>
      <c r="P30" s="168"/>
      <c r="Q30" s="144"/>
      <c r="R30" s="608">
        <f>InputsStatic!M23</f>
        <v>0.67999999999999972</v>
      </c>
      <c r="S30" s="609">
        <f>InputsStatic!N23</f>
        <v>7.6774193548387055E-5</v>
      </c>
      <c r="T30" s="609">
        <f>InputsStatic!O23</f>
        <v>0</v>
      </c>
      <c r="U30" s="129">
        <f>InputsStatic!P23</f>
        <v>1.05</v>
      </c>
      <c r="V30" s="129">
        <f>InputsStatic!Q23</f>
        <v>1.32</v>
      </c>
      <c r="W30" s="129">
        <f>InputsStatic!R23</f>
        <v>-2.0666666666666667E-2</v>
      </c>
      <c r="X30" s="138"/>
      <c r="Y30" s="138"/>
      <c r="Z30" s="52">
        <f t="shared" si="20"/>
        <v>0</v>
      </c>
      <c r="AA30" s="20">
        <f t="shared" si="21"/>
        <v>0</v>
      </c>
      <c r="AB30" s="20">
        <f t="shared" si="22"/>
        <v>27400000</v>
      </c>
      <c r="AC30" s="20">
        <f t="shared" si="23"/>
        <v>27400000</v>
      </c>
      <c r="AD30" s="20">
        <f t="shared" si="24"/>
        <v>27400000</v>
      </c>
      <c r="AE30" s="20">
        <f t="shared" si="25"/>
        <v>27400000</v>
      </c>
      <c r="AF30" s="20">
        <f t="shared" si="26"/>
        <v>27400000</v>
      </c>
      <c r="AG30" s="20">
        <f t="shared" si="27"/>
        <v>27400000</v>
      </c>
      <c r="AH30" s="20">
        <f t="shared" si="28"/>
        <v>27400000</v>
      </c>
      <c r="AI30" s="20">
        <f t="shared" si="29"/>
        <v>27400000</v>
      </c>
      <c r="AJ30" s="20">
        <f t="shared" si="30"/>
        <v>2994535.5191256828</v>
      </c>
      <c r="AK30" s="20">
        <f t="shared" si="31"/>
        <v>0</v>
      </c>
      <c r="AL30" s="20">
        <f t="shared" si="32"/>
        <v>0</v>
      </c>
      <c r="AM30" s="20">
        <f t="shared" si="33"/>
        <v>0</v>
      </c>
      <c r="AN30" s="20">
        <f t="shared" si="34"/>
        <v>0</v>
      </c>
      <c r="AO30" s="20">
        <f t="shared" si="35"/>
        <v>0</v>
      </c>
      <c r="AP30" s="20">
        <f t="shared" si="36"/>
        <v>0</v>
      </c>
      <c r="AQ30" s="20">
        <f t="shared" si="37"/>
        <v>0</v>
      </c>
      <c r="AR30" s="20">
        <f t="shared" si="38"/>
        <v>0</v>
      </c>
      <c r="AS30" s="20">
        <f t="shared" si="39"/>
        <v>0</v>
      </c>
      <c r="AT30" s="20">
        <f t="shared" si="40"/>
        <v>0</v>
      </c>
      <c r="AU30" s="20">
        <f t="shared" si="41"/>
        <v>0</v>
      </c>
      <c r="AV30" s="20">
        <f t="shared" si="42"/>
        <v>0</v>
      </c>
      <c r="AW30" s="20">
        <f t="shared" si="43"/>
        <v>0</v>
      </c>
      <c r="AX30" s="20">
        <f t="shared" si="44"/>
        <v>0</v>
      </c>
      <c r="AY30" s="73"/>
      <c r="AZ30" s="73"/>
      <c r="BA30" s="75">
        <f>InputsTimeDependentComplianceE!D23</f>
        <v>0</v>
      </c>
      <c r="BB30" s="75">
        <f>InputsTimeDependentComplianceE!E23</f>
        <v>0</v>
      </c>
      <c r="BC30" s="75">
        <f>InputsTimeDependentComplianceE!F23</f>
        <v>0.98699999999999999</v>
      </c>
      <c r="BD30" s="75">
        <f>InputsTimeDependentComplianceE!G23</f>
        <v>0.98699999999999999</v>
      </c>
      <c r="BE30" s="75">
        <f>InputsTimeDependentComplianceE!H23</f>
        <v>0.98699999999999999</v>
      </c>
      <c r="BF30" s="75">
        <f>InputsTimeDependentComplianceE!I23</f>
        <v>0.98699999999999999</v>
      </c>
      <c r="BG30" s="75">
        <f>InputsTimeDependentComplianceE!J23</f>
        <v>0.98699999999999999</v>
      </c>
      <c r="BH30" s="75">
        <f>InputsTimeDependentComplianceE!K23</f>
        <v>0.98699999999999999</v>
      </c>
      <c r="BI30" s="75">
        <f>InputsTimeDependentComplianceE!L23</f>
        <v>0.98699999999999999</v>
      </c>
      <c r="BJ30" s="75">
        <f>InputsTimeDependentComplianceE!M23</f>
        <v>0.98699999999999999</v>
      </c>
      <c r="BK30" s="75">
        <f>InputsTimeDependentComplianceE!N23</f>
        <v>0.98699999999999999</v>
      </c>
      <c r="BL30" s="75">
        <f>InputsTimeDependentComplianceE!O23</f>
        <v>0.98699999999999999</v>
      </c>
      <c r="BM30" s="75">
        <f>InputsTimeDependentComplianceE!P23</f>
        <v>0.98699999999999999</v>
      </c>
      <c r="BN30" s="75">
        <f>InputsTimeDependentComplianceE!Q23</f>
        <v>0.98699999999999999</v>
      </c>
      <c r="BO30" s="75">
        <f>InputsTimeDependentComplianceE!R23</f>
        <v>0.98699999999999999</v>
      </c>
      <c r="BP30" s="75">
        <f t="shared" si="55"/>
        <v>0.98699999999999999</v>
      </c>
      <c r="BQ30" s="75">
        <f t="shared" si="55"/>
        <v>0.98699999999999999</v>
      </c>
      <c r="BR30" s="75">
        <f t="shared" ref="BR30:BS30" si="177">BQ30</f>
        <v>0.98699999999999999</v>
      </c>
      <c r="BS30" s="75">
        <f t="shared" si="177"/>
        <v>0.98699999999999999</v>
      </c>
      <c r="BT30" s="75">
        <f t="shared" ref="BT30:BU30" si="178">BS30</f>
        <v>0.98699999999999999</v>
      </c>
      <c r="BU30" s="75">
        <f t="shared" si="178"/>
        <v>0.98699999999999999</v>
      </c>
      <c r="BV30" s="75">
        <f t="shared" ref="BV30:BW30" si="179">BU30</f>
        <v>0.98699999999999999</v>
      </c>
      <c r="BW30" s="75">
        <f t="shared" si="179"/>
        <v>0.98699999999999999</v>
      </c>
      <c r="BX30" s="75">
        <f t="shared" ref="BX30:BY30" si="180">BW30</f>
        <v>0.98699999999999999</v>
      </c>
      <c r="BY30" s="75">
        <f t="shared" si="180"/>
        <v>0.98699999999999999</v>
      </c>
      <c r="BZ30" s="23"/>
      <c r="CA30" s="75">
        <f>InputsTimeDependentComplianceD!D23</f>
        <v>0</v>
      </c>
      <c r="CB30" s="75">
        <f>InputsTimeDependentComplianceD!E23</f>
        <v>0</v>
      </c>
      <c r="CC30" s="75">
        <f>InputsTimeDependentComplianceD!F23</f>
        <v>0.98699999999999999</v>
      </c>
      <c r="CD30" s="75">
        <f>InputsTimeDependentComplianceD!G23</f>
        <v>0.98699999999999999</v>
      </c>
      <c r="CE30" s="75">
        <f>InputsTimeDependentComplianceD!H23</f>
        <v>0.98699999999999999</v>
      </c>
      <c r="CF30" s="75">
        <f>InputsTimeDependentComplianceD!I23</f>
        <v>0.98699999999999999</v>
      </c>
      <c r="CG30" s="75">
        <f>InputsTimeDependentComplianceD!J23</f>
        <v>0.98699999999999999</v>
      </c>
      <c r="CH30" s="75">
        <f>InputsTimeDependentComplianceD!K23</f>
        <v>0.98699999999999999</v>
      </c>
      <c r="CI30" s="75">
        <f>InputsTimeDependentComplianceD!L23</f>
        <v>0.98699999999999999</v>
      </c>
      <c r="CJ30" s="75">
        <f>InputsTimeDependentComplianceD!M23</f>
        <v>0.98699999999999999</v>
      </c>
      <c r="CK30" s="75">
        <f>InputsTimeDependentComplianceD!N23</f>
        <v>0.98699999999999999</v>
      </c>
      <c r="CL30" s="75">
        <f>InputsTimeDependentComplianceD!O23</f>
        <v>0.98699999999999999</v>
      </c>
      <c r="CM30" s="75">
        <f>InputsTimeDependentComplianceD!P23</f>
        <v>0.98699999999999999</v>
      </c>
      <c r="CN30" s="75">
        <f>InputsTimeDependentComplianceD!Q23</f>
        <v>0.98699999999999999</v>
      </c>
      <c r="CO30" s="75">
        <f>InputsTimeDependentComplianceD!R23</f>
        <v>0.98699999999999999</v>
      </c>
      <c r="CP30" s="75">
        <f t="shared" ref="CP30:CY30" si="181">CO30</f>
        <v>0.98699999999999999</v>
      </c>
      <c r="CQ30" s="75">
        <f t="shared" si="181"/>
        <v>0.98699999999999999</v>
      </c>
      <c r="CR30" s="75">
        <f t="shared" si="181"/>
        <v>0.98699999999999999</v>
      </c>
      <c r="CS30" s="75">
        <f t="shared" si="181"/>
        <v>0.98699999999999999</v>
      </c>
      <c r="CT30" s="75">
        <f t="shared" si="181"/>
        <v>0.98699999999999999</v>
      </c>
      <c r="CU30" s="75">
        <f t="shared" si="181"/>
        <v>0.98699999999999999</v>
      </c>
      <c r="CV30" s="75">
        <f t="shared" si="181"/>
        <v>0.98699999999999999</v>
      </c>
      <c r="CW30" s="75">
        <f t="shared" si="181"/>
        <v>0.98699999999999999</v>
      </c>
      <c r="CX30" s="75">
        <f t="shared" si="181"/>
        <v>0.98699999999999999</v>
      </c>
      <c r="CY30" s="75">
        <f t="shared" si="181"/>
        <v>0.98699999999999999</v>
      </c>
      <c r="CZ30" s="168"/>
      <c r="DA30" s="75">
        <f>InputsTimeDependentComplianceG!D23</f>
        <v>0</v>
      </c>
      <c r="DB30" s="75">
        <f>InputsTimeDependentComplianceG!E23</f>
        <v>0</v>
      </c>
      <c r="DC30" s="75">
        <f>InputsTimeDependentComplianceG!F23</f>
        <v>0.98699999999999999</v>
      </c>
      <c r="DD30" s="75">
        <f>InputsTimeDependentComplianceG!G23</f>
        <v>0.98699999999999999</v>
      </c>
      <c r="DE30" s="75">
        <f>InputsTimeDependentComplianceG!H23</f>
        <v>0.98699999999999999</v>
      </c>
      <c r="DF30" s="75">
        <f>InputsTimeDependentComplianceG!I23</f>
        <v>0.98699999999999999</v>
      </c>
      <c r="DG30" s="75">
        <f>InputsTimeDependentComplianceG!J23</f>
        <v>0.98699999999999999</v>
      </c>
      <c r="DH30" s="75">
        <f>InputsTimeDependentComplianceG!K23</f>
        <v>0.98699999999999999</v>
      </c>
      <c r="DI30" s="75">
        <f>InputsTimeDependentComplianceG!L23</f>
        <v>0.98699999999999999</v>
      </c>
      <c r="DJ30" s="75">
        <f>InputsTimeDependentComplianceG!M23</f>
        <v>0.98699999999999999</v>
      </c>
      <c r="DK30" s="75">
        <f>InputsTimeDependentComplianceG!N23</f>
        <v>0.98699999999999999</v>
      </c>
      <c r="DL30" s="75">
        <f>InputsTimeDependentComplianceG!O23</f>
        <v>0.98699999999999999</v>
      </c>
      <c r="DM30" s="75">
        <f>InputsTimeDependentComplianceG!P23</f>
        <v>0.98699999999999999</v>
      </c>
      <c r="DN30" s="75">
        <f>InputsTimeDependentComplianceG!Q23</f>
        <v>0.98699999999999999</v>
      </c>
      <c r="DO30" s="75">
        <f>InputsTimeDependentComplianceG!R23</f>
        <v>0.98699999999999999</v>
      </c>
      <c r="DP30" s="75">
        <f t="shared" ref="DP30:DY30" si="182">DO30</f>
        <v>0.98699999999999999</v>
      </c>
      <c r="DQ30" s="75">
        <f t="shared" si="182"/>
        <v>0.98699999999999999</v>
      </c>
      <c r="DR30" s="75">
        <f t="shared" si="182"/>
        <v>0.98699999999999999</v>
      </c>
      <c r="DS30" s="75">
        <f t="shared" si="182"/>
        <v>0.98699999999999999</v>
      </c>
      <c r="DT30" s="75">
        <f t="shared" si="182"/>
        <v>0.98699999999999999</v>
      </c>
      <c r="DU30" s="75">
        <f t="shared" si="182"/>
        <v>0.98699999999999999</v>
      </c>
      <c r="DV30" s="75">
        <f t="shared" si="182"/>
        <v>0.98699999999999999</v>
      </c>
      <c r="DW30" s="75">
        <f t="shared" si="182"/>
        <v>0.98699999999999999</v>
      </c>
      <c r="DX30" s="75">
        <f t="shared" si="182"/>
        <v>0.98699999999999999</v>
      </c>
      <c r="DY30" s="75">
        <f t="shared" si="182"/>
        <v>0.98699999999999999</v>
      </c>
      <c r="DZ30" s="168"/>
      <c r="EA30" s="52">
        <f>InputsStatic!S23</f>
        <v>9</v>
      </c>
      <c r="EB30" s="53">
        <v>0.43</v>
      </c>
      <c r="EC30" s="52">
        <f>InputsStatic!T23</f>
        <v>2000</v>
      </c>
      <c r="ED30" s="89">
        <f>InputsNOMAD!AH23</f>
        <v>1.208E-2</v>
      </c>
      <c r="EE30" s="89">
        <f>InputsNOMAD!AI23</f>
        <v>0.38571</v>
      </c>
      <c r="EF30" s="20">
        <f>InputsStatic!K23</f>
        <v>0</v>
      </c>
      <c r="EG30" s="73"/>
      <c r="EH30" s="225">
        <f>InputsStatic!AF23</f>
        <v>0.57708333333333339</v>
      </c>
      <c r="EI30" s="73"/>
      <c r="EJ30" s="52">
        <f t="shared" si="48"/>
        <v>1</v>
      </c>
      <c r="EK30" s="52">
        <v>1</v>
      </c>
      <c r="EL30" s="52">
        <v>0</v>
      </c>
      <c r="EM30" s="52">
        <v>0</v>
      </c>
      <c r="EN30" s="52">
        <v>0</v>
      </c>
      <c r="EO30" s="52"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f t="shared" si="49"/>
        <v>1</v>
      </c>
      <c r="EZ30" s="640">
        <v>1</v>
      </c>
      <c r="FA30" s="168"/>
      <c r="FB30" s="52">
        <f t="shared" si="62"/>
        <v>8</v>
      </c>
      <c r="FC30" s="20">
        <f t="shared" si="50"/>
        <v>2017</v>
      </c>
      <c r="FD30" s="75"/>
      <c r="FE30" s="75"/>
      <c r="FF30" s="75"/>
      <c r="FG30" s="75"/>
      <c r="FH30" s="75"/>
      <c r="FI30" s="75"/>
      <c r="FJ30" s="23"/>
      <c r="FK30" s="52">
        <f>InputsTimeDependentUnits!D23</f>
        <v>0</v>
      </c>
      <c r="FL30" s="52">
        <f>InputsTimeDependentUnits!E23</f>
        <v>0</v>
      </c>
      <c r="FM30" s="52">
        <f>InputsTimeDependentUnits!F23</f>
        <v>27400000</v>
      </c>
      <c r="FN30" s="52">
        <f>InputsTimeDependentUnits!G23</f>
        <v>27400000</v>
      </c>
      <c r="FO30" s="52">
        <f>InputsTimeDependentUnits!H23</f>
        <v>27400000</v>
      </c>
      <c r="FP30" s="52">
        <f>InputsTimeDependentUnits!I23</f>
        <v>27400000</v>
      </c>
      <c r="FQ30" s="52">
        <f>InputsTimeDependentUnits!J23</f>
        <v>27400000</v>
      </c>
      <c r="FR30" s="52">
        <f>InputsTimeDependentUnits!K23</f>
        <v>27400000</v>
      </c>
      <c r="FS30" s="52">
        <f>InputsTimeDependentUnits!L23</f>
        <v>27400000</v>
      </c>
      <c r="FT30" s="52">
        <f>InputsTimeDependentUnits!M23</f>
        <v>27400000</v>
      </c>
      <c r="FU30" s="52">
        <f>InputsTimeDependentUnits!N23</f>
        <v>27400000</v>
      </c>
      <c r="FV30" s="52">
        <f>InputsTimeDependentUnits!O23</f>
        <v>27400000</v>
      </c>
      <c r="FW30" s="52">
        <f>InputsTimeDependentUnits!P23</f>
        <v>27400000</v>
      </c>
      <c r="FX30" s="52">
        <f>InputsTimeDependentUnits!Q23</f>
        <v>27400000</v>
      </c>
      <c r="FY30" s="52">
        <f>InputsTimeDependentUnits!R23</f>
        <v>27400000</v>
      </c>
      <c r="FZ30" s="52">
        <f t="shared" si="112"/>
        <v>27400000</v>
      </c>
      <c r="GA30" s="52">
        <f t="shared" si="155"/>
        <v>27400000</v>
      </c>
      <c r="GB30" s="52">
        <f t="shared" si="156"/>
        <v>27400000</v>
      </c>
      <c r="GC30" s="52">
        <f t="shared" si="157"/>
        <v>27400000</v>
      </c>
      <c r="GD30" s="52">
        <f t="shared" si="158"/>
        <v>27400000</v>
      </c>
      <c r="GE30" s="52">
        <f t="shared" si="159"/>
        <v>27400000</v>
      </c>
      <c r="GF30" s="52">
        <f t="shared" si="160"/>
        <v>27400000</v>
      </c>
      <c r="GG30" s="52">
        <f t="shared" si="161"/>
        <v>27400000</v>
      </c>
      <c r="GH30" s="52">
        <f t="shared" si="162"/>
        <v>27400000</v>
      </c>
      <c r="GI30" s="52">
        <f t="shared" si="163"/>
        <v>27400000</v>
      </c>
      <c r="GJ30" s="168"/>
      <c r="GK30" s="225">
        <v>1</v>
      </c>
      <c r="GL30" s="7">
        <v>1</v>
      </c>
      <c r="GM30" s="7">
        <v>1</v>
      </c>
      <c r="GN30" s="7">
        <v>1</v>
      </c>
      <c r="GO30" s="7">
        <v>1</v>
      </c>
      <c r="GP30" s="7">
        <v>1</v>
      </c>
      <c r="GQ30" s="7">
        <v>1</v>
      </c>
      <c r="GR30" s="7">
        <v>1</v>
      </c>
      <c r="GS30" s="7">
        <v>1</v>
      </c>
      <c r="GT30" s="7">
        <v>1</v>
      </c>
      <c r="GU30" s="7">
        <f>GU29</f>
        <v>0.10928961748633879</v>
      </c>
      <c r="GV30" s="7">
        <v>0</v>
      </c>
      <c r="GW30" s="7">
        <f>GV30</f>
        <v>0</v>
      </c>
      <c r="GX30" s="7">
        <f t="shared" ref="GX30:HI30" si="183">GW30</f>
        <v>0</v>
      </c>
      <c r="GY30" s="7">
        <f t="shared" si="183"/>
        <v>0</v>
      </c>
      <c r="GZ30" s="7">
        <f t="shared" si="183"/>
        <v>0</v>
      </c>
      <c r="HA30" s="7">
        <f t="shared" si="183"/>
        <v>0</v>
      </c>
      <c r="HB30" s="7">
        <f t="shared" si="183"/>
        <v>0</v>
      </c>
      <c r="HC30" s="7">
        <f t="shared" si="183"/>
        <v>0</v>
      </c>
      <c r="HD30" s="7">
        <f t="shared" si="183"/>
        <v>0</v>
      </c>
      <c r="HE30" s="7">
        <f t="shared" si="183"/>
        <v>0</v>
      </c>
      <c r="HF30" s="7">
        <f t="shared" si="183"/>
        <v>0</v>
      </c>
      <c r="HG30" s="7">
        <f t="shared" si="183"/>
        <v>0</v>
      </c>
      <c r="HH30" s="7">
        <f t="shared" si="183"/>
        <v>0</v>
      </c>
      <c r="HI30" s="7">
        <f t="shared" si="183"/>
        <v>0</v>
      </c>
      <c r="HJ30" s="168"/>
      <c r="HK30" s="52">
        <f t="shared" si="53"/>
        <v>2008</v>
      </c>
      <c r="HL30" s="52">
        <f ca="1">IF($EJ30&gt;0,OFFSET(Dashboard!F$16,$EJ30-1,0),0)</f>
        <v>1</v>
      </c>
      <c r="HM30" s="52">
        <f ca="1">IF($EJ30&gt;0,OFFSET(Dashboard!G$16,$EJ30-1,0),0)</f>
        <v>0</v>
      </c>
      <c r="HN30" s="52">
        <f ca="1">IF($EJ30&gt;0,OFFSET(Dashboard!H$16,$EJ30-1,0),0)</f>
        <v>0</v>
      </c>
      <c r="HO30" s="168"/>
    </row>
    <row r="31" spans="1:223" s="5" customFormat="1" ht="32.25" customHeight="1" x14ac:dyDescent="0.2">
      <c r="A31" s="52">
        <f t="shared" ca="1" si="16"/>
        <v>1</v>
      </c>
      <c r="B31" s="45">
        <f t="shared" ref="B31" si="184">B30+1</f>
        <v>21</v>
      </c>
      <c r="C31" s="45"/>
      <c r="D31" s="14" t="str">
        <f ca="1">IF(EJ31&gt;0,OFFSET(Dashboard!$E$16,EJ31-1,0),"")</f>
        <v>2005 T-20</v>
      </c>
      <c r="E31" s="14" t="s">
        <v>592</v>
      </c>
      <c r="F31" s="8" t="s">
        <v>88</v>
      </c>
      <c r="G31" s="711">
        <f t="shared" ca="1" si="17"/>
        <v>49.276287720000006</v>
      </c>
      <c r="H31" s="714">
        <f t="shared" ca="1" si="18"/>
        <v>5.5973065158620692</v>
      </c>
      <c r="I31" s="609">
        <f t="shared" ca="1" si="19"/>
        <v>0</v>
      </c>
      <c r="J31" s="522">
        <f>InputsStatic!J24</f>
        <v>39083</v>
      </c>
      <c r="K31" s="10">
        <f>InputsStatic!L24</f>
        <v>5</v>
      </c>
      <c r="L31" s="168"/>
      <c r="M31" s="764">
        <v>1</v>
      </c>
      <c r="N31" s="83">
        <v>0</v>
      </c>
      <c r="O31" s="20">
        <v>100</v>
      </c>
      <c r="P31" s="168"/>
      <c r="Q31" s="144"/>
      <c r="R31" s="608">
        <f>InputsStatic!M24</f>
        <v>44.676000000000009</v>
      </c>
      <c r="S31" s="609">
        <f>InputsStatic!N24</f>
        <v>5.0747586206896554E-3</v>
      </c>
      <c r="T31" s="609">
        <f>InputsStatic!O24</f>
        <v>0</v>
      </c>
      <c r="U31" s="129">
        <f>InputsStatic!P24</f>
        <v>1.04</v>
      </c>
      <c r="V31" s="129">
        <f>InputsStatic!Q24</f>
        <v>1.32</v>
      </c>
      <c r="W31" s="129">
        <f>InputsStatic!R24</f>
        <v>-2.0666666666666667E-2</v>
      </c>
      <c r="X31" s="138"/>
      <c r="Y31" s="138"/>
      <c r="Z31" s="52">
        <f t="shared" si="20"/>
        <v>0</v>
      </c>
      <c r="AA31" s="20">
        <f t="shared" si="21"/>
        <v>1102970</v>
      </c>
      <c r="AB31" s="20">
        <f t="shared" si="22"/>
        <v>1102970</v>
      </c>
      <c r="AC31" s="20">
        <f t="shared" si="23"/>
        <v>1102970</v>
      </c>
      <c r="AD31" s="20">
        <f t="shared" si="24"/>
        <v>1102970</v>
      </c>
      <c r="AE31" s="20">
        <f t="shared" si="25"/>
        <v>1102970</v>
      </c>
      <c r="AF31" s="20">
        <f t="shared" si="26"/>
        <v>1102970</v>
      </c>
      <c r="AG31" s="20">
        <f t="shared" si="27"/>
        <v>1102970</v>
      </c>
      <c r="AH31" s="20">
        <f t="shared" si="28"/>
        <v>1102970</v>
      </c>
      <c r="AI31" s="20">
        <f t="shared" si="29"/>
        <v>1102970</v>
      </c>
      <c r="AJ31" s="20">
        <f t="shared" si="30"/>
        <v>1102970</v>
      </c>
      <c r="AK31" s="20">
        <f t="shared" si="31"/>
        <v>1102970</v>
      </c>
      <c r="AL31" s="20">
        <f t="shared" si="32"/>
        <v>1102970</v>
      </c>
      <c r="AM31" s="20">
        <f t="shared" si="33"/>
        <v>1102970</v>
      </c>
      <c r="AN31" s="20">
        <f t="shared" si="34"/>
        <v>1102970</v>
      </c>
      <c r="AO31" s="20">
        <f t="shared" si="35"/>
        <v>1102970</v>
      </c>
      <c r="AP31" s="20">
        <f t="shared" si="36"/>
        <v>1102970</v>
      </c>
      <c r="AQ31" s="20">
        <f t="shared" si="37"/>
        <v>1102970</v>
      </c>
      <c r="AR31" s="20">
        <f t="shared" si="38"/>
        <v>1102970</v>
      </c>
      <c r="AS31" s="20">
        <f t="shared" si="39"/>
        <v>1102970</v>
      </c>
      <c r="AT31" s="20">
        <f t="shared" si="40"/>
        <v>1102970</v>
      </c>
      <c r="AU31" s="20">
        <f t="shared" si="41"/>
        <v>1102970</v>
      </c>
      <c r="AV31" s="20">
        <f t="shared" si="42"/>
        <v>1102970</v>
      </c>
      <c r="AW31" s="20">
        <f t="shared" si="43"/>
        <v>1102970</v>
      </c>
      <c r="AX31" s="20">
        <f t="shared" si="44"/>
        <v>1102970</v>
      </c>
      <c r="AY31" s="73"/>
      <c r="AZ31" s="73"/>
      <c r="BA31" s="75">
        <f>InputsTimeDependentComplianceE!D24</f>
        <v>0</v>
      </c>
      <c r="BB31" s="75">
        <f>InputsTimeDependentComplianceE!E24</f>
        <v>1</v>
      </c>
      <c r="BC31" s="75">
        <f>InputsTimeDependentComplianceE!F24</f>
        <v>1</v>
      </c>
      <c r="BD31" s="75">
        <f>InputsTimeDependentComplianceE!G24</f>
        <v>1</v>
      </c>
      <c r="BE31" s="75">
        <f>InputsTimeDependentComplianceE!H24</f>
        <v>1</v>
      </c>
      <c r="BF31" s="75">
        <f>InputsTimeDependentComplianceE!I24</f>
        <v>1</v>
      </c>
      <c r="BG31" s="75">
        <f>InputsTimeDependentComplianceE!J24</f>
        <v>1</v>
      </c>
      <c r="BH31" s="75">
        <f>InputsTimeDependentComplianceE!K24</f>
        <v>1</v>
      </c>
      <c r="BI31" s="75">
        <f>InputsTimeDependentComplianceE!L24</f>
        <v>1</v>
      </c>
      <c r="BJ31" s="75">
        <f>InputsTimeDependentComplianceE!M24</f>
        <v>1</v>
      </c>
      <c r="BK31" s="75">
        <f>InputsTimeDependentComplianceE!N24</f>
        <v>1</v>
      </c>
      <c r="BL31" s="75">
        <f>InputsTimeDependentComplianceE!O24</f>
        <v>1</v>
      </c>
      <c r="BM31" s="75">
        <f>InputsTimeDependentComplianceE!P24</f>
        <v>1</v>
      </c>
      <c r="BN31" s="75">
        <f>InputsTimeDependentComplianceE!Q24</f>
        <v>1</v>
      </c>
      <c r="BO31" s="75">
        <f>InputsTimeDependentComplianceE!R24</f>
        <v>1</v>
      </c>
      <c r="BP31" s="75">
        <f t="shared" si="55"/>
        <v>1</v>
      </c>
      <c r="BQ31" s="75">
        <f t="shared" si="55"/>
        <v>1</v>
      </c>
      <c r="BR31" s="75">
        <f t="shared" ref="BR31:BS31" si="185">BQ31</f>
        <v>1</v>
      </c>
      <c r="BS31" s="75">
        <f t="shared" si="185"/>
        <v>1</v>
      </c>
      <c r="BT31" s="75">
        <f t="shared" ref="BT31:BU31" si="186">BS31</f>
        <v>1</v>
      </c>
      <c r="BU31" s="75">
        <f t="shared" si="186"/>
        <v>1</v>
      </c>
      <c r="BV31" s="75">
        <f t="shared" ref="BV31:BW31" si="187">BU31</f>
        <v>1</v>
      </c>
      <c r="BW31" s="75">
        <f t="shared" si="187"/>
        <v>1</v>
      </c>
      <c r="BX31" s="75">
        <f t="shared" ref="BX31:BY31" si="188">BW31</f>
        <v>1</v>
      </c>
      <c r="BY31" s="75">
        <f t="shared" si="188"/>
        <v>1</v>
      </c>
      <c r="BZ31" s="23"/>
      <c r="CA31" s="75">
        <f>InputsTimeDependentComplianceD!D24</f>
        <v>0</v>
      </c>
      <c r="CB31" s="75">
        <f>InputsTimeDependentComplianceD!E24</f>
        <v>1</v>
      </c>
      <c r="CC31" s="75">
        <f>InputsTimeDependentComplianceD!F24</f>
        <v>1</v>
      </c>
      <c r="CD31" s="75">
        <f>InputsTimeDependentComplianceD!G24</f>
        <v>1</v>
      </c>
      <c r="CE31" s="75">
        <f>InputsTimeDependentComplianceD!H24</f>
        <v>1</v>
      </c>
      <c r="CF31" s="75">
        <f>InputsTimeDependentComplianceD!I24</f>
        <v>1</v>
      </c>
      <c r="CG31" s="75">
        <f>InputsTimeDependentComplianceD!J24</f>
        <v>1</v>
      </c>
      <c r="CH31" s="75">
        <f>InputsTimeDependentComplianceD!K24</f>
        <v>1</v>
      </c>
      <c r="CI31" s="75">
        <f>InputsTimeDependentComplianceD!L24</f>
        <v>1</v>
      </c>
      <c r="CJ31" s="75">
        <f>InputsTimeDependentComplianceD!M24</f>
        <v>1</v>
      </c>
      <c r="CK31" s="75">
        <f>InputsTimeDependentComplianceD!N24</f>
        <v>1</v>
      </c>
      <c r="CL31" s="75">
        <f>InputsTimeDependentComplianceD!O24</f>
        <v>1</v>
      </c>
      <c r="CM31" s="75">
        <f>InputsTimeDependentComplianceD!P24</f>
        <v>1</v>
      </c>
      <c r="CN31" s="75">
        <f>InputsTimeDependentComplianceD!Q24</f>
        <v>1</v>
      </c>
      <c r="CO31" s="75">
        <f>InputsTimeDependentComplianceD!R24</f>
        <v>1</v>
      </c>
      <c r="CP31" s="75">
        <f t="shared" ref="CP31:CY31" si="189">CO31</f>
        <v>1</v>
      </c>
      <c r="CQ31" s="75">
        <f t="shared" si="189"/>
        <v>1</v>
      </c>
      <c r="CR31" s="75">
        <f t="shared" si="189"/>
        <v>1</v>
      </c>
      <c r="CS31" s="75">
        <f t="shared" si="189"/>
        <v>1</v>
      </c>
      <c r="CT31" s="75">
        <f t="shared" si="189"/>
        <v>1</v>
      </c>
      <c r="CU31" s="75">
        <f t="shared" si="189"/>
        <v>1</v>
      </c>
      <c r="CV31" s="75">
        <f t="shared" si="189"/>
        <v>1</v>
      </c>
      <c r="CW31" s="75">
        <f t="shared" si="189"/>
        <v>1</v>
      </c>
      <c r="CX31" s="75">
        <f t="shared" si="189"/>
        <v>1</v>
      </c>
      <c r="CY31" s="75">
        <f t="shared" si="189"/>
        <v>1</v>
      </c>
      <c r="CZ31" s="168"/>
      <c r="DA31" s="75">
        <f>InputsTimeDependentComplianceG!D24</f>
        <v>0</v>
      </c>
      <c r="DB31" s="75">
        <f>InputsTimeDependentComplianceG!E24</f>
        <v>1</v>
      </c>
      <c r="DC31" s="75">
        <f>InputsTimeDependentComplianceG!F24</f>
        <v>1</v>
      </c>
      <c r="DD31" s="75">
        <f>InputsTimeDependentComplianceG!G24</f>
        <v>1</v>
      </c>
      <c r="DE31" s="75">
        <f>InputsTimeDependentComplianceG!H24</f>
        <v>1</v>
      </c>
      <c r="DF31" s="75">
        <f>InputsTimeDependentComplianceG!I24</f>
        <v>1</v>
      </c>
      <c r="DG31" s="75">
        <f>InputsTimeDependentComplianceG!J24</f>
        <v>1</v>
      </c>
      <c r="DH31" s="75">
        <f>InputsTimeDependentComplianceG!K24</f>
        <v>1</v>
      </c>
      <c r="DI31" s="75">
        <f>InputsTimeDependentComplianceG!L24</f>
        <v>1</v>
      </c>
      <c r="DJ31" s="75">
        <f>InputsTimeDependentComplianceG!M24</f>
        <v>1</v>
      </c>
      <c r="DK31" s="75">
        <f>InputsTimeDependentComplianceG!N24</f>
        <v>1</v>
      </c>
      <c r="DL31" s="75">
        <f>InputsTimeDependentComplianceG!O24</f>
        <v>1</v>
      </c>
      <c r="DM31" s="75">
        <f>InputsTimeDependentComplianceG!P24</f>
        <v>1</v>
      </c>
      <c r="DN31" s="75">
        <f>InputsTimeDependentComplianceG!Q24</f>
        <v>1</v>
      </c>
      <c r="DO31" s="75">
        <f>InputsTimeDependentComplianceG!R24</f>
        <v>1</v>
      </c>
      <c r="DP31" s="75">
        <f t="shared" ref="DP31:DY31" si="190">DO31</f>
        <v>1</v>
      </c>
      <c r="DQ31" s="75">
        <f t="shared" si="190"/>
        <v>1</v>
      </c>
      <c r="DR31" s="75">
        <f t="shared" si="190"/>
        <v>1</v>
      </c>
      <c r="DS31" s="75">
        <f t="shared" si="190"/>
        <v>1</v>
      </c>
      <c r="DT31" s="75">
        <f t="shared" si="190"/>
        <v>1</v>
      </c>
      <c r="DU31" s="75">
        <f t="shared" si="190"/>
        <v>1</v>
      </c>
      <c r="DV31" s="75">
        <f t="shared" si="190"/>
        <v>1</v>
      </c>
      <c r="DW31" s="75">
        <f t="shared" si="190"/>
        <v>1</v>
      </c>
      <c r="DX31" s="75">
        <f t="shared" si="190"/>
        <v>1</v>
      </c>
      <c r="DY31" s="75">
        <f t="shared" si="190"/>
        <v>1</v>
      </c>
      <c r="DZ31" s="168"/>
      <c r="EA31" s="52">
        <f>InputsStatic!S24</f>
        <v>6</v>
      </c>
      <c r="EB31" s="53">
        <v>0.8</v>
      </c>
      <c r="EC31" s="52">
        <f>InputsStatic!T24</f>
        <v>2000</v>
      </c>
      <c r="ED31" s="89">
        <f>InputsNOMAD!AH24</f>
        <v>4.0090000000000001E-2</v>
      </c>
      <c r="EE31" s="89">
        <f>InputsNOMAD!AI24</f>
        <v>0.43148999999999998</v>
      </c>
      <c r="EF31" s="20">
        <f>InputsStatic!K24</f>
        <v>0</v>
      </c>
      <c r="EG31" s="73"/>
      <c r="EH31" s="225">
        <f>InputsStatic!AF24</f>
        <v>0.81416666666666693</v>
      </c>
      <c r="EI31" s="73"/>
      <c r="EJ31" s="52">
        <f t="shared" si="48"/>
        <v>1</v>
      </c>
      <c r="EK31" s="52">
        <v>1</v>
      </c>
      <c r="EL31" s="52">
        <v>0</v>
      </c>
      <c r="EM31" s="52">
        <v>0</v>
      </c>
      <c r="EN31" s="52">
        <v>0</v>
      </c>
      <c r="EO31" s="52">
        <v>0</v>
      </c>
      <c r="EP31" s="52">
        <v>0</v>
      </c>
      <c r="EQ31" s="52">
        <v>0</v>
      </c>
      <c r="ER31" s="52">
        <v>0</v>
      </c>
      <c r="ES31" s="52">
        <v>0</v>
      </c>
      <c r="ET31" s="52">
        <v>0</v>
      </c>
      <c r="EU31" s="52">
        <v>0</v>
      </c>
      <c r="EV31" s="52">
        <v>0</v>
      </c>
      <c r="EW31" s="52">
        <v>0</v>
      </c>
      <c r="EX31" s="52">
        <v>0</v>
      </c>
      <c r="EY31" s="52">
        <f t="shared" si="49"/>
        <v>1</v>
      </c>
      <c r="EZ31" s="640">
        <v>1</v>
      </c>
      <c r="FA31" s="168"/>
      <c r="FB31" s="52">
        <f t="shared" si="62"/>
        <v>8</v>
      </c>
      <c r="FC31" s="20">
        <f t="shared" si="50"/>
        <v>2017</v>
      </c>
      <c r="FD31" s="75"/>
      <c r="FE31" s="75"/>
      <c r="FF31" s="75"/>
      <c r="FG31" s="75"/>
      <c r="FH31" s="75"/>
      <c r="FI31" s="75"/>
      <c r="FJ31" s="23"/>
      <c r="FK31" s="52">
        <f>InputsTimeDependentUnits!D24</f>
        <v>0</v>
      </c>
      <c r="FL31" s="52">
        <f>InputsTimeDependentUnits!E24</f>
        <v>1102970</v>
      </c>
      <c r="FM31" s="52">
        <f>InputsTimeDependentUnits!F24</f>
        <v>1102970</v>
      </c>
      <c r="FN31" s="52">
        <f>InputsTimeDependentUnits!G24</f>
        <v>1102970</v>
      </c>
      <c r="FO31" s="52">
        <f>InputsTimeDependentUnits!H24</f>
        <v>1102970</v>
      </c>
      <c r="FP31" s="52">
        <f>InputsTimeDependentUnits!I24</f>
        <v>1102970</v>
      </c>
      <c r="FQ31" s="52">
        <f>InputsTimeDependentUnits!J24</f>
        <v>1102970</v>
      </c>
      <c r="FR31" s="52">
        <f>InputsTimeDependentUnits!K24</f>
        <v>1102970</v>
      </c>
      <c r="FS31" s="52">
        <f>InputsTimeDependentUnits!L24</f>
        <v>1102970</v>
      </c>
      <c r="FT31" s="52">
        <f>InputsTimeDependentUnits!M24</f>
        <v>1102970</v>
      </c>
      <c r="FU31" s="52">
        <f>InputsTimeDependentUnits!N24</f>
        <v>1102970</v>
      </c>
      <c r="FV31" s="52">
        <f>InputsTimeDependentUnits!O24</f>
        <v>1102970</v>
      </c>
      <c r="FW31" s="52">
        <f>InputsTimeDependentUnits!P24</f>
        <v>1102970</v>
      </c>
      <c r="FX31" s="52">
        <f>InputsTimeDependentUnits!Q24</f>
        <v>1102970</v>
      </c>
      <c r="FY31" s="52">
        <f>InputsTimeDependentUnits!R24</f>
        <v>1102970</v>
      </c>
      <c r="FZ31" s="52">
        <f t="shared" si="112"/>
        <v>1102970</v>
      </c>
      <c r="GA31" s="52">
        <f t="shared" si="155"/>
        <v>1102970</v>
      </c>
      <c r="GB31" s="52">
        <f t="shared" si="156"/>
        <v>1102970</v>
      </c>
      <c r="GC31" s="52">
        <f t="shared" si="157"/>
        <v>1102970</v>
      </c>
      <c r="GD31" s="52">
        <f t="shared" si="158"/>
        <v>1102970</v>
      </c>
      <c r="GE31" s="52">
        <f t="shared" si="159"/>
        <v>1102970</v>
      </c>
      <c r="GF31" s="52">
        <f t="shared" si="160"/>
        <v>1102970</v>
      </c>
      <c r="GG31" s="52">
        <f t="shared" si="161"/>
        <v>1102970</v>
      </c>
      <c r="GH31" s="52">
        <f t="shared" si="162"/>
        <v>1102970</v>
      </c>
      <c r="GI31" s="52">
        <f t="shared" si="163"/>
        <v>1102970</v>
      </c>
      <c r="GJ31" s="168"/>
      <c r="GK31" s="225">
        <v>1</v>
      </c>
      <c r="GL31" s="7">
        <v>1</v>
      </c>
      <c r="GM31" s="7">
        <v>1</v>
      </c>
      <c r="GN31" s="7">
        <v>1</v>
      </c>
      <c r="GO31" s="7">
        <v>1</v>
      </c>
      <c r="GP31" s="7">
        <v>1</v>
      </c>
      <c r="GQ31" s="7">
        <v>1</v>
      </c>
      <c r="GR31" s="7">
        <v>1</v>
      </c>
      <c r="GS31" s="7">
        <v>1</v>
      </c>
      <c r="GT31" s="7">
        <v>1</v>
      </c>
      <c r="GU31" s="7">
        <v>1</v>
      </c>
      <c r="GV31" s="7">
        <v>1</v>
      </c>
      <c r="GW31" s="7">
        <v>1</v>
      </c>
      <c r="GX31" s="7">
        <v>1</v>
      </c>
      <c r="GY31" s="7">
        <v>1</v>
      </c>
      <c r="GZ31" s="7">
        <v>1</v>
      </c>
      <c r="HA31" s="7">
        <v>1</v>
      </c>
      <c r="HB31" s="7">
        <v>1</v>
      </c>
      <c r="HC31" s="7">
        <v>1</v>
      </c>
      <c r="HD31" s="7">
        <v>1</v>
      </c>
      <c r="HE31" s="7">
        <v>1</v>
      </c>
      <c r="HF31" s="7">
        <v>1</v>
      </c>
      <c r="HG31" s="7">
        <v>1</v>
      </c>
      <c r="HH31" s="7">
        <v>1</v>
      </c>
      <c r="HI31" s="7">
        <v>1</v>
      </c>
      <c r="HJ31" s="168"/>
      <c r="HK31" s="52">
        <f t="shared" si="53"/>
        <v>2007</v>
      </c>
      <c r="HL31" s="52">
        <f ca="1">IF($EJ31&gt;0,OFFSET(Dashboard!F$16,$EJ31-1,0),0)</f>
        <v>1</v>
      </c>
      <c r="HM31" s="52">
        <f ca="1">IF($EJ31&gt;0,OFFSET(Dashboard!G$16,$EJ31-1,0),0)</f>
        <v>0</v>
      </c>
      <c r="HN31" s="52">
        <f ca="1">IF($EJ31&gt;0,OFFSET(Dashboard!H$16,$EJ31-1,0),0)</f>
        <v>0</v>
      </c>
      <c r="HO31" s="168"/>
    </row>
    <row r="32" spans="1:223" ht="34.5" customHeight="1" x14ac:dyDescent="0.2">
      <c r="A32" s="52">
        <f t="shared" ca="1" si="16"/>
        <v>1</v>
      </c>
      <c r="B32" s="45">
        <f t="shared" ref="B32" si="191">B31+1</f>
        <v>22</v>
      </c>
      <c r="C32" s="45"/>
      <c r="D32" s="14" t="str">
        <f ca="1">IF(EJ32&gt;0,OFFSET(Dashboard!$E$16,EJ32-1,0),"")</f>
        <v>2005 T-20</v>
      </c>
      <c r="E32" s="14" t="s">
        <v>593</v>
      </c>
      <c r="F32" s="8" t="s">
        <v>86</v>
      </c>
      <c r="G32" s="711">
        <f t="shared" ca="1" si="17"/>
        <v>62.122680000000003</v>
      </c>
      <c r="H32" s="714">
        <f t="shared" ca="1" si="18"/>
        <v>7.1025930434782598</v>
      </c>
      <c r="I32" s="609">
        <f t="shared" ca="1" si="19"/>
        <v>0</v>
      </c>
      <c r="J32" s="522">
        <f>InputsStatic!J25</f>
        <v>38718</v>
      </c>
      <c r="K32" s="10">
        <f>InputsStatic!L25</f>
        <v>7</v>
      </c>
      <c r="L32" s="158"/>
      <c r="M32" s="764">
        <v>1</v>
      </c>
      <c r="N32" s="83">
        <v>0</v>
      </c>
      <c r="O32" s="20">
        <v>100</v>
      </c>
      <c r="P32" s="158"/>
      <c r="Q32" s="144"/>
      <c r="R32" s="608">
        <f>InputsStatic!M25</f>
        <v>26.684999999999999</v>
      </c>
      <c r="S32" s="609">
        <f>InputsStatic!N25</f>
        <v>3.0509420289855068E-3</v>
      </c>
      <c r="T32" s="609">
        <f>InputsStatic!O25</f>
        <v>0</v>
      </c>
      <c r="U32" s="129">
        <f>InputsStatic!P25</f>
        <v>1.04</v>
      </c>
      <c r="V32" s="129">
        <f>InputsStatic!Q25</f>
        <v>1.32</v>
      </c>
      <c r="W32" s="129">
        <f>InputsStatic!R25</f>
        <v>-2.0666666666666667E-2</v>
      </c>
      <c r="X32" s="138"/>
      <c r="Y32" s="138"/>
      <c r="Z32" s="52">
        <f t="shared" si="20"/>
        <v>2328000</v>
      </c>
      <c r="AA32" s="20">
        <f t="shared" si="21"/>
        <v>2328000</v>
      </c>
      <c r="AB32" s="20">
        <f t="shared" si="22"/>
        <v>2328000</v>
      </c>
      <c r="AC32" s="20">
        <f t="shared" si="23"/>
        <v>2328000</v>
      </c>
      <c r="AD32" s="20">
        <f t="shared" si="24"/>
        <v>2328000</v>
      </c>
      <c r="AE32" s="20">
        <f t="shared" si="25"/>
        <v>0</v>
      </c>
      <c r="AF32" s="20">
        <f t="shared" si="26"/>
        <v>0</v>
      </c>
      <c r="AG32" s="20">
        <f t="shared" si="27"/>
        <v>0</v>
      </c>
      <c r="AH32" s="20">
        <f t="shared" si="28"/>
        <v>0</v>
      </c>
      <c r="AI32" s="20">
        <f t="shared" si="29"/>
        <v>0</v>
      </c>
      <c r="AJ32" s="20">
        <f t="shared" si="30"/>
        <v>0</v>
      </c>
      <c r="AK32" s="20">
        <f t="shared" si="31"/>
        <v>0</v>
      </c>
      <c r="AL32" s="20">
        <f t="shared" si="32"/>
        <v>0</v>
      </c>
      <c r="AM32" s="20">
        <f t="shared" si="33"/>
        <v>0</v>
      </c>
      <c r="AN32" s="20">
        <f t="shared" si="34"/>
        <v>0</v>
      </c>
      <c r="AO32" s="20">
        <f t="shared" si="35"/>
        <v>0</v>
      </c>
      <c r="AP32" s="20">
        <f t="shared" si="36"/>
        <v>0</v>
      </c>
      <c r="AQ32" s="20">
        <f t="shared" si="37"/>
        <v>0</v>
      </c>
      <c r="AR32" s="20">
        <f t="shared" si="38"/>
        <v>0</v>
      </c>
      <c r="AS32" s="20">
        <f t="shared" si="39"/>
        <v>0</v>
      </c>
      <c r="AT32" s="20">
        <f t="shared" si="40"/>
        <v>0</v>
      </c>
      <c r="AU32" s="20">
        <f t="shared" si="41"/>
        <v>0</v>
      </c>
      <c r="AV32" s="20">
        <f t="shared" si="42"/>
        <v>0</v>
      </c>
      <c r="AW32" s="20">
        <f t="shared" si="43"/>
        <v>0</v>
      </c>
      <c r="AX32" s="20">
        <f t="shared" si="44"/>
        <v>0</v>
      </c>
      <c r="AY32" s="73"/>
      <c r="AZ32" s="73"/>
      <c r="BA32" s="75">
        <f>InputsTimeDependentComplianceE!D25</f>
        <v>0.96099999999999997</v>
      </c>
      <c r="BB32" s="75">
        <f>InputsTimeDependentComplianceE!E25</f>
        <v>0.96099999999999997</v>
      </c>
      <c r="BC32" s="75">
        <f>InputsTimeDependentComplianceE!F25</f>
        <v>0.96099999999999997</v>
      </c>
      <c r="BD32" s="75">
        <f>InputsTimeDependentComplianceE!G25</f>
        <v>0.96099999999999997</v>
      </c>
      <c r="BE32" s="75">
        <f>InputsTimeDependentComplianceE!H25</f>
        <v>0.96099999999999997</v>
      </c>
      <c r="BF32" s="75">
        <f>InputsTimeDependentComplianceE!I25</f>
        <v>0.96099999999999997</v>
      </c>
      <c r="BG32" s="75">
        <f>InputsTimeDependentComplianceE!J25</f>
        <v>0.96099999999999997</v>
      </c>
      <c r="BH32" s="75">
        <f>InputsTimeDependentComplianceE!K25</f>
        <v>0.96099999999999997</v>
      </c>
      <c r="BI32" s="75">
        <f>InputsTimeDependentComplianceE!L25</f>
        <v>0.96099999999999997</v>
      </c>
      <c r="BJ32" s="75">
        <f>InputsTimeDependentComplianceE!M25</f>
        <v>0.96099999999999997</v>
      </c>
      <c r="BK32" s="75">
        <f>InputsTimeDependentComplianceE!N25</f>
        <v>0.96099999999999997</v>
      </c>
      <c r="BL32" s="75">
        <f>InputsTimeDependentComplianceE!O25</f>
        <v>0.96099999999999997</v>
      </c>
      <c r="BM32" s="75">
        <f>InputsTimeDependentComplianceE!P25</f>
        <v>0.96099999999999997</v>
      </c>
      <c r="BN32" s="75">
        <f>InputsTimeDependentComplianceE!Q25</f>
        <v>0.96099999999999997</v>
      </c>
      <c r="BO32" s="75">
        <f>InputsTimeDependentComplianceE!R25</f>
        <v>0.96099999999999997</v>
      </c>
      <c r="BP32" s="75">
        <f t="shared" si="55"/>
        <v>0.96099999999999997</v>
      </c>
      <c r="BQ32" s="75">
        <f t="shared" si="55"/>
        <v>0.96099999999999997</v>
      </c>
      <c r="BR32" s="75">
        <f t="shared" ref="BR32:BS32" si="192">BQ32</f>
        <v>0.96099999999999997</v>
      </c>
      <c r="BS32" s="75">
        <f t="shared" si="192"/>
        <v>0.96099999999999997</v>
      </c>
      <c r="BT32" s="75">
        <f t="shared" ref="BT32:BU32" si="193">BS32</f>
        <v>0.96099999999999997</v>
      </c>
      <c r="BU32" s="75">
        <f t="shared" si="193"/>
        <v>0.96099999999999997</v>
      </c>
      <c r="BV32" s="75">
        <f t="shared" ref="BV32:BW32" si="194">BU32</f>
        <v>0.96099999999999997</v>
      </c>
      <c r="BW32" s="75">
        <f t="shared" si="194"/>
        <v>0.96099999999999997</v>
      </c>
      <c r="BX32" s="75">
        <f t="shared" ref="BX32:BY32" si="195">BW32</f>
        <v>0.96099999999999997</v>
      </c>
      <c r="BY32" s="75">
        <f t="shared" si="195"/>
        <v>0.96099999999999997</v>
      </c>
      <c r="BZ32" s="23"/>
      <c r="CA32" s="75">
        <f>InputsTimeDependentComplianceD!D25</f>
        <v>0.96099999999999997</v>
      </c>
      <c r="CB32" s="75">
        <f>InputsTimeDependentComplianceD!E25</f>
        <v>0.96099999999999997</v>
      </c>
      <c r="CC32" s="75">
        <f>InputsTimeDependentComplianceD!F25</f>
        <v>0.96099999999999997</v>
      </c>
      <c r="CD32" s="75">
        <f>InputsTimeDependentComplianceD!G25</f>
        <v>0.96099999999999997</v>
      </c>
      <c r="CE32" s="75">
        <f>InputsTimeDependentComplianceD!H25</f>
        <v>0.96099999999999997</v>
      </c>
      <c r="CF32" s="75">
        <f>InputsTimeDependentComplianceD!I25</f>
        <v>0.96099999999999997</v>
      </c>
      <c r="CG32" s="75">
        <f>InputsTimeDependentComplianceD!J25</f>
        <v>0.96099999999999997</v>
      </c>
      <c r="CH32" s="75">
        <f>InputsTimeDependentComplianceD!K25</f>
        <v>0.96099999999999997</v>
      </c>
      <c r="CI32" s="75">
        <f>InputsTimeDependentComplianceD!L25</f>
        <v>0.96099999999999997</v>
      </c>
      <c r="CJ32" s="75">
        <f>InputsTimeDependentComplianceD!M25</f>
        <v>0.96099999999999997</v>
      </c>
      <c r="CK32" s="75">
        <f>InputsTimeDependentComplianceD!N25</f>
        <v>0.96099999999999997</v>
      </c>
      <c r="CL32" s="75">
        <f>InputsTimeDependentComplianceD!O25</f>
        <v>0.96099999999999997</v>
      </c>
      <c r="CM32" s="75">
        <f>InputsTimeDependentComplianceD!P25</f>
        <v>0.96099999999999997</v>
      </c>
      <c r="CN32" s="75">
        <f>InputsTimeDependentComplianceD!Q25</f>
        <v>0.96099999999999997</v>
      </c>
      <c r="CO32" s="75">
        <f>InputsTimeDependentComplianceD!R25</f>
        <v>0.96099999999999997</v>
      </c>
      <c r="CP32" s="75">
        <f t="shared" ref="CP32:CY32" si="196">CO32</f>
        <v>0.96099999999999997</v>
      </c>
      <c r="CQ32" s="75">
        <f t="shared" si="196"/>
        <v>0.96099999999999997</v>
      </c>
      <c r="CR32" s="75">
        <f t="shared" si="196"/>
        <v>0.96099999999999997</v>
      </c>
      <c r="CS32" s="75">
        <f t="shared" si="196"/>
        <v>0.96099999999999997</v>
      </c>
      <c r="CT32" s="75">
        <f t="shared" si="196"/>
        <v>0.96099999999999997</v>
      </c>
      <c r="CU32" s="75">
        <f t="shared" si="196"/>
        <v>0.96099999999999997</v>
      </c>
      <c r="CV32" s="75">
        <f t="shared" si="196"/>
        <v>0.96099999999999997</v>
      </c>
      <c r="CW32" s="75">
        <f t="shared" si="196"/>
        <v>0.96099999999999997</v>
      </c>
      <c r="CX32" s="75">
        <f t="shared" si="196"/>
        <v>0.96099999999999997</v>
      </c>
      <c r="CY32" s="75">
        <f t="shared" si="196"/>
        <v>0.96099999999999997</v>
      </c>
      <c r="CZ32" s="168"/>
      <c r="DA32" s="75">
        <f>InputsTimeDependentComplianceG!D25</f>
        <v>0.96099999999999997</v>
      </c>
      <c r="DB32" s="75">
        <f>InputsTimeDependentComplianceG!E25</f>
        <v>0.96099999999999997</v>
      </c>
      <c r="DC32" s="75">
        <f>InputsTimeDependentComplianceG!F25</f>
        <v>0.96099999999999997</v>
      </c>
      <c r="DD32" s="75">
        <f>InputsTimeDependentComplianceG!G25</f>
        <v>0.96099999999999997</v>
      </c>
      <c r="DE32" s="75">
        <f>InputsTimeDependentComplianceG!H25</f>
        <v>0.96099999999999997</v>
      </c>
      <c r="DF32" s="75">
        <f>InputsTimeDependentComplianceG!I25</f>
        <v>0.96099999999999997</v>
      </c>
      <c r="DG32" s="75">
        <f>InputsTimeDependentComplianceG!J25</f>
        <v>0.96099999999999997</v>
      </c>
      <c r="DH32" s="75">
        <f>InputsTimeDependentComplianceG!K25</f>
        <v>0.96099999999999997</v>
      </c>
      <c r="DI32" s="75">
        <f>InputsTimeDependentComplianceG!L25</f>
        <v>0.96099999999999997</v>
      </c>
      <c r="DJ32" s="75">
        <f>InputsTimeDependentComplianceG!M25</f>
        <v>0.96099999999999997</v>
      </c>
      <c r="DK32" s="75">
        <f>InputsTimeDependentComplianceG!N25</f>
        <v>0.96099999999999997</v>
      </c>
      <c r="DL32" s="75">
        <f>InputsTimeDependentComplianceG!O25</f>
        <v>0.96099999999999997</v>
      </c>
      <c r="DM32" s="75">
        <f>InputsTimeDependentComplianceG!P25</f>
        <v>0.96099999999999997</v>
      </c>
      <c r="DN32" s="75">
        <f>InputsTimeDependentComplianceG!Q25</f>
        <v>0.96099999999999997</v>
      </c>
      <c r="DO32" s="75">
        <f>InputsTimeDependentComplianceG!R25</f>
        <v>0.96099999999999997</v>
      </c>
      <c r="DP32" s="75">
        <f t="shared" ref="DP32:DY32" si="197">DO32</f>
        <v>0.96099999999999997</v>
      </c>
      <c r="DQ32" s="75">
        <f t="shared" si="197"/>
        <v>0.96099999999999997</v>
      </c>
      <c r="DR32" s="75">
        <f t="shared" si="197"/>
        <v>0.96099999999999997</v>
      </c>
      <c r="DS32" s="75">
        <f t="shared" si="197"/>
        <v>0.96099999999999997</v>
      </c>
      <c r="DT32" s="75">
        <f t="shared" si="197"/>
        <v>0.96099999999999997</v>
      </c>
      <c r="DU32" s="75">
        <f t="shared" si="197"/>
        <v>0.96099999999999997</v>
      </c>
      <c r="DV32" s="75">
        <f t="shared" si="197"/>
        <v>0.96099999999999997</v>
      </c>
      <c r="DW32" s="75">
        <f t="shared" si="197"/>
        <v>0.96099999999999997</v>
      </c>
      <c r="DX32" s="75">
        <f t="shared" si="197"/>
        <v>0.96099999999999997</v>
      </c>
      <c r="DY32" s="75">
        <f t="shared" si="197"/>
        <v>0.96099999999999997</v>
      </c>
      <c r="DZ32" s="168"/>
      <c r="EA32" s="52">
        <f>InputsStatic!S25</f>
        <v>6</v>
      </c>
      <c r="EB32" s="53">
        <v>0.87</v>
      </c>
      <c r="EC32" s="52">
        <f>InputsStatic!T25</f>
        <v>2000</v>
      </c>
      <c r="ED32" s="89">
        <f>InputsNOMAD!AH25</f>
        <v>5.3600000000000002E-2</v>
      </c>
      <c r="EE32" s="89">
        <f>InputsNOMAD!AI25</f>
        <v>0.50341999999999998</v>
      </c>
      <c r="EF32" s="20">
        <f>InputsStatic!K25</f>
        <v>0</v>
      </c>
      <c r="EH32" s="225">
        <f>InputsStatic!AF25</f>
        <v>0.81416666666666671</v>
      </c>
      <c r="EI32" s="23"/>
      <c r="EJ32" s="52">
        <f t="shared" si="48"/>
        <v>1</v>
      </c>
      <c r="EK32" s="52">
        <v>1</v>
      </c>
      <c r="EL32" s="52">
        <v>0</v>
      </c>
      <c r="EM32" s="52">
        <v>0</v>
      </c>
      <c r="EN32" s="52">
        <v>0</v>
      </c>
      <c r="EO32" s="52">
        <v>0</v>
      </c>
      <c r="EP32" s="52">
        <v>0</v>
      </c>
      <c r="EQ32" s="52">
        <v>0</v>
      </c>
      <c r="ER32" s="52">
        <v>0</v>
      </c>
      <c r="ES32" s="52">
        <v>0</v>
      </c>
      <c r="ET32" s="52">
        <v>0</v>
      </c>
      <c r="EU32" s="52">
        <v>0</v>
      </c>
      <c r="EV32" s="52">
        <v>0</v>
      </c>
      <c r="EW32" s="52">
        <v>0</v>
      </c>
      <c r="EX32" s="52">
        <v>0</v>
      </c>
      <c r="EY32" s="52">
        <f t="shared" si="49"/>
        <v>1</v>
      </c>
      <c r="EZ32" s="640">
        <v>1</v>
      </c>
      <c r="FA32" s="158"/>
      <c r="FB32" s="52">
        <f t="shared" si="62"/>
        <v>8</v>
      </c>
      <c r="FC32" s="20">
        <f t="shared" si="50"/>
        <v>2017</v>
      </c>
      <c r="FD32" s="75"/>
      <c r="FE32" s="75"/>
      <c r="FF32" s="75"/>
      <c r="FG32" s="75"/>
      <c r="FH32" s="75"/>
      <c r="FI32" s="75"/>
      <c r="FJ32" s="23"/>
      <c r="FK32" s="52">
        <f>InputsTimeDependentUnits!D25</f>
        <v>2328000</v>
      </c>
      <c r="FL32" s="52">
        <f>InputsTimeDependentUnits!E25</f>
        <v>2328000</v>
      </c>
      <c r="FM32" s="52">
        <f>InputsTimeDependentUnits!F25</f>
        <v>2328000</v>
      </c>
      <c r="FN32" s="52">
        <f>InputsTimeDependentUnits!G25</f>
        <v>2328000</v>
      </c>
      <c r="FO32" s="52">
        <f>InputsTimeDependentUnits!H25</f>
        <v>2328000</v>
      </c>
      <c r="FP32" s="52">
        <f>InputsTimeDependentUnits!I25</f>
        <v>0</v>
      </c>
      <c r="FQ32" s="52">
        <f>InputsTimeDependentUnits!J25</f>
        <v>0</v>
      </c>
      <c r="FR32" s="52">
        <f>InputsTimeDependentUnits!K25</f>
        <v>0</v>
      </c>
      <c r="FS32" s="52">
        <f>InputsTimeDependentUnits!L25</f>
        <v>0</v>
      </c>
      <c r="FT32" s="52">
        <f>InputsTimeDependentUnits!M25</f>
        <v>0</v>
      </c>
      <c r="FU32" s="52">
        <f>InputsTimeDependentUnits!N25</f>
        <v>0</v>
      </c>
      <c r="FV32" s="52">
        <f>InputsTimeDependentUnits!O25</f>
        <v>0</v>
      </c>
      <c r="FW32" s="52">
        <f>InputsTimeDependentUnits!P25</f>
        <v>0</v>
      </c>
      <c r="FX32" s="52">
        <f>InputsTimeDependentUnits!Q25</f>
        <v>0</v>
      </c>
      <c r="FY32" s="52">
        <f>InputsTimeDependentUnits!R25</f>
        <v>0</v>
      </c>
      <c r="FZ32" s="52">
        <f t="shared" si="112"/>
        <v>0</v>
      </c>
      <c r="GA32" s="52">
        <f t="shared" si="155"/>
        <v>0</v>
      </c>
      <c r="GB32" s="52">
        <f t="shared" si="156"/>
        <v>0</v>
      </c>
      <c r="GC32" s="52">
        <f t="shared" si="157"/>
        <v>0</v>
      </c>
      <c r="GD32" s="52">
        <f t="shared" si="158"/>
        <v>0</v>
      </c>
      <c r="GE32" s="52">
        <f t="shared" si="159"/>
        <v>0</v>
      </c>
      <c r="GF32" s="52">
        <f t="shared" si="160"/>
        <v>0</v>
      </c>
      <c r="GG32" s="52">
        <f t="shared" si="161"/>
        <v>0</v>
      </c>
      <c r="GH32" s="52">
        <f t="shared" si="162"/>
        <v>0</v>
      </c>
      <c r="GI32" s="52">
        <f t="shared" si="163"/>
        <v>0</v>
      </c>
      <c r="GJ32" s="158"/>
      <c r="GK32" s="225">
        <v>1</v>
      </c>
      <c r="GL32" s="7">
        <v>1</v>
      </c>
      <c r="GM32" s="7">
        <v>1</v>
      </c>
      <c r="GN32" s="7">
        <v>1</v>
      </c>
      <c r="GO32" s="7">
        <v>1</v>
      </c>
      <c r="GP32" s="7">
        <v>1</v>
      </c>
      <c r="GQ32" s="7">
        <v>1</v>
      </c>
      <c r="GR32" s="7">
        <v>1</v>
      </c>
      <c r="GS32" s="7">
        <v>1</v>
      </c>
      <c r="GT32" s="7">
        <v>1</v>
      </c>
      <c r="GU32" s="7">
        <v>1</v>
      </c>
      <c r="GV32" s="7">
        <v>1</v>
      </c>
      <c r="GW32" s="7">
        <v>1</v>
      </c>
      <c r="GX32" s="7">
        <v>1</v>
      </c>
      <c r="GY32" s="7">
        <v>1</v>
      </c>
      <c r="GZ32" s="7">
        <v>1</v>
      </c>
      <c r="HA32" s="7">
        <v>1</v>
      </c>
      <c r="HB32" s="7">
        <v>1</v>
      </c>
      <c r="HC32" s="7">
        <v>1</v>
      </c>
      <c r="HD32" s="7">
        <v>1</v>
      </c>
      <c r="HE32" s="7">
        <v>1</v>
      </c>
      <c r="HF32" s="7">
        <v>1</v>
      </c>
      <c r="HG32" s="7">
        <v>1</v>
      </c>
      <c r="HH32" s="7">
        <v>1</v>
      </c>
      <c r="HI32" s="7">
        <v>1</v>
      </c>
      <c r="HJ32" s="158"/>
      <c r="HK32" s="52">
        <f t="shared" si="53"/>
        <v>2006</v>
      </c>
      <c r="HL32" s="52">
        <f ca="1">IF($EJ32&gt;0,OFFSET(Dashboard!F$16,$EJ32-1,0),0)</f>
        <v>1</v>
      </c>
      <c r="HM32" s="52">
        <f ca="1">IF($EJ32&gt;0,OFFSET(Dashboard!G$16,$EJ32-1,0),0)</f>
        <v>0</v>
      </c>
      <c r="HN32" s="52">
        <f ca="1">IF($EJ32&gt;0,OFFSET(Dashboard!H$16,$EJ32-1,0),0)</f>
        <v>0</v>
      </c>
      <c r="HO32" s="158"/>
    </row>
    <row r="33" spans="1:223" ht="32.25" customHeight="1" x14ac:dyDescent="0.2">
      <c r="A33" s="52">
        <f t="shared" ca="1" si="16"/>
        <v>1</v>
      </c>
      <c r="B33" s="45">
        <f t="shared" ref="B33" si="198">B32+1</f>
        <v>23</v>
      </c>
      <c r="C33" s="45"/>
      <c r="D33" s="14" t="str">
        <f ca="1">IF(EJ33&gt;0,OFFSET(Dashboard!$E$16,EJ33-1,0),"")</f>
        <v>2005 T-20</v>
      </c>
      <c r="E33" s="14" t="s">
        <v>594</v>
      </c>
      <c r="F33" s="8" t="s">
        <v>87</v>
      </c>
      <c r="G33" s="711">
        <f t="shared" ca="1" si="17"/>
        <v>11.777766000000002</v>
      </c>
      <c r="H33" s="714">
        <f t="shared" ca="1" si="18"/>
        <v>1.2975504915254239</v>
      </c>
      <c r="I33" s="609">
        <f t="shared" ca="1" si="19"/>
        <v>0</v>
      </c>
      <c r="J33" s="522">
        <f>InputsStatic!J26</f>
        <v>38718</v>
      </c>
      <c r="K33" s="10">
        <f>InputsStatic!L26</f>
        <v>5</v>
      </c>
      <c r="L33" s="158"/>
      <c r="M33" s="764">
        <v>1</v>
      </c>
      <c r="N33" s="83">
        <v>0</v>
      </c>
      <c r="O33" s="20">
        <v>100</v>
      </c>
      <c r="P33" s="158"/>
      <c r="Q33" s="144"/>
      <c r="R33" s="608">
        <f>InputsStatic!M26</f>
        <v>7.5790000000000006</v>
      </c>
      <c r="S33" s="609">
        <f>InputsStatic!N26</f>
        <v>8.3497457627118652E-4</v>
      </c>
      <c r="T33" s="609">
        <f>InputsStatic!O26</f>
        <v>0</v>
      </c>
      <c r="U33" s="129">
        <f>InputsStatic!P26</f>
        <v>1.04</v>
      </c>
      <c r="V33" s="129">
        <f>InputsStatic!Q26</f>
        <v>1.32</v>
      </c>
      <c r="W33" s="129">
        <f>InputsStatic!R26</f>
        <v>-2.0666666666666667E-2</v>
      </c>
      <c r="X33" s="138"/>
      <c r="Y33" s="138"/>
      <c r="Z33" s="52">
        <f t="shared" si="20"/>
        <v>1554000</v>
      </c>
      <c r="AA33" s="20">
        <f t="shared" si="21"/>
        <v>1554000</v>
      </c>
      <c r="AB33" s="20">
        <f t="shared" si="22"/>
        <v>1554000</v>
      </c>
      <c r="AC33" s="20">
        <f t="shared" si="23"/>
        <v>1554000</v>
      </c>
      <c r="AD33" s="20">
        <f t="shared" si="24"/>
        <v>1554000</v>
      </c>
      <c r="AE33" s="20">
        <f t="shared" si="25"/>
        <v>1554000</v>
      </c>
      <c r="AF33" s="20">
        <f t="shared" si="26"/>
        <v>1554000</v>
      </c>
      <c r="AG33" s="20">
        <f t="shared" si="27"/>
        <v>1554000</v>
      </c>
      <c r="AH33" s="20">
        <f t="shared" si="28"/>
        <v>1554000</v>
      </c>
      <c r="AI33" s="20">
        <f t="shared" si="29"/>
        <v>1554000</v>
      </c>
      <c r="AJ33" s="20">
        <f t="shared" si="30"/>
        <v>1554000</v>
      </c>
      <c r="AK33" s="20">
        <f t="shared" si="31"/>
        <v>1554000</v>
      </c>
      <c r="AL33" s="20">
        <f t="shared" si="32"/>
        <v>1554000</v>
      </c>
      <c r="AM33" s="20">
        <f t="shared" si="33"/>
        <v>1554000</v>
      </c>
      <c r="AN33" s="20">
        <f t="shared" si="34"/>
        <v>1554000</v>
      </c>
      <c r="AO33" s="20">
        <f t="shared" si="35"/>
        <v>1554000</v>
      </c>
      <c r="AP33" s="20">
        <f t="shared" si="36"/>
        <v>1554000</v>
      </c>
      <c r="AQ33" s="20">
        <f t="shared" si="37"/>
        <v>1554000</v>
      </c>
      <c r="AR33" s="20">
        <f t="shared" si="38"/>
        <v>1554000</v>
      </c>
      <c r="AS33" s="20">
        <f t="shared" si="39"/>
        <v>1554000</v>
      </c>
      <c r="AT33" s="20">
        <f t="shared" si="40"/>
        <v>1554000</v>
      </c>
      <c r="AU33" s="20">
        <f t="shared" si="41"/>
        <v>1554000</v>
      </c>
      <c r="AV33" s="20">
        <f t="shared" si="42"/>
        <v>1554000</v>
      </c>
      <c r="AW33" s="20">
        <f t="shared" si="43"/>
        <v>1554000</v>
      </c>
      <c r="AX33" s="20">
        <f t="shared" si="44"/>
        <v>1554000</v>
      </c>
      <c r="AY33" s="73"/>
      <c r="AZ33" s="73"/>
      <c r="BA33" s="75">
        <f>InputsTimeDependentComplianceE!D26</f>
        <v>0.31</v>
      </c>
      <c r="BB33" s="75">
        <f>InputsTimeDependentComplianceE!E26</f>
        <v>0.31</v>
      </c>
      <c r="BC33" s="75">
        <f>InputsTimeDependentComplianceE!F26</f>
        <v>0.31</v>
      </c>
      <c r="BD33" s="75">
        <f>InputsTimeDependentComplianceE!G26</f>
        <v>0.31</v>
      </c>
      <c r="BE33" s="75">
        <f>InputsTimeDependentComplianceE!H26</f>
        <v>0.31</v>
      </c>
      <c r="BF33" s="75">
        <f>InputsTimeDependentComplianceE!I26</f>
        <v>0.31</v>
      </c>
      <c r="BG33" s="75">
        <f>InputsTimeDependentComplianceE!J26</f>
        <v>0.31</v>
      </c>
      <c r="BH33" s="75">
        <f>InputsTimeDependentComplianceE!K26</f>
        <v>0.31</v>
      </c>
      <c r="BI33" s="75">
        <f>InputsTimeDependentComplianceE!L26</f>
        <v>0.31</v>
      </c>
      <c r="BJ33" s="75">
        <f>InputsTimeDependentComplianceE!M26</f>
        <v>0.31</v>
      </c>
      <c r="BK33" s="75">
        <f>InputsTimeDependentComplianceE!N26</f>
        <v>0.31</v>
      </c>
      <c r="BL33" s="75">
        <f>InputsTimeDependentComplianceE!O26</f>
        <v>0.31</v>
      </c>
      <c r="BM33" s="75">
        <f>InputsTimeDependentComplianceE!P26</f>
        <v>0.31</v>
      </c>
      <c r="BN33" s="75">
        <f>InputsTimeDependentComplianceE!Q26</f>
        <v>0.31</v>
      </c>
      <c r="BO33" s="75">
        <f>InputsTimeDependentComplianceE!R26</f>
        <v>0.31</v>
      </c>
      <c r="BP33" s="75">
        <f t="shared" si="55"/>
        <v>0.31</v>
      </c>
      <c r="BQ33" s="75">
        <f t="shared" si="55"/>
        <v>0.31</v>
      </c>
      <c r="BR33" s="75">
        <f t="shared" ref="BR33:BS33" si="199">BQ33</f>
        <v>0.31</v>
      </c>
      <c r="BS33" s="75">
        <f t="shared" si="199"/>
        <v>0.31</v>
      </c>
      <c r="BT33" s="75">
        <f t="shared" ref="BT33:BU33" si="200">BS33</f>
        <v>0.31</v>
      </c>
      <c r="BU33" s="75">
        <f t="shared" si="200"/>
        <v>0.31</v>
      </c>
      <c r="BV33" s="75">
        <f t="shared" ref="BV33:BW33" si="201">BU33</f>
        <v>0.31</v>
      </c>
      <c r="BW33" s="75">
        <f t="shared" si="201"/>
        <v>0.31</v>
      </c>
      <c r="BX33" s="75">
        <f t="shared" ref="BX33:BY33" si="202">BW33</f>
        <v>0.31</v>
      </c>
      <c r="BY33" s="75">
        <f t="shared" si="202"/>
        <v>0.31</v>
      </c>
      <c r="BZ33" s="23"/>
      <c r="CA33" s="75">
        <f>InputsTimeDependentComplianceD!D26</f>
        <v>0.31</v>
      </c>
      <c r="CB33" s="75">
        <f>InputsTimeDependentComplianceD!E26</f>
        <v>0.31</v>
      </c>
      <c r="CC33" s="75">
        <f>InputsTimeDependentComplianceD!F26</f>
        <v>0.31</v>
      </c>
      <c r="CD33" s="75">
        <f>InputsTimeDependentComplianceD!G26</f>
        <v>0.31</v>
      </c>
      <c r="CE33" s="75">
        <f>InputsTimeDependentComplianceD!H26</f>
        <v>0.31</v>
      </c>
      <c r="CF33" s="75">
        <f>InputsTimeDependentComplianceD!I26</f>
        <v>0.31</v>
      </c>
      <c r="CG33" s="75">
        <f>InputsTimeDependentComplianceD!J26</f>
        <v>0.31</v>
      </c>
      <c r="CH33" s="75">
        <f>InputsTimeDependentComplianceD!K26</f>
        <v>0.31</v>
      </c>
      <c r="CI33" s="75">
        <f>InputsTimeDependentComplianceD!L26</f>
        <v>0.31</v>
      </c>
      <c r="CJ33" s="75">
        <f>InputsTimeDependentComplianceD!M26</f>
        <v>0.31</v>
      </c>
      <c r="CK33" s="75">
        <f>InputsTimeDependentComplianceD!N26</f>
        <v>0.31</v>
      </c>
      <c r="CL33" s="75">
        <f>InputsTimeDependentComplianceD!O26</f>
        <v>0.31</v>
      </c>
      <c r="CM33" s="75">
        <f>InputsTimeDependentComplianceD!P26</f>
        <v>0.31</v>
      </c>
      <c r="CN33" s="75">
        <f>InputsTimeDependentComplianceD!Q26</f>
        <v>0.31</v>
      </c>
      <c r="CO33" s="75">
        <f>InputsTimeDependentComplianceD!R26</f>
        <v>0.31</v>
      </c>
      <c r="CP33" s="75">
        <f t="shared" ref="CP33:CY33" si="203">CO33</f>
        <v>0.31</v>
      </c>
      <c r="CQ33" s="75">
        <f t="shared" si="203"/>
        <v>0.31</v>
      </c>
      <c r="CR33" s="75">
        <f t="shared" si="203"/>
        <v>0.31</v>
      </c>
      <c r="CS33" s="75">
        <f t="shared" si="203"/>
        <v>0.31</v>
      </c>
      <c r="CT33" s="75">
        <f t="shared" si="203"/>
        <v>0.31</v>
      </c>
      <c r="CU33" s="75">
        <f t="shared" si="203"/>
        <v>0.31</v>
      </c>
      <c r="CV33" s="75">
        <f t="shared" si="203"/>
        <v>0.31</v>
      </c>
      <c r="CW33" s="75">
        <f t="shared" si="203"/>
        <v>0.31</v>
      </c>
      <c r="CX33" s="75">
        <f t="shared" si="203"/>
        <v>0.31</v>
      </c>
      <c r="CY33" s="75">
        <f t="shared" si="203"/>
        <v>0.31</v>
      </c>
      <c r="CZ33" s="168"/>
      <c r="DA33" s="75">
        <f>InputsTimeDependentComplianceG!D26</f>
        <v>0.31</v>
      </c>
      <c r="DB33" s="75">
        <f>InputsTimeDependentComplianceG!E26</f>
        <v>0.31</v>
      </c>
      <c r="DC33" s="75">
        <f>InputsTimeDependentComplianceG!F26</f>
        <v>0.31</v>
      </c>
      <c r="DD33" s="75">
        <f>InputsTimeDependentComplianceG!G26</f>
        <v>0.31</v>
      </c>
      <c r="DE33" s="75">
        <f>InputsTimeDependentComplianceG!H26</f>
        <v>0.31</v>
      </c>
      <c r="DF33" s="75">
        <f>InputsTimeDependentComplianceG!I26</f>
        <v>0.31</v>
      </c>
      <c r="DG33" s="75">
        <f>InputsTimeDependentComplianceG!J26</f>
        <v>0.31</v>
      </c>
      <c r="DH33" s="75">
        <f>InputsTimeDependentComplianceG!K26</f>
        <v>0.31</v>
      </c>
      <c r="DI33" s="75">
        <f>InputsTimeDependentComplianceG!L26</f>
        <v>0.31</v>
      </c>
      <c r="DJ33" s="75">
        <f>InputsTimeDependentComplianceG!M26</f>
        <v>0.31</v>
      </c>
      <c r="DK33" s="75">
        <f>InputsTimeDependentComplianceG!N26</f>
        <v>0.31</v>
      </c>
      <c r="DL33" s="75">
        <f>InputsTimeDependentComplianceG!O26</f>
        <v>0.31</v>
      </c>
      <c r="DM33" s="75">
        <f>InputsTimeDependentComplianceG!P26</f>
        <v>0.31</v>
      </c>
      <c r="DN33" s="75">
        <f>InputsTimeDependentComplianceG!Q26</f>
        <v>0.31</v>
      </c>
      <c r="DO33" s="75">
        <f>InputsTimeDependentComplianceG!R26</f>
        <v>0.31</v>
      </c>
      <c r="DP33" s="75">
        <f t="shared" ref="DP33:DY33" si="204">DO33</f>
        <v>0.31</v>
      </c>
      <c r="DQ33" s="75">
        <f t="shared" si="204"/>
        <v>0.31</v>
      </c>
      <c r="DR33" s="75">
        <f t="shared" si="204"/>
        <v>0.31</v>
      </c>
      <c r="DS33" s="75">
        <f t="shared" si="204"/>
        <v>0.31</v>
      </c>
      <c r="DT33" s="75">
        <f t="shared" si="204"/>
        <v>0.31</v>
      </c>
      <c r="DU33" s="75">
        <f t="shared" si="204"/>
        <v>0.31</v>
      </c>
      <c r="DV33" s="75">
        <f t="shared" si="204"/>
        <v>0.31</v>
      </c>
      <c r="DW33" s="75">
        <f t="shared" si="204"/>
        <v>0.31</v>
      </c>
      <c r="DX33" s="75">
        <f t="shared" si="204"/>
        <v>0.31</v>
      </c>
      <c r="DY33" s="75">
        <f t="shared" si="204"/>
        <v>0.31</v>
      </c>
      <c r="DZ33" s="168"/>
      <c r="EA33" s="52">
        <f>InputsStatic!S26</f>
        <v>6</v>
      </c>
      <c r="EB33" s="53">
        <v>0.75</v>
      </c>
      <c r="EC33" s="52">
        <f>InputsStatic!T26</f>
        <v>2000</v>
      </c>
      <c r="ED33" s="89">
        <f>InputsNOMAD!AH26</f>
        <v>0.12573999999999999</v>
      </c>
      <c r="EE33" s="89">
        <f>InputsNOMAD!AI26</f>
        <v>9.9460000000000007E-2</v>
      </c>
      <c r="EF33" s="20">
        <f>InputsStatic!K26</f>
        <v>0</v>
      </c>
      <c r="EH33" s="225">
        <f>InputsStatic!AF26</f>
        <v>0.81416666666666693</v>
      </c>
      <c r="EI33" s="23"/>
      <c r="EJ33" s="52">
        <f t="shared" si="48"/>
        <v>1</v>
      </c>
      <c r="EK33" s="52">
        <v>1</v>
      </c>
      <c r="EL33" s="52">
        <v>0</v>
      </c>
      <c r="EM33" s="52">
        <v>0</v>
      </c>
      <c r="EN33" s="52">
        <v>0</v>
      </c>
      <c r="EO33" s="52">
        <v>0</v>
      </c>
      <c r="EP33" s="52">
        <v>0</v>
      </c>
      <c r="EQ33" s="52">
        <v>0</v>
      </c>
      <c r="ER33" s="52">
        <v>0</v>
      </c>
      <c r="ES33" s="52">
        <v>0</v>
      </c>
      <c r="ET33" s="52">
        <v>0</v>
      </c>
      <c r="EU33" s="52">
        <v>0</v>
      </c>
      <c r="EV33" s="52">
        <v>0</v>
      </c>
      <c r="EW33" s="52">
        <v>0</v>
      </c>
      <c r="EX33" s="52">
        <v>0</v>
      </c>
      <c r="EY33" s="52">
        <f t="shared" si="49"/>
        <v>1</v>
      </c>
      <c r="EZ33" s="640">
        <v>1</v>
      </c>
      <c r="FA33" s="158"/>
      <c r="FB33" s="52">
        <f t="shared" si="62"/>
        <v>8</v>
      </c>
      <c r="FC33" s="20">
        <f t="shared" si="50"/>
        <v>2017</v>
      </c>
      <c r="FD33" s="75"/>
      <c r="FE33" s="75"/>
      <c r="FF33" s="75"/>
      <c r="FG33" s="75"/>
      <c r="FH33" s="75"/>
      <c r="FI33" s="75"/>
      <c r="FJ33" s="23"/>
      <c r="FK33" s="52">
        <f>InputsTimeDependentUnits!D26</f>
        <v>1554000</v>
      </c>
      <c r="FL33" s="52">
        <f>InputsTimeDependentUnits!E26</f>
        <v>1554000</v>
      </c>
      <c r="FM33" s="52">
        <f>InputsTimeDependentUnits!F26</f>
        <v>1554000</v>
      </c>
      <c r="FN33" s="52">
        <f>InputsTimeDependentUnits!G26</f>
        <v>1554000</v>
      </c>
      <c r="FO33" s="52">
        <f>InputsTimeDependentUnits!H26</f>
        <v>1554000</v>
      </c>
      <c r="FP33" s="52">
        <f>InputsTimeDependentUnits!I26</f>
        <v>1554000</v>
      </c>
      <c r="FQ33" s="52">
        <f>InputsTimeDependentUnits!J26</f>
        <v>1554000</v>
      </c>
      <c r="FR33" s="52">
        <f>InputsTimeDependentUnits!K26</f>
        <v>1554000</v>
      </c>
      <c r="FS33" s="52">
        <f>InputsTimeDependentUnits!L26</f>
        <v>1554000</v>
      </c>
      <c r="FT33" s="52">
        <f>InputsTimeDependentUnits!M26</f>
        <v>1554000</v>
      </c>
      <c r="FU33" s="52">
        <f>InputsTimeDependentUnits!N26</f>
        <v>1554000</v>
      </c>
      <c r="FV33" s="52">
        <f>InputsTimeDependentUnits!O26</f>
        <v>1554000</v>
      </c>
      <c r="FW33" s="52">
        <f>InputsTimeDependentUnits!P26</f>
        <v>1554000</v>
      </c>
      <c r="FX33" s="52">
        <f>InputsTimeDependentUnits!Q26</f>
        <v>1554000</v>
      </c>
      <c r="FY33" s="52">
        <f>InputsTimeDependentUnits!R26</f>
        <v>1554000</v>
      </c>
      <c r="FZ33" s="52">
        <f t="shared" si="112"/>
        <v>1554000</v>
      </c>
      <c r="GA33" s="52">
        <f t="shared" si="155"/>
        <v>1554000</v>
      </c>
      <c r="GB33" s="52">
        <f t="shared" si="156"/>
        <v>1554000</v>
      </c>
      <c r="GC33" s="52">
        <f t="shared" si="157"/>
        <v>1554000</v>
      </c>
      <c r="GD33" s="52">
        <f t="shared" si="158"/>
        <v>1554000</v>
      </c>
      <c r="GE33" s="52">
        <f t="shared" si="159"/>
        <v>1554000</v>
      </c>
      <c r="GF33" s="52">
        <f t="shared" si="160"/>
        <v>1554000</v>
      </c>
      <c r="GG33" s="52">
        <f t="shared" si="161"/>
        <v>1554000</v>
      </c>
      <c r="GH33" s="52">
        <f t="shared" si="162"/>
        <v>1554000</v>
      </c>
      <c r="GI33" s="52">
        <f t="shared" si="163"/>
        <v>1554000</v>
      </c>
      <c r="GJ33" s="158"/>
      <c r="GK33" s="225">
        <v>1</v>
      </c>
      <c r="GL33" s="7">
        <v>1</v>
      </c>
      <c r="GM33" s="7">
        <v>1</v>
      </c>
      <c r="GN33" s="7">
        <v>1</v>
      </c>
      <c r="GO33" s="7">
        <v>1</v>
      </c>
      <c r="GP33" s="7">
        <v>1</v>
      </c>
      <c r="GQ33" s="7">
        <v>1</v>
      </c>
      <c r="GR33" s="7">
        <v>1</v>
      </c>
      <c r="GS33" s="7">
        <v>1</v>
      </c>
      <c r="GT33" s="7">
        <v>1</v>
      </c>
      <c r="GU33" s="7">
        <v>1</v>
      </c>
      <c r="GV33" s="7">
        <v>1</v>
      </c>
      <c r="GW33" s="7">
        <v>1</v>
      </c>
      <c r="GX33" s="7">
        <v>1</v>
      </c>
      <c r="GY33" s="7">
        <v>1</v>
      </c>
      <c r="GZ33" s="7">
        <v>1</v>
      </c>
      <c r="HA33" s="7">
        <v>1</v>
      </c>
      <c r="HB33" s="7">
        <v>1</v>
      </c>
      <c r="HC33" s="7">
        <v>1</v>
      </c>
      <c r="HD33" s="7">
        <v>1</v>
      </c>
      <c r="HE33" s="7">
        <v>1</v>
      </c>
      <c r="HF33" s="7">
        <v>1</v>
      </c>
      <c r="HG33" s="7">
        <v>1</v>
      </c>
      <c r="HH33" s="7">
        <v>1</v>
      </c>
      <c r="HI33" s="7">
        <v>1</v>
      </c>
      <c r="HJ33" s="158"/>
      <c r="HK33" s="52">
        <f t="shared" si="53"/>
        <v>2006</v>
      </c>
      <c r="HL33" s="52">
        <f ca="1">IF($EJ33&gt;0,OFFSET(Dashboard!F$16,$EJ33-1,0),0)</f>
        <v>1</v>
      </c>
      <c r="HM33" s="52">
        <f ca="1">IF($EJ33&gt;0,OFFSET(Dashboard!G$16,$EJ33-1,0),0)</f>
        <v>0</v>
      </c>
      <c r="HN33" s="52">
        <f ca="1">IF($EJ33&gt;0,OFFSET(Dashboard!H$16,$EJ33-1,0),0)</f>
        <v>0</v>
      </c>
      <c r="HO33" s="158"/>
    </row>
    <row r="34" spans="1:223" s="5" customFormat="1" ht="32.25" customHeight="1" x14ac:dyDescent="0.2">
      <c r="A34" s="52">
        <f t="shared" ca="1" si="16"/>
        <v>1</v>
      </c>
      <c r="B34" s="45">
        <f t="shared" ref="B34" si="205">B33+1</f>
        <v>24</v>
      </c>
      <c r="C34" s="45"/>
      <c r="D34" s="14" t="str">
        <f ca="1">IF(EJ34&gt;0,OFFSET(Dashboard!$E$16,EJ34-1,0),"")</f>
        <v>2005 T-20</v>
      </c>
      <c r="E34" s="14" t="s">
        <v>595</v>
      </c>
      <c r="F34" s="643" t="s">
        <v>22</v>
      </c>
      <c r="G34" s="711">
        <f t="shared" ca="1" si="17"/>
        <v>6.1549949999999978</v>
      </c>
      <c r="H34" s="714">
        <f t="shared" ca="1" si="18"/>
        <v>0.80195374592833846</v>
      </c>
      <c r="I34" s="609">
        <f t="shared" ca="1" si="19"/>
        <v>0</v>
      </c>
      <c r="J34" s="522">
        <f>InputsStatic!J27</f>
        <v>38718</v>
      </c>
      <c r="K34" s="10">
        <f>InputsStatic!L27</f>
        <v>8</v>
      </c>
      <c r="L34" s="168"/>
      <c r="M34" s="764">
        <v>1</v>
      </c>
      <c r="N34" s="83">
        <v>0</v>
      </c>
      <c r="O34" s="20">
        <v>100</v>
      </c>
      <c r="P34" s="168"/>
      <c r="Q34" s="144"/>
      <c r="R34" s="608">
        <f>InputsStatic!M27</f>
        <v>266.44999999999993</v>
      </c>
      <c r="S34" s="609">
        <f>InputsStatic!N27</f>
        <v>3.4716612377850148E-2</v>
      </c>
      <c r="T34" s="609">
        <f>InputsStatic!O27</f>
        <v>0</v>
      </c>
      <c r="U34" s="129">
        <f>InputsStatic!P27</f>
        <v>1.0249999999999999</v>
      </c>
      <c r="V34" s="129">
        <f>InputsStatic!Q27</f>
        <v>1.1600000000000001</v>
      </c>
      <c r="W34" s="129">
        <f>InputsStatic!R27</f>
        <v>-1.0333333333333333E-2</v>
      </c>
      <c r="X34" s="138"/>
      <c r="Y34" s="138"/>
      <c r="Z34" s="52">
        <f t="shared" si="20"/>
        <v>23100</v>
      </c>
      <c r="AA34" s="20">
        <f t="shared" si="21"/>
        <v>23100</v>
      </c>
      <c r="AB34" s="20">
        <f t="shared" si="22"/>
        <v>23100</v>
      </c>
      <c r="AC34" s="20">
        <f t="shared" si="23"/>
        <v>23100</v>
      </c>
      <c r="AD34" s="20">
        <f t="shared" si="24"/>
        <v>23100</v>
      </c>
      <c r="AE34" s="20">
        <f t="shared" si="25"/>
        <v>23100</v>
      </c>
      <c r="AF34" s="20">
        <f t="shared" si="26"/>
        <v>23100</v>
      </c>
      <c r="AG34" s="20">
        <f t="shared" si="27"/>
        <v>23100</v>
      </c>
      <c r="AH34" s="20">
        <f t="shared" si="28"/>
        <v>23100</v>
      </c>
      <c r="AI34" s="20">
        <f t="shared" si="29"/>
        <v>23100</v>
      </c>
      <c r="AJ34" s="20">
        <f t="shared" si="30"/>
        <v>23100</v>
      </c>
      <c r="AK34" s="20">
        <f t="shared" si="31"/>
        <v>23100</v>
      </c>
      <c r="AL34" s="20">
        <f t="shared" si="32"/>
        <v>23100</v>
      </c>
      <c r="AM34" s="20">
        <f t="shared" si="33"/>
        <v>23100</v>
      </c>
      <c r="AN34" s="20">
        <f t="shared" si="34"/>
        <v>23100</v>
      </c>
      <c r="AO34" s="20">
        <f t="shared" si="35"/>
        <v>23100</v>
      </c>
      <c r="AP34" s="20">
        <f t="shared" si="36"/>
        <v>23100</v>
      </c>
      <c r="AQ34" s="20">
        <f t="shared" si="37"/>
        <v>23100</v>
      </c>
      <c r="AR34" s="20">
        <f t="shared" si="38"/>
        <v>23100</v>
      </c>
      <c r="AS34" s="20">
        <f t="shared" si="39"/>
        <v>23100</v>
      </c>
      <c r="AT34" s="20">
        <f t="shared" si="40"/>
        <v>23100</v>
      </c>
      <c r="AU34" s="20">
        <f t="shared" si="41"/>
        <v>23100</v>
      </c>
      <c r="AV34" s="20">
        <f t="shared" si="42"/>
        <v>23100</v>
      </c>
      <c r="AW34" s="20">
        <f t="shared" si="43"/>
        <v>23100</v>
      </c>
      <c r="AX34" s="20">
        <f t="shared" si="44"/>
        <v>23100</v>
      </c>
      <c r="AY34" s="73"/>
      <c r="AZ34" s="73"/>
      <c r="BA34" s="75">
        <f>InputsTimeDependentComplianceE!D27</f>
        <v>0.7</v>
      </c>
      <c r="BB34" s="75">
        <f>InputsTimeDependentComplianceE!E27</f>
        <v>0.7</v>
      </c>
      <c r="BC34" s="75">
        <f>InputsTimeDependentComplianceE!F27</f>
        <v>0.7</v>
      </c>
      <c r="BD34" s="75">
        <f>InputsTimeDependentComplianceE!G27</f>
        <v>0.7</v>
      </c>
      <c r="BE34" s="75">
        <f>InputsTimeDependentComplianceE!H27</f>
        <v>0.7</v>
      </c>
      <c r="BF34" s="75">
        <f>InputsTimeDependentComplianceE!I27</f>
        <v>0.7</v>
      </c>
      <c r="BG34" s="75">
        <f>InputsTimeDependentComplianceE!J27</f>
        <v>0.7</v>
      </c>
      <c r="BH34" s="75">
        <f>InputsTimeDependentComplianceE!K27</f>
        <v>0.7</v>
      </c>
      <c r="BI34" s="75">
        <f>InputsTimeDependentComplianceE!L27</f>
        <v>0.7</v>
      </c>
      <c r="BJ34" s="75">
        <f>InputsTimeDependentComplianceE!M27</f>
        <v>0.7</v>
      </c>
      <c r="BK34" s="75">
        <f>InputsTimeDependentComplianceE!N27</f>
        <v>0.7</v>
      </c>
      <c r="BL34" s="75">
        <f>InputsTimeDependentComplianceE!O27</f>
        <v>0.7</v>
      </c>
      <c r="BM34" s="75">
        <f>InputsTimeDependentComplianceE!P27</f>
        <v>0.7</v>
      </c>
      <c r="BN34" s="75">
        <f>InputsTimeDependentComplianceE!Q27</f>
        <v>0.7</v>
      </c>
      <c r="BO34" s="75">
        <f>InputsTimeDependentComplianceE!R27</f>
        <v>0.7</v>
      </c>
      <c r="BP34" s="75">
        <f t="shared" si="55"/>
        <v>0.7</v>
      </c>
      <c r="BQ34" s="75">
        <f t="shared" si="55"/>
        <v>0.7</v>
      </c>
      <c r="BR34" s="75">
        <f t="shared" ref="BR34:BS34" si="206">BQ34</f>
        <v>0.7</v>
      </c>
      <c r="BS34" s="75">
        <f t="shared" si="206"/>
        <v>0.7</v>
      </c>
      <c r="BT34" s="75">
        <f t="shared" ref="BT34:BU34" si="207">BS34</f>
        <v>0.7</v>
      </c>
      <c r="BU34" s="75">
        <f t="shared" si="207"/>
        <v>0.7</v>
      </c>
      <c r="BV34" s="75">
        <f t="shared" ref="BV34:BW34" si="208">BU34</f>
        <v>0.7</v>
      </c>
      <c r="BW34" s="75">
        <f t="shared" si="208"/>
        <v>0.7</v>
      </c>
      <c r="BX34" s="75">
        <f t="shared" ref="BX34:BY34" si="209">BW34</f>
        <v>0.7</v>
      </c>
      <c r="BY34" s="75">
        <f t="shared" si="209"/>
        <v>0.7</v>
      </c>
      <c r="BZ34" s="23"/>
      <c r="CA34" s="75">
        <f>InputsTimeDependentComplianceD!D27</f>
        <v>0.7</v>
      </c>
      <c r="CB34" s="75">
        <f>InputsTimeDependentComplianceD!E27</f>
        <v>0.7</v>
      </c>
      <c r="CC34" s="75">
        <f>InputsTimeDependentComplianceD!F27</f>
        <v>0.7</v>
      </c>
      <c r="CD34" s="75">
        <f>InputsTimeDependentComplianceD!G27</f>
        <v>0.7</v>
      </c>
      <c r="CE34" s="75">
        <f>InputsTimeDependentComplianceD!H27</f>
        <v>0.7</v>
      </c>
      <c r="CF34" s="75">
        <f>InputsTimeDependentComplianceD!I27</f>
        <v>0.7</v>
      </c>
      <c r="CG34" s="75">
        <f>InputsTimeDependentComplianceD!J27</f>
        <v>0.7</v>
      </c>
      <c r="CH34" s="75">
        <f>InputsTimeDependentComplianceD!K27</f>
        <v>0.7</v>
      </c>
      <c r="CI34" s="75">
        <f>InputsTimeDependentComplianceD!L27</f>
        <v>0.7</v>
      </c>
      <c r="CJ34" s="75">
        <f>InputsTimeDependentComplianceD!M27</f>
        <v>0.7</v>
      </c>
      <c r="CK34" s="75">
        <f>InputsTimeDependentComplianceD!N27</f>
        <v>0.7</v>
      </c>
      <c r="CL34" s="75">
        <f>InputsTimeDependentComplianceD!O27</f>
        <v>0.7</v>
      </c>
      <c r="CM34" s="75">
        <f>InputsTimeDependentComplianceD!P27</f>
        <v>0.7</v>
      </c>
      <c r="CN34" s="75">
        <f>InputsTimeDependentComplianceD!Q27</f>
        <v>0.7</v>
      </c>
      <c r="CO34" s="75">
        <f>InputsTimeDependentComplianceD!R27</f>
        <v>0.7</v>
      </c>
      <c r="CP34" s="75">
        <f t="shared" ref="CP34:CY34" si="210">CO34</f>
        <v>0.7</v>
      </c>
      <c r="CQ34" s="75">
        <f t="shared" si="210"/>
        <v>0.7</v>
      </c>
      <c r="CR34" s="75">
        <f t="shared" si="210"/>
        <v>0.7</v>
      </c>
      <c r="CS34" s="75">
        <f t="shared" si="210"/>
        <v>0.7</v>
      </c>
      <c r="CT34" s="75">
        <f t="shared" si="210"/>
        <v>0.7</v>
      </c>
      <c r="CU34" s="75">
        <f t="shared" si="210"/>
        <v>0.7</v>
      </c>
      <c r="CV34" s="75">
        <f t="shared" si="210"/>
        <v>0.7</v>
      </c>
      <c r="CW34" s="75">
        <f t="shared" si="210"/>
        <v>0.7</v>
      </c>
      <c r="CX34" s="75">
        <f t="shared" si="210"/>
        <v>0.7</v>
      </c>
      <c r="CY34" s="75">
        <f t="shared" si="210"/>
        <v>0.7</v>
      </c>
      <c r="CZ34" s="168"/>
      <c r="DA34" s="75">
        <f>InputsTimeDependentComplianceG!D27</f>
        <v>0.7</v>
      </c>
      <c r="DB34" s="75">
        <f>InputsTimeDependentComplianceG!E27</f>
        <v>0.7</v>
      </c>
      <c r="DC34" s="75">
        <f>InputsTimeDependentComplianceG!F27</f>
        <v>0.7</v>
      </c>
      <c r="DD34" s="75">
        <f>InputsTimeDependentComplianceG!G27</f>
        <v>0.7</v>
      </c>
      <c r="DE34" s="75">
        <f>InputsTimeDependentComplianceG!H27</f>
        <v>0.7</v>
      </c>
      <c r="DF34" s="75">
        <f>InputsTimeDependentComplianceG!I27</f>
        <v>0.7</v>
      </c>
      <c r="DG34" s="75">
        <f>InputsTimeDependentComplianceG!J27</f>
        <v>0.7</v>
      </c>
      <c r="DH34" s="75">
        <f>InputsTimeDependentComplianceG!K27</f>
        <v>0.7</v>
      </c>
      <c r="DI34" s="75">
        <f>InputsTimeDependentComplianceG!L27</f>
        <v>0.7</v>
      </c>
      <c r="DJ34" s="75">
        <f>InputsTimeDependentComplianceG!M27</f>
        <v>0.7</v>
      </c>
      <c r="DK34" s="75">
        <f>InputsTimeDependentComplianceG!N27</f>
        <v>0.7</v>
      </c>
      <c r="DL34" s="75">
        <f>InputsTimeDependentComplianceG!O27</f>
        <v>0.7</v>
      </c>
      <c r="DM34" s="75">
        <f>InputsTimeDependentComplianceG!P27</f>
        <v>0.7</v>
      </c>
      <c r="DN34" s="75">
        <f>InputsTimeDependentComplianceG!Q27</f>
        <v>0.7</v>
      </c>
      <c r="DO34" s="75">
        <f>InputsTimeDependentComplianceG!R27</f>
        <v>0.7</v>
      </c>
      <c r="DP34" s="75">
        <f t="shared" ref="DP34:DY34" si="211">DO34</f>
        <v>0.7</v>
      </c>
      <c r="DQ34" s="75">
        <f t="shared" si="211"/>
        <v>0.7</v>
      </c>
      <c r="DR34" s="75">
        <f t="shared" si="211"/>
        <v>0.7</v>
      </c>
      <c r="DS34" s="75">
        <f t="shared" si="211"/>
        <v>0.7</v>
      </c>
      <c r="DT34" s="75">
        <f t="shared" si="211"/>
        <v>0.7</v>
      </c>
      <c r="DU34" s="75">
        <f t="shared" si="211"/>
        <v>0.7</v>
      </c>
      <c r="DV34" s="75">
        <f t="shared" si="211"/>
        <v>0.7</v>
      </c>
      <c r="DW34" s="75">
        <f t="shared" si="211"/>
        <v>0.7</v>
      </c>
      <c r="DX34" s="75">
        <f t="shared" si="211"/>
        <v>0.7</v>
      </c>
      <c r="DY34" s="75">
        <f t="shared" si="211"/>
        <v>0.7</v>
      </c>
      <c r="DZ34" s="168"/>
      <c r="EA34" s="52">
        <f>InputsStatic!S27</f>
        <v>12</v>
      </c>
      <c r="EB34" s="53">
        <v>0.61</v>
      </c>
      <c r="EC34" s="52">
        <f>InputsStatic!T27</f>
        <v>2000</v>
      </c>
      <c r="ED34" s="89">
        <f>InputsNOMAD!AH27</f>
        <v>3.6639999999999999E-2</v>
      </c>
      <c r="EE34" s="89">
        <f>InputsNOMAD!AI27</f>
        <v>0.34288000000000002</v>
      </c>
      <c r="EF34" s="20">
        <f>InputsStatic!K27</f>
        <v>0</v>
      </c>
      <c r="EG34" s="73"/>
      <c r="EH34" s="225">
        <f>InputsStatic!AF27</f>
        <v>0.79500000000000015</v>
      </c>
      <c r="EI34" s="73"/>
      <c r="EJ34" s="52">
        <f t="shared" si="48"/>
        <v>1</v>
      </c>
      <c r="EK34" s="52">
        <v>1</v>
      </c>
      <c r="EL34" s="52">
        <v>0</v>
      </c>
      <c r="EM34" s="52">
        <v>0</v>
      </c>
      <c r="EN34" s="52">
        <v>0</v>
      </c>
      <c r="EO34" s="52">
        <v>0</v>
      </c>
      <c r="EP34" s="52">
        <v>0</v>
      </c>
      <c r="EQ34" s="52">
        <v>0</v>
      </c>
      <c r="ER34" s="52">
        <v>0</v>
      </c>
      <c r="ES34" s="52">
        <v>0</v>
      </c>
      <c r="ET34" s="52">
        <v>0</v>
      </c>
      <c r="EU34" s="52">
        <v>0</v>
      </c>
      <c r="EV34" s="52">
        <v>0</v>
      </c>
      <c r="EW34" s="52">
        <v>0</v>
      </c>
      <c r="EX34" s="52">
        <v>0</v>
      </c>
      <c r="EY34" s="52">
        <f t="shared" si="49"/>
        <v>1</v>
      </c>
      <c r="EZ34" s="640">
        <v>1</v>
      </c>
      <c r="FA34" s="168"/>
      <c r="FB34" s="52">
        <f t="shared" si="62"/>
        <v>8</v>
      </c>
      <c r="FC34" s="20">
        <f t="shared" si="50"/>
        <v>2017</v>
      </c>
      <c r="FD34" s="75"/>
      <c r="FE34" s="75"/>
      <c r="FF34" s="75"/>
      <c r="FG34" s="75"/>
      <c r="FH34" s="75"/>
      <c r="FI34" s="75"/>
      <c r="FJ34" s="23"/>
      <c r="FK34" s="52">
        <f>InputsTimeDependentUnits!D27</f>
        <v>23100</v>
      </c>
      <c r="FL34" s="52">
        <f>InputsTimeDependentUnits!E27</f>
        <v>23100</v>
      </c>
      <c r="FM34" s="52">
        <f>InputsTimeDependentUnits!F27</f>
        <v>23100</v>
      </c>
      <c r="FN34" s="52">
        <f>InputsTimeDependentUnits!G27</f>
        <v>23100</v>
      </c>
      <c r="FO34" s="52">
        <f>InputsTimeDependentUnits!H27</f>
        <v>23100</v>
      </c>
      <c r="FP34" s="52">
        <f>InputsTimeDependentUnits!I27</f>
        <v>23100</v>
      </c>
      <c r="FQ34" s="52">
        <f>InputsTimeDependentUnits!J27</f>
        <v>23100</v>
      </c>
      <c r="FR34" s="52">
        <f>InputsTimeDependentUnits!K27</f>
        <v>23100</v>
      </c>
      <c r="FS34" s="52">
        <f>InputsTimeDependentUnits!L27</f>
        <v>23100</v>
      </c>
      <c r="FT34" s="52">
        <f>InputsTimeDependentUnits!M27</f>
        <v>23100</v>
      </c>
      <c r="FU34" s="52">
        <f>InputsTimeDependentUnits!N27</f>
        <v>23100</v>
      </c>
      <c r="FV34" s="52">
        <f>InputsTimeDependentUnits!O27</f>
        <v>23100</v>
      </c>
      <c r="FW34" s="52">
        <f>InputsTimeDependentUnits!P27</f>
        <v>23100</v>
      </c>
      <c r="FX34" s="52">
        <f>InputsTimeDependentUnits!Q27</f>
        <v>23100</v>
      </c>
      <c r="FY34" s="52">
        <f>InputsTimeDependentUnits!R27</f>
        <v>23100</v>
      </c>
      <c r="FZ34" s="52">
        <f t="shared" si="112"/>
        <v>23100</v>
      </c>
      <c r="GA34" s="52">
        <f t="shared" si="155"/>
        <v>23100</v>
      </c>
      <c r="GB34" s="52">
        <f t="shared" si="156"/>
        <v>23100</v>
      </c>
      <c r="GC34" s="52">
        <f t="shared" si="157"/>
        <v>23100</v>
      </c>
      <c r="GD34" s="52">
        <f t="shared" si="158"/>
        <v>23100</v>
      </c>
      <c r="GE34" s="52">
        <f t="shared" si="159"/>
        <v>23100</v>
      </c>
      <c r="GF34" s="52">
        <f t="shared" si="160"/>
        <v>23100</v>
      </c>
      <c r="GG34" s="52">
        <f t="shared" si="161"/>
        <v>23100</v>
      </c>
      <c r="GH34" s="52">
        <f t="shared" si="162"/>
        <v>23100</v>
      </c>
      <c r="GI34" s="52">
        <f t="shared" si="163"/>
        <v>23100</v>
      </c>
      <c r="GJ34" s="168"/>
      <c r="GK34" s="225">
        <v>1</v>
      </c>
      <c r="GL34" s="7">
        <v>1</v>
      </c>
      <c r="GM34" s="7">
        <v>1</v>
      </c>
      <c r="GN34" s="7">
        <v>1</v>
      </c>
      <c r="GO34" s="7">
        <v>1</v>
      </c>
      <c r="GP34" s="7">
        <v>1</v>
      </c>
      <c r="GQ34" s="7">
        <v>1</v>
      </c>
      <c r="GR34" s="7">
        <v>1</v>
      </c>
      <c r="GS34" s="7">
        <v>1</v>
      </c>
      <c r="GT34" s="7">
        <v>1</v>
      </c>
      <c r="GU34" s="7">
        <v>1</v>
      </c>
      <c r="GV34" s="7">
        <v>1</v>
      </c>
      <c r="GW34" s="7">
        <v>1</v>
      </c>
      <c r="GX34" s="7">
        <v>1</v>
      </c>
      <c r="GY34" s="7">
        <v>1</v>
      </c>
      <c r="GZ34" s="7">
        <v>1</v>
      </c>
      <c r="HA34" s="7">
        <v>1</v>
      </c>
      <c r="HB34" s="7">
        <v>1</v>
      </c>
      <c r="HC34" s="7">
        <v>1</v>
      </c>
      <c r="HD34" s="7">
        <v>1</v>
      </c>
      <c r="HE34" s="7">
        <v>1</v>
      </c>
      <c r="HF34" s="7">
        <v>1</v>
      </c>
      <c r="HG34" s="7">
        <v>1</v>
      </c>
      <c r="HH34" s="7">
        <v>1</v>
      </c>
      <c r="HI34" s="7">
        <v>1</v>
      </c>
      <c r="HJ34" s="168"/>
      <c r="HK34" s="52">
        <f t="shared" si="53"/>
        <v>2006</v>
      </c>
      <c r="HL34" s="52">
        <f ca="1">IF($EJ34&gt;0,OFFSET(Dashboard!F$16,$EJ34-1,0),0)</f>
        <v>1</v>
      </c>
      <c r="HM34" s="52">
        <f ca="1">IF($EJ34&gt;0,OFFSET(Dashboard!G$16,$EJ34-1,0),0)</f>
        <v>0</v>
      </c>
      <c r="HN34" s="52">
        <f ca="1">IF($EJ34&gt;0,OFFSET(Dashboard!H$16,$EJ34-1,0),0)</f>
        <v>0</v>
      </c>
      <c r="HO34" s="168"/>
    </row>
    <row r="35" spans="1:223" s="5" customFormat="1" ht="32.25" customHeight="1" x14ac:dyDescent="0.2">
      <c r="A35" s="52">
        <f t="shared" ca="1" si="16"/>
        <v>1</v>
      </c>
      <c r="B35" s="45">
        <f t="shared" ref="B35" si="212">B34+1</f>
        <v>25</v>
      </c>
      <c r="C35" s="45"/>
      <c r="D35" s="14" t="str">
        <f ca="1">IF(EJ35&gt;0,OFFSET(Dashboard!$E$16,EJ35-1,0),"")</f>
        <v>2005 T-20</v>
      </c>
      <c r="E35" s="11" t="s">
        <v>596</v>
      </c>
      <c r="F35" s="8" t="s">
        <v>24</v>
      </c>
      <c r="G35" s="609">
        <f t="shared" ca="1" si="17"/>
        <v>0</v>
      </c>
      <c r="H35" s="609">
        <f t="shared" ca="1" si="18"/>
        <v>0</v>
      </c>
      <c r="I35" s="609">
        <f t="shared" ca="1" si="19"/>
        <v>2.4731999999999998</v>
      </c>
      <c r="J35" s="522">
        <v>38991</v>
      </c>
      <c r="K35" s="10">
        <f>InputsStatic!L28</f>
        <v>15</v>
      </c>
      <c r="L35" s="168"/>
      <c r="M35" s="764">
        <v>1</v>
      </c>
      <c r="N35" s="83">
        <v>0</v>
      </c>
      <c r="O35" s="20">
        <v>100</v>
      </c>
      <c r="P35" s="168"/>
      <c r="Q35" s="144"/>
      <c r="R35" s="608">
        <f>InputsStatic!M28</f>
        <v>0</v>
      </c>
      <c r="S35" s="609">
        <f>InputsStatic!N28</f>
        <v>0</v>
      </c>
      <c r="T35" s="609">
        <f>InputsStatic!O28</f>
        <v>229</v>
      </c>
      <c r="U35" s="129">
        <f>InputsStatic!P28</f>
        <v>1</v>
      </c>
      <c r="V35" s="129">
        <v>1</v>
      </c>
      <c r="W35" s="129">
        <v>0</v>
      </c>
      <c r="X35" s="138"/>
      <c r="Y35" s="138"/>
      <c r="Z35" s="52">
        <f t="shared" si="20"/>
        <v>10800</v>
      </c>
      <c r="AA35" s="20">
        <f t="shared" si="21"/>
        <v>10800</v>
      </c>
      <c r="AB35" s="20">
        <f t="shared" si="22"/>
        <v>10800</v>
      </c>
      <c r="AC35" s="20">
        <f t="shared" si="23"/>
        <v>10800</v>
      </c>
      <c r="AD35" s="20">
        <f t="shared" si="24"/>
        <v>10800</v>
      </c>
      <c r="AE35" s="20">
        <f t="shared" si="25"/>
        <v>10800</v>
      </c>
      <c r="AF35" s="20">
        <f t="shared" si="26"/>
        <v>10800</v>
      </c>
      <c r="AG35" s="20">
        <f t="shared" si="27"/>
        <v>10800</v>
      </c>
      <c r="AH35" s="20">
        <f t="shared" si="28"/>
        <v>10800</v>
      </c>
      <c r="AI35" s="20">
        <f t="shared" si="29"/>
        <v>10800</v>
      </c>
      <c r="AJ35" s="20">
        <f t="shared" si="30"/>
        <v>10800</v>
      </c>
      <c r="AK35" s="20">
        <f t="shared" si="31"/>
        <v>10800</v>
      </c>
      <c r="AL35" s="20">
        <f t="shared" si="32"/>
        <v>10800</v>
      </c>
      <c r="AM35" s="20">
        <f t="shared" si="33"/>
        <v>10800</v>
      </c>
      <c r="AN35" s="20">
        <f t="shared" si="34"/>
        <v>10800</v>
      </c>
      <c r="AO35" s="20">
        <f t="shared" si="35"/>
        <v>10800</v>
      </c>
      <c r="AP35" s="20">
        <f t="shared" si="36"/>
        <v>10800</v>
      </c>
      <c r="AQ35" s="20">
        <f t="shared" si="37"/>
        <v>10800</v>
      </c>
      <c r="AR35" s="20">
        <f t="shared" si="38"/>
        <v>10800</v>
      </c>
      <c r="AS35" s="20">
        <f t="shared" si="39"/>
        <v>10800</v>
      </c>
      <c r="AT35" s="20">
        <f t="shared" si="40"/>
        <v>10800</v>
      </c>
      <c r="AU35" s="20">
        <f t="shared" si="41"/>
        <v>10800</v>
      </c>
      <c r="AV35" s="20">
        <f t="shared" si="42"/>
        <v>10800</v>
      </c>
      <c r="AW35" s="20">
        <f t="shared" si="43"/>
        <v>10800</v>
      </c>
      <c r="AX35" s="20">
        <f t="shared" si="44"/>
        <v>10800</v>
      </c>
      <c r="AY35" s="73"/>
      <c r="AZ35" s="73"/>
      <c r="BA35" s="75">
        <f>InputsTimeDependentComplianceE!D28</f>
        <v>1</v>
      </c>
      <c r="BB35" s="75">
        <f>InputsTimeDependentComplianceE!E28</f>
        <v>1</v>
      </c>
      <c r="BC35" s="75">
        <f>InputsTimeDependentComplianceE!F28</f>
        <v>1</v>
      </c>
      <c r="BD35" s="75">
        <f>InputsTimeDependentComplianceE!G28</f>
        <v>1</v>
      </c>
      <c r="BE35" s="75">
        <f>InputsTimeDependentComplianceE!H28</f>
        <v>1</v>
      </c>
      <c r="BF35" s="75">
        <f>InputsTimeDependentComplianceE!I28</f>
        <v>1</v>
      </c>
      <c r="BG35" s="75">
        <f>InputsTimeDependentComplianceE!J28</f>
        <v>1</v>
      </c>
      <c r="BH35" s="75">
        <f>InputsTimeDependentComplianceE!K28</f>
        <v>1</v>
      </c>
      <c r="BI35" s="75">
        <f>InputsTimeDependentComplianceE!L28</f>
        <v>1</v>
      </c>
      <c r="BJ35" s="75">
        <f>InputsTimeDependentComplianceE!M28</f>
        <v>1</v>
      </c>
      <c r="BK35" s="75">
        <f>InputsTimeDependentComplianceE!N28</f>
        <v>1</v>
      </c>
      <c r="BL35" s="75">
        <f>InputsTimeDependentComplianceE!O28</f>
        <v>1</v>
      </c>
      <c r="BM35" s="75">
        <f>InputsTimeDependentComplianceE!P28</f>
        <v>1</v>
      </c>
      <c r="BN35" s="75">
        <f>InputsTimeDependentComplianceE!Q28</f>
        <v>1</v>
      </c>
      <c r="BO35" s="75">
        <f>InputsTimeDependentComplianceE!R28</f>
        <v>1</v>
      </c>
      <c r="BP35" s="75">
        <f t="shared" si="55"/>
        <v>1</v>
      </c>
      <c r="BQ35" s="75">
        <f t="shared" si="55"/>
        <v>1</v>
      </c>
      <c r="BR35" s="75">
        <f t="shared" ref="BR35:BS35" si="213">BQ35</f>
        <v>1</v>
      </c>
      <c r="BS35" s="75">
        <f t="shared" si="213"/>
        <v>1</v>
      </c>
      <c r="BT35" s="75">
        <f t="shared" ref="BT35:BU35" si="214">BS35</f>
        <v>1</v>
      </c>
      <c r="BU35" s="75">
        <f t="shared" si="214"/>
        <v>1</v>
      </c>
      <c r="BV35" s="75">
        <f t="shared" ref="BV35:BW35" si="215">BU35</f>
        <v>1</v>
      </c>
      <c r="BW35" s="75">
        <f t="shared" si="215"/>
        <v>1</v>
      </c>
      <c r="BX35" s="75">
        <f t="shared" ref="BX35:BY35" si="216">BW35</f>
        <v>1</v>
      </c>
      <c r="BY35" s="75">
        <f t="shared" si="216"/>
        <v>1</v>
      </c>
      <c r="BZ35" s="23"/>
      <c r="CA35" s="75">
        <f>InputsTimeDependentComplianceD!D28</f>
        <v>1</v>
      </c>
      <c r="CB35" s="75">
        <f>InputsTimeDependentComplianceD!E28</f>
        <v>1</v>
      </c>
      <c r="CC35" s="75">
        <f>InputsTimeDependentComplianceD!F28</f>
        <v>1</v>
      </c>
      <c r="CD35" s="75">
        <f>InputsTimeDependentComplianceD!G28</f>
        <v>1</v>
      </c>
      <c r="CE35" s="75">
        <f>InputsTimeDependentComplianceD!H28</f>
        <v>1</v>
      </c>
      <c r="CF35" s="75">
        <f>InputsTimeDependentComplianceD!I28</f>
        <v>1</v>
      </c>
      <c r="CG35" s="75">
        <f>InputsTimeDependentComplianceD!J28</f>
        <v>1</v>
      </c>
      <c r="CH35" s="75">
        <f>InputsTimeDependentComplianceD!K28</f>
        <v>1</v>
      </c>
      <c r="CI35" s="75">
        <f>InputsTimeDependentComplianceD!L28</f>
        <v>1</v>
      </c>
      <c r="CJ35" s="75">
        <f>InputsTimeDependentComplianceD!M28</f>
        <v>1</v>
      </c>
      <c r="CK35" s="75">
        <f>InputsTimeDependentComplianceD!N28</f>
        <v>1</v>
      </c>
      <c r="CL35" s="75">
        <f>InputsTimeDependentComplianceD!O28</f>
        <v>1</v>
      </c>
      <c r="CM35" s="75">
        <f>InputsTimeDependentComplianceD!P28</f>
        <v>1</v>
      </c>
      <c r="CN35" s="75">
        <f>InputsTimeDependentComplianceD!Q28</f>
        <v>1</v>
      </c>
      <c r="CO35" s="75">
        <f>InputsTimeDependentComplianceD!R28</f>
        <v>1</v>
      </c>
      <c r="CP35" s="75">
        <f t="shared" ref="CP35:CY35" si="217">CO35</f>
        <v>1</v>
      </c>
      <c r="CQ35" s="75">
        <f t="shared" si="217"/>
        <v>1</v>
      </c>
      <c r="CR35" s="75">
        <f t="shared" si="217"/>
        <v>1</v>
      </c>
      <c r="CS35" s="75">
        <f t="shared" si="217"/>
        <v>1</v>
      </c>
      <c r="CT35" s="75">
        <f t="shared" si="217"/>
        <v>1</v>
      </c>
      <c r="CU35" s="75">
        <f t="shared" si="217"/>
        <v>1</v>
      </c>
      <c r="CV35" s="75">
        <f t="shared" si="217"/>
        <v>1</v>
      </c>
      <c r="CW35" s="75">
        <f t="shared" si="217"/>
        <v>1</v>
      </c>
      <c r="CX35" s="75">
        <f t="shared" si="217"/>
        <v>1</v>
      </c>
      <c r="CY35" s="75">
        <f t="shared" si="217"/>
        <v>1</v>
      </c>
      <c r="CZ35" s="168"/>
      <c r="DA35" s="75">
        <f>InputsTimeDependentComplianceG!D28</f>
        <v>1</v>
      </c>
      <c r="DB35" s="75">
        <f>InputsTimeDependentComplianceG!E28</f>
        <v>1</v>
      </c>
      <c r="DC35" s="75">
        <f>InputsTimeDependentComplianceG!F28</f>
        <v>1</v>
      </c>
      <c r="DD35" s="75">
        <f>InputsTimeDependentComplianceG!G28</f>
        <v>1</v>
      </c>
      <c r="DE35" s="75">
        <f>InputsTimeDependentComplianceG!H28</f>
        <v>1</v>
      </c>
      <c r="DF35" s="75">
        <f>InputsTimeDependentComplianceG!I28</f>
        <v>1</v>
      </c>
      <c r="DG35" s="75">
        <f>InputsTimeDependentComplianceG!J28</f>
        <v>1</v>
      </c>
      <c r="DH35" s="75">
        <f>InputsTimeDependentComplianceG!K28</f>
        <v>1</v>
      </c>
      <c r="DI35" s="75">
        <f>InputsTimeDependentComplianceG!L28</f>
        <v>1</v>
      </c>
      <c r="DJ35" s="75">
        <f>InputsTimeDependentComplianceG!M28</f>
        <v>1</v>
      </c>
      <c r="DK35" s="75">
        <f>InputsTimeDependentComplianceG!N28</f>
        <v>1</v>
      </c>
      <c r="DL35" s="75">
        <f>InputsTimeDependentComplianceG!O28</f>
        <v>1</v>
      </c>
      <c r="DM35" s="75">
        <f>InputsTimeDependentComplianceG!P28</f>
        <v>1</v>
      </c>
      <c r="DN35" s="75">
        <f>InputsTimeDependentComplianceG!Q28</f>
        <v>1</v>
      </c>
      <c r="DO35" s="75">
        <f>InputsTimeDependentComplianceG!R28</f>
        <v>1</v>
      </c>
      <c r="DP35" s="75">
        <f t="shared" ref="DP35:DY35" si="218">DO35</f>
        <v>1</v>
      </c>
      <c r="DQ35" s="75">
        <f t="shared" si="218"/>
        <v>1</v>
      </c>
      <c r="DR35" s="75">
        <f t="shared" si="218"/>
        <v>1</v>
      </c>
      <c r="DS35" s="75">
        <f t="shared" si="218"/>
        <v>1</v>
      </c>
      <c r="DT35" s="75">
        <f t="shared" si="218"/>
        <v>1</v>
      </c>
      <c r="DU35" s="75">
        <f t="shared" si="218"/>
        <v>1</v>
      </c>
      <c r="DV35" s="75">
        <f t="shared" si="218"/>
        <v>1</v>
      </c>
      <c r="DW35" s="75">
        <f t="shared" si="218"/>
        <v>1</v>
      </c>
      <c r="DX35" s="75">
        <f t="shared" si="218"/>
        <v>1</v>
      </c>
      <c r="DY35" s="75">
        <f t="shared" si="218"/>
        <v>1</v>
      </c>
      <c r="DZ35" s="168"/>
      <c r="EA35" s="52">
        <f>InputsStatic!S28</f>
        <v>9</v>
      </c>
      <c r="EB35" s="53">
        <v>0.31</v>
      </c>
      <c r="EC35" s="52">
        <f>InputsStatic!T28</f>
        <v>1965</v>
      </c>
      <c r="ED35" s="89">
        <f>InputsNOMAD!AH28</f>
        <v>7.0800000000000004E-3</v>
      </c>
      <c r="EE35" s="89">
        <f>InputsNOMAD!AI28</f>
        <v>9.6530000000000005E-2</v>
      </c>
      <c r="EF35" s="20">
        <f>InputsStatic!K28</f>
        <v>0</v>
      </c>
      <c r="EG35" s="73"/>
      <c r="EH35" s="225">
        <f>InputsStatic!AF28</f>
        <v>0.72787500000000005</v>
      </c>
      <c r="EI35" s="73"/>
      <c r="EJ35" s="52">
        <f t="shared" si="48"/>
        <v>1</v>
      </c>
      <c r="EK35" s="52">
        <v>1</v>
      </c>
      <c r="EL35" s="52">
        <v>0</v>
      </c>
      <c r="EM35" s="52">
        <v>0</v>
      </c>
      <c r="EN35" s="52">
        <v>0</v>
      </c>
      <c r="EO35" s="52">
        <v>0</v>
      </c>
      <c r="EP35" s="52">
        <v>0</v>
      </c>
      <c r="EQ35" s="52">
        <v>0</v>
      </c>
      <c r="ER35" s="52">
        <v>0</v>
      </c>
      <c r="ES35" s="52">
        <v>0</v>
      </c>
      <c r="ET35" s="52">
        <v>0</v>
      </c>
      <c r="EU35" s="52">
        <v>0</v>
      </c>
      <c r="EV35" s="52">
        <v>0</v>
      </c>
      <c r="EW35" s="52">
        <v>0</v>
      </c>
      <c r="EX35" s="52">
        <v>0</v>
      </c>
      <c r="EY35" s="52">
        <f t="shared" si="49"/>
        <v>1</v>
      </c>
      <c r="EZ35" s="640">
        <v>1</v>
      </c>
      <c r="FA35" s="168"/>
      <c r="FB35" s="52">
        <f t="shared" si="62"/>
        <v>8</v>
      </c>
      <c r="FC35" s="20">
        <f t="shared" si="50"/>
        <v>2017</v>
      </c>
      <c r="FD35" s="75"/>
      <c r="FE35" s="75"/>
      <c r="FF35" s="75"/>
      <c r="FG35" s="75"/>
      <c r="FH35" s="75"/>
      <c r="FI35" s="75"/>
      <c r="FJ35" s="23"/>
      <c r="FK35" s="52">
        <f>InputsTimeDependentUnits!D28</f>
        <v>10800</v>
      </c>
      <c r="FL35" s="52">
        <f>InputsTimeDependentUnits!E28</f>
        <v>10800</v>
      </c>
      <c r="FM35" s="52">
        <f>InputsTimeDependentUnits!F28</f>
        <v>10800</v>
      </c>
      <c r="FN35" s="52">
        <f>InputsTimeDependentUnits!G28</f>
        <v>10800</v>
      </c>
      <c r="FO35" s="52">
        <f>InputsTimeDependentUnits!H28</f>
        <v>10800</v>
      </c>
      <c r="FP35" s="52">
        <f>InputsTimeDependentUnits!I28</f>
        <v>10800</v>
      </c>
      <c r="FQ35" s="52">
        <f>InputsTimeDependentUnits!J28</f>
        <v>10800</v>
      </c>
      <c r="FR35" s="52">
        <f>InputsTimeDependentUnits!K28</f>
        <v>10800</v>
      </c>
      <c r="FS35" s="52">
        <f>InputsTimeDependentUnits!L28</f>
        <v>10800</v>
      </c>
      <c r="FT35" s="52">
        <f>InputsTimeDependentUnits!M28</f>
        <v>10800</v>
      </c>
      <c r="FU35" s="52">
        <f>InputsTimeDependentUnits!N28</f>
        <v>10800</v>
      </c>
      <c r="FV35" s="52">
        <f>InputsTimeDependentUnits!O28</f>
        <v>10800</v>
      </c>
      <c r="FW35" s="52">
        <f>InputsTimeDependentUnits!P28</f>
        <v>10800</v>
      </c>
      <c r="FX35" s="52">
        <f>InputsTimeDependentUnits!Q28</f>
        <v>10800</v>
      </c>
      <c r="FY35" s="52">
        <f>InputsTimeDependentUnits!R28</f>
        <v>10800</v>
      </c>
      <c r="FZ35" s="52">
        <f t="shared" si="112"/>
        <v>10800</v>
      </c>
      <c r="GA35" s="52">
        <f t="shared" si="155"/>
        <v>10800</v>
      </c>
      <c r="GB35" s="52">
        <f t="shared" si="156"/>
        <v>10800</v>
      </c>
      <c r="GC35" s="52">
        <f t="shared" si="157"/>
        <v>10800</v>
      </c>
      <c r="GD35" s="52">
        <f t="shared" si="158"/>
        <v>10800</v>
      </c>
      <c r="GE35" s="52">
        <f t="shared" si="159"/>
        <v>10800</v>
      </c>
      <c r="GF35" s="52">
        <f t="shared" si="160"/>
        <v>10800</v>
      </c>
      <c r="GG35" s="52">
        <f t="shared" si="161"/>
        <v>10800</v>
      </c>
      <c r="GH35" s="52">
        <f t="shared" si="162"/>
        <v>10800</v>
      </c>
      <c r="GI35" s="52">
        <f t="shared" si="163"/>
        <v>10800</v>
      </c>
      <c r="GJ35" s="168"/>
      <c r="GK35" s="225">
        <v>1</v>
      </c>
      <c r="GL35" s="7">
        <v>1</v>
      </c>
      <c r="GM35" s="7">
        <v>1</v>
      </c>
      <c r="GN35" s="7">
        <v>1</v>
      </c>
      <c r="GO35" s="7">
        <v>1</v>
      </c>
      <c r="GP35" s="7">
        <v>1</v>
      </c>
      <c r="GQ35" s="7">
        <v>1</v>
      </c>
      <c r="GR35" s="7">
        <v>1</v>
      </c>
      <c r="GS35" s="7">
        <v>1</v>
      </c>
      <c r="GT35" s="7">
        <v>1</v>
      </c>
      <c r="GU35" s="7">
        <v>1</v>
      </c>
      <c r="GV35" s="7">
        <v>1</v>
      </c>
      <c r="GW35" s="7">
        <v>1</v>
      </c>
      <c r="GX35" s="7">
        <v>1</v>
      </c>
      <c r="GY35" s="7">
        <v>1</v>
      </c>
      <c r="GZ35" s="7">
        <v>1</v>
      </c>
      <c r="HA35" s="7">
        <v>1</v>
      </c>
      <c r="HB35" s="7">
        <v>1</v>
      </c>
      <c r="HC35" s="7">
        <v>1</v>
      </c>
      <c r="HD35" s="7">
        <v>1</v>
      </c>
      <c r="HE35" s="7">
        <v>1</v>
      </c>
      <c r="HF35" s="7">
        <v>1</v>
      </c>
      <c r="HG35" s="7">
        <v>1</v>
      </c>
      <c r="HH35" s="7">
        <v>1</v>
      </c>
      <c r="HI35" s="7">
        <v>1</v>
      </c>
      <c r="HJ35" s="168"/>
      <c r="HK35" s="52">
        <f t="shared" si="53"/>
        <v>2006</v>
      </c>
      <c r="HL35" s="52">
        <f ca="1">IF($EJ35&gt;0,OFFSET(Dashboard!F$16,$EJ35-1,0),0)</f>
        <v>1</v>
      </c>
      <c r="HM35" s="52">
        <f ca="1">IF($EJ35&gt;0,OFFSET(Dashboard!G$16,$EJ35-1,0),0)</f>
        <v>0</v>
      </c>
      <c r="HN35" s="52">
        <f ca="1">IF($EJ35&gt;0,OFFSET(Dashboard!H$16,$EJ35-1,0),0)</f>
        <v>0</v>
      </c>
      <c r="HO35" s="168"/>
    </row>
    <row r="36" spans="1:223" s="5" customFormat="1" ht="32.25" customHeight="1" x14ac:dyDescent="0.2">
      <c r="A36" s="52">
        <f t="shared" ca="1" si="16"/>
        <v>1</v>
      </c>
      <c r="B36" s="45">
        <f t="shared" ref="B36" si="219">B35+1</f>
        <v>26</v>
      </c>
      <c r="C36" s="45"/>
      <c r="D36" s="14" t="str">
        <f ca="1">IF(EJ36&gt;0,OFFSET(Dashboard!$E$16,EJ36-1,0),"")</f>
        <v>2005 T-20</v>
      </c>
      <c r="E36" s="14" t="s">
        <v>597</v>
      </c>
      <c r="F36" s="8" t="s">
        <v>25</v>
      </c>
      <c r="G36" s="609">
        <f t="shared" ca="1" si="17"/>
        <v>0</v>
      </c>
      <c r="H36" s="609">
        <f t="shared" ca="1" si="18"/>
        <v>0</v>
      </c>
      <c r="I36" s="609">
        <f t="shared" ca="1" si="19"/>
        <v>0</v>
      </c>
      <c r="J36" s="522">
        <f>InputsStatic!J29</f>
        <v>38718</v>
      </c>
      <c r="K36" s="10">
        <f>InputsStatic!L29</f>
        <v>5</v>
      </c>
      <c r="L36" s="168"/>
      <c r="M36" s="764">
        <v>1</v>
      </c>
      <c r="N36" s="83">
        <v>0</v>
      </c>
      <c r="O36" s="20">
        <v>100</v>
      </c>
      <c r="P36" s="168"/>
      <c r="Q36" s="144"/>
      <c r="R36" s="608">
        <f>InputsStatic!M29</f>
        <v>0</v>
      </c>
      <c r="S36" s="609">
        <f>InputsStatic!N29</f>
        <v>0</v>
      </c>
      <c r="T36" s="609">
        <f>InputsStatic!O29</f>
        <v>0</v>
      </c>
      <c r="U36" s="129">
        <f>InputsStatic!P29</f>
        <v>1</v>
      </c>
      <c r="V36" s="129">
        <f>InputsStatic!Q29</f>
        <v>1</v>
      </c>
      <c r="W36" s="129">
        <f>InputsStatic!R29</f>
        <v>0</v>
      </c>
      <c r="X36" s="138"/>
      <c r="Y36" s="138"/>
      <c r="Z36" s="52">
        <f t="shared" si="20"/>
        <v>9000</v>
      </c>
      <c r="AA36" s="20">
        <f t="shared" si="21"/>
        <v>9000</v>
      </c>
      <c r="AB36" s="20">
        <f t="shared" si="22"/>
        <v>9000</v>
      </c>
      <c r="AC36" s="20">
        <f t="shared" si="23"/>
        <v>9000</v>
      </c>
      <c r="AD36" s="20">
        <f t="shared" si="24"/>
        <v>9000</v>
      </c>
      <c r="AE36" s="20">
        <f t="shared" si="25"/>
        <v>9000</v>
      </c>
      <c r="AF36" s="20">
        <f t="shared" si="26"/>
        <v>9000</v>
      </c>
      <c r="AG36" s="20">
        <f t="shared" si="27"/>
        <v>9000</v>
      </c>
      <c r="AH36" s="20">
        <f t="shared" si="28"/>
        <v>9000</v>
      </c>
      <c r="AI36" s="20">
        <f t="shared" si="29"/>
        <v>9000</v>
      </c>
      <c r="AJ36" s="20">
        <f t="shared" si="30"/>
        <v>9000</v>
      </c>
      <c r="AK36" s="20">
        <f t="shared" si="31"/>
        <v>9000</v>
      </c>
      <c r="AL36" s="20">
        <f t="shared" si="32"/>
        <v>9000</v>
      </c>
      <c r="AM36" s="20">
        <f t="shared" si="33"/>
        <v>9000</v>
      </c>
      <c r="AN36" s="20">
        <f t="shared" si="34"/>
        <v>9000</v>
      </c>
      <c r="AO36" s="20">
        <f t="shared" si="35"/>
        <v>9000</v>
      </c>
      <c r="AP36" s="20">
        <f t="shared" si="36"/>
        <v>9000</v>
      </c>
      <c r="AQ36" s="20">
        <f t="shared" si="37"/>
        <v>9000</v>
      </c>
      <c r="AR36" s="20">
        <f t="shared" si="38"/>
        <v>9000</v>
      </c>
      <c r="AS36" s="20">
        <f t="shared" si="39"/>
        <v>9000</v>
      </c>
      <c r="AT36" s="20">
        <f t="shared" si="40"/>
        <v>9000</v>
      </c>
      <c r="AU36" s="20">
        <f t="shared" si="41"/>
        <v>9000</v>
      </c>
      <c r="AV36" s="20">
        <f t="shared" si="42"/>
        <v>9000</v>
      </c>
      <c r="AW36" s="20">
        <f t="shared" si="43"/>
        <v>9000</v>
      </c>
      <c r="AX36" s="20">
        <f t="shared" si="44"/>
        <v>9000</v>
      </c>
      <c r="AY36" s="73"/>
      <c r="AZ36" s="73"/>
      <c r="BA36" s="75">
        <f>InputsTimeDependentComplianceE!D29</f>
        <v>1</v>
      </c>
      <c r="BB36" s="75">
        <f>InputsTimeDependentComplianceE!E29</f>
        <v>1</v>
      </c>
      <c r="BC36" s="75">
        <f>InputsTimeDependentComplianceE!F29</f>
        <v>1</v>
      </c>
      <c r="BD36" s="75">
        <f>InputsTimeDependentComplianceE!G29</f>
        <v>1</v>
      </c>
      <c r="BE36" s="75">
        <f>InputsTimeDependentComplianceE!H29</f>
        <v>1</v>
      </c>
      <c r="BF36" s="75">
        <f>InputsTimeDependentComplianceE!I29</f>
        <v>1</v>
      </c>
      <c r="BG36" s="75">
        <f>InputsTimeDependentComplianceE!J29</f>
        <v>1</v>
      </c>
      <c r="BH36" s="75">
        <f>InputsTimeDependentComplianceE!K29</f>
        <v>1</v>
      </c>
      <c r="BI36" s="75">
        <f>InputsTimeDependentComplianceE!L29</f>
        <v>1</v>
      </c>
      <c r="BJ36" s="75">
        <f>InputsTimeDependentComplianceE!M29</f>
        <v>1</v>
      </c>
      <c r="BK36" s="75">
        <f>InputsTimeDependentComplianceE!N29</f>
        <v>1</v>
      </c>
      <c r="BL36" s="75">
        <f>InputsTimeDependentComplianceE!O29</f>
        <v>1</v>
      </c>
      <c r="BM36" s="75">
        <f>InputsTimeDependentComplianceE!P29</f>
        <v>1</v>
      </c>
      <c r="BN36" s="75">
        <f>InputsTimeDependentComplianceE!Q29</f>
        <v>1</v>
      </c>
      <c r="BO36" s="75">
        <f>InputsTimeDependentComplianceE!R29</f>
        <v>1</v>
      </c>
      <c r="BP36" s="75">
        <f t="shared" si="55"/>
        <v>1</v>
      </c>
      <c r="BQ36" s="75">
        <f t="shared" si="55"/>
        <v>1</v>
      </c>
      <c r="BR36" s="75">
        <f t="shared" ref="BR36:BS36" si="220">BQ36</f>
        <v>1</v>
      </c>
      <c r="BS36" s="75">
        <f t="shared" si="220"/>
        <v>1</v>
      </c>
      <c r="BT36" s="75">
        <f t="shared" ref="BT36:BU36" si="221">BS36</f>
        <v>1</v>
      </c>
      <c r="BU36" s="75">
        <f t="shared" si="221"/>
        <v>1</v>
      </c>
      <c r="BV36" s="75">
        <f t="shared" ref="BV36:BW36" si="222">BU36</f>
        <v>1</v>
      </c>
      <c r="BW36" s="75">
        <f t="shared" si="222"/>
        <v>1</v>
      </c>
      <c r="BX36" s="75">
        <f t="shared" ref="BX36:BY36" si="223">BW36</f>
        <v>1</v>
      </c>
      <c r="BY36" s="75">
        <f t="shared" si="223"/>
        <v>1</v>
      </c>
      <c r="BZ36" s="23"/>
      <c r="CA36" s="75">
        <f>InputsTimeDependentComplianceD!D29</f>
        <v>1</v>
      </c>
      <c r="CB36" s="75">
        <f>InputsTimeDependentComplianceD!E29</f>
        <v>1</v>
      </c>
      <c r="CC36" s="75">
        <f>InputsTimeDependentComplianceD!F29</f>
        <v>1</v>
      </c>
      <c r="CD36" s="75">
        <f>InputsTimeDependentComplianceD!G29</f>
        <v>1</v>
      </c>
      <c r="CE36" s="75">
        <f>InputsTimeDependentComplianceD!H29</f>
        <v>1</v>
      </c>
      <c r="CF36" s="75">
        <f>InputsTimeDependentComplianceD!I29</f>
        <v>1</v>
      </c>
      <c r="CG36" s="75">
        <f>InputsTimeDependentComplianceD!J29</f>
        <v>1</v>
      </c>
      <c r="CH36" s="75">
        <f>InputsTimeDependentComplianceD!K29</f>
        <v>1</v>
      </c>
      <c r="CI36" s="75">
        <f>InputsTimeDependentComplianceD!L29</f>
        <v>1</v>
      </c>
      <c r="CJ36" s="75">
        <f>InputsTimeDependentComplianceD!M29</f>
        <v>1</v>
      </c>
      <c r="CK36" s="75">
        <f>InputsTimeDependentComplianceD!N29</f>
        <v>1</v>
      </c>
      <c r="CL36" s="75">
        <f>InputsTimeDependentComplianceD!O29</f>
        <v>1</v>
      </c>
      <c r="CM36" s="75">
        <f>InputsTimeDependentComplianceD!P29</f>
        <v>1</v>
      </c>
      <c r="CN36" s="75">
        <f>InputsTimeDependentComplianceD!Q29</f>
        <v>1</v>
      </c>
      <c r="CO36" s="75">
        <f>InputsTimeDependentComplianceD!R29</f>
        <v>1</v>
      </c>
      <c r="CP36" s="75">
        <f t="shared" ref="CP36:CY36" si="224">CO36</f>
        <v>1</v>
      </c>
      <c r="CQ36" s="75">
        <f t="shared" si="224"/>
        <v>1</v>
      </c>
      <c r="CR36" s="75">
        <f t="shared" si="224"/>
        <v>1</v>
      </c>
      <c r="CS36" s="75">
        <f t="shared" si="224"/>
        <v>1</v>
      </c>
      <c r="CT36" s="75">
        <f t="shared" si="224"/>
        <v>1</v>
      </c>
      <c r="CU36" s="75">
        <f t="shared" si="224"/>
        <v>1</v>
      </c>
      <c r="CV36" s="75">
        <f t="shared" si="224"/>
        <v>1</v>
      </c>
      <c r="CW36" s="75">
        <f t="shared" si="224"/>
        <v>1</v>
      </c>
      <c r="CX36" s="75">
        <f t="shared" si="224"/>
        <v>1</v>
      </c>
      <c r="CY36" s="75">
        <f t="shared" si="224"/>
        <v>1</v>
      </c>
      <c r="CZ36" s="168"/>
      <c r="DA36" s="75">
        <f>InputsTimeDependentComplianceG!D29</f>
        <v>1</v>
      </c>
      <c r="DB36" s="75">
        <f>InputsTimeDependentComplianceG!E29</f>
        <v>1</v>
      </c>
      <c r="DC36" s="75">
        <f>InputsTimeDependentComplianceG!F29</f>
        <v>1</v>
      </c>
      <c r="DD36" s="75">
        <f>InputsTimeDependentComplianceG!G29</f>
        <v>1</v>
      </c>
      <c r="DE36" s="75">
        <f>InputsTimeDependentComplianceG!H29</f>
        <v>1</v>
      </c>
      <c r="DF36" s="75">
        <f>InputsTimeDependentComplianceG!I29</f>
        <v>1</v>
      </c>
      <c r="DG36" s="75">
        <f>InputsTimeDependentComplianceG!J29</f>
        <v>1</v>
      </c>
      <c r="DH36" s="75">
        <f>InputsTimeDependentComplianceG!K29</f>
        <v>1</v>
      </c>
      <c r="DI36" s="75">
        <f>InputsTimeDependentComplianceG!L29</f>
        <v>1</v>
      </c>
      <c r="DJ36" s="75">
        <f>InputsTimeDependentComplianceG!M29</f>
        <v>1</v>
      </c>
      <c r="DK36" s="75">
        <f>InputsTimeDependentComplianceG!N29</f>
        <v>1</v>
      </c>
      <c r="DL36" s="75">
        <f>InputsTimeDependentComplianceG!O29</f>
        <v>1</v>
      </c>
      <c r="DM36" s="75">
        <f>InputsTimeDependentComplianceG!P29</f>
        <v>1</v>
      </c>
      <c r="DN36" s="75">
        <f>InputsTimeDependentComplianceG!Q29</f>
        <v>1</v>
      </c>
      <c r="DO36" s="75">
        <f>InputsTimeDependentComplianceG!R29</f>
        <v>1</v>
      </c>
      <c r="DP36" s="75">
        <f t="shared" ref="DP36:DY36" si="225">DO36</f>
        <v>1</v>
      </c>
      <c r="DQ36" s="75">
        <f t="shared" si="225"/>
        <v>1</v>
      </c>
      <c r="DR36" s="75">
        <f t="shared" si="225"/>
        <v>1</v>
      </c>
      <c r="DS36" s="75">
        <f t="shared" si="225"/>
        <v>1</v>
      </c>
      <c r="DT36" s="75">
        <f t="shared" si="225"/>
        <v>1</v>
      </c>
      <c r="DU36" s="75">
        <f t="shared" si="225"/>
        <v>1</v>
      </c>
      <c r="DV36" s="75">
        <f t="shared" si="225"/>
        <v>1</v>
      </c>
      <c r="DW36" s="75">
        <f t="shared" si="225"/>
        <v>1</v>
      </c>
      <c r="DX36" s="75">
        <f t="shared" si="225"/>
        <v>1</v>
      </c>
      <c r="DY36" s="75">
        <f t="shared" si="225"/>
        <v>1</v>
      </c>
      <c r="DZ36" s="168"/>
      <c r="EA36" s="52">
        <f>InputsStatic!S29</f>
        <v>9</v>
      </c>
      <c r="EB36" s="53">
        <v>0.83</v>
      </c>
      <c r="EC36" s="52">
        <f>InputsStatic!T29</f>
        <v>2003</v>
      </c>
      <c r="ED36" s="89">
        <f>InputsNOMAD!AH29</f>
        <v>3.9260000000000003E-2</v>
      </c>
      <c r="EE36" s="89">
        <f>InputsNOMAD!AI29</f>
        <v>0.38935999999999998</v>
      </c>
      <c r="EF36" s="20">
        <f>InputsStatic!K29</f>
        <v>0</v>
      </c>
      <c r="EG36" s="73"/>
      <c r="EH36" s="225">
        <f>InputsStatic!AF29</f>
        <v>0.64375000000000004</v>
      </c>
      <c r="EI36" s="73"/>
      <c r="EJ36" s="52">
        <f t="shared" si="48"/>
        <v>1</v>
      </c>
      <c r="EK36" s="52">
        <v>1</v>
      </c>
      <c r="EL36" s="52">
        <v>0</v>
      </c>
      <c r="EM36" s="52">
        <v>0</v>
      </c>
      <c r="EN36" s="52">
        <v>0</v>
      </c>
      <c r="EO36" s="52">
        <v>0</v>
      </c>
      <c r="EP36" s="52">
        <v>0</v>
      </c>
      <c r="EQ36" s="52">
        <v>0</v>
      </c>
      <c r="ER36" s="52">
        <v>0</v>
      </c>
      <c r="ES36" s="52">
        <v>0</v>
      </c>
      <c r="ET36" s="52">
        <v>0</v>
      </c>
      <c r="EU36" s="52">
        <v>0</v>
      </c>
      <c r="EV36" s="52">
        <v>0</v>
      </c>
      <c r="EW36" s="52">
        <v>0</v>
      </c>
      <c r="EX36" s="52">
        <v>0</v>
      </c>
      <c r="EY36" s="52">
        <f t="shared" si="49"/>
        <v>1</v>
      </c>
      <c r="EZ36" s="640">
        <v>1</v>
      </c>
      <c r="FA36" s="168"/>
      <c r="FB36" s="52">
        <f t="shared" si="62"/>
        <v>8</v>
      </c>
      <c r="FC36" s="20">
        <f t="shared" si="50"/>
        <v>2017</v>
      </c>
      <c r="FD36" s="75"/>
      <c r="FE36" s="75"/>
      <c r="FF36" s="75"/>
      <c r="FG36" s="75"/>
      <c r="FH36" s="75"/>
      <c r="FI36" s="75"/>
      <c r="FJ36" s="23"/>
      <c r="FK36" s="52">
        <f>InputsTimeDependentUnits!D29</f>
        <v>9000</v>
      </c>
      <c r="FL36" s="52">
        <f>InputsTimeDependentUnits!E29</f>
        <v>9000</v>
      </c>
      <c r="FM36" s="52">
        <f>InputsTimeDependentUnits!F29</f>
        <v>9000</v>
      </c>
      <c r="FN36" s="52">
        <f>InputsTimeDependentUnits!G29</f>
        <v>9000</v>
      </c>
      <c r="FO36" s="52">
        <f>InputsTimeDependentUnits!H29</f>
        <v>9000</v>
      </c>
      <c r="FP36" s="52">
        <f>InputsTimeDependentUnits!I29</f>
        <v>9000</v>
      </c>
      <c r="FQ36" s="52">
        <f>InputsTimeDependentUnits!J29</f>
        <v>9000</v>
      </c>
      <c r="FR36" s="52">
        <f>InputsTimeDependentUnits!K29</f>
        <v>9000</v>
      </c>
      <c r="FS36" s="52">
        <f>InputsTimeDependentUnits!L29</f>
        <v>9000</v>
      </c>
      <c r="FT36" s="52">
        <f>InputsTimeDependentUnits!M29</f>
        <v>9000</v>
      </c>
      <c r="FU36" s="52">
        <f>InputsTimeDependentUnits!N29</f>
        <v>9000</v>
      </c>
      <c r="FV36" s="52">
        <f>InputsTimeDependentUnits!O29</f>
        <v>9000</v>
      </c>
      <c r="FW36" s="52">
        <f>InputsTimeDependentUnits!P29</f>
        <v>9000</v>
      </c>
      <c r="FX36" s="52">
        <f>InputsTimeDependentUnits!Q29</f>
        <v>9000</v>
      </c>
      <c r="FY36" s="52">
        <f>InputsTimeDependentUnits!R29</f>
        <v>9000</v>
      </c>
      <c r="FZ36" s="52">
        <f t="shared" si="112"/>
        <v>9000</v>
      </c>
      <c r="GA36" s="52">
        <f t="shared" si="155"/>
        <v>9000</v>
      </c>
      <c r="GB36" s="52">
        <f t="shared" si="156"/>
        <v>9000</v>
      </c>
      <c r="GC36" s="52">
        <f t="shared" si="157"/>
        <v>9000</v>
      </c>
      <c r="GD36" s="52">
        <f t="shared" si="158"/>
        <v>9000</v>
      </c>
      <c r="GE36" s="52">
        <f t="shared" si="159"/>
        <v>9000</v>
      </c>
      <c r="GF36" s="52">
        <f t="shared" si="160"/>
        <v>9000</v>
      </c>
      <c r="GG36" s="52">
        <f t="shared" si="161"/>
        <v>9000</v>
      </c>
      <c r="GH36" s="52">
        <f t="shared" si="162"/>
        <v>9000</v>
      </c>
      <c r="GI36" s="52">
        <f t="shared" si="163"/>
        <v>9000</v>
      </c>
      <c r="GJ36" s="168"/>
      <c r="GK36" s="225">
        <v>1</v>
      </c>
      <c r="GL36" s="7">
        <v>1</v>
      </c>
      <c r="GM36" s="7">
        <v>1</v>
      </c>
      <c r="GN36" s="7">
        <v>1</v>
      </c>
      <c r="GO36" s="7">
        <v>1</v>
      </c>
      <c r="GP36" s="7">
        <v>1</v>
      </c>
      <c r="GQ36" s="7">
        <v>1</v>
      </c>
      <c r="GR36" s="7">
        <v>1</v>
      </c>
      <c r="GS36" s="7">
        <v>1</v>
      </c>
      <c r="GT36" s="7">
        <v>1</v>
      </c>
      <c r="GU36" s="7">
        <v>1</v>
      </c>
      <c r="GV36" s="7">
        <v>1</v>
      </c>
      <c r="GW36" s="7">
        <v>1</v>
      </c>
      <c r="GX36" s="7">
        <v>1</v>
      </c>
      <c r="GY36" s="7">
        <v>1</v>
      </c>
      <c r="GZ36" s="7">
        <v>1</v>
      </c>
      <c r="HA36" s="7">
        <v>1</v>
      </c>
      <c r="HB36" s="7">
        <v>1</v>
      </c>
      <c r="HC36" s="7">
        <v>1</v>
      </c>
      <c r="HD36" s="7">
        <v>1</v>
      </c>
      <c r="HE36" s="7">
        <v>1</v>
      </c>
      <c r="HF36" s="7">
        <v>1</v>
      </c>
      <c r="HG36" s="7">
        <v>1</v>
      </c>
      <c r="HH36" s="7">
        <v>1</v>
      </c>
      <c r="HI36" s="7">
        <v>1</v>
      </c>
      <c r="HJ36" s="168"/>
      <c r="HK36" s="52">
        <f t="shared" si="53"/>
        <v>2006</v>
      </c>
      <c r="HL36" s="52">
        <f ca="1">IF($EJ36&gt;0,OFFSET(Dashboard!F$16,$EJ36-1,0),0)</f>
        <v>1</v>
      </c>
      <c r="HM36" s="52">
        <f ca="1">IF($EJ36&gt;0,OFFSET(Dashboard!G$16,$EJ36-1,0),0)</f>
        <v>0</v>
      </c>
      <c r="HN36" s="52">
        <f ca="1">IF($EJ36&gt;0,OFFSET(Dashboard!H$16,$EJ36-1,0),0)</f>
        <v>0</v>
      </c>
      <c r="HO36" s="168"/>
    </row>
    <row r="37" spans="1:223" s="19" customFormat="1" ht="32.25" customHeight="1" x14ac:dyDescent="0.2">
      <c r="A37" s="52">
        <f t="shared" ca="1" si="16"/>
        <v>1</v>
      </c>
      <c r="B37" s="45">
        <f t="shared" ref="B37" si="226">B36+1</f>
        <v>27</v>
      </c>
      <c r="C37" s="45"/>
      <c r="D37" s="531" t="str">
        <f ca="1">IF(EJ37&gt;0,OFFSET(Dashboard!$E$16,EJ37-1,0),"")</f>
        <v>2006 T-20</v>
      </c>
      <c r="E37" s="14" t="s">
        <v>598</v>
      </c>
      <c r="F37" s="8" t="s">
        <v>76</v>
      </c>
      <c r="G37" s="609">
        <f t="shared" ca="1" si="17"/>
        <v>0</v>
      </c>
      <c r="H37" s="609">
        <f t="shared" ca="1" si="18"/>
        <v>0</v>
      </c>
      <c r="I37" s="609">
        <f t="shared" ca="1" si="19"/>
        <v>0</v>
      </c>
      <c r="J37" s="522">
        <f>InputsStatic!J49</f>
        <v>39455</v>
      </c>
      <c r="K37" s="10">
        <f>InputsStatic!L49</f>
        <v>4</v>
      </c>
      <c r="L37" s="168"/>
      <c r="M37" s="764">
        <v>1</v>
      </c>
      <c r="N37" s="83">
        <v>0</v>
      </c>
      <c r="O37" s="20">
        <v>100</v>
      </c>
      <c r="P37" s="168"/>
      <c r="Q37" s="144"/>
      <c r="R37" s="608">
        <f>InputsStatic!M49</f>
        <v>5.8</v>
      </c>
      <c r="S37" s="609">
        <f>InputsStatic!N49</f>
        <v>1.0400000000000001E-3</v>
      </c>
      <c r="T37" s="609">
        <f>InputsStatic!O49</f>
        <v>0</v>
      </c>
      <c r="U37" s="129">
        <f>InputsStatic!P49</f>
        <v>1.04</v>
      </c>
      <c r="V37" s="129">
        <f>InputsStatic!Q49</f>
        <v>1.32</v>
      </c>
      <c r="W37" s="129">
        <f>InputsStatic!R49</f>
        <v>-2.0666666666666667E-2</v>
      </c>
      <c r="X37" s="138"/>
      <c r="Y37" s="138"/>
      <c r="Z37" s="52"/>
      <c r="AA37" s="20"/>
      <c r="AB37" s="20">
        <f t="shared" ref="AB37:AN38" si="227">FM37*GM37</f>
        <v>0</v>
      </c>
      <c r="AC37" s="20">
        <f t="shared" si="227"/>
        <v>0</v>
      </c>
      <c r="AD37" s="20">
        <f t="shared" si="227"/>
        <v>1688793</v>
      </c>
      <c r="AE37" s="20">
        <f t="shared" si="227"/>
        <v>1688793</v>
      </c>
      <c r="AF37" s="20">
        <f t="shared" si="227"/>
        <v>902231.87671232875</v>
      </c>
      <c r="AG37" s="20">
        <f t="shared" si="227"/>
        <v>0</v>
      </c>
      <c r="AH37" s="20">
        <f t="shared" si="227"/>
        <v>0</v>
      </c>
      <c r="AI37" s="20">
        <f t="shared" si="227"/>
        <v>0</v>
      </c>
      <c r="AJ37" s="20">
        <f t="shared" si="227"/>
        <v>0</v>
      </c>
      <c r="AK37" s="20">
        <f t="shared" si="227"/>
        <v>0</v>
      </c>
      <c r="AL37" s="20">
        <f t="shared" si="227"/>
        <v>0</v>
      </c>
      <c r="AM37" s="20">
        <f t="shared" si="227"/>
        <v>0</v>
      </c>
      <c r="AN37" s="20">
        <f t="shared" si="227"/>
        <v>0</v>
      </c>
      <c r="AO37" s="20">
        <f t="shared" si="35"/>
        <v>0</v>
      </c>
      <c r="AP37" s="20">
        <f t="shared" si="36"/>
        <v>0</v>
      </c>
      <c r="AQ37" s="20">
        <f t="shared" si="37"/>
        <v>0</v>
      </c>
      <c r="AR37" s="20">
        <f t="shared" si="38"/>
        <v>0</v>
      </c>
      <c r="AS37" s="20">
        <f t="shared" si="39"/>
        <v>0</v>
      </c>
      <c r="AT37" s="20">
        <f t="shared" si="40"/>
        <v>0</v>
      </c>
      <c r="AU37" s="20">
        <f t="shared" si="41"/>
        <v>0</v>
      </c>
      <c r="AV37" s="20">
        <f t="shared" si="42"/>
        <v>0</v>
      </c>
      <c r="AW37" s="20">
        <f t="shared" si="43"/>
        <v>0</v>
      </c>
      <c r="AX37" s="20">
        <f t="shared" si="44"/>
        <v>0</v>
      </c>
      <c r="AY37" s="73"/>
      <c r="AZ37" s="73"/>
      <c r="BA37" s="75"/>
      <c r="BB37" s="75"/>
      <c r="BC37" s="75">
        <v>0.84566240920500235</v>
      </c>
      <c r="BD37" s="75">
        <v>0.84566240920500235</v>
      </c>
      <c r="BE37" s="75">
        <f>InputsTimeDependentComplianceE!H49</f>
        <v>0.81699999999999995</v>
      </c>
      <c r="BF37" s="75">
        <f>InputsTimeDependentComplianceE!I49</f>
        <v>0.81699999999999995</v>
      </c>
      <c r="BG37" s="75">
        <f>InputsTimeDependentComplianceE!J49</f>
        <v>0.81699999999999995</v>
      </c>
      <c r="BH37" s="75">
        <f>InputsTimeDependentComplianceE!K49</f>
        <v>0.81699999999999995</v>
      </c>
      <c r="BI37" s="75">
        <f>InputsTimeDependentComplianceE!L49</f>
        <v>0.81699999999999995</v>
      </c>
      <c r="BJ37" s="75">
        <f>InputsTimeDependentComplianceE!M49</f>
        <v>0.81699999999999995</v>
      </c>
      <c r="BK37" s="75">
        <f>InputsTimeDependentComplianceE!N49</f>
        <v>0.81699999999999995</v>
      </c>
      <c r="BL37" s="75">
        <f>InputsTimeDependentComplianceE!O49</f>
        <v>0.81699999999999995</v>
      </c>
      <c r="BM37" s="75">
        <f>InputsTimeDependentComplianceE!P49</f>
        <v>0.81699999999999995</v>
      </c>
      <c r="BN37" s="75">
        <f>InputsTimeDependentComplianceE!Q49</f>
        <v>0.81699999999999995</v>
      </c>
      <c r="BO37" s="75">
        <f>InputsTimeDependentComplianceE!R49</f>
        <v>0.81699999999999995</v>
      </c>
      <c r="BP37" s="75">
        <f t="shared" si="55"/>
        <v>0.81699999999999995</v>
      </c>
      <c r="BQ37" s="75">
        <f t="shared" si="55"/>
        <v>0.81699999999999995</v>
      </c>
      <c r="BR37" s="75">
        <f t="shared" ref="BR37:BS37" si="228">BQ37</f>
        <v>0.81699999999999995</v>
      </c>
      <c r="BS37" s="75">
        <f t="shared" si="228"/>
        <v>0.81699999999999995</v>
      </c>
      <c r="BT37" s="75">
        <f t="shared" ref="BT37:BU37" si="229">BS37</f>
        <v>0.81699999999999995</v>
      </c>
      <c r="BU37" s="75">
        <f t="shared" si="229"/>
        <v>0.81699999999999995</v>
      </c>
      <c r="BV37" s="75">
        <f t="shared" ref="BV37:BW37" si="230">BU37</f>
        <v>0.81699999999999995</v>
      </c>
      <c r="BW37" s="75">
        <f t="shared" si="230"/>
        <v>0.81699999999999995</v>
      </c>
      <c r="BX37" s="75">
        <f t="shared" ref="BX37:BY37" si="231">BW37</f>
        <v>0.81699999999999995</v>
      </c>
      <c r="BY37" s="75">
        <f t="shared" si="231"/>
        <v>0.81699999999999995</v>
      </c>
      <c r="BZ37" s="23"/>
      <c r="CA37" s="75"/>
      <c r="CB37" s="75"/>
      <c r="CC37" s="75"/>
      <c r="CD37" s="75"/>
      <c r="CE37" s="75">
        <f>InputsTimeDependentComplianceD!H49</f>
        <v>0.81699999999999995</v>
      </c>
      <c r="CF37" s="75">
        <f>InputsTimeDependentComplianceD!I49</f>
        <v>0.81699999999999995</v>
      </c>
      <c r="CG37" s="75">
        <f>InputsTimeDependentComplianceD!J49</f>
        <v>0.81699999999999995</v>
      </c>
      <c r="CH37" s="75">
        <f>InputsTimeDependentComplianceD!K49</f>
        <v>0.81699999999999995</v>
      </c>
      <c r="CI37" s="75">
        <f>InputsTimeDependentComplianceD!L49</f>
        <v>0.81699999999999995</v>
      </c>
      <c r="CJ37" s="75">
        <f>InputsTimeDependentComplianceD!M49</f>
        <v>0.81699999999999995</v>
      </c>
      <c r="CK37" s="75">
        <f>InputsTimeDependentComplianceD!N49</f>
        <v>0.81699999999999995</v>
      </c>
      <c r="CL37" s="75">
        <f>InputsTimeDependentComplianceD!O49</f>
        <v>0.81699999999999995</v>
      </c>
      <c r="CM37" s="75">
        <f>InputsTimeDependentComplianceD!P49</f>
        <v>0.81699999999999995</v>
      </c>
      <c r="CN37" s="75">
        <f>InputsTimeDependentComplianceD!Q49</f>
        <v>0.81699999999999995</v>
      </c>
      <c r="CO37" s="75">
        <f>InputsTimeDependentComplianceD!R49</f>
        <v>0.81699999999999995</v>
      </c>
      <c r="CP37" s="75">
        <f t="shared" ref="CP37:CY37" si="232">CO37</f>
        <v>0.81699999999999995</v>
      </c>
      <c r="CQ37" s="75">
        <f t="shared" si="232"/>
        <v>0.81699999999999995</v>
      </c>
      <c r="CR37" s="75">
        <f t="shared" si="232"/>
        <v>0.81699999999999995</v>
      </c>
      <c r="CS37" s="75">
        <f t="shared" si="232"/>
        <v>0.81699999999999995</v>
      </c>
      <c r="CT37" s="75">
        <f t="shared" si="232"/>
        <v>0.81699999999999995</v>
      </c>
      <c r="CU37" s="75">
        <f t="shared" si="232"/>
        <v>0.81699999999999995</v>
      </c>
      <c r="CV37" s="75">
        <f t="shared" si="232"/>
        <v>0.81699999999999995</v>
      </c>
      <c r="CW37" s="75">
        <f t="shared" si="232"/>
        <v>0.81699999999999995</v>
      </c>
      <c r="CX37" s="75">
        <f t="shared" si="232"/>
        <v>0.81699999999999995</v>
      </c>
      <c r="CY37" s="75">
        <f t="shared" si="232"/>
        <v>0.81699999999999995</v>
      </c>
      <c r="CZ37" s="168"/>
      <c r="DA37" s="75"/>
      <c r="DB37" s="75"/>
      <c r="DC37" s="75"/>
      <c r="DD37" s="75"/>
      <c r="DE37" s="75">
        <f>InputsTimeDependentComplianceG!H49</f>
        <v>0.81699999999999995</v>
      </c>
      <c r="DF37" s="75">
        <f>InputsTimeDependentComplianceG!I49</f>
        <v>0.81699999999999995</v>
      </c>
      <c r="DG37" s="75">
        <f>InputsTimeDependentComplianceG!J49</f>
        <v>0.81699999999999995</v>
      </c>
      <c r="DH37" s="75">
        <f>InputsTimeDependentComplianceG!K49</f>
        <v>0.81699999999999995</v>
      </c>
      <c r="DI37" s="75">
        <f>InputsTimeDependentComplianceG!L49</f>
        <v>0.81699999999999995</v>
      </c>
      <c r="DJ37" s="75">
        <f>InputsTimeDependentComplianceG!M49</f>
        <v>0.81699999999999995</v>
      </c>
      <c r="DK37" s="75">
        <f>InputsTimeDependentComplianceG!N49</f>
        <v>0.81699999999999995</v>
      </c>
      <c r="DL37" s="75">
        <f>InputsTimeDependentComplianceG!O49</f>
        <v>0.81699999999999995</v>
      </c>
      <c r="DM37" s="75">
        <f>InputsTimeDependentComplianceG!P49</f>
        <v>0.81699999999999995</v>
      </c>
      <c r="DN37" s="75">
        <f>InputsTimeDependentComplianceG!Q49</f>
        <v>0.81699999999999995</v>
      </c>
      <c r="DO37" s="75">
        <f>InputsTimeDependentComplianceG!R49</f>
        <v>0.81699999999999995</v>
      </c>
      <c r="DP37" s="75">
        <f t="shared" ref="DP37:DY37" si="233">DO37</f>
        <v>0.81699999999999995</v>
      </c>
      <c r="DQ37" s="75">
        <f t="shared" si="233"/>
        <v>0.81699999999999995</v>
      </c>
      <c r="DR37" s="75">
        <f t="shared" si="233"/>
        <v>0.81699999999999995</v>
      </c>
      <c r="DS37" s="75">
        <f t="shared" si="233"/>
        <v>0.81699999999999995</v>
      </c>
      <c r="DT37" s="75">
        <f t="shared" si="233"/>
        <v>0.81699999999999995</v>
      </c>
      <c r="DU37" s="75">
        <f t="shared" si="233"/>
        <v>0.81699999999999995</v>
      </c>
      <c r="DV37" s="75">
        <f t="shared" si="233"/>
        <v>0.81699999999999995</v>
      </c>
      <c r="DW37" s="75">
        <f t="shared" si="233"/>
        <v>0.81699999999999995</v>
      </c>
      <c r="DX37" s="75">
        <f t="shared" si="233"/>
        <v>0.81699999999999995</v>
      </c>
      <c r="DY37" s="75">
        <f t="shared" si="233"/>
        <v>0.81699999999999995</v>
      </c>
      <c r="DZ37" s="168"/>
      <c r="EA37" s="52">
        <f>InputsStatic!S49</f>
        <v>18</v>
      </c>
      <c r="EB37" s="53">
        <v>0.36554197193673998</v>
      </c>
      <c r="EC37" s="52">
        <f>InputsStatic!T49</f>
        <v>2000</v>
      </c>
      <c r="ED37" s="89">
        <f>InputsNOMAD!AH49</f>
        <v>2.2545211255654202E-2</v>
      </c>
      <c r="EE37" s="89">
        <f>InputsNOMAD!AI49</f>
        <v>0.14539088817898699</v>
      </c>
      <c r="EF37" s="20">
        <f>InputsStatic!K49</f>
        <v>0</v>
      </c>
      <c r="EG37" s="73"/>
      <c r="EH37" s="225">
        <f>InputsStatic!AF49</f>
        <v>0.60750000000000004</v>
      </c>
      <c r="EI37" s="73"/>
      <c r="EJ37" s="52">
        <f t="shared" si="48"/>
        <v>2</v>
      </c>
      <c r="EK37" s="52">
        <v>0</v>
      </c>
      <c r="EL37" s="52">
        <v>1</v>
      </c>
      <c r="EM37" s="52">
        <v>0</v>
      </c>
      <c r="EN37" s="52">
        <v>0</v>
      </c>
      <c r="EO37" s="52">
        <v>0</v>
      </c>
      <c r="EP37" s="52">
        <v>0</v>
      </c>
      <c r="EQ37" s="52">
        <v>0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0</v>
      </c>
      <c r="EX37" s="52">
        <v>0</v>
      </c>
      <c r="EY37" s="52">
        <f t="shared" si="49"/>
        <v>1</v>
      </c>
      <c r="EZ37" s="640">
        <v>1</v>
      </c>
      <c r="FA37" s="168"/>
      <c r="FB37" s="52">
        <f t="shared" si="62"/>
        <v>8</v>
      </c>
      <c r="FC37" s="20">
        <f t="shared" si="50"/>
        <v>2017</v>
      </c>
      <c r="FD37" s="75"/>
      <c r="FE37" s="75"/>
      <c r="FF37" s="75"/>
      <c r="FG37" s="75"/>
      <c r="FH37" s="75"/>
      <c r="FI37" s="75"/>
      <c r="FJ37" s="23"/>
      <c r="FK37" s="52"/>
      <c r="FL37" s="52"/>
      <c r="FM37" s="52"/>
      <c r="FN37" s="52"/>
      <c r="FO37" s="52">
        <f>InputsTimeDependentUnits!H49</f>
        <v>1688793</v>
      </c>
      <c r="FP37" s="52">
        <f>InputsTimeDependentUnits!I49</f>
        <v>1688793</v>
      </c>
      <c r="FQ37" s="52">
        <f>InputsTimeDependentUnits!J49</f>
        <v>902231.87671232875</v>
      </c>
      <c r="FR37" s="52">
        <f>InputsTimeDependentUnits!K49</f>
        <v>0</v>
      </c>
      <c r="FS37" s="52">
        <f>InputsTimeDependentUnits!L49</f>
        <v>0</v>
      </c>
      <c r="FT37" s="52">
        <f>InputsTimeDependentUnits!M49</f>
        <v>0</v>
      </c>
      <c r="FU37" s="52">
        <f>InputsTimeDependentUnits!N49</f>
        <v>0</v>
      </c>
      <c r="FV37" s="52">
        <f>InputsTimeDependentUnits!O49</f>
        <v>0</v>
      </c>
      <c r="FW37" s="52">
        <f>InputsTimeDependentUnits!P49</f>
        <v>0</v>
      </c>
      <c r="FX37" s="52">
        <f>InputsTimeDependentUnits!Q49</f>
        <v>0</v>
      </c>
      <c r="FY37" s="52">
        <f>InputsTimeDependentUnits!R49</f>
        <v>0</v>
      </c>
      <c r="FZ37" s="52">
        <f t="shared" si="112"/>
        <v>0</v>
      </c>
      <c r="GA37" s="52">
        <f t="shared" ref="GA37:GI37" si="234">FZ37</f>
        <v>0</v>
      </c>
      <c r="GB37" s="52">
        <f t="shared" si="234"/>
        <v>0</v>
      </c>
      <c r="GC37" s="52">
        <f t="shared" si="234"/>
        <v>0</v>
      </c>
      <c r="GD37" s="52">
        <f t="shared" si="234"/>
        <v>0</v>
      </c>
      <c r="GE37" s="52">
        <f t="shared" si="234"/>
        <v>0</v>
      </c>
      <c r="GF37" s="52">
        <f t="shared" si="234"/>
        <v>0</v>
      </c>
      <c r="GG37" s="52">
        <f t="shared" si="234"/>
        <v>0</v>
      </c>
      <c r="GH37" s="52">
        <f t="shared" si="234"/>
        <v>0</v>
      </c>
      <c r="GI37" s="52">
        <f t="shared" si="234"/>
        <v>0</v>
      </c>
      <c r="GJ37" s="168"/>
      <c r="GK37" s="225"/>
      <c r="GL37" s="7"/>
      <c r="GM37" s="7">
        <v>1</v>
      </c>
      <c r="GN37" s="7">
        <v>1</v>
      </c>
      <c r="GO37" s="7">
        <v>1</v>
      </c>
      <c r="GP37" s="7">
        <v>1</v>
      </c>
      <c r="GQ37" s="7">
        <v>1</v>
      </c>
      <c r="GR37" s="7">
        <v>1</v>
      </c>
      <c r="GS37" s="7">
        <v>1</v>
      </c>
      <c r="GT37" s="7">
        <v>1</v>
      </c>
      <c r="GU37" s="7">
        <v>1</v>
      </c>
      <c r="GV37" s="7">
        <v>1</v>
      </c>
      <c r="GW37" s="7">
        <v>1</v>
      </c>
      <c r="GX37" s="7">
        <v>1</v>
      </c>
      <c r="GY37" s="7">
        <v>1</v>
      </c>
      <c r="GZ37" s="7">
        <v>1</v>
      </c>
      <c r="HA37" s="7">
        <v>1</v>
      </c>
      <c r="HB37" s="7">
        <v>1</v>
      </c>
      <c r="HC37" s="7">
        <v>1</v>
      </c>
      <c r="HD37" s="7">
        <v>1</v>
      </c>
      <c r="HE37" s="7">
        <v>1</v>
      </c>
      <c r="HF37" s="7">
        <v>1</v>
      </c>
      <c r="HG37" s="7">
        <v>1</v>
      </c>
      <c r="HH37" s="7">
        <v>1</v>
      </c>
      <c r="HI37" s="7">
        <v>1</v>
      </c>
      <c r="HJ37" s="168"/>
      <c r="HK37" s="52">
        <f t="shared" si="53"/>
        <v>2008</v>
      </c>
      <c r="HL37" s="52">
        <f ca="1">IF($EJ37&gt;0,OFFSET(Dashboard!F$16,$EJ37-1,0),0)</f>
        <v>1</v>
      </c>
      <c r="HM37" s="52">
        <f ca="1">IF($EJ37&gt;0,OFFSET(Dashboard!G$16,$EJ37-1,0),0)</f>
        <v>0</v>
      </c>
      <c r="HN37" s="52">
        <f ca="1">IF($EJ37&gt;0,OFFSET(Dashboard!H$16,$EJ37-1,0),0)</f>
        <v>0</v>
      </c>
      <c r="HO37" s="168"/>
    </row>
    <row r="38" spans="1:223" s="19" customFormat="1" ht="32.25" customHeight="1" x14ac:dyDescent="0.2">
      <c r="A38" s="52">
        <f t="shared" ca="1" si="16"/>
        <v>1</v>
      </c>
      <c r="B38" s="45">
        <f t="shared" ref="B38" si="235">B37+1</f>
        <v>28</v>
      </c>
      <c r="C38" s="45"/>
      <c r="D38" s="531" t="str">
        <f ca="1">IF(EJ38&gt;0,OFFSET(Dashboard!$E$16,EJ38-1,0),"")</f>
        <v>2006 T-20</v>
      </c>
      <c r="E38" s="14" t="s">
        <v>599</v>
      </c>
      <c r="F38" s="8" t="s">
        <v>77</v>
      </c>
      <c r="G38" s="609">
        <f t="shared" ca="1" si="17"/>
        <v>0</v>
      </c>
      <c r="H38" s="609">
        <f t="shared" ca="1" si="18"/>
        <v>0</v>
      </c>
      <c r="I38" s="609">
        <f t="shared" ca="1" si="19"/>
        <v>0</v>
      </c>
      <c r="J38" s="522">
        <f>InputsStatic!J50</f>
        <v>39455</v>
      </c>
      <c r="K38" s="10">
        <f>InputsStatic!L50</f>
        <v>1</v>
      </c>
      <c r="L38" s="168"/>
      <c r="M38" s="764">
        <v>1</v>
      </c>
      <c r="N38" s="83">
        <v>0</v>
      </c>
      <c r="O38" s="20">
        <v>100</v>
      </c>
      <c r="P38" s="168"/>
      <c r="Q38" s="144"/>
      <c r="R38" s="608">
        <f>InputsStatic!M50</f>
        <v>33.6</v>
      </c>
      <c r="S38" s="609">
        <f>InputsStatic!N50</f>
        <v>7.8300000000000002E-3</v>
      </c>
      <c r="T38" s="609">
        <f>InputsStatic!O50</f>
        <v>0</v>
      </c>
      <c r="U38" s="129">
        <f>InputsStatic!P50</f>
        <v>1.1000000000000001</v>
      </c>
      <c r="V38" s="129">
        <f>InputsStatic!Q50</f>
        <v>1.32</v>
      </c>
      <c r="W38" s="129">
        <f>InputsStatic!R50</f>
        <v>-4.1000000000000003E-3</v>
      </c>
      <c r="X38" s="138"/>
      <c r="Y38" s="138"/>
      <c r="Z38" s="52"/>
      <c r="AA38" s="20"/>
      <c r="AB38" s="20">
        <f t="shared" si="227"/>
        <v>0</v>
      </c>
      <c r="AC38" s="20">
        <f t="shared" si="227"/>
        <v>0</v>
      </c>
      <c r="AD38" s="20">
        <f t="shared" si="227"/>
        <v>113902</v>
      </c>
      <c r="AE38" s="20">
        <f t="shared" si="227"/>
        <v>113902</v>
      </c>
      <c r="AF38" s="20">
        <f t="shared" si="227"/>
        <v>60851.753424657538</v>
      </c>
      <c r="AG38" s="20">
        <f t="shared" si="227"/>
        <v>0</v>
      </c>
      <c r="AH38" s="20">
        <f t="shared" si="227"/>
        <v>0</v>
      </c>
      <c r="AI38" s="20">
        <f t="shared" si="227"/>
        <v>0</v>
      </c>
      <c r="AJ38" s="20">
        <f t="shared" si="227"/>
        <v>0</v>
      </c>
      <c r="AK38" s="20">
        <f t="shared" si="227"/>
        <v>0</v>
      </c>
      <c r="AL38" s="20">
        <f t="shared" si="227"/>
        <v>0</v>
      </c>
      <c r="AM38" s="20">
        <f t="shared" si="227"/>
        <v>0</v>
      </c>
      <c r="AN38" s="20">
        <f t="shared" si="227"/>
        <v>0</v>
      </c>
      <c r="AO38" s="20">
        <f t="shared" si="35"/>
        <v>0</v>
      </c>
      <c r="AP38" s="20">
        <f t="shared" si="36"/>
        <v>0</v>
      </c>
      <c r="AQ38" s="20">
        <f t="shared" si="37"/>
        <v>0</v>
      </c>
      <c r="AR38" s="20">
        <f t="shared" si="38"/>
        <v>0</v>
      </c>
      <c r="AS38" s="20">
        <f t="shared" si="39"/>
        <v>0</v>
      </c>
      <c r="AT38" s="20">
        <f t="shared" si="40"/>
        <v>0</v>
      </c>
      <c r="AU38" s="20">
        <f t="shared" si="41"/>
        <v>0</v>
      </c>
      <c r="AV38" s="20">
        <f t="shared" si="42"/>
        <v>0</v>
      </c>
      <c r="AW38" s="20">
        <f t="shared" si="43"/>
        <v>0</v>
      </c>
      <c r="AX38" s="20">
        <f t="shared" si="44"/>
        <v>0</v>
      </c>
      <c r="AY38" s="73"/>
      <c r="AZ38" s="73"/>
      <c r="BA38" s="75"/>
      <c r="BB38" s="75"/>
      <c r="BC38" s="75">
        <v>0.84566240920500235</v>
      </c>
      <c r="BD38" s="75">
        <v>0.84566240920500235</v>
      </c>
      <c r="BE38" s="75">
        <f>InputsTimeDependentComplianceE!H50</f>
        <v>0.81699999999999995</v>
      </c>
      <c r="BF38" s="75">
        <f>InputsTimeDependentComplianceE!I50</f>
        <v>0.81699999999999995</v>
      </c>
      <c r="BG38" s="75">
        <f>InputsTimeDependentComplianceE!J50</f>
        <v>0.81699999999999995</v>
      </c>
      <c r="BH38" s="75">
        <f>InputsTimeDependentComplianceE!K50</f>
        <v>0.81699999999999995</v>
      </c>
      <c r="BI38" s="75">
        <f>InputsTimeDependentComplianceE!L50</f>
        <v>0.81699999999999995</v>
      </c>
      <c r="BJ38" s="75">
        <f>InputsTimeDependentComplianceE!M50</f>
        <v>0.81699999999999995</v>
      </c>
      <c r="BK38" s="75">
        <f>InputsTimeDependentComplianceE!N50</f>
        <v>0.81699999999999995</v>
      </c>
      <c r="BL38" s="75">
        <f>InputsTimeDependentComplianceE!O50</f>
        <v>0.81699999999999995</v>
      </c>
      <c r="BM38" s="75">
        <f>InputsTimeDependentComplianceE!P50</f>
        <v>0.81699999999999995</v>
      </c>
      <c r="BN38" s="75">
        <f>InputsTimeDependentComplianceE!Q50</f>
        <v>0.81699999999999995</v>
      </c>
      <c r="BO38" s="75">
        <f>InputsTimeDependentComplianceE!R50</f>
        <v>0.81699999999999995</v>
      </c>
      <c r="BP38" s="75">
        <f t="shared" si="55"/>
        <v>0.81699999999999995</v>
      </c>
      <c r="BQ38" s="75">
        <f t="shared" si="55"/>
        <v>0.81699999999999995</v>
      </c>
      <c r="BR38" s="75">
        <f t="shared" ref="BR38:BS38" si="236">BQ38</f>
        <v>0.81699999999999995</v>
      </c>
      <c r="BS38" s="75">
        <f t="shared" si="236"/>
        <v>0.81699999999999995</v>
      </c>
      <c r="BT38" s="75">
        <f t="shared" ref="BT38:BU38" si="237">BS38</f>
        <v>0.81699999999999995</v>
      </c>
      <c r="BU38" s="75">
        <f t="shared" si="237"/>
        <v>0.81699999999999995</v>
      </c>
      <c r="BV38" s="75">
        <f t="shared" ref="BV38:BW38" si="238">BU38</f>
        <v>0.81699999999999995</v>
      </c>
      <c r="BW38" s="75">
        <f t="shared" si="238"/>
        <v>0.81699999999999995</v>
      </c>
      <c r="BX38" s="75">
        <f t="shared" ref="BX38:BY38" si="239">BW38</f>
        <v>0.81699999999999995</v>
      </c>
      <c r="BY38" s="75">
        <f t="shared" si="239"/>
        <v>0.81699999999999995</v>
      </c>
      <c r="BZ38" s="23"/>
      <c r="CA38" s="75"/>
      <c r="CB38" s="75"/>
      <c r="CC38" s="75"/>
      <c r="CD38" s="75"/>
      <c r="CE38" s="75">
        <f>InputsTimeDependentComplianceD!H50</f>
        <v>0.81699999999999995</v>
      </c>
      <c r="CF38" s="75">
        <f>InputsTimeDependentComplianceD!I50</f>
        <v>0.81699999999999995</v>
      </c>
      <c r="CG38" s="75">
        <f>InputsTimeDependentComplianceD!J50</f>
        <v>0.81699999999999995</v>
      </c>
      <c r="CH38" s="75">
        <f>InputsTimeDependentComplianceD!K50</f>
        <v>0.81699999999999995</v>
      </c>
      <c r="CI38" s="75">
        <f>InputsTimeDependentComplianceD!L50</f>
        <v>0.81699999999999995</v>
      </c>
      <c r="CJ38" s="75">
        <f>InputsTimeDependentComplianceD!M50</f>
        <v>0.81699999999999995</v>
      </c>
      <c r="CK38" s="75">
        <f>InputsTimeDependentComplianceD!N50</f>
        <v>0.81699999999999995</v>
      </c>
      <c r="CL38" s="75">
        <f>InputsTimeDependentComplianceD!O50</f>
        <v>0.81699999999999995</v>
      </c>
      <c r="CM38" s="75">
        <f>InputsTimeDependentComplianceD!P50</f>
        <v>0.81699999999999995</v>
      </c>
      <c r="CN38" s="75">
        <f>InputsTimeDependentComplianceD!Q50</f>
        <v>0.81699999999999995</v>
      </c>
      <c r="CO38" s="75">
        <f>InputsTimeDependentComplianceD!R50</f>
        <v>0.81699999999999995</v>
      </c>
      <c r="CP38" s="75">
        <f t="shared" ref="CP38:CY38" si="240">CO38</f>
        <v>0.81699999999999995</v>
      </c>
      <c r="CQ38" s="75">
        <f t="shared" si="240"/>
        <v>0.81699999999999995</v>
      </c>
      <c r="CR38" s="75">
        <f t="shared" si="240"/>
        <v>0.81699999999999995</v>
      </c>
      <c r="CS38" s="75">
        <f t="shared" si="240"/>
        <v>0.81699999999999995</v>
      </c>
      <c r="CT38" s="75">
        <f t="shared" si="240"/>
        <v>0.81699999999999995</v>
      </c>
      <c r="CU38" s="75">
        <f t="shared" si="240"/>
        <v>0.81699999999999995</v>
      </c>
      <c r="CV38" s="75">
        <f t="shared" si="240"/>
        <v>0.81699999999999995</v>
      </c>
      <c r="CW38" s="75">
        <f t="shared" si="240"/>
        <v>0.81699999999999995</v>
      </c>
      <c r="CX38" s="75">
        <f t="shared" si="240"/>
        <v>0.81699999999999995</v>
      </c>
      <c r="CY38" s="75">
        <f t="shared" si="240"/>
        <v>0.81699999999999995</v>
      </c>
      <c r="CZ38" s="168"/>
      <c r="DA38" s="75"/>
      <c r="DB38" s="75"/>
      <c r="DC38" s="75"/>
      <c r="DD38" s="75"/>
      <c r="DE38" s="75">
        <f>InputsTimeDependentComplianceG!H50</f>
        <v>0.81699999999999995</v>
      </c>
      <c r="DF38" s="75">
        <f>InputsTimeDependentComplianceG!I50</f>
        <v>0.81699999999999995</v>
      </c>
      <c r="DG38" s="75">
        <f>InputsTimeDependentComplianceG!J50</f>
        <v>0.81699999999999995</v>
      </c>
      <c r="DH38" s="75">
        <f>InputsTimeDependentComplianceG!K50</f>
        <v>0.81699999999999995</v>
      </c>
      <c r="DI38" s="75">
        <f>InputsTimeDependentComplianceG!L50</f>
        <v>0.81699999999999995</v>
      </c>
      <c r="DJ38" s="75">
        <f>InputsTimeDependentComplianceG!M50</f>
        <v>0.81699999999999995</v>
      </c>
      <c r="DK38" s="75">
        <f>InputsTimeDependentComplianceG!N50</f>
        <v>0.81699999999999995</v>
      </c>
      <c r="DL38" s="75">
        <f>InputsTimeDependentComplianceG!O50</f>
        <v>0.81699999999999995</v>
      </c>
      <c r="DM38" s="75">
        <f>InputsTimeDependentComplianceG!P50</f>
        <v>0.81699999999999995</v>
      </c>
      <c r="DN38" s="75">
        <f>InputsTimeDependentComplianceG!Q50</f>
        <v>0.81699999999999995</v>
      </c>
      <c r="DO38" s="75">
        <f>InputsTimeDependentComplianceG!R50</f>
        <v>0.81699999999999995</v>
      </c>
      <c r="DP38" s="75">
        <f t="shared" ref="DP38:DY38" si="241">DO38</f>
        <v>0.81699999999999995</v>
      </c>
      <c r="DQ38" s="75">
        <f t="shared" si="241"/>
        <v>0.81699999999999995</v>
      </c>
      <c r="DR38" s="75">
        <f t="shared" si="241"/>
        <v>0.81699999999999995</v>
      </c>
      <c r="DS38" s="75">
        <f t="shared" si="241"/>
        <v>0.81699999999999995</v>
      </c>
      <c r="DT38" s="75">
        <f t="shared" si="241"/>
        <v>0.81699999999999995</v>
      </c>
      <c r="DU38" s="75">
        <f t="shared" si="241"/>
        <v>0.81699999999999995</v>
      </c>
      <c r="DV38" s="75">
        <f t="shared" si="241"/>
        <v>0.81699999999999995</v>
      </c>
      <c r="DW38" s="75">
        <f t="shared" si="241"/>
        <v>0.81699999999999995</v>
      </c>
      <c r="DX38" s="75">
        <f t="shared" si="241"/>
        <v>0.81699999999999995</v>
      </c>
      <c r="DY38" s="75">
        <f t="shared" si="241"/>
        <v>0.81699999999999995</v>
      </c>
      <c r="DZ38" s="168"/>
      <c r="EA38" s="52">
        <f>InputsStatic!S50</f>
        <v>18</v>
      </c>
      <c r="EB38" s="53">
        <v>0.36554197193673998</v>
      </c>
      <c r="EC38" s="52">
        <f>InputsStatic!T50</f>
        <v>2000</v>
      </c>
      <c r="ED38" s="89">
        <f>InputsNOMAD!AH50</f>
        <v>2.2545211255654202E-2</v>
      </c>
      <c r="EE38" s="89">
        <f>InputsNOMAD!AI50</f>
        <v>0.14539088817898699</v>
      </c>
      <c r="EF38" s="20">
        <f>InputsStatic!K50</f>
        <v>0</v>
      </c>
      <c r="EG38" s="73"/>
      <c r="EH38" s="225">
        <f>InputsStatic!AF50</f>
        <v>0.60750000000000004</v>
      </c>
      <c r="EI38" s="73"/>
      <c r="EJ38" s="52">
        <f t="shared" si="48"/>
        <v>2</v>
      </c>
      <c r="EK38" s="52">
        <v>0</v>
      </c>
      <c r="EL38" s="52">
        <v>1</v>
      </c>
      <c r="EM38" s="52">
        <v>0</v>
      </c>
      <c r="EN38" s="52">
        <v>0</v>
      </c>
      <c r="EO38" s="52">
        <v>0</v>
      </c>
      <c r="EP38" s="52">
        <v>0</v>
      </c>
      <c r="EQ38" s="52">
        <v>0</v>
      </c>
      <c r="ER38" s="52">
        <v>0</v>
      </c>
      <c r="ES38" s="52">
        <v>0</v>
      </c>
      <c r="ET38" s="52">
        <v>0</v>
      </c>
      <c r="EU38" s="52">
        <v>0</v>
      </c>
      <c r="EV38" s="52">
        <v>0</v>
      </c>
      <c r="EW38" s="52">
        <v>0</v>
      </c>
      <c r="EX38" s="52">
        <v>0</v>
      </c>
      <c r="EY38" s="52">
        <f t="shared" si="49"/>
        <v>1</v>
      </c>
      <c r="EZ38" s="640">
        <v>1</v>
      </c>
      <c r="FA38" s="168"/>
      <c r="FB38" s="52">
        <f t="shared" si="62"/>
        <v>8</v>
      </c>
      <c r="FC38" s="20">
        <f t="shared" si="50"/>
        <v>2017</v>
      </c>
      <c r="FD38" s="75"/>
      <c r="FE38" s="75"/>
      <c r="FF38" s="75"/>
      <c r="FG38" s="75"/>
      <c r="FH38" s="75"/>
      <c r="FI38" s="75"/>
      <c r="FJ38" s="23"/>
      <c r="FK38" s="52"/>
      <c r="FL38" s="52"/>
      <c r="FM38" s="52"/>
      <c r="FN38" s="52"/>
      <c r="FO38" s="52">
        <f>InputsTimeDependentUnits!H50</f>
        <v>113902</v>
      </c>
      <c r="FP38" s="52">
        <f>InputsTimeDependentUnits!I50</f>
        <v>113902</v>
      </c>
      <c r="FQ38" s="52">
        <f>InputsTimeDependentUnits!J50</f>
        <v>60851.753424657538</v>
      </c>
      <c r="FR38" s="52">
        <f>InputsTimeDependentUnits!K50</f>
        <v>0</v>
      </c>
      <c r="FS38" s="52">
        <f>InputsTimeDependentUnits!L50</f>
        <v>0</v>
      </c>
      <c r="FT38" s="52">
        <f>InputsTimeDependentUnits!M50</f>
        <v>0</v>
      </c>
      <c r="FU38" s="52">
        <f>InputsTimeDependentUnits!N50</f>
        <v>0</v>
      </c>
      <c r="FV38" s="52">
        <f>InputsTimeDependentUnits!O50</f>
        <v>0</v>
      </c>
      <c r="FW38" s="52">
        <f>InputsTimeDependentUnits!P50</f>
        <v>0</v>
      </c>
      <c r="FX38" s="52">
        <f>InputsTimeDependentUnits!Q50</f>
        <v>0</v>
      </c>
      <c r="FY38" s="52">
        <f>InputsTimeDependentUnits!R50</f>
        <v>0</v>
      </c>
      <c r="FZ38" s="52">
        <f t="shared" ref="FZ38:FZ43" si="242">FY38</f>
        <v>0</v>
      </c>
      <c r="GA38" s="52">
        <f t="shared" ref="GA38:GA43" si="243">FZ38</f>
        <v>0</v>
      </c>
      <c r="GB38" s="52">
        <f t="shared" ref="GB38:GB43" si="244">GA38</f>
        <v>0</v>
      </c>
      <c r="GC38" s="52">
        <f t="shared" ref="GC38:GC43" si="245">GB38</f>
        <v>0</v>
      </c>
      <c r="GD38" s="52">
        <f t="shared" ref="GD38:GD43" si="246">GC38</f>
        <v>0</v>
      </c>
      <c r="GE38" s="52">
        <f t="shared" ref="GE38:GE43" si="247">GD38</f>
        <v>0</v>
      </c>
      <c r="GF38" s="52">
        <f t="shared" ref="GF38:GF43" si="248">GE38</f>
        <v>0</v>
      </c>
      <c r="GG38" s="52">
        <f t="shared" ref="GG38:GG43" si="249">GF38</f>
        <v>0</v>
      </c>
      <c r="GH38" s="52">
        <f t="shared" ref="GH38:GH43" si="250">GG38</f>
        <v>0</v>
      </c>
      <c r="GI38" s="52">
        <f t="shared" ref="GI38:GI43" si="251">GH38</f>
        <v>0</v>
      </c>
      <c r="GJ38" s="168"/>
      <c r="GK38" s="225"/>
      <c r="GL38" s="7"/>
      <c r="GM38" s="7">
        <v>1</v>
      </c>
      <c r="GN38" s="7">
        <v>1</v>
      </c>
      <c r="GO38" s="7">
        <v>1</v>
      </c>
      <c r="GP38" s="7">
        <v>1</v>
      </c>
      <c r="GQ38" s="7">
        <v>1</v>
      </c>
      <c r="GR38" s="7">
        <v>1</v>
      </c>
      <c r="GS38" s="7">
        <v>1</v>
      </c>
      <c r="GT38" s="7">
        <v>1</v>
      </c>
      <c r="GU38" s="7">
        <v>1</v>
      </c>
      <c r="GV38" s="7">
        <v>1</v>
      </c>
      <c r="GW38" s="7">
        <v>1</v>
      </c>
      <c r="GX38" s="7">
        <v>1</v>
      </c>
      <c r="GY38" s="7">
        <v>1</v>
      </c>
      <c r="GZ38" s="7">
        <v>1</v>
      </c>
      <c r="HA38" s="7">
        <v>1</v>
      </c>
      <c r="HB38" s="7">
        <v>1</v>
      </c>
      <c r="HC38" s="7">
        <v>1</v>
      </c>
      <c r="HD38" s="7">
        <v>1</v>
      </c>
      <c r="HE38" s="7">
        <v>1</v>
      </c>
      <c r="HF38" s="7">
        <v>1</v>
      </c>
      <c r="HG38" s="7">
        <v>1</v>
      </c>
      <c r="HH38" s="7">
        <v>1</v>
      </c>
      <c r="HI38" s="7">
        <v>1</v>
      </c>
      <c r="HJ38" s="168"/>
      <c r="HK38" s="52">
        <f t="shared" si="53"/>
        <v>2008</v>
      </c>
      <c r="HL38" s="52">
        <f ca="1">IF($EJ38&gt;0,OFFSET(Dashboard!F$16,$EJ38-1,0),0)</f>
        <v>1</v>
      </c>
      <c r="HM38" s="52">
        <f ca="1">IF($EJ38&gt;0,OFFSET(Dashboard!G$16,$EJ38-1,0),0)</f>
        <v>0</v>
      </c>
      <c r="HN38" s="52">
        <f ca="1">IF($EJ38&gt;0,OFFSET(Dashboard!H$16,$EJ38-1,0),0)</f>
        <v>0</v>
      </c>
      <c r="HO38" s="168"/>
    </row>
    <row r="39" spans="1:223" s="5" customFormat="1" ht="32.25" customHeight="1" x14ac:dyDescent="0.2">
      <c r="A39" s="52">
        <f t="shared" ca="1" si="16"/>
        <v>1</v>
      </c>
      <c r="B39" s="45">
        <f t="shared" ref="B39" si="252">B38+1</f>
        <v>29</v>
      </c>
      <c r="C39" s="45"/>
      <c r="D39" s="712" t="str">
        <f ca="1">IF(EJ39&gt;0,OFFSET(Dashboard!$E$16,EJ39-1,0),"")</f>
        <v>2008 T-20</v>
      </c>
      <c r="E39" s="14" t="s">
        <v>600</v>
      </c>
      <c r="F39" s="8" t="s">
        <v>91</v>
      </c>
      <c r="G39" s="711">
        <f t="shared" ca="1" si="17"/>
        <v>40.154400000000003</v>
      </c>
      <c r="H39" s="714">
        <f t="shared" ca="1" si="18"/>
        <v>7.0667999999999997</v>
      </c>
      <c r="I39" s="609">
        <f t="shared" ca="1" si="19"/>
        <v>0</v>
      </c>
      <c r="J39" s="522">
        <f>InputsStatic!J51</f>
        <v>40179</v>
      </c>
      <c r="K39" s="10">
        <f>InputsStatic!L51</f>
        <v>14</v>
      </c>
      <c r="L39" s="168"/>
      <c r="M39" s="764">
        <v>1</v>
      </c>
      <c r="N39" s="83">
        <v>0</v>
      </c>
      <c r="O39" s="20">
        <v>100</v>
      </c>
      <c r="P39" s="168"/>
      <c r="Q39" s="144"/>
      <c r="R39" s="608">
        <f>InputsStatic!M51</f>
        <v>171.6</v>
      </c>
      <c r="S39" s="609">
        <f>InputsStatic!N51</f>
        <v>3.0200000000000001E-2</v>
      </c>
      <c r="T39" s="609">
        <f>InputsStatic!O51</f>
        <v>0</v>
      </c>
      <c r="U39" s="129">
        <f>InputsStatic!P51</f>
        <v>1.1000000000000001</v>
      </c>
      <c r="V39" s="129">
        <f>InputsStatic!Q51</f>
        <v>1.32</v>
      </c>
      <c r="W39" s="129">
        <f>InputsStatic!R51</f>
        <v>-4.1000000000000003E-3</v>
      </c>
      <c r="X39" s="138"/>
      <c r="Y39" s="138"/>
      <c r="Z39" s="52"/>
      <c r="AA39" s="20"/>
      <c r="AB39" s="20"/>
      <c r="AC39" s="20"/>
      <c r="AD39" s="20">
        <f t="shared" ref="AD39:AN40" si="253">FO39*GO39</f>
        <v>234000</v>
      </c>
      <c r="AE39" s="20">
        <f t="shared" si="253"/>
        <v>234000</v>
      </c>
      <c r="AF39" s="20">
        <f t="shared" si="253"/>
        <v>234000</v>
      </c>
      <c r="AG39" s="20">
        <f t="shared" si="253"/>
        <v>234000</v>
      </c>
      <c r="AH39" s="20">
        <f t="shared" si="253"/>
        <v>234000</v>
      </c>
      <c r="AI39" s="20">
        <f t="shared" si="253"/>
        <v>234000</v>
      </c>
      <c r="AJ39" s="20">
        <f t="shared" si="253"/>
        <v>234000</v>
      </c>
      <c r="AK39" s="20">
        <f t="shared" si="253"/>
        <v>234000</v>
      </c>
      <c r="AL39" s="20">
        <f t="shared" si="253"/>
        <v>234000</v>
      </c>
      <c r="AM39" s="20">
        <f t="shared" si="253"/>
        <v>234000</v>
      </c>
      <c r="AN39" s="20">
        <f t="shared" si="253"/>
        <v>234000</v>
      </c>
      <c r="AO39" s="20">
        <f t="shared" si="35"/>
        <v>234000</v>
      </c>
      <c r="AP39" s="20">
        <f t="shared" si="36"/>
        <v>234000</v>
      </c>
      <c r="AQ39" s="20">
        <f t="shared" si="37"/>
        <v>234000</v>
      </c>
      <c r="AR39" s="20">
        <f t="shared" si="38"/>
        <v>234000</v>
      </c>
      <c r="AS39" s="20">
        <f t="shared" si="39"/>
        <v>234000</v>
      </c>
      <c r="AT39" s="20">
        <f t="shared" si="40"/>
        <v>234000</v>
      </c>
      <c r="AU39" s="20">
        <f t="shared" si="41"/>
        <v>234000</v>
      </c>
      <c r="AV39" s="20">
        <f t="shared" si="42"/>
        <v>234000</v>
      </c>
      <c r="AW39" s="20">
        <f t="shared" si="43"/>
        <v>234000</v>
      </c>
      <c r="AX39" s="20">
        <f t="shared" si="44"/>
        <v>234000</v>
      </c>
      <c r="AY39" s="73"/>
      <c r="AZ39" s="73"/>
      <c r="BA39" s="75"/>
      <c r="BB39" s="75"/>
      <c r="BC39" s="75"/>
      <c r="BD39" s="75"/>
      <c r="BE39" s="75">
        <f>InputsTimeDependentComplianceE!H51</f>
        <v>0.95</v>
      </c>
      <c r="BF39" s="75">
        <f>InputsTimeDependentComplianceE!I51</f>
        <v>0.95</v>
      </c>
      <c r="BG39" s="75">
        <f>InputsTimeDependentComplianceE!J51</f>
        <v>0.95</v>
      </c>
      <c r="BH39" s="75">
        <f>InputsTimeDependentComplianceE!K51</f>
        <v>0.95</v>
      </c>
      <c r="BI39" s="75">
        <f>InputsTimeDependentComplianceE!L51</f>
        <v>0.95</v>
      </c>
      <c r="BJ39" s="75">
        <f>InputsTimeDependentComplianceE!M51</f>
        <v>0.95</v>
      </c>
      <c r="BK39" s="75">
        <f>InputsTimeDependentComplianceE!N51</f>
        <v>0.95</v>
      </c>
      <c r="BL39" s="75">
        <f>InputsTimeDependentComplianceE!O51</f>
        <v>0.95</v>
      </c>
      <c r="BM39" s="75">
        <f>InputsTimeDependentComplianceE!P51</f>
        <v>0.95</v>
      </c>
      <c r="BN39" s="75">
        <f>InputsTimeDependentComplianceE!Q51</f>
        <v>0.95</v>
      </c>
      <c r="BO39" s="75">
        <f>InputsTimeDependentComplianceE!R51</f>
        <v>0.95</v>
      </c>
      <c r="BP39" s="75">
        <f t="shared" si="55"/>
        <v>0.95</v>
      </c>
      <c r="BQ39" s="75">
        <f t="shared" si="55"/>
        <v>0.95</v>
      </c>
      <c r="BR39" s="75">
        <f t="shared" ref="BR39:BS39" si="254">BQ39</f>
        <v>0.95</v>
      </c>
      <c r="BS39" s="75">
        <f t="shared" si="254"/>
        <v>0.95</v>
      </c>
      <c r="BT39" s="75">
        <f t="shared" ref="BT39:BU39" si="255">BS39</f>
        <v>0.95</v>
      </c>
      <c r="BU39" s="75">
        <f t="shared" si="255"/>
        <v>0.95</v>
      </c>
      <c r="BV39" s="75">
        <f t="shared" ref="BV39:BW39" si="256">BU39</f>
        <v>0.95</v>
      </c>
      <c r="BW39" s="75">
        <f t="shared" si="256"/>
        <v>0.95</v>
      </c>
      <c r="BX39" s="75">
        <f t="shared" ref="BX39:BY39" si="257">BW39</f>
        <v>0.95</v>
      </c>
      <c r="BY39" s="75">
        <f t="shared" si="257"/>
        <v>0.95</v>
      </c>
      <c r="BZ39" s="23"/>
      <c r="CA39" s="75"/>
      <c r="CB39" s="75"/>
      <c r="CC39" s="75"/>
      <c r="CD39" s="75"/>
      <c r="CE39" s="75">
        <f>InputsTimeDependentComplianceD!H51</f>
        <v>0.95</v>
      </c>
      <c r="CF39" s="75">
        <f>InputsTimeDependentComplianceD!I51</f>
        <v>0.95</v>
      </c>
      <c r="CG39" s="75">
        <f>InputsTimeDependentComplianceD!J51</f>
        <v>0.95</v>
      </c>
      <c r="CH39" s="75">
        <f>InputsTimeDependentComplianceD!K51</f>
        <v>0.95</v>
      </c>
      <c r="CI39" s="75">
        <f>InputsTimeDependentComplianceD!L51</f>
        <v>0.95</v>
      </c>
      <c r="CJ39" s="75">
        <f>InputsTimeDependentComplianceD!M51</f>
        <v>0.95</v>
      </c>
      <c r="CK39" s="75">
        <f>InputsTimeDependentComplianceD!N51</f>
        <v>0.95</v>
      </c>
      <c r="CL39" s="75">
        <f>InputsTimeDependentComplianceD!O51</f>
        <v>0.95</v>
      </c>
      <c r="CM39" s="75">
        <f>InputsTimeDependentComplianceD!P51</f>
        <v>0.95</v>
      </c>
      <c r="CN39" s="75">
        <f>InputsTimeDependentComplianceD!Q51</f>
        <v>0.95</v>
      </c>
      <c r="CO39" s="75">
        <f>InputsTimeDependentComplianceD!R51</f>
        <v>0.95</v>
      </c>
      <c r="CP39" s="75">
        <f t="shared" ref="CP39:CY39" si="258">CO39</f>
        <v>0.95</v>
      </c>
      <c r="CQ39" s="75">
        <f t="shared" si="258"/>
        <v>0.95</v>
      </c>
      <c r="CR39" s="75">
        <f t="shared" si="258"/>
        <v>0.95</v>
      </c>
      <c r="CS39" s="75">
        <f t="shared" si="258"/>
        <v>0.95</v>
      </c>
      <c r="CT39" s="75">
        <f t="shared" si="258"/>
        <v>0.95</v>
      </c>
      <c r="CU39" s="75">
        <f t="shared" si="258"/>
        <v>0.95</v>
      </c>
      <c r="CV39" s="75">
        <f t="shared" si="258"/>
        <v>0.95</v>
      </c>
      <c r="CW39" s="75">
        <f t="shared" si="258"/>
        <v>0.95</v>
      </c>
      <c r="CX39" s="75">
        <f t="shared" si="258"/>
        <v>0.95</v>
      </c>
      <c r="CY39" s="75">
        <f t="shared" si="258"/>
        <v>0.95</v>
      </c>
      <c r="CZ39" s="168"/>
      <c r="DA39" s="75"/>
      <c r="DB39" s="75"/>
      <c r="DC39" s="75"/>
      <c r="DD39" s="75"/>
      <c r="DE39" s="75">
        <f>InputsTimeDependentComplianceG!H51</f>
        <v>0.95</v>
      </c>
      <c r="DF39" s="75">
        <f>InputsTimeDependentComplianceG!I51</f>
        <v>0.95</v>
      </c>
      <c r="DG39" s="75">
        <f>InputsTimeDependentComplianceG!J51</f>
        <v>0.95</v>
      </c>
      <c r="DH39" s="75">
        <f>InputsTimeDependentComplianceG!K51</f>
        <v>0.95</v>
      </c>
      <c r="DI39" s="75">
        <f>InputsTimeDependentComplianceG!L51</f>
        <v>0.95</v>
      </c>
      <c r="DJ39" s="75">
        <f>InputsTimeDependentComplianceG!M51</f>
        <v>0.95</v>
      </c>
      <c r="DK39" s="75">
        <f>InputsTimeDependentComplianceG!N51</f>
        <v>0.95</v>
      </c>
      <c r="DL39" s="75">
        <f>InputsTimeDependentComplianceG!O51</f>
        <v>0.95</v>
      </c>
      <c r="DM39" s="75">
        <f>InputsTimeDependentComplianceG!P51</f>
        <v>0.95</v>
      </c>
      <c r="DN39" s="75">
        <f>InputsTimeDependentComplianceG!Q51</f>
        <v>0.95</v>
      </c>
      <c r="DO39" s="75">
        <f>InputsTimeDependentComplianceG!R51</f>
        <v>0.95</v>
      </c>
      <c r="DP39" s="75">
        <f t="shared" ref="DP39:DY39" si="259">DO39</f>
        <v>0.95</v>
      </c>
      <c r="DQ39" s="75">
        <f t="shared" si="259"/>
        <v>0.95</v>
      </c>
      <c r="DR39" s="75">
        <f t="shared" si="259"/>
        <v>0.95</v>
      </c>
      <c r="DS39" s="75">
        <f t="shared" si="259"/>
        <v>0.95</v>
      </c>
      <c r="DT39" s="75">
        <f t="shared" si="259"/>
        <v>0.95</v>
      </c>
      <c r="DU39" s="75">
        <f t="shared" si="259"/>
        <v>0.95</v>
      </c>
      <c r="DV39" s="75">
        <f t="shared" si="259"/>
        <v>0.95</v>
      </c>
      <c r="DW39" s="75">
        <f t="shared" si="259"/>
        <v>0.95</v>
      </c>
      <c r="DX39" s="75">
        <f t="shared" si="259"/>
        <v>0.95</v>
      </c>
      <c r="DY39" s="75">
        <f t="shared" si="259"/>
        <v>0.95</v>
      </c>
      <c r="DZ39" s="168"/>
      <c r="EA39" s="52">
        <f>InputsStatic!S51</f>
        <v>9</v>
      </c>
      <c r="EB39" s="53">
        <v>0.50820548092875695</v>
      </c>
      <c r="EC39" s="52">
        <f>InputsStatic!T51</f>
        <v>2000</v>
      </c>
      <c r="ED39" s="89">
        <f>InputsNOMAD!AH51</f>
        <v>2.6525198953251099E-3</v>
      </c>
      <c r="EE39" s="89">
        <f>InputsNOMAD!AI51</f>
        <v>0.36599753781805699</v>
      </c>
      <c r="EF39" s="20">
        <f>InputsStatic!K51</f>
        <v>16977.8</v>
      </c>
      <c r="EG39" s="73"/>
      <c r="EH39" s="225">
        <f>InputsStatic!AF51</f>
        <v>0.72249999999999992</v>
      </c>
      <c r="EI39" s="73"/>
      <c r="EJ39" s="52">
        <f t="shared" si="48"/>
        <v>3</v>
      </c>
      <c r="EK39" s="52">
        <v>0</v>
      </c>
      <c r="EL39" s="52">
        <v>0</v>
      </c>
      <c r="EM39" s="52">
        <v>1</v>
      </c>
      <c r="EN39" s="52">
        <v>0</v>
      </c>
      <c r="EO39" s="52">
        <v>0</v>
      </c>
      <c r="EP39" s="52">
        <v>0</v>
      </c>
      <c r="EQ39" s="52">
        <v>0</v>
      </c>
      <c r="ER39" s="52">
        <v>0</v>
      </c>
      <c r="ES39" s="52">
        <v>0</v>
      </c>
      <c r="ET39" s="52">
        <v>0</v>
      </c>
      <c r="EU39" s="52">
        <v>0</v>
      </c>
      <c r="EV39" s="52">
        <v>0</v>
      </c>
      <c r="EW39" s="52">
        <v>0</v>
      </c>
      <c r="EX39" s="52">
        <v>0</v>
      </c>
      <c r="EY39" s="52">
        <f t="shared" si="49"/>
        <v>1</v>
      </c>
      <c r="EZ39" s="640">
        <v>1</v>
      </c>
      <c r="FA39" s="168"/>
      <c r="FB39" s="52">
        <f t="shared" si="62"/>
        <v>8</v>
      </c>
      <c r="FC39" s="20">
        <f t="shared" si="50"/>
        <v>2017</v>
      </c>
      <c r="FD39" s="75"/>
      <c r="FE39" s="75"/>
      <c r="FF39" s="75"/>
      <c r="FG39" s="75"/>
      <c r="FH39" s="75"/>
      <c r="FI39" s="75"/>
      <c r="FJ39" s="23"/>
      <c r="FK39" s="52"/>
      <c r="FL39" s="52"/>
      <c r="FM39" s="52"/>
      <c r="FN39" s="52"/>
      <c r="FO39" s="52">
        <f>InputsTimeDependentUnits!H51</f>
        <v>234000</v>
      </c>
      <c r="FP39" s="52">
        <f>InputsTimeDependentUnits!I51</f>
        <v>234000</v>
      </c>
      <c r="FQ39" s="52">
        <f>InputsTimeDependentUnits!J51</f>
        <v>234000</v>
      </c>
      <c r="FR39" s="52">
        <f>InputsTimeDependentUnits!K51</f>
        <v>234000</v>
      </c>
      <c r="FS39" s="52">
        <f>InputsTimeDependentUnits!L51</f>
        <v>234000</v>
      </c>
      <c r="FT39" s="52">
        <f>InputsTimeDependentUnits!M51</f>
        <v>234000</v>
      </c>
      <c r="FU39" s="52">
        <f>InputsTimeDependentUnits!N51</f>
        <v>234000</v>
      </c>
      <c r="FV39" s="52">
        <f>InputsTimeDependentUnits!O51</f>
        <v>234000</v>
      </c>
      <c r="FW39" s="52">
        <f>InputsTimeDependentUnits!P51</f>
        <v>234000</v>
      </c>
      <c r="FX39" s="52">
        <f>InputsTimeDependentUnits!Q51</f>
        <v>234000</v>
      </c>
      <c r="FY39" s="52">
        <f>InputsTimeDependentUnits!R51</f>
        <v>234000</v>
      </c>
      <c r="FZ39" s="52">
        <f t="shared" si="242"/>
        <v>234000</v>
      </c>
      <c r="GA39" s="52">
        <f t="shared" si="243"/>
        <v>234000</v>
      </c>
      <c r="GB39" s="52">
        <f t="shared" si="244"/>
        <v>234000</v>
      </c>
      <c r="GC39" s="52">
        <f t="shared" si="245"/>
        <v>234000</v>
      </c>
      <c r="GD39" s="52">
        <f t="shared" si="246"/>
        <v>234000</v>
      </c>
      <c r="GE39" s="52">
        <f t="shared" si="247"/>
        <v>234000</v>
      </c>
      <c r="GF39" s="52">
        <f t="shared" si="248"/>
        <v>234000</v>
      </c>
      <c r="GG39" s="52">
        <f t="shared" si="249"/>
        <v>234000</v>
      </c>
      <c r="GH39" s="52">
        <f t="shared" si="250"/>
        <v>234000</v>
      </c>
      <c r="GI39" s="52">
        <f t="shared" si="251"/>
        <v>234000</v>
      </c>
      <c r="GJ39" s="168"/>
      <c r="GK39" s="225"/>
      <c r="GL39" s="7"/>
      <c r="GM39" s="7"/>
      <c r="GN39" s="7"/>
      <c r="GO39" s="7">
        <v>1</v>
      </c>
      <c r="GP39" s="7">
        <v>1</v>
      </c>
      <c r="GQ39" s="7">
        <v>1</v>
      </c>
      <c r="GR39" s="7">
        <v>1</v>
      </c>
      <c r="GS39" s="7">
        <v>1</v>
      </c>
      <c r="GT39" s="7">
        <v>1</v>
      </c>
      <c r="GU39" s="7">
        <v>1</v>
      </c>
      <c r="GV39" s="7">
        <v>1</v>
      </c>
      <c r="GW39" s="7">
        <v>1</v>
      </c>
      <c r="GX39" s="7">
        <v>1</v>
      </c>
      <c r="GY39" s="7">
        <v>1</v>
      </c>
      <c r="GZ39" s="7">
        <v>1</v>
      </c>
      <c r="HA39" s="7">
        <v>1</v>
      </c>
      <c r="HB39" s="7">
        <v>1</v>
      </c>
      <c r="HC39" s="7">
        <v>1</v>
      </c>
      <c r="HD39" s="7">
        <v>1</v>
      </c>
      <c r="HE39" s="7">
        <v>1</v>
      </c>
      <c r="HF39" s="7">
        <v>1</v>
      </c>
      <c r="HG39" s="7">
        <v>1</v>
      </c>
      <c r="HH39" s="7">
        <v>1</v>
      </c>
      <c r="HI39" s="7">
        <v>1</v>
      </c>
      <c r="HJ39" s="168"/>
      <c r="HK39" s="52">
        <f t="shared" si="53"/>
        <v>2010</v>
      </c>
      <c r="HL39" s="52">
        <f ca="1">IF($EJ39&gt;0,OFFSET(Dashboard!F$16,$EJ39-1,0),0)</f>
        <v>1</v>
      </c>
      <c r="HM39" s="52">
        <f ca="1">IF($EJ39&gt;0,OFFSET(Dashboard!G$16,$EJ39-1,0),0)</f>
        <v>0</v>
      </c>
      <c r="HN39" s="52">
        <f ca="1">IF($EJ39&gt;0,OFFSET(Dashboard!H$16,$EJ39-1,0),0)</f>
        <v>0</v>
      </c>
      <c r="HO39" s="168"/>
    </row>
    <row r="40" spans="1:223" s="5" customFormat="1" ht="32.25" customHeight="1" x14ac:dyDescent="0.2">
      <c r="A40" s="52">
        <f t="shared" ca="1" si="16"/>
        <v>1</v>
      </c>
      <c r="B40" s="45">
        <f t="shared" ref="B40" si="260">B39+1</f>
        <v>30</v>
      </c>
      <c r="C40" s="45"/>
      <c r="D40" s="14" t="str">
        <f ca="1">IF(EJ40&gt;0,OFFSET(Dashboard!$E$16,EJ40-1,0),"")</f>
        <v>2008 T-20</v>
      </c>
      <c r="E40" s="14" t="s">
        <v>601</v>
      </c>
      <c r="F40" s="8" t="s">
        <v>92</v>
      </c>
      <c r="G40" s="711">
        <f t="shared" ca="1" si="17"/>
        <v>80.686351079999994</v>
      </c>
      <c r="H40" s="714">
        <f t="shared" ca="1" si="18"/>
        <v>11.995623400000001</v>
      </c>
      <c r="I40" s="609">
        <f t="shared" ca="1" si="19"/>
        <v>0</v>
      </c>
      <c r="J40" s="522">
        <f>InputsStatic!J52</f>
        <v>40179</v>
      </c>
      <c r="K40" s="10">
        <f>InputsStatic!L52</f>
        <v>12</v>
      </c>
      <c r="L40" s="168"/>
      <c r="M40" s="764">
        <v>1</v>
      </c>
      <c r="N40" s="83">
        <v>0</v>
      </c>
      <c r="O40" s="20">
        <v>100</v>
      </c>
      <c r="P40" s="168"/>
      <c r="Q40" s="144"/>
      <c r="R40" s="608">
        <f>InputsStatic!M52</f>
        <v>25.56</v>
      </c>
      <c r="S40" s="609">
        <f>InputsStatic!N52</f>
        <v>3.8E-3</v>
      </c>
      <c r="T40" s="609">
        <f>InputsStatic!O52</f>
        <v>0</v>
      </c>
      <c r="U40" s="129">
        <f>InputsStatic!P52</f>
        <v>1.07</v>
      </c>
      <c r="V40" s="129">
        <f>InputsStatic!Q52</f>
        <v>1.2733333333333334</v>
      </c>
      <c r="W40" s="129">
        <f>InputsStatic!R52</f>
        <v>-1.235E-2</v>
      </c>
      <c r="X40" s="138"/>
      <c r="Y40" s="138"/>
      <c r="Z40" s="52"/>
      <c r="AA40" s="20"/>
      <c r="AB40" s="20"/>
      <c r="AC40" s="20"/>
      <c r="AD40" s="20">
        <f t="shared" si="253"/>
        <v>3156743</v>
      </c>
      <c r="AE40" s="20">
        <f t="shared" si="253"/>
        <v>3156743</v>
      </c>
      <c r="AF40" s="20">
        <f t="shared" si="253"/>
        <v>3156743</v>
      </c>
      <c r="AG40" s="20">
        <f t="shared" si="253"/>
        <v>3156743</v>
      </c>
      <c r="AH40" s="20">
        <f t="shared" si="253"/>
        <v>3156743</v>
      </c>
      <c r="AI40" s="20">
        <f t="shared" si="253"/>
        <v>3156743</v>
      </c>
      <c r="AJ40" s="20">
        <f t="shared" si="253"/>
        <v>3156743</v>
      </c>
      <c r="AK40" s="20">
        <f t="shared" si="253"/>
        <v>3156743</v>
      </c>
      <c r="AL40" s="20">
        <f t="shared" si="253"/>
        <v>3156743</v>
      </c>
      <c r="AM40" s="20">
        <f t="shared" si="253"/>
        <v>3156743</v>
      </c>
      <c r="AN40" s="20">
        <f t="shared" si="253"/>
        <v>3156743</v>
      </c>
      <c r="AO40" s="20">
        <f t="shared" si="35"/>
        <v>3156743</v>
      </c>
      <c r="AP40" s="20">
        <f t="shared" si="36"/>
        <v>3156743</v>
      </c>
      <c r="AQ40" s="20">
        <f t="shared" si="37"/>
        <v>3156743</v>
      </c>
      <c r="AR40" s="20">
        <f t="shared" si="38"/>
        <v>3156743</v>
      </c>
      <c r="AS40" s="20">
        <f t="shared" si="39"/>
        <v>3156743</v>
      </c>
      <c r="AT40" s="20">
        <f t="shared" si="40"/>
        <v>3156743</v>
      </c>
      <c r="AU40" s="20">
        <f t="shared" si="41"/>
        <v>3156743</v>
      </c>
      <c r="AV40" s="20">
        <f t="shared" si="42"/>
        <v>3156743</v>
      </c>
      <c r="AW40" s="20">
        <f t="shared" si="43"/>
        <v>3156743</v>
      </c>
      <c r="AX40" s="20">
        <f t="shared" si="44"/>
        <v>3156743</v>
      </c>
      <c r="AY40" s="73"/>
      <c r="AZ40" s="73"/>
      <c r="BA40" s="75"/>
      <c r="BB40" s="75"/>
      <c r="BC40" s="75"/>
      <c r="BD40" s="75"/>
      <c r="BE40" s="75">
        <f>InputsTimeDependentComplianceE!H52</f>
        <v>0.93</v>
      </c>
      <c r="BF40" s="75">
        <f>InputsTimeDependentComplianceE!I52</f>
        <v>0.93</v>
      </c>
      <c r="BG40" s="75">
        <f>InputsTimeDependentComplianceE!J52</f>
        <v>0.93</v>
      </c>
      <c r="BH40" s="75">
        <f>InputsTimeDependentComplianceE!K52</f>
        <v>0.93</v>
      </c>
      <c r="BI40" s="75">
        <f>InputsTimeDependentComplianceE!L52</f>
        <v>0.93</v>
      </c>
      <c r="BJ40" s="75">
        <f>InputsTimeDependentComplianceE!M52</f>
        <v>0.93</v>
      </c>
      <c r="BK40" s="75">
        <f>InputsTimeDependentComplianceE!N52</f>
        <v>0.93</v>
      </c>
      <c r="BL40" s="75">
        <f>InputsTimeDependentComplianceE!O52</f>
        <v>0.93</v>
      </c>
      <c r="BM40" s="75">
        <f>InputsTimeDependentComplianceE!P52</f>
        <v>0.93</v>
      </c>
      <c r="BN40" s="75">
        <f>InputsTimeDependentComplianceE!Q52</f>
        <v>0.93</v>
      </c>
      <c r="BO40" s="75">
        <f>InputsTimeDependentComplianceE!R52</f>
        <v>0.93</v>
      </c>
      <c r="BP40" s="75">
        <f t="shared" si="55"/>
        <v>0.93</v>
      </c>
      <c r="BQ40" s="75">
        <f t="shared" si="55"/>
        <v>0.93</v>
      </c>
      <c r="BR40" s="75">
        <f t="shared" ref="BR40:BS40" si="261">BQ40</f>
        <v>0.93</v>
      </c>
      <c r="BS40" s="75">
        <f t="shared" si="261"/>
        <v>0.93</v>
      </c>
      <c r="BT40" s="75">
        <f t="shared" ref="BT40:BU40" si="262">BS40</f>
        <v>0.93</v>
      </c>
      <c r="BU40" s="75">
        <f t="shared" si="262"/>
        <v>0.93</v>
      </c>
      <c r="BV40" s="75">
        <f t="shared" ref="BV40:BW40" si="263">BU40</f>
        <v>0.93</v>
      </c>
      <c r="BW40" s="75">
        <f t="shared" si="263"/>
        <v>0.93</v>
      </c>
      <c r="BX40" s="75">
        <f t="shared" ref="BX40:BY40" si="264">BW40</f>
        <v>0.93</v>
      </c>
      <c r="BY40" s="75">
        <f t="shared" si="264"/>
        <v>0.93</v>
      </c>
      <c r="BZ40" s="23"/>
      <c r="CA40" s="75"/>
      <c r="CB40" s="75"/>
      <c r="CC40" s="75"/>
      <c r="CD40" s="75"/>
      <c r="CE40" s="75">
        <f>InputsTimeDependentComplianceD!H52</f>
        <v>0.93</v>
      </c>
      <c r="CF40" s="75">
        <f>InputsTimeDependentComplianceD!I52</f>
        <v>0.93</v>
      </c>
      <c r="CG40" s="75">
        <f>InputsTimeDependentComplianceD!J52</f>
        <v>0.93</v>
      </c>
      <c r="CH40" s="75">
        <f>InputsTimeDependentComplianceD!K52</f>
        <v>0.93</v>
      </c>
      <c r="CI40" s="75">
        <f>InputsTimeDependentComplianceD!L52</f>
        <v>0.93</v>
      </c>
      <c r="CJ40" s="75">
        <f>InputsTimeDependentComplianceD!M52</f>
        <v>0.93</v>
      </c>
      <c r="CK40" s="75">
        <f>InputsTimeDependentComplianceD!N52</f>
        <v>0.93</v>
      </c>
      <c r="CL40" s="75">
        <f>InputsTimeDependentComplianceD!O52</f>
        <v>0.93</v>
      </c>
      <c r="CM40" s="75">
        <f>InputsTimeDependentComplianceD!P52</f>
        <v>0.93</v>
      </c>
      <c r="CN40" s="75">
        <f>InputsTimeDependentComplianceD!Q52</f>
        <v>0.93</v>
      </c>
      <c r="CO40" s="75">
        <f>InputsTimeDependentComplianceD!R52</f>
        <v>0.93</v>
      </c>
      <c r="CP40" s="75">
        <f t="shared" ref="CP40:CY40" si="265">CO40</f>
        <v>0.93</v>
      </c>
      <c r="CQ40" s="75">
        <f t="shared" si="265"/>
        <v>0.93</v>
      </c>
      <c r="CR40" s="75">
        <f t="shared" si="265"/>
        <v>0.93</v>
      </c>
      <c r="CS40" s="75">
        <f t="shared" si="265"/>
        <v>0.93</v>
      </c>
      <c r="CT40" s="75">
        <f t="shared" si="265"/>
        <v>0.93</v>
      </c>
      <c r="CU40" s="75">
        <f t="shared" si="265"/>
        <v>0.93</v>
      </c>
      <c r="CV40" s="75">
        <f t="shared" si="265"/>
        <v>0.93</v>
      </c>
      <c r="CW40" s="75">
        <f t="shared" si="265"/>
        <v>0.93</v>
      </c>
      <c r="CX40" s="75">
        <f t="shared" si="265"/>
        <v>0.93</v>
      </c>
      <c r="CY40" s="75">
        <f t="shared" si="265"/>
        <v>0.93</v>
      </c>
      <c r="CZ40" s="168"/>
      <c r="DA40" s="75"/>
      <c r="DB40" s="75"/>
      <c r="DC40" s="75"/>
      <c r="DD40" s="75"/>
      <c r="DE40" s="75">
        <f>InputsTimeDependentComplianceG!H52</f>
        <v>0.93</v>
      </c>
      <c r="DF40" s="75">
        <f>InputsTimeDependentComplianceG!I52</f>
        <v>0.93</v>
      </c>
      <c r="DG40" s="75">
        <f>InputsTimeDependentComplianceG!J52</f>
        <v>0.93</v>
      </c>
      <c r="DH40" s="75">
        <f>InputsTimeDependentComplianceG!K52</f>
        <v>0.93</v>
      </c>
      <c r="DI40" s="75">
        <f>InputsTimeDependentComplianceG!L52</f>
        <v>0.93</v>
      </c>
      <c r="DJ40" s="75">
        <f>InputsTimeDependentComplianceG!M52</f>
        <v>0.93</v>
      </c>
      <c r="DK40" s="75">
        <f>InputsTimeDependentComplianceG!N52</f>
        <v>0.93</v>
      </c>
      <c r="DL40" s="75">
        <f>InputsTimeDependentComplianceG!O52</f>
        <v>0.93</v>
      </c>
      <c r="DM40" s="75">
        <f>InputsTimeDependentComplianceG!P52</f>
        <v>0.93</v>
      </c>
      <c r="DN40" s="75">
        <f>InputsTimeDependentComplianceG!Q52</f>
        <v>0.93</v>
      </c>
      <c r="DO40" s="75">
        <f>InputsTimeDependentComplianceG!R52</f>
        <v>0.93</v>
      </c>
      <c r="DP40" s="75">
        <f t="shared" ref="DP40:DY40" si="266">DO40</f>
        <v>0.93</v>
      </c>
      <c r="DQ40" s="75">
        <f t="shared" si="266"/>
        <v>0.93</v>
      </c>
      <c r="DR40" s="75">
        <f t="shared" si="266"/>
        <v>0.93</v>
      </c>
      <c r="DS40" s="75">
        <f t="shared" si="266"/>
        <v>0.93</v>
      </c>
      <c r="DT40" s="75">
        <f t="shared" si="266"/>
        <v>0.93</v>
      </c>
      <c r="DU40" s="75">
        <f t="shared" si="266"/>
        <v>0.93</v>
      </c>
      <c r="DV40" s="75">
        <f t="shared" si="266"/>
        <v>0.93</v>
      </c>
      <c r="DW40" s="75">
        <f t="shared" si="266"/>
        <v>0.93</v>
      </c>
      <c r="DX40" s="75">
        <f t="shared" si="266"/>
        <v>0.93</v>
      </c>
      <c r="DY40" s="75">
        <f t="shared" si="266"/>
        <v>0.93</v>
      </c>
      <c r="DZ40" s="168"/>
      <c r="EA40" s="52">
        <f>InputsStatic!S52</f>
        <v>9</v>
      </c>
      <c r="EB40" s="53">
        <v>0.218990598027994</v>
      </c>
      <c r="EC40" s="52">
        <f>InputsStatic!T52</f>
        <v>2000</v>
      </c>
      <c r="ED40" s="89">
        <f>InputsNOMAD!AH52</f>
        <v>1.8945542833330999E-3</v>
      </c>
      <c r="EE40" s="89">
        <f>InputsNOMAD!AI52</f>
        <v>0.49763943921090997</v>
      </c>
      <c r="EF40" s="20">
        <f>InputsStatic!K52</f>
        <v>0</v>
      </c>
      <c r="EG40" s="73"/>
      <c r="EH40" s="225">
        <f>InputsStatic!AF52</f>
        <v>0.49000000000000005</v>
      </c>
      <c r="EI40" s="73"/>
      <c r="EJ40" s="52">
        <f t="shared" si="48"/>
        <v>3</v>
      </c>
      <c r="EK40" s="52">
        <v>0</v>
      </c>
      <c r="EL40" s="52">
        <v>0</v>
      </c>
      <c r="EM40" s="52">
        <v>1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f t="shared" si="49"/>
        <v>1</v>
      </c>
      <c r="EZ40" s="640">
        <v>1</v>
      </c>
      <c r="FA40" s="168"/>
      <c r="FB40" s="52">
        <f t="shared" si="62"/>
        <v>8</v>
      </c>
      <c r="FC40" s="20">
        <f t="shared" si="50"/>
        <v>2017</v>
      </c>
      <c r="FD40" s="75"/>
      <c r="FE40" s="75"/>
      <c r="FF40" s="75"/>
      <c r="FG40" s="75"/>
      <c r="FH40" s="75"/>
      <c r="FI40" s="75"/>
      <c r="FJ40" s="23"/>
      <c r="FK40" s="52"/>
      <c r="FL40" s="52"/>
      <c r="FM40" s="52"/>
      <c r="FN40" s="52"/>
      <c r="FO40" s="52">
        <f>InputsTimeDependentUnits!H52</f>
        <v>3156743</v>
      </c>
      <c r="FP40" s="52">
        <f>InputsTimeDependentUnits!I52</f>
        <v>3156743</v>
      </c>
      <c r="FQ40" s="52">
        <f>InputsTimeDependentUnits!J52</f>
        <v>3156743</v>
      </c>
      <c r="FR40" s="52">
        <f>InputsTimeDependentUnits!K52</f>
        <v>3156743</v>
      </c>
      <c r="FS40" s="52">
        <f>InputsTimeDependentUnits!L52</f>
        <v>3156743</v>
      </c>
      <c r="FT40" s="52">
        <f>InputsTimeDependentUnits!M52</f>
        <v>3156743</v>
      </c>
      <c r="FU40" s="52">
        <f>InputsTimeDependentUnits!N52</f>
        <v>3156743</v>
      </c>
      <c r="FV40" s="52">
        <f>InputsTimeDependentUnits!O52</f>
        <v>3156743</v>
      </c>
      <c r="FW40" s="52">
        <f>InputsTimeDependentUnits!P52</f>
        <v>3156743</v>
      </c>
      <c r="FX40" s="52">
        <f>InputsTimeDependentUnits!Q52</f>
        <v>3156743</v>
      </c>
      <c r="FY40" s="52">
        <f>InputsTimeDependentUnits!R52</f>
        <v>3156743</v>
      </c>
      <c r="FZ40" s="52">
        <f t="shared" si="242"/>
        <v>3156743</v>
      </c>
      <c r="GA40" s="52">
        <f t="shared" si="243"/>
        <v>3156743</v>
      </c>
      <c r="GB40" s="52">
        <f t="shared" si="244"/>
        <v>3156743</v>
      </c>
      <c r="GC40" s="52">
        <f t="shared" si="245"/>
        <v>3156743</v>
      </c>
      <c r="GD40" s="52">
        <f t="shared" si="246"/>
        <v>3156743</v>
      </c>
      <c r="GE40" s="52">
        <f t="shared" si="247"/>
        <v>3156743</v>
      </c>
      <c r="GF40" s="52">
        <f t="shared" si="248"/>
        <v>3156743</v>
      </c>
      <c r="GG40" s="52">
        <f t="shared" si="249"/>
        <v>3156743</v>
      </c>
      <c r="GH40" s="52">
        <f t="shared" si="250"/>
        <v>3156743</v>
      </c>
      <c r="GI40" s="52">
        <f t="shared" si="251"/>
        <v>3156743</v>
      </c>
      <c r="GJ40" s="168"/>
      <c r="GK40" s="225"/>
      <c r="GL40" s="7"/>
      <c r="GM40" s="7"/>
      <c r="GN40" s="7"/>
      <c r="GO40" s="7">
        <v>1</v>
      </c>
      <c r="GP40" s="7">
        <v>1</v>
      </c>
      <c r="GQ40" s="7">
        <v>1</v>
      </c>
      <c r="GR40" s="7">
        <v>1</v>
      </c>
      <c r="GS40" s="7">
        <v>1</v>
      </c>
      <c r="GT40" s="7">
        <v>1</v>
      </c>
      <c r="GU40" s="7">
        <v>1</v>
      </c>
      <c r="GV40" s="7">
        <v>1</v>
      </c>
      <c r="GW40" s="7">
        <v>1</v>
      </c>
      <c r="GX40" s="7">
        <v>1</v>
      </c>
      <c r="GY40" s="7">
        <v>1</v>
      </c>
      <c r="GZ40" s="7">
        <v>1</v>
      </c>
      <c r="HA40" s="7">
        <v>1</v>
      </c>
      <c r="HB40" s="7">
        <v>1</v>
      </c>
      <c r="HC40" s="7">
        <v>1</v>
      </c>
      <c r="HD40" s="7">
        <v>1</v>
      </c>
      <c r="HE40" s="7">
        <v>1</v>
      </c>
      <c r="HF40" s="7">
        <v>1</v>
      </c>
      <c r="HG40" s="7">
        <v>1</v>
      </c>
      <c r="HH40" s="7">
        <v>1</v>
      </c>
      <c r="HI40" s="7">
        <v>1</v>
      </c>
      <c r="HJ40" s="168"/>
      <c r="HK40" s="52">
        <f t="shared" si="53"/>
        <v>2010</v>
      </c>
      <c r="HL40" s="52">
        <f ca="1">IF($EJ40&gt;0,OFFSET(Dashboard!F$16,$EJ40-1,0),0)</f>
        <v>1</v>
      </c>
      <c r="HM40" s="52">
        <f ca="1">IF($EJ40&gt;0,OFFSET(Dashboard!G$16,$EJ40-1,0),0)</f>
        <v>0</v>
      </c>
      <c r="HN40" s="52">
        <f ca="1">IF($EJ40&gt;0,OFFSET(Dashboard!H$16,$EJ40-1,0),0)</f>
        <v>0</v>
      </c>
      <c r="HO40" s="168"/>
    </row>
    <row r="41" spans="1:223" s="5" customFormat="1" ht="32.25" customHeight="1" x14ac:dyDescent="0.2">
      <c r="A41" s="52">
        <f t="shared" ca="1" si="16"/>
        <v>1</v>
      </c>
      <c r="B41" s="45">
        <f t="shared" ref="B41" si="267">B40+1</f>
        <v>31</v>
      </c>
      <c r="C41" s="45"/>
      <c r="D41" s="14" t="str">
        <f ca="1">IF(EJ41&gt;0,OFFSET(Dashboard!$E$16,EJ41-1,0),"")</f>
        <v>2008 T-20</v>
      </c>
      <c r="E41" s="14" t="s">
        <v>602</v>
      </c>
      <c r="F41" s="8" t="s">
        <v>116</v>
      </c>
      <c r="G41" s="711">
        <f t="shared" ca="1" si="17"/>
        <v>181.46700000000001</v>
      </c>
      <c r="H41" s="714">
        <f t="shared" ca="1" si="18"/>
        <v>25.051000000000002</v>
      </c>
      <c r="I41" s="609">
        <f t="shared" ca="1" si="19"/>
        <v>0</v>
      </c>
      <c r="J41" s="522">
        <f>InputsStatic!J53</f>
        <v>40544</v>
      </c>
      <c r="K41" s="10">
        <f>InputsStatic!L53</f>
        <v>2</v>
      </c>
      <c r="L41" s="168"/>
      <c r="M41" s="764">
        <v>1</v>
      </c>
      <c r="N41" s="83">
        <v>0</v>
      </c>
      <c r="O41" s="20">
        <v>100</v>
      </c>
      <c r="P41" s="168"/>
      <c r="Q41" s="144"/>
      <c r="R41" s="608">
        <f>InputsStatic!M53</f>
        <v>14.85</v>
      </c>
      <c r="S41" s="609">
        <f>InputsStatic!N53</f>
        <v>2.0500000000000002E-3</v>
      </c>
      <c r="T41" s="609">
        <f>InputsStatic!O53</f>
        <v>0</v>
      </c>
      <c r="U41" s="129">
        <f>InputsStatic!P53</f>
        <v>1.07</v>
      </c>
      <c r="V41" s="129">
        <f>InputsStatic!Q53</f>
        <v>1.2733333333333334</v>
      </c>
      <c r="W41" s="129">
        <f>InputsStatic!R53</f>
        <v>-1.235E-2</v>
      </c>
      <c r="X41" s="138"/>
      <c r="Y41" s="138"/>
      <c r="Z41" s="52"/>
      <c r="AA41" s="20"/>
      <c r="AB41" s="20"/>
      <c r="AC41" s="20"/>
      <c r="AD41" s="20"/>
      <c r="AE41" s="20">
        <f t="shared" ref="AE41:AN41" si="268">FP41*GP41</f>
        <v>12220000</v>
      </c>
      <c r="AF41" s="20">
        <f t="shared" si="268"/>
        <v>0</v>
      </c>
      <c r="AG41" s="20">
        <f t="shared" si="268"/>
        <v>0</v>
      </c>
      <c r="AH41" s="20">
        <f t="shared" si="268"/>
        <v>0</v>
      </c>
      <c r="AI41" s="20">
        <f t="shared" si="268"/>
        <v>0</v>
      </c>
      <c r="AJ41" s="20">
        <f t="shared" si="268"/>
        <v>0</v>
      </c>
      <c r="AK41" s="20">
        <f t="shared" si="268"/>
        <v>0</v>
      </c>
      <c r="AL41" s="20">
        <f t="shared" si="268"/>
        <v>0</v>
      </c>
      <c r="AM41" s="20">
        <f t="shared" si="268"/>
        <v>0</v>
      </c>
      <c r="AN41" s="20">
        <f t="shared" si="268"/>
        <v>0</v>
      </c>
      <c r="AO41" s="20">
        <f t="shared" si="35"/>
        <v>0</v>
      </c>
      <c r="AP41" s="20">
        <f t="shared" si="36"/>
        <v>0</v>
      </c>
      <c r="AQ41" s="20">
        <f t="shared" si="37"/>
        <v>0</v>
      </c>
      <c r="AR41" s="20">
        <f t="shared" si="38"/>
        <v>0</v>
      </c>
      <c r="AS41" s="20">
        <f t="shared" si="39"/>
        <v>0</v>
      </c>
      <c r="AT41" s="20">
        <f t="shared" si="40"/>
        <v>0</v>
      </c>
      <c r="AU41" s="20">
        <f t="shared" si="41"/>
        <v>0</v>
      </c>
      <c r="AV41" s="20">
        <f t="shared" si="42"/>
        <v>0</v>
      </c>
      <c r="AW41" s="20">
        <f t="shared" si="43"/>
        <v>0</v>
      </c>
      <c r="AX41" s="20">
        <f t="shared" si="44"/>
        <v>0</v>
      </c>
      <c r="AY41" s="73"/>
      <c r="AZ41" s="73"/>
      <c r="BA41" s="75"/>
      <c r="BB41" s="75"/>
      <c r="BC41" s="75"/>
      <c r="BD41" s="75"/>
      <c r="BE41" s="75"/>
      <c r="BF41" s="75">
        <f>InputsTimeDependentComplianceE!I53</f>
        <v>0.36</v>
      </c>
      <c r="BG41" s="75">
        <f>InputsTimeDependentComplianceE!J53</f>
        <v>0.88</v>
      </c>
      <c r="BH41" s="75">
        <f>InputsTimeDependentComplianceE!K53</f>
        <v>0.88</v>
      </c>
      <c r="BI41" s="75">
        <f>InputsTimeDependentComplianceE!L53</f>
        <v>0.88</v>
      </c>
      <c r="BJ41" s="75">
        <f>InputsTimeDependentComplianceE!M53</f>
        <v>0.88</v>
      </c>
      <c r="BK41" s="75">
        <f>InputsTimeDependentComplianceE!N53</f>
        <v>0.88</v>
      </c>
      <c r="BL41" s="75">
        <f>InputsTimeDependentComplianceE!O53</f>
        <v>0.88</v>
      </c>
      <c r="BM41" s="75">
        <f>InputsTimeDependentComplianceE!P53</f>
        <v>0.88</v>
      </c>
      <c r="BN41" s="75">
        <f>InputsTimeDependentComplianceE!Q53</f>
        <v>0.88</v>
      </c>
      <c r="BO41" s="75">
        <f>InputsTimeDependentComplianceE!R53</f>
        <v>0.88</v>
      </c>
      <c r="BP41" s="75">
        <f t="shared" si="55"/>
        <v>0.88</v>
      </c>
      <c r="BQ41" s="75">
        <f t="shared" si="55"/>
        <v>0.88</v>
      </c>
      <c r="BR41" s="75">
        <f t="shared" ref="BR41:BS41" si="269">BQ41</f>
        <v>0.88</v>
      </c>
      <c r="BS41" s="75">
        <f t="shared" si="269"/>
        <v>0.88</v>
      </c>
      <c r="BT41" s="75">
        <f t="shared" ref="BT41:BU41" si="270">BS41</f>
        <v>0.88</v>
      </c>
      <c r="BU41" s="75">
        <f t="shared" si="270"/>
        <v>0.88</v>
      </c>
      <c r="BV41" s="75">
        <f t="shared" ref="BV41:BW41" si="271">BU41</f>
        <v>0.88</v>
      </c>
      <c r="BW41" s="75">
        <f t="shared" si="271"/>
        <v>0.88</v>
      </c>
      <c r="BX41" s="75">
        <f t="shared" ref="BX41:BY41" si="272">BW41</f>
        <v>0.88</v>
      </c>
      <c r="BY41" s="75">
        <f t="shared" si="272"/>
        <v>0.88</v>
      </c>
      <c r="BZ41" s="23"/>
      <c r="CA41" s="75"/>
      <c r="CB41" s="75"/>
      <c r="CC41" s="75"/>
      <c r="CD41" s="75"/>
      <c r="CE41" s="75">
        <f>InputsTimeDependentComplianceD!H53</f>
        <v>0</v>
      </c>
      <c r="CF41" s="75">
        <f>InputsTimeDependentComplianceD!I53</f>
        <v>0.36</v>
      </c>
      <c r="CG41" s="75">
        <f>InputsTimeDependentComplianceD!J53</f>
        <v>0.88</v>
      </c>
      <c r="CH41" s="75">
        <f>InputsTimeDependentComplianceD!K53</f>
        <v>0.88</v>
      </c>
      <c r="CI41" s="75">
        <f>InputsTimeDependentComplianceD!L53</f>
        <v>0.88</v>
      </c>
      <c r="CJ41" s="75">
        <f>InputsTimeDependentComplianceD!M53</f>
        <v>0.88</v>
      </c>
      <c r="CK41" s="75">
        <f>InputsTimeDependentComplianceD!N53</f>
        <v>0.88</v>
      </c>
      <c r="CL41" s="75">
        <f>InputsTimeDependentComplianceD!O53</f>
        <v>0.88</v>
      </c>
      <c r="CM41" s="75">
        <f>InputsTimeDependentComplianceD!P53</f>
        <v>0.88</v>
      </c>
      <c r="CN41" s="75">
        <f>InputsTimeDependentComplianceD!Q53</f>
        <v>0.88</v>
      </c>
      <c r="CO41" s="75">
        <f>InputsTimeDependentComplianceD!R53</f>
        <v>0.88</v>
      </c>
      <c r="CP41" s="75">
        <f t="shared" ref="CP41:CY41" si="273">CO41</f>
        <v>0.88</v>
      </c>
      <c r="CQ41" s="75">
        <f t="shared" si="273"/>
        <v>0.88</v>
      </c>
      <c r="CR41" s="75">
        <f t="shared" si="273"/>
        <v>0.88</v>
      </c>
      <c r="CS41" s="75">
        <f t="shared" si="273"/>
        <v>0.88</v>
      </c>
      <c r="CT41" s="75">
        <f t="shared" si="273"/>
        <v>0.88</v>
      </c>
      <c r="CU41" s="75">
        <f t="shared" si="273"/>
        <v>0.88</v>
      </c>
      <c r="CV41" s="75">
        <f t="shared" si="273"/>
        <v>0.88</v>
      </c>
      <c r="CW41" s="75">
        <f t="shared" si="273"/>
        <v>0.88</v>
      </c>
      <c r="CX41" s="75">
        <f t="shared" si="273"/>
        <v>0.88</v>
      </c>
      <c r="CY41" s="75">
        <f t="shared" si="273"/>
        <v>0.88</v>
      </c>
      <c r="CZ41" s="168"/>
      <c r="DA41" s="75"/>
      <c r="DB41" s="75"/>
      <c r="DC41" s="75"/>
      <c r="DD41" s="75"/>
      <c r="DE41" s="75">
        <f>InputsTimeDependentComplianceG!H53</f>
        <v>0</v>
      </c>
      <c r="DF41" s="75">
        <f>InputsTimeDependentComplianceG!I53</f>
        <v>0.36</v>
      </c>
      <c r="DG41" s="75">
        <f>InputsTimeDependentComplianceG!J53</f>
        <v>0.88</v>
      </c>
      <c r="DH41" s="75">
        <f>InputsTimeDependentComplianceG!K53</f>
        <v>0.88</v>
      </c>
      <c r="DI41" s="75">
        <f>InputsTimeDependentComplianceG!L53</f>
        <v>0.88</v>
      </c>
      <c r="DJ41" s="75">
        <f>InputsTimeDependentComplianceG!M53</f>
        <v>0.88</v>
      </c>
      <c r="DK41" s="75">
        <f>InputsTimeDependentComplianceG!N53</f>
        <v>0.88</v>
      </c>
      <c r="DL41" s="75">
        <f>InputsTimeDependentComplianceG!O53</f>
        <v>0.88</v>
      </c>
      <c r="DM41" s="75">
        <f>InputsTimeDependentComplianceG!P53</f>
        <v>0.88</v>
      </c>
      <c r="DN41" s="75">
        <f>InputsTimeDependentComplianceG!Q53</f>
        <v>0.88</v>
      </c>
      <c r="DO41" s="75">
        <f>InputsTimeDependentComplianceG!R53</f>
        <v>0.88</v>
      </c>
      <c r="DP41" s="75">
        <f t="shared" ref="DP41:DY41" si="274">DO41</f>
        <v>0.88</v>
      </c>
      <c r="DQ41" s="75">
        <f t="shared" si="274"/>
        <v>0.88</v>
      </c>
      <c r="DR41" s="75">
        <f t="shared" si="274"/>
        <v>0.88</v>
      </c>
      <c r="DS41" s="75">
        <f t="shared" si="274"/>
        <v>0.88</v>
      </c>
      <c r="DT41" s="75">
        <f t="shared" si="274"/>
        <v>0.88</v>
      </c>
      <c r="DU41" s="75">
        <f t="shared" si="274"/>
        <v>0.88</v>
      </c>
      <c r="DV41" s="75">
        <f t="shared" si="274"/>
        <v>0.88</v>
      </c>
      <c r="DW41" s="75">
        <f t="shared" si="274"/>
        <v>0.88</v>
      </c>
      <c r="DX41" s="75">
        <f t="shared" si="274"/>
        <v>0.88</v>
      </c>
      <c r="DY41" s="75">
        <f t="shared" si="274"/>
        <v>0.88</v>
      </c>
      <c r="DZ41" s="168"/>
      <c r="EA41" s="52">
        <f>InputsStatic!S53</f>
        <v>6</v>
      </c>
      <c r="EB41" s="53">
        <v>0.17366007508643702</v>
      </c>
      <c r="EC41" s="52">
        <f>InputsStatic!T53</f>
        <v>2000</v>
      </c>
      <c r="ED41" s="89">
        <f>InputsNOMAD!AH53</f>
        <v>3.62390839520213E-3</v>
      </c>
      <c r="EE41" s="89">
        <f>InputsNOMAD!AI53</f>
        <v>0.345565546332537</v>
      </c>
      <c r="EF41" s="20">
        <f>InputsStatic!K53</f>
        <v>0</v>
      </c>
      <c r="EG41" s="73"/>
      <c r="EH41" s="225">
        <f>InputsStatic!AF53</f>
        <v>0.75749999999999995</v>
      </c>
      <c r="EI41" s="73"/>
      <c r="EJ41" s="52">
        <f t="shared" si="48"/>
        <v>3</v>
      </c>
      <c r="EK41" s="52">
        <v>0</v>
      </c>
      <c r="EL41" s="52">
        <v>0</v>
      </c>
      <c r="EM41" s="52">
        <v>1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f t="shared" si="49"/>
        <v>1</v>
      </c>
      <c r="EZ41" s="640">
        <v>1</v>
      </c>
      <c r="FA41" s="168"/>
      <c r="FB41" s="52">
        <f t="shared" si="62"/>
        <v>8</v>
      </c>
      <c r="FC41" s="20">
        <f t="shared" si="50"/>
        <v>2017</v>
      </c>
      <c r="FD41" s="75"/>
      <c r="FE41" s="75"/>
      <c r="FF41" s="75"/>
      <c r="FG41" s="75"/>
      <c r="FH41" s="75"/>
      <c r="FI41" s="75"/>
      <c r="FJ41" s="23"/>
      <c r="FK41" s="52"/>
      <c r="FL41" s="52"/>
      <c r="FM41" s="52"/>
      <c r="FN41" s="52"/>
      <c r="FO41" s="52"/>
      <c r="FP41" s="52">
        <f>InputsTimeDependentUnits!I53</f>
        <v>12220000</v>
      </c>
      <c r="FQ41" s="52">
        <f>InputsTimeDependentUnits!J53</f>
        <v>0</v>
      </c>
      <c r="FR41" s="52">
        <f>InputsTimeDependentUnits!K53</f>
        <v>0</v>
      </c>
      <c r="FS41" s="52">
        <f>InputsTimeDependentUnits!L53</f>
        <v>0</v>
      </c>
      <c r="FT41" s="52">
        <f>InputsTimeDependentUnits!M53</f>
        <v>0</v>
      </c>
      <c r="FU41" s="52">
        <f>InputsTimeDependentUnits!N53</f>
        <v>0</v>
      </c>
      <c r="FV41" s="52">
        <f>InputsTimeDependentUnits!O53</f>
        <v>0</v>
      </c>
      <c r="FW41" s="52">
        <f>InputsTimeDependentUnits!P53</f>
        <v>0</v>
      </c>
      <c r="FX41" s="52">
        <f>InputsTimeDependentUnits!Q53</f>
        <v>0</v>
      </c>
      <c r="FY41" s="52">
        <f>InputsTimeDependentUnits!R53</f>
        <v>0</v>
      </c>
      <c r="FZ41" s="52">
        <f t="shared" si="242"/>
        <v>0</v>
      </c>
      <c r="GA41" s="52">
        <f t="shared" si="243"/>
        <v>0</v>
      </c>
      <c r="GB41" s="52">
        <f t="shared" si="244"/>
        <v>0</v>
      </c>
      <c r="GC41" s="52">
        <f t="shared" si="245"/>
        <v>0</v>
      </c>
      <c r="GD41" s="52">
        <f t="shared" si="246"/>
        <v>0</v>
      </c>
      <c r="GE41" s="52">
        <f t="shared" si="247"/>
        <v>0</v>
      </c>
      <c r="GF41" s="52">
        <f t="shared" si="248"/>
        <v>0</v>
      </c>
      <c r="GG41" s="52">
        <f t="shared" si="249"/>
        <v>0</v>
      </c>
      <c r="GH41" s="52">
        <f t="shared" si="250"/>
        <v>0</v>
      </c>
      <c r="GI41" s="52">
        <f t="shared" si="251"/>
        <v>0</v>
      </c>
      <c r="GJ41" s="168"/>
      <c r="GK41" s="225"/>
      <c r="GL41" s="7"/>
      <c r="GM41" s="7"/>
      <c r="GN41" s="7"/>
      <c r="GO41" s="7"/>
      <c r="GP41" s="7">
        <v>1</v>
      </c>
      <c r="GQ41" s="7">
        <v>1</v>
      </c>
      <c r="GR41" s="7">
        <v>1</v>
      </c>
      <c r="GS41" s="7">
        <v>1</v>
      </c>
      <c r="GT41" s="7">
        <v>1</v>
      </c>
      <c r="GU41" s="7">
        <v>1</v>
      </c>
      <c r="GV41" s="7">
        <v>1</v>
      </c>
      <c r="GW41" s="7">
        <v>1</v>
      </c>
      <c r="GX41" s="7">
        <v>1</v>
      </c>
      <c r="GY41" s="7">
        <v>1</v>
      </c>
      <c r="GZ41" s="7">
        <v>1</v>
      </c>
      <c r="HA41" s="7">
        <v>1</v>
      </c>
      <c r="HB41" s="7">
        <v>1</v>
      </c>
      <c r="HC41" s="7">
        <v>1</v>
      </c>
      <c r="HD41" s="7">
        <v>1</v>
      </c>
      <c r="HE41" s="7">
        <v>1</v>
      </c>
      <c r="HF41" s="7">
        <v>1</v>
      </c>
      <c r="HG41" s="7">
        <v>1</v>
      </c>
      <c r="HH41" s="7">
        <v>1</v>
      </c>
      <c r="HI41" s="7">
        <v>1</v>
      </c>
      <c r="HJ41" s="168"/>
      <c r="HK41" s="52">
        <f t="shared" si="53"/>
        <v>2011</v>
      </c>
      <c r="HL41" s="52">
        <f ca="1">IF($EJ41&gt;0,OFFSET(Dashboard!F$16,$EJ41-1,0),0)</f>
        <v>1</v>
      </c>
      <c r="HM41" s="52">
        <f ca="1">IF($EJ41&gt;0,OFFSET(Dashboard!G$16,$EJ41-1,0),0)</f>
        <v>0</v>
      </c>
      <c r="HN41" s="52">
        <f ca="1">IF($EJ41&gt;0,OFFSET(Dashboard!H$16,$EJ41-1,0),0)</f>
        <v>0</v>
      </c>
      <c r="HO41" s="168"/>
    </row>
    <row r="42" spans="1:223" s="5" customFormat="1" ht="26.25" customHeight="1" x14ac:dyDescent="0.2">
      <c r="A42" s="52">
        <f t="shared" ca="1" si="16"/>
        <v>1</v>
      </c>
      <c r="B42" s="45">
        <f t="shared" ref="B42" si="275">B41+1</f>
        <v>32</v>
      </c>
      <c r="C42" s="45"/>
      <c r="D42" s="14" t="str">
        <f ca="1">IF(EJ42&gt;0,OFFSET(Dashboard!$E$16,EJ42-1,0),"")</f>
        <v>2008 T-20</v>
      </c>
      <c r="E42" s="14" t="s">
        <v>603</v>
      </c>
      <c r="F42" s="8" t="s">
        <v>117</v>
      </c>
      <c r="G42" s="711">
        <f t="shared" ref="G42:G43" ca="1" si="276">R42*OFFSET($Z42,0,YEAR($J42)-2006)/1000000</f>
        <v>125.27189999999999</v>
      </c>
      <c r="H42" s="714">
        <f t="shared" ref="H42:H43" ca="1" si="277">S42*OFFSET($Z42,0,YEAR($J42)-2006)/1000</f>
        <v>17.2989</v>
      </c>
      <c r="I42" s="609">
        <f t="shared" ref="I42:I43" ca="1" si="278">T42*OFFSET($Z42,0,YEAR($J42)-2006)/1000000</f>
        <v>0</v>
      </c>
      <c r="J42" s="522">
        <f>InputsStatic!J54</f>
        <v>40909</v>
      </c>
      <c r="K42" s="10">
        <f>InputsStatic!L54</f>
        <v>2</v>
      </c>
      <c r="L42" s="168"/>
      <c r="M42" s="764">
        <v>1</v>
      </c>
      <c r="N42" s="83">
        <v>0</v>
      </c>
      <c r="O42" s="20">
        <v>100</v>
      </c>
      <c r="P42" s="168"/>
      <c r="Q42" s="144"/>
      <c r="R42" s="608">
        <f>InputsStatic!M54</f>
        <v>10.79</v>
      </c>
      <c r="S42" s="609">
        <f>InputsStatic!N54</f>
        <v>1.49E-3</v>
      </c>
      <c r="T42" s="609">
        <f>InputsStatic!O54</f>
        <v>0</v>
      </c>
      <c r="U42" s="129">
        <f>InputsStatic!P54</f>
        <v>1.07</v>
      </c>
      <c r="V42" s="129">
        <f>InputsStatic!Q54</f>
        <v>1.2733333333333334</v>
      </c>
      <c r="W42" s="129">
        <f>InputsStatic!R54</f>
        <v>-1.235E-2</v>
      </c>
      <c r="X42" s="138"/>
      <c r="Y42" s="138"/>
      <c r="Z42" s="52"/>
      <c r="AA42" s="20"/>
      <c r="AB42" s="20"/>
      <c r="AC42" s="20"/>
      <c r="AD42" s="20"/>
      <c r="AE42" s="20"/>
      <c r="AF42" s="20">
        <f t="shared" ref="AF42:AN42" si="279">FQ42*GQ42</f>
        <v>11610000</v>
      </c>
      <c r="AG42" s="20">
        <f t="shared" si="279"/>
        <v>0</v>
      </c>
      <c r="AH42" s="20">
        <f t="shared" si="279"/>
        <v>0</v>
      </c>
      <c r="AI42" s="20">
        <f t="shared" si="279"/>
        <v>0</v>
      </c>
      <c r="AJ42" s="20">
        <f t="shared" si="279"/>
        <v>0</v>
      </c>
      <c r="AK42" s="20">
        <f t="shared" si="279"/>
        <v>0</v>
      </c>
      <c r="AL42" s="20">
        <f t="shared" si="279"/>
        <v>0</v>
      </c>
      <c r="AM42" s="20">
        <f t="shared" si="279"/>
        <v>0</v>
      </c>
      <c r="AN42" s="20">
        <f t="shared" si="279"/>
        <v>0</v>
      </c>
      <c r="AO42" s="20">
        <f t="shared" si="35"/>
        <v>0</v>
      </c>
      <c r="AP42" s="20">
        <f t="shared" si="36"/>
        <v>0</v>
      </c>
      <c r="AQ42" s="20">
        <f t="shared" si="37"/>
        <v>0</v>
      </c>
      <c r="AR42" s="20">
        <f t="shared" si="38"/>
        <v>0</v>
      </c>
      <c r="AS42" s="20">
        <f t="shared" si="39"/>
        <v>0</v>
      </c>
      <c r="AT42" s="20">
        <f t="shared" si="40"/>
        <v>0</v>
      </c>
      <c r="AU42" s="20">
        <f t="shared" si="41"/>
        <v>0</v>
      </c>
      <c r="AV42" s="20">
        <f t="shared" si="42"/>
        <v>0</v>
      </c>
      <c r="AW42" s="20">
        <f t="shared" si="43"/>
        <v>0</v>
      </c>
      <c r="AX42" s="20">
        <f t="shared" si="44"/>
        <v>0</v>
      </c>
      <c r="AY42" s="73"/>
      <c r="AZ42" s="73"/>
      <c r="BA42" s="75"/>
      <c r="BB42" s="75"/>
      <c r="BC42" s="75"/>
      <c r="BD42" s="75"/>
      <c r="BE42" s="75"/>
      <c r="BF42" s="75"/>
      <c r="BG42" s="75">
        <f>InputsTimeDependentComplianceE!J54</f>
        <v>0.4</v>
      </c>
      <c r="BH42" s="75">
        <f>InputsTimeDependentComplianceE!K54</f>
        <v>0.4</v>
      </c>
      <c r="BI42" s="75">
        <f>InputsTimeDependentComplianceE!L54</f>
        <v>0.4</v>
      </c>
      <c r="BJ42" s="75">
        <f>InputsTimeDependentComplianceE!M54</f>
        <v>0.4</v>
      </c>
      <c r="BK42" s="75">
        <f>InputsTimeDependentComplianceE!N54</f>
        <v>0.4</v>
      </c>
      <c r="BL42" s="75">
        <f>InputsTimeDependentComplianceE!O54</f>
        <v>0.4</v>
      </c>
      <c r="BM42" s="75">
        <f>InputsTimeDependentComplianceE!P54</f>
        <v>0.4</v>
      </c>
      <c r="BN42" s="75">
        <f>InputsTimeDependentComplianceE!Q54</f>
        <v>0.4</v>
      </c>
      <c r="BO42" s="75">
        <f>InputsTimeDependentComplianceE!R54</f>
        <v>0.4</v>
      </c>
      <c r="BP42" s="75">
        <f t="shared" si="55"/>
        <v>0.4</v>
      </c>
      <c r="BQ42" s="75">
        <f t="shared" si="55"/>
        <v>0.4</v>
      </c>
      <c r="BR42" s="75">
        <f t="shared" ref="BR42:BS42" si="280">BQ42</f>
        <v>0.4</v>
      </c>
      <c r="BS42" s="75">
        <f t="shared" si="280"/>
        <v>0.4</v>
      </c>
      <c r="BT42" s="75">
        <f t="shared" ref="BT42:BU42" si="281">BS42</f>
        <v>0.4</v>
      </c>
      <c r="BU42" s="75">
        <f t="shared" si="281"/>
        <v>0.4</v>
      </c>
      <c r="BV42" s="75">
        <f t="shared" ref="BV42:BW42" si="282">BU42</f>
        <v>0.4</v>
      </c>
      <c r="BW42" s="75">
        <f t="shared" si="282"/>
        <v>0.4</v>
      </c>
      <c r="BX42" s="75">
        <f t="shared" ref="BX42:BY42" si="283">BW42</f>
        <v>0.4</v>
      </c>
      <c r="BY42" s="75">
        <f t="shared" si="283"/>
        <v>0.4</v>
      </c>
      <c r="BZ42" s="23"/>
      <c r="CA42" s="75"/>
      <c r="CB42" s="75"/>
      <c r="CC42" s="75"/>
      <c r="CD42" s="75"/>
      <c r="CE42" s="75">
        <f>InputsTimeDependentComplianceD!H54</f>
        <v>0</v>
      </c>
      <c r="CF42" s="75">
        <f>InputsTimeDependentComplianceD!I54</f>
        <v>0</v>
      </c>
      <c r="CG42" s="75">
        <f>InputsTimeDependentComplianceD!J54</f>
        <v>0.4</v>
      </c>
      <c r="CH42" s="75">
        <f>InputsTimeDependentComplianceD!K54</f>
        <v>0.4</v>
      </c>
      <c r="CI42" s="75">
        <f>InputsTimeDependentComplianceD!L54</f>
        <v>0.4</v>
      </c>
      <c r="CJ42" s="75">
        <f>InputsTimeDependentComplianceD!M54</f>
        <v>0.4</v>
      </c>
      <c r="CK42" s="75">
        <f>InputsTimeDependentComplianceD!N54</f>
        <v>0.4</v>
      </c>
      <c r="CL42" s="75">
        <f>InputsTimeDependentComplianceD!O54</f>
        <v>0.4</v>
      </c>
      <c r="CM42" s="75">
        <f>InputsTimeDependentComplianceD!P54</f>
        <v>0.4</v>
      </c>
      <c r="CN42" s="75">
        <f>InputsTimeDependentComplianceD!Q54</f>
        <v>0.4</v>
      </c>
      <c r="CO42" s="75">
        <f>InputsTimeDependentComplianceD!R54</f>
        <v>0.4</v>
      </c>
      <c r="CP42" s="75">
        <f t="shared" ref="CP42:CY42" si="284">CO42</f>
        <v>0.4</v>
      </c>
      <c r="CQ42" s="75">
        <f t="shared" si="284"/>
        <v>0.4</v>
      </c>
      <c r="CR42" s="75">
        <f t="shared" si="284"/>
        <v>0.4</v>
      </c>
      <c r="CS42" s="75">
        <f t="shared" si="284"/>
        <v>0.4</v>
      </c>
      <c r="CT42" s="75">
        <f t="shared" si="284"/>
        <v>0.4</v>
      </c>
      <c r="CU42" s="75">
        <f t="shared" si="284"/>
        <v>0.4</v>
      </c>
      <c r="CV42" s="75">
        <f t="shared" si="284"/>
        <v>0.4</v>
      </c>
      <c r="CW42" s="75">
        <f t="shared" si="284"/>
        <v>0.4</v>
      </c>
      <c r="CX42" s="75">
        <f t="shared" si="284"/>
        <v>0.4</v>
      </c>
      <c r="CY42" s="75">
        <f t="shared" si="284"/>
        <v>0.4</v>
      </c>
      <c r="CZ42" s="168"/>
      <c r="DA42" s="75"/>
      <c r="DB42" s="75"/>
      <c r="DC42" s="75"/>
      <c r="DD42" s="75"/>
      <c r="DE42" s="75">
        <f>InputsTimeDependentComplianceG!H54</f>
        <v>0</v>
      </c>
      <c r="DF42" s="75">
        <f>InputsTimeDependentComplianceG!I54</f>
        <v>0</v>
      </c>
      <c r="DG42" s="75">
        <f>InputsTimeDependentComplianceG!J54</f>
        <v>0.4</v>
      </c>
      <c r="DH42" s="75">
        <f>InputsTimeDependentComplianceG!K54</f>
        <v>0.4</v>
      </c>
      <c r="DI42" s="75">
        <f>InputsTimeDependentComplianceG!L54</f>
        <v>0.4</v>
      </c>
      <c r="DJ42" s="75">
        <f>InputsTimeDependentComplianceG!M54</f>
        <v>0.4</v>
      </c>
      <c r="DK42" s="75">
        <f>InputsTimeDependentComplianceG!N54</f>
        <v>0.4</v>
      </c>
      <c r="DL42" s="75">
        <f>InputsTimeDependentComplianceG!O54</f>
        <v>0.4</v>
      </c>
      <c r="DM42" s="75">
        <f>InputsTimeDependentComplianceG!P54</f>
        <v>0.4</v>
      </c>
      <c r="DN42" s="75">
        <f>InputsTimeDependentComplianceG!Q54</f>
        <v>0.4</v>
      </c>
      <c r="DO42" s="75">
        <f>InputsTimeDependentComplianceG!R54</f>
        <v>0.4</v>
      </c>
      <c r="DP42" s="75">
        <f t="shared" ref="DP42:DY42" si="285">DO42</f>
        <v>0.4</v>
      </c>
      <c r="DQ42" s="75">
        <f t="shared" si="285"/>
        <v>0.4</v>
      </c>
      <c r="DR42" s="75">
        <f t="shared" si="285"/>
        <v>0.4</v>
      </c>
      <c r="DS42" s="75">
        <f t="shared" si="285"/>
        <v>0.4</v>
      </c>
      <c r="DT42" s="75">
        <f t="shared" si="285"/>
        <v>0.4</v>
      </c>
      <c r="DU42" s="75">
        <f t="shared" si="285"/>
        <v>0.4</v>
      </c>
      <c r="DV42" s="75">
        <f t="shared" si="285"/>
        <v>0.4</v>
      </c>
      <c r="DW42" s="75">
        <f t="shared" si="285"/>
        <v>0.4</v>
      </c>
      <c r="DX42" s="75">
        <f t="shared" si="285"/>
        <v>0.4</v>
      </c>
      <c r="DY42" s="75">
        <f t="shared" si="285"/>
        <v>0.4</v>
      </c>
      <c r="DZ42" s="168"/>
      <c r="EA42" s="52">
        <f>InputsStatic!S54</f>
        <v>6</v>
      </c>
      <c r="EB42" s="53">
        <v>0.16115604671636599</v>
      </c>
      <c r="EC42" s="52">
        <f>InputsStatic!T54</f>
        <v>2000</v>
      </c>
      <c r="ED42" s="89">
        <f>InputsNOMAD!AH54</f>
        <v>7.4732211672466301E-3</v>
      </c>
      <c r="EE42" s="89">
        <f>InputsNOMAD!AI54</f>
        <v>0.29397353878494298</v>
      </c>
      <c r="EF42" s="20">
        <f>InputsStatic!K54</f>
        <v>0</v>
      </c>
      <c r="EG42" s="73"/>
      <c r="EH42" s="225">
        <f>InputsStatic!AF54</f>
        <v>0.75749999999999995</v>
      </c>
      <c r="EI42" s="73"/>
      <c r="EJ42" s="52">
        <f t="shared" si="48"/>
        <v>3</v>
      </c>
      <c r="EK42" s="52">
        <v>0</v>
      </c>
      <c r="EL42" s="52">
        <v>0</v>
      </c>
      <c r="EM42" s="52">
        <v>1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f t="shared" si="49"/>
        <v>1</v>
      </c>
      <c r="EZ42" s="640">
        <v>1</v>
      </c>
      <c r="FA42" s="168"/>
      <c r="FB42" s="52">
        <f t="shared" si="62"/>
        <v>8</v>
      </c>
      <c r="FC42" s="20">
        <f t="shared" si="50"/>
        <v>2017</v>
      </c>
      <c r="FD42" s="75"/>
      <c r="FE42" s="75"/>
      <c r="FF42" s="75"/>
      <c r="FG42" s="75"/>
      <c r="FH42" s="75"/>
      <c r="FI42" s="75"/>
      <c r="FJ42" s="23"/>
      <c r="FK42" s="52"/>
      <c r="FL42" s="52"/>
      <c r="FM42" s="52"/>
      <c r="FN42" s="52"/>
      <c r="FO42" s="52"/>
      <c r="FP42" s="52"/>
      <c r="FQ42" s="52">
        <f>InputsTimeDependentUnits!J54</f>
        <v>11610000</v>
      </c>
      <c r="FR42" s="52">
        <f>InputsTimeDependentUnits!K54</f>
        <v>0</v>
      </c>
      <c r="FS42" s="52">
        <f>InputsTimeDependentUnits!L54</f>
        <v>0</v>
      </c>
      <c r="FT42" s="52">
        <f>InputsTimeDependentUnits!M54</f>
        <v>0</v>
      </c>
      <c r="FU42" s="52">
        <f>InputsTimeDependentUnits!N54</f>
        <v>0</v>
      </c>
      <c r="FV42" s="52">
        <f>InputsTimeDependentUnits!O54</f>
        <v>0</v>
      </c>
      <c r="FW42" s="52">
        <f>InputsTimeDependentUnits!P54</f>
        <v>0</v>
      </c>
      <c r="FX42" s="52">
        <f>InputsTimeDependentUnits!Q54</f>
        <v>0</v>
      </c>
      <c r="FY42" s="52">
        <f>InputsTimeDependentUnits!R54</f>
        <v>0</v>
      </c>
      <c r="FZ42" s="52">
        <f t="shared" si="242"/>
        <v>0</v>
      </c>
      <c r="GA42" s="52">
        <f t="shared" si="243"/>
        <v>0</v>
      </c>
      <c r="GB42" s="52">
        <f t="shared" si="244"/>
        <v>0</v>
      </c>
      <c r="GC42" s="52">
        <f t="shared" si="245"/>
        <v>0</v>
      </c>
      <c r="GD42" s="52">
        <f t="shared" si="246"/>
        <v>0</v>
      </c>
      <c r="GE42" s="52">
        <f t="shared" si="247"/>
        <v>0</v>
      </c>
      <c r="GF42" s="52">
        <f t="shared" si="248"/>
        <v>0</v>
      </c>
      <c r="GG42" s="52">
        <f t="shared" si="249"/>
        <v>0</v>
      </c>
      <c r="GH42" s="52">
        <f t="shared" si="250"/>
        <v>0</v>
      </c>
      <c r="GI42" s="52">
        <f t="shared" si="251"/>
        <v>0</v>
      </c>
      <c r="GJ42" s="168"/>
      <c r="GK42" s="225"/>
      <c r="GL42" s="7"/>
      <c r="GM42" s="7"/>
      <c r="GN42" s="7"/>
      <c r="GO42" s="7"/>
      <c r="GP42" s="7"/>
      <c r="GQ42" s="7">
        <v>1</v>
      </c>
      <c r="GR42" s="7">
        <v>1</v>
      </c>
      <c r="GS42" s="7">
        <v>1</v>
      </c>
      <c r="GT42" s="7">
        <v>1</v>
      </c>
      <c r="GU42" s="7">
        <v>1</v>
      </c>
      <c r="GV42" s="7">
        <v>1</v>
      </c>
      <c r="GW42" s="7">
        <v>1</v>
      </c>
      <c r="GX42" s="7">
        <v>1</v>
      </c>
      <c r="GY42" s="7">
        <v>1</v>
      </c>
      <c r="GZ42" s="7">
        <v>1</v>
      </c>
      <c r="HA42" s="7">
        <v>1</v>
      </c>
      <c r="HB42" s="7">
        <v>1</v>
      </c>
      <c r="HC42" s="7">
        <v>1</v>
      </c>
      <c r="HD42" s="7">
        <v>1</v>
      </c>
      <c r="HE42" s="7">
        <v>1</v>
      </c>
      <c r="HF42" s="7">
        <v>1</v>
      </c>
      <c r="HG42" s="7">
        <v>1</v>
      </c>
      <c r="HH42" s="7">
        <v>1</v>
      </c>
      <c r="HI42" s="7">
        <v>1</v>
      </c>
      <c r="HJ42" s="168"/>
      <c r="HK42" s="52">
        <f t="shared" si="53"/>
        <v>2012</v>
      </c>
      <c r="HL42" s="52">
        <f ca="1">IF($EJ42&gt;0,OFFSET(Dashboard!F$16,$EJ42-1,0),0)</f>
        <v>1</v>
      </c>
      <c r="HM42" s="52">
        <f ca="1">IF($EJ42&gt;0,OFFSET(Dashboard!G$16,$EJ42-1,0),0)</f>
        <v>0</v>
      </c>
      <c r="HN42" s="52">
        <f ca="1">IF($EJ42&gt;0,OFFSET(Dashboard!H$16,$EJ42-1,0),0)</f>
        <v>0</v>
      </c>
      <c r="HO42" s="168"/>
    </row>
    <row r="43" spans="1:223" s="5" customFormat="1" ht="26.25" customHeight="1" x14ac:dyDescent="0.2">
      <c r="A43" s="52">
        <f t="shared" ca="1" si="16"/>
        <v>1</v>
      </c>
      <c r="B43" s="45">
        <f t="shared" ref="B43" si="286">B42+1</f>
        <v>33</v>
      </c>
      <c r="C43" s="45"/>
      <c r="D43" s="14" t="str">
        <f ca="1">IF(EJ43&gt;0,OFFSET(Dashboard!$E$16,EJ43-1,0),"")</f>
        <v>2008 T-20</v>
      </c>
      <c r="E43" s="14" t="s">
        <v>604</v>
      </c>
      <c r="F43" s="8" t="s">
        <v>118</v>
      </c>
      <c r="G43" s="711">
        <f t="shared" ca="1" si="276"/>
        <v>283.6592</v>
      </c>
      <c r="H43" s="714">
        <f t="shared" ca="1" si="277"/>
        <v>39.049999999999997</v>
      </c>
      <c r="I43" s="609">
        <f t="shared" ca="1" si="278"/>
        <v>0</v>
      </c>
      <c r="J43" s="522">
        <f>InputsStatic!J55</f>
        <v>41275</v>
      </c>
      <c r="K43" s="10">
        <f>InputsStatic!L55</f>
        <v>2</v>
      </c>
      <c r="L43" s="168"/>
      <c r="M43" s="764">
        <v>1</v>
      </c>
      <c r="N43" s="83">
        <v>0</v>
      </c>
      <c r="O43" s="20">
        <v>100</v>
      </c>
      <c r="P43" s="168"/>
      <c r="Q43" s="144"/>
      <c r="R43" s="608">
        <f>InputsStatic!M55</f>
        <v>9.08</v>
      </c>
      <c r="S43" s="609">
        <f>InputsStatic!N55</f>
        <v>1.25E-3</v>
      </c>
      <c r="T43" s="609">
        <f>InputsStatic!O55</f>
        <v>0</v>
      </c>
      <c r="U43" s="129">
        <f>InputsStatic!P55</f>
        <v>1.07</v>
      </c>
      <c r="V43" s="129">
        <f>InputsStatic!Q55</f>
        <v>1.2733333333333334</v>
      </c>
      <c r="W43" s="129">
        <f>InputsStatic!R55</f>
        <v>-1.235E-2</v>
      </c>
      <c r="X43" s="138"/>
      <c r="Y43" s="138"/>
      <c r="Z43" s="52"/>
      <c r="AA43" s="20"/>
      <c r="AB43" s="20"/>
      <c r="AC43" s="20"/>
      <c r="AD43" s="20"/>
      <c r="AE43" s="20"/>
      <c r="AF43" s="20"/>
      <c r="AG43" s="20">
        <f t="shared" ref="AG43:AG101" si="287">FR43*GR43</f>
        <v>31240000</v>
      </c>
      <c r="AH43" s="20">
        <f t="shared" ref="AH43:AH101" si="288">FS43*GS43</f>
        <v>0</v>
      </c>
      <c r="AI43" s="20">
        <f t="shared" ref="AI43:AI101" si="289">FT43*GT43</f>
        <v>0</v>
      </c>
      <c r="AJ43" s="20">
        <f t="shared" ref="AJ43:AJ101" si="290">FU43*GU43</f>
        <v>0</v>
      </c>
      <c r="AK43" s="20">
        <f>FV43*GV43</f>
        <v>0</v>
      </c>
      <c r="AL43" s="20">
        <f t="shared" ref="AL43:AL113" si="291">FW43*GW43</f>
        <v>0</v>
      </c>
      <c r="AM43" s="20">
        <f t="shared" ref="AM43:AM101" si="292">FX43*GX43</f>
        <v>0</v>
      </c>
      <c r="AN43" s="20">
        <f t="shared" ref="AN43:AN101" si="293">FY43*GY43</f>
        <v>0</v>
      </c>
      <c r="AO43" s="20">
        <f t="shared" si="35"/>
        <v>0</v>
      </c>
      <c r="AP43" s="20">
        <f t="shared" si="36"/>
        <v>0</v>
      </c>
      <c r="AQ43" s="20">
        <f t="shared" si="37"/>
        <v>0</v>
      </c>
      <c r="AR43" s="20">
        <f t="shared" si="38"/>
        <v>0</v>
      </c>
      <c r="AS43" s="20">
        <f t="shared" si="39"/>
        <v>0</v>
      </c>
      <c r="AT43" s="20">
        <f t="shared" si="40"/>
        <v>0</v>
      </c>
      <c r="AU43" s="20">
        <f t="shared" si="41"/>
        <v>0</v>
      </c>
      <c r="AV43" s="20">
        <f t="shared" si="42"/>
        <v>0</v>
      </c>
      <c r="AW43" s="20">
        <f t="shared" si="43"/>
        <v>0</v>
      </c>
      <c r="AX43" s="20">
        <f t="shared" si="44"/>
        <v>0</v>
      </c>
      <c r="AY43" s="73"/>
      <c r="AZ43" s="73"/>
      <c r="BA43" s="75"/>
      <c r="BB43" s="75"/>
      <c r="BC43" s="75"/>
      <c r="BD43" s="75"/>
      <c r="BE43" s="75"/>
      <c r="BF43" s="75"/>
      <c r="BG43" s="75"/>
      <c r="BH43" s="75">
        <f>InputsTimeDependentComplianceE!K55</f>
        <v>0.84566240920500235</v>
      </c>
      <c r="BI43" s="75">
        <f>InputsTimeDependentComplianceE!L55</f>
        <v>0.84566240920500235</v>
      </c>
      <c r="BJ43" s="75">
        <f>InputsTimeDependentComplianceE!M55</f>
        <v>0.84566240920500235</v>
      </c>
      <c r="BK43" s="75">
        <f>InputsTimeDependentComplianceE!N55</f>
        <v>0.84566240920500235</v>
      </c>
      <c r="BL43" s="75">
        <f>InputsTimeDependentComplianceE!O55</f>
        <v>0.84566240920500235</v>
      </c>
      <c r="BM43" s="75">
        <f>InputsTimeDependentComplianceE!P55</f>
        <v>0.84566240920500235</v>
      </c>
      <c r="BN43" s="75">
        <f>InputsTimeDependentComplianceE!Q55</f>
        <v>0.84566240920500235</v>
      </c>
      <c r="BO43" s="75">
        <f>InputsTimeDependentComplianceE!R55</f>
        <v>0.84566240920500235</v>
      </c>
      <c r="BP43" s="75">
        <f t="shared" si="55"/>
        <v>0.84566240920500235</v>
      </c>
      <c r="BQ43" s="75">
        <f t="shared" si="55"/>
        <v>0.84566240920500235</v>
      </c>
      <c r="BR43" s="75">
        <f t="shared" ref="BR43:BS43" si="294">BQ43</f>
        <v>0.84566240920500235</v>
      </c>
      <c r="BS43" s="75">
        <f t="shared" si="294"/>
        <v>0.84566240920500235</v>
      </c>
      <c r="BT43" s="75">
        <f t="shared" ref="BT43:BU43" si="295">BS43</f>
        <v>0.84566240920500235</v>
      </c>
      <c r="BU43" s="75">
        <f t="shared" si="295"/>
        <v>0.84566240920500235</v>
      </c>
      <c r="BV43" s="75">
        <f t="shared" ref="BV43:BW43" si="296">BU43</f>
        <v>0.84566240920500235</v>
      </c>
      <c r="BW43" s="75">
        <f t="shared" si="296"/>
        <v>0.84566240920500235</v>
      </c>
      <c r="BX43" s="75">
        <f t="shared" ref="BX43:BY43" si="297">BW43</f>
        <v>0.84566240920500235</v>
      </c>
      <c r="BY43" s="75">
        <f t="shared" si="297"/>
        <v>0.84566240920500235</v>
      </c>
      <c r="BZ43" s="23"/>
      <c r="CA43" s="75"/>
      <c r="CB43" s="75"/>
      <c r="CC43" s="75"/>
      <c r="CD43" s="75"/>
      <c r="CE43" s="75">
        <f>InputsTimeDependentComplianceD!H55</f>
        <v>0.84566240920500235</v>
      </c>
      <c r="CF43" s="75">
        <f>InputsTimeDependentComplianceD!I55</f>
        <v>0.84566240920500235</v>
      </c>
      <c r="CG43" s="75">
        <f>InputsTimeDependentComplianceD!J55</f>
        <v>0.84566240920500235</v>
      </c>
      <c r="CH43" s="75">
        <f>InputsTimeDependentComplianceD!K55</f>
        <v>0.84566240920500235</v>
      </c>
      <c r="CI43" s="75">
        <f>InputsTimeDependentComplianceD!L55</f>
        <v>0.84566240920500235</v>
      </c>
      <c r="CJ43" s="75">
        <f>InputsTimeDependentComplianceD!M55</f>
        <v>0.84566240920500235</v>
      </c>
      <c r="CK43" s="75">
        <f>InputsTimeDependentComplianceD!N55</f>
        <v>0.84566240920500235</v>
      </c>
      <c r="CL43" s="75">
        <f>InputsTimeDependentComplianceD!O55</f>
        <v>0.84566240920500235</v>
      </c>
      <c r="CM43" s="75">
        <f>InputsTimeDependentComplianceD!P55</f>
        <v>0.84566240920500235</v>
      </c>
      <c r="CN43" s="75">
        <f>InputsTimeDependentComplianceD!Q55</f>
        <v>0.84566240920500235</v>
      </c>
      <c r="CO43" s="75">
        <f>InputsTimeDependentComplianceD!R55</f>
        <v>0.84566240920500235</v>
      </c>
      <c r="CP43" s="75">
        <f t="shared" ref="CP43:CY43" si="298">CO43</f>
        <v>0.84566240920500235</v>
      </c>
      <c r="CQ43" s="75">
        <f t="shared" si="298"/>
        <v>0.84566240920500235</v>
      </c>
      <c r="CR43" s="75">
        <f t="shared" si="298"/>
        <v>0.84566240920500235</v>
      </c>
      <c r="CS43" s="75">
        <f t="shared" si="298"/>
        <v>0.84566240920500235</v>
      </c>
      <c r="CT43" s="75">
        <f t="shared" si="298"/>
        <v>0.84566240920500235</v>
      </c>
      <c r="CU43" s="75">
        <f t="shared" si="298"/>
        <v>0.84566240920500235</v>
      </c>
      <c r="CV43" s="75">
        <f t="shared" si="298"/>
        <v>0.84566240920500235</v>
      </c>
      <c r="CW43" s="75">
        <f t="shared" si="298"/>
        <v>0.84566240920500235</v>
      </c>
      <c r="CX43" s="75">
        <f t="shared" si="298"/>
        <v>0.84566240920500235</v>
      </c>
      <c r="CY43" s="75">
        <f t="shared" si="298"/>
        <v>0.84566240920500235</v>
      </c>
      <c r="CZ43" s="168"/>
      <c r="DA43" s="75"/>
      <c r="DB43" s="75"/>
      <c r="DC43" s="75"/>
      <c r="DD43" s="75"/>
      <c r="DE43" s="75">
        <f>InputsTimeDependentComplianceG!H55</f>
        <v>0.84566240920500235</v>
      </c>
      <c r="DF43" s="75">
        <f>InputsTimeDependentComplianceG!I55</f>
        <v>0.84566240920500235</v>
      </c>
      <c r="DG43" s="75">
        <f>InputsTimeDependentComplianceG!J55</f>
        <v>0.84566240920500235</v>
      </c>
      <c r="DH43" s="75">
        <f>InputsTimeDependentComplianceG!K55</f>
        <v>0.84566240920500235</v>
      </c>
      <c r="DI43" s="75">
        <f>InputsTimeDependentComplianceG!L55</f>
        <v>0.84566240920500235</v>
      </c>
      <c r="DJ43" s="75">
        <f>InputsTimeDependentComplianceG!M55</f>
        <v>0.84566240920500235</v>
      </c>
      <c r="DK43" s="75">
        <f>InputsTimeDependentComplianceG!N55</f>
        <v>0.84566240920500235</v>
      </c>
      <c r="DL43" s="75">
        <f>InputsTimeDependentComplianceG!O55</f>
        <v>0.84566240920500235</v>
      </c>
      <c r="DM43" s="75">
        <f>InputsTimeDependentComplianceG!P55</f>
        <v>0.84566240920500235</v>
      </c>
      <c r="DN43" s="75">
        <f>InputsTimeDependentComplianceG!Q55</f>
        <v>0.84566240920500235</v>
      </c>
      <c r="DO43" s="75">
        <f>InputsTimeDependentComplianceG!R55</f>
        <v>0.84566240920500235</v>
      </c>
      <c r="DP43" s="75">
        <f t="shared" ref="DP43:DY43" si="299">DO43</f>
        <v>0.84566240920500235</v>
      </c>
      <c r="DQ43" s="75">
        <f t="shared" si="299"/>
        <v>0.84566240920500235</v>
      </c>
      <c r="DR43" s="75">
        <f t="shared" si="299"/>
        <v>0.84566240920500235</v>
      </c>
      <c r="DS43" s="75">
        <f t="shared" si="299"/>
        <v>0.84566240920500235</v>
      </c>
      <c r="DT43" s="75">
        <f t="shared" si="299"/>
        <v>0.84566240920500235</v>
      </c>
      <c r="DU43" s="75">
        <f t="shared" si="299"/>
        <v>0.84566240920500235</v>
      </c>
      <c r="DV43" s="75">
        <f t="shared" si="299"/>
        <v>0.84566240920500235</v>
      </c>
      <c r="DW43" s="75">
        <f t="shared" si="299"/>
        <v>0.84566240920500235</v>
      </c>
      <c r="DX43" s="75">
        <f t="shared" si="299"/>
        <v>0.84566240920500235</v>
      </c>
      <c r="DY43" s="75">
        <f t="shared" si="299"/>
        <v>0.84566240920500235</v>
      </c>
      <c r="DZ43" s="168"/>
      <c r="EA43" s="52">
        <f>InputsStatic!S55</f>
        <v>6</v>
      </c>
      <c r="EB43" s="53">
        <v>0.16908008492833002</v>
      </c>
      <c r="EC43" s="52">
        <f>InputsStatic!T55</f>
        <v>2000</v>
      </c>
      <c r="ED43" s="89">
        <f>InputsNOMAD!AH55</f>
        <v>1.05351444191086E-2</v>
      </c>
      <c r="EE43" s="89">
        <f>InputsNOMAD!AI55</f>
        <v>0.25508107601777702</v>
      </c>
      <c r="EF43" s="20">
        <f>InputsStatic!K55</f>
        <v>0</v>
      </c>
      <c r="EG43" s="73"/>
      <c r="EH43" s="225">
        <f>InputsStatic!AF55</f>
        <v>0.75749999999999995</v>
      </c>
      <c r="EI43" s="73"/>
      <c r="EJ43" s="52">
        <f t="shared" si="48"/>
        <v>3</v>
      </c>
      <c r="EK43" s="52">
        <v>0</v>
      </c>
      <c r="EL43" s="52">
        <v>0</v>
      </c>
      <c r="EM43" s="52">
        <v>1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f t="shared" si="49"/>
        <v>1</v>
      </c>
      <c r="EZ43" s="640">
        <v>1</v>
      </c>
      <c r="FA43" s="168"/>
      <c r="FB43" s="52">
        <f t="shared" si="62"/>
        <v>8</v>
      </c>
      <c r="FC43" s="20">
        <f t="shared" si="50"/>
        <v>2017</v>
      </c>
      <c r="FD43" s="75"/>
      <c r="FE43" s="75"/>
      <c r="FF43" s="75"/>
      <c r="FG43" s="75"/>
      <c r="FH43" s="75"/>
      <c r="FI43" s="75"/>
      <c r="FJ43" s="23"/>
      <c r="FK43" s="52"/>
      <c r="FL43" s="52"/>
      <c r="FM43" s="52"/>
      <c r="FN43" s="52"/>
      <c r="FO43" s="52"/>
      <c r="FP43" s="52"/>
      <c r="FQ43" s="52"/>
      <c r="FR43" s="52">
        <f>InputsTimeDependentUnits!K55</f>
        <v>31240000</v>
      </c>
      <c r="FS43" s="52">
        <f>InputsTimeDependentUnits!L55</f>
        <v>0</v>
      </c>
      <c r="FT43" s="52">
        <f>InputsTimeDependentUnits!M55</f>
        <v>0</v>
      </c>
      <c r="FU43" s="52">
        <f>InputsTimeDependentUnits!N55</f>
        <v>0</v>
      </c>
      <c r="FV43" s="52">
        <f>InputsTimeDependentUnits!O55</f>
        <v>0</v>
      </c>
      <c r="FW43" s="52">
        <f>InputsTimeDependentUnits!P55</f>
        <v>0</v>
      </c>
      <c r="FX43" s="52">
        <f>InputsTimeDependentUnits!Q55</f>
        <v>0</v>
      </c>
      <c r="FY43" s="52">
        <f>InputsTimeDependentUnits!R55</f>
        <v>0</v>
      </c>
      <c r="FZ43" s="52">
        <f t="shared" si="242"/>
        <v>0</v>
      </c>
      <c r="GA43" s="52">
        <f t="shared" si="243"/>
        <v>0</v>
      </c>
      <c r="GB43" s="52">
        <f t="shared" si="244"/>
        <v>0</v>
      </c>
      <c r="GC43" s="52">
        <f t="shared" si="245"/>
        <v>0</v>
      </c>
      <c r="GD43" s="52">
        <f t="shared" si="246"/>
        <v>0</v>
      </c>
      <c r="GE43" s="52">
        <f t="shared" si="247"/>
        <v>0</v>
      </c>
      <c r="GF43" s="52">
        <f t="shared" si="248"/>
        <v>0</v>
      </c>
      <c r="GG43" s="52">
        <f t="shared" si="249"/>
        <v>0</v>
      </c>
      <c r="GH43" s="52">
        <f t="shared" si="250"/>
        <v>0</v>
      </c>
      <c r="GI43" s="52">
        <f t="shared" si="251"/>
        <v>0</v>
      </c>
      <c r="GJ43" s="168"/>
      <c r="GK43" s="225"/>
      <c r="GL43" s="7"/>
      <c r="GM43" s="7"/>
      <c r="GN43" s="7"/>
      <c r="GO43" s="7"/>
      <c r="GP43" s="7"/>
      <c r="GQ43" s="7"/>
      <c r="GR43" s="7">
        <v>1</v>
      </c>
      <c r="GS43" s="7">
        <v>1</v>
      </c>
      <c r="GT43" s="7">
        <v>1</v>
      </c>
      <c r="GU43" s="7">
        <v>1</v>
      </c>
      <c r="GV43" s="7">
        <v>1</v>
      </c>
      <c r="GW43" s="7">
        <v>1</v>
      </c>
      <c r="GX43" s="7">
        <v>1</v>
      </c>
      <c r="GY43" s="7">
        <v>1</v>
      </c>
      <c r="GZ43" s="7">
        <v>1</v>
      </c>
      <c r="HA43" s="7">
        <v>1</v>
      </c>
      <c r="HB43" s="7">
        <v>1</v>
      </c>
      <c r="HC43" s="7">
        <v>1</v>
      </c>
      <c r="HD43" s="7">
        <v>1</v>
      </c>
      <c r="HE43" s="7">
        <v>1</v>
      </c>
      <c r="HF43" s="7">
        <v>1</v>
      </c>
      <c r="HG43" s="7">
        <v>1</v>
      </c>
      <c r="HH43" s="7">
        <v>1</v>
      </c>
      <c r="HI43" s="7">
        <v>1</v>
      </c>
      <c r="HJ43" s="168"/>
      <c r="HK43" s="52">
        <f t="shared" si="53"/>
        <v>2013</v>
      </c>
      <c r="HL43" s="52">
        <f ca="1">IF($EJ43&gt;0,OFFSET(Dashboard!F$16,$EJ43-1,0),0)</f>
        <v>1</v>
      </c>
      <c r="HM43" s="52">
        <f ca="1">IF($EJ43&gt;0,OFFSET(Dashboard!G$16,$EJ43-1,0),0)</f>
        <v>0</v>
      </c>
      <c r="HN43" s="52">
        <f ca="1">IF($EJ43&gt;0,OFFSET(Dashboard!H$16,$EJ43-1,0),0)</f>
        <v>0</v>
      </c>
      <c r="HO43" s="168"/>
    </row>
    <row r="44" spans="1:223" s="5" customFormat="1" ht="32.25" customHeight="1" x14ac:dyDescent="0.2">
      <c r="A44" s="52">
        <f t="shared" ca="1" si="16"/>
        <v>1</v>
      </c>
      <c r="B44" s="45">
        <f t="shared" ref="B44" si="300">B43+1</f>
        <v>34</v>
      </c>
      <c r="C44" s="45"/>
      <c r="D44" s="712" t="str">
        <f ca="1">IF(EJ44&gt;0,OFFSET(Dashboard!$E$16,EJ44-1,0),"")</f>
        <v>2009 T-20</v>
      </c>
      <c r="E44" s="14" t="s">
        <v>605</v>
      </c>
      <c r="F44" s="8" t="s">
        <v>139</v>
      </c>
      <c r="G44" s="711">
        <f t="shared" ref="G44:G54" ca="1" si="301">R44*OFFSET($Z44,0,YEAR($J44)-2006)/1000000</f>
        <v>367.18</v>
      </c>
      <c r="H44" s="714">
        <f t="shared" ref="H44:H54" ca="1" si="302">S44*OFFSET($Z44,0,YEAR($J44)-2006)/1000</f>
        <v>33.380000000000003</v>
      </c>
      <c r="I44" s="609">
        <f t="shared" ref="I44:I54" ca="1" si="303">T44*OFFSET($Z44,0,YEAR($J44)-2006)/1000000</f>
        <v>0</v>
      </c>
      <c r="J44" s="522">
        <f>InputsStatic!J56</f>
        <v>40544</v>
      </c>
      <c r="K44" s="10">
        <f>InputsStatic!L56</f>
        <v>10</v>
      </c>
      <c r="L44" s="168"/>
      <c r="M44" s="764">
        <v>1</v>
      </c>
      <c r="N44" s="83">
        <v>0</v>
      </c>
      <c r="O44" s="20">
        <v>100</v>
      </c>
      <c r="P44" s="168"/>
      <c r="Q44" s="144"/>
      <c r="R44" s="608">
        <f>InputsStatic!M56</f>
        <v>110</v>
      </c>
      <c r="S44" s="609">
        <f>InputsStatic!N56</f>
        <v>0.01</v>
      </c>
      <c r="T44" s="609">
        <f>InputsStatic!O56</f>
        <v>0</v>
      </c>
      <c r="U44" s="129">
        <f>InputsStatic!P56</f>
        <v>1.05</v>
      </c>
      <c r="V44" s="129">
        <f>InputsStatic!Q56</f>
        <v>1.32</v>
      </c>
      <c r="W44" s="129">
        <f>InputsStatic!R56</f>
        <v>-2.0666666666666667E-2</v>
      </c>
      <c r="X44" s="138"/>
      <c r="Y44" s="138"/>
      <c r="Z44" s="52"/>
      <c r="AA44" s="20"/>
      <c r="AB44" s="20"/>
      <c r="AC44" s="20"/>
      <c r="AD44" s="20"/>
      <c r="AE44" s="20">
        <f>FP44*GP44</f>
        <v>3338000</v>
      </c>
      <c r="AF44" s="20">
        <f>FQ44*GQ44</f>
        <v>3338000</v>
      </c>
      <c r="AG44" s="20">
        <f t="shared" si="287"/>
        <v>3744138</v>
      </c>
      <c r="AH44" s="20">
        <f t="shared" si="288"/>
        <v>3744138</v>
      </c>
      <c r="AI44" s="20">
        <f t="shared" si="289"/>
        <v>3744138</v>
      </c>
      <c r="AJ44" s="20">
        <f t="shared" si="290"/>
        <v>3744138</v>
      </c>
      <c r="AK44" s="20">
        <f>FV44*GV44</f>
        <v>3744138</v>
      </c>
      <c r="AL44" s="20">
        <f t="shared" si="291"/>
        <v>3744138</v>
      </c>
      <c r="AM44" s="20">
        <f t="shared" si="292"/>
        <v>3744138</v>
      </c>
      <c r="AN44" s="20">
        <f t="shared" si="293"/>
        <v>3744138</v>
      </c>
      <c r="AO44" s="20">
        <f t="shared" si="35"/>
        <v>3744138</v>
      </c>
      <c r="AP44" s="20">
        <f t="shared" si="36"/>
        <v>3744138</v>
      </c>
      <c r="AQ44" s="20">
        <f t="shared" si="37"/>
        <v>3744138</v>
      </c>
      <c r="AR44" s="20">
        <f t="shared" si="38"/>
        <v>3744138</v>
      </c>
      <c r="AS44" s="20">
        <f t="shared" si="39"/>
        <v>3744138</v>
      </c>
      <c r="AT44" s="20">
        <f t="shared" si="40"/>
        <v>3744138</v>
      </c>
      <c r="AU44" s="20">
        <f t="shared" si="41"/>
        <v>3744138</v>
      </c>
      <c r="AV44" s="20">
        <f t="shared" si="42"/>
        <v>3744138</v>
      </c>
      <c r="AW44" s="20">
        <f t="shared" si="43"/>
        <v>3744138</v>
      </c>
      <c r="AX44" s="20">
        <f t="shared" si="44"/>
        <v>3744138</v>
      </c>
      <c r="AY44" s="73"/>
      <c r="AZ44" s="73"/>
      <c r="BA44" s="75"/>
      <c r="BB44" s="75"/>
      <c r="BC44" s="75"/>
      <c r="BD44" s="75"/>
      <c r="BE44" s="75"/>
      <c r="BF44" s="75">
        <f>InputsTimeDependentComplianceE!I56</f>
        <v>0.98</v>
      </c>
      <c r="BG44" s="75">
        <f>InputsTimeDependentComplianceE!J56</f>
        <v>0.98</v>
      </c>
      <c r="BH44" s="75">
        <f>InputsTimeDependentComplianceE!K56</f>
        <v>0.98</v>
      </c>
      <c r="BI44" s="75">
        <f>InputsTimeDependentComplianceE!L56</f>
        <v>0.98</v>
      </c>
      <c r="BJ44" s="75">
        <f>InputsTimeDependentComplianceE!M56</f>
        <v>0.98</v>
      </c>
      <c r="BK44" s="75">
        <f>InputsTimeDependentComplianceE!N56</f>
        <v>0.98</v>
      </c>
      <c r="BL44" s="75">
        <f>InputsTimeDependentComplianceE!O56</f>
        <v>0.98</v>
      </c>
      <c r="BM44" s="75">
        <f>InputsTimeDependentComplianceE!P56</f>
        <v>0.98</v>
      </c>
      <c r="BN44" s="75">
        <f>InputsTimeDependentComplianceE!Q56</f>
        <v>0.98</v>
      </c>
      <c r="BO44" s="75">
        <f>InputsTimeDependentComplianceE!R56</f>
        <v>0.98</v>
      </c>
      <c r="BP44" s="75">
        <f t="shared" si="55"/>
        <v>0.98</v>
      </c>
      <c r="BQ44" s="75">
        <f t="shared" si="55"/>
        <v>0.98</v>
      </c>
      <c r="BR44" s="75">
        <f t="shared" ref="BR44:BS44" si="304">BQ44</f>
        <v>0.98</v>
      </c>
      <c r="BS44" s="75">
        <f t="shared" si="304"/>
        <v>0.98</v>
      </c>
      <c r="BT44" s="75">
        <f t="shared" ref="BT44:BU44" si="305">BS44</f>
        <v>0.98</v>
      </c>
      <c r="BU44" s="75">
        <f t="shared" si="305"/>
        <v>0.98</v>
      </c>
      <c r="BV44" s="75">
        <f t="shared" ref="BV44:BW44" si="306">BU44</f>
        <v>0.98</v>
      </c>
      <c r="BW44" s="75">
        <f t="shared" si="306"/>
        <v>0.98</v>
      </c>
      <c r="BX44" s="75">
        <f t="shared" ref="BX44:BY44" si="307">BW44</f>
        <v>0.98</v>
      </c>
      <c r="BY44" s="75">
        <f t="shared" si="307"/>
        <v>0.98</v>
      </c>
      <c r="BZ44" s="23"/>
      <c r="CA44" s="75"/>
      <c r="CB44" s="75"/>
      <c r="CC44" s="75"/>
      <c r="CD44" s="75"/>
      <c r="CE44" s="75">
        <f>InputsTimeDependentComplianceD!H56</f>
        <v>0.98</v>
      </c>
      <c r="CF44" s="75">
        <f>InputsTimeDependentComplianceD!I56</f>
        <v>0.98</v>
      </c>
      <c r="CG44" s="75">
        <f>InputsTimeDependentComplianceD!J56</f>
        <v>0.98</v>
      </c>
      <c r="CH44" s="75">
        <f>InputsTimeDependentComplianceD!K56</f>
        <v>0.98</v>
      </c>
      <c r="CI44" s="75">
        <f>InputsTimeDependentComplianceD!L56</f>
        <v>0.98</v>
      </c>
      <c r="CJ44" s="75">
        <f>InputsTimeDependentComplianceD!M56</f>
        <v>0.98</v>
      </c>
      <c r="CK44" s="75">
        <f>InputsTimeDependentComplianceD!N56</f>
        <v>0.98</v>
      </c>
      <c r="CL44" s="75">
        <f>InputsTimeDependentComplianceD!O56</f>
        <v>0.98</v>
      </c>
      <c r="CM44" s="75">
        <f>InputsTimeDependentComplianceD!P56</f>
        <v>0.98</v>
      </c>
      <c r="CN44" s="75">
        <f>InputsTimeDependentComplianceD!Q56</f>
        <v>0.98</v>
      </c>
      <c r="CO44" s="75">
        <f>InputsTimeDependentComplianceD!R56</f>
        <v>0.98</v>
      </c>
      <c r="CP44" s="75">
        <f t="shared" ref="CP44:CY44" si="308">CO44</f>
        <v>0.98</v>
      </c>
      <c r="CQ44" s="75">
        <f t="shared" si="308"/>
        <v>0.98</v>
      </c>
      <c r="CR44" s="75">
        <f t="shared" si="308"/>
        <v>0.98</v>
      </c>
      <c r="CS44" s="75">
        <f t="shared" si="308"/>
        <v>0.98</v>
      </c>
      <c r="CT44" s="75">
        <f t="shared" si="308"/>
        <v>0.98</v>
      </c>
      <c r="CU44" s="75">
        <f t="shared" si="308"/>
        <v>0.98</v>
      </c>
      <c r="CV44" s="75">
        <f t="shared" si="308"/>
        <v>0.98</v>
      </c>
      <c r="CW44" s="75">
        <f t="shared" si="308"/>
        <v>0.98</v>
      </c>
      <c r="CX44" s="75">
        <f t="shared" si="308"/>
        <v>0.98</v>
      </c>
      <c r="CY44" s="75">
        <f t="shared" si="308"/>
        <v>0.98</v>
      </c>
      <c r="CZ44" s="168"/>
      <c r="DA44" s="75"/>
      <c r="DB44" s="75"/>
      <c r="DC44" s="75"/>
      <c r="DD44" s="75"/>
      <c r="DE44" s="75">
        <f>InputsTimeDependentComplianceG!H56</f>
        <v>0.98</v>
      </c>
      <c r="DF44" s="75">
        <f>InputsTimeDependentComplianceG!I56</f>
        <v>0.98</v>
      </c>
      <c r="DG44" s="75">
        <f>InputsTimeDependentComplianceG!J56</f>
        <v>0.98</v>
      </c>
      <c r="DH44" s="75">
        <f>InputsTimeDependentComplianceG!K56</f>
        <v>0.98</v>
      </c>
      <c r="DI44" s="75">
        <f>InputsTimeDependentComplianceG!L56</f>
        <v>0.98</v>
      </c>
      <c r="DJ44" s="75">
        <f>InputsTimeDependentComplianceG!M56</f>
        <v>0.98</v>
      </c>
      <c r="DK44" s="75">
        <f>InputsTimeDependentComplianceG!N56</f>
        <v>0.98</v>
      </c>
      <c r="DL44" s="75">
        <f>InputsTimeDependentComplianceG!O56</f>
        <v>0.98</v>
      </c>
      <c r="DM44" s="75">
        <f>InputsTimeDependentComplianceG!P56</f>
        <v>0.98</v>
      </c>
      <c r="DN44" s="75">
        <f>InputsTimeDependentComplianceG!Q56</f>
        <v>0.98</v>
      </c>
      <c r="DO44" s="75">
        <f>InputsTimeDependentComplianceG!R56</f>
        <v>0.98</v>
      </c>
      <c r="DP44" s="75">
        <f t="shared" ref="DP44:DY44" si="309">DO44</f>
        <v>0.98</v>
      </c>
      <c r="DQ44" s="75">
        <f t="shared" si="309"/>
        <v>0.98</v>
      </c>
      <c r="DR44" s="75">
        <f t="shared" si="309"/>
        <v>0.98</v>
      </c>
      <c r="DS44" s="75">
        <f t="shared" si="309"/>
        <v>0.98</v>
      </c>
      <c r="DT44" s="75">
        <f t="shared" si="309"/>
        <v>0.98</v>
      </c>
      <c r="DU44" s="75">
        <f t="shared" si="309"/>
        <v>0.98</v>
      </c>
      <c r="DV44" s="75">
        <f t="shared" si="309"/>
        <v>0.98</v>
      </c>
      <c r="DW44" s="75">
        <f t="shared" si="309"/>
        <v>0.98</v>
      </c>
      <c r="DX44" s="75">
        <f t="shared" si="309"/>
        <v>0.98</v>
      </c>
      <c r="DY44" s="75">
        <f t="shared" si="309"/>
        <v>0.98</v>
      </c>
      <c r="DZ44" s="168"/>
      <c r="EA44" s="52">
        <f>InputsStatic!S56</f>
        <v>6</v>
      </c>
      <c r="EB44" s="53">
        <v>0.81699678962352196</v>
      </c>
      <c r="EC44" s="52">
        <f>InputsStatic!T56</f>
        <v>2000</v>
      </c>
      <c r="ED44" s="89">
        <f>InputsNOMAD!AH56</f>
        <v>4.4872872309257399E-3</v>
      </c>
      <c r="EE44" s="89">
        <f>InputsNOMAD!AI56</f>
        <v>0.53373266278992004</v>
      </c>
      <c r="EF44" s="20">
        <f>InputsStatic!K56</f>
        <v>579000</v>
      </c>
      <c r="EG44" s="73"/>
      <c r="EH44" s="225">
        <f>InputsStatic!AF56</f>
        <v>0.60499999999999998</v>
      </c>
      <c r="EI44" s="73"/>
      <c r="EJ44" s="52">
        <f t="shared" si="48"/>
        <v>4</v>
      </c>
      <c r="EK44" s="52">
        <v>0</v>
      </c>
      <c r="EL44" s="52">
        <v>0</v>
      </c>
      <c r="EM44" s="52">
        <v>0</v>
      </c>
      <c r="EN44" s="52">
        <v>1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f t="shared" si="49"/>
        <v>1</v>
      </c>
      <c r="EZ44" s="640">
        <v>1</v>
      </c>
      <c r="FA44" s="168"/>
      <c r="FB44" s="52">
        <f t="shared" ref="FB44:FB75" si="310">$FB$11</f>
        <v>8</v>
      </c>
      <c r="FC44" s="20">
        <f t="shared" si="50"/>
        <v>2017</v>
      </c>
      <c r="FD44" s="75"/>
      <c r="FE44" s="75"/>
      <c r="FF44" s="75"/>
      <c r="FG44" s="75"/>
      <c r="FH44" s="75"/>
      <c r="FI44" s="75"/>
      <c r="FJ44" s="23"/>
      <c r="FK44" s="52"/>
      <c r="FL44" s="52"/>
      <c r="FM44" s="52"/>
      <c r="FN44" s="52"/>
      <c r="FO44" s="52"/>
      <c r="FP44" s="52">
        <f>InputsTimeDependentUnits!I56</f>
        <v>3338000</v>
      </c>
      <c r="FQ44" s="52">
        <f>InputsTimeDependentUnits!J56</f>
        <v>3338000</v>
      </c>
      <c r="FR44" s="52">
        <f>'2013-14Phase1'!DO56</f>
        <v>3744138</v>
      </c>
      <c r="FS44" s="52">
        <f>'2013-14Phase1'!DP56</f>
        <v>3744138</v>
      </c>
      <c r="FT44" s="52">
        <f>'2013-14Phase1'!DQ56</f>
        <v>3744138</v>
      </c>
      <c r="FU44" s="52">
        <f>'2013-14Phase1'!DR56</f>
        <v>3744138</v>
      </c>
      <c r="FV44" s="52">
        <f>'2013-14Phase1'!DS56</f>
        <v>3744138</v>
      </c>
      <c r="FW44" s="52">
        <f>'2013-14Phase1'!DT56</f>
        <v>3744138</v>
      </c>
      <c r="FX44" s="52">
        <f>'2013-14Phase1'!DU56</f>
        <v>3744138</v>
      </c>
      <c r="FY44" s="52">
        <f>'2013-14Phase1'!DV56</f>
        <v>3744138</v>
      </c>
      <c r="FZ44" s="52">
        <f>'2013-14Phase1'!DW56</f>
        <v>3744138</v>
      </c>
      <c r="GA44" s="52">
        <f>'2013-14Phase1'!DX56</f>
        <v>3744138</v>
      </c>
      <c r="GB44" s="52">
        <f>'2013-14Phase1'!DY56</f>
        <v>3744138</v>
      </c>
      <c r="GC44" s="52">
        <f>'2013-14Phase1'!DZ56</f>
        <v>3744138</v>
      </c>
      <c r="GD44" s="52">
        <f>'2013-14Phase1'!EA56</f>
        <v>3744138</v>
      </c>
      <c r="GE44" s="52">
        <f>'2013-14Phase1'!EB56</f>
        <v>3744138</v>
      </c>
      <c r="GF44" s="52">
        <f>'2013-14Phase1'!EC56</f>
        <v>3744138</v>
      </c>
      <c r="GG44" s="52">
        <f>'2013-14Phase1'!ED56</f>
        <v>3744138</v>
      </c>
      <c r="GH44" s="52">
        <f>'2013-14Phase1'!EE56</f>
        <v>3744138</v>
      </c>
      <c r="GI44" s="52">
        <f>'2013-14Phase1'!EF56</f>
        <v>3744138</v>
      </c>
      <c r="GJ44" s="168"/>
      <c r="GK44" s="225"/>
      <c r="GL44" s="7"/>
      <c r="GM44" s="7"/>
      <c r="GN44" s="7"/>
      <c r="GO44" s="7"/>
      <c r="GP44" s="7">
        <v>1</v>
      </c>
      <c r="GQ44" s="7">
        <v>1</v>
      </c>
      <c r="GR44" s="7">
        <v>1</v>
      </c>
      <c r="GS44" s="7">
        <v>1</v>
      </c>
      <c r="GT44" s="7">
        <v>1</v>
      </c>
      <c r="GU44" s="7">
        <v>1</v>
      </c>
      <c r="GV44" s="7">
        <v>1</v>
      </c>
      <c r="GW44" s="7">
        <v>1</v>
      </c>
      <c r="GX44" s="7">
        <v>1</v>
      </c>
      <c r="GY44" s="7">
        <v>1</v>
      </c>
      <c r="GZ44" s="7">
        <v>1</v>
      </c>
      <c r="HA44" s="7">
        <v>1</v>
      </c>
      <c r="HB44" s="7">
        <v>1</v>
      </c>
      <c r="HC44" s="7">
        <v>1</v>
      </c>
      <c r="HD44" s="7">
        <v>1</v>
      </c>
      <c r="HE44" s="7">
        <v>1</v>
      </c>
      <c r="HF44" s="7">
        <v>1</v>
      </c>
      <c r="HG44" s="7">
        <v>1</v>
      </c>
      <c r="HH44" s="7">
        <v>1</v>
      </c>
      <c r="HI44" s="7">
        <v>1</v>
      </c>
      <c r="HJ44" s="168"/>
      <c r="HK44" s="52">
        <f t="shared" si="53"/>
        <v>2011</v>
      </c>
      <c r="HL44" s="52">
        <f ca="1">IF($EJ44&gt;0,OFFSET(Dashboard!F$16,$EJ44-1,0),0)</f>
        <v>1</v>
      </c>
      <c r="HM44" s="52">
        <f ca="1">IF($EJ44&gt;0,OFFSET(Dashboard!G$16,$EJ44-1,0),0)</f>
        <v>0</v>
      </c>
      <c r="HN44" s="52">
        <f ca="1">IF($EJ44&gt;0,OFFSET(Dashboard!H$16,$EJ44-1,0),0)</f>
        <v>0</v>
      </c>
      <c r="HO44" s="168"/>
    </row>
    <row r="45" spans="1:223" s="5" customFormat="1" ht="32.25" customHeight="1" x14ac:dyDescent="0.2">
      <c r="A45" s="52">
        <f t="shared" ca="1" si="16"/>
        <v>1</v>
      </c>
      <c r="B45" s="45">
        <f t="shared" ref="B45" si="311">B44+1</f>
        <v>35</v>
      </c>
      <c r="C45" s="45"/>
      <c r="D45" s="14" t="str">
        <f ca="1">IF(EJ45&gt;0,OFFSET(Dashboard!$E$16,EJ45-1,0),"")</f>
        <v>2009 T-20</v>
      </c>
      <c r="E45" s="14" t="s">
        <v>606</v>
      </c>
      <c r="F45" s="8" t="s">
        <v>140</v>
      </c>
      <c r="G45" s="711">
        <f t="shared" ca="1" si="301"/>
        <v>411.85518000000002</v>
      </c>
      <c r="H45" s="714">
        <f t="shared" ca="1" si="302"/>
        <v>33.697241999999996</v>
      </c>
      <c r="I45" s="609">
        <f t="shared" ca="1" si="303"/>
        <v>0</v>
      </c>
      <c r="J45" s="522">
        <f>InputsStatic!J57</f>
        <v>41275</v>
      </c>
      <c r="K45" s="10">
        <f>InputsStatic!L57</f>
        <v>10</v>
      </c>
      <c r="L45" s="168"/>
      <c r="M45" s="764">
        <v>1</v>
      </c>
      <c r="N45" s="83">
        <v>0</v>
      </c>
      <c r="O45" s="20">
        <v>100</v>
      </c>
      <c r="P45" s="168"/>
      <c r="Q45" s="144"/>
      <c r="R45" s="608">
        <f>'2013-14Phase1'!G57</f>
        <v>110</v>
      </c>
      <c r="S45" s="663">
        <f>'2013-14Phase1'!H57</f>
        <v>8.9999999999999993E-3</v>
      </c>
      <c r="T45" s="609">
        <f>'2013-14Phase1'!I57</f>
        <v>0</v>
      </c>
      <c r="U45" s="129">
        <f>'2013-14Phase1'!J57</f>
        <v>1.07</v>
      </c>
      <c r="V45" s="129">
        <f>'2013-14Phase1'!K57</f>
        <v>1.2969999999999999</v>
      </c>
      <c r="W45" s="129">
        <f>'2013-14Phase1'!L57</f>
        <v>-1.2999999999999999E-2</v>
      </c>
      <c r="X45" s="138"/>
      <c r="Y45" s="138"/>
      <c r="Z45" s="52"/>
      <c r="AA45" s="20"/>
      <c r="AB45" s="20"/>
      <c r="AC45" s="20"/>
      <c r="AD45" s="20"/>
      <c r="AE45" s="20"/>
      <c r="AF45" s="20"/>
      <c r="AG45" s="20">
        <f t="shared" si="287"/>
        <v>3744138</v>
      </c>
      <c r="AH45" s="20">
        <f t="shared" si="288"/>
        <v>3744138</v>
      </c>
      <c r="AI45" s="20">
        <f t="shared" si="289"/>
        <v>3744138</v>
      </c>
      <c r="AJ45" s="20">
        <f t="shared" si="290"/>
        <v>3744138</v>
      </c>
      <c r="AK45" s="20">
        <f>FV45*GV45</f>
        <v>3744138</v>
      </c>
      <c r="AL45" s="20">
        <f t="shared" si="291"/>
        <v>3744138</v>
      </c>
      <c r="AM45" s="20">
        <f t="shared" si="292"/>
        <v>3744138</v>
      </c>
      <c r="AN45" s="20">
        <f t="shared" si="293"/>
        <v>3744138</v>
      </c>
      <c r="AO45" s="20">
        <f t="shared" si="35"/>
        <v>3744138</v>
      </c>
      <c r="AP45" s="20">
        <f t="shared" si="36"/>
        <v>3744138</v>
      </c>
      <c r="AQ45" s="20">
        <f t="shared" si="37"/>
        <v>3744138</v>
      </c>
      <c r="AR45" s="20">
        <f t="shared" si="38"/>
        <v>3744138</v>
      </c>
      <c r="AS45" s="20">
        <f t="shared" si="39"/>
        <v>3744138</v>
      </c>
      <c r="AT45" s="20">
        <f t="shared" si="40"/>
        <v>3744138</v>
      </c>
      <c r="AU45" s="20">
        <f t="shared" si="41"/>
        <v>3744138</v>
      </c>
      <c r="AV45" s="20">
        <f t="shared" si="42"/>
        <v>3744138</v>
      </c>
      <c r="AW45" s="20">
        <f t="shared" si="43"/>
        <v>3744138</v>
      </c>
      <c r="AX45" s="20">
        <f t="shared" si="44"/>
        <v>3744138</v>
      </c>
      <c r="AY45" s="73"/>
      <c r="AZ45" s="73"/>
      <c r="BA45" s="75"/>
      <c r="BB45" s="75"/>
      <c r="BC45" s="75"/>
      <c r="BD45" s="75"/>
      <c r="BE45" s="75"/>
      <c r="BF45" s="75"/>
      <c r="BG45" s="75"/>
      <c r="BH45" s="665">
        <f>'2013-14Phase1'!Z57</f>
        <v>0.97199999999999998</v>
      </c>
      <c r="BI45" s="665">
        <f>'2013-14Phase1'!AA57</f>
        <v>0.98499999999999999</v>
      </c>
      <c r="BJ45" s="665">
        <f>'2013-14Phase1'!AB57</f>
        <v>0.98499999999999999</v>
      </c>
      <c r="BK45" s="665">
        <f>'2013-14Phase1'!AC57</f>
        <v>0.98499999999999999</v>
      </c>
      <c r="BL45" s="665">
        <f>'2013-14Phase1'!AD57</f>
        <v>0.98499999999999999</v>
      </c>
      <c r="BM45" s="665">
        <f>'2013-14Phase1'!AE57</f>
        <v>0.98499999999999999</v>
      </c>
      <c r="BN45" s="665">
        <f>'2013-14Phase1'!AF57</f>
        <v>0.98499999999999999</v>
      </c>
      <c r="BO45" s="665">
        <f>'2013-14Phase1'!AG57</f>
        <v>0.98499999999999999</v>
      </c>
      <c r="BP45" s="665">
        <f>'2013-14Phase1'!AH57</f>
        <v>0.98499999999999999</v>
      </c>
      <c r="BQ45" s="665">
        <f>'2013-14Phase1'!AI57</f>
        <v>0.98499999999999999</v>
      </c>
      <c r="BR45" s="665">
        <f>'2013-14Phase1'!AJ57</f>
        <v>0.98499999999999999</v>
      </c>
      <c r="BS45" s="665">
        <f>'2013-14Phase1'!AK57</f>
        <v>0.98499999999999999</v>
      </c>
      <c r="BT45" s="665">
        <f>'2013-14Phase1'!AL57</f>
        <v>0.98499999999999999</v>
      </c>
      <c r="BU45" s="665">
        <f>'2013-14Phase1'!AM57</f>
        <v>0.98499999999999999</v>
      </c>
      <c r="BV45" s="665">
        <f>'2013-14Phase1'!AN57</f>
        <v>0.98499999999999999</v>
      </c>
      <c r="BW45" s="665">
        <f>'2013-14Phase1'!AO57</f>
        <v>0.98499999999999999</v>
      </c>
      <c r="BX45" s="665">
        <f>'2013-14Phase1'!AP57</f>
        <v>0.98499999999999999</v>
      </c>
      <c r="BY45" s="665">
        <f>'2013-14Phase1'!AQ57</f>
        <v>0.98499999999999999</v>
      </c>
      <c r="BZ45" s="23"/>
      <c r="CA45" s="75"/>
      <c r="CB45" s="75"/>
      <c r="CC45" s="75"/>
      <c r="CD45" s="75"/>
      <c r="CE45" s="75"/>
      <c r="CF45" s="75"/>
      <c r="CG45" s="75"/>
      <c r="CH45" s="665">
        <f>'2013-14Phase1'!BE57</f>
        <v>0.97199999999999998</v>
      </c>
      <c r="CI45" s="665">
        <f>'2013-14Phase1'!BF57</f>
        <v>0.98499999999999999</v>
      </c>
      <c r="CJ45" s="665">
        <f>'2013-14Phase1'!BG57</f>
        <v>0.98499999999999999</v>
      </c>
      <c r="CK45" s="665">
        <f>'2013-14Phase1'!BH57</f>
        <v>0.98499999999999999</v>
      </c>
      <c r="CL45" s="665">
        <f>'2013-14Phase1'!BI57</f>
        <v>0.98499999999999999</v>
      </c>
      <c r="CM45" s="665">
        <f>'2013-14Phase1'!BJ57</f>
        <v>0.98499999999999999</v>
      </c>
      <c r="CN45" s="665">
        <f>'2013-14Phase1'!BK57</f>
        <v>0.98499999999999999</v>
      </c>
      <c r="CO45" s="665">
        <f>'2013-14Phase1'!BL57</f>
        <v>0.98499999999999999</v>
      </c>
      <c r="CP45" s="665">
        <f>'2013-14Phase1'!BH57</f>
        <v>0.98499999999999999</v>
      </c>
      <c r="CQ45" s="665">
        <f>'2013-14Phase1'!BI57</f>
        <v>0.98499999999999999</v>
      </c>
      <c r="CR45" s="665">
        <f>'2013-14Phase1'!BJ57</f>
        <v>0.98499999999999999</v>
      </c>
      <c r="CS45" s="665">
        <f>'2013-14Phase1'!BK57</f>
        <v>0.98499999999999999</v>
      </c>
      <c r="CT45" s="665">
        <f>'2013-14Phase1'!BL57</f>
        <v>0.98499999999999999</v>
      </c>
      <c r="CU45" s="665">
        <f>'2013-14Phase1'!BM57</f>
        <v>0.98499999999999999</v>
      </c>
      <c r="CV45" s="665">
        <f>'2013-14Phase1'!BN57</f>
        <v>0.98499999999999999</v>
      </c>
      <c r="CW45" s="665">
        <f>'2013-14Phase1'!BO57</f>
        <v>0.98499999999999999</v>
      </c>
      <c r="CX45" s="665">
        <f>'2013-14Phase1'!BP57</f>
        <v>0.98499999999999999</v>
      </c>
      <c r="CY45" s="665">
        <f>'2013-14Phase1'!BQ57</f>
        <v>0.98499999999999999</v>
      </c>
      <c r="CZ45" s="168"/>
      <c r="DA45" s="75"/>
      <c r="DB45" s="75"/>
      <c r="DC45" s="75"/>
      <c r="DD45" s="75"/>
      <c r="DE45" s="75"/>
      <c r="DF45" s="75"/>
      <c r="DG45" s="75"/>
      <c r="DH45" s="665">
        <f>'2013-14Phase1'!CJ57</f>
        <v>0.97199999999999998</v>
      </c>
      <c r="DI45" s="665">
        <f>'2013-14Phase1'!CK57</f>
        <v>0.98499999999999999</v>
      </c>
      <c r="DJ45" s="665">
        <f>'2013-14Phase1'!CL57</f>
        <v>0.98499999999999999</v>
      </c>
      <c r="DK45" s="665">
        <f>'2013-14Phase1'!CM57</f>
        <v>0.98499999999999999</v>
      </c>
      <c r="DL45" s="665">
        <f>'2013-14Phase1'!CN57</f>
        <v>0.98499999999999999</v>
      </c>
      <c r="DM45" s="665">
        <f>'2013-14Phase1'!CO57</f>
        <v>0.98499999999999999</v>
      </c>
      <c r="DN45" s="665">
        <f>'2013-14Phase1'!CP57</f>
        <v>0.98499999999999999</v>
      </c>
      <c r="DO45" s="665">
        <f>'2013-14Phase1'!CQ57</f>
        <v>0.98499999999999999</v>
      </c>
      <c r="DP45" s="665">
        <f>'2013-14Phase1'!CR57</f>
        <v>0.98499999999999999</v>
      </c>
      <c r="DQ45" s="665">
        <f>'2013-14Phase1'!CS57</f>
        <v>0.98499999999999999</v>
      </c>
      <c r="DR45" s="665">
        <f>'2013-14Phase1'!CT57</f>
        <v>0.98499999999999999</v>
      </c>
      <c r="DS45" s="665">
        <f>'2013-14Phase1'!CU57</f>
        <v>0.98499999999999999</v>
      </c>
      <c r="DT45" s="665">
        <f>'2013-14Phase1'!CV57</f>
        <v>0.98499999999999999</v>
      </c>
      <c r="DU45" s="665">
        <f>'2013-14Phase1'!CW57</f>
        <v>0.98499999999999999</v>
      </c>
      <c r="DV45" s="665">
        <f>'2013-14Phase1'!CX57</f>
        <v>0.98499999999999999</v>
      </c>
      <c r="DW45" s="665">
        <f>'2013-14Phase1'!CY57</f>
        <v>0.98499999999999999</v>
      </c>
      <c r="DX45" s="665">
        <f>'2013-14Phase1'!CZ57</f>
        <v>0.98499999999999999</v>
      </c>
      <c r="DY45" s="665">
        <f>'2013-14Phase1'!DA57</f>
        <v>0.98499999999999999</v>
      </c>
      <c r="DZ45" s="168"/>
      <c r="EA45" s="52">
        <f>InputsStatic!S57</f>
        <v>6</v>
      </c>
      <c r="EB45" s="53">
        <v>0.82317181332512501</v>
      </c>
      <c r="EC45" s="52">
        <f>'2013-14Phase1'!N57</f>
        <v>2000</v>
      </c>
      <c r="ED45" s="89">
        <f>'2013-14Phase1'!Q57</f>
        <v>8.4691500959173105E-3</v>
      </c>
      <c r="EE45" s="89">
        <f>'2013-14Phase1'!R57</f>
        <v>0.380110922595712</v>
      </c>
      <c r="EF45" s="20">
        <f>'2013-14Phase1'!E57</f>
        <v>0</v>
      </c>
      <c r="EG45" s="73"/>
      <c r="EH45" s="659">
        <f>InputsStatic!AF57</f>
        <v>0.60499999999999998</v>
      </c>
      <c r="EI45" s="73"/>
      <c r="EJ45" s="52">
        <f t="shared" si="48"/>
        <v>4</v>
      </c>
      <c r="EK45" s="52">
        <v>0</v>
      </c>
      <c r="EL45" s="52">
        <v>0</v>
      </c>
      <c r="EM45" s="52">
        <v>0</v>
      </c>
      <c r="EN45" s="52">
        <v>1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f t="shared" si="49"/>
        <v>1</v>
      </c>
      <c r="EZ45" s="640">
        <v>1</v>
      </c>
      <c r="FA45" s="168"/>
      <c r="FB45" s="52">
        <f t="shared" si="310"/>
        <v>8</v>
      </c>
      <c r="FC45" s="20">
        <f t="shared" si="50"/>
        <v>2017</v>
      </c>
      <c r="FD45" s="75"/>
      <c r="FE45" s="75"/>
      <c r="FF45" s="75"/>
      <c r="FG45" s="75"/>
      <c r="FH45" s="75"/>
      <c r="FI45" s="75"/>
      <c r="FJ45" s="23"/>
      <c r="FK45" s="52"/>
      <c r="FL45" s="52"/>
      <c r="FM45" s="52"/>
      <c r="FN45" s="52"/>
      <c r="FO45" s="52"/>
      <c r="FP45" s="52"/>
      <c r="FQ45" s="52"/>
      <c r="FR45" s="52">
        <f>'2013-14Phase1'!DO57</f>
        <v>3744138</v>
      </c>
      <c r="FS45" s="52">
        <f>'2013-14Phase1'!DP57</f>
        <v>3744138</v>
      </c>
      <c r="FT45" s="52">
        <f>'2013-14Phase1'!DQ57</f>
        <v>3744138</v>
      </c>
      <c r="FU45" s="52">
        <f>'2013-14Phase1'!DR57</f>
        <v>3744138</v>
      </c>
      <c r="FV45" s="52">
        <f>'2013-14Phase1'!DS57</f>
        <v>3744138</v>
      </c>
      <c r="FW45" s="52">
        <f>'2013-14Phase1'!DT57</f>
        <v>3744138</v>
      </c>
      <c r="FX45" s="52">
        <f>'2013-14Phase1'!DU57</f>
        <v>3744138</v>
      </c>
      <c r="FY45" s="52">
        <f>'2013-14Phase1'!DV57</f>
        <v>3744138</v>
      </c>
      <c r="FZ45" s="52">
        <f>'2013-14Phase1'!DW57</f>
        <v>3744138</v>
      </c>
      <c r="GA45" s="52">
        <f>'2013-14Phase1'!DX57</f>
        <v>3744138</v>
      </c>
      <c r="GB45" s="52">
        <f>'2013-14Phase1'!DY57</f>
        <v>3744138</v>
      </c>
      <c r="GC45" s="52">
        <f>'2013-14Phase1'!DZ57</f>
        <v>3744138</v>
      </c>
      <c r="GD45" s="52">
        <f>'2013-14Phase1'!EA57</f>
        <v>3744138</v>
      </c>
      <c r="GE45" s="52">
        <f>'2013-14Phase1'!EB57</f>
        <v>3744138</v>
      </c>
      <c r="GF45" s="52">
        <f>'2013-14Phase1'!EC57</f>
        <v>3744138</v>
      </c>
      <c r="GG45" s="52">
        <f>'2013-14Phase1'!ED57</f>
        <v>3744138</v>
      </c>
      <c r="GH45" s="52">
        <f>'2013-14Phase1'!EE57</f>
        <v>3744138</v>
      </c>
      <c r="GI45" s="52">
        <f>'2013-14Phase1'!EF57</f>
        <v>3744138</v>
      </c>
      <c r="GJ45" s="168"/>
      <c r="GK45" s="225"/>
      <c r="GL45" s="7"/>
      <c r="GM45" s="7"/>
      <c r="GN45" s="7"/>
      <c r="GO45" s="7"/>
      <c r="GP45" s="7"/>
      <c r="GQ45" s="7"/>
      <c r="GR45" s="7">
        <v>1</v>
      </c>
      <c r="GS45" s="7">
        <v>1</v>
      </c>
      <c r="GT45" s="7">
        <v>1</v>
      </c>
      <c r="GU45" s="7">
        <v>1</v>
      </c>
      <c r="GV45" s="7">
        <v>1</v>
      </c>
      <c r="GW45" s="7">
        <v>1</v>
      </c>
      <c r="GX45" s="7">
        <v>1</v>
      </c>
      <c r="GY45" s="7">
        <v>1</v>
      </c>
      <c r="GZ45" s="7">
        <v>1</v>
      </c>
      <c r="HA45" s="7">
        <v>1</v>
      </c>
      <c r="HB45" s="7">
        <v>1</v>
      </c>
      <c r="HC45" s="7">
        <v>1</v>
      </c>
      <c r="HD45" s="7">
        <v>1</v>
      </c>
      <c r="HE45" s="7">
        <v>1</v>
      </c>
      <c r="HF45" s="7">
        <v>1</v>
      </c>
      <c r="HG45" s="7">
        <v>1</v>
      </c>
      <c r="HH45" s="7">
        <v>1</v>
      </c>
      <c r="HI45" s="7">
        <v>1</v>
      </c>
      <c r="HJ45" s="168"/>
      <c r="HK45" s="52">
        <f t="shared" si="53"/>
        <v>2013</v>
      </c>
      <c r="HL45" s="52">
        <f ca="1">IF($EJ45&gt;0,OFFSET(Dashboard!F$16,$EJ45-1,0),0)</f>
        <v>1</v>
      </c>
      <c r="HM45" s="52">
        <f ca="1">IF($EJ45&gt;0,OFFSET(Dashboard!G$16,$EJ45-1,0),0)</f>
        <v>0</v>
      </c>
      <c r="HN45" s="52">
        <f ca="1">IF($EJ45&gt;0,OFFSET(Dashboard!H$16,$EJ45-1,0),0)</f>
        <v>0</v>
      </c>
      <c r="HO45" s="168"/>
    </row>
    <row r="46" spans="1:223" s="5" customFormat="1" ht="32.25" customHeight="1" x14ac:dyDescent="0.2">
      <c r="A46" s="52">
        <f t="shared" ca="1" si="16"/>
        <v>1</v>
      </c>
      <c r="B46" s="45">
        <f t="shared" ref="B46" si="312">B45+1</f>
        <v>36</v>
      </c>
      <c r="C46" s="45"/>
      <c r="D46" s="712" t="str">
        <f ca="1">IF(EJ46&gt;0,OFFSET(Dashboard!$E$16,EJ46-1,0),"")</f>
        <v>2011 T-20</v>
      </c>
      <c r="E46" s="600" t="s">
        <v>380</v>
      </c>
      <c r="F46" s="8" t="s">
        <v>572</v>
      </c>
      <c r="G46" s="711">
        <f t="shared" ca="1" si="301"/>
        <v>433.29236940000004</v>
      </c>
      <c r="H46" s="714">
        <f t="shared" ca="1" si="302"/>
        <v>17.069093339999998</v>
      </c>
      <c r="I46" s="609">
        <f t="shared" ca="1" si="303"/>
        <v>0</v>
      </c>
      <c r="J46" s="522">
        <f>'2013-14Phase1'!D58</f>
        <v>41306</v>
      </c>
      <c r="K46" s="10">
        <f>'2013-14Phase1'!F58</f>
        <v>3</v>
      </c>
      <c r="L46" s="168"/>
      <c r="M46" s="764">
        <v>1</v>
      </c>
      <c r="N46" s="83">
        <v>0</v>
      </c>
      <c r="O46" s="20">
        <v>100</v>
      </c>
      <c r="P46" s="168"/>
      <c r="Q46" s="144"/>
      <c r="R46" s="608">
        <f>'2013-14Phase1'!G58</f>
        <v>9.9</v>
      </c>
      <c r="S46" s="664">
        <f>'2013-14Phase1'!H58</f>
        <v>3.8999999999999999E-4</v>
      </c>
      <c r="T46" s="609">
        <f>'2013-14Phase1'!I58</f>
        <v>0</v>
      </c>
      <c r="U46" s="129">
        <f>'2013-14Phase1'!J58</f>
        <v>1.0469999999999999</v>
      </c>
      <c r="V46" s="129">
        <f>'2013-14Phase1'!K58</f>
        <v>1.36</v>
      </c>
      <c r="W46" s="129">
        <f>'2013-14Phase1'!L58</f>
        <v>-2.1000000000000001E-2</v>
      </c>
      <c r="X46" s="138"/>
      <c r="Y46" s="138"/>
      <c r="Z46" s="52"/>
      <c r="AA46" s="20"/>
      <c r="AB46" s="20"/>
      <c r="AC46" s="20"/>
      <c r="AD46" s="20"/>
      <c r="AE46" s="20"/>
      <c r="AF46" s="20"/>
      <c r="AG46" s="10">
        <f t="shared" si="287"/>
        <v>43766906</v>
      </c>
      <c r="AH46" s="20">
        <f t="shared" si="288"/>
        <v>43766906</v>
      </c>
      <c r="AI46" s="20">
        <f t="shared" si="289"/>
        <v>43766906</v>
      </c>
      <c r="AJ46" s="20">
        <f t="shared" si="290"/>
        <v>43766906</v>
      </c>
      <c r="AK46" s="20">
        <f>FV46*GV46</f>
        <v>43766906</v>
      </c>
      <c r="AL46" s="20">
        <f t="shared" si="291"/>
        <v>43766906</v>
      </c>
      <c r="AM46" s="20">
        <f t="shared" si="292"/>
        <v>43766906</v>
      </c>
      <c r="AN46" s="20">
        <f t="shared" si="293"/>
        <v>43766906</v>
      </c>
      <c r="AO46" s="20">
        <f t="shared" si="35"/>
        <v>43766906</v>
      </c>
      <c r="AP46" s="20">
        <f t="shared" si="36"/>
        <v>43766906</v>
      </c>
      <c r="AQ46" s="20">
        <f t="shared" si="37"/>
        <v>43766906</v>
      </c>
      <c r="AR46" s="20">
        <f t="shared" si="38"/>
        <v>43766906</v>
      </c>
      <c r="AS46" s="20">
        <f t="shared" si="39"/>
        <v>43766906</v>
      </c>
      <c r="AT46" s="20">
        <f t="shared" si="40"/>
        <v>43766906</v>
      </c>
      <c r="AU46" s="20">
        <f t="shared" si="41"/>
        <v>43766906</v>
      </c>
      <c r="AV46" s="20">
        <f t="shared" si="42"/>
        <v>43766906</v>
      </c>
      <c r="AW46" s="20">
        <f t="shared" si="43"/>
        <v>43766906</v>
      </c>
      <c r="AX46" s="20">
        <f t="shared" si="44"/>
        <v>43766906</v>
      </c>
      <c r="AY46" s="73"/>
      <c r="AZ46" s="73"/>
      <c r="BA46" s="75"/>
      <c r="BB46" s="75"/>
      <c r="BC46" s="75"/>
      <c r="BD46" s="75"/>
      <c r="BE46" s="75"/>
      <c r="BF46" s="75"/>
      <c r="BG46" s="75"/>
      <c r="BH46" s="665">
        <f>'2013-14Phase1'!Z58</f>
        <v>0.9</v>
      </c>
      <c r="BI46" s="665">
        <f>'2013-14Phase1'!AA58</f>
        <v>0.9</v>
      </c>
      <c r="BJ46" s="665">
        <f>'2013-14Phase1'!AB58</f>
        <v>0.9</v>
      </c>
      <c r="BK46" s="665">
        <f>'2013-14Phase1'!AC58</f>
        <v>0.9</v>
      </c>
      <c r="BL46" s="665">
        <f>'2013-14Phase1'!AD58</f>
        <v>0.9</v>
      </c>
      <c r="BM46" s="665">
        <f>'2013-14Phase1'!AE58</f>
        <v>0.9</v>
      </c>
      <c r="BN46" s="665">
        <f>'2013-14Phase1'!AF58</f>
        <v>0.9</v>
      </c>
      <c r="BO46" s="665">
        <f>'2013-14Phase1'!AG58</f>
        <v>0.9</v>
      </c>
      <c r="BP46" s="665">
        <f>'2013-14Phase1'!AH58</f>
        <v>0.9</v>
      </c>
      <c r="BQ46" s="665">
        <f>'2013-14Phase1'!AI58</f>
        <v>0.9</v>
      </c>
      <c r="BR46" s="665">
        <f>'2013-14Phase1'!AJ58</f>
        <v>0.9</v>
      </c>
      <c r="BS46" s="665">
        <f>'2013-14Phase1'!AK58</f>
        <v>0.9</v>
      </c>
      <c r="BT46" s="665">
        <f>'2013-14Phase1'!AL58</f>
        <v>0.9</v>
      </c>
      <c r="BU46" s="665">
        <f>'2013-14Phase1'!AM58</f>
        <v>0.9</v>
      </c>
      <c r="BV46" s="665">
        <f>'2013-14Phase1'!AN58</f>
        <v>0.9</v>
      </c>
      <c r="BW46" s="665">
        <f>'2013-14Phase1'!AO58</f>
        <v>0.9</v>
      </c>
      <c r="BX46" s="665">
        <f>'2013-14Phase1'!AP58</f>
        <v>0.9</v>
      </c>
      <c r="BY46" s="665">
        <f>'2013-14Phase1'!AQ58</f>
        <v>0.9</v>
      </c>
      <c r="BZ46" s="23"/>
      <c r="CA46" s="75"/>
      <c r="CB46" s="75"/>
      <c r="CC46" s="75"/>
      <c r="CD46" s="75"/>
      <c r="CE46" s="75"/>
      <c r="CF46" s="75"/>
      <c r="CG46" s="75"/>
      <c r="CH46" s="665">
        <f>'2013-14Phase1'!BE58</f>
        <v>0.9</v>
      </c>
      <c r="CI46" s="665">
        <f>'2013-14Phase1'!BF58</f>
        <v>0.9</v>
      </c>
      <c r="CJ46" s="665">
        <f>'2013-14Phase1'!BG58</f>
        <v>0.9</v>
      </c>
      <c r="CK46" s="665">
        <f>'2013-14Phase1'!BH58</f>
        <v>0.9</v>
      </c>
      <c r="CL46" s="665">
        <f>'2013-14Phase1'!BI58</f>
        <v>0.9</v>
      </c>
      <c r="CM46" s="665">
        <f>'2013-14Phase1'!BJ58</f>
        <v>0.9</v>
      </c>
      <c r="CN46" s="665">
        <f>'2013-14Phase1'!BK58</f>
        <v>0.9</v>
      </c>
      <c r="CO46" s="665">
        <f>'2013-14Phase1'!BL58</f>
        <v>0.9</v>
      </c>
      <c r="CP46" s="665">
        <f>'2013-14Phase1'!BH58</f>
        <v>0.9</v>
      </c>
      <c r="CQ46" s="665">
        <f>'2013-14Phase1'!BI58</f>
        <v>0.9</v>
      </c>
      <c r="CR46" s="665">
        <f>'2013-14Phase1'!BJ58</f>
        <v>0.9</v>
      </c>
      <c r="CS46" s="665">
        <f>'2013-14Phase1'!BK58</f>
        <v>0.9</v>
      </c>
      <c r="CT46" s="665">
        <f>'2013-14Phase1'!BL58</f>
        <v>0.9</v>
      </c>
      <c r="CU46" s="665">
        <f>'2013-14Phase1'!BM58</f>
        <v>0.9</v>
      </c>
      <c r="CV46" s="665">
        <f>'2013-14Phase1'!BN58</f>
        <v>0.9</v>
      </c>
      <c r="CW46" s="665">
        <f>'2013-14Phase1'!BO58</f>
        <v>0.9</v>
      </c>
      <c r="CX46" s="665">
        <f>'2013-14Phase1'!BP58</f>
        <v>0.9</v>
      </c>
      <c r="CY46" s="665">
        <f>'2013-14Phase1'!BQ58</f>
        <v>0.9</v>
      </c>
      <c r="CZ46" s="168"/>
      <c r="DA46" s="75"/>
      <c r="DB46" s="75"/>
      <c r="DC46" s="75"/>
      <c r="DD46" s="75"/>
      <c r="DE46" s="75"/>
      <c r="DF46" s="75"/>
      <c r="DG46" s="75"/>
      <c r="DH46" s="665">
        <f>'2013-14Phase1'!CJ58</f>
        <v>0.9</v>
      </c>
      <c r="DI46" s="665">
        <f>'2013-14Phase1'!CK58</f>
        <v>0.9</v>
      </c>
      <c r="DJ46" s="665">
        <f>'2013-14Phase1'!CL58</f>
        <v>0.9</v>
      </c>
      <c r="DK46" s="665">
        <f>'2013-14Phase1'!CM58</f>
        <v>0.9</v>
      </c>
      <c r="DL46" s="665">
        <f>'2013-14Phase1'!CN58</f>
        <v>0.9</v>
      </c>
      <c r="DM46" s="665">
        <f>'2013-14Phase1'!CO58</f>
        <v>0.9</v>
      </c>
      <c r="DN46" s="665">
        <f>'2013-14Phase1'!CP58</f>
        <v>0.9</v>
      </c>
      <c r="DO46" s="665">
        <f>'2013-14Phase1'!CQ58</f>
        <v>0.9</v>
      </c>
      <c r="DP46" s="665">
        <f>'2013-14Phase1'!CR58</f>
        <v>0.9</v>
      </c>
      <c r="DQ46" s="665">
        <f>'2013-14Phase1'!CS58</f>
        <v>0.9</v>
      </c>
      <c r="DR46" s="665">
        <f>'2013-14Phase1'!CT58</f>
        <v>0.9</v>
      </c>
      <c r="DS46" s="665">
        <f>'2013-14Phase1'!CU58</f>
        <v>0.9</v>
      </c>
      <c r="DT46" s="665">
        <f>'2013-14Phase1'!CV58</f>
        <v>0.9</v>
      </c>
      <c r="DU46" s="665">
        <f>'2013-14Phase1'!CW58</f>
        <v>0.9</v>
      </c>
      <c r="DV46" s="665">
        <f>'2013-14Phase1'!CX58</f>
        <v>0.9</v>
      </c>
      <c r="DW46" s="665">
        <f>'2013-14Phase1'!CY58</f>
        <v>0.9</v>
      </c>
      <c r="DX46" s="665">
        <f>'2013-14Phase1'!CZ58</f>
        <v>0.9</v>
      </c>
      <c r="DY46" s="665">
        <f>'2013-14Phase1'!DA58</f>
        <v>0.9</v>
      </c>
      <c r="DZ46" s="168"/>
      <c r="EA46" s="52">
        <f>InputsStatic!S58</f>
        <v>9</v>
      </c>
      <c r="EB46" s="53">
        <v>0.53826089410404598</v>
      </c>
      <c r="EC46" s="52">
        <f>'2013-14Phase1'!N58</f>
        <v>2000</v>
      </c>
      <c r="ED46" s="89">
        <f>'2013-14Phase1'!Q58</f>
        <v>6.8023432555759603E-3</v>
      </c>
      <c r="EE46" s="89">
        <f>'2013-14Phase1'!R58</f>
        <v>0.32058750898876398</v>
      </c>
      <c r="EF46" s="20">
        <f>'2013-14Phase1'!E58</f>
        <v>0</v>
      </c>
      <c r="EG46" s="73"/>
      <c r="EH46" s="225">
        <f>'2013-14Phase1'!O58</f>
        <v>0.57499999999999996</v>
      </c>
      <c r="EI46" s="73"/>
      <c r="EJ46" s="52">
        <f t="shared" si="48"/>
        <v>5</v>
      </c>
      <c r="EK46" s="52">
        <v>0</v>
      </c>
      <c r="EL46" s="52">
        <v>0</v>
      </c>
      <c r="EM46" s="52">
        <v>0</v>
      </c>
      <c r="EN46" s="52">
        <v>0</v>
      </c>
      <c r="EO46" s="52">
        <v>1</v>
      </c>
      <c r="EP46" s="52">
        <v>0</v>
      </c>
      <c r="EQ46" s="52">
        <v>0</v>
      </c>
      <c r="ER46" s="52">
        <v>0</v>
      </c>
      <c r="ES46" s="52">
        <v>0</v>
      </c>
      <c r="ET46" s="52">
        <v>0</v>
      </c>
      <c r="EU46" s="52">
        <v>0</v>
      </c>
      <c r="EV46" s="52">
        <v>0</v>
      </c>
      <c r="EW46" s="52">
        <v>0</v>
      </c>
      <c r="EX46" s="52">
        <v>0</v>
      </c>
      <c r="EY46" s="52">
        <f t="shared" si="49"/>
        <v>1</v>
      </c>
      <c r="EZ46" s="640">
        <v>1</v>
      </c>
      <c r="FA46" s="168"/>
      <c r="FB46" s="52">
        <f t="shared" si="310"/>
        <v>8</v>
      </c>
      <c r="FC46" s="20">
        <f t="shared" si="50"/>
        <v>2017</v>
      </c>
      <c r="FD46" s="75"/>
      <c r="FE46" s="75"/>
      <c r="FF46" s="75"/>
      <c r="FG46" s="75"/>
      <c r="FH46" s="75"/>
      <c r="FI46" s="75"/>
      <c r="FJ46" s="23"/>
      <c r="FK46" s="52"/>
      <c r="FL46" s="52"/>
      <c r="FM46" s="52"/>
      <c r="FN46" s="52"/>
      <c r="FO46" s="52"/>
      <c r="FP46" s="52"/>
      <c r="FQ46" s="52"/>
      <c r="FR46" s="247">
        <f>'2013-14Phase1'!DO58</f>
        <v>43766906</v>
      </c>
      <c r="FS46" s="243">
        <f>'2013-14Phase1'!DP58</f>
        <v>43766906</v>
      </c>
      <c r="FT46" s="243">
        <f>'2013-14Phase1'!DQ58</f>
        <v>43766906</v>
      </c>
      <c r="FU46" s="243">
        <f>'2013-14Phase1'!DR58</f>
        <v>43766906</v>
      </c>
      <c r="FV46" s="243">
        <f>'2013-14Phase1'!DS58</f>
        <v>43766906</v>
      </c>
      <c r="FW46" s="243">
        <f>'2013-14Phase1'!DT58</f>
        <v>43766906</v>
      </c>
      <c r="FX46" s="243">
        <f>'2013-14Phase1'!DU58</f>
        <v>43766906</v>
      </c>
      <c r="FY46" s="243">
        <f>'2013-14Phase1'!DV58</f>
        <v>43766906</v>
      </c>
      <c r="FZ46" s="243">
        <f>'2013-14Phase1'!DW58</f>
        <v>43766906</v>
      </c>
      <c r="GA46" s="243">
        <f>'2013-14Phase1'!DX58</f>
        <v>43766906</v>
      </c>
      <c r="GB46" s="243">
        <f>'2013-14Phase1'!DY58</f>
        <v>43766906</v>
      </c>
      <c r="GC46" s="243">
        <f>'2013-14Phase1'!DZ58</f>
        <v>43766906</v>
      </c>
      <c r="GD46" s="243">
        <f>'2013-14Phase1'!EA58</f>
        <v>43766906</v>
      </c>
      <c r="GE46" s="243">
        <f>'2013-14Phase1'!EB58</f>
        <v>43766906</v>
      </c>
      <c r="GF46" s="243">
        <f>'2013-14Phase1'!EC58</f>
        <v>43766906</v>
      </c>
      <c r="GG46" s="243">
        <f>'2013-14Phase1'!ED58</f>
        <v>43766906</v>
      </c>
      <c r="GH46" s="243">
        <f>'2013-14Phase1'!EE58</f>
        <v>43766906</v>
      </c>
      <c r="GI46" s="243">
        <f>'2013-14Phase1'!EF58</f>
        <v>43766906</v>
      </c>
      <c r="GJ46" s="168"/>
      <c r="GK46" s="225"/>
      <c r="GL46" s="7"/>
      <c r="GM46" s="7"/>
      <c r="GN46" s="7"/>
      <c r="GO46" s="7"/>
      <c r="GP46" s="7"/>
      <c r="GQ46" s="7">
        <v>1</v>
      </c>
      <c r="GR46" s="7">
        <v>1</v>
      </c>
      <c r="GS46" s="7">
        <v>1</v>
      </c>
      <c r="GT46" s="7">
        <v>1</v>
      </c>
      <c r="GU46" s="7">
        <v>1</v>
      </c>
      <c r="GV46" s="7">
        <v>1</v>
      </c>
      <c r="GW46" s="7">
        <v>1</v>
      </c>
      <c r="GX46" s="7">
        <v>1</v>
      </c>
      <c r="GY46" s="7">
        <v>1</v>
      </c>
      <c r="GZ46" s="7">
        <v>1</v>
      </c>
      <c r="HA46" s="7">
        <v>1</v>
      </c>
      <c r="HB46" s="7">
        <v>1</v>
      </c>
      <c r="HC46" s="7">
        <v>1</v>
      </c>
      <c r="HD46" s="7">
        <v>1</v>
      </c>
      <c r="HE46" s="7">
        <v>1</v>
      </c>
      <c r="HF46" s="7">
        <v>1</v>
      </c>
      <c r="HG46" s="7">
        <v>1</v>
      </c>
      <c r="HH46" s="7">
        <v>1</v>
      </c>
      <c r="HI46" s="7">
        <v>1</v>
      </c>
      <c r="HJ46" s="168"/>
      <c r="HK46" s="52">
        <f t="shared" si="53"/>
        <v>2013</v>
      </c>
      <c r="HL46" s="52">
        <f ca="1">IF($EJ46&gt;0,OFFSET(Dashboard!F$16,$EJ46-1,0),0)</f>
        <v>1</v>
      </c>
      <c r="HM46" s="52">
        <f ca="1">IF($EJ46&gt;0,OFFSET(Dashboard!G$16,$EJ46-1,0),0)</f>
        <v>0</v>
      </c>
      <c r="HN46" s="52">
        <f ca="1">IF($EJ46&gt;0,OFFSET(Dashboard!H$16,$EJ46-1,0),0)</f>
        <v>0</v>
      </c>
      <c r="HO46" s="168"/>
    </row>
    <row r="47" spans="1:223" s="5" customFormat="1" ht="32.25" customHeight="1" x14ac:dyDescent="0.2">
      <c r="A47" s="52">
        <f t="shared" ca="1" si="16"/>
        <v>1</v>
      </c>
      <c r="B47" s="45">
        <f t="shared" ref="B47" si="313">B46+1</f>
        <v>37</v>
      </c>
      <c r="C47" s="45"/>
      <c r="D47" s="14" t="str">
        <f ca="1">IF(EJ47&gt;0,OFFSET(Dashboard!$E$16,EJ47-1,0),"")</f>
        <v>2011 T-20</v>
      </c>
      <c r="E47" s="600" t="s">
        <v>576</v>
      </c>
      <c r="F47" s="8" t="s">
        <v>573</v>
      </c>
      <c r="G47" s="609">
        <f t="shared" ca="1" si="301"/>
        <v>0</v>
      </c>
      <c r="H47" s="714">
        <f t="shared" ca="1" si="302"/>
        <v>7.3247944736842108</v>
      </c>
      <c r="I47" s="609">
        <f t="shared" ca="1" si="303"/>
        <v>0</v>
      </c>
      <c r="J47" s="522">
        <f>'2013-14Phase1'!D59</f>
        <v>41640</v>
      </c>
      <c r="K47" s="10">
        <f>'2013-14Phase1'!F59</f>
        <v>4</v>
      </c>
      <c r="L47" s="168"/>
      <c r="M47" s="764">
        <v>1</v>
      </c>
      <c r="N47" s="83">
        <v>0</v>
      </c>
      <c r="O47" s="20">
        <v>100</v>
      </c>
      <c r="P47" s="168"/>
      <c r="Q47" s="144"/>
      <c r="R47" s="658">
        <f>'2013-14Phase1'!G59</f>
        <v>0</v>
      </c>
      <c r="S47" s="664">
        <f>'2013-14Phase1'!H59</f>
        <v>1.4092105263157895E-3</v>
      </c>
      <c r="T47" s="609">
        <f>'2013-14Phase1'!I59</f>
        <v>0</v>
      </c>
      <c r="U47" s="129">
        <f>'2013-14Phase1'!J59</f>
        <v>1.0469999999999999</v>
      </c>
      <c r="V47" s="129">
        <f>'2013-14Phase1'!K59</f>
        <v>1.36</v>
      </c>
      <c r="W47" s="129">
        <f>'2013-14Phase1'!L59</f>
        <v>-2.1000000000000001E-2</v>
      </c>
      <c r="X47" s="138"/>
      <c r="Y47" s="138"/>
      <c r="Z47" s="52"/>
      <c r="AA47" s="20"/>
      <c r="AB47" s="20"/>
      <c r="AC47" s="20"/>
      <c r="AD47" s="20"/>
      <c r="AE47" s="20"/>
      <c r="AF47" s="20"/>
      <c r="AG47" s="20"/>
      <c r="AH47" s="20">
        <f t="shared" ref="AH47:AN47" si="314">FS47*GS47</f>
        <v>5197800</v>
      </c>
      <c r="AI47" s="20">
        <f t="shared" si="314"/>
        <v>5197800</v>
      </c>
      <c r="AJ47" s="20">
        <f t="shared" si="314"/>
        <v>5197800</v>
      </c>
      <c r="AK47" s="20">
        <f t="shared" si="314"/>
        <v>5197800</v>
      </c>
      <c r="AL47" s="20">
        <f t="shared" si="314"/>
        <v>5197800</v>
      </c>
      <c r="AM47" s="20">
        <f t="shared" si="314"/>
        <v>5197800</v>
      </c>
      <c r="AN47" s="20">
        <f t="shared" si="314"/>
        <v>5197800</v>
      </c>
      <c r="AO47" s="20">
        <f t="shared" si="35"/>
        <v>5197800</v>
      </c>
      <c r="AP47" s="20">
        <f t="shared" si="36"/>
        <v>5197800</v>
      </c>
      <c r="AQ47" s="20">
        <f t="shared" si="37"/>
        <v>5197800</v>
      </c>
      <c r="AR47" s="20">
        <f t="shared" si="38"/>
        <v>5197800</v>
      </c>
      <c r="AS47" s="20">
        <f t="shared" si="39"/>
        <v>5197800</v>
      </c>
      <c r="AT47" s="20">
        <f t="shared" si="40"/>
        <v>5197800</v>
      </c>
      <c r="AU47" s="20">
        <f t="shared" si="41"/>
        <v>5197800</v>
      </c>
      <c r="AV47" s="20">
        <f t="shared" si="42"/>
        <v>5197800</v>
      </c>
      <c r="AW47" s="20">
        <f t="shared" si="43"/>
        <v>5197800</v>
      </c>
      <c r="AX47" s="20">
        <f t="shared" si="44"/>
        <v>5197800</v>
      </c>
      <c r="AY47" s="73"/>
      <c r="AZ47" s="73"/>
      <c r="BA47" s="75"/>
      <c r="BB47" s="75"/>
      <c r="BC47" s="75"/>
      <c r="BD47" s="75"/>
      <c r="BE47" s="75"/>
      <c r="BF47" s="75"/>
      <c r="BG47" s="75"/>
      <c r="BH47" s="665"/>
      <c r="BI47" s="665">
        <f>'2013-14Phase1'!AA59</f>
        <v>0.88</v>
      </c>
      <c r="BJ47" s="665">
        <f>'2013-14Phase1'!AB59</f>
        <v>0.88</v>
      </c>
      <c r="BK47" s="665">
        <f>'2013-14Phase1'!AC59</f>
        <v>0.88</v>
      </c>
      <c r="BL47" s="665">
        <f>'2013-14Phase1'!AD59</f>
        <v>0.88</v>
      </c>
      <c r="BM47" s="665">
        <f>'2013-14Phase1'!AE59</f>
        <v>0.88</v>
      </c>
      <c r="BN47" s="665">
        <f>'2013-14Phase1'!AF59</f>
        <v>0.88</v>
      </c>
      <c r="BO47" s="665">
        <f>'2013-14Phase1'!AG59</f>
        <v>0.88</v>
      </c>
      <c r="BP47" s="665">
        <f>'2013-14Phase1'!AH59</f>
        <v>0.88</v>
      </c>
      <c r="BQ47" s="665">
        <f>'2013-14Phase1'!AI59</f>
        <v>0.88</v>
      </c>
      <c r="BR47" s="665">
        <f>'2013-14Phase1'!AJ59</f>
        <v>0.88</v>
      </c>
      <c r="BS47" s="665">
        <f>'2013-14Phase1'!AK59</f>
        <v>0.88</v>
      </c>
      <c r="BT47" s="665">
        <f>'2013-14Phase1'!AL59</f>
        <v>0.88</v>
      </c>
      <c r="BU47" s="665">
        <f>'2013-14Phase1'!AM59</f>
        <v>0.88</v>
      </c>
      <c r="BV47" s="665">
        <f>'2013-14Phase1'!AN59</f>
        <v>0.88</v>
      </c>
      <c r="BW47" s="665">
        <f>'2013-14Phase1'!AO59</f>
        <v>0.88</v>
      </c>
      <c r="BX47" s="665">
        <f>'2013-14Phase1'!AP59</f>
        <v>0.88</v>
      </c>
      <c r="BY47" s="665">
        <f>'2013-14Phase1'!AQ59</f>
        <v>0.88</v>
      </c>
      <c r="BZ47" s="23"/>
      <c r="CA47" s="75"/>
      <c r="CB47" s="75"/>
      <c r="CC47" s="75"/>
      <c r="CD47" s="75"/>
      <c r="CE47" s="75"/>
      <c r="CF47" s="75"/>
      <c r="CG47" s="75"/>
      <c r="CH47" s="665"/>
      <c r="CI47" s="665">
        <f>'2013-14Phase1'!BF59</f>
        <v>0.88</v>
      </c>
      <c r="CJ47" s="665">
        <f>'2013-14Phase1'!BG59</f>
        <v>0.88</v>
      </c>
      <c r="CK47" s="665">
        <f>'2013-14Phase1'!BH59</f>
        <v>0.88</v>
      </c>
      <c r="CL47" s="665">
        <f>'2013-14Phase1'!BI59</f>
        <v>0.88</v>
      </c>
      <c r="CM47" s="665">
        <f>'2013-14Phase1'!BJ59</f>
        <v>0.88</v>
      </c>
      <c r="CN47" s="665">
        <f>'2013-14Phase1'!BK59</f>
        <v>0.88</v>
      </c>
      <c r="CO47" s="665">
        <f>'2013-14Phase1'!BL59</f>
        <v>0.88</v>
      </c>
      <c r="CP47" s="665">
        <f>'2013-14Phase1'!BH59</f>
        <v>0.88</v>
      </c>
      <c r="CQ47" s="665">
        <f>'2013-14Phase1'!BI59</f>
        <v>0.88</v>
      </c>
      <c r="CR47" s="665">
        <f>'2013-14Phase1'!BJ59</f>
        <v>0.88</v>
      </c>
      <c r="CS47" s="665">
        <f>'2013-14Phase1'!BK59</f>
        <v>0.88</v>
      </c>
      <c r="CT47" s="665">
        <f>'2013-14Phase1'!BL59</f>
        <v>0.88</v>
      </c>
      <c r="CU47" s="665">
        <f>'2013-14Phase1'!BM59</f>
        <v>0.88</v>
      </c>
      <c r="CV47" s="665">
        <f>'2013-14Phase1'!BN59</f>
        <v>0.88</v>
      </c>
      <c r="CW47" s="665">
        <f>'2013-14Phase1'!BO59</f>
        <v>0.88</v>
      </c>
      <c r="CX47" s="665">
        <f>'2013-14Phase1'!BP59</f>
        <v>0.88</v>
      </c>
      <c r="CY47" s="665">
        <f>'2013-14Phase1'!BQ59</f>
        <v>0.88</v>
      </c>
      <c r="CZ47" s="168"/>
      <c r="DA47" s="75"/>
      <c r="DB47" s="75"/>
      <c r="DC47" s="75"/>
      <c r="DD47" s="75"/>
      <c r="DE47" s="75"/>
      <c r="DF47" s="75"/>
      <c r="DG47" s="75"/>
      <c r="DH47" s="665"/>
      <c r="DI47" s="665">
        <f>'2013-14Phase1'!CK59</f>
        <v>0.88</v>
      </c>
      <c r="DJ47" s="665">
        <f>'2013-14Phase1'!CL59</f>
        <v>0.88</v>
      </c>
      <c r="DK47" s="665">
        <f>'2013-14Phase1'!CM59</f>
        <v>0.88</v>
      </c>
      <c r="DL47" s="665">
        <f>'2013-14Phase1'!CN59</f>
        <v>0.88</v>
      </c>
      <c r="DM47" s="665">
        <f>'2013-14Phase1'!CO59</f>
        <v>0.88</v>
      </c>
      <c r="DN47" s="665">
        <f>'2013-14Phase1'!CP59</f>
        <v>0.88</v>
      </c>
      <c r="DO47" s="665">
        <f>'2013-14Phase1'!CQ59</f>
        <v>0.88</v>
      </c>
      <c r="DP47" s="665">
        <f>'2013-14Phase1'!CR59</f>
        <v>0.88</v>
      </c>
      <c r="DQ47" s="665">
        <f>'2013-14Phase1'!CS59</f>
        <v>0.88</v>
      </c>
      <c r="DR47" s="665">
        <f>'2013-14Phase1'!CT59</f>
        <v>0.88</v>
      </c>
      <c r="DS47" s="665">
        <f>'2013-14Phase1'!CU59</f>
        <v>0.88</v>
      </c>
      <c r="DT47" s="665">
        <f>'2013-14Phase1'!CV59</f>
        <v>0.88</v>
      </c>
      <c r="DU47" s="665">
        <f>'2013-14Phase1'!CW59</f>
        <v>0.88</v>
      </c>
      <c r="DV47" s="665">
        <f>'2013-14Phase1'!CX59</f>
        <v>0.88</v>
      </c>
      <c r="DW47" s="665">
        <f>'2013-14Phase1'!CY59</f>
        <v>0.88</v>
      </c>
      <c r="DX47" s="665">
        <f>'2013-14Phase1'!CZ59</f>
        <v>0.88</v>
      </c>
      <c r="DY47" s="665">
        <f>'2013-14Phase1'!DA59</f>
        <v>0.88</v>
      </c>
      <c r="DZ47" s="168"/>
      <c r="EA47" s="52">
        <f>InputsStatic!S59</f>
        <v>9</v>
      </c>
      <c r="EB47" s="53">
        <v>0.604557496917705</v>
      </c>
      <c r="EC47" s="52">
        <f>'2013-14Phase1'!N59</f>
        <v>2000</v>
      </c>
      <c r="ED47" s="89">
        <f>'2013-14Phase1'!Q59</f>
        <v>1.20025934402262E-2</v>
      </c>
      <c r="EE47" s="89">
        <f>'2013-14Phase1'!R59</f>
        <v>0.24148430402136059</v>
      </c>
      <c r="EF47" s="20">
        <f>'2013-14Phase1'!E59</f>
        <v>0</v>
      </c>
      <c r="EG47" s="73"/>
      <c r="EH47" s="225">
        <f>'2013-14Phase1'!O59</f>
        <v>0.57499999999999996</v>
      </c>
      <c r="EI47" s="73"/>
      <c r="EJ47" s="52">
        <f t="shared" si="48"/>
        <v>5</v>
      </c>
      <c r="EK47" s="52">
        <v>0</v>
      </c>
      <c r="EL47" s="52">
        <v>0</v>
      </c>
      <c r="EM47" s="52">
        <v>0</v>
      </c>
      <c r="EN47" s="52">
        <v>0</v>
      </c>
      <c r="EO47" s="52">
        <v>1</v>
      </c>
      <c r="EP47" s="52">
        <v>0</v>
      </c>
      <c r="EQ47" s="52">
        <v>0</v>
      </c>
      <c r="ER47" s="52">
        <v>0</v>
      </c>
      <c r="ES47" s="52">
        <v>0</v>
      </c>
      <c r="ET47" s="52">
        <v>0</v>
      </c>
      <c r="EU47" s="52">
        <v>0</v>
      </c>
      <c r="EV47" s="52">
        <v>0</v>
      </c>
      <c r="EW47" s="52">
        <v>0</v>
      </c>
      <c r="EX47" s="52">
        <v>0</v>
      </c>
      <c r="EY47" s="52">
        <f t="shared" si="49"/>
        <v>1</v>
      </c>
      <c r="EZ47" s="640">
        <v>1</v>
      </c>
      <c r="FA47" s="168"/>
      <c r="FB47" s="52">
        <f t="shared" si="310"/>
        <v>8</v>
      </c>
      <c r="FC47" s="20">
        <f t="shared" si="50"/>
        <v>2017</v>
      </c>
      <c r="FD47" s="75"/>
      <c r="FE47" s="75"/>
      <c r="FF47" s="75"/>
      <c r="FG47" s="75"/>
      <c r="FH47" s="75"/>
      <c r="FI47" s="75"/>
      <c r="FJ47" s="23"/>
      <c r="FK47" s="52"/>
      <c r="FL47" s="52"/>
      <c r="FM47" s="52"/>
      <c r="FN47" s="52"/>
      <c r="FO47" s="52"/>
      <c r="FP47" s="52"/>
      <c r="FQ47" s="52"/>
      <c r="FR47" s="247">
        <f>'2013-14Phase1'!DO59</f>
        <v>2400000</v>
      </c>
      <c r="FS47" s="243">
        <f>'2013-14Phase1'!DP59</f>
        <v>5197800</v>
      </c>
      <c r="FT47" s="243">
        <f>'2013-14Phase1'!DQ59</f>
        <v>5197800</v>
      </c>
      <c r="FU47" s="243">
        <f>'2013-14Phase1'!DR59</f>
        <v>5197800</v>
      </c>
      <c r="FV47" s="243">
        <f>'2013-14Phase1'!DS59</f>
        <v>5197800</v>
      </c>
      <c r="FW47" s="243">
        <f>'2013-14Phase1'!DT59</f>
        <v>5197800</v>
      </c>
      <c r="FX47" s="243">
        <f>'2013-14Phase1'!DU59</f>
        <v>5197800</v>
      </c>
      <c r="FY47" s="243">
        <f>'2013-14Phase1'!DV59</f>
        <v>5197800</v>
      </c>
      <c r="FZ47" s="243">
        <f>'2013-14Phase1'!DW59</f>
        <v>5197800</v>
      </c>
      <c r="GA47" s="243">
        <f>'2013-14Phase1'!DX59</f>
        <v>5197800</v>
      </c>
      <c r="GB47" s="243">
        <f>'2013-14Phase1'!DY59</f>
        <v>5197800</v>
      </c>
      <c r="GC47" s="243">
        <f>'2013-14Phase1'!DZ59</f>
        <v>5197800</v>
      </c>
      <c r="GD47" s="243">
        <f>'2013-14Phase1'!EA59</f>
        <v>5197800</v>
      </c>
      <c r="GE47" s="243">
        <f>'2013-14Phase1'!EB59</f>
        <v>5197800</v>
      </c>
      <c r="GF47" s="243">
        <f>'2013-14Phase1'!EC59</f>
        <v>5197800</v>
      </c>
      <c r="GG47" s="243">
        <f>'2013-14Phase1'!ED59</f>
        <v>5197800</v>
      </c>
      <c r="GH47" s="243">
        <f>'2013-14Phase1'!EE59</f>
        <v>5197800</v>
      </c>
      <c r="GI47" s="243">
        <f>'2013-14Phase1'!EF59</f>
        <v>5197800</v>
      </c>
      <c r="GJ47" s="168"/>
      <c r="GK47" s="225"/>
      <c r="GL47" s="7"/>
      <c r="GM47" s="7"/>
      <c r="GN47" s="7"/>
      <c r="GO47" s="7"/>
      <c r="GP47" s="7"/>
      <c r="GQ47" s="7">
        <v>1</v>
      </c>
      <c r="GR47" s="7">
        <v>1</v>
      </c>
      <c r="GS47" s="7">
        <v>1</v>
      </c>
      <c r="GT47" s="7">
        <v>1</v>
      </c>
      <c r="GU47" s="7">
        <v>1</v>
      </c>
      <c r="GV47" s="7">
        <v>1</v>
      </c>
      <c r="GW47" s="7">
        <v>1</v>
      </c>
      <c r="GX47" s="7">
        <v>1</v>
      </c>
      <c r="GY47" s="7">
        <v>1</v>
      </c>
      <c r="GZ47" s="7">
        <v>1</v>
      </c>
      <c r="HA47" s="7">
        <v>1</v>
      </c>
      <c r="HB47" s="7">
        <v>1</v>
      </c>
      <c r="HC47" s="7">
        <v>1</v>
      </c>
      <c r="HD47" s="7">
        <v>1</v>
      </c>
      <c r="HE47" s="7">
        <v>1</v>
      </c>
      <c r="HF47" s="7">
        <v>1</v>
      </c>
      <c r="HG47" s="7">
        <v>1</v>
      </c>
      <c r="HH47" s="7">
        <v>1</v>
      </c>
      <c r="HI47" s="7">
        <v>1</v>
      </c>
      <c r="HJ47" s="168"/>
      <c r="HK47" s="52">
        <f t="shared" si="53"/>
        <v>2014</v>
      </c>
      <c r="HL47" s="52">
        <f ca="1">IF($EJ47&gt;0,OFFSET(Dashboard!F$16,$EJ47-1,0),0)</f>
        <v>1</v>
      </c>
      <c r="HM47" s="52">
        <f ca="1">IF($EJ47&gt;0,OFFSET(Dashboard!G$16,$EJ47-1,0),0)</f>
        <v>0</v>
      </c>
      <c r="HN47" s="52">
        <f ca="1">IF($EJ47&gt;0,OFFSET(Dashboard!H$16,$EJ47-1,0),0)</f>
        <v>0</v>
      </c>
      <c r="HO47" s="168"/>
    </row>
    <row r="48" spans="1:223" s="5" customFormat="1" ht="32.25" customHeight="1" x14ac:dyDescent="0.2">
      <c r="A48" s="52">
        <f t="shared" ca="1" si="16"/>
        <v>1</v>
      </c>
      <c r="B48" s="45">
        <f t="shared" ref="B48" si="315">B47+1</f>
        <v>38</v>
      </c>
      <c r="C48" s="45"/>
      <c r="D48" s="14" t="str">
        <f ca="1">IF(EJ48&gt;0,OFFSET(Dashboard!$E$16,EJ48-1,0),"")</f>
        <v>2011 T-20</v>
      </c>
      <c r="E48" s="14" t="s">
        <v>381</v>
      </c>
      <c r="F48" s="8" t="s">
        <v>574</v>
      </c>
      <c r="G48" s="711">
        <f t="shared" ca="1" si="301"/>
        <v>30.572211444014748</v>
      </c>
      <c r="H48" s="714">
        <f t="shared" ca="1" si="302"/>
        <v>22.18005780778552</v>
      </c>
      <c r="I48" s="609">
        <f t="shared" ca="1" si="303"/>
        <v>0</v>
      </c>
      <c r="J48" s="522">
        <f>'2013-14Phase1'!D60</f>
        <v>42736</v>
      </c>
      <c r="K48" s="10">
        <f>'2013-14Phase1'!F60</f>
        <v>10</v>
      </c>
      <c r="L48" s="168"/>
      <c r="M48" s="764">
        <v>1</v>
      </c>
      <c r="N48" s="83">
        <v>0</v>
      </c>
      <c r="O48" s="20">
        <v>100</v>
      </c>
      <c r="P48" s="168"/>
      <c r="Q48" s="144"/>
      <c r="R48" s="608">
        <f>'2013-14Phase1'!G60</f>
        <v>11.546426844538788</v>
      </c>
      <c r="S48" s="664">
        <f>'2013-14Phase1'!H60</f>
        <v>8.3769018592004651E-3</v>
      </c>
      <c r="T48" s="609">
        <f>'2013-14Phase1'!I60</f>
        <v>0</v>
      </c>
      <c r="U48" s="129">
        <f>'2013-14Phase1'!J60</f>
        <v>1.0920000000000001</v>
      </c>
      <c r="V48" s="129">
        <f>'2013-14Phase1'!K60</f>
        <v>1.2350000000000001</v>
      </c>
      <c r="W48" s="129">
        <f>'2013-14Phase1'!L60</f>
        <v>-5.0000000000000001E-3</v>
      </c>
      <c r="X48" s="138"/>
      <c r="Y48" s="138"/>
      <c r="Z48" s="52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>
        <f t="shared" ref="AK48:AK101" si="316">FV48*GV48</f>
        <v>2647763.8368682642</v>
      </c>
      <c r="AL48" s="20">
        <f t="shared" si="291"/>
        <v>2692617.3054490429</v>
      </c>
      <c r="AM48" s="20">
        <f t="shared" si="292"/>
        <v>2740610.516830476</v>
      </c>
      <c r="AN48" s="20">
        <f t="shared" si="293"/>
        <v>2791963.2530086092</v>
      </c>
      <c r="AO48" s="20">
        <f t="shared" si="35"/>
        <v>2791963.2530086092</v>
      </c>
      <c r="AP48" s="20">
        <f t="shared" si="36"/>
        <v>2791963.2530086101</v>
      </c>
      <c r="AQ48" s="20">
        <f t="shared" si="37"/>
        <v>2791963.2530086101</v>
      </c>
      <c r="AR48" s="20">
        <f t="shared" si="38"/>
        <v>2791963.2530086101</v>
      </c>
      <c r="AS48" s="20">
        <f t="shared" si="39"/>
        <v>2791963.2530086101</v>
      </c>
      <c r="AT48" s="20">
        <f t="shared" si="40"/>
        <v>2791963.2530086101</v>
      </c>
      <c r="AU48" s="20">
        <f t="shared" si="41"/>
        <v>2791963.2530086101</v>
      </c>
      <c r="AV48" s="20">
        <f t="shared" si="42"/>
        <v>2791963.2530086101</v>
      </c>
      <c r="AW48" s="20">
        <f t="shared" si="43"/>
        <v>2791963.2530086101</v>
      </c>
      <c r="AX48" s="20">
        <f t="shared" si="44"/>
        <v>2791963.2530086101</v>
      </c>
      <c r="AY48" s="73"/>
      <c r="AZ48" s="73"/>
      <c r="BA48" s="75"/>
      <c r="BB48" s="75"/>
      <c r="BC48" s="75"/>
      <c r="BD48" s="75"/>
      <c r="BE48" s="75"/>
      <c r="BF48" s="75"/>
      <c r="BG48" s="75"/>
      <c r="BH48" s="665"/>
      <c r="BI48" s="665"/>
      <c r="BJ48" s="665"/>
      <c r="BK48" s="665"/>
      <c r="BL48" s="665">
        <f>'2013-14Phase1'!AD60</f>
        <v>0.84566240920500235</v>
      </c>
      <c r="BM48" s="665">
        <f>'2013-14Phase1'!AE60</f>
        <v>0.84566240920500235</v>
      </c>
      <c r="BN48" s="665">
        <f>'2013-14Phase1'!AF60</f>
        <v>0.84566240920500235</v>
      </c>
      <c r="BO48" s="665">
        <f>'2013-14Phase1'!AG60</f>
        <v>0.84566240920500235</v>
      </c>
      <c r="BP48" s="665">
        <f>'2013-14Phase1'!AH60</f>
        <v>0.84566240920500235</v>
      </c>
      <c r="BQ48" s="665">
        <f>'2013-14Phase1'!AI60</f>
        <v>0.84566240920500235</v>
      </c>
      <c r="BR48" s="665">
        <f>'2013-14Phase1'!AJ60</f>
        <v>0.84566240920500235</v>
      </c>
      <c r="BS48" s="665">
        <f>'2013-14Phase1'!AK60</f>
        <v>0.84566240920500235</v>
      </c>
      <c r="BT48" s="665">
        <f>'2013-14Phase1'!AL60</f>
        <v>0.84566240920500235</v>
      </c>
      <c r="BU48" s="665">
        <f>'2013-14Phase1'!AM60</f>
        <v>0.84566240920500235</v>
      </c>
      <c r="BV48" s="665">
        <f>'2013-14Phase1'!AN60</f>
        <v>0.84566240920500235</v>
      </c>
      <c r="BW48" s="665">
        <f>'2013-14Phase1'!AO60</f>
        <v>0.84566240920500235</v>
      </c>
      <c r="BX48" s="665">
        <f>'2013-14Phase1'!AP60</f>
        <v>0.84566240920500235</v>
      </c>
      <c r="BY48" s="665">
        <f>'2013-14Phase1'!AQ60</f>
        <v>0.84566240920500235</v>
      </c>
      <c r="BZ48" s="23"/>
      <c r="CA48" s="75"/>
      <c r="CB48" s="75"/>
      <c r="CC48" s="75"/>
      <c r="CD48" s="75"/>
      <c r="CE48" s="75"/>
      <c r="CF48" s="75"/>
      <c r="CG48" s="75"/>
      <c r="CH48" s="665"/>
      <c r="CI48" s="665"/>
      <c r="CJ48" s="665"/>
      <c r="CK48" s="665"/>
      <c r="CL48" s="665">
        <f>'2013-14Phase1'!BI60</f>
        <v>0.84566240920500235</v>
      </c>
      <c r="CM48" s="665">
        <f>'2013-14Phase1'!BJ60</f>
        <v>0.84566240920500235</v>
      </c>
      <c r="CN48" s="665">
        <f>'2013-14Phase1'!BK60</f>
        <v>0.84566240920500235</v>
      </c>
      <c r="CO48" s="665">
        <f>'2013-14Phase1'!BL60</f>
        <v>0.84566240920500235</v>
      </c>
      <c r="CP48" s="665">
        <f>'2013-14Phase1'!BH60</f>
        <v>0.84566240920500235</v>
      </c>
      <c r="CQ48" s="665">
        <f>'2013-14Phase1'!BI60</f>
        <v>0.84566240920500235</v>
      </c>
      <c r="CR48" s="665">
        <f>'2013-14Phase1'!BJ60</f>
        <v>0.84566240920500235</v>
      </c>
      <c r="CS48" s="665">
        <f>'2013-14Phase1'!BK60</f>
        <v>0.84566240920500235</v>
      </c>
      <c r="CT48" s="665">
        <f>'2013-14Phase1'!BL60</f>
        <v>0.84566240920500235</v>
      </c>
      <c r="CU48" s="665">
        <f>'2013-14Phase1'!BM60</f>
        <v>0.84566240920500235</v>
      </c>
      <c r="CV48" s="665">
        <f>'2013-14Phase1'!BN60</f>
        <v>0.84566240920500235</v>
      </c>
      <c r="CW48" s="665">
        <f>'2013-14Phase1'!BO60</f>
        <v>0.84566240920500235</v>
      </c>
      <c r="CX48" s="665">
        <f>'2013-14Phase1'!BP60</f>
        <v>0.84566240920500235</v>
      </c>
      <c r="CY48" s="665">
        <f>'2013-14Phase1'!BQ60</f>
        <v>0.84566240920500235</v>
      </c>
      <c r="CZ48" s="168"/>
      <c r="DA48" s="75"/>
      <c r="DB48" s="75"/>
      <c r="DC48" s="75"/>
      <c r="DD48" s="75"/>
      <c r="DE48" s="75"/>
      <c r="DF48" s="75"/>
      <c r="DG48" s="75"/>
      <c r="DH48" s="665"/>
      <c r="DI48" s="665"/>
      <c r="DJ48" s="665"/>
      <c r="DK48" s="665"/>
      <c r="DL48" s="665">
        <f>'2013-14Phase1'!CN60</f>
        <v>0.84566240920500235</v>
      </c>
      <c r="DM48" s="665">
        <f>'2013-14Phase1'!CO60</f>
        <v>0.84566240920500235</v>
      </c>
      <c r="DN48" s="665">
        <f>'2013-14Phase1'!CP60</f>
        <v>0.84566240920500235</v>
      </c>
      <c r="DO48" s="665">
        <f>'2013-14Phase1'!CQ60</f>
        <v>0.84566240920500235</v>
      </c>
      <c r="DP48" s="665">
        <f>'2013-14Phase1'!CR60</f>
        <v>0.84566240920500235</v>
      </c>
      <c r="DQ48" s="665">
        <f>'2013-14Phase1'!CS60</f>
        <v>0.84566240920500235</v>
      </c>
      <c r="DR48" s="665">
        <f>'2013-14Phase1'!CT60</f>
        <v>0.84566240920500235</v>
      </c>
      <c r="DS48" s="665">
        <f>'2013-14Phase1'!CU60</f>
        <v>0.84566240920500235</v>
      </c>
      <c r="DT48" s="665">
        <f>'2013-14Phase1'!CV60</f>
        <v>0.84566240920500235</v>
      </c>
      <c r="DU48" s="665">
        <f>'2013-14Phase1'!CW60</f>
        <v>0.84566240920500235</v>
      </c>
      <c r="DV48" s="665">
        <f>'2013-14Phase1'!CX60</f>
        <v>0.84566240920500235</v>
      </c>
      <c r="DW48" s="665">
        <f>'2013-14Phase1'!CY60</f>
        <v>0.84566240920500235</v>
      </c>
      <c r="DX48" s="665">
        <f>'2013-14Phase1'!CZ60</f>
        <v>0.84566240920500235</v>
      </c>
      <c r="DY48" s="665">
        <f>'2013-14Phase1'!DA60</f>
        <v>0.84566240920500235</v>
      </c>
      <c r="DZ48" s="168"/>
      <c r="EA48" s="52">
        <f>InputsStatic!S59</f>
        <v>9</v>
      </c>
      <c r="EB48" s="53">
        <v>0.47351749645615698</v>
      </c>
      <c r="EC48" s="52">
        <f>'2013-14Phase1'!N60</f>
        <v>2000</v>
      </c>
      <c r="ED48" s="89">
        <f>'2013-14Phase1'!Q60</f>
        <v>4.3633155218249101E-3</v>
      </c>
      <c r="EE48" s="89">
        <f>'2013-14Phase1'!R60</f>
        <v>0.26320271208538998</v>
      </c>
      <c r="EF48" s="20">
        <f>'2013-14Phase1'!E60</f>
        <v>0</v>
      </c>
      <c r="EG48" s="73"/>
      <c r="EH48" s="702">
        <f>InputsStatic!AF59</f>
        <v>0.74</v>
      </c>
      <c r="EI48" s="73"/>
      <c r="EJ48" s="52">
        <f t="shared" si="48"/>
        <v>5</v>
      </c>
      <c r="EK48" s="52">
        <v>0</v>
      </c>
      <c r="EL48" s="52">
        <v>0</v>
      </c>
      <c r="EM48" s="52">
        <v>0</v>
      </c>
      <c r="EN48" s="52">
        <v>0</v>
      </c>
      <c r="EO48" s="52">
        <v>1</v>
      </c>
      <c r="EP48" s="52">
        <v>0</v>
      </c>
      <c r="EQ48" s="52">
        <v>0</v>
      </c>
      <c r="ER48" s="52">
        <v>0</v>
      </c>
      <c r="ES48" s="52">
        <v>0</v>
      </c>
      <c r="ET48" s="52">
        <v>0</v>
      </c>
      <c r="EU48" s="52">
        <v>0</v>
      </c>
      <c r="EV48" s="52">
        <v>0</v>
      </c>
      <c r="EW48" s="52">
        <v>0</v>
      </c>
      <c r="EX48" s="52">
        <v>0</v>
      </c>
      <c r="EY48" s="52">
        <f t="shared" si="49"/>
        <v>1</v>
      </c>
      <c r="EZ48" s="640">
        <v>1</v>
      </c>
      <c r="FA48" s="168"/>
      <c r="FB48" s="52">
        <f t="shared" si="310"/>
        <v>8</v>
      </c>
      <c r="FC48" s="20">
        <f t="shared" si="50"/>
        <v>2018</v>
      </c>
      <c r="FD48" s="75"/>
      <c r="FE48" s="75"/>
      <c r="FF48" s="75"/>
      <c r="FG48" s="75"/>
      <c r="FH48" s="75"/>
      <c r="FI48" s="75"/>
      <c r="FJ48" s="23"/>
      <c r="FK48" s="52"/>
      <c r="FL48" s="52"/>
      <c r="FM48" s="52"/>
      <c r="FN48" s="52"/>
      <c r="FO48" s="52"/>
      <c r="FP48" s="52"/>
      <c r="FQ48" s="52"/>
      <c r="FR48" s="247">
        <f>'2013-14Phase1'!DO60</f>
        <v>2495835.6632000003</v>
      </c>
      <c r="FS48" s="243">
        <f>'2013-14Phase1'!DP60</f>
        <v>2530054.1596240005</v>
      </c>
      <c r="FT48" s="243">
        <f>'2013-14Phase1'!DQ60</f>
        <v>2566667.9507976803</v>
      </c>
      <c r="FU48" s="243">
        <f>'2013-14Phase1'!DR60</f>
        <v>2605844.7073535179</v>
      </c>
      <c r="FV48" s="243">
        <f>'2013-14Phase1'!DS60</f>
        <v>2647763.8368682642</v>
      </c>
      <c r="FW48" s="243">
        <f>'2013-14Phase1'!DT60</f>
        <v>2692617.3054490429</v>
      </c>
      <c r="FX48" s="243">
        <f>'2013-14Phase1'!DU60</f>
        <v>2740610.516830476</v>
      </c>
      <c r="FY48" s="243">
        <f>'2013-14Phase1'!DV60</f>
        <v>2791963.2530086092</v>
      </c>
      <c r="FZ48" s="243">
        <f>'2013-14Phase1'!DW60</f>
        <v>2791963.2530086092</v>
      </c>
      <c r="GA48" s="243">
        <f>'2013-14Phase1'!DX60</f>
        <v>2791963.2530086101</v>
      </c>
      <c r="GB48" s="243">
        <f>'2013-14Phase1'!DY60</f>
        <v>2791963.2530086101</v>
      </c>
      <c r="GC48" s="243">
        <f>'2013-14Phase1'!DZ60</f>
        <v>2791963.2530086101</v>
      </c>
      <c r="GD48" s="243">
        <f>'2013-14Phase1'!EA60</f>
        <v>2791963.2530086101</v>
      </c>
      <c r="GE48" s="243">
        <f>'2013-14Phase1'!EB60</f>
        <v>2791963.2530086101</v>
      </c>
      <c r="GF48" s="243">
        <f>'2013-14Phase1'!EC60</f>
        <v>2791963.2530086101</v>
      </c>
      <c r="GG48" s="243">
        <f>'2013-14Phase1'!ED60</f>
        <v>2791963.2530086101</v>
      </c>
      <c r="GH48" s="243">
        <f>'2013-14Phase1'!EE60</f>
        <v>2791963.2530086101</v>
      </c>
      <c r="GI48" s="243">
        <f>'2013-14Phase1'!EF60</f>
        <v>2791963.2530086101</v>
      </c>
      <c r="GJ48" s="168"/>
      <c r="GK48" s="225"/>
      <c r="GL48" s="7"/>
      <c r="GM48" s="7"/>
      <c r="GN48" s="7"/>
      <c r="GO48" s="7"/>
      <c r="GP48" s="7"/>
      <c r="GQ48" s="7">
        <v>1</v>
      </c>
      <c r="GR48" s="7">
        <v>1</v>
      </c>
      <c r="GS48" s="7">
        <v>1</v>
      </c>
      <c r="GT48" s="7">
        <v>1</v>
      </c>
      <c r="GU48" s="7">
        <v>1</v>
      </c>
      <c r="GV48" s="7">
        <v>1</v>
      </c>
      <c r="GW48" s="7">
        <v>1</v>
      </c>
      <c r="GX48" s="7">
        <v>1</v>
      </c>
      <c r="GY48" s="7">
        <v>1</v>
      </c>
      <c r="GZ48" s="7">
        <v>1</v>
      </c>
      <c r="HA48" s="7">
        <v>1</v>
      </c>
      <c r="HB48" s="7">
        <v>1</v>
      </c>
      <c r="HC48" s="7">
        <v>1</v>
      </c>
      <c r="HD48" s="7">
        <v>1</v>
      </c>
      <c r="HE48" s="7">
        <v>1</v>
      </c>
      <c r="HF48" s="7">
        <v>1</v>
      </c>
      <c r="HG48" s="7">
        <v>1</v>
      </c>
      <c r="HH48" s="7">
        <v>1</v>
      </c>
      <c r="HI48" s="7">
        <v>1</v>
      </c>
      <c r="HJ48" s="168"/>
      <c r="HK48" s="52">
        <f t="shared" si="53"/>
        <v>2017</v>
      </c>
      <c r="HL48" s="52">
        <f ca="1">IF($EJ48&gt;0,OFFSET(Dashboard!F$16,$EJ48-1,0),0)</f>
        <v>1</v>
      </c>
      <c r="HM48" s="52">
        <f ca="1">IF($EJ48&gt;0,OFFSET(Dashboard!G$16,$EJ48-1,0),0)</f>
        <v>0</v>
      </c>
      <c r="HN48" s="52">
        <f ca="1">IF($EJ48&gt;0,OFFSET(Dashboard!H$16,$EJ48-1,0),0)</f>
        <v>0</v>
      </c>
      <c r="HO48" s="168"/>
    </row>
    <row r="49" spans="1:223" s="5" customFormat="1" ht="32.25" customHeight="1" x14ac:dyDescent="0.2">
      <c r="A49" s="52">
        <f t="shared" ca="1" si="16"/>
        <v>1</v>
      </c>
      <c r="B49" s="45">
        <f t="shared" ref="B49" si="317">B48+1</f>
        <v>39</v>
      </c>
      <c r="C49" s="45"/>
      <c r="D49" s="14" t="str">
        <f ca="1">IF(EJ49&gt;0,OFFSET(Dashboard!$E$16,EJ49-1,0),"")</f>
        <v>2011 T-20</v>
      </c>
      <c r="E49" s="14" t="s">
        <v>382</v>
      </c>
      <c r="F49" s="8" t="s">
        <v>575</v>
      </c>
      <c r="G49" s="711">
        <f t="shared" ca="1" si="301"/>
        <v>13.069188</v>
      </c>
      <c r="H49" s="714">
        <f t="shared" ca="1" si="302"/>
        <v>0.58672000000000002</v>
      </c>
      <c r="I49" s="609">
        <f t="shared" ca="1" si="303"/>
        <v>0</v>
      </c>
      <c r="J49" s="522">
        <f>'2013-14Phase1'!D61</f>
        <v>41640</v>
      </c>
      <c r="K49" s="10">
        <f>'2013-14Phase1'!F61</f>
        <v>15</v>
      </c>
      <c r="L49" s="168"/>
      <c r="M49" s="764">
        <v>1</v>
      </c>
      <c r="N49" s="83">
        <v>0</v>
      </c>
      <c r="O49" s="20">
        <v>100</v>
      </c>
      <c r="P49" s="168"/>
      <c r="Q49" s="144"/>
      <c r="R49" s="701">
        <f>'2013-14Phase1'!G61</f>
        <v>1782</v>
      </c>
      <c r="S49" s="664">
        <f>'2013-14Phase1'!H61</f>
        <v>0.08</v>
      </c>
      <c r="T49" s="609">
        <f>'2013-14Phase1'!I61</f>
        <v>0</v>
      </c>
      <c r="U49" s="129">
        <f>'2013-14Phase1'!J61</f>
        <v>1</v>
      </c>
      <c r="V49" s="129">
        <f>'2013-14Phase1'!K61</f>
        <v>1</v>
      </c>
      <c r="W49" s="129">
        <f>'2013-14Phase1'!L61</f>
        <v>0</v>
      </c>
      <c r="X49" s="138"/>
      <c r="Y49" s="138"/>
      <c r="Z49" s="52"/>
      <c r="AA49" s="20"/>
      <c r="AB49" s="20"/>
      <c r="AC49" s="20"/>
      <c r="AD49" s="20"/>
      <c r="AE49" s="20"/>
      <c r="AF49" s="20"/>
      <c r="AG49" s="20"/>
      <c r="AH49" s="20">
        <f t="shared" si="288"/>
        <v>7334</v>
      </c>
      <c r="AI49" s="20">
        <f t="shared" si="289"/>
        <v>7334</v>
      </c>
      <c r="AJ49" s="20">
        <f t="shared" si="290"/>
        <v>7334</v>
      </c>
      <c r="AK49" s="20">
        <f t="shared" si="316"/>
        <v>7334</v>
      </c>
      <c r="AL49" s="20">
        <f t="shared" si="291"/>
        <v>7334</v>
      </c>
      <c r="AM49" s="20">
        <f t="shared" si="292"/>
        <v>7334</v>
      </c>
      <c r="AN49" s="20">
        <f t="shared" si="293"/>
        <v>7334</v>
      </c>
      <c r="AO49" s="20">
        <f t="shared" si="35"/>
        <v>7334</v>
      </c>
      <c r="AP49" s="20">
        <f t="shared" si="36"/>
        <v>7334</v>
      </c>
      <c r="AQ49" s="20">
        <f t="shared" si="37"/>
        <v>7334</v>
      </c>
      <c r="AR49" s="20">
        <f t="shared" si="38"/>
        <v>7334</v>
      </c>
      <c r="AS49" s="20">
        <f t="shared" si="39"/>
        <v>7334</v>
      </c>
      <c r="AT49" s="20">
        <f t="shared" si="40"/>
        <v>7334</v>
      </c>
      <c r="AU49" s="20">
        <f t="shared" si="41"/>
        <v>7334</v>
      </c>
      <c r="AV49" s="20">
        <f t="shared" si="42"/>
        <v>7334</v>
      </c>
      <c r="AW49" s="20">
        <f t="shared" si="43"/>
        <v>7334</v>
      </c>
      <c r="AX49" s="20">
        <f t="shared" si="44"/>
        <v>7334</v>
      </c>
      <c r="AY49" s="73"/>
      <c r="AZ49" s="73"/>
      <c r="BA49" s="75"/>
      <c r="BB49" s="75"/>
      <c r="BC49" s="75"/>
      <c r="BD49" s="75"/>
      <c r="BE49" s="75"/>
      <c r="BF49" s="75"/>
      <c r="BG49" s="75"/>
      <c r="BH49" s="665"/>
      <c r="BI49" s="665">
        <f>'2013-14Phase1'!AA61</f>
        <v>0.78</v>
      </c>
      <c r="BJ49" s="665">
        <f>'2013-14Phase1'!AB61</f>
        <v>0.78</v>
      </c>
      <c r="BK49" s="665">
        <f>'2013-14Phase1'!AC61</f>
        <v>0.78</v>
      </c>
      <c r="BL49" s="665">
        <f>'2013-14Phase1'!AD61</f>
        <v>0.78</v>
      </c>
      <c r="BM49" s="665">
        <f>'2013-14Phase1'!AE61</f>
        <v>0.78</v>
      </c>
      <c r="BN49" s="665">
        <f>'2013-14Phase1'!AF61</f>
        <v>0.78</v>
      </c>
      <c r="BO49" s="665">
        <f>'2013-14Phase1'!AG61</f>
        <v>0.78</v>
      </c>
      <c r="BP49" s="665">
        <f>'2013-14Phase1'!AH61</f>
        <v>0.78</v>
      </c>
      <c r="BQ49" s="665">
        <f>'2013-14Phase1'!AI61</f>
        <v>0.78</v>
      </c>
      <c r="BR49" s="665">
        <f>'2013-14Phase1'!AJ61</f>
        <v>0.78</v>
      </c>
      <c r="BS49" s="665">
        <f>'2013-14Phase1'!AK61</f>
        <v>0.78</v>
      </c>
      <c r="BT49" s="665">
        <f>'2013-14Phase1'!AL61</f>
        <v>0.78</v>
      </c>
      <c r="BU49" s="665">
        <f>'2013-14Phase1'!AM61</f>
        <v>0.78</v>
      </c>
      <c r="BV49" s="665">
        <f>'2013-14Phase1'!AN61</f>
        <v>0.78</v>
      </c>
      <c r="BW49" s="665">
        <f>'2013-14Phase1'!AO61</f>
        <v>0.78</v>
      </c>
      <c r="BX49" s="665">
        <f>'2013-14Phase1'!AP61</f>
        <v>0.78</v>
      </c>
      <c r="BY49" s="665">
        <f>'2013-14Phase1'!AQ61</f>
        <v>0.78</v>
      </c>
      <c r="BZ49" s="23"/>
      <c r="CA49" s="75"/>
      <c r="CB49" s="75"/>
      <c r="CC49" s="75"/>
      <c r="CD49" s="75"/>
      <c r="CE49" s="75"/>
      <c r="CF49" s="75"/>
      <c r="CG49" s="75"/>
      <c r="CH49" s="665"/>
      <c r="CI49" s="665">
        <f>'2013-14Phase1'!BF61</f>
        <v>0.78</v>
      </c>
      <c r="CJ49" s="665">
        <f>'2013-14Phase1'!BG61</f>
        <v>0.78</v>
      </c>
      <c r="CK49" s="665">
        <f>'2013-14Phase1'!BH61</f>
        <v>0.78</v>
      </c>
      <c r="CL49" s="665">
        <f>'2013-14Phase1'!BI61</f>
        <v>0.78</v>
      </c>
      <c r="CM49" s="665">
        <f>'2013-14Phase1'!BJ61</f>
        <v>0.78</v>
      </c>
      <c r="CN49" s="665">
        <f>'2013-14Phase1'!BK61</f>
        <v>0.78</v>
      </c>
      <c r="CO49" s="665">
        <f>'2013-14Phase1'!BL61</f>
        <v>0.78</v>
      </c>
      <c r="CP49" s="665">
        <f>'2013-14Phase1'!BH61</f>
        <v>0.78</v>
      </c>
      <c r="CQ49" s="665">
        <f>'2013-14Phase1'!BI61</f>
        <v>0.78</v>
      </c>
      <c r="CR49" s="665">
        <f>'2013-14Phase1'!BJ61</f>
        <v>0.78</v>
      </c>
      <c r="CS49" s="665">
        <f>'2013-14Phase1'!BK61</f>
        <v>0.78</v>
      </c>
      <c r="CT49" s="665">
        <f>'2013-14Phase1'!BL61</f>
        <v>0.78</v>
      </c>
      <c r="CU49" s="665">
        <f>'2013-14Phase1'!BM61</f>
        <v>0.78</v>
      </c>
      <c r="CV49" s="665">
        <f>'2013-14Phase1'!BN61</f>
        <v>0.78</v>
      </c>
      <c r="CW49" s="665">
        <f>'2013-14Phase1'!BO61</f>
        <v>0.78</v>
      </c>
      <c r="CX49" s="665">
        <f>'2013-14Phase1'!BP61</f>
        <v>0.78</v>
      </c>
      <c r="CY49" s="665">
        <f>'2013-14Phase1'!BQ61</f>
        <v>0.78</v>
      </c>
      <c r="CZ49" s="168"/>
      <c r="DA49" s="75"/>
      <c r="DB49" s="75"/>
      <c r="DC49" s="75"/>
      <c r="DD49" s="75"/>
      <c r="DE49" s="75"/>
      <c r="DF49" s="75"/>
      <c r="DG49" s="75"/>
      <c r="DH49" s="665"/>
      <c r="DI49" s="665">
        <f>'2013-14Phase1'!CK61</f>
        <v>0.78</v>
      </c>
      <c r="DJ49" s="665">
        <f>'2013-14Phase1'!CL61</f>
        <v>0.78</v>
      </c>
      <c r="DK49" s="665">
        <f>'2013-14Phase1'!CM61</f>
        <v>0.78</v>
      </c>
      <c r="DL49" s="665">
        <f>'2013-14Phase1'!CN61</f>
        <v>0.78</v>
      </c>
      <c r="DM49" s="665">
        <f>'2013-14Phase1'!CO61</f>
        <v>0.78</v>
      </c>
      <c r="DN49" s="665">
        <f>'2013-14Phase1'!CP61</f>
        <v>0.78</v>
      </c>
      <c r="DO49" s="665">
        <f>'2013-14Phase1'!CQ61</f>
        <v>0.78</v>
      </c>
      <c r="DP49" s="665">
        <f>'2013-14Phase1'!CR61</f>
        <v>0.78</v>
      </c>
      <c r="DQ49" s="665">
        <f>'2013-14Phase1'!CS61</f>
        <v>0.78</v>
      </c>
      <c r="DR49" s="665">
        <f>'2013-14Phase1'!CT61</f>
        <v>0.78</v>
      </c>
      <c r="DS49" s="665">
        <f>'2013-14Phase1'!CU61</f>
        <v>0.78</v>
      </c>
      <c r="DT49" s="665">
        <f>'2013-14Phase1'!CV61</f>
        <v>0.78</v>
      </c>
      <c r="DU49" s="665">
        <f>'2013-14Phase1'!CW61</f>
        <v>0.78</v>
      </c>
      <c r="DV49" s="665">
        <f>'2013-14Phase1'!CX61</f>
        <v>0.78</v>
      </c>
      <c r="DW49" s="665">
        <f>'2013-14Phase1'!CY61</f>
        <v>0.78</v>
      </c>
      <c r="DX49" s="665">
        <f>'2013-14Phase1'!CZ61</f>
        <v>0.78</v>
      </c>
      <c r="DY49" s="665">
        <f>'2013-14Phase1'!DA61</f>
        <v>0.78</v>
      </c>
      <c r="DZ49" s="168"/>
      <c r="EA49" s="52">
        <f>InputsStatic!S60</f>
        <v>9</v>
      </c>
      <c r="EB49" s="53">
        <v>0.39634022731199697</v>
      </c>
      <c r="EC49" s="52">
        <f>'2013-14Phase1'!N61</f>
        <v>2000</v>
      </c>
      <c r="ED49" s="89">
        <f>'2013-14Phase1'!Q61</f>
        <v>2.7451483538548337E-3</v>
      </c>
      <c r="EE49" s="89">
        <f>'2013-14Phase1'!R61</f>
        <v>0.27494732768406627</v>
      </c>
      <c r="EF49" s="20">
        <f>'2013-14Phase1'!E61</f>
        <v>0</v>
      </c>
      <c r="EG49" s="73"/>
      <c r="EH49" s="225">
        <f>'2013-14Phase1'!O61</f>
        <v>0.90000000000000013</v>
      </c>
      <c r="EI49" s="73"/>
      <c r="EJ49" s="52">
        <f t="shared" si="48"/>
        <v>5</v>
      </c>
      <c r="EK49" s="52">
        <v>0</v>
      </c>
      <c r="EL49" s="52">
        <v>0</v>
      </c>
      <c r="EM49" s="52">
        <v>0</v>
      </c>
      <c r="EN49" s="52">
        <v>0</v>
      </c>
      <c r="EO49" s="52">
        <v>1</v>
      </c>
      <c r="EP49" s="52">
        <v>0</v>
      </c>
      <c r="EQ49" s="52">
        <v>0</v>
      </c>
      <c r="ER49" s="52">
        <v>0</v>
      </c>
      <c r="ES49" s="52">
        <v>0</v>
      </c>
      <c r="ET49" s="52">
        <v>0</v>
      </c>
      <c r="EU49" s="52">
        <v>0</v>
      </c>
      <c r="EV49" s="52">
        <v>0</v>
      </c>
      <c r="EW49" s="52">
        <v>0</v>
      </c>
      <c r="EX49" s="52">
        <v>0</v>
      </c>
      <c r="EY49" s="52">
        <f t="shared" si="49"/>
        <v>1</v>
      </c>
      <c r="EZ49" s="640">
        <v>1</v>
      </c>
      <c r="FA49" s="168"/>
      <c r="FB49" s="52">
        <f t="shared" si="310"/>
        <v>8</v>
      </c>
      <c r="FC49" s="20">
        <f t="shared" si="50"/>
        <v>2017</v>
      </c>
      <c r="FD49" s="75"/>
      <c r="FE49" s="75"/>
      <c r="FF49" s="75"/>
      <c r="FG49" s="75"/>
      <c r="FH49" s="75"/>
      <c r="FI49" s="75"/>
      <c r="FJ49" s="23"/>
      <c r="FK49" s="52"/>
      <c r="FL49" s="52"/>
      <c r="FM49" s="52"/>
      <c r="FN49" s="52"/>
      <c r="FO49" s="52"/>
      <c r="FP49" s="52"/>
      <c r="FQ49" s="52"/>
      <c r="FR49" s="52">
        <f>'2013-14Phase1'!DO61</f>
        <v>0</v>
      </c>
      <c r="FS49" s="52">
        <f>'2013-14Phase1'!DP61</f>
        <v>7334</v>
      </c>
      <c r="FT49" s="52">
        <f>'2013-14Phase1'!DQ61</f>
        <v>7334</v>
      </c>
      <c r="FU49" s="52">
        <f>'2013-14Phase1'!DR61</f>
        <v>7334</v>
      </c>
      <c r="FV49" s="52">
        <f>'2013-14Phase1'!DS61</f>
        <v>7334</v>
      </c>
      <c r="FW49" s="52">
        <f>'2013-14Phase1'!DT61</f>
        <v>7334</v>
      </c>
      <c r="FX49" s="52">
        <f>'2013-14Phase1'!DU61</f>
        <v>7334</v>
      </c>
      <c r="FY49" s="52">
        <f>'2013-14Phase1'!DV61</f>
        <v>7334</v>
      </c>
      <c r="FZ49" s="52">
        <f>'2013-14Phase1'!DW61</f>
        <v>7334</v>
      </c>
      <c r="GA49" s="52">
        <f>'2013-14Phase1'!DX61</f>
        <v>7334</v>
      </c>
      <c r="GB49" s="52">
        <f>'2013-14Phase1'!DY61</f>
        <v>7334</v>
      </c>
      <c r="GC49" s="52">
        <f>'2013-14Phase1'!DZ61</f>
        <v>7334</v>
      </c>
      <c r="GD49" s="52">
        <f>'2013-14Phase1'!EA61</f>
        <v>7334</v>
      </c>
      <c r="GE49" s="52">
        <f>'2013-14Phase1'!EB61</f>
        <v>7334</v>
      </c>
      <c r="GF49" s="52">
        <f>'2013-14Phase1'!EC61</f>
        <v>7334</v>
      </c>
      <c r="GG49" s="52">
        <f>'2013-14Phase1'!ED61</f>
        <v>7334</v>
      </c>
      <c r="GH49" s="52">
        <f>'2013-14Phase1'!EE61</f>
        <v>7334</v>
      </c>
      <c r="GI49" s="52">
        <f>'2013-14Phase1'!EF61</f>
        <v>7334</v>
      </c>
      <c r="GJ49" s="168"/>
      <c r="GK49" s="225"/>
      <c r="GL49" s="7"/>
      <c r="GM49" s="7"/>
      <c r="GN49" s="7"/>
      <c r="GO49" s="7"/>
      <c r="GP49" s="7"/>
      <c r="GQ49" s="7"/>
      <c r="GR49" s="7">
        <v>1</v>
      </c>
      <c r="GS49" s="7">
        <v>1</v>
      </c>
      <c r="GT49" s="7">
        <v>1</v>
      </c>
      <c r="GU49" s="7">
        <v>1</v>
      </c>
      <c r="GV49" s="7">
        <v>1</v>
      </c>
      <c r="GW49" s="7">
        <v>1</v>
      </c>
      <c r="GX49" s="7">
        <v>1</v>
      </c>
      <c r="GY49" s="7">
        <v>1</v>
      </c>
      <c r="GZ49" s="7">
        <v>1</v>
      </c>
      <c r="HA49" s="7">
        <v>1</v>
      </c>
      <c r="HB49" s="7">
        <v>1</v>
      </c>
      <c r="HC49" s="7">
        <v>1</v>
      </c>
      <c r="HD49" s="7">
        <v>1</v>
      </c>
      <c r="HE49" s="7">
        <v>1</v>
      </c>
      <c r="HF49" s="7">
        <v>1</v>
      </c>
      <c r="HG49" s="7">
        <v>1</v>
      </c>
      <c r="HH49" s="7">
        <v>1</v>
      </c>
      <c r="HI49" s="7">
        <v>1</v>
      </c>
      <c r="HJ49" s="168"/>
      <c r="HK49" s="52">
        <f t="shared" si="53"/>
        <v>2014</v>
      </c>
      <c r="HL49" s="52">
        <f ca="1">IF($EJ49&gt;0,OFFSET(Dashboard!F$16,$EJ49-1,0),0)</f>
        <v>1</v>
      </c>
      <c r="HM49" s="52">
        <f ca="1">IF($EJ49&gt;0,OFFSET(Dashboard!G$16,$EJ49-1,0),0)</f>
        <v>0</v>
      </c>
      <c r="HN49" s="52">
        <f ca="1">IF($EJ49&gt;0,OFFSET(Dashboard!H$16,$EJ49-1,0),0)</f>
        <v>0</v>
      </c>
      <c r="HO49" s="168"/>
    </row>
    <row r="50" spans="1:223" s="5" customFormat="1" ht="32.25" customHeight="1" outlineLevel="1" x14ac:dyDescent="0.2">
      <c r="A50" s="171">
        <f t="shared" ca="1" si="16"/>
        <v>1</v>
      </c>
      <c r="B50" s="45">
        <f t="shared" ref="B50" si="318">B49+1</f>
        <v>40</v>
      </c>
      <c r="C50" s="45"/>
      <c r="D50" s="712" t="str">
        <f ca="1">IF(EJ50&gt;0,OFFSET(Dashboard!$E$16,EJ50-1,0),"")</f>
        <v>2015 T-20</v>
      </c>
      <c r="E50" s="603" t="s">
        <v>677</v>
      </c>
      <c r="F50" s="173" t="s">
        <v>624</v>
      </c>
      <c r="G50" s="711">
        <f t="shared" ca="1" si="301"/>
        <v>0</v>
      </c>
      <c r="H50" s="714">
        <f t="shared" ca="1" si="302"/>
        <v>0</v>
      </c>
      <c r="I50" s="609">
        <f t="shared" ca="1" si="303"/>
        <v>0</v>
      </c>
      <c r="J50" s="522">
        <v>42248</v>
      </c>
      <c r="K50" s="175">
        <v>10</v>
      </c>
      <c r="L50" s="168"/>
      <c r="M50" s="764">
        <v>1</v>
      </c>
      <c r="N50" s="176">
        <v>0</v>
      </c>
      <c r="O50" s="177">
        <v>100</v>
      </c>
      <c r="P50" s="168"/>
      <c r="Q50" s="144"/>
      <c r="R50" s="612">
        <f>8.03*4848/10045</f>
        <v>3.8755042309606766</v>
      </c>
      <c r="S50" s="613">
        <v>0</v>
      </c>
      <c r="T50" s="613">
        <v>3.25</v>
      </c>
      <c r="U50" s="179">
        <v>1</v>
      </c>
      <c r="V50" s="179">
        <v>1</v>
      </c>
      <c r="W50" s="179">
        <v>0</v>
      </c>
      <c r="X50" s="138"/>
      <c r="Y50" s="138"/>
      <c r="Z50" s="226"/>
      <c r="AA50" s="180"/>
      <c r="AB50" s="180"/>
      <c r="AC50" s="177"/>
      <c r="AD50" s="177"/>
      <c r="AE50" s="177"/>
      <c r="AF50" s="177"/>
      <c r="AG50" s="177"/>
      <c r="AH50" s="177"/>
      <c r="AI50" s="177">
        <f t="shared" ref="AI50:AX51" si="319">FT50*GT50</f>
        <v>0</v>
      </c>
      <c r="AJ50" s="175">
        <f t="shared" si="319"/>
        <v>2513427.5980478027</v>
      </c>
      <c r="AK50" s="177">
        <f t="shared" si="319"/>
        <v>2543217.9919014331</v>
      </c>
      <c r="AL50" s="177">
        <f t="shared" si="319"/>
        <v>2573509.6376684033</v>
      </c>
      <c r="AM50" s="177">
        <f t="shared" si="319"/>
        <v>2604339.5279950364</v>
      </c>
      <c r="AN50" s="177">
        <f t="shared" si="319"/>
        <v>2635658.5647985921</v>
      </c>
      <c r="AO50" s="177">
        <f t="shared" si="319"/>
        <v>2635658.5647985921</v>
      </c>
      <c r="AP50" s="177">
        <f t="shared" si="319"/>
        <v>2635658.5647985921</v>
      </c>
      <c r="AQ50" s="177">
        <f t="shared" si="319"/>
        <v>2635658.5647985921</v>
      </c>
      <c r="AR50" s="177">
        <f t="shared" si="319"/>
        <v>2635658.5647985921</v>
      </c>
      <c r="AS50" s="177">
        <f t="shared" si="319"/>
        <v>2635658.5647985921</v>
      </c>
      <c r="AT50" s="177">
        <f t="shared" si="319"/>
        <v>2635658.5647985921</v>
      </c>
      <c r="AU50" s="177">
        <f t="shared" si="319"/>
        <v>2635658.5647985921</v>
      </c>
      <c r="AV50" s="177">
        <f t="shared" si="319"/>
        <v>2635658.5647985921</v>
      </c>
      <c r="AW50" s="177">
        <f t="shared" si="319"/>
        <v>2635658.5647985921</v>
      </c>
      <c r="AX50" s="177">
        <f t="shared" si="319"/>
        <v>2635658.5647985921</v>
      </c>
      <c r="AY50" s="73"/>
      <c r="AZ50" s="73"/>
      <c r="BA50" s="724"/>
      <c r="BB50" s="181"/>
      <c r="BC50" s="181"/>
      <c r="BD50" s="181"/>
      <c r="BE50" s="181"/>
      <c r="BF50" s="181"/>
      <c r="BG50" s="181"/>
      <c r="BH50" s="181"/>
      <c r="BI50" s="181"/>
      <c r="BJ50" s="181">
        <f t="shared" ref="BJ50:BY64" si="320">$BM$3</f>
        <v>0.89</v>
      </c>
      <c r="BK50" s="181">
        <f t="shared" si="320"/>
        <v>0.89</v>
      </c>
      <c r="BL50" s="181">
        <f t="shared" si="320"/>
        <v>0.89</v>
      </c>
      <c r="BM50" s="181">
        <f t="shared" si="320"/>
        <v>0.89</v>
      </c>
      <c r="BN50" s="181">
        <f t="shared" si="320"/>
        <v>0.89</v>
      </c>
      <c r="BO50" s="181">
        <f t="shared" si="320"/>
        <v>0.89</v>
      </c>
      <c r="BP50" s="181">
        <f t="shared" si="320"/>
        <v>0.89</v>
      </c>
      <c r="BQ50" s="181">
        <f t="shared" si="320"/>
        <v>0.89</v>
      </c>
      <c r="BR50" s="181">
        <f t="shared" si="320"/>
        <v>0.89</v>
      </c>
      <c r="BS50" s="181">
        <f t="shared" si="320"/>
        <v>0.89</v>
      </c>
      <c r="BT50" s="181">
        <f t="shared" si="320"/>
        <v>0.89</v>
      </c>
      <c r="BU50" s="181">
        <f t="shared" si="320"/>
        <v>0.89</v>
      </c>
      <c r="BV50" s="181">
        <f t="shared" si="320"/>
        <v>0.89</v>
      </c>
      <c r="BW50" s="181">
        <f t="shared" si="320"/>
        <v>0.89</v>
      </c>
      <c r="BX50" s="181">
        <f t="shared" si="320"/>
        <v>0.89</v>
      </c>
      <c r="BY50" s="181">
        <f t="shared" si="320"/>
        <v>0.89</v>
      </c>
      <c r="BZ50" s="23"/>
      <c r="CA50" s="724"/>
      <c r="CB50" s="181"/>
      <c r="CC50" s="181"/>
      <c r="CD50" s="181"/>
      <c r="CE50" s="181"/>
      <c r="CF50" s="181"/>
      <c r="CG50" s="181"/>
      <c r="CH50" s="181"/>
      <c r="CI50" s="181"/>
      <c r="CJ50" s="181">
        <f t="shared" ref="CJ50:CY64" si="321">$BM$3</f>
        <v>0.89</v>
      </c>
      <c r="CK50" s="181">
        <f t="shared" si="321"/>
        <v>0.89</v>
      </c>
      <c r="CL50" s="181">
        <f t="shared" si="321"/>
        <v>0.89</v>
      </c>
      <c r="CM50" s="181">
        <f t="shared" si="321"/>
        <v>0.89</v>
      </c>
      <c r="CN50" s="181">
        <f t="shared" si="321"/>
        <v>0.89</v>
      </c>
      <c r="CO50" s="181">
        <f t="shared" si="321"/>
        <v>0.89</v>
      </c>
      <c r="CP50" s="181">
        <f t="shared" si="321"/>
        <v>0.89</v>
      </c>
      <c r="CQ50" s="181">
        <f t="shared" si="321"/>
        <v>0.89</v>
      </c>
      <c r="CR50" s="181">
        <f t="shared" si="321"/>
        <v>0.89</v>
      </c>
      <c r="CS50" s="181">
        <f t="shared" si="321"/>
        <v>0.89</v>
      </c>
      <c r="CT50" s="181">
        <f t="shared" si="321"/>
        <v>0.89</v>
      </c>
      <c r="CU50" s="181">
        <f t="shared" si="321"/>
        <v>0.89</v>
      </c>
      <c r="CV50" s="181">
        <f t="shared" si="321"/>
        <v>0.89</v>
      </c>
      <c r="CW50" s="181">
        <f t="shared" si="321"/>
        <v>0.89</v>
      </c>
      <c r="CX50" s="181">
        <f t="shared" si="321"/>
        <v>0.89</v>
      </c>
      <c r="CY50" s="181">
        <f t="shared" si="321"/>
        <v>0.89</v>
      </c>
      <c r="CZ50" s="168"/>
      <c r="DA50" s="724"/>
      <c r="DB50" s="181"/>
      <c r="DC50" s="181"/>
      <c r="DD50" s="181"/>
      <c r="DE50" s="181"/>
      <c r="DF50" s="181"/>
      <c r="DG50" s="181"/>
      <c r="DH50" s="181"/>
      <c r="DI50" s="181"/>
      <c r="DJ50" s="181">
        <f t="shared" ref="DJ50:DY64" si="322">$BM$3</f>
        <v>0.89</v>
      </c>
      <c r="DK50" s="181">
        <f t="shared" si="322"/>
        <v>0.89</v>
      </c>
      <c r="DL50" s="181">
        <f t="shared" si="322"/>
        <v>0.89</v>
      </c>
      <c r="DM50" s="181">
        <f t="shared" si="322"/>
        <v>0.89</v>
      </c>
      <c r="DN50" s="181">
        <f t="shared" si="322"/>
        <v>0.89</v>
      </c>
      <c r="DO50" s="181">
        <f t="shared" si="322"/>
        <v>0.89</v>
      </c>
      <c r="DP50" s="181">
        <f t="shared" si="322"/>
        <v>0.89</v>
      </c>
      <c r="DQ50" s="181">
        <f t="shared" si="322"/>
        <v>0.89</v>
      </c>
      <c r="DR50" s="181">
        <f t="shared" si="322"/>
        <v>0.89</v>
      </c>
      <c r="DS50" s="181">
        <f t="shared" si="322"/>
        <v>0.89</v>
      </c>
      <c r="DT50" s="181">
        <f t="shared" si="322"/>
        <v>0.89</v>
      </c>
      <c r="DU50" s="181">
        <f t="shared" si="322"/>
        <v>0.89</v>
      </c>
      <c r="DV50" s="181">
        <f t="shared" si="322"/>
        <v>0.89</v>
      </c>
      <c r="DW50" s="181">
        <f t="shared" si="322"/>
        <v>0.89</v>
      </c>
      <c r="DX50" s="181">
        <f t="shared" si="322"/>
        <v>0.89</v>
      </c>
      <c r="DY50" s="181">
        <f t="shared" si="322"/>
        <v>0.89</v>
      </c>
      <c r="DZ50" s="168"/>
      <c r="EA50" s="171"/>
      <c r="EB50" s="182">
        <v>0.35</v>
      </c>
      <c r="EC50" s="177">
        <v>2005</v>
      </c>
      <c r="ED50" s="174">
        <v>5.0000000000000001E-3</v>
      </c>
      <c r="EE50" s="174">
        <v>0.5</v>
      </c>
      <c r="EF50" s="178"/>
      <c r="EG50" s="73"/>
      <c r="EH50" s="228">
        <f t="shared" ref="EH50:EH75" si="323">$EH$3</f>
        <v>0.7</v>
      </c>
      <c r="EI50" s="168"/>
      <c r="EJ50" s="171">
        <f t="shared" si="48"/>
        <v>6</v>
      </c>
      <c r="EK50" s="171">
        <v>0</v>
      </c>
      <c r="EL50" s="171">
        <v>0</v>
      </c>
      <c r="EM50" s="171">
        <v>0</v>
      </c>
      <c r="EN50" s="171">
        <v>0</v>
      </c>
      <c r="EO50" s="171">
        <v>0</v>
      </c>
      <c r="EP50" s="171">
        <v>1</v>
      </c>
      <c r="EQ50" s="171">
        <v>0</v>
      </c>
      <c r="ER50" s="171">
        <v>0</v>
      </c>
      <c r="ES50" s="171">
        <v>0</v>
      </c>
      <c r="ET50" s="171">
        <v>0</v>
      </c>
      <c r="EU50" s="171">
        <v>0</v>
      </c>
      <c r="EV50" s="171">
        <v>0</v>
      </c>
      <c r="EW50" s="171">
        <v>0</v>
      </c>
      <c r="EX50" s="171">
        <v>0</v>
      </c>
      <c r="EY50" s="171">
        <f t="shared" si="49"/>
        <v>1</v>
      </c>
      <c r="EZ50" s="171">
        <f t="shared" ref="EZ50:EZ70" si="324">EY50</f>
        <v>1</v>
      </c>
      <c r="FA50" s="168"/>
      <c r="FB50" s="52">
        <f t="shared" si="310"/>
        <v>8</v>
      </c>
      <c r="FC50" s="171">
        <f t="shared" si="50"/>
        <v>2017</v>
      </c>
      <c r="FD50" s="75"/>
      <c r="FE50" s="75"/>
      <c r="FF50" s="75"/>
      <c r="FG50" s="75"/>
      <c r="FH50" s="75"/>
      <c r="FI50" s="75"/>
      <c r="FJ50" s="23"/>
      <c r="FK50" s="226"/>
      <c r="FL50" s="180"/>
      <c r="FM50" s="180"/>
      <c r="FN50" s="177"/>
      <c r="FO50" s="177"/>
      <c r="FP50" s="177"/>
      <c r="FQ50" s="177"/>
      <c r="FR50" s="177"/>
      <c r="FS50" s="177"/>
      <c r="FT50" s="177"/>
      <c r="FU50" s="177">
        <v>2513427.5980478027</v>
      </c>
      <c r="FV50" s="177">
        <v>2543217.9919014331</v>
      </c>
      <c r="FW50" s="177">
        <v>2573509.6376684033</v>
      </c>
      <c r="FX50" s="177">
        <v>2604339.5279950364</v>
      </c>
      <c r="FY50" s="177">
        <v>2635658.5647985921</v>
      </c>
      <c r="FZ50" s="177">
        <f t="shared" ref="FZ50:GI63" si="325">FY50</f>
        <v>2635658.5647985921</v>
      </c>
      <c r="GA50" s="177">
        <f t="shared" si="325"/>
        <v>2635658.5647985921</v>
      </c>
      <c r="GB50" s="177">
        <f t="shared" si="325"/>
        <v>2635658.5647985921</v>
      </c>
      <c r="GC50" s="177">
        <f t="shared" si="325"/>
        <v>2635658.5647985921</v>
      </c>
      <c r="GD50" s="177">
        <f t="shared" si="325"/>
        <v>2635658.5647985921</v>
      </c>
      <c r="GE50" s="177">
        <f t="shared" si="325"/>
        <v>2635658.5647985921</v>
      </c>
      <c r="GF50" s="177">
        <f t="shared" si="325"/>
        <v>2635658.5647985921</v>
      </c>
      <c r="GG50" s="177">
        <f t="shared" si="325"/>
        <v>2635658.5647985921</v>
      </c>
      <c r="GH50" s="177">
        <f t="shared" si="325"/>
        <v>2635658.5647985921</v>
      </c>
      <c r="GI50" s="177">
        <f t="shared" si="325"/>
        <v>2635658.5647985921</v>
      </c>
      <c r="GJ50" s="168"/>
      <c r="GK50" s="226"/>
      <c r="GL50" s="180"/>
      <c r="GM50" s="180"/>
      <c r="GN50" s="177"/>
      <c r="GO50" s="177"/>
      <c r="GP50" s="177"/>
      <c r="GQ50" s="177"/>
      <c r="GR50" s="183">
        <v>1</v>
      </c>
      <c r="GS50" s="183">
        <v>1</v>
      </c>
      <c r="GT50" s="183">
        <v>1</v>
      </c>
      <c r="GU50" s="183">
        <v>1</v>
      </c>
      <c r="GV50" s="183">
        <v>1</v>
      </c>
      <c r="GW50" s="183">
        <v>1</v>
      </c>
      <c r="GX50" s="183">
        <v>1</v>
      </c>
      <c r="GY50" s="183">
        <v>1</v>
      </c>
      <c r="GZ50" s="183">
        <v>1</v>
      </c>
      <c r="HA50" s="183">
        <v>1</v>
      </c>
      <c r="HB50" s="183">
        <v>1</v>
      </c>
      <c r="HC50" s="183">
        <v>1</v>
      </c>
      <c r="HD50" s="183">
        <v>1</v>
      </c>
      <c r="HE50" s="183">
        <v>1</v>
      </c>
      <c r="HF50" s="183">
        <v>1</v>
      </c>
      <c r="HG50" s="183">
        <v>1</v>
      </c>
      <c r="HH50" s="183">
        <v>1</v>
      </c>
      <c r="HI50" s="183">
        <v>1</v>
      </c>
      <c r="HJ50" s="168"/>
      <c r="HK50" s="52">
        <f t="shared" si="53"/>
        <v>2015</v>
      </c>
      <c r="HL50" s="52">
        <f ca="1">IF($EJ50&gt;0,OFFSET(Dashboard!F$16,$EJ50-1,0),0)</f>
        <v>1</v>
      </c>
      <c r="HM50" s="52">
        <f ca="1">IF($EJ50&gt;0,OFFSET(Dashboard!G$16,$EJ50-1,0),0)</f>
        <v>0</v>
      </c>
      <c r="HN50" s="52">
        <f ca="1">IF($EJ50&gt;0,OFFSET(Dashboard!H$16,$EJ50-1,0),0)</f>
        <v>0</v>
      </c>
      <c r="HO50" s="168"/>
    </row>
    <row r="51" spans="1:223" s="5" customFormat="1" ht="32.25" customHeight="1" outlineLevel="1" x14ac:dyDescent="0.2">
      <c r="A51" s="171">
        <f t="shared" ca="1" si="16"/>
        <v>1</v>
      </c>
      <c r="B51" s="45">
        <f t="shared" ref="B51" si="326">B50+1</f>
        <v>41</v>
      </c>
      <c r="C51" s="45"/>
      <c r="D51" s="172" t="str">
        <f ca="1">IF(EJ51&gt;0,OFFSET(Dashboard!$E$16,EJ51-1,0),"")</f>
        <v>2015 T-20</v>
      </c>
      <c r="E51" s="603" t="s">
        <v>682</v>
      </c>
      <c r="F51" s="173" t="s">
        <v>625</v>
      </c>
      <c r="G51" s="711">
        <f t="shared" ca="1" si="301"/>
        <v>0</v>
      </c>
      <c r="H51" s="714">
        <f t="shared" ca="1" si="302"/>
        <v>0</v>
      </c>
      <c r="I51" s="609">
        <f t="shared" ca="1" si="303"/>
        <v>0</v>
      </c>
      <c r="J51" s="522">
        <v>42248</v>
      </c>
      <c r="K51" s="175">
        <v>10</v>
      </c>
      <c r="L51" s="168"/>
      <c r="M51" s="764">
        <v>1</v>
      </c>
      <c r="N51" s="176">
        <v>0</v>
      </c>
      <c r="O51" s="177">
        <v>100</v>
      </c>
      <c r="P51" s="168"/>
      <c r="Q51" s="144"/>
      <c r="R51" s="612">
        <f>58.92+8.03*4848/10045</f>
        <v>62.795504230960681</v>
      </c>
      <c r="S51" s="613">
        <v>1.34521239751643E-2</v>
      </c>
      <c r="T51" s="613">
        <v>0</v>
      </c>
      <c r="U51" s="179">
        <v>1</v>
      </c>
      <c r="V51" s="179">
        <v>1</v>
      </c>
      <c r="W51" s="179">
        <v>0</v>
      </c>
      <c r="X51" s="138"/>
      <c r="Y51" s="138"/>
      <c r="Z51" s="226"/>
      <c r="AA51" s="180"/>
      <c r="AB51" s="180"/>
      <c r="AC51" s="177"/>
      <c r="AD51" s="177"/>
      <c r="AE51" s="177"/>
      <c r="AF51" s="177"/>
      <c r="AG51" s="177"/>
      <c r="AH51" s="177"/>
      <c r="AI51" s="177">
        <f t="shared" si="319"/>
        <v>0</v>
      </c>
      <c r="AJ51" s="175">
        <f t="shared" si="319"/>
        <v>218312.99965069795</v>
      </c>
      <c r="AK51" s="177">
        <f t="shared" si="319"/>
        <v>220900.55389256796</v>
      </c>
      <c r="AL51" s="177">
        <f t="shared" si="319"/>
        <v>223531.64621322209</v>
      </c>
      <c r="AM51" s="177">
        <f t="shared" si="319"/>
        <v>226209.48974503382</v>
      </c>
      <c r="AN51" s="177">
        <f t="shared" si="319"/>
        <v>228929.81989341977</v>
      </c>
      <c r="AO51" s="177">
        <f t="shared" si="319"/>
        <v>228929.81989341977</v>
      </c>
      <c r="AP51" s="177">
        <f t="shared" si="319"/>
        <v>228929.81989341977</v>
      </c>
      <c r="AQ51" s="177">
        <f t="shared" si="319"/>
        <v>228929.81989341977</v>
      </c>
      <c r="AR51" s="177">
        <f t="shared" si="319"/>
        <v>228929.81989341977</v>
      </c>
      <c r="AS51" s="177">
        <f t="shared" si="319"/>
        <v>228929.81989341977</v>
      </c>
      <c r="AT51" s="177">
        <f t="shared" si="319"/>
        <v>228929.81989341977</v>
      </c>
      <c r="AU51" s="177">
        <f t="shared" si="319"/>
        <v>228929.81989341977</v>
      </c>
      <c r="AV51" s="177">
        <f t="shared" si="319"/>
        <v>228929.81989341977</v>
      </c>
      <c r="AW51" s="177">
        <f t="shared" si="319"/>
        <v>228929.81989341977</v>
      </c>
      <c r="AX51" s="177">
        <f t="shared" si="319"/>
        <v>228929.81989341977</v>
      </c>
      <c r="AY51" s="73"/>
      <c r="AZ51" s="73"/>
      <c r="BA51" s="724"/>
      <c r="BB51" s="181"/>
      <c r="BC51" s="181"/>
      <c r="BD51" s="181"/>
      <c r="BE51" s="181"/>
      <c r="BF51" s="181"/>
      <c r="BG51" s="181"/>
      <c r="BH51" s="181"/>
      <c r="BI51" s="181"/>
      <c r="BJ51" s="181">
        <f t="shared" si="320"/>
        <v>0.89</v>
      </c>
      <c r="BK51" s="181">
        <f t="shared" si="320"/>
        <v>0.89</v>
      </c>
      <c r="BL51" s="181">
        <f t="shared" si="320"/>
        <v>0.89</v>
      </c>
      <c r="BM51" s="181">
        <f t="shared" si="320"/>
        <v>0.89</v>
      </c>
      <c r="BN51" s="181">
        <f t="shared" si="320"/>
        <v>0.89</v>
      </c>
      <c r="BO51" s="181">
        <f t="shared" si="320"/>
        <v>0.89</v>
      </c>
      <c r="BP51" s="181">
        <f t="shared" si="320"/>
        <v>0.89</v>
      </c>
      <c r="BQ51" s="181">
        <f t="shared" si="320"/>
        <v>0.89</v>
      </c>
      <c r="BR51" s="181">
        <f t="shared" si="320"/>
        <v>0.89</v>
      </c>
      <c r="BS51" s="181">
        <f t="shared" si="320"/>
        <v>0.89</v>
      </c>
      <c r="BT51" s="181">
        <f t="shared" si="320"/>
        <v>0.89</v>
      </c>
      <c r="BU51" s="181">
        <f t="shared" si="320"/>
        <v>0.89</v>
      </c>
      <c r="BV51" s="181">
        <f t="shared" si="320"/>
        <v>0.89</v>
      </c>
      <c r="BW51" s="181">
        <f t="shared" si="320"/>
        <v>0.89</v>
      </c>
      <c r="BX51" s="181">
        <f t="shared" si="320"/>
        <v>0.89</v>
      </c>
      <c r="BY51" s="181">
        <f t="shared" si="320"/>
        <v>0.89</v>
      </c>
      <c r="BZ51" s="23"/>
      <c r="CA51" s="724"/>
      <c r="CB51" s="181"/>
      <c r="CC51" s="181"/>
      <c r="CD51" s="181"/>
      <c r="CE51" s="181"/>
      <c r="CF51" s="181"/>
      <c r="CG51" s="181"/>
      <c r="CH51" s="181"/>
      <c r="CI51" s="181"/>
      <c r="CJ51" s="181">
        <f t="shared" si="321"/>
        <v>0.89</v>
      </c>
      <c r="CK51" s="181">
        <f t="shared" si="321"/>
        <v>0.89</v>
      </c>
      <c r="CL51" s="181">
        <f t="shared" si="321"/>
        <v>0.89</v>
      </c>
      <c r="CM51" s="181">
        <f t="shared" si="321"/>
        <v>0.89</v>
      </c>
      <c r="CN51" s="181">
        <f t="shared" si="321"/>
        <v>0.89</v>
      </c>
      <c r="CO51" s="181">
        <f t="shared" si="321"/>
        <v>0.89</v>
      </c>
      <c r="CP51" s="181">
        <f t="shared" si="321"/>
        <v>0.89</v>
      </c>
      <c r="CQ51" s="181">
        <f t="shared" si="321"/>
        <v>0.89</v>
      </c>
      <c r="CR51" s="181">
        <f t="shared" si="321"/>
        <v>0.89</v>
      </c>
      <c r="CS51" s="181">
        <f t="shared" si="321"/>
        <v>0.89</v>
      </c>
      <c r="CT51" s="181">
        <f t="shared" si="321"/>
        <v>0.89</v>
      </c>
      <c r="CU51" s="181">
        <f t="shared" si="321"/>
        <v>0.89</v>
      </c>
      <c r="CV51" s="181">
        <f t="shared" si="321"/>
        <v>0.89</v>
      </c>
      <c r="CW51" s="181">
        <f t="shared" si="321"/>
        <v>0.89</v>
      </c>
      <c r="CX51" s="181">
        <f t="shared" si="321"/>
        <v>0.89</v>
      </c>
      <c r="CY51" s="181">
        <f t="shared" si="321"/>
        <v>0.89</v>
      </c>
      <c r="CZ51" s="168"/>
      <c r="DA51" s="724"/>
      <c r="DB51" s="181"/>
      <c r="DC51" s="181"/>
      <c r="DD51" s="181"/>
      <c r="DE51" s="181"/>
      <c r="DF51" s="181"/>
      <c r="DG51" s="181"/>
      <c r="DH51" s="181"/>
      <c r="DI51" s="181"/>
      <c r="DJ51" s="181">
        <f t="shared" si="322"/>
        <v>0.89</v>
      </c>
      <c r="DK51" s="181">
        <f t="shared" si="322"/>
        <v>0.89</v>
      </c>
      <c r="DL51" s="181">
        <f t="shared" si="322"/>
        <v>0.89</v>
      </c>
      <c r="DM51" s="181">
        <f t="shared" si="322"/>
        <v>0.89</v>
      </c>
      <c r="DN51" s="181">
        <f t="shared" si="322"/>
        <v>0.89</v>
      </c>
      <c r="DO51" s="181">
        <f t="shared" si="322"/>
        <v>0.89</v>
      </c>
      <c r="DP51" s="181">
        <f t="shared" si="322"/>
        <v>0.89</v>
      </c>
      <c r="DQ51" s="181">
        <f t="shared" si="322"/>
        <v>0.89</v>
      </c>
      <c r="DR51" s="181">
        <f t="shared" si="322"/>
        <v>0.89</v>
      </c>
      <c r="DS51" s="181">
        <f t="shared" si="322"/>
        <v>0.89</v>
      </c>
      <c r="DT51" s="181">
        <f t="shared" si="322"/>
        <v>0.89</v>
      </c>
      <c r="DU51" s="181">
        <f t="shared" si="322"/>
        <v>0.89</v>
      </c>
      <c r="DV51" s="181">
        <f t="shared" si="322"/>
        <v>0.89</v>
      </c>
      <c r="DW51" s="181">
        <f t="shared" si="322"/>
        <v>0.89</v>
      </c>
      <c r="DX51" s="181">
        <f t="shared" si="322"/>
        <v>0.89</v>
      </c>
      <c r="DY51" s="181">
        <f t="shared" si="322"/>
        <v>0.89</v>
      </c>
      <c r="DZ51" s="168"/>
      <c r="EA51" s="171"/>
      <c r="EB51" s="182">
        <v>0.35</v>
      </c>
      <c r="EC51" s="177">
        <v>2005</v>
      </c>
      <c r="ED51" s="174">
        <v>5.0000000000000001E-3</v>
      </c>
      <c r="EE51" s="174">
        <v>0.5</v>
      </c>
      <c r="EF51" s="178"/>
      <c r="EG51" s="73"/>
      <c r="EH51" s="228">
        <f t="shared" si="323"/>
        <v>0.7</v>
      </c>
      <c r="EI51" s="168"/>
      <c r="EJ51" s="171">
        <f t="shared" si="48"/>
        <v>6</v>
      </c>
      <c r="EK51" s="171">
        <v>0</v>
      </c>
      <c r="EL51" s="171">
        <v>0</v>
      </c>
      <c r="EM51" s="171">
        <v>0</v>
      </c>
      <c r="EN51" s="171">
        <v>0</v>
      </c>
      <c r="EO51" s="171">
        <v>0</v>
      </c>
      <c r="EP51" s="171">
        <v>1</v>
      </c>
      <c r="EQ51" s="171">
        <v>0</v>
      </c>
      <c r="ER51" s="171">
        <v>0</v>
      </c>
      <c r="ES51" s="171">
        <v>0</v>
      </c>
      <c r="ET51" s="171">
        <v>0</v>
      </c>
      <c r="EU51" s="171">
        <v>0</v>
      </c>
      <c r="EV51" s="171">
        <v>0</v>
      </c>
      <c r="EW51" s="171">
        <v>0</v>
      </c>
      <c r="EX51" s="171">
        <v>0</v>
      </c>
      <c r="EY51" s="171">
        <f t="shared" si="49"/>
        <v>1</v>
      </c>
      <c r="EZ51" s="171">
        <f t="shared" si="324"/>
        <v>1</v>
      </c>
      <c r="FA51" s="168"/>
      <c r="FB51" s="52">
        <f t="shared" si="310"/>
        <v>8</v>
      </c>
      <c r="FC51" s="171">
        <f t="shared" si="50"/>
        <v>2017</v>
      </c>
      <c r="FD51" s="75"/>
      <c r="FE51" s="75"/>
      <c r="FF51" s="75"/>
      <c r="FG51" s="75"/>
      <c r="FH51" s="75"/>
      <c r="FI51" s="75"/>
      <c r="FJ51" s="23"/>
      <c r="FK51" s="226"/>
      <c r="FL51" s="180"/>
      <c r="FM51" s="180"/>
      <c r="FN51" s="177"/>
      <c r="FO51" s="177"/>
      <c r="FP51" s="177"/>
      <c r="FQ51" s="177"/>
      <c r="FR51" s="177"/>
      <c r="FS51" s="177"/>
      <c r="FT51" s="177"/>
      <c r="FU51" s="177">
        <v>218312.99965069795</v>
      </c>
      <c r="FV51" s="177">
        <v>220900.55389256796</v>
      </c>
      <c r="FW51" s="177">
        <v>223531.64621322209</v>
      </c>
      <c r="FX51" s="177">
        <v>226209.48974503382</v>
      </c>
      <c r="FY51" s="177">
        <v>228929.81989341977</v>
      </c>
      <c r="FZ51" s="177">
        <f t="shared" si="325"/>
        <v>228929.81989341977</v>
      </c>
      <c r="GA51" s="177">
        <f t="shared" si="325"/>
        <v>228929.81989341977</v>
      </c>
      <c r="GB51" s="177">
        <f t="shared" si="325"/>
        <v>228929.81989341977</v>
      </c>
      <c r="GC51" s="177">
        <f t="shared" si="325"/>
        <v>228929.81989341977</v>
      </c>
      <c r="GD51" s="177">
        <f t="shared" si="325"/>
        <v>228929.81989341977</v>
      </c>
      <c r="GE51" s="177">
        <f t="shared" si="325"/>
        <v>228929.81989341977</v>
      </c>
      <c r="GF51" s="177">
        <f t="shared" si="325"/>
        <v>228929.81989341977</v>
      </c>
      <c r="GG51" s="177">
        <f t="shared" si="325"/>
        <v>228929.81989341977</v>
      </c>
      <c r="GH51" s="177">
        <f t="shared" si="325"/>
        <v>228929.81989341977</v>
      </c>
      <c r="GI51" s="177">
        <f t="shared" si="325"/>
        <v>228929.81989341977</v>
      </c>
      <c r="GJ51" s="168"/>
      <c r="GK51" s="226"/>
      <c r="GL51" s="180"/>
      <c r="GM51" s="180"/>
      <c r="GN51" s="177"/>
      <c r="GO51" s="177"/>
      <c r="GP51" s="177"/>
      <c r="GQ51" s="177"/>
      <c r="GR51" s="183">
        <v>1</v>
      </c>
      <c r="GS51" s="183">
        <v>1</v>
      </c>
      <c r="GT51" s="183">
        <v>1</v>
      </c>
      <c r="GU51" s="183">
        <v>1</v>
      </c>
      <c r="GV51" s="183">
        <v>1</v>
      </c>
      <c r="GW51" s="183">
        <v>1</v>
      </c>
      <c r="GX51" s="183">
        <v>1</v>
      </c>
      <c r="GY51" s="183">
        <v>1</v>
      </c>
      <c r="GZ51" s="183">
        <v>1</v>
      </c>
      <c r="HA51" s="183">
        <v>1</v>
      </c>
      <c r="HB51" s="183">
        <v>1</v>
      </c>
      <c r="HC51" s="183">
        <v>1</v>
      </c>
      <c r="HD51" s="183">
        <v>1</v>
      </c>
      <c r="HE51" s="183">
        <v>1</v>
      </c>
      <c r="HF51" s="183">
        <v>1</v>
      </c>
      <c r="HG51" s="183">
        <v>1</v>
      </c>
      <c r="HH51" s="183">
        <v>1</v>
      </c>
      <c r="HI51" s="183">
        <v>1</v>
      </c>
      <c r="HJ51" s="168"/>
      <c r="HK51" s="52">
        <f t="shared" si="53"/>
        <v>2015</v>
      </c>
      <c r="HL51" s="52">
        <f ca="1">IF($EJ51&gt;0,OFFSET(Dashboard!F$16,$EJ51-1,0),0)</f>
        <v>1</v>
      </c>
      <c r="HM51" s="52">
        <f ca="1">IF($EJ51&gt;0,OFFSET(Dashboard!G$16,$EJ51-1,0),0)</f>
        <v>0</v>
      </c>
      <c r="HN51" s="52">
        <f ca="1">IF($EJ51&gt;0,OFFSET(Dashboard!H$16,$EJ51-1,0),0)</f>
        <v>0</v>
      </c>
      <c r="HO51" s="168"/>
    </row>
    <row r="52" spans="1:223" s="5" customFormat="1" ht="32.25" customHeight="1" outlineLevel="1" x14ac:dyDescent="0.2">
      <c r="A52" s="171">
        <f t="shared" ca="1" si="16"/>
        <v>1</v>
      </c>
      <c r="B52" s="45">
        <f t="shared" ref="B52" si="327">B51+1</f>
        <v>42</v>
      </c>
      <c r="C52" s="45"/>
      <c r="D52" s="172" t="str">
        <f ca="1">IF(EJ52&gt;0,OFFSET(Dashboard!$E$16,EJ52-1,0),"")</f>
        <v>2015 T-20</v>
      </c>
      <c r="E52" s="603" t="s">
        <v>686</v>
      </c>
      <c r="F52" s="173" t="s">
        <v>626</v>
      </c>
      <c r="G52" s="711">
        <f t="shared" ca="1" si="301"/>
        <v>2.2669667345029083</v>
      </c>
      <c r="H52" s="714">
        <f t="shared" ca="1" si="302"/>
        <v>0</v>
      </c>
      <c r="I52" s="609">
        <f t="shared" ca="1" si="303"/>
        <v>2.3301755826175641</v>
      </c>
      <c r="J52" s="522">
        <v>42552</v>
      </c>
      <c r="K52" s="175">
        <v>10</v>
      </c>
      <c r="L52" s="168"/>
      <c r="M52" s="764">
        <v>1</v>
      </c>
      <c r="N52" s="176">
        <v>0</v>
      </c>
      <c r="O52" s="177">
        <v>100</v>
      </c>
      <c r="P52" s="168"/>
      <c r="Q52" s="144"/>
      <c r="R52" s="612">
        <f>1.86881408139782*4848/10045</f>
        <v>0.90194232619379111</v>
      </c>
      <c r="S52" s="613">
        <v>0</v>
      </c>
      <c r="T52" s="613">
        <v>0.92709079204327516</v>
      </c>
      <c r="U52" s="179">
        <v>1</v>
      </c>
      <c r="V52" s="179">
        <v>1</v>
      </c>
      <c r="W52" s="179">
        <v>0</v>
      </c>
      <c r="X52" s="138"/>
      <c r="Y52" s="138"/>
      <c r="Z52" s="226"/>
      <c r="AA52" s="180"/>
      <c r="AB52" s="180"/>
      <c r="AC52" s="177"/>
      <c r="AD52" s="177"/>
      <c r="AE52" s="177"/>
      <c r="AF52" s="177"/>
      <c r="AG52" s="177"/>
      <c r="AH52" s="177"/>
      <c r="AI52" s="177"/>
      <c r="AJ52" s="175">
        <f t="shared" ref="AJ52:AN53" si="328">FU52*GU52</f>
        <v>2513427.5980478027</v>
      </c>
      <c r="AK52" s="177">
        <f t="shared" si="328"/>
        <v>2543217.9919014331</v>
      </c>
      <c r="AL52" s="177">
        <f t="shared" si="328"/>
        <v>2573509.6376684033</v>
      </c>
      <c r="AM52" s="177">
        <f t="shared" si="328"/>
        <v>2604339.5279950364</v>
      </c>
      <c r="AN52" s="177">
        <f t="shared" si="328"/>
        <v>2635658.5647985921</v>
      </c>
      <c r="AO52" s="177">
        <f t="shared" ref="AO52:AO66" si="329">FZ52*GZ52</f>
        <v>2635658.5647985921</v>
      </c>
      <c r="AP52" s="177">
        <f t="shared" ref="AP52:AP66" si="330">GA52*HA52</f>
        <v>2635658.5647985921</v>
      </c>
      <c r="AQ52" s="177">
        <f t="shared" ref="AQ52:AQ66" si="331">GB52*HB52</f>
        <v>2635658.5647985921</v>
      </c>
      <c r="AR52" s="177">
        <f t="shared" ref="AR52:AR66" si="332">GC52*HC52</f>
        <v>2635658.5647985921</v>
      </c>
      <c r="AS52" s="177">
        <f t="shared" ref="AS52:AS66" si="333">GD52*HD52</f>
        <v>2635658.5647985921</v>
      </c>
      <c r="AT52" s="177">
        <f t="shared" ref="AT52:AT66" si="334">GE52*HE52</f>
        <v>2635658.5647985921</v>
      </c>
      <c r="AU52" s="177">
        <f t="shared" ref="AU52:AU66" si="335">GF52*HF52</f>
        <v>2635658.5647985921</v>
      </c>
      <c r="AV52" s="177">
        <f t="shared" ref="AV52:AV66" si="336">GG52*HG52</f>
        <v>2635658.5647985921</v>
      </c>
      <c r="AW52" s="177">
        <f t="shared" ref="AW52:AW66" si="337">GH52*HH52</f>
        <v>2635658.5647985921</v>
      </c>
      <c r="AX52" s="177">
        <f t="shared" ref="AX52:AX66" si="338">GI52*HI52</f>
        <v>2635658.5647985921</v>
      </c>
      <c r="AY52" s="73"/>
      <c r="AZ52" s="73"/>
      <c r="BA52" s="724"/>
      <c r="BB52" s="181"/>
      <c r="BC52" s="181"/>
      <c r="BD52" s="181"/>
      <c r="BE52" s="181"/>
      <c r="BF52" s="181"/>
      <c r="BG52" s="181"/>
      <c r="BH52" s="181"/>
      <c r="BI52" s="181"/>
      <c r="BJ52" s="181">
        <f t="shared" si="320"/>
        <v>0.89</v>
      </c>
      <c r="BK52" s="181">
        <f t="shared" si="320"/>
        <v>0.89</v>
      </c>
      <c r="BL52" s="181">
        <f t="shared" si="320"/>
        <v>0.89</v>
      </c>
      <c r="BM52" s="181">
        <f t="shared" si="320"/>
        <v>0.89</v>
      </c>
      <c r="BN52" s="181">
        <f t="shared" si="320"/>
        <v>0.89</v>
      </c>
      <c r="BO52" s="181">
        <f t="shared" si="320"/>
        <v>0.89</v>
      </c>
      <c r="BP52" s="181">
        <f t="shared" si="320"/>
        <v>0.89</v>
      </c>
      <c r="BQ52" s="181">
        <f t="shared" si="320"/>
        <v>0.89</v>
      </c>
      <c r="BR52" s="181">
        <f t="shared" si="320"/>
        <v>0.89</v>
      </c>
      <c r="BS52" s="181">
        <f t="shared" si="320"/>
        <v>0.89</v>
      </c>
      <c r="BT52" s="181">
        <f t="shared" si="320"/>
        <v>0.89</v>
      </c>
      <c r="BU52" s="181">
        <f t="shared" si="320"/>
        <v>0.89</v>
      </c>
      <c r="BV52" s="181">
        <f t="shared" si="320"/>
        <v>0.89</v>
      </c>
      <c r="BW52" s="181">
        <f t="shared" si="320"/>
        <v>0.89</v>
      </c>
      <c r="BX52" s="181">
        <f t="shared" si="320"/>
        <v>0.89</v>
      </c>
      <c r="BY52" s="181">
        <f t="shared" si="320"/>
        <v>0.89</v>
      </c>
      <c r="BZ52" s="23"/>
      <c r="CA52" s="724"/>
      <c r="CB52" s="181"/>
      <c r="CC52" s="181"/>
      <c r="CD52" s="181"/>
      <c r="CE52" s="181"/>
      <c r="CF52" s="181"/>
      <c r="CG52" s="181"/>
      <c r="CH52" s="181"/>
      <c r="CI52" s="181"/>
      <c r="CJ52" s="181">
        <f t="shared" si="321"/>
        <v>0.89</v>
      </c>
      <c r="CK52" s="181">
        <f t="shared" si="321"/>
        <v>0.89</v>
      </c>
      <c r="CL52" s="181">
        <f t="shared" si="321"/>
        <v>0.89</v>
      </c>
      <c r="CM52" s="181">
        <f t="shared" si="321"/>
        <v>0.89</v>
      </c>
      <c r="CN52" s="181">
        <f t="shared" si="321"/>
        <v>0.89</v>
      </c>
      <c r="CO52" s="181">
        <f t="shared" si="321"/>
        <v>0.89</v>
      </c>
      <c r="CP52" s="181">
        <f t="shared" si="321"/>
        <v>0.89</v>
      </c>
      <c r="CQ52" s="181">
        <f t="shared" si="321"/>
        <v>0.89</v>
      </c>
      <c r="CR52" s="181">
        <f t="shared" si="321"/>
        <v>0.89</v>
      </c>
      <c r="CS52" s="181">
        <f t="shared" si="321"/>
        <v>0.89</v>
      </c>
      <c r="CT52" s="181">
        <f t="shared" si="321"/>
        <v>0.89</v>
      </c>
      <c r="CU52" s="181">
        <f t="shared" si="321"/>
        <v>0.89</v>
      </c>
      <c r="CV52" s="181">
        <f t="shared" si="321"/>
        <v>0.89</v>
      </c>
      <c r="CW52" s="181">
        <f t="shared" si="321"/>
        <v>0.89</v>
      </c>
      <c r="CX52" s="181">
        <f t="shared" si="321"/>
        <v>0.89</v>
      </c>
      <c r="CY52" s="181">
        <f t="shared" si="321"/>
        <v>0.89</v>
      </c>
      <c r="CZ52" s="168"/>
      <c r="DA52" s="724"/>
      <c r="DB52" s="181"/>
      <c r="DC52" s="181"/>
      <c r="DD52" s="181"/>
      <c r="DE52" s="181"/>
      <c r="DF52" s="181"/>
      <c r="DG52" s="181"/>
      <c r="DH52" s="181"/>
      <c r="DI52" s="181"/>
      <c r="DJ52" s="181">
        <f t="shared" si="322"/>
        <v>0.89</v>
      </c>
      <c r="DK52" s="181">
        <f t="shared" si="322"/>
        <v>0.89</v>
      </c>
      <c r="DL52" s="181">
        <f t="shared" si="322"/>
        <v>0.89</v>
      </c>
      <c r="DM52" s="181">
        <f t="shared" si="322"/>
        <v>0.89</v>
      </c>
      <c r="DN52" s="181">
        <f t="shared" si="322"/>
        <v>0.89</v>
      </c>
      <c r="DO52" s="181">
        <f t="shared" si="322"/>
        <v>0.89</v>
      </c>
      <c r="DP52" s="181">
        <f t="shared" si="322"/>
        <v>0.89</v>
      </c>
      <c r="DQ52" s="181">
        <f t="shared" si="322"/>
        <v>0.89</v>
      </c>
      <c r="DR52" s="181">
        <f t="shared" si="322"/>
        <v>0.89</v>
      </c>
      <c r="DS52" s="181">
        <f t="shared" si="322"/>
        <v>0.89</v>
      </c>
      <c r="DT52" s="181">
        <f t="shared" si="322"/>
        <v>0.89</v>
      </c>
      <c r="DU52" s="181">
        <f t="shared" si="322"/>
        <v>0.89</v>
      </c>
      <c r="DV52" s="181">
        <f t="shared" si="322"/>
        <v>0.89</v>
      </c>
      <c r="DW52" s="181">
        <f t="shared" si="322"/>
        <v>0.89</v>
      </c>
      <c r="DX52" s="181">
        <f t="shared" si="322"/>
        <v>0.89</v>
      </c>
      <c r="DY52" s="181">
        <f t="shared" si="322"/>
        <v>0.89</v>
      </c>
      <c r="DZ52" s="168"/>
      <c r="EA52" s="171"/>
      <c r="EB52" s="182">
        <v>0.35</v>
      </c>
      <c r="EC52" s="177">
        <v>2005</v>
      </c>
      <c r="ED52" s="174">
        <v>0.01</v>
      </c>
      <c r="EE52" s="174">
        <v>0.16</v>
      </c>
      <c r="EF52" s="178"/>
      <c r="EG52" s="73"/>
      <c r="EH52" s="228">
        <f t="shared" si="323"/>
        <v>0.7</v>
      </c>
      <c r="EI52" s="168"/>
      <c r="EJ52" s="171">
        <f t="shared" si="48"/>
        <v>6</v>
      </c>
      <c r="EK52" s="171">
        <v>0</v>
      </c>
      <c r="EL52" s="171">
        <v>0</v>
      </c>
      <c r="EM52" s="171">
        <v>0</v>
      </c>
      <c r="EN52" s="171">
        <v>0</v>
      </c>
      <c r="EO52" s="171">
        <v>0</v>
      </c>
      <c r="EP52" s="171">
        <v>1</v>
      </c>
      <c r="EQ52" s="171">
        <v>0</v>
      </c>
      <c r="ER52" s="171">
        <v>0</v>
      </c>
      <c r="ES52" s="171">
        <v>0</v>
      </c>
      <c r="ET52" s="171">
        <v>0</v>
      </c>
      <c r="EU52" s="171">
        <v>0</v>
      </c>
      <c r="EV52" s="171">
        <v>0</v>
      </c>
      <c r="EW52" s="171">
        <v>0</v>
      </c>
      <c r="EX52" s="171">
        <v>0</v>
      </c>
      <c r="EY52" s="171">
        <f t="shared" si="49"/>
        <v>1</v>
      </c>
      <c r="EZ52" s="171">
        <f t="shared" si="324"/>
        <v>1</v>
      </c>
      <c r="FA52" s="168"/>
      <c r="FB52" s="52">
        <f t="shared" si="310"/>
        <v>8</v>
      </c>
      <c r="FC52" s="171">
        <f t="shared" si="50"/>
        <v>2017</v>
      </c>
      <c r="FD52" s="75"/>
      <c r="FE52" s="75"/>
      <c r="FF52" s="75"/>
      <c r="FG52" s="75"/>
      <c r="FH52" s="75"/>
      <c r="FI52" s="75"/>
      <c r="FJ52" s="23"/>
      <c r="FK52" s="226"/>
      <c r="FL52" s="180"/>
      <c r="FM52" s="180"/>
      <c r="FN52" s="177"/>
      <c r="FO52" s="177"/>
      <c r="FP52" s="177"/>
      <c r="FQ52" s="177"/>
      <c r="FR52" s="177"/>
      <c r="FS52" s="177"/>
      <c r="FT52" s="177"/>
      <c r="FU52" s="177">
        <v>2513427.5980478027</v>
      </c>
      <c r="FV52" s="177">
        <v>2543217.9919014331</v>
      </c>
      <c r="FW52" s="177">
        <v>2573509.6376684033</v>
      </c>
      <c r="FX52" s="177">
        <v>2604339.5279950364</v>
      </c>
      <c r="FY52" s="177">
        <v>2635658.5647985921</v>
      </c>
      <c r="FZ52" s="177">
        <f t="shared" si="325"/>
        <v>2635658.5647985921</v>
      </c>
      <c r="GA52" s="177">
        <f t="shared" si="325"/>
        <v>2635658.5647985921</v>
      </c>
      <c r="GB52" s="177">
        <f t="shared" si="325"/>
        <v>2635658.5647985921</v>
      </c>
      <c r="GC52" s="177">
        <f t="shared" si="325"/>
        <v>2635658.5647985921</v>
      </c>
      <c r="GD52" s="177">
        <f t="shared" si="325"/>
        <v>2635658.5647985921</v>
      </c>
      <c r="GE52" s="177">
        <f t="shared" si="325"/>
        <v>2635658.5647985921</v>
      </c>
      <c r="GF52" s="177">
        <f t="shared" si="325"/>
        <v>2635658.5647985921</v>
      </c>
      <c r="GG52" s="177">
        <f t="shared" si="325"/>
        <v>2635658.5647985921</v>
      </c>
      <c r="GH52" s="177">
        <f t="shared" si="325"/>
        <v>2635658.5647985921</v>
      </c>
      <c r="GI52" s="177">
        <f t="shared" si="325"/>
        <v>2635658.5647985921</v>
      </c>
      <c r="GJ52" s="168"/>
      <c r="GK52" s="226"/>
      <c r="GL52" s="180"/>
      <c r="GM52" s="180"/>
      <c r="GN52" s="177"/>
      <c r="GO52" s="177"/>
      <c r="GP52" s="177"/>
      <c r="GQ52" s="177"/>
      <c r="GR52" s="183">
        <v>1</v>
      </c>
      <c r="GS52" s="183">
        <v>1</v>
      </c>
      <c r="GT52" s="183">
        <v>1</v>
      </c>
      <c r="GU52" s="183">
        <v>1</v>
      </c>
      <c r="GV52" s="183">
        <v>1</v>
      </c>
      <c r="GW52" s="183">
        <v>1</v>
      </c>
      <c r="GX52" s="183">
        <v>1</v>
      </c>
      <c r="GY52" s="183">
        <v>1</v>
      </c>
      <c r="GZ52" s="183">
        <v>1</v>
      </c>
      <c r="HA52" s="183">
        <v>1</v>
      </c>
      <c r="HB52" s="183">
        <v>1</v>
      </c>
      <c r="HC52" s="183">
        <v>1</v>
      </c>
      <c r="HD52" s="183">
        <v>1</v>
      </c>
      <c r="HE52" s="183">
        <v>1</v>
      </c>
      <c r="HF52" s="183">
        <v>1</v>
      </c>
      <c r="HG52" s="183">
        <v>1</v>
      </c>
      <c r="HH52" s="183">
        <v>1</v>
      </c>
      <c r="HI52" s="183">
        <v>1</v>
      </c>
      <c r="HJ52" s="168"/>
      <c r="HK52" s="52">
        <f t="shared" si="53"/>
        <v>2016</v>
      </c>
      <c r="HL52" s="52">
        <f ca="1">IF($EJ52&gt;0,OFFSET(Dashboard!F$16,$EJ52-1,0),0)</f>
        <v>1</v>
      </c>
      <c r="HM52" s="52">
        <f ca="1">IF($EJ52&gt;0,OFFSET(Dashboard!G$16,$EJ52-1,0),0)</f>
        <v>0</v>
      </c>
      <c r="HN52" s="52">
        <f ca="1">IF($EJ52&gt;0,OFFSET(Dashboard!H$16,$EJ52-1,0),0)</f>
        <v>0</v>
      </c>
      <c r="HO52" s="168"/>
    </row>
    <row r="53" spans="1:223" s="5" customFormat="1" ht="32.25" customHeight="1" outlineLevel="1" x14ac:dyDescent="0.2">
      <c r="A53" s="171">
        <f t="shared" ca="1" si="16"/>
        <v>1</v>
      </c>
      <c r="B53" s="45">
        <f t="shared" ref="B53" si="339">B52+1</f>
        <v>43</v>
      </c>
      <c r="C53" s="45"/>
      <c r="D53" s="172" t="str">
        <f ca="1">IF(EJ53&gt;0,OFFSET(Dashboard!$E$16,EJ53-1,0),"")</f>
        <v>2015 T-20</v>
      </c>
      <c r="E53" s="603" t="s">
        <v>687</v>
      </c>
      <c r="F53" s="173" t="s">
        <v>627</v>
      </c>
      <c r="G53" s="711">
        <f t="shared" ca="1" si="301"/>
        <v>3.8647649319198876</v>
      </c>
      <c r="H53" s="714">
        <f t="shared" ca="1" si="302"/>
        <v>0.83771877254004457</v>
      </c>
      <c r="I53" s="609">
        <f t="shared" ca="1" si="303"/>
        <v>0</v>
      </c>
      <c r="J53" s="522">
        <v>42552</v>
      </c>
      <c r="K53" s="175">
        <v>10</v>
      </c>
      <c r="L53" s="168"/>
      <c r="M53" s="764">
        <v>1</v>
      </c>
      <c r="N53" s="176">
        <v>0</v>
      </c>
      <c r="O53" s="177">
        <v>100</v>
      </c>
      <c r="P53" s="168"/>
      <c r="Q53" s="144"/>
      <c r="R53" s="612">
        <f>16.81+1.85*4848/10045</f>
        <v>17.702862120457937</v>
      </c>
      <c r="S53" s="613">
        <v>3.8372372413937759E-3</v>
      </c>
      <c r="T53" s="613">
        <v>0</v>
      </c>
      <c r="U53" s="179">
        <v>1</v>
      </c>
      <c r="V53" s="179">
        <v>1</v>
      </c>
      <c r="W53" s="179">
        <v>0</v>
      </c>
      <c r="X53" s="138"/>
      <c r="Y53" s="138"/>
      <c r="Z53" s="226"/>
      <c r="AA53" s="180"/>
      <c r="AB53" s="180"/>
      <c r="AC53" s="177"/>
      <c r="AD53" s="177"/>
      <c r="AE53" s="177"/>
      <c r="AF53" s="177"/>
      <c r="AG53" s="177"/>
      <c r="AH53" s="177"/>
      <c r="AI53" s="177"/>
      <c r="AJ53" s="175">
        <f t="shared" si="328"/>
        <v>218312.99965069795</v>
      </c>
      <c r="AK53" s="177">
        <f t="shared" si="328"/>
        <v>220900.55389256796</v>
      </c>
      <c r="AL53" s="177">
        <f t="shared" si="328"/>
        <v>223531.64621322209</v>
      </c>
      <c r="AM53" s="177">
        <f t="shared" si="328"/>
        <v>226209.48974503382</v>
      </c>
      <c r="AN53" s="177">
        <f t="shared" si="328"/>
        <v>228929.81989341977</v>
      </c>
      <c r="AO53" s="177">
        <f t="shared" si="329"/>
        <v>228929.81989341977</v>
      </c>
      <c r="AP53" s="177">
        <f t="shared" si="330"/>
        <v>228929.81989341977</v>
      </c>
      <c r="AQ53" s="177">
        <f t="shared" si="331"/>
        <v>228929.81989341977</v>
      </c>
      <c r="AR53" s="177">
        <f t="shared" si="332"/>
        <v>228929.81989341977</v>
      </c>
      <c r="AS53" s="177">
        <f t="shared" si="333"/>
        <v>228929.81989341977</v>
      </c>
      <c r="AT53" s="177">
        <f t="shared" si="334"/>
        <v>228929.81989341977</v>
      </c>
      <c r="AU53" s="177">
        <f t="shared" si="335"/>
        <v>228929.81989341977</v>
      </c>
      <c r="AV53" s="177">
        <f t="shared" si="336"/>
        <v>228929.81989341977</v>
      </c>
      <c r="AW53" s="177">
        <f t="shared" si="337"/>
        <v>228929.81989341977</v>
      </c>
      <c r="AX53" s="177">
        <f t="shared" si="338"/>
        <v>228929.81989341977</v>
      </c>
      <c r="AY53" s="73"/>
      <c r="AZ53" s="73"/>
      <c r="BA53" s="724"/>
      <c r="BB53" s="181"/>
      <c r="BC53" s="181"/>
      <c r="BD53" s="181"/>
      <c r="BE53" s="181"/>
      <c r="BF53" s="181"/>
      <c r="BG53" s="181"/>
      <c r="BH53" s="181"/>
      <c r="BI53" s="181"/>
      <c r="BJ53" s="181">
        <f t="shared" si="320"/>
        <v>0.89</v>
      </c>
      <c r="BK53" s="181">
        <f t="shared" si="320"/>
        <v>0.89</v>
      </c>
      <c r="BL53" s="181">
        <f t="shared" si="320"/>
        <v>0.89</v>
      </c>
      <c r="BM53" s="181">
        <f t="shared" si="320"/>
        <v>0.89</v>
      </c>
      <c r="BN53" s="181">
        <f t="shared" si="320"/>
        <v>0.89</v>
      </c>
      <c r="BO53" s="181">
        <f t="shared" si="320"/>
        <v>0.89</v>
      </c>
      <c r="BP53" s="181">
        <f t="shared" si="320"/>
        <v>0.89</v>
      </c>
      <c r="BQ53" s="181">
        <f t="shared" si="320"/>
        <v>0.89</v>
      </c>
      <c r="BR53" s="181">
        <f t="shared" si="320"/>
        <v>0.89</v>
      </c>
      <c r="BS53" s="181">
        <f t="shared" si="320"/>
        <v>0.89</v>
      </c>
      <c r="BT53" s="181">
        <f t="shared" si="320"/>
        <v>0.89</v>
      </c>
      <c r="BU53" s="181">
        <f t="shared" si="320"/>
        <v>0.89</v>
      </c>
      <c r="BV53" s="181">
        <f t="shared" si="320"/>
        <v>0.89</v>
      </c>
      <c r="BW53" s="181">
        <f t="shared" si="320"/>
        <v>0.89</v>
      </c>
      <c r="BX53" s="181">
        <f t="shared" si="320"/>
        <v>0.89</v>
      </c>
      <c r="BY53" s="181">
        <f t="shared" si="320"/>
        <v>0.89</v>
      </c>
      <c r="BZ53" s="23"/>
      <c r="CA53" s="724"/>
      <c r="CB53" s="181"/>
      <c r="CC53" s="181"/>
      <c r="CD53" s="181"/>
      <c r="CE53" s="181"/>
      <c r="CF53" s="181"/>
      <c r="CG53" s="181"/>
      <c r="CH53" s="181"/>
      <c r="CI53" s="181"/>
      <c r="CJ53" s="181">
        <f t="shared" si="321"/>
        <v>0.89</v>
      </c>
      <c r="CK53" s="181">
        <f t="shared" si="321"/>
        <v>0.89</v>
      </c>
      <c r="CL53" s="181">
        <f t="shared" si="321"/>
        <v>0.89</v>
      </c>
      <c r="CM53" s="181">
        <f t="shared" si="321"/>
        <v>0.89</v>
      </c>
      <c r="CN53" s="181">
        <f t="shared" si="321"/>
        <v>0.89</v>
      </c>
      <c r="CO53" s="181">
        <f t="shared" si="321"/>
        <v>0.89</v>
      </c>
      <c r="CP53" s="181">
        <f t="shared" si="321"/>
        <v>0.89</v>
      </c>
      <c r="CQ53" s="181">
        <f t="shared" si="321"/>
        <v>0.89</v>
      </c>
      <c r="CR53" s="181">
        <f t="shared" si="321"/>
        <v>0.89</v>
      </c>
      <c r="CS53" s="181">
        <f t="shared" si="321"/>
        <v>0.89</v>
      </c>
      <c r="CT53" s="181">
        <f t="shared" si="321"/>
        <v>0.89</v>
      </c>
      <c r="CU53" s="181">
        <f t="shared" si="321"/>
        <v>0.89</v>
      </c>
      <c r="CV53" s="181">
        <f t="shared" si="321"/>
        <v>0.89</v>
      </c>
      <c r="CW53" s="181">
        <f t="shared" si="321"/>
        <v>0.89</v>
      </c>
      <c r="CX53" s="181">
        <f t="shared" si="321"/>
        <v>0.89</v>
      </c>
      <c r="CY53" s="181">
        <f t="shared" si="321"/>
        <v>0.89</v>
      </c>
      <c r="CZ53" s="168"/>
      <c r="DA53" s="724"/>
      <c r="DB53" s="181"/>
      <c r="DC53" s="181"/>
      <c r="DD53" s="181"/>
      <c r="DE53" s="181"/>
      <c r="DF53" s="181"/>
      <c r="DG53" s="181"/>
      <c r="DH53" s="181"/>
      <c r="DI53" s="181"/>
      <c r="DJ53" s="181">
        <f t="shared" si="322"/>
        <v>0.89</v>
      </c>
      <c r="DK53" s="181">
        <f t="shared" si="322"/>
        <v>0.89</v>
      </c>
      <c r="DL53" s="181">
        <f t="shared" si="322"/>
        <v>0.89</v>
      </c>
      <c r="DM53" s="181">
        <f t="shared" si="322"/>
        <v>0.89</v>
      </c>
      <c r="DN53" s="181">
        <f t="shared" si="322"/>
        <v>0.89</v>
      </c>
      <c r="DO53" s="181">
        <f t="shared" si="322"/>
        <v>0.89</v>
      </c>
      <c r="DP53" s="181">
        <f t="shared" si="322"/>
        <v>0.89</v>
      </c>
      <c r="DQ53" s="181">
        <f t="shared" si="322"/>
        <v>0.89</v>
      </c>
      <c r="DR53" s="181">
        <f t="shared" si="322"/>
        <v>0.89</v>
      </c>
      <c r="DS53" s="181">
        <f t="shared" si="322"/>
        <v>0.89</v>
      </c>
      <c r="DT53" s="181">
        <f t="shared" si="322"/>
        <v>0.89</v>
      </c>
      <c r="DU53" s="181">
        <f t="shared" si="322"/>
        <v>0.89</v>
      </c>
      <c r="DV53" s="181">
        <f t="shared" si="322"/>
        <v>0.89</v>
      </c>
      <c r="DW53" s="181">
        <f t="shared" si="322"/>
        <v>0.89</v>
      </c>
      <c r="DX53" s="181">
        <f t="shared" si="322"/>
        <v>0.89</v>
      </c>
      <c r="DY53" s="181">
        <f t="shared" si="322"/>
        <v>0.89</v>
      </c>
      <c r="DZ53" s="168"/>
      <c r="EA53" s="171"/>
      <c r="EB53" s="182">
        <v>0.35</v>
      </c>
      <c r="EC53" s="177">
        <v>2005</v>
      </c>
      <c r="ED53" s="174">
        <v>0.01</v>
      </c>
      <c r="EE53" s="174">
        <v>0.16</v>
      </c>
      <c r="EF53" s="178"/>
      <c r="EG53" s="73"/>
      <c r="EH53" s="228">
        <f t="shared" si="323"/>
        <v>0.7</v>
      </c>
      <c r="EI53" s="168"/>
      <c r="EJ53" s="171">
        <f t="shared" si="48"/>
        <v>6</v>
      </c>
      <c r="EK53" s="171">
        <v>0</v>
      </c>
      <c r="EL53" s="171">
        <v>0</v>
      </c>
      <c r="EM53" s="171">
        <v>0</v>
      </c>
      <c r="EN53" s="171">
        <v>0</v>
      </c>
      <c r="EO53" s="171">
        <v>0</v>
      </c>
      <c r="EP53" s="171">
        <v>1</v>
      </c>
      <c r="EQ53" s="171">
        <v>0</v>
      </c>
      <c r="ER53" s="171">
        <v>0</v>
      </c>
      <c r="ES53" s="171">
        <v>0</v>
      </c>
      <c r="ET53" s="171">
        <v>0</v>
      </c>
      <c r="EU53" s="171">
        <v>0</v>
      </c>
      <c r="EV53" s="171">
        <v>0</v>
      </c>
      <c r="EW53" s="171">
        <v>0</v>
      </c>
      <c r="EX53" s="171">
        <v>0</v>
      </c>
      <c r="EY53" s="171">
        <f t="shared" si="49"/>
        <v>1</v>
      </c>
      <c r="EZ53" s="171">
        <f t="shared" si="324"/>
        <v>1</v>
      </c>
      <c r="FA53" s="168"/>
      <c r="FB53" s="52">
        <f t="shared" si="310"/>
        <v>8</v>
      </c>
      <c r="FC53" s="171">
        <f t="shared" si="50"/>
        <v>2017</v>
      </c>
      <c r="FD53" s="75"/>
      <c r="FE53" s="75"/>
      <c r="FF53" s="75"/>
      <c r="FG53" s="75"/>
      <c r="FH53" s="75"/>
      <c r="FI53" s="75"/>
      <c r="FJ53" s="23"/>
      <c r="FK53" s="226"/>
      <c r="FL53" s="180"/>
      <c r="FM53" s="180"/>
      <c r="FN53" s="177"/>
      <c r="FO53" s="177"/>
      <c r="FP53" s="177"/>
      <c r="FQ53" s="177"/>
      <c r="FR53" s="177"/>
      <c r="FS53" s="177"/>
      <c r="FT53" s="177"/>
      <c r="FU53" s="177">
        <v>218312.99965069795</v>
      </c>
      <c r="FV53" s="177">
        <v>220900.55389256796</v>
      </c>
      <c r="FW53" s="177">
        <v>223531.64621322209</v>
      </c>
      <c r="FX53" s="177">
        <v>226209.48974503382</v>
      </c>
      <c r="FY53" s="177">
        <v>228929.81989341977</v>
      </c>
      <c r="FZ53" s="177">
        <f t="shared" si="325"/>
        <v>228929.81989341977</v>
      </c>
      <c r="GA53" s="177">
        <f t="shared" si="325"/>
        <v>228929.81989341977</v>
      </c>
      <c r="GB53" s="177">
        <f t="shared" si="325"/>
        <v>228929.81989341977</v>
      </c>
      <c r="GC53" s="177">
        <f t="shared" si="325"/>
        <v>228929.81989341977</v>
      </c>
      <c r="GD53" s="177">
        <f t="shared" si="325"/>
        <v>228929.81989341977</v>
      </c>
      <c r="GE53" s="177">
        <f t="shared" si="325"/>
        <v>228929.81989341977</v>
      </c>
      <c r="GF53" s="177">
        <f t="shared" si="325"/>
        <v>228929.81989341977</v>
      </c>
      <c r="GG53" s="177">
        <f t="shared" si="325"/>
        <v>228929.81989341977</v>
      </c>
      <c r="GH53" s="177">
        <f t="shared" si="325"/>
        <v>228929.81989341977</v>
      </c>
      <c r="GI53" s="177">
        <f t="shared" si="325"/>
        <v>228929.81989341977</v>
      </c>
      <c r="GJ53" s="168"/>
      <c r="GK53" s="226"/>
      <c r="GL53" s="180"/>
      <c r="GM53" s="180"/>
      <c r="GN53" s="177"/>
      <c r="GO53" s="177"/>
      <c r="GP53" s="177"/>
      <c r="GQ53" s="177"/>
      <c r="GR53" s="183">
        <v>1</v>
      </c>
      <c r="GS53" s="183">
        <v>1</v>
      </c>
      <c r="GT53" s="183">
        <v>1</v>
      </c>
      <c r="GU53" s="183">
        <v>1</v>
      </c>
      <c r="GV53" s="183">
        <v>1</v>
      </c>
      <c r="GW53" s="183">
        <v>1</v>
      </c>
      <c r="GX53" s="183">
        <v>1</v>
      </c>
      <c r="GY53" s="183">
        <v>1</v>
      </c>
      <c r="GZ53" s="183">
        <v>1</v>
      </c>
      <c r="HA53" s="183">
        <v>1</v>
      </c>
      <c r="HB53" s="183">
        <v>1</v>
      </c>
      <c r="HC53" s="183">
        <v>1</v>
      </c>
      <c r="HD53" s="183">
        <v>1</v>
      </c>
      <c r="HE53" s="183">
        <v>1</v>
      </c>
      <c r="HF53" s="183">
        <v>1</v>
      </c>
      <c r="HG53" s="183">
        <v>1</v>
      </c>
      <c r="HH53" s="183">
        <v>1</v>
      </c>
      <c r="HI53" s="183">
        <v>1</v>
      </c>
      <c r="HJ53" s="168"/>
      <c r="HK53" s="52">
        <f t="shared" si="53"/>
        <v>2016</v>
      </c>
      <c r="HL53" s="52">
        <f ca="1">IF($EJ53&gt;0,OFFSET(Dashboard!F$16,$EJ53-1,0),0)</f>
        <v>1</v>
      </c>
      <c r="HM53" s="52">
        <f ca="1">IF($EJ53&gt;0,OFFSET(Dashboard!G$16,$EJ53-1,0),0)</f>
        <v>0</v>
      </c>
      <c r="HN53" s="52">
        <f ca="1">IF($EJ53&gt;0,OFFSET(Dashboard!H$16,$EJ53-1,0),0)</f>
        <v>0</v>
      </c>
      <c r="HO53" s="168"/>
    </row>
    <row r="54" spans="1:223" s="5" customFormat="1" ht="32.25" customHeight="1" outlineLevel="1" x14ac:dyDescent="0.2">
      <c r="A54" s="171">
        <f t="shared" ca="1" si="16"/>
        <v>1</v>
      </c>
      <c r="B54" s="45">
        <f t="shared" ref="B54" si="340">B53+1</f>
        <v>44</v>
      </c>
      <c r="C54" s="45"/>
      <c r="D54" s="172" t="str">
        <f ca="1">IF(EJ54&gt;0,OFFSET(Dashboard!$E$16,EJ54-1,0),"")</f>
        <v>2015 T-20</v>
      </c>
      <c r="E54" s="603" t="s">
        <v>688</v>
      </c>
      <c r="F54" s="173" t="s">
        <v>628</v>
      </c>
      <c r="G54" s="711">
        <f t="shared" ca="1" si="301"/>
        <v>6.7839388212866503</v>
      </c>
      <c r="H54" s="714">
        <f t="shared" ca="1" si="302"/>
        <v>0</v>
      </c>
      <c r="I54" s="609">
        <f t="shared" ca="1" si="303"/>
        <v>5.6881444383047581</v>
      </c>
      <c r="J54" s="522">
        <v>42370</v>
      </c>
      <c r="K54" s="175">
        <v>10</v>
      </c>
      <c r="L54" s="168"/>
      <c r="M54" s="764">
        <v>1</v>
      </c>
      <c r="N54" s="176">
        <v>0</v>
      </c>
      <c r="O54" s="177">
        <v>100</v>
      </c>
      <c r="P54" s="168"/>
      <c r="Q54" s="144"/>
      <c r="R54" s="612">
        <f>10.92*4848/10045</f>
        <v>5.2702996515679441</v>
      </c>
      <c r="S54" s="613">
        <v>0</v>
      </c>
      <c r="T54" s="613">
        <v>4.4189999999999996</v>
      </c>
      <c r="U54" s="179">
        <v>1</v>
      </c>
      <c r="V54" s="179">
        <v>1</v>
      </c>
      <c r="W54" s="179">
        <v>0</v>
      </c>
      <c r="X54" s="138"/>
      <c r="Y54" s="138"/>
      <c r="Z54" s="226"/>
      <c r="AA54" s="180"/>
      <c r="AB54" s="180"/>
      <c r="AC54" s="177"/>
      <c r="AD54" s="177"/>
      <c r="AE54" s="177"/>
      <c r="AF54" s="177"/>
      <c r="AG54" s="177"/>
      <c r="AH54" s="177"/>
      <c r="AI54" s="177"/>
      <c r="AJ54" s="175">
        <f t="shared" ref="AJ54:AJ63" si="341">FU54*GU54</f>
        <v>1287201.7285143151</v>
      </c>
      <c r="AK54" s="177">
        <f t="shared" ref="AK54:AK63" si="342">FV54*GV54</f>
        <v>1301942.2013117052</v>
      </c>
      <c r="AL54" s="177">
        <f t="shared" ref="AL54:AL63" si="343">FW54*GW54</f>
        <v>1316926.0122222139</v>
      </c>
      <c r="AM54" s="177">
        <f t="shared" ref="AM54:AM63" si="344">FX54*GX54</f>
        <v>1332168.8321425859</v>
      </c>
      <c r="AN54" s="177">
        <f t="shared" ref="AN54:AN63" si="345">FY54*GY54</f>
        <v>1347645.9995313263</v>
      </c>
      <c r="AO54" s="177">
        <f t="shared" si="329"/>
        <v>1347645.9995313263</v>
      </c>
      <c r="AP54" s="177">
        <f t="shared" si="330"/>
        <v>1347645.9995313263</v>
      </c>
      <c r="AQ54" s="177">
        <f t="shared" si="331"/>
        <v>1347645.9995313263</v>
      </c>
      <c r="AR54" s="177">
        <f t="shared" si="332"/>
        <v>1347645.9995313263</v>
      </c>
      <c r="AS54" s="177">
        <f t="shared" si="333"/>
        <v>1347645.9995313263</v>
      </c>
      <c r="AT54" s="177">
        <f t="shared" si="334"/>
        <v>1347645.9995313263</v>
      </c>
      <c r="AU54" s="177">
        <f t="shared" si="335"/>
        <v>1347645.9995313263</v>
      </c>
      <c r="AV54" s="177">
        <f t="shared" si="336"/>
        <v>1347645.9995313263</v>
      </c>
      <c r="AW54" s="177">
        <f t="shared" si="337"/>
        <v>1347645.9995313263</v>
      </c>
      <c r="AX54" s="177">
        <f t="shared" si="338"/>
        <v>1347645.9995313263</v>
      </c>
      <c r="AY54" s="73"/>
      <c r="AZ54" s="73"/>
      <c r="BA54" s="724"/>
      <c r="BB54" s="181"/>
      <c r="BC54" s="181"/>
      <c r="BD54" s="181"/>
      <c r="BE54" s="181"/>
      <c r="BF54" s="181"/>
      <c r="BG54" s="181"/>
      <c r="BH54" s="181"/>
      <c r="BI54" s="181"/>
      <c r="BJ54" s="181">
        <f t="shared" si="320"/>
        <v>0.89</v>
      </c>
      <c r="BK54" s="181">
        <f t="shared" si="320"/>
        <v>0.89</v>
      </c>
      <c r="BL54" s="181">
        <f t="shared" si="320"/>
        <v>0.89</v>
      </c>
      <c r="BM54" s="181">
        <f t="shared" si="320"/>
        <v>0.89</v>
      </c>
      <c r="BN54" s="181">
        <f t="shared" si="320"/>
        <v>0.89</v>
      </c>
      <c r="BO54" s="181">
        <f t="shared" si="320"/>
        <v>0.89</v>
      </c>
      <c r="BP54" s="181">
        <f t="shared" si="320"/>
        <v>0.89</v>
      </c>
      <c r="BQ54" s="181">
        <f t="shared" si="320"/>
        <v>0.89</v>
      </c>
      <c r="BR54" s="181">
        <f t="shared" si="320"/>
        <v>0.89</v>
      </c>
      <c r="BS54" s="181">
        <f t="shared" si="320"/>
        <v>0.89</v>
      </c>
      <c r="BT54" s="181">
        <f t="shared" si="320"/>
        <v>0.89</v>
      </c>
      <c r="BU54" s="181">
        <f t="shared" si="320"/>
        <v>0.89</v>
      </c>
      <c r="BV54" s="181">
        <f t="shared" si="320"/>
        <v>0.89</v>
      </c>
      <c r="BW54" s="181">
        <f t="shared" si="320"/>
        <v>0.89</v>
      </c>
      <c r="BX54" s="181">
        <f t="shared" si="320"/>
        <v>0.89</v>
      </c>
      <c r="BY54" s="181">
        <f t="shared" si="320"/>
        <v>0.89</v>
      </c>
      <c r="BZ54" s="23"/>
      <c r="CA54" s="724"/>
      <c r="CB54" s="181"/>
      <c r="CC54" s="181"/>
      <c r="CD54" s="181"/>
      <c r="CE54" s="181"/>
      <c r="CF54" s="181"/>
      <c r="CG54" s="181"/>
      <c r="CH54" s="181"/>
      <c r="CI54" s="181"/>
      <c r="CJ54" s="181">
        <f t="shared" si="321"/>
        <v>0.89</v>
      </c>
      <c r="CK54" s="181">
        <f t="shared" si="321"/>
        <v>0.89</v>
      </c>
      <c r="CL54" s="181">
        <f t="shared" si="321"/>
        <v>0.89</v>
      </c>
      <c r="CM54" s="181">
        <f t="shared" si="321"/>
        <v>0.89</v>
      </c>
      <c r="CN54" s="181">
        <f t="shared" si="321"/>
        <v>0.89</v>
      </c>
      <c r="CO54" s="181">
        <f t="shared" si="321"/>
        <v>0.89</v>
      </c>
      <c r="CP54" s="181">
        <f t="shared" si="321"/>
        <v>0.89</v>
      </c>
      <c r="CQ54" s="181">
        <f t="shared" si="321"/>
        <v>0.89</v>
      </c>
      <c r="CR54" s="181">
        <f t="shared" si="321"/>
        <v>0.89</v>
      </c>
      <c r="CS54" s="181">
        <f t="shared" si="321"/>
        <v>0.89</v>
      </c>
      <c r="CT54" s="181">
        <f t="shared" si="321"/>
        <v>0.89</v>
      </c>
      <c r="CU54" s="181">
        <f t="shared" si="321"/>
        <v>0.89</v>
      </c>
      <c r="CV54" s="181">
        <f t="shared" si="321"/>
        <v>0.89</v>
      </c>
      <c r="CW54" s="181">
        <f t="shared" si="321"/>
        <v>0.89</v>
      </c>
      <c r="CX54" s="181">
        <f t="shared" si="321"/>
        <v>0.89</v>
      </c>
      <c r="CY54" s="181">
        <f t="shared" si="321"/>
        <v>0.89</v>
      </c>
      <c r="CZ54" s="168"/>
      <c r="DA54" s="724"/>
      <c r="DB54" s="181"/>
      <c r="DC54" s="181"/>
      <c r="DD54" s="181"/>
      <c r="DE54" s="181"/>
      <c r="DF54" s="181"/>
      <c r="DG54" s="181"/>
      <c r="DH54" s="181"/>
      <c r="DI54" s="181"/>
      <c r="DJ54" s="181">
        <f t="shared" si="322"/>
        <v>0.89</v>
      </c>
      <c r="DK54" s="181">
        <f t="shared" si="322"/>
        <v>0.89</v>
      </c>
      <c r="DL54" s="181">
        <f t="shared" si="322"/>
        <v>0.89</v>
      </c>
      <c r="DM54" s="181">
        <f t="shared" si="322"/>
        <v>0.89</v>
      </c>
      <c r="DN54" s="181">
        <f t="shared" si="322"/>
        <v>0.89</v>
      </c>
      <c r="DO54" s="181">
        <f t="shared" si="322"/>
        <v>0.89</v>
      </c>
      <c r="DP54" s="181">
        <f t="shared" si="322"/>
        <v>0.89</v>
      </c>
      <c r="DQ54" s="181">
        <f t="shared" si="322"/>
        <v>0.89</v>
      </c>
      <c r="DR54" s="181">
        <f t="shared" si="322"/>
        <v>0.89</v>
      </c>
      <c r="DS54" s="181">
        <f t="shared" si="322"/>
        <v>0.89</v>
      </c>
      <c r="DT54" s="181">
        <f t="shared" si="322"/>
        <v>0.89</v>
      </c>
      <c r="DU54" s="181">
        <f t="shared" si="322"/>
        <v>0.89</v>
      </c>
      <c r="DV54" s="181">
        <f t="shared" si="322"/>
        <v>0.89</v>
      </c>
      <c r="DW54" s="181">
        <f t="shared" si="322"/>
        <v>0.89</v>
      </c>
      <c r="DX54" s="181">
        <f t="shared" si="322"/>
        <v>0.89</v>
      </c>
      <c r="DY54" s="181">
        <f t="shared" si="322"/>
        <v>0.89</v>
      </c>
      <c r="DZ54" s="168"/>
      <c r="EA54" s="171"/>
      <c r="EB54" s="182">
        <v>0.5</v>
      </c>
      <c r="EC54" s="177">
        <v>2000</v>
      </c>
      <c r="ED54" s="174">
        <v>1</v>
      </c>
      <c r="EE54" s="174">
        <v>1</v>
      </c>
      <c r="EF54" s="178"/>
      <c r="EG54" s="73"/>
      <c r="EH54" s="228">
        <f t="shared" si="323"/>
        <v>0.7</v>
      </c>
      <c r="EI54" s="168"/>
      <c r="EJ54" s="171">
        <f t="shared" si="48"/>
        <v>6</v>
      </c>
      <c r="EK54" s="171">
        <v>0</v>
      </c>
      <c r="EL54" s="171">
        <v>0</v>
      </c>
      <c r="EM54" s="171">
        <v>0</v>
      </c>
      <c r="EN54" s="171">
        <v>0</v>
      </c>
      <c r="EO54" s="171">
        <v>0</v>
      </c>
      <c r="EP54" s="171">
        <v>1</v>
      </c>
      <c r="EQ54" s="171">
        <v>0</v>
      </c>
      <c r="ER54" s="171">
        <v>0</v>
      </c>
      <c r="ES54" s="171">
        <v>0</v>
      </c>
      <c r="ET54" s="171">
        <v>0</v>
      </c>
      <c r="EU54" s="171">
        <v>0</v>
      </c>
      <c r="EV54" s="171">
        <v>0</v>
      </c>
      <c r="EW54" s="171">
        <v>0</v>
      </c>
      <c r="EX54" s="171">
        <v>0</v>
      </c>
      <c r="EY54" s="171">
        <f t="shared" si="49"/>
        <v>1</v>
      </c>
      <c r="EZ54" s="171">
        <f t="shared" si="324"/>
        <v>1</v>
      </c>
      <c r="FA54" s="168"/>
      <c r="FB54" s="52">
        <f t="shared" si="310"/>
        <v>8</v>
      </c>
      <c r="FC54" s="171">
        <f t="shared" si="50"/>
        <v>2017</v>
      </c>
      <c r="FD54" s="75"/>
      <c r="FE54" s="75"/>
      <c r="FF54" s="75"/>
      <c r="FG54" s="75"/>
      <c r="FH54" s="75"/>
      <c r="FI54" s="75"/>
      <c r="FJ54" s="23"/>
      <c r="FK54" s="226"/>
      <c r="FL54" s="180"/>
      <c r="FM54" s="180"/>
      <c r="FN54" s="177"/>
      <c r="FO54" s="177"/>
      <c r="FP54" s="177"/>
      <c r="FQ54" s="177"/>
      <c r="FR54" s="177"/>
      <c r="FS54" s="177"/>
      <c r="FT54" s="177"/>
      <c r="FU54" s="177">
        <v>1287201.7285143151</v>
      </c>
      <c r="FV54" s="177">
        <v>1301942.2013117052</v>
      </c>
      <c r="FW54" s="177">
        <v>1316926.0122222139</v>
      </c>
      <c r="FX54" s="177">
        <v>1332168.8321425859</v>
      </c>
      <c r="FY54" s="177">
        <v>1347645.9995313263</v>
      </c>
      <c r="FZ54" s="177">
        <f t="shared" si="325"/>
        <v>1347645.9995313263</v>
      </c>
      <c r="GA54" s="177">
        <f t="shared" si="325"/>
        <v>1347645.9995313263</v>
      </c>
      <c r="GB54" s="177">
        <f t="shared" si="325"/>
        <v>1347645.9995313263</v>
      </c>
      <c r="GC54" s="177">
        <f t="shared" si="325"/>
        <v>1347645.9995313263</v>
      </c>
      <c r="GD54" s="177">
        <f t="shared" si="325"/>
        <v>1347645.9995313263</v>
      </c>
      <c r="GE54" s="177">
        <f t="shared" si="325"/>
        <v>1347645.9995313263</v>
      </c>
      <c r="GF54" s="177">
        <f t="shared" si="325"/>
        <v>1347645.9995313263</v>
      </c>
      <c r="GG54" s="177">
        <f t="shared" si="325"/>
        <v>1347645.9995313263</v>
      </c>
      <c r="GH54" s="177">
        <f t="shared" si="325"/>
        <v>1347645.9995313263</v>
      </c>
      <c r="GI54" s="177">
        <f t="shared" si="325"/>
        <v>1347645.9995313263</v>
      </c>
      <c r="GJ54" s="168"/>
      <c r="GK54" s="226"/>
      <c r="GL54" s="180"/>
      <c r="GM54" s="180"/>
      <c r="GN54" s="177"/>
      <c r="GO54" s="177"/>
      <c r="GP54" s="177"/>
      <c r="GQ54" s="177"/>
      <c r="GR54" s="183">
        <v>1</v>
      </c>
      <c r="GS54" s="183">
        <v>1</v>
      </c>
      <c r="GT54" s="183">
        <v>1</v>
      </c>
      <c r="GU54" s="183">
        <v>1</v>
      </c>
      <c r="GV54" s="183">
        <v>1</v>
      </c>
      <c r="GW54" s="183">
        <v>1</v>
      </c>
      <c r="GX54" s="183">
        <v>1</v>
      </c>
      <c r="GY54" s="183">
        <v>1</v>
      </c>
      <c r="GZ54" s="183">
        <v>1</v>
      </c>
      <c r="HA54" s="183">
        <v>1</v>
      </c>
      <c r="HB54" s="183">
        <v>1</v>
      </c>
      <c r="HC54" s="183">
        <v>1</v>
      </c>
      <c r="HD54" s="183">
        <v>1</v>
      </c>
      <c r="HE54" s="183">
        <v>1</v>
      </c>
      <c r="HF54" s="183">
        <v>1</v>
      </c>
      <c r="HG54" s="183">
        <v>1</v>
      </c>
      <c r="HH54" s="183">
        <v>1</v>
      </c>
      <c r="HI54" s="183">
        <v>1</v>
      </c>
      <c r="HJ54" s="168"/>
      <c r="HK54" s="52">
        <f t="shared" si="53"/>
        <v>2016</v>
      </c>
      <c r="HL54" s="52">
        <f ca="1">IF($EJ54&gt;0,OFFSET(Dashboard!F$16,$EJ54-1,0),0)</f>
        <v>1</v>
      </c>
      <c r="HM54" s="52">
        <f ca="1">IF($EJ54&gt;0,OFFSET(Dashboard!G$16,$EJ54-1,0),0)</f>
        <v>0</v>
      </c>
      <c r="HN54" s="52">
        <f ca="1">IF($EJ54&gt;0,OFFSET(Dashboard!H$16,$EJ54-1,0),0)</f>
        <v>0</v>
      </c>
      <c r="HO54" s="168"/>
    </row>
    <row r="55" spans="1:223" s="5" customFormat="1" ht="32.25" customHeight="1" outlineLevel="1" x14ac:dyDescent="0.2">
      <c r="A55" s="171">
        <f t="shared" ca="1" si="16"/>
        <v>1</v>
      </c>
      <c r="B55" s="45">
        <f t="shared" ref="B55" si="346">B54+1</f>
        <v>45</v>
      </c>
      <c r="C55" s="45"/>
      <c r="D55" s="172" t="str">
        <f ca="1">IF(EJ55&gt;0,OFFSET(Dashboard!$E$16,EJ55-1,0),"")</f>
        <v>2015 T-20</v>
      </c>
      <c r="E55" s="603" t="s">
        <v>689</v>
      </c>
      <c r="F55" s="173" t="s">
        <v>629</v>
      </c>
      <c r="G55" s="711">
        <f t="shared" ref="G55" ca="1" si="347">R55*OFFSET($Z55,0,YEAR($J55)-2006)/1000000</f>
        <v>9.5470318051820495</v>
      </c>
      <c r="H55" s="714">
        <f t="shared" ref="H55" ca="1" si="348">S55*OFFSET($Z55,0,YEAR($J55)-2006)/1000</f>
        <v>2.044906885551296</v>
      </c>
      <c r="I55" s="609">
        <f t="shared" ref="I55" ca="1" si="349">T55*OFFSET($Z55,0,YEAR($J55)-2006)/1000000</f>
        <v>0</v>
      </c>
      <c r="J55" s="522">
        <v>42370</v>
      </c>
      <c r="K55" s="175">
        <v>10</v>
      </c>
      <c r="L55" s="168"/>
      <c r="M55" s="764">
        <v>1</v>
      </c>
      <c r="N55" s="176">
        <v>0</v>
      </c>
      <c r="O55" s="177">
        <v>100</v>
      </c>
      <c r="P55" s="168"/>
      <c r="Q55" s="144"/>
      <c r="R55" s="612">
        <f>80.12+10.92*4848/10045</f>
        <v>85.390299651567943</v>
      </c>
      <c r="S55" s="613">
        <v>1.8290000000000001E-2</v>
      </c>
      <c r="T55" s="613"/>
      <c r="U55" s="179">
        <v>1</v>
      </c>
      <c r="V55" s="179">
        <v>1</v>
      </c>
      <c r="W55" s="179">
        <v>0</v>
      </c>
      <c r="X55" s="138"/>
      <c r="Y55" s="138"/>
      <c r="Z55" s="226"/>
      <c r="AA55" s="180"/>
      <c r="AB55" s="180"/>
      <c r="AC55" s="177"/>
      <c r="AD55" s="177"/>
      <c r="AE55" s="177"/>
      <c r="AF55" s="177"/>
      <c r="AG55" s="177"/>
      <c r="AH55" s="177"/>
      <c r="AI55" s="177"/>
      <c r="AJ55" s="175">
        <f t="shared" si="341"/>
        <v>111804.64109083082</v>
      </c>
      <c r="AK55" s="177">
        <f t="shared" si="342"/>
        <v>113084.97907835319</v>
      </c>
      <c r="AL55" s="177">
        <f t="shared" si="343"/>
        <v>114386.45309280769</v>
      </c>
      <c r="AM55" s="177">
        <f t="shared" si="344"/>
        <v>115710.42428757633</v>
      </c>
      <c r="AN55" s="177">
        <f t="shared" si="345"/>
        <v>117054.75059375528</v>
      </c>
      <c r="AO55" s="177">
        <f t="shared" si="329"/>
        <v>117054.75059375528</v>
      </c>
      <c r="AP55" s="177">
        <f t="shared" si="330"/>
        <v>117054.75059375528</v>
      </c>
      <c r="AQ55" s="177">
        <f t="shared" si="331"/>
        <v>117054.75059375528</v>
      </c>
      <c r="AR55" s="177">
        <f t="shared" si="332"/>
        <v>117054.75059375528</v>
      </c>
      <c r="AS55" s="177">
        <f t="shared" si="333"/>
        <v>117054.75059375528</v>
      </c>
      <c r="AT55" s="177">
        <f t="shared" si="334"/>
        <v>117054.75059375528</v>
      </c>
      <c r="AU55" s="177">
        <f t="shared" si="335"/>
        <v>117054.75059375528</v>
      </c>
      <c r="AV55" s="177">
        <f t="shared" si="336"/>
        <v>117054.75059375528</v>
      </c>
      <c r="AW55" s="177">
        <f t="shared" si="337"/>
        <v>117054.75059375528</v>
      </c>
      <c r="AX55" s="177">
        <f t="shared" si="338"/>
        <v>117054.75059375528</v>
      </c>
      <c r="AY55" s="73"/>
      <c r="AZ55" s="73"/>
      <c r="BA55" s="724"/>
      <c r="BB55" s="181"/>
      <c r="BC55" s="181"/>
      <c r="BD55" s="181"/>
      <c r="BE55" s="181"/>
      <c r="BF55" s="181"/>
      <c r="BG55" s="181"/>
      <c r="BH55" s="181"/>
      <c r="BI55" s="181"/>
      <c r="BJ55" s="181">
        <f t="shared" si="320"/>
        <v>0.89</v>
      </c>
      <c r="BK55" s="181">
        <f t="shared" si="320"/>
        <v>0.89</v>
      </c>
      <c r="BL55" s="181">
        <f t="shared" si="320"/>
        <v>0.89</v>
      </c>
      <c r="BM55" s="181">
        <f t="shared" si="320"/>
        <v>0.89</v>
      </c>
      <c r="BN55" s="181">
        <f t="shared" si="320"/>
        <v>0.89</v>
      </c>
      <c r="BO55" s="181">
        <f t="shared" si="320"/>
        <v>0.89</v>
      </c>
      <c r="BP55" s="181">
        <f t="shared" si="320"/>
        <v>0.89</v>
      </c>
      <c r="BQ55" s="181">
        <f t="shared" si="320"/>
        <v>0.89</v>
      </c>
      <c r="BR55" s="181">
        <f t="shared" si="320"/>
        <v>0.89</v>
      </c>
      <c r="BS55" s="181">
        <f t="shared" si="320"/>
        <v>0.89</v>
      </c>
      <c r="BT55" s="181">
        <f t="shared" si="320"/>
        <v>0.89</v>
      </c>
      <c r="BU55" s="181">
        <f t="shared" si="320"/>
        <v>0.89</v>
      </c>
      <c r="BV55" s="181">
        <f t="shared" si="320"/>
        <v>0.89</v>
      </c>
      <c r="BW55" s="181">
        <f t="shared" si="320"/>
        <v>0.89</v>
      </c>
      <c r="BX55" s="181">
        <f t="shared" si="320"/>
        <v>0.89</v>
      </c>
      <c r="BY55" s="181">
        <f t="shared" si="320"/>
        <v>0.89</v>
      </c>
      <c r="BZ55" s="23"/>
      <c r="CA55" s="724"/>
      <c r="CB55" s="181"/>
      <c r="CC55" s="181"/>
      <c r="CD55" s="181"/>
      <c r="CE55" s="181"/>
      <c r="CF55" s="181"/>
      <c r="CG55" s="181"/>
      <c r="CH55" s="181"/>
      <c r="CI55" s="181"/>
      <c r="CJ55" s="181">
        <f t="shared" si="321"/>
        <v>0.89</v>
      </c>
      <c r="CK55" s="181">
        <f t="shared" si="321"/>
        <v>0.89</v>
      </c>
      <c r="CL55" s="181">
        <f t="shared" si="321"/>
        <v>0.89</v>
      </c>
      <c r="CM55" s="181">
        <f t="shared" si="321"/>
        <v>0.89</v>
      </c>
      <c r="CN55" s="181">
        <f t="shared" si="321"/>
        <v>0.89</v>
      </c>
      <c r="CO55" s="181">
        <f t="shared" si="321"/>
        <v>0.89</v>
      </c>
      <c r="CP55" s="181">
        <f t="shared" si="321"/>
        <v>0.89</v>
      </c>
      <c r="CQ55" s="181">
        <f t="shared" si="321"/>
        <v>0.89</v>
      </c>
      <c r="CR55" s="181">
        <f t="shared" si="321"/>
        <v>0.89</v>
      </c>
      <c r="CS55" s="181">
        <f t="shared" si="321"/>
        <v>0.89</v>
      </c>
      <c r="CT55" s="181">
        <f t="shared" si="321"/>
        <v>0.89</v>
      </c>
      <c r="CU55" s="181">
        <f t="shared" si="321"/>
        <v>0.89</v>
      </c>
      <c r="CV55" s="181">
        <f t="shared" si="321"/>
        <v>0.89</v>
      </c>
      <c r="CW55" s="181">
        <f t="shared" si="321"/>
        <v>0.89</v>
      </c>
      <c r="CX55" s="181">
        <f t="shared" si="321"/>
        <v>0.89</v>
      </c>
      <c r="CY55" s="181">
        <f t="shared" si="321"/>
        <v>0.89</v>
      </c>
      <c r="CZ55" s="168"/>
      <c r="DA55" s="724"/>
      <c r="DB55" s="181"/>
      <c r="DC55" s="181"/>
      <c r="DD55" s="181"/>
      <c r="DE55" s="181"/>
      <c r="DF55" s="181"/>
      <c r="DG55" s="181"/>
      <c r="DH55" s="181"/>
      <c r="DI55" s="181"/>
      <c r="DJ55" s="181">
        <f t="shared" si="322"/>
        <v>0.89</v>
      </c>
      <c r="DK55" s="181">
        <f t="shared" si="322"/>
        <v>0.89</v>
      </c>
      <c r="DL55" s="181">
        <f t="shared" si="322"/>
        <v>0.89</v>
      </c>
      <c r="DM55" s="181">
        <f t="shared" si="322"/>
        <v>0.89</v>
      </c>
      <c r="DN55" s="181">
        <f t="shared" si="322"/>
        <v>0.89</v>
      </c>
      <c r="DO55" s="181">
        <f t="shared" si="322"/>
        <v>0.89</v>
      </c>
      <c r="DP55" s="181">
        <f t="shared" si="322"/>
        <v>0.89</v>
      </c>
      <c r="DQ55" s="181">
        <f t="shared" si="322"/>
        <v>0.89</v>
      </c>
      <c r="DR55" s="181">
        <f t="shared" si="322"/>
        <v>0.89</v>
      </c>
      <c r="DS55" s="181">
        <f t="shared" si="322"/>
        <v>0.89</v>
      </c>
      <c r="DT55" s="181">
        <f t="shared" si="322"/>
        <v>0.89</v>
      </c>
      <c r="DU55" s="181">
        <f t="shared" si="322"/>
        <v>0.89</v>
      </c>
      <c r="DV55" s="181">
        <f t="shared" si="322"/>
        <v>0.89</v>
      </c>
      <c r="DW55" s="181">
        <f t="shared" si="322"/>
        <v>0.89</v>
      </c>
      <c r="DX55" s="181">
        <f t="shared" si="322"/>
        <v>0.89</v>
      </c>
      <c r="DY55" s="181">
        <f t="shared" si="322"/>
        <v>0.89</v>
      </c>
      <c r="DZ55" s="168"/>
      <c r="EA55" s="171"/>
      <c r="EB55" s="182">
        <v>0.5</v>
      </c>
      <c r="EC55" s="177">
        <v>2000</v>
      </c>
      <c r="ED55" s="174">
        <v>1</v>
      </c>
      <c r="EE55" s="174">
        <v>1</v>
      </c>
      <c r="EF55" s="178"/>
      <c r="EG55" s="73"/>
      <c r="EH55" s="228">
        <f t="shared" si="323"/>
        <v>0.7</v>
      </c>
      <c r="EI55" s="168"/>
      <c r="EJ55" s="171">
        <f t="shared" si="48"/>
        <v>6</v>
      </c>
      <c r="EK55" s="171">
        <v>0</v>
      </c>
      <c r="EL55" s="171">
        <v>0</v>
      </c>
      <c r="EM55" s="171">
        <v>0</v>
      </c>
      <c r="EN55" s="171">
        <v>0</v>
      </c>
      <c r="EO55" s="171">
        <v>0</v>
      </c>
      <c r="EP55" s="171">
        <v>1</v>
      </c>
      <c r="EQ55" s="171">
        <v>0</v>
      </c>
      <c r="ER55" s="171">
        <v>0</v>
      </c>
      <c r="ES55" s="171">
        <v>0</v>
      </c>
      <c r="ET55" s="171">
        <v>0</v>
      </c>
      <c r="EU55" s="171">
        <v>0</v>
      </c>
      <c r="EV55" s="171">
        <v>0</v>
      </c>
      <c r="EW55" s="171">
        <v>0</v>
      </c>
      <c r="EX55" s="171">
        <v>0</v>
      </c>
      <c r="EY55" s="171">
        <f t="shared" si="49"/>
        <v>1</v>
      </c>
      <c r="EZ55" s="171">
        <f t="shared" si="324"/>
        <v>1</v>
      </c>
      <c r="FA55" s="168"/>
      <c r="FB55" s="52">
        <f t="shared" si="310"/>
        <v>8</v>
      </c>
      <c r="FC55" s="171">
        <f t="shared" si="50"/>
        <v>2017</v>
      </c>
      <c r="FD55" s="75"/>
      <c r="FE55" s="75"/>
      <c r="FF55" s="75"/>
      <c r="FG55" s="75"/>
      <c r="FH55" s="75"/>
      <c r="FI55" s="75"/>
      <c r="FJ55" s="23"/>
      <c r="FK55" s="226"/>
      <c r="FL55" s="180"/>
      <c r="FM55" s="180"/>
      <c r="FN55" s="177"/>
      <c r="FO55" s="177"/>
      <c r="FP55" s="177"/>
      <c r="FQ55" s="177"/>
      <c r="FR55" s="177"/>
      <c r="FS55" s="177"/>
      <c r="FT55" s="177"/>
      <c r="FU55" s="177">
        <v>111804.64109083082</v>
      </c>
      <c r="FV55" s="177">
        <v>113084.97907835319</v>
      </c>
      <c r="FW55" s="177">
        <v>114386.45309280769</v>
      </c>
      <c r="FX55" s="177">
        <v>115710.42428757633</v>
      </c>
      <c r="FY55" s="177">
        <v>117054.75059375528</v>
      </c>
      <c r="FZ55" s="177">
        <f t="shared" si="325"/>
        <v>117054.75059375528</v>
      </c>
      <c r="GA55" s="177">
        <f t="shared" si="325"/>
        <v>117054.75059375528</v>
      </c>
      <c r="GB55" s="177">
        <f t="shared" si="325"/>
        <v>117054.75059375528</v>
      </c>
      <c r="GC55" s="177">
        <f t="shared" si="325"/>
        <v>117054.75059375528</v>
      </c>
      <c r="GD55" s="177">
        <f t="shared" si="325"/>
        <v>117054.75059375528</v>
      </c>
      <c r="GE55" s="177">
        <f t="shared" si="325"/>
        <v>117054.75059375528</v>
      </c>
      <c r="GF55" s="177">
        <f t="shared" si="325"/>
        <v>117054.75059375528</v>
      </c>
      <c r="GG55" s="177">
        <f t="shared" si="325"/>
        <v>117054.75059375528</v>
      </c>
      <c r="GH55" s="177">
        <f t="shared" si="325"/>
        <v>117054.75059375528</v>
      </c>
      <c r="GI55" s="177">
        <f t="shared" si="325"/>
        <v>117054.75059375528</v>
      </c>
      <c r="GJ55" s="168"/>
      <c r="GK55" s="226"/>
      <c r="GL55" s="180"/>
      <c r="GM55" s="180"/>
      <c r="GN55" s="177"/>
      <c r="GO55" s="177"/>
      <c r="GP55" s="177"/>
      <c r="GQ55" s="177"/>
      <c r="GR55" s="183">
        <v>1</v>
      </c>
      <c r="GS55" s="183">
        <v>1</v>
      </c>
      <c r="GT55" s="183">
        <v>1</v>
      </c>
      <c r="GU55" s="183">
        <v>1</v>
      </c>
      <c r="GV55" s="183">
        <v>1</v>
      </c>
      <c r="GW55" s="183">
        <v>1</v>
      </c>
      <c r="GX55" s="183">
        <v>1</v>
      </c>
      <c r="GY55" s="183">
        <v>1</v>
      </c>
      <c r="GZ55" s="183">
        <v>1</v>
      </c>
      <c r="HA55" s="183">
        <v>1</v>
      </c>
      <c r="HB55" s="183">
        <v>1</v>
      </c>
      <c r="HC55" s="183">
        <v>1</v>
      </c>
      <c r="HD55" s="183">
        <v>1</v>
      </c>
      <c r="HE55" s="183">
        <v>1</v>
      </c>
      <c r="HF55" s="183">
        <v>1</v>
      </c>
      <c r="HG55" s="183">
        <v>1</v>
      </c>
      <c r="HH55" s="183">
        <v>1</v>
      </c>
      <c r="HI55" s="183">
        <v>1</v>
      </c>
      <c r="HJ55" s="168"/>
      <c r="HK55" s="52">
        <f t="shared" si="53"/>
        <v>2016</v>
      </c>
      <c r="HL55" s="52">
        <f ca="1">IF($EJ55&gt;0,OFFSET(Dashboard!F$16,$EJ55-1,0),0)</f>
        <v>1</v>
      </c>
      <c r="HM55" s="52">
        <f ca="1">IF($EJ55&gt;0,OFFSET(Dashboard!G$16,$EJ55-1,0),0)</f>
        <v>0</v>
      </c>
      <c r="HN55" s="52">
        <f ca="1">IF($EJ55&gt;0,OFFSET(Dashboard!H$16,$EJ55-1,0),0)</f>
        <v>0</v>
      </c>
      <c r="HO55" s="168"/>
    </row>
    <row r="56" spans="1:223" s="5" customFormat="1" ht="32.25" customHeight="1" outlineLevel="1" x14ac:dyDescent="0.2">
      <c r="A56" s="171">
        <f t="shared" ca="1" si="16"/>
        <v>1</v>
      </c>
      <c r="B56" s="45">
        <f t="shared" ref="B56" si="350">B55+1</f>
        <v>46</v>
      </c>
      <c r="C56" s="45"/>
      <c r="D56" s="172" t="str">
        <f ca="1">IF(EJ56&gt;0,OFFSET(Dashboard!$E$16,EJ56-1,0),"")</f>
        <v>2015 T-20</v>
      </c>
      <c r="E56" s="603" t="s">
        <v>690</v>
      </c>
      <c r="F56" s="173" t="s">
        <v>630</v>
      </c>
      <c r="G56" s="711">
        <f t="shared" ref="G56" ca="1" si="351">R56*OFFSET($Z56,0,YEAR($J56)-2006)/1000000</f>
        <v>6.8375883117969138</v>
      </c>
      <c r="H56" s="714">
        <f t="shared" ref="H56" ca="1" si="352">S56*OFFSET($Z56,0,YEAR($J56)-2006)/1000</f>
        <v>0</v>
      </c>
      <c r="I56" s="609">
        <f t="shared" ref="I56" ca="1" si="353">T56*OFFSET($Z56,0,YEAR($J56)-2006)/1000000</f>
        <v>4.7224680000000001</v>
      </c>
      <c r="J56" s="522">
        <v>42370</v>
      </c>
      <c r="K56" s="175">
        <v>10</v>
      </c>
      <c r="L56" s="168"/>
      <c r="M56" s="764">
        <v>1</v>
      </c>
      <c r="N56" s="176">
        <v>0</v>
      </c>
      <c r="O56" s="177">
        <v>100</v>
      </c>
      <c r="P56" s="168"/>
      <c r="Q56" s="144"/>
      <c r="R56" s="612">
        <f>36*4848/10045</f>
        <v>17.374614235938278</v>
      </c>
      <c r="S56" s="613">
        <v>0</v>
      </c>
      <c r="T56" s="613">
        <v>12</v>
      </c>
      <c r="U56" s="179">
        <v>1</v>
      </c>
      <c r="V56" s="179">
        <v>1</v>
      </c>
      <c r="W56" s="179">
        <v>0</v>
      </c>
      <c r="X56" s="138"/>
      <c r="Y56" s="138"/>
      <c r="Z56" s="226"/>
      <c r="AA56" s="180"/>
      <c r="AB56" s="180"/>
      <c r="AC56" s="177"/>
      <c r="AD56" s="177"/>
      <c r="AE56" s="177"/>
      <c r="AF56" s="177"/>
      <c r="AG56" s="177"/>
      <c r="AH56" s="177"/>
      <c r="AI56" s="177"/>
      <c r="AJ56" s="175">
        <f t="shared" si="341"/>
        <v>393539</v>
      </c>
      <c r="AK56" s="177">
        <f t="shared" si="342"/>
        <v>393539</v>
      </c>
      <c r="AL56" s="177">
        <f t="shared" si="343"/>
        <v>393539</v>
      </c>
      <c r="AM56" s="177">
        <f t="shared" si="344"/>
        <v>393539</v>
      </c>
      <c r="AN56" s="177">
        <f t="shared" si="345"/>
        <v>393539</v>
      </c>
      <c r="AO56" s="177">
        <f t="shared" si="329"/>
        <v>393539</v>
      </c>
      <c r="AP56" s="177">
        <f t="shared" si="330"/>
        <v>393539</v>
      </c>
      <c r="AQ56" s="177">
        <f t="shared" si="331"/>
        <v>393539</v>
      </c>
      <c r="AR56" s="177">
        <f t="shared" si="332"/>
        <v>393539</v>
      </c>
      <c r="AS56" s="177">
        <f t="shared" si="333"/>
        <v>393539</v>
      </c>
      <c r="AT56" s="177">
        <f t="shared" si="334"/>
        <v>393539</v>
      </c>
      <c r="AU56" s="177">
        <f t="shared" si="335"/>
        <v>393539</v>
      </c>
      <c r="AV56" s="177">
        <f t="shared" si="336"/>
        <v>393539</v>
      </c>
      <c r="AW56" s="177">
        <f t="shared" si="337"/>
        <v>393539</v>
      </c>
      <c r="AX56" s="177">
        <f t="shared" si="338"/>
        <v>393539</v>
      </c>
      <c r="AY56" s="73"/>
      <c r="AZ56" s="73"/>
      <c r="BA56" s="724"/>
      <c r="BB56" s="181"/>
      <c r="BC56" s="181"/>
      <c r="BD56" s="181"/>
      <c r="BE56" s="181"/>
      <c r="BF56" s="181"/>
      <c r="BG56" s="181"/>
      <c r="BH56" s="181"/>
      <c r="BI56" s="181"/>
      <c r="BJ56" s="181">
        <f t="shared" si="320"/>
        <v>0.89</v>
      </c>
      <c r="BK56" s="181">
        <f t="shared" si="320"/>
        <v>0.89</v>
      </c>
      <c r="BL56" s="181">
        <f t="shared" si="320"/>
        <v>0.89</v>
      </c>
      <c r="BM56" s="181">
        <f t="shared" si="320"/>
        <v>0.89</v>
      </c>
      <c r="BN56" s="181">
        <f t="shared" si="320"/>
        <v>0.89</v>
      </c>
      <c r="BO56" s="181">
        <f t="shared" si="320"/>
        <v>0.89</v>
      </c>
      <c r="BP56" s="181">
        <f t="shared" si="320"/>
        <v>0.89</v>
      </c>
      <c r="BQ56" s="181">
        <f t="shared" si="320"/>
        <v>0.89</v>
      </c>
      <c r="BR56" s="181">
        <f t="shared" si="320"/>
        <v>0.89</v>
      </c>
      <c r="BS56" s="181">
        <f t="shared" si="320"/>
        <v>0.89</v>
      </c>
      <c r="BT56" s="181">
        <f t="shared" si="320"/>
        <v>0.89</v>
      </c>
      <c r="BU56" s="181">
        <f t="shared" si="320"/>
        <v>0.89</v>
      </c>
      <c r="BV56" s="181">
        <f t="shared" si="320"/>
        <v>0.89</v>
      </c>
      <c r="BW56" s="181">
        <f t="shared" si="320"/>
        <v>0.89</v>
      </c>
      <c r="BX56" s="181">
        <f t="shared" si="320"/>
        <v>0.89</v>
      </c>
      <c r="BY56" s="181">
        <f t="shared" si="320"/>
        <v>0.89</v>
      </c>
      <c r="BZ56" s="23"/>
      <c r="CA56" s="724"/>
      <c r="CB56" s="181"/>
      <c r="CC56" s="181"/>
      <c r="CD56" s="181"/>
      <c r="CE56" s="181"/>
      <c r="CF56" s="181"/>
      <c r="CG56" s="181"/>
      <c r="CH56" s="181"/>
      <c r="CI56" s="181"/>
      <c r="CJ56" s="181">
        <f t="shared" si="321"/>
        <v>0.89</v>
      </c>
      <c r="CK56" s="181">
        <f t="shared" si="321"/>
        <v>0.89</v>
      </c>
      <c r="CL56" s="181">
        <f t="shared" si="321"/>
        <v>0.89</v>
      </c>
      <c r="CM56" s="181">
        <f t="shared" si="321"/>
        <v>0.89</v>
      </c>
      <c r="CN56" s="181">
        <f t="shared" si="321"/>
        <v>0.89</v>
      </c>
      <c r="CO56" s="181">
        <f t="shared" si="321"/>
        <v>0.89</v>
      </c>
      <c r="CP56" s="181">
        <f t="shared" si="321"/>
        <v>0.89</v>
      </c>
      <c r="CQ56" s="181">
        <f t="shared" si="321"/>
        <v>0.89</v>
      </c>
      <c r="CR56" s="181">
        <f t="shared" si="321"/>
        <v>0.89</v>
      </c>
      <c r="CS56" s="181">
        <f t="shared" si="321"/>
        <v>0.89</v>
      </c>
      <c r="CT56" s="181">
        <f t="shared" si="321"/>
        <v>0.89</v>
      </c>
      <c r="CU56" s="181">
        <f t="shared" si="321"/>
        <v>0.89</v>
      </c>
      <c r="CV56" s="181">
        <f t="shared" si="321"/>
        <v>0.89</v>
      </c>
      <c r="CW56" s="181">
        <f t="shared" si="321"/>
        <v>0.89</v>
      </c>
      <c r="CX56" s="181">
        <f t="shared" si="321"/>
        <v>0.89</v>
      </c>
      <c r="CY56" s="181">
        <f t="shared" si="321"/>
        <v>0.89</v>
      </c>
      <c r="CZ56" s="168"/>
      <c r="DA56" s="724"/>
      <c r="DB56" s="181"/>
      <c r="DC56" s="181"/>
      <c r="DD56" s="181"/>
      <c r="DE56" s="181"/>
      <c r="DF56" s="181"/>
      <c r="DG56" s="181"/>
      <c r="DH56" s="181"/>
      <c r="DI56" s="181"/>
      <c r="DJ56" s="181">
        <f t="shared" si="322"/>
        <v>0.89</v>
      </c>
      <c r="DK56" s="181">
        <f t="shared" si="322"/>
        <v>0.89</v>
      </c>
      <c r="DL56" s="181">
        <f t="shared" si="322"/>
        <v>0.89</v>
      </c>
      <c r="DM56" s="181">
        <f t="shared" si="322"/>
        <v>0.89</v>
      </c>
      <c r="DN56" s="181">
        <f t="shared" si="322"/>
        <v>0.89</v>
      </c>
      <c r="DO56" s="181">
        <f t="shared" si="322"/>
        <v>0.89</v>
      </c>
      <c r="DP56" s="181">
        <f t="shared" si="322"/>
        <v>0.89</v>
      </c>
      <c r="DQ56" s="181">
        <f t="shared" si="322"/>
        <v>0.89</v>
      </c>
      <c r="DR56" s="181">
        <f t="shared" si="322"/>
        <v>0.89</v>
      </c>
      <c r="DS56" s="181">
        <f t="shared" si="322"/>
        <v>0.89</v>
      </c>
      <c r="DT56" s="181">
        <f t="shared" si="322"/>
        <v>0.89</v>
      </c>
      <c r="DU56" s="181">
        <f t="shared" si="322"/>
        <v>0.89</v>
      </c>
      <c r="DV56" s="181">
        <f t="shared" si="322"/>
        <v>0.89</v>
      </c>
      <c r="DW56" s="181">
        <f t="shared" si="322"/>
        <v>0.89</v>
      </c>
      <c r="DX56" s="181">
        <f t="shared" si="322"/>
        <v>0.89</v>
      </c>
      <c r="DY56" s="181">
        <f t="shared" si="322"/>
        <v>0.89</v>
      </c>
      <c r="DZ56" s="168"/>
      <c r="EA56" s="171"/>
      <c r="EB56" s="182">
        <v>0.35</v>
      </c>
      <c r="EC56" s="177">
        <f>EC55</f>
        <v>2000</v>
      </c>
      <c r="ED56" s="174">
        <f>ED55</f>
        <v>1</v>
      </c>
      <c r="EE56" s="174">
        <f>EE55</f>
        <v>1</v>
      </c>
      <c r="EF56" s="178"/>
      <c r="EG56" s="73"/>
      <c r="EH56" s="228">
        <f t="shared" si="323"/>
        <v>0.7</v>
      </c>
      <c r="EI56" s="168"/>
      <c r="EJ56" s="171">
        <f t="shared" si="48"/>
        <v>6</v>
      </c>
      <c r="EK56" s="171">
        <v>0</v>
      </c>
      <c r="EL56" s="171">
        <v>0</v>
      </c>
      <c r="EM56" s="171">
        <v>0</v>
      </c>
      <c r="EN56" s="171">
        <v>0</v>
      </c>
      <c r="EO56" s="171">
        <v>0</v>
      </c>
      <c r="EP56" s="171">
        <v>1</v>
      </c>
      <c r="EQ56" s="171">
        <v>0</v>
      </c>
      <c r="ER56" s="171">
        <v>0</v>
      </c>
      <c r="ES56" s="171">
        <v>0</v>
      </c>
      <c r="ET56" s="171">
        <v>0</v>
      </c>
      <c r="EU56" s="171">
        <v>0</v>
      </c>
      <c r="EV56" s="171">
        <v>0</v>
      </c>
      <c r="EW56" s="171">
        <v>0</v>
      </c>
      <c r="EX56" s="171">
        <v>0</v>
      </c>
      <c r="EY56" s="171">
        <f t="shared" si="49"/>
        <v>1</v>
      </c>
      <c r="EZ56" s="171">
        <f t="shared" si="324"/>
        <v>1</v>
      </c>
      <c r="FA56" s="168"/>
      <c r="FB56" s="52">
        <f t="shared" si="310"/>
        <v>8</v>
      </c>
      <c r="FC56" s="171">
        <f t="shared" si="50"/>
        <v>2017</v>
      </c>
      <c r="FD56" s="75"/>
      <c r="FE56" s="75"/>
      <c r="FF56" s="75"/>
      <c r="FG56" s="75"/>
      <c r="FH56" s="75"/>
      <c r="FI56" s="75"/>
      <c r="FJ56" s="23"/>
      <c r="FK56" s="226"/>
      <c r="FL56" s="180"/>
      <c r="FM56" s="180"/>
      <c r="FN56" s="177"/>
      <c r="FO56" s="177"/>
      <c r="FP56" s="177"/>
      <c r="FQ56" s="177"/>
      <c r="FR56" s="177"/>
      <c r="FS56" s="177"/>
      <c r="FT56" s="177"/>
      <c r="FU56" s="177">
        <v>393539</v>
      </c>
      <c r="FV56" s="177">
        <f>FU56</f>
        <v>393539</v>
      </c>
      <c r="FW56" s="177">
        <f>FV56</f>
        <v>393539</v>
      </c>
      <c r="FX56" s="177">
        <f>FW56</f>
        <v>393539</v>
      </c>
      <c r="FY56" s="177">
        <f>FX56</f>
        <v>393539</v>
      </c>
      <c r="FZ56" s="177">
        <f t="shared" si="325"/>
        <v>393539</v>
      </c>
      <c r="GA56" s="177">
        <f t="shared" si="325"/>
        <v>393539</v>
      </c>
      <c r="GB56" s="177">
        <f t="shared" si="325"/>
        <v>393539</v>
      </c>
      <c r="GC56" s="177">
        <f t="shared" si="325"/>
        <v>393539</v>
      </c>
      <c r="GD56" s="177">
        <f t="shared" si="325"/>
        <v>393539</v>
      </c>
      <c r="GE56" s="177">
        <f t="shared" si="325"/>
        <v>393539</v>
      </c>
      <c r="GF56" s="177">
        <f t="shared" si="325"/>
        <v>393539</v>
      </c>
      <c r="GG56" s="177">
        <f t="shared" si="325"/>
        <v>393539</v>
      </c>
      <c r="GH56" s="177">
        <f t="shared" si="325"/>
        <v>393539</v>
      </c>
      <c r="GI56" s="177">
        <f t="shared" si="325"/>
        <v>393539</v>
      </c>
      <c r="GJ56" s="168"/>
      <c r="GK56" s="226"/>
      <c r="GL56" s="180"/>
      <c r="GM56" s="180"/>
      <c r="GN56" s="177"/>
      <c r="GO56" s="177"/>
      <c r="GP56" s="177"/>
      <c r="GQ56" s="177"/>
      <c r="GR56" s="183">
        <v>1</v>
      </c>
      <c r="GS56" s="183">
        <v>1</v>
      </c>
      <c r="GT56" s="183">
        <v>1</v>
      </c>
      <c r="GU56" s="183">
        <v>1</v>
      </c>
      <c r="GV56" s="183">
        <v>1</v>
      </c>
      <c r="GW56" s="183">
        <v>1</v>
      </c>
      <c r="GX56" s="183">
        <v>1</v>
      </c>
      <c r="GY56" s="183">
        <v>1</v>
      </c>
      <c r="GZ56" s="183">
        <v>1</v>
      </c>
      <c r="HA56" s="183">
        <v>1</v>
      </c>
      <c r="HB56" s="183">
        <v>1</v>
      </c>
      <c r="HC56" s="183">
        <v>1</v>
      </c>
      <c r="HD56" s="183">
        <v>1</v>
      </c>
      <c r="HE56" s="183">
        <v>1</v>
      </c>
      <c r="HF56" s="183">
        <v>1</v>
      </c>
      <c r="HG56" s="183">
        <v>1</v>
      </c>
      <c r="HH56" s="183">
        <v>1</v>
      </c>
      <c r="HI56" s="183">
        <v>1</v>
      </c>
      <c r="HJ56" s="168"/>
      <c r="HK56" s="52">
        <f t="shared" si="53"/>
        <v>2016</v>
      </c>
      <c r="HL56" s="52">
        <f ca="1">IF($EJ56&gt;0,OFFSET(Dashboard!F$16,$EJ56-1,0),0)</f>
        <v>1</v>
      </c>
      <c r="HM56" s="52">
        <f ca="1">IF($EJ56&gt;0,OFFSET(Dashboard!G$16,$EJ56-1,0),0)</f>
        <v>0</v>
      </c>
      <c r="HN56" s="52">
        <f ca="1">IF($EJ56&gt;0,OFFSET(Dashboard!H$16,$EJ56-1,0),0)</f>
        <v>0</v>
      </c>
      <c r="HO56" s="168"/>
    </row>
    <row r="57" spans="1:223" s="5" customFormat="1" ht="32.25" customHeight="1" outlineLevel="1" x14ac:dyDescent="0.2">
      <c r="A57" s="171">
        <f t="shared" ca="1" si="16"/>
        <v>1</v>
      </c>
      <c r="B57" s="45">
        <f t="shared" ref="B57" si="354">B56+1</f>
        <v>47</v>
      </c>
      <c r="C57" s="45"/>
      <c r="D57" s="172" t="str">
        <f ca="1">IF(EJ57&gt;0,OFFSET(Dashboard!$E$16,EJ57-1,0),"")</f>
        <v>2015 T-20</v>
      </c>
      <c r="E57" s="603" t="s">
        <v>683</v>
      </c>
      <c r="F57" s="173" t="s">
        <v>631</v>
      </c>
      <c r="G57" s="711">
        <f t="shared" ref="G57:G66" ca="1" si="355">R57*OFFSET($Z57,0,YEAR($J57)-2006)/1000000</f>
        <v>7.5257795437298745</v>
      </c>
      <c r="H57" s="714">
        <f t="shared" ref="H57:H66" ca="1" si="356">S57*OFFSET($Z57,0,YEAR($J57)-2006)/1000</f>
        <v>0</v>
      </c>
      <c r="I57" s="609">
        <f t="shared" ref="I57:I66" ca="1" si="357">T57*OFFSET($Z57,0,YEAR($J57)-2006)/1000000</f>
        <v>18.88919750012014</v>
      </c>
      <c r="J57" s="522">
        <v>42552</v>
      </c>
      <c r="K57" s="175">
        <v>10</v>
      </c>
      <c r="L57" s="168"/>
      <c r="M57" s="764">
        <v>1</v>
      </c>
      <c r="N57" s="176">
        <v>0</v>
      </c>
      <c r="O57" s="177">
        <v>100</v>
      </c>
      <c r="P57" s="168"/>
      <c r="Q57" s="144"/>
      <c r="R57" s="612">
        <f>10.546009212225*4848/10045</f>
        <v>5.0898011608627973</v>
      </c>
      <c r="S57" s="613">
        <v>0</v>
      </c>
      <c r="T57" s="613">
        <v>12.775056564602579</v>
      </c>
      <c r="U57" s="179">
        <v>1</v>
      </c>
      <c r="V57" s="179">
        <v>1</v>
      </c>
      <c r="W57" s="179">
        <v>0</v>
      </c>
      <c r="X57" s="138"/>
      <c r="Y57" s="138"/>
      <c r="Z57" s="226"/>
      <c r="AA57" s="180"/>
      <c r="AB57" s="180"/>
      <c r="AC57" s="177"/>
      <c r="AD57" s="177"/>
      <c r="AE57" s="177"/>
      <c r="AF57" s="177"/>
      <c r="AG57" s="177"/>
      <c r="AH57" s="177"/>
      <c r="AI57" s="177"/>
      <c r="AJ57" s="175">
        <f t="shared" si="341"/>
        <v>1478599.9110531348</v>
      </c>
      <c r="AK57" s="177">
        <f t="shared" si="342"/>
        <v>1487708.9950606618</v>
      </c>
      <c r="AL57" s="177">
        <f t="shared" si="343"/>
        <v>1527161.9422935413</v>
      </c>
      <c r="AM57" s="177">
        <f t="shared" si="344"/>
        <v>1530768.6039130441</v>
      </c>
      <c r="AN57" s="177">
        <f t="shared" si="345"/>
        <v>1541358.3557036</v>
      </c>
      <c r="AO57" s="177">
        <f t="shared" si="329"/>
        <v>1541358.3557036</v>
      </c>
      <c r="AP57" s="177">
        <f t="shared" si="330"/>
        <v>1541358.3557036</v>
      </c>
      <c r="AQ57" s="177">
        <f t="shared" si="331"/>
        <v>1541358.3557036</v>
      </c>
      <c r="AR57" s="177">
        <f t="shared" si="332"/>
        <v>1541358.3557036</v>
      </c>
      <c r="AS57" s="177">
        <f t="shared" si="333"/>
        <v>1541358.3557036</v>
      </c>
      <c r="AT57" s="177">
        <f t="shared" si="334"/>
        <v>1541358.3557036</v>
      </c>
      <c r="AU57" s="177">
        <f t="shared" si="335"/>
        <v>1541358.3557036</v>
      </c>
      <c r="AV57" s="177">
        <f t="shared" si="336"/>
        <v>1541358.3557036</v>
      </c>
      <c r="AW57" s="177">
        <f t="shared" si="337"/>
        <v>1541358.3557036</v>
      </c>
      <c r="AX57" s="177">
        <f t="shared" si="338"/>
        <v>1541358.3557036</v>
      </c>
      <c r="AY57" s="73"/>
      <c r="AZ57" s="73"/>
      <c r="BA57" s="724"/>
      <c r="BB57" s="181"/>
      <c r="BC57" s="181"/>
      <c r="BD57" s="181"/>
      <c r="BE57" s="181"/>
      <c r="BF57" s="181"/>
      <c r="BG57" s="181"/>
      <c r="BH57" s="181"/>
      <c r="BI57" s="181"/>
      <c r="BJ57" s="181">
        <f t="shared" si="320"/>
        <v>0.89</v>
      </c>
      <c r="BK57" s="181">
        <f t="shared" si="320"/>
        <v>0.89</v>
      </c>
      <c r="BL57" s="181">
        <f t="shared" si="320"/>
        <v>0.89</v>
      </c>
      <c r="BM57" s="181">
        <f t="shared" si="320"/>
        <v>0.89</v>
      </c>
      <c r="BN57" s="181">
        <f t="shared" si="320"/>
        <v>0.89</v>
      </c>
      <c r="BO57" s="181">
        <f t="shared" si="320"/>
        <v>0.89</v>
      </c>
      <c r="BP57" s="181">
        <f t="shared" si="320"/>
        <v>0.89</v>
      </c>
      <c r="BQ57" s="181">
        <f t="shared" si="320"/>
        <v>0.89</v>
      </c>
      <c r="BR57" s="181">
        <f t="shared" si="320"/>
        <v>0.89</v>
      </c>
      <c r="BS57" s="181">
        <f t="shared" si="320"/>
        <v>0.89</v>
      </c>
      <c r="BT57" s="181">
        <f t="shared" si="320"/>
        <v>0.89</v>
      </c>
      <c r="BU57" s="181">
        <f t="shared" si="320"/>
        <v>0.89</v>
      </c>
      <c r="BV57" s="181">
        <f t="shared" si="320"/>
        <v>0.89</v>
      </c>
      <c r="BW57" s="181">
        <f t="shared" si="320"/>
        <v>0.89</v>
      </c>
      <c r="BX57" s="181">
        <f t="shared" si="320"/>
        <v>0.89</v>
      </c>
      <c r="BY57" s="181">
        <f t="shared" si="320"/>
        <v>0.89</v>
      </c>
      <c r="BZ57" s="23"/>
      <c r="CA57" s="724"/>
      <c r="CB57" s="181"/>
      <c r="CC57" s="181"/>
      <c r="CD57" s="181"/>
      <c r="CE57" s="181"/>
      <c r="CF57" s="181"/>
      <c r="CG57" s="181"/>
      <c r="CH57" s="181"/>
      <c r="CI57" s="181"/>
      <c r="CJ57" s="181">
        <f t="shared" si="321"/>
        <v>0.89</v>
      </c>
      <c r="CK57" s="181">
        <f t="shared" si="321"/>
        <v>0.89</v>
      </c>
      <c r="CL57" s="181">
        <f t="shared" si="321"/>
        <v>0.89</v>
      </c>
      <c r="CM57" s="181">
        <f t="shared" si="321"/>
        <v>0.89</v>
      </c>
      <c r="CN57" s="181">
        <f t="shared" si="321"/>
        <v>0.89</v>
      </c>
      <c r="CO57" s="181">
        <f t="shared" si="321"/>
        <v>0.89</v>
      </c>
      <c r="CP57" s="181">
        <f t="shared" si="321"/>
        <v>0.89</v>
      </c>
      <c r="CQ57" s="181">
        <f t="shared" si="321"/>
        <v>0.89</v>
      </c>
      <c r="CR57" s="181">
        <f t="shared" si="321"/>
        <v>0.89</v>
      </c>
      <c r="CS57" s="181">
        <f t="shared" si="321"/>
        <v>0.89</v>
      </c>
      <c r="CT57" s="181">
        <f t="shared" si="321"/>
        <v>0.89</v>
      </c>
      <c r="CU57" s="181">
        <f t="shared" si="321"/>
        <v>0.89</v>
      </c>
      <c r="CV57" s="181">
        <f t="shared" si="321"/>
        <v>0.89</v>
      </c>
      <c r="CW57" s="181">
        <f t="shared" si="321"/>
        <v>0.89</v>
      </c>
      <c r="CX57" s="181">
        <f t="shared" si="321"/>
        <v>0.89</v>
      </c>
      <c r="CY57" s="181">
        <f t="shared" si="321"/>
        <v>0.89</v>
      </c>
      <c r="CZ57" s="168"/>
      <c r="DA57" s="724"/>
      <c r="DB57" s="181"/>
      <c r="DC57" s="181"/>
      <c r="DD57" s="181"/>
      <c r="DE57" s="181"/>
      <c r="DF57" s="181"/>
      <c r="DG57" s="181"/>
      <c r="DH57" s="181"/>
      <c r="DI57" s="181"/>
      <c r="DJ57" s="181">
        <f t="shared" si="322"/>
        <v>0.89</v>
      </c>
      <c r="DK57" s="181">
        <f t="shared" si="322"/>
        <v>0.89</v>
      </c>
      <c r="DL57" s="181">
        <f t="shared" si="322"/>
        <v>0.89</v>
      </c>
      <c r="DM57" s="181">
        <f t="shared" si="322"/>
        <v>0.89</v>
      </c>
      <c r="DN57" s="181">
        <f t="shared" si="322"/>
        <v>0.89</v>
      </c>
      <c r="DO57" s="181">
        <f t="shared" si="322"/>
        <v>0.89</v>
      </c>
      <c r="DP57" s="181">
        <f t="shared" si="322"/>
        <v>0.89</v>
      </c>
      <c r="DQ57" s="181">
        <f t="shared" si="322"/>
        <v>0.89</v>
      </c>
      <c r="DR57" s="181">
        <f t="shared" si="322"/>
        <v>0.89</v>
      </c>
      <c r="DS57" s="181">
        <f t="shared" si="322"/>
        <v>0.89</v>
      </c>
      <c r="DT57" s="181">
        <f t="shared" si="322"/>
        <v>0.89</v>
      </c>
      <c r="DU57" s="181">
        <f t="shared" si="322"/>
        <v>0.89</v>
      </c>
      <c r="DV57" s="181">
        <f t="shared" si="322"/>
        <v>0.89</v>
      </c>
      <c r="DW57" s="181">
        <f t="shared" si="322"/>
        <v>0.89</v>
      </c>
      <c r="DX57" s="181">
        <f t="shared" si="322"/>
        <v>0.89</v>
      </c>
      <c r="DY57" s="181">
        <f t="shared" si="322"/>
        <v>0.89</v>
      </c>
      <c r="DZ57" s="168"/>
      <c r="EA57" s="171"/>
      <c r="EB57" s="182">
        <v>0.35</v>
      </c>
      <c r="EC57" s="177">
        <v>1995</v>
      </c>
      <c r="ED57" s="174">
        <v>0.01</v>
      </c>
      <c r="EE57" s="174">
        <v>0.2</v>
      </c>
      <c r="EF57" s="178"/>
      <c r="EG57" s="73"/>
      <c r="EH57" s="228">
        <f t="shared" si="323"/>
        <v>0.7</v>
      </c>
      <c r="EI57" s="168"/>
      <c r="EJ57" s="171">
        <f t="shared" si="48"/>
        <v>6</v>
      </c>
      <c r="EK57" s="171">
        <v>0</v>
      </c>
      <c r="EL57" s="171">
        <v>0</v>
      </c>
      <c r="EM57" s="171">
        <v>0</v>
      </c>
      <c r="EN57" s="171">
        <v>0</v>
      </c>
      <c r="EO57" s="171">
        <v>0</v>
      </c>
      <c r="EP57" s="171">
        <v>1</v>
      </c>
      <c r="EQ57" s="171">
        <v>0</v>
      </c>
      <c r="ER57" s="171">
        <v>0</v>
      </c>
      <c r="ES57" s="171">
        <v>0</v>
      </c>
      <c r="ET57" s="171">
        <v>0</v>
      </c>
      <c r="EU57" s="171">
        <v>0</v>
      </c>
      <c r="EV57" s="171">
        <v>0</v>
      </c>
      <c r="EW57" s="171">
        <v>0</v>
      </c>
      <c r="EX57" s="171">
        <v>0</v>
      </c>
      <c r="EY57" s="171">
        <f t="shared" si="49"/>
        <v>1</v>
      </c>
      <c r="EZ57" s="171">
        <f t="shared" si="324"/>
        <v>1</v>
      </c>
      <c r="FA57" s="168"/>
      <c r="FB57" s="52">
        <f t="shared" si="310"/>
        <v>8</v>
      </c>
      <c r="FC57" s="171">
        <f t="shared" si="50"/>
        <v>2017</v>
      </c>
      <c r="FD57" s="75"/>
      <c r="FE57" s="75"/>
      <c r="FF57" s="75"/>
      <c r="FG57" s="75"/>
      <c r="FH57" s="75"/>
      <c r="FI57" s="75"/>
      <c r="FJ57" s="23"/>
      <c r="FK57" s="226"/>
      <c r="FL57" s="180"/>
      <c r="FM57" s="180"/>
      <c r="FN57" s="177"/>
      <c r="FO57" s="177"/>
      <c r="FP57" s="177"/>
      <c r="FQ57" s="177"/>
      <c r="FR57" s="177"/>
      <c r="FS57" s="177"/>
      <c r="FT57" s="177"/>
      <c r="FU57" s="177">
        <v>1478599.9110531348</v>
      </c>
      <c r="FV57" s="177">
        <v>1487708.9950606618</v>
      </c>
      <c r="FW57" s="177">
        <v>1527161.9422935413</v>
      </c>
      <c r="FX57" s="177">
        <v>1530768.6039130441</v>
      </c>
      <c r="FY57" s="177">
        <v>1541358.3557036</v>
      </c>
      <c r="FZ57" s="177">
        <f t="shared" si="325"/>
        <v>1541358.3557036</v>
      </c>
      <c r="GA57" s="177">
        <f t="shared" si="325"/>
        <v>1541358.3557036</v>
      </c>
      <c r="GB57" s="177">
        <f t="shared" si="325"/>
        <v>1541358.3557036</v>
      </c>
      <c r="GC57" s="177">
        <f t="shared" si="325"/>
        <v>1541358.3557036</v>
      </c>
      <c r="GD57" s="177">
        <f t="shared" si="325"/>
        <v>1541358.3557036</v>
      </c>
      <c r="GE57" s="177">
        <f t="shared" si="325"/>
        <v>1541358.3557036</v>
      </c>
      <c r="GF57" s="177">
        <f t="shared" si="325"/>
        <v>1541358.3557036</v>
      </c>
      <c r="GG57" s="177">
        <f t="shared" si="325"/>
        <v>1541358.3557036</v>
      </c>
      <c r="GH57" s="177">
        <f t="shared" si="325"/>
        <v>1541358.3557036</v>
      </c>
      <c r="GI57" s="177">
        <f t="shared" si="325"/>
        <v>1541358.3557036</v>
      </c>
      <c r="GJ57" s="168"/>
      <c r="GK57" s="226"/>
      <c r="GL57" s="180"/>
      <c r="GM57" s="180"/>
      <c r="GN57" s="177"/>
      <c r="GO57" s="177"/>
      <c r="GP57" s="177"/>
      <c r="GQ57" s="177"/>
      <c r="GR57" s="183">
        <v>1</v>
      </c>
      <c r="GS57" s="183">
        <v>1</v>
      </c>
      <c r="GT57" s="183">
        <v>1</v>
      </c>
      <c r="GU57" s="183">
        <v>1</v>
      </c>
      <c r="GV57" s="183">
        <v>1</v>
      </c>
      <c r="GW57" s="183">
        <v>1</v>
      </c>
      <c r="GX57" s="183">
        <v>1</v>
      </c>
      <c r="GY57" s="183">
        <v>1</v>
      </c>
      <c r="GZ57" s="183">
        <v>1</v>
      </c>
      <c r="HA57" s="183">
        <v>1</v>
      </c>
      <c r="HB57" s="183">
        <v>1</v>
      </c>
      <c r="HC57" s="183">
        <v>1</v>
      </c>
      <c r="HD57" s="183">
        <v>1</v>
      </c>
      <c r="HE57" s="183">
        <v>1</v>
      </c>
      <c r="HF57" s="183">
        <v>1</v>
      </c>
      <c r="HG57" s="183">
        <v>1</v>
      </c>
      <c r="HH57" s="183">
        <v>1</v>
      </c>
      <c r="HI57" s="183">
        <v>1</v>
      </c>
      <c r="HJ57" s="168"/>
      <c r="HK57" s="52">
        <f t="shared" si="53"/>
        <v>2016</v>
      </c>
      <c r="HL57" s="52">
        <f ca="1">IF($EJ57&gt;0,OFFSET(Dashboard!F$16,$EJ57-1,0),0)</f>
        <v>1</v>
      </c>
      <c r="HM57" s="52">
        <f ca="1">IF($EJ57&gt;0,OFFSET(Dashboard!G$16,$EJ57-1,0),0)</f>
        <v>0</v>
      </c>
      <c r="HN57" s="52">
        <f ca="1">IF($EJ57&gt;0,OFFSET(Dashboard!H$16,$EJ57-1,0),0)</f>
        <v>0</v>
      </c>
      <c r="HO57" s="168"/>
    </row>
    <row r="58" spans="1:223" s="5" customFormat="1" ht="32.25" customHeight="1" outlineLevel="1" x14ac:dyDescent="0.2">
      <c r="A58" s="171">
        <f t="shared" ca="1" si="16"/>
        <v>1</v>
      </c>
      <c r="B58" s="45">
        <f t="shared" ref="B58" si="358">B57+1</f>
        <v>48</v>
      </c>
      <c r="C58" s="45"/>
      <c r="D58" s="172" t="str">
        <f ca="1">IF(EJ58&gt;0,OFFSET(Dashboard!$E$16,EJ58-1,0),"")</f>
        <v>2015 T-20</v>
      </c>
      <c r="E58" s="603" t="s">
        <v>684</v>
      </c>
      <c r="F58" s="173" t="s">
        <v>632</v>
      </c>
      <c r="G58" s="711">
        <f t="shared" ca="1" si="355"/>
        <v>31.592754937540231</v>
      </c>
      <c r="H58" s="714">
        <f t="shared" ca="1" si="356"/>
        <v>4.110302669687389</v>
      </c>
      <c r="I58" s="609">
        <f t="shared" ca="1" si="357"/>
        <v>0</v>
      </c>
      <c r="J58" s="522">
        <v>42552</v>
      </c>
      <c r="K58" s="175">
        <v>10</v>
      </c>
      <c r="L58" s="168"/>
      <c r="M58" s="764">
        <v>1</v>
      </c>
      <c r="N58" s="176">
        <v>0</v>
      </c>
      <c r="O58" s="177">
        <v>100</v>
      </c>
      <c r="P58" s="168"/>
      <c r="Q58" s="144"/>
      <c r="R58" s="612">
        <f>249.6+10.5*4848/10045</f>
        <v>254.66759581881533</v>
      </c>
      <c r="S58" s="613">
        <v>3.3132941430603996E-2</v>
      </c>
      <c r="T58" s="613">
        <v>0</v>
      </c>
      <c r="U58" s="179">
        <v>1</v>
      </c>
      <c r="V58" s="179">
        <v>1</v>
      </c>
      <c r="W58" s="179">
        <v>0</v>
      </c>
      <c r="X58" s="138"/>
      <c r="Y58" s="138"/>
      <c r="Z58" s="226"/>
      <c r="AA58" s="180"/>
      <c r="AB58" s="180"/>
      <c r="AC58" s="177"/>
      <c r="AD58" s="177"/>
      <c r="AE58" s="177"/>
      <c r="AF58" s="177"/>
      <c r="AG58" s="177"/>
      <c r="AH58" s="177"/>
      <c r="AI58" s="177"/>
      <c r="AJ58" s="175">
        <f t="shared" ref="AJ58:AN60" si="359">FU58*GU58</f>
        <v>124054.867820785</v>
      </c>
      <c r="AK58" s="177">
        <f t="shared" si="359"/>
        <v>124819.12203456798</v>
      </c>
      <c r="AL58" s="177">
        <f t="shared" si="359"/>
        <v>128129.2332536531</v>
      </c>
      <c r="AM58" s="177">
        <f t="shared" si="359"/>
        <v>128431.83298136649</v>
      </c>
      <c r="AN58" s="177">
        <f t="shared" si="359"/>
        <v>129320.31555789839</v>
      </c>
      <c r="AO58" s="177">
        <f t="shared" si="329"/>
        <v>129320.31555789839</v>
      </c>
      <c r="AP58" s="177">
        <f t="shared" si="330"/>
        <v>129320.31555789839</v>
      </c>
      <c r="AQ58" s="177">
        <f t="shared" si="331"/>
        <v>129320.31555789839</v>
      </c>
      <c r="AR58" s="177">
        <f t="shared" si="332"/>
        <v>129320.31555789839</v>
      </c>
      <c r="AS58" s="177">
        <f t="shared" si="333"/>
        <v>129320.31555789839</v>
      </c>
      <c r="AT58" s="177">
        <f t="shared" si="334"/>
        <v>129320.31555789839</v>
      </c>
      <c r="AU58" s="177">
        <f t="shared" si="335"/>
        <v>129320.31555789839</v>
      </c>
      <c r="AV58" s="177">
        <f t="shared" si="336"/>
        <v>129320.31555789839</v>
      </c>
      <c r="AW58" s="177">
        <f t="shared" si="337"/>
        <v>129320.31555789839</v>
      </c>
      <c r="AX58" s="177">
        <f t="shared" si="338"/>
        <v>129320.31555789839</v>
      </c>
      <c r="AY58" s="73"/>
      <c r="AZ58" s="73"/>
      <c r="BA58" s="724"/>
      <c r="BB58" s="181"/>
      <c r="BC58" s="181"/>
      <c r="BD58" s="181"/>
      <c r="BE58" s="181"/>
      <c r="BF58" s="181"/>
      <c r="BG58" s="181"/>
      <c r="BH58" s="181"/>
      <c r="BI58" s="181"/>
      <c r="BJ58" s="181">
        <f t="shared" si="320"/>
        <v>0.89</v>
      </c>
      <c r="BK58" s="181">
        <f t="shared" si="320"/>
        <v>0.89</v>
      </c>
      <c r="BL58" s="181">
        <f t="shared" si="320"/>
        <v>0.89</v>
      </c>
      <c r="BM58" s="181">
        <f t="shared" si="320"/>
        <v>0.89</v>
      </c>
      <c r="BN58" s="181">
        <f t="shared" si="320"/>
        <v>0.89</v>
      </c>
      <c r="BO58" s="181">
        <f t="shared" si="320"/>
        <v>0.89</v>
      </c>
      <c r="BP58" s="181">
        <f t="shared" si="320"/>
        <v>0.89</v>
      </c>
      <c r="BQ58" s="181">
        <f t="shared" si="320"/>
        <v>0.89</v>
      </c>
      <c r="BR58" s="181">
        <f t="shared" si="320"/>
        <v>0.89</v>
      </c>
      <c r="BS58" s="181">
        <f t="shared" si="320"/>
        <v>0.89</v>
      </c>
      <c r="BT58" s="181">
        <f t="shared" si="320"/>
        <v>0.89</v>
      </c>
      <c r="BU58" s="181">
        <f t="shared" si="320"/>
        <v>0.89</v>
      </c>
      <c r="BV58" s="181">
        <f t="shared" si="320"/>
        <v>0.89</v>
      </c>
      <c r="BW58" s="181">
        <f t="shared" si="320"/>
        <v>0.89</v>
      </c>
      <c r="BX58" s="181">
        <f t="shared" si="320"/>
        <v>0.89</v>
      </c>
      <c r="BY58" s="181">
        <f t="shared" si="320"/>
        <v>0.89</v>
      </c>
      <c r="BZ58" s="23"/>
      <c r="CA58" s="724"/>
      <c r="CB58" s="181"/>
      <c r="CC58" s="181"/>
      <c r="CD58" s="181"/>
      <c r="CE58" s="181"/>
      <c r="CF58" s="181"/>
      <c r="CG58" s="181"/>
      <c r="CH58" s="181"/>
      <c r="CI58" s="181"/>
      <c r="CJ58" s="181">
        <f t="shared" si="321"/>
        <v>0.89</v>
      </c>
      <c r="CK58" s="181">
        <f t="shared" si="321"/>
        <v>0.89</v>
      </c>
      <c r="CL58" s="181">
        <f t="shared" si="321"/>
        <v>0.89</v>
      </c>
      <c r="CM58" s="181">
        <f t="shared" si="321"/>
        <v>0.89</v>
      </c>
      <c r="CN58" s="181">
        <f t="shared" si="321"/>
        <v>0.89</v>
      </c>
      <c r="CO58" s="181">
        <f t="shared" si="321"/>
        <v>0.89</v>
      </c>
      <c r="CP58" s="181">
        <f t="shared" si="321"/>
        <v>0.89</v>
      </c>
      <c r="CQ58" s="181">
        <f t="shared" si="321"/>
        <v>0.89</v>
      </c>
      <c r="CR58" s="181">
        <f t="shared" si="321"/>
        <v>0.89</v>
      </c>
      <c r="CS58" s="181">
        <f t="shared" si="321"/>
        <v>0.89</v>
      </c>
      <c r="CT58" s="181">
        <f t="shared" si="321"/>
        <v>0.89</v>
      </c>
      <c r="CU58" s="181">
        <f t="shared" si="321"/>
        <v>0.89</v>
      </c>
      <c r="CV58" s="181">
        <f t="shared" si="321"/>
        <v>0.89</v>
      </c>
      <c r="CW58" s="181">
        <f t="shared" si="321"/>
        <v>0.89</v>
      </c>
      <c r="CX58" s="181">
        <f t="shared" si="321"/>
        <v>0.89</v>
      </c>
      <c r="CY58" s="181">
        <f t="shared" si="321"/>
        <v>0.89</v>
      </c>
      <c r="CZ58" s="168"/>
      <c r="DA58" s="724"/>
      <c r="DB58" s="181"/>
      <c r="DC58" s="181"/>
      <c r="DD58" s="181"/>
      <c r="DE58" s="181"/>
      <c r="DF58" s="181"/>
      <c r="DG58" s="181"/>
      <c r="DH58" s="181"/>
      <c r="DI58" s="181"/>
      <c r="DJ58" s="181">
        <f t="shared" si="322"/>
        <v>0.89</v>
      </c>
      <c r="DK58" s="181">
        <f t="shared" si="322"/>
        <v>0.89</v>
      </c>
      <c r="DL58" s="181">
        <f t="shared" si="322"/>
        <v>0.89</v>
      </c>
      <c r="DM58" s="181">
        <f t="shared" si="322"/>
        <v>0.89</v>
      </c>
      <c r="DN58" s="181">
        <f t="shared" si="322"/>
        <v>0.89</v>
      </c>
      <c r="DO58" s="181">
        <f t="shared" si="322"/>
        <v>0.89</v>
      </c>
      <c r="DP58" s="181">
        <f t="shared" si="322"/>
        <v>0.89</v>
      </c>
      <c r="DQ58" s="181">
        <f t="shared" si="322"/>
        <v>0.89</v>
      </c>
      <c r="DR58" s="181">
        <f t="shared" si="322"/>
        <v>0.89</v>
      </c>
      <c r="DS58" s="181">
        <f t="shared" si="322"/>
        <v>0.89</v>
      </c>
      <c r="DT58" s="181">
        <f t="shared" si="322"/>
        <v>0.89</v>
      </c>
      <c r="DU58" s="181">
        <f t="shared" si="322"/>
        <v>0.89</v>
      </c>
      <c r="DV58" s="181">
        <f t="shared" si="322"/>
        <v>0.89</v>
      </c>
      <c r="DW58" s="181">
        <f t="shared" si="322"/>
        <v>0.89</v>
      </c>
      <c r="DX58" s="181">
        <f t="shared" si="322"/>
        <v>0.89</v>
      </c>
      <c r="DY58" s="181">
        <f t="shared" si="322"/>
        <v>0.89</v>
      </c>
      <c r="DZ58" s="168"/>
      <c r="EA58" s="171"/>
      <c r="EB58" s="182">
        <v>0.35</v>
      </c>
      <c r="EC58" s="177">
        <v>1995</v>
      </c>
      <c r="ED58" s="174">
        <v>0.01</v>
      </c>
      <c r="EE58" s="174">
        <v>0.2</v>
      </c>
      <c r="EF58" s="178"/>
      <c r="EG58" s="73"/>
      <c r="EH58" s="228">
        <f t="shared" si="323"/>
        <v>0.7</v>
      </c>
      <c r="EI58" s="168"/>
      <c r="EJ58" s="171">
        <f t="shared" si="48"/>
        <v>6</v>
      </c>
      <c r="EK58" s="171">
        <v>0</v>
      </c>
      <c r="EL58" s="171">
        <v>0</v>
      </c>
      <c r="EM58" s="171">
        <v>0</v>
      </c>
      <c r="EN58" s="171">
        <v>0</v>
      </c>
      <c r="EO58" s="171">
        <v>0</v>
      </c>
      <c r="EP58" s="171">
        <v>1</v>
      </c>
      <c r="EQ58" s="171">
        <v>0</v>
      </c>
      <c r="ER58" s="171">
        <v>0</v>
      </c>
      <c r="ES58" s="171">
        <v>0</v>
      </c>
      <c r="ET58" s="171">
        <v>0</v>
      </c>
      <c r="EU58" s="171">
        <v>0</v>
      </c>
      <c r="EV58" s="171">
        <v>0</v>
      </c>
      <c r="EW58" s="171">
        <v>0</v>
      </c>
      <c r="EX58" s="171">
        <v>0</v>
      </c>
      <c r="EY58" s="171">
        <f t="shared" si="49"/>
        <v>1</v>
      </c>
      <c r="EZ58" s="171">
        <f t="shared" si="324"/>
        <v>1</v>
      </c>
      <c r="FA58" s="168"/>
      <c r="FB58" s="52">
        <f t="shared" si="310"/>
        <v>8</v>
      </c>
      <c r="FC58" s="171">
        <f t="shared" si="50"/>
        <v>2017</v>
      </c>
      <c r="FD58" s="75"/>
      <c r="FE58" s="75"/>
      <c r="FF58" s="75"/>
      <c r="FG58" s="75"/>
      <c r="FH58" s="75"/>
      <c r="FI58" s="75"/>
      <c r="FJ58" s="23"/>
      <c r="FK58" s="226"/>
      <c r="FL58" s="180"/>
      <c r="FM58" s="180"/>
      <c r="FN58" s="177"/>
      <c r="FO58" s="177"/>
      <c r="FP58" s="177"/>
      <c r="FQ58" s="177"/>
      <c r="FR58" s="177"/>
      <c r="FS58" s="177"/>
      <c r="FT58" s="177"/>
      <c r="FU58" s="177">
        <v>124054.867820785</v>
      </c>
      <c r="FV58" s="177">
        <v>124819.12203456798</v>
      </c>
      <c r="FW58" s="177">
        <v>128129.2332536531</v>
      </c>
      <c r="FX58" s="177">
        <v>128431.83298136649</v>
      </c>
      <c r="FY58" s="177">
        <v>129320.31555789839</v>
      </c>
      <c r="FZ58" s="177">
        <f t="shared" si="325"/>
        <v>129320.31555789839</v>
      </c>
      <c r="GA58" s="177">
        <f t="shared" si="325"/>
        <v>129320.31555789839</v>
      </c>
      <c r="GB58" s="177">
        <f t="shared" si="325"/>
        <v>129320.31555789839</v>
      </c>
      <c r="GC58" s="177">
        <f t="shared" si="325"/>
        <v>129320.31555789839</v>
      </c>
      <c r="GD58" s="177">
        <f t="shared" si="325"/>
        <v>129320.31555789839</v>
      </c>
      <c r="GE58" s="177">
        <f t="shared" si="325"/>
        <v>129320.31555789839</v>
      </c>
      <c r="GF58" s="177">
        <f t="shared" si="325"/>
        <v>129320.31555789839</v>
      </c>
      <c r="GG58" s="177">
        <f t="shared" si="325"/>
        <v>129320.31555789839</v>
      </c>
      <c r="GH58" s="177">
        <f t="shared" si="325"/>
        <v>129320.31555789839</v>
      </c>
      <c r="GI58" s="177">
        <f t="shared" si="325"/>
        <v>129320.31555789839</v>
      </c>
      <c r="GJ58" s="168"/>
      <c r="GK58" s="226"/>
      <c r="GL58" s="180"/>
      <c r="GM58" s="180"/>
      <c r="GN58" s="177"/>
      <c r="GO58" s="177"/>
      <c r="GP58" s="177"/>
      <c r="GQ58" s="177"/>
      <c r="GR58" s="183">
        <v>1</v>
      </c>
      <c r="GS58" s="183">
        <v>1</v>
      </c>
      <c r="GT58" s="183">
        <v>1</v>
      </c>
      <c r="GU58" s="183">
        <v>1</v>
      </c>
      <c r="GV58" s="183">
        <v>1</v>
      </c>
      <c r="GW58" s="183">
        <v>1</v>
      </c>
      <c r="GX58" s="183">
        <v>1</v>
      </c>
      <c r="GY58" s="183">
        <v>1</v>
      </c>
      <c r="GZ58" s="183">
        <v>1</v>
      </c>
      <c r="HA58" s="183">
        <v>1</v>
      </c>
      <c r="HB58" s="183">
        <v>1</v>
      </c>
      <c r="HC58" s="183">
        <v>1</v>
      </c>
      <c r="HD58" s="183">
        <v>1</v>
      </c>
      <c r="HE58" s="183">
        <v>1</v>
      </c>
      <c r="HF58" s="183">
        <v>1</v>
      </c>
      <c r="HG58" s="183">
        <v>1</v>
      </c>
      <c r="HH58" s="183">
        <v>1</v>
      </c>
      <c r="HI58" s="183">
        <v>1</v>
      </c>
      <c r="HJ58" s="168"/>
      <c r="HK58" s="52">
        <f t="shared" si="53"/>
        <v>2016</v>
      </c>
      <c r="HL58" s="52">
        <f ca="1">IF($EJ58&gt;0,OFFSET(Dashboard!F$16,$EJ58-1,0),0)</f>
        <v>1</v>
      </c>
      <c r="HM58" s="52">
        <f ca="1">IF($EJ58&gt;0,OFFSET(Dashboard!G$16,$EJ58-1,0),0)</f>
        <v>0</v>
      </c>
      <c r="HN58" s="52">
        <f ca="1">IF($EJ58&gt;0,OFFSET(Dashboard!H$16,$EJ58-1,0),0)</f>
        <v>0</v>
      </c>
      <c r="HO58" s="168"/>
    </row>
    <row r="59" spans="1:223" s="5" customFormat="1" ht="32.25" customHeight="1" outlineLevel="1" x14ac:dyDescent="0.2">
      <c r="A59" s="171">
        <f t="shared" ca="1" si="16"/>
        <v>1</v>
      </c>
      <c r="B59" s="45">
        <f t="shared" ref="B59" si="360">B58+1</f>
        <v>49</v>
      </c>
      <c r="C59" s="45"/>
      <c r="D59" s="172" t="str">
        <f ca="1">IF(EJ59&gt;0,OFFSET(Dashboard!$E$16,EJ59-1,0),"")</f>
        <v>2015 T-20</v>
      </c>
      <c r="E59" s="603" t="s">
        <v>685</v>
      </c>
      <c r="F59" s="173" t="s">
        <v>633</v>
      </c>
      <c r="G59" s="711">
        <f t="shared" ca="1" si="355"/>
        <v>3.2119604460251026</v>
      </c>
      <c r="H59" s="714">
        <f t="shared" ca="1" si="356"/>
        <v>0</v>
      </c>
      <c r="I59" s="609">
        <f t="shared" ca="1" si="357"/>
        <v>8.1610798259226591</v>
      </c>
      <c r="J59" s="522">
        <v>43282</v>
      </c>
      <c r="K59" s="175">
        <v>10</v>
      </c>
      <c r="L59" s="168"/>
      <c r="M59" s="764">
        <v>1</v>
      </c>
      <c r="N59" s="176">
        <v>0</v>
      </c>
      <c r="O59" s="177">
        <v>100</v>
      </c>
      <c r="P59" s="168"/>
      <c r="Q59" s="144"/>
      <c r="R59" s="612">
        <f>4.35785148778378*4848/10045</f>
        <v>2.1032219027153571</v>
      </c>
      <c r="S59" s="613">
        <v>0</v>
      </c>
      <c r="T59" s="613">
        <v>5.3439518101571366</v>
      </c>
      <c r="U59" s="179">
        <v>1</v>
      </c>
      <c r="V59" s="179">
        <v>1</v>
      </c>
      <c r="W59" s="179">
        <v>0</v>
      </c>
      <c r="X59" s="138"/>
      <c r="Y59" s="138"/>
      <c r="Z59" s="226"/>
      <c r="AA59" s="180"/>
      <c r="AB59" s="180"/>
      <c r="AC59" s="177"/>
      <c r="AD59" s="177"/>
      <c r="AE59" s="177"/>
      <c r="AF59" s="177"/>
      <c r="AG59" s="177"/>
      <c r="AH59" s="177"/>
      <c r="AI59" s="177"/>
      <c r="AJ59" s="175">
        <f t="shared" si="359"/>
        <v>1478599.9110531348</v>
      </c>
      <c r="AK59" s="177">
        <f t="shared" si="359"/>
        <v>1487708.9950606618</v>
      </c>
      <c r="AL59" s="177">
        <f t="shared" si="359"/>
        <v>1527161.9422935413</v>
      </c>
      <c r="AM59" s="177">
        <f t="shared" si="359"/>
        <v>1530768.6039130441</v>
      </c>
      <c r="AN59" s="177">
        <f t="shared" si="359"/>
        <v>1541358.3557036</v>
      </c>
      <c r="AO59" s="177">
        <f t="shared" si="329"/>
        <v>1541358.3557036</v>
      </c>
      <c r="AP59" s="177">
        <f t="shared" si="330"/>
        <v>1541358.3557036</v>
      </c>
      <c r="AQ59" s="177">
        <f t="shared" si="331"/>
        <v>1541358.3557036</v>
      </c>
      <c r="AR59" s="177">
        <f t="shared" si="332"/>
        <v>1541358.3557036</v>
      </c>
      <c r="AS59" s="177">
        <f t="shared" si="333"/>
        <v>1541358.3557036</v>
      </c>
      <c r="AT59" s="177">
        <f t="shared" si="334"/>
        <v>1541358.3557036</v>
      </c>
      <c r="AU59" s="177">
        <f t="shared" si="335"/>
        <v>1541358.3557036</v>
      </c>
      <c r="AV59" s="177">
        <f t="shared" si="336"/>
        <v>1541358.3557036</v>
      </c>
      <c r="AW59" s="177">
        <f t="shared" si="337"/>
        <v>1541358.3557036</v>
      </c>
      <c r="AX59" s="177">
        <f t="shared" si="338"/>
        <v>1541358.3557036</v>
      </c>
      <c r="AY59" s="73"/>
      <c r="AZ59" s="73"/>
      <c r="BA59" s="724"/>
      <c r="BB59" s="181"/>
      <c r="BC59" s="181"/>
      <c r="BD59" s="181"/>
      <c r="BE59" s="181"/>
      <c r="BF59" s="181"/>
      <c r="BG59" s="181"/>
      <c r="BH59" s="181"/>
      <c r="BI59" s="181"/>
      <c r="BJ59" s="181">
        <f t="shared" si="320"/>
        <v>0.89</v>
      </c>
      <c r="BK59" s="181">
        <f t="shared" si="320"/>
        <v>0.89</v>
      </c>
      <c r="BL59" s="181">
        <f t="shared" si="320"/>
        <v>0.89</v>
      </c>
      <c r="BM59" s="181">
        <f t="shared" si="320"/>
        <v>0.89</v>
      </c>
      <c r="BN59" s="181">
        <f t="shared" si="320"/>
        <v>0.89</v>
      </c>
      <c r="BO59" s="181">
        <f t="shared" si="320"/>
        <v>0.89</v>
      </c>
      <c r="BP59" s="181">
        <f t="shared" si="320"/>
        <v>0.89</v>
      </c>
      <c r="BQ59" s="181">
        <f t="shared" si="320"/>
        <v>0.89</v>
      </c>
      <c r="BR59" s="181">
        <f t="shared" si="320"/>
        <v>0.89</v>
      </c>
      <c r="BS59" s="181">
        <f t="shared" si="320"/>
        <v>0.89</v>
      </c>
      <c r="BT59" s="181">
        <f t="shared" si="320"/>
        <v>0.89</v>
      </c>
      <c r="BU59" s="181">
        <f t="shared" si="320"/>
        <v>0.89</v>
      </c>
      <c r="BV59" s="181">
        <f t="shared" si="320"/>
        <v>0.89</v>
      </c>
      <c r="BW59" s="181">
        <f t="shared" si="320"/>
        <v>0.89</v>
      </c>
      <c r="BX59" s="181">
        <f t="shared" si="320"/>
        <v>0.89</v>
      </c>
      <c r="BY59" s="181">
        <f t="shared" si="320"/>
        <v>0.89</v>
      </c>
      <c r="BZ59" s="23"/>
      <c r="CA59" s="724"/>
      <c r="CB59" s="181"/>
      <c r="CC59" s="181"/>
      <c r="CD59" s="181"/>
      <c r="CE59" s="181"/>
      <c r="CF59" s="181"/>
      <c r="CG59" s="181"/>
      <c r="CH59" s="181"/>
      <c r="CI59" s="181"/>
      <c r="CJ59" s="181">
        <f t="shared" si="321"/>
        <v>0.89</v>
      </c>
      <c r="CK59" s="181">
        <f t="shared" si="321"/>
        <v>0.89</v>
      </c>
      <c r="CL59" s="181">
        <f t="shared" si="321"/>
        <v>0.89</v>
      </c>
      <c r="CM59" s="181">
        <f t="shared" si="321"/>
        <v>0.89</v>
      </c>
      <c r="CN59" s="181">
        <f t="shared" si="321"/>
        <v>0.89</v>
      </c>
      <c r="CO59" s="181">
        <f t="shared" si="321"/>
        <v>0.89</v>
      </c>
      <c r="CP59" s="181">
        <f t="shared" si="321"/>
        <v>0.89</v>
      </c>
      <c r="CQ59" s="181">
        <f t="shared" si="321"/>
        <v>0.89</v>
      </c>
      <c r="CR59" s="181">
        <f t="shared" si="321"/>
        <v>0.89</v>
      </c>
      <c r="CS59" s="181">
        <f t="shared" si="321"/>
        <v>0.89</v>
      </c>
      <c r="CT59" s="181">
        <f t="shared" si="321"/>
        <v>0.89</v>
      </c>
      <c r="CU59" s="181">
        <f t="shared" si="321"/>
        <v>0.89</v>
      </c>
      <c r="CV59" s="181">
        <f t="shared" si="321"/>
        <v>0.89</v>
      </c>
      <c r="CW59" s="181">
        <f t="shared" si="321"/>
        <v>0.89</v>
      </c>
      <c r="CX59" s="181">
        <f t="shared" si="321"/>
        <v>0.89</v>
      </c>
      <c r="CY59" s="181">
        <f t="shared" si="321"/>
        <v>0.89</v>
      </c>
      <c r="CZ59" s="168"/>
      <c r="DA59" s="724"/>
      <c r="DB59" s="181"/>
      <c r="DC59" s="181"/>
      <c r="DD59" s="181"/>
      <c r="DE59" s="181"/>
      <c r="DF59" s="181"/>
      <c r="DG59" s="181"/>
      <c r="DH59" s="181"/>
      <c r="DI59" s="181"/>
      <c r="DJ59" s="181">
        <f t="shared" si="322"/>
        <v>0.89</v>
      </c>
      <c r="DK59" s="181">
        <f t="shared" si="322"/>
        <v>0.89</v>
      </c>
      <c r="DL59" s="181">
        <f t="shared" si="322"/>
        <v>0.89</v>
      </c>
      <c r="DM59" s="181">
        <f t="shared" si="322"/>
        <v>0.89</v>
      </c>
      <c r="DN59" s="181">
        <f t="shared" si="322"/>
        <v>0.89</v>
      </c>
      <c r="DO59" s="181">
        <f t="shared" si="322"/>
        <v>0.89</v>
      </c>
      <c r="DP59" s="181">
        <f t="shared" si="322"/>
        <v>0.89</v>
      </c>
      <c r="DQ59" s="181">
        <f t="shared" si="322"/>
        <v>0.89</v>
      </c>
      <c r="DR59" s="181">
        <f t="shared" si="322"/>
        <v>0.89</v>
      </c>
      <c r="DS59" s="181">
        <f t="shared" si="322"/>
        <v>0.89</v>
      </c>
      <c r="DT59" s="181">
        <f t="shared" si="322"/>
        <v>0.89</v>
      </c>
      <c r="DU59" s="181">
        <f t="shared" si="322"/>
        <v>0.89</v>
      </c>
      <c r="DV59" s="181">
        <f t="shared" si="322"/>
        <v>0.89</v>
      </c>
      <c r="DW59" s="181">
        <f t="shared" si="322"/>
        <v>0.89</v>
      </c>
      <c r="DX59" s="181">
        <f t="shared" si="322"/>
        <v>0.89</v>
      </c>
      <c r="DY59" s="181">
        <f t="shared" si="322"/>
        <v>0.89</v>
      </c>
      <c r="DZ59" s="168"/>
      <c r="EA59" s="171"/>
      <c r="EB59" s="182">
        <v>0.35</v>
      </c>
      <c r="EC59" s="177">
        <v>2000</v>
      </c>
      <c r="ED59" s="174">
        <v>0.01</v>
      </c>
      <c r="EE59" s="174">
        <v>0.2</v>
      </c>
      <c r="EF59" s="178"/>
      <c r="EG59" s="73"/>
      <c r="EH59" s="228">
        <f t="shared" si="323"/>
        <v>0.7</v>
      </c>
      <c r="EI59" s="168"/>
      <c r="EJ59" s="171">
        <f t="shared" si="48"/>
        <v>6</v>
      </c>
      <c r="EK59" s="171">
        <v>0</v>
      </c>
      <c r="EL59" s="171">
        <v>0</v>
      </c>
      <c r="EM59" s="171">
        <v>0</v>
      </c>
      <c r="EN59" s="171">
        <v>0</v>
      </c>
      <c r="EO59" s="171">
        <v>0</v>
      </c>
      <c r="EP59" s="171">
        <v>1</v>
      </c>
      <c r="EQ59" s="171">
        <v>0</v>
      </c>
      <c r="ER59" s="171">
        <v>0</v>
      </c>
      <c r="ES59" s="171">
        <v>0</v>
      </c>
      <c r="ET59" s="171">
        <v>0</v>
      </c>
      <c r="EU59" s="171">
        <v>0</v>
      </c>
      <c r="EV59" s="171">
        <v>0</v>
      </c>
      <c r="EW59" s="171">
        <v>0</v>
      </c>
      <c r="EX59" s="171">
        <v>0</v>
      </c>
      <c r="EY59" s="171">
        <f t="shared" si="49"/>
        <v>1</v>
      </c>
      <c r="EZ59" s="171">
        <f t="shared" si="324"/>
        <v>1</v>
      </c>
      <c r="FA59" s="168"/>
      <c r="FB59" s="52">
        <f t="shared" si="310"/>
        <v>8</v>
      </c>
      <c r="FC59" s="171">
        <f t="shared" si="50"/>
        <v>2019</v>
      </c>
      <c r="FD59" s="75"/>
      <c r="FE59" s="75"/>
      <c r="FF59" s="75"/>
      <c r="FG59" s="75"/>
      <c r="FH59" s="75"/>
      <c r="FI59" s="75"/>
      <c r="FJ59" s="23"/>
      <c r="FK59" s="226"/>
      <c r="FL59" s="180"/>
      <c r="FM59" s="180"/>
      <c r="FN59" s="177"/>
      <c r="FO59" s="177"/>
      <c r="FP59" s="177"/>
      <c r="FQ59" s="177"/>
      <c r="FR59" s="177"/>
      <c r="FS59" s="177"/>
      <c r="FT59" s="177"/>
      <c r="FU59" s="177">
        <v>1478599.9110531348</v>
      </c>
      <c r="FV59" s="177">
        <v>1487708.9950606618</v>
      </c>
      <c r="FW59" s="177">
        <v>1527161.9422935413</v>
      </c>
      <c r="FX59" s="177">
        <v>1530768.6039130441</v>
      </c>
      <c r="FY59" s="177">
        <v>1541358.3557036</v>
      </c>
      <c r="FZ59" s="177">
        <f t="shared" si="325"/>
        <v>1541358.3557036</v>
      </c>
      <c r="GA59" s="177">
        <f t="shared" si="325"/>
        <v>1541358.3557036</v>
      </c>
      <c r="GB59" s="177">
        <f t="shared" si="325"/>
        <v>1541358.3557036</v>
      </c>
      <c r="GC59" s="177">
        <f t="shared" si="325"/>
        <v>1541358.3557036</v>
      </c>
      <c r="GD59" s="177">
        <f t="shared" si="325"/>
        <v>1541358.3557036</v>
      </c>
      <c r="GE59" s="177">
        <f t="shared" si="325"/>
        <v>1541358.3557036</v>
      </c>
      <c r="GF59" s="177">
        <f t="shared" si="325"/>
        <v>1541358.3557036</v>
      </c>
      <c r="GG59" s="177">
        <f t="shared" si="325"/>
        <v>1541358.3557036</v>
      </c>
      <c r="GH59" s="177">
        <f t="shared" si="325"/>
        <v>1541358.3557036</v>
      </c>
      <c r="GI59" s="177">
        <f t="shared" si="325"/>
        <v>1541358.3557036</v>
      </c>
      <c r="GJ59" s="168"/>
      <c r="GK59" s="226"/>
      <c r="GL59" s="180"/>
      <c r="GM59" s="180"/>
      <c r="GN59" s="177"/>
      <c r="GO59" s="177"/>
      <c r="GP59" s="177"/>
      <c r="GQ59" s="177"/>
      <c r="GR59" s="183">
        <v>1</v>
      </c>
      <c r="GS59" s="183">
        <v>1</v>
      </c>
      <c r="GT59" s="183">
        <v>1</v>
      </c>
      <c r="GU59" s="183">
        <v>1</v>
      </c>
      <c r="GV59" s="183">
        <v>1</v>
      </c>
      <c r="GW59" s="183">
        <v>1</v>
      </c>
      <c r="GX59" s="183">
        <v>1</v>
      </c>
      <c r="GY59" s="183">
        <v>1</v>
      </c>
      <c r="GZ59" s="183">
        <v>1</v>
      </c>
      <c r="HA59" s="183">
        <v>1</v>
      </c>
      <c r="HB59" s="183">
        <v>1</v>
      </c>
      <c r="HC59" s="183">
        <v>1</v>
      </c>
      <c r="HD59" s="183">
        <v>1</v>
      </c>
      <c r="HE59" s="183">
        <v>1</v>
      </c>
      <c r="HF59" s="183">
        <v>1</v>
      </c>
      <c r="HG59" s="183">
        <v>1</v>
      </c>
      <c r="HH59" s="183">
        <v>1</v>
      </c>
      <c r="HI59" s="183">
        <v>1</v>
      </c>
      <c r="HJ59" s="168"/>
      <c r="HK59" s="52">
        <f t="shared" si="53"/>
        <v>2018</v>
      </c>
      <c r="HL59" s="52">
        <f ca="1">IF($EJ59&gt;0,OFFSET(Dashboard!F$16,$EJ59-1,0),0)</f>
        <v>1</v>
      </c>
      <c r="HM59" s="52">
        <f ca="1">IF($EJ59&gt;0,OFFSET(Dashboard!G$16,$EJ59-1,0),0)</f>
        <v>0</v>
      </c>
      <c r="HN59" s="52">
        <f ca="1">IF($EJ59&gt;0,OFFSET(Dashboard!H$16,$EJ59-1,0),0)</f>
        <v>0</v>
      </c>
      <c r="HO59" s="168"/>
    </row>
    <row r="60" spans="1:223" s="5" customFormat="1" ht="32.25" customHeight="1" outlineLevel="1" x14ac:dyDescent="0.2">
      <c r="A60" s="171">
        <f t="shared" ca="1" si="16"/>
        <v>1</v>
      </c>
      <c r="B60" s="45">
        <f t="shared" ref="B60" si="361">B59+1</f>
        <v>50</v>
      </c>
      <c r="C60" s="45"/>
      <c r="D60" s="172" t="str">
        <f ca="1">IF(EJ60&gt;0,OFFSET(Dashboard!$E$16,EJ60-1,0),"")</f>
        <v>2015 T-20</v>
      </c>
      <c r="E60" s="603" t="s">
        <v>691</v>
      </c>
      <c r="F60" s="173" t="s">
        <v>634</v>
      </c>
      <c r="G60" s="711">
        <f t="shared" ca="1" si="355"/>
        <v>13.648782573919346</v>
      </c>
      <c r="H60" s="714">
        <f t="shared" ca="1" si="356"/>
        <v>1.7758567136485397</v>
      </c>
      <c r="I60" s="609">
        <f t="shared" ca="1" si="357"/>
        <v>0</v>
      </c>
      <c r="J60" s="522">
        <v>43282</v>
      </c>
      <c r="K60" s="175">
        <v>10</v>
      </c>
      <c r="L60" s="168"/>
      <c r="M60" s="764">
        <v>1</v>
      </c>
      <c r="N60" s="176">
        <v>0</v>
      </c>
      <c r="O60" s="177">
        <v>100</v>
      </c>
      <c r="P60" s="168"/>
      <c r="Q60" s="144"/>
      <c r="R60" s="612">
        <f>104.4+4.4*4848/10045</f>
        <v>106.52356396217024</v>
      </c>
      <c r="S60" s="613">
        <v>1.38598871510683E-2</v>
      </c>
      <c r="T60" s="613">
        <v>0</v>
      </c>
      <c r="U60" s="179">
        <v>1</v>
      </c>
      <c r="V60" s="179">
        <v>1</v>
      </c>
      <c r="W60" s="179">
        <v>0</v>
      </c>
      <c r="X60" s="138"/>
      <c r="Y60" s="138"/>
      <c r="Z60" s="226"/>
      <c r="AA60" s="180"/>
      <c r="AB60" s="180"/>
      <c r="AC60" s="177"/>
      <c r="AD60" s="177"/>
      <c r="AE60" s="177"/>
      <c r="AF60" s="177"/>
      <c r="AG60" s="177"/>
      <c r="AH60" s="177"/>
      <c r="AI60" s="177"/>
      <c r="AJ60" s="177">
        <f t="shared" si="359"/>
        <v>124054.86782078454</v>
      </c>
      <c r="AK60" s="177">
        <f t="shared" si="359"/>
        <v>124819.12203456798</v>
      </c>
      <c r="AL60" s="177">
        <f t="shared" si="359"/>
        <v>128129.2332536531</v>
      </c>
      <c r="AM60" s="177">
        <f t="shared" si="359"/>
        <v>128431.83298136649</v>
      </c>
      <c r="AN60" s="177">
        <f t="shared" si="359"/>
        <v>129320.31555789839</v>
      </c>
      <c r="AO60" s="177">
        <f t="shared" si="329"/>
        <v>129320.31555789839</v>
      </c>
      <c r="AP60" s="177">
        <f t="shared" si="330"/>
        <v>129320.31555789839</v>
      </c>
      <c r="AQ60" s="177">
        <f t="shared" si="331"/>
        <v>129320.31555789839</v>
      </c>
      <c r="AR60" s="177">
        <f t="shared" si="332"/>
        <v>129320.31555789839</v>
      </c>
      <c r="AS60" s="177">
        <f t="shared" si="333"/>
        <v>129320.31555789839</v>
      </c>
      <c r="AT60" s="177">
        <f t="shared" si="334"/>
        <v>129320.31555789839</v>
      </c>
      <c r="AU60" s="177">
        <f t="shared" si="335"/>
        <v>129320.31555789839</v>
      </c>
      <c r="AV60" s="177">
        <f t="shared" si="336"/>
        <v>129320.31555789839</v>
      </c>
      <c r="AW60" s="177">
        <f t="shared" si="337"/>
        <v>129320.31555789839</v>
      </c>
      <c r="AX60" s="177">
        <f t="shared" si="338"/>
        <v>129320.31555789839</v>
      </c>
      <c r="AY60" s="73"/>
      <c r="AZ60" s="73"/>
      <c r="BA60" s="724"/>
      <c r="BB60" s="181"/>
      <c r="BC60" s="181"/>
      <c r="BD60" s="181"/>
      <c r="BE60" s="181"/>
      <c r="BF60" s="181"/>
      <c r="BG60" s="181"/>
      <c r="BH60" s="181"/>
      <c r="BI60" s="181"/>
      <c r="BJ60" s="181">
        <f t="shared" si="320"/>
        <v>0.89</v>
      </c>
      <c r="BK60" s="181">
        <f t="shared" si="320"/>
        <v>0.89</v>
      </c>
      <c r="BL60" s="181">
        <f t="shared" si="320"/>
        <v>0.89</v>
      </c>
      <c r="BM60" s="181">
        <f t="shared" si="320"/>
        <v>0.89</v>
      </c>
      <c r="BN60" s="181">
        <f t="shared" si="320"/>
        <v>0.89</v>
      </c>
      <c r="BO60" s="181">
        <f t="shared" si="320"/>
        <v>0.89</v>
      </c>
      <c r="BP60" s="181">
        <f t="shared" si="320"/>
        <v>0.89</v>
      </c>
      <c r="BQ60" s="181">
        <f t="shared" si="320"/>
        <v>0.89</v>
      </c>
      <c r="BR60" s="181">
        <f t="shared" si="320"/>
        <v>0.89</v>
      </c>
      <c r="BS60" s="181">
        <f t="shared" si="320"/>
        <v>0.89</v>
      </c>
      <c r="BT60" s="181">
        <f t="shared" si="320"/>
        <v>0.89</v>
      </c>
      <c r="BU60" s="181">
        <f t="shared" si="320"/>
        <v>0.89</v>
      </c>
      <c r="BV60" s="181">
        <f t="shared" si="320"/>
        <v>0.89</v>
      </c>
      <c r="BW60" s="181">
        <f t="shared" si="320"/>
        <v>0.89</v>
      </c>
      <c r="BX60" s="181">
        <f t="shared" si="320"/>
        <v>0.89</v>
      </c>
      <c r="BY60" s="181">
        <f t="shared" si="320"/>
        <v>0.89</v>
      </c>
      <c r="BZ60" s="23"/>
      <c r="CA60" s="724"/>
      <c r="CB60" s="181"/>
      <c r="CC60" s="181"/>
      <c r="CD60" s="181"/>
      <c r="CE60" s="181"/>
      <c r="CF60" s="181"/>
      <c r="CG60" s="181"/>
      <c r="CH60" s="181"/>
      <c r="CI60" s="181"/>
      <c r="CJ60" s="181">
        <f t="shared" si="321"/>
        <v>0.89</v>
      </c>
      <c r="CK60" s="181">
        <f t="shared" si="321"/>
        <v>0.89</v>
      </c>
      <c r="CL60" s="181">
        <f t="shared" si="321"/>
        <v>0.89</v>
      </c>
      <c r="CM60" s="181">
        <f t="shared" si="321"/>
        <v>0.89</v>
      </c>
      <c r="CN60" s="181">
        <f t="shared" si="321"/>
        <v>0.89</v>
      </c>
      <c r="CO60" s="181">
        <f t="shared" si="321"/>
        <v>0.89</v>
      </c>
      <c r="CP60" s="181">
        <f t="shared" si="321"/>
        <v>0.89</v>
      </c>
      <c r="CQ60" s="181">
        <f t="shared" si="321"/>
        <v>0.89</v>
      </c>
      <c r="CR60" s="181">
        <f t="shared" si="321"/>
        <v>0.89</v>
      </c>
      <c r="CS60" s="181">
        <f t="shared" si="321"/>
        <v>0.89</v>
      </c>
      <c r="CT60" s="181">
        <f t="shared" si="321"/>
        <v>0.89</v>
      </c>
      <c r="CU60" s="181">
        <f t="shared" si="321"/>
        <v>0.89</v>
      </c>
      <c r="CV60" s="181">
        <f t="shared" si="321"/>
        <v>0.89</v>
      </c>
      <c r="CW60" s="181">
        <f t="shared" si="321"/>
        <v>0.89</v>
      </c>
      <c r="CX60" s="181">
        <f t="shared" si="321"/>
        <v>0.89</v>
      </c>
      <c r="CY60" s="181">
        <f t="shared" si="321"/>
        <v>0.89</v>
      </c>
      <c r="CZ60" s="168"/>
      <c r="DA60" s="724"/>
      <c r="DB60" s="181"/>
      <c r="DC60" s="181"/>
      <c r="DD60" s="181"/>
      <c r="DE60" s="181"/>
      <c r="DF60" s="181"/>
      <c r="DG60" s="181"/>
      <c r="DH60" s="181"/>
      <c r="DI60" s="181"/>
      <c r="DJ60" s="181">
        <f t="shared" si="322"/>
        <v>0.89</v>
      </c>
      <c r="DK60" s="181">
        <f t="shared" si="322"/>
        <v>0.89</v>
      </c>
      <c r="DL60" s="181">
        <f t="shared" si="322"/>
        <v>0.89</v>
      </c>
      <c r="DM60" s="181">
        <f t="shared" si="322"/>
        <v>0.89</v>
      </c>
      <c r="DN60" s="181">
        <f t="shared" si="322"/>
        <v>0.89</v>
      </c>
      <c r="DO60" s="181">
        <f t="shared" si="322"/>
        <v>0.89</v>
      </c>
      <c r="DP60" s="181">
        <f t="shared" si="322"/>
        <v>0.89</v>
      </c>
      <c r="DQ60" s="181">
        <f t="shared" si="322"/>
        <v>0.89</v>
      </c>
      <c r="DR60" s="181">
        <f t="shared" si="322"/>
        <v>0.89</v>
      </c>
      <c r="DS60" s="181">
        <f t="shared" si="322"/>
        <v>0.89</v>
      </c>
      <c r="DT60" s="181">
        <f t="shared" si="322"/>
        <v>0.89</v>
      </c>
      <c r="DU60" s="181">
        <f t="shared" si="322"/>
        <v>0.89</v>
      </c>
      <c r="DV60" s="181">
        <f t="shared" si="322"/>
        <v>0.89</v>
      </c>
      <c r="DW60" s="181">
        <f t="shared" si="322"/>
        <v>0.89</v>
      </c>
      <c r="DX60" s="181">
        <f t="shared" si="322"/>
        <v>0.89</v>
      </c>
      <c r="DY60" s="181">
        <f t="shared" si="322"/>
        <v>0.89</v>
      </c>
      <c r="DZ60" s="168"/>
      <c r="EA60" s="171"/>
      <c r="EB60" s="182">
        <v>0.35</v>
      </c>
      <c r="EC60" s="177">
        <v>2000</v>
      </c>
      <c r="ED60" s="174">
        <v>0.01</v>
      </c>
      <c r="EE60" s="174">
        <v>0.2</v>
      </c>
      <c r="EF60" s="178"/>
      <c r="EG60" s="73"/>
      <c r="EH60" s="228">
        <f t="shared" si="323"/>
        <v>0.7</v>
      </c>
      <c r="EI60" s="168"/>
      <c r="EJ60" s="171">
        <f t="shared" si="48"/>
        <v>6</v>
      </c>
      <c r="EK60" s="171">
        <v>0</v>
      </c>
      <c r="EL60" s="171">
        <v>0</v>
      </c>
      <c r="EM60" s="171">
        <v>0</v>
      </c>
      <c r="EN60" s="171">
        <v>0</v>
      </c>
      <c r="EO60" s="171">
        <v>0</v>
      </c>
      <c r="EP60" s="171">
        <v>1</v>
      </c>
      <c r="EQ60" s="171">
        <v>0</v>
      </c>
      <c r="ER60" s="171">
        <v>0</v>
      </c>
      <c r="ES60" s="171">
        <v>0</v>
      </c>
      <c r="ET60" s="171">
        <v>0</v>
      </c>
      <c r="EU60" s="171">
        <v>0</v>
      </c>
      <c r="EV60" s="171">
        <v>0</v>
      </c>
      <c r="EW60" s="171">
        <v>0</v>
      </c>
      <c r="EX60" s="171">
        <v>0</v>
      </c>
      <c r="EY60" s="171">
        <f t="shared" si="49"/>
        <v>1</v>
      </c>
      <c r="EZ60" s="171">
        <f t="shared" si="324"/>
        <v>1</v>
      </c>
      <c r="FA60" s="168"/>
      <c r="FB60" s="52">
        <f t="shared" si="310"/>
        <v>8</v>
      </c>
      <c r="FC60" s="171">
        <f t="shared" si="50"/>
        <v>2019</v>
      </c>
      <c r="FD60" s="75"/>
      <c r="FE60" s="75"/>
      <c r="FF60" s="75"/>
      <c r="FG60" s="75"/>
      <c r="FH60" s="75"/>
      <c r="FI60" s="75"/>
      <c r="FJ60" s="23"/>
      <c r="FK60" s="226"/>
      <c r="FL60" s="180"/>
      <c r="FM60" s="180"/>
      <c r="FN60" s="177"/>
      <c r="FO60" s="177"/>
      <c r="FP60" s="177"/>
      <c r="FQ60" s="177"/>
      <c r="FR60" s="177"/>
      <c r="FS60" s="177"/>
      <c r="FT60" s="177"/>
      <c r="FU60" s="177">
        <v>124054.86782078454</v>
      </c>
      <c r="FV60" s="177">
        <v>124819.12203456798</v>
      </c>
      <c r="FW60" s="177">
        <v>128129.2332536531</v>
      </c>
      <c r="FX60" s="177">
        <v>128431.83298136649</v>
      </c>
      <c r="FY60" s="177">
        <v>129320.31555789839</v>
      </c>
      <c r="FZ60" s="177">
        <f t="shared" si="325"/>
        <v>129320.31555789839</v>
      </c>
      <c r="GA60" s="177">
        <f t="shared" si="325"/>
        <v>129320.31555789839</v>
      </c>
      <c r="GB60" s="177">
        <f t="shared" si="325"/>
        <v>129320.31555789839</v>
      </c>
      <c r="GC60" s="177">
        <f t="shared" si="325"/>
        <v>129320.31555789839</v>
      </c>
      <c r="GD60" s="177">
        <f t="shared" si="325"/>
        <v>129320.31555789839</v>
      </c>
      <c r="GE60" s="177">
        <f t="shared" si="325"/>
        <v>129320.31555789839</v>
      </c>
      <c r="GF60" s="177">
        <f t="shared" si="325"/>
        <v>129320.31555789839</v>
      </c>
      <c r="GG60" s="177">
        <f t="shared" si="325"/>
        <v>129320.31555789839</v>
      </c>
      <c r="GH60" s="177">
        <f t="shared" si="325"/>
        <v>129320.31555789839</v>
      </c>
      <c r="GI60" s="177">
        <f t="shared" si="325"/>
        <v>129320.31555789839</v>
      </c>
      <c r="GJ60" s="168"/>
      <c r="GK60" s="226"/>
      <c r="GL60" s="180"/>
      <c r="GM60" s="180"/>
      <c r="GN60" s="177"/>
      <c r="GO60" s="177"/>
      <c r="GP60" s="177"/>
      <c r="GQ60" s="177"/>
      <c r="GR60" s="183">
        <v>1</v>
      </c>
      <c r="GS60" s="183">
        <v>1</v>
      </c>
      <c r="GT60" s="183">
        <v>1</v>
      </c>
      <c r="GU60" s="183">
        <v>1</v>
      </c>
      <c r="GV60" s="183">
        <v>1</v>
      </c>
      <c r="GW60" s="183">
        <v>1</v>
      </c>
      <c r="GX60" s="183">
        <v>1</v>
      </c>
      <c r="GY60" s="183">
        <v>1</v>
      </c>
      <c r="GZ60" s="183">
        <v>1</v>
      </c>
      <c r="HA60" s="183">
        <v>1</v>
      </c>
      <c r="HB60" s="183">
        <v>1</v>
      </c>
      <c r="HC60" s="183">
        <v>1</v>
      </c>
      <c r="HD60" s="183">
        <v>1</v>
      </c>
      <c r="HE60" s="183">
        <v>1</v>
      </c>
      <c r="HF60" s="183">
        <v>1</v>
      </c>
      <c r="HG60" s="183">
        <v>1</v>
      </c>
      <c r="HH60" s="183">
        <v>1</v>
      </c>
      <c r="HI60" s="183">
        <v>1</v>
      </c>
      <c r="HJ60" s="168"/>
      <c r="HK60" s="52">
        <f t="shared" si="53"/>
        <v>2018</v>
      </c>
      <c r="HL60" s="52">
        <f ca="1">IF($EJ60&gt;0,OFFSET(Dashboard!F$16,$EJ60-1,0),0)</f>
        <v>1</v>
      </c>
      <c r="HM60" s="52">
        <f ca="1">IF($EJ60&gt;0,OFFSET(Dashboard!G$16,$EJ60-1,0),0)</f>
        <v>0</v>
      </c>
      <c r="HN60" s="52">
        <f ca="1">IF($EJ60&gt;0,OFFSET(Dashboard!H$16,$EJ60-1,0),0)</f>
        <v>0</v>
      </c>
      <c r="HO60" s="168"/>
    </row>
    <row r="61" spans="1:223" s="5" customFormat="1" ht="32.25" customHeight="1" outlineLevel="1" x14ac:dyDescent="0.2">
      <c r="A61" s="171">
        <f t="shared" ca="1" si="16"/>
        <v>1</v>
      </c>
      <c r="B61" s="45">
        <f t="shared" ref="B61" si="362">B60+1</f>
        <v>51</v>
      </c>
      <c r="C61" s="45"/>
      <c r="D61" s="172" t="str">
        <f ca="1">IF(EJ61&gt;0,OFFSET(Dashboard!$E$16,EJ61-1,0),"")</f>
        <v>2015 T-20</v>
      </c>
      <c r="E61" s="603" t="s">
        <v>623</v>
      </c>
      <c r="F61" s="173" t="s">
        <v>635</v>
      </c>
      <c r="G61" s="711">
        <f t="shared" ca="1" si="355"/>
        <v>0.96821548586683348</v>
      </c>
      <c r="H61" s="714">
        <f t="shared" ca="1" si="356"/>
        <v>0</v>
      </c>
      <c r="I61" s="609">
        <f t="shared" ca="1" si="357"/>
        <v>0</v>
      </c>
      <c r="J61" s="522">
        <v>42370</v>
      </c>
      <c r="K61" s="175">
        <v>12</v>
      </c>
      <c r="L61" s="168"/>
      <c r="M61" s="764">
        <v>1</v>
      </c>
      <c r="N61" s="176">
        <v>0</v>
      </c>
      <c r="O61" s="177">
        <v>100</v>
      </c>
      <c r="P61" s="168"/>
      <c r="Q61" s="144"/>
      <c r="R61" s="612">
        <f>4.95740127150394*4848/10045</f>
        <v>2.3925815195869689</v>
      </c>
      <c r="S61" s="613">
        <v>0</v>
      </c>
      <c r="T61" s="613">
        <v>0</v>
      </c>
      <c r="U61" s="179">
        <v>1</v>
      </c>
      <c r="V61" s="179">
        <v>1</v>
      </c>
      <c r="W61" s="179">
        <v>0</v>
      </c>
      <c r="X61" s="138"/>
      <c r="Y61" s="138"/>
      <c r="Z61" s="226"/>
      <c r="AA61" s="180"/>
      <c r="AB61" s="180"/>
      <c r="AC61" s="177"/>
      <c r="AD61" s="177"/>
      <c r="AE61" s="177"/>
      <c r="AF61" s="177"/>
      <c r="AG61" s="177"/>
      <c r="AH61" s="177"/>
      <c r="AI61" s="177"/>
      <c r="AJ61" s="177">
        <f t="shared" si="341"/>
        <v>404673.97994195676</v>
      </c>
      <c r="AK61" s="177">
        <f t="shared" si="342"/>
        <v>407506.69780154974</v>
      </c>
      <c r="AL61" s="177">
        <f t="shared" si="343"/>
        <v>410359.24468616099</v>
      </c>
      <c r="AM61" s="177">
        <f t="shared" si="344"/>
        <v>413231.75939896429</v>
      </c>
      <c r="AN61" s="177">
        <f t="shared" si="345"/>
        <v>416124.38171475666</v>
      </c>
      <c r="AO61" s="177">
        <f t="shared" si="329"/>
        <v>416124.38171475666</v>
      </c>
      <c r="AP61" s="177">
        <f t="shared" si="330"/>
        <v>416124.38171475666</v>
      </c>
      <c r="AQ61" s="177">
        <f t="shared" si="331"/>
        <v>416124.38171475666</v>
      </c>
      <c r="AR61" s="177">
        <f t="shared" si="332"/>
        <v>416124.38171475666</v>
      </c>
      <c r="AS61" s="177">
        <f t="shared" si="333"/>
        <v>416124.38171475666</v>
      </c>
      <c r="AT61" s="177">
        <f t="shared" si="334"/>
        <v>416124.38171475666</v>
      </c>
      <c r="AU61" s="177">
        <f t="shared" si="335"/>
        <v>416124.38171475666</v>
      </c>
      <c r="AV61" s="177">
        <f t="shared" si="336"/>
        <v>416124.38171475666</v>
      </c>
      <c r="AW61" s="177">
        <f t="shared" si="337"/>
        <v>416124.38171475666</v>
      </c>
      <c r="AX61" s="177">
        <f t="shared" si="338"/>
        <v>416124.38171475666</v>
      </c>
      <c r="AY61" s="73"/>
      <c r="AZ61" s="73"/>
      <c r="BA61" s="724"/>
      <c r="BB61" s="181"/>
      <c r="BC61" s="181"/>
      <c r="BD61" s="181"/>
      <c r="BE61" s="181"/>
      <c r="BF61" s="181"/>
      <c r="BG61" s="181"/>
      <c r="BH61" s="181"/>
      <c r="BI61" s="181"/>
      <c r="BJ61" s="181">
        <f t="shared" si="320"/>
        <v>0.89</v>
      </c>
      <c r="BK61" s="181">
        <f t="shared" si="320"/>
        <v>0.89</v>
      </c>
      <c r="BL61" s="181">
        <f t="shared" si="320"/>
        <v>0.89</v>
      </c>
      <c r="BM61" s="181">
        <f t="shared" si="320"/>
        <v>0.89</v>
      </c>
      <c r="BN61" s="181">
        <f t="shared" si="320"/>
        <v>0.89</v>
      </c>
      <c r="BO61" s="181">
        <f t="shared" si="320"/>
        <v>0.89</v>
      </c>
      <c r="BP61" s="181">
        <f t="shared" si="320"/>
        <v>0.89</v>
      </c>
      <c r="BQ61" s="181">
        <f t="shared" si="320"/>
        <v>0.89</v>
      </c>
      <c r="BR61" s="181">
        <f t="shared" si="320"/>
        <v>0.89</v>
      </c>
      <c r="BS61" s="181">
        <f t="shared" si="320"/>
        <v>0.89</v>
      </c>
      <c r="BT61" s="181">
        <f t="shared" si="320"/>
        <v>0.89</v>
      </c>
      <c r="BU61" s="181">
        <f t="shared" si="320"/>
        <v>0.89</v>
      </c>
      <c r="BV61" s="181">
        <f t="shared" si="320"/>
        <v>0.89</v>
      </c>
      <c r="BW61" s="181">
        <f t="shared" si="320"/>
        <v>0.89</v>
      </c>
      <c r="BX61" s="181">
        <f t="shared" si="320"/>
        <v>0.89</v>
      </c>
      <c r="BY61" s="181">
        <f t="shared" si="320"/>
        <v>0.89</v>
      </c>
      <c r="BZ61" s="23"/>
      <c r="CA61" s="724"/>
      <c r="CB61" s="181"/>
      <c r="CC61" s="181"/>
      <c r="CD61" s="181"/>
      <c r="CE61" s="181"/>
      <c r="CF61" s="181"/>
      <c r="CG61" s="181"/>
      <c r="CH61" s="181"/>
      <c r="CI61" s="181"/>
      <c r="CJ61" s="181">
        <f t="shared" si="321"/>
        <v>0.89</v>
      </c>
      <c r="CK61" s="181">
        <f t="shared" si="321"/>
        <v>0.89</v>
      </c>
      <c r="CL61" s="181">
        <f t="shared" si="321"/>
        <v>0.89</v>
      </c>
      <c r="CM61" s="181">
        <f t="shared" si="321"/>
        <v>0.89</v>
      </c>
      <c r="CN61" s="181">
        <f t="shared" si="321"/>
        <v>0.89</v>
      </c>
      <c r="CO61" s="181">
        <f t="shared" si="321"/>
        <v>0.89</v>
      </c>
      <c r="CP61" s="181">
        <f t="shared" si="321"/>
        <v>0.89</v>
      </c>
      <c r="CQ61" s="181">
        <f t="shared" si="321"/>
        <v>0.89</v>
      </c>
      <c r="CR61" s="181">
        <f t="shared" si="321"/>
        <v>0.89</v>
      </c>
      <c r="CS61" s="181">
        <f t="shared" si="321"/>
        <v>0.89</v>
      </c>
      <c r="CT61" s="181">
        <f t="shared" si="321"/>
        <v>0.89</v>
      </c>
      <c r="CU61" s="181">
        <f t="shared" si="321"/>
        <v>0.89</v>
      </c>
      <c r="CV61" s="181">
        <f t="shared" si="321"/>
        <v>0.89</v>
      </c>
      <c r="CW61" s="181">
        <f t="shared" si="321"/>
        <v>0.89</v>
      </c>
      <c r="CX61" s="181">
        <f t="shared" si="321"/>
        <v>0.89</v>
      </c>
      <c r="CY61" s="181">
        <f t="shared" si="321"/>
        <v>0.89</v>
      </c>
      <c r="CZ61" s="168"/>
      <c r="DA61" s="724"/>
      <c r="DB61" s="181"/>
      <c r="DC61" s="181"/>
      <c r="DD61" s="181"/>
      <c r="DE61" s="181"/>
      <c r="DF61" s="181"/>
      <c r="DG61" s="181"/>
      <c r="DH61" s="181"/>
      <c r="DI61" s="181"/>
      <c r="DJ61" s="181">
        <f t="shared" si="322"/>
        <v>0.89</v>
      </c>
      <c r="DK61" s="181">
        <f t="shared" si="322"/>
        <v>0.89</v>
      </c>
      <c r="DL61" s="181">
        <f t="shared" si="322"/>
        <v>0.89</v>
      </c>
      <c r="DM61" s="181">
        <f t="shared" si="322"/>
        <v>0.89</v>
      </c>
      <c r="DN61" s="181">
        <f t="shared" si="322"/>
        <v>0.89</v>
      </c>
      <c r="DO61" s="181">
        <f t="shared" si="322"/>
        <v>0.89</v>
      </c>
      <c r="DP61" s="181">
        <f t="shared" si="322"/>
        <v>0.89</v>
      </c>
      <c r="DQ61" s="181">
        <f t="shared" si="322"/>
        <v>0.89</v>
      </c>
      <c r="DR61" s="181">
        <f t="shared" si="322"/>
        <v>0.89</v>
      </c>
      <c r="DS61" s="181">
        <f t="shared" si="322"/>
        <v>0.89</v>
      </c>
      <c r="DT61" s="181">
        <f t="shared" si="322"/>
        <v>0.89</v>
      </c>
      <c r="DU61" s="181">
        <f t="shared" si="322"/>
        <v>0.89</v>
      </c>
      <c r="DV61" s="181">
        <f t="shared" si="322"/>
        <v>0.89</v>
      </c>
      <c r="DW61" s="181">
        <f t="shared" si="322"/>
        <v>0.89</v>
      </c>
      <c r="DX61" s="181">
        <f t="shared" si="322"/>
        <v>0.89</v>
      </c>
      <c r="DY61" s="181">
        <f t="shared" si="322"/>
        <v>0.89</v>
      </c>
      <c r="DZ61" s="168"/>
      <c r="EA61" s="171"/>
      <c r="EB61" s="182">
        <v>0.68</v>
      </c>
      <c r="EC61" s="177">
        <v>2014</v>
      </c>
      <c r="ED61" s="174">
        <v>1</v>
      </c>
      <c r="EE61" s="174">
        <v>1</v>
      </c>
      <c r="EF61" s="178"/>
      <c r="EG61" s="73"/>
      <c r="EH61" s="228">
        <f t="shared" si="323"/>
        <v>0.7</v>
      </c>
      <c r="EI61" s="168"/>
      <c r="EJ61" s="171">
        <f t="shared" si="48"/>
        <v>6</v>
      </c>
      <c r="EK61" s="171">
        <v>0</v>
      </c>
      <c r="EL61" s="171">
        <v>0</v>
      </c>
      <c r="EM61" s="171">
        <v>0</v>
      </c>
      <c r="EN61" s="171">
        <v>0</v>
      </c>
      <c r="EO61" s="171">
        <v>0</v>
      </c>
      <c r="EP61" s="171">
        <v>1</v>
      </c>
      <c r="EQ61" s="171">
        <v>0</v>
      </c>
      <c r="ER61" s="171">
        <v>0</v>
      </c>
      <c r="ES61" s="171">
        <v>0</v>
      </c>
      <c r="ET61" s="171">
        <v>0</v>
      </c>
      <c r="EU61" s="171">
        <v>0</v>
      </c>
      <c r="EV61" s="171">
        <v>0</v>
      </c>
      <c r="EW61" s="171">
        <v>0</v>
      </c>
      <c r="EX61" s="171">
        <v>0</v>
      </c>
      <c r="EY61" s="171">
        <f t="shared" si="49"/>
        <v>1</v>
      </c>
      <c r="EZ61" s="171">
        <f t="shared" si="324"/>
        <v>1</v>
      </c>
      <c r="FA61" s="168"/>
      <c r="FB61" s="52">
        <f t="shared" si="310"/>
        <v>8</v>
      </c>
      <c r="FC61" s="171">
        <f t="shared" si="50"/>
        <v>2017</v>
      </c>
      <c r="FD61" s="75"/>
      <c r="FE61" s="75"/>
      <c r="FF61" s="75"/>
      <c r="FG61" s="75"/>
      <c r="FH61" s="75"/>
      <c r="FI61" s="75"/>
      <c r="FJ61" s="23"/>
      <c r="FK61" s="226"/>
      <c r="FL61" s="180"/>
      <c r="FM61" s="180"/>
      <c r="FN61" s="177"/>
      <c r="FO61" s="177"/>
      <c r="FP61" s="177"/>
      <c r="FQ61" s="177"/>
      <c r="FR61" s="177"/>
      <c r="FS61" s="177"/>
      <c r="FT61" s="177"/>
      <c r="FU61" s="177">
        <v>404673.97994195676</v>
      </c>
      <c r="FV61" s="177">
        <v>407506.69780154974</v>
      </c>
      <c r="FW61" s="177">
        <v>410359.24468616099</v>
      </c>
      <c r="FX61" s="177">
        <v>413231.75939896429</v>
      </c>
      <c r="FY61" s="177">
        <v>416124.38171475666</v>
      </c>
      <c r="FZ61" s="177">
        <f t="shared" si="325"/>
        <v>416124.38171475666</v>
      </c>
      <c r="GA61" s="177">
        <f t="shared" si="325"/>
        <v>416124.38171475666</v>
      </c>
      <c r="GB61" s="177">
        <f t="shared" si="325"/>
        <v>416124.38171475666</v>
      </c>
      <c r="GC61" s="177">
        <f t="shared" si="325"/>
        <v>416124.38171475666</v>
      </c>
      <c r="GD61" s="177">
        <f t="shared" si="325"/>
        <v>416124.38171475666</v>
      </c>
      <c r="GE61" s="177">
        <f t="shared" si="325"/>
        <v>416124.38171475666</v>
      </c>
      <c r="GF61" s="177">
        <f t="shared" si="325"/>
        <v>416124.38171475666</v>
      </c>
      <c r="GG61" s="177">
        <f t="shared" si="325"/>
        <v>416124.38171475666</v>
      </c>
      <c r="GH61" s="177">
        <f t="shared" si="325"/>
        <v>416124.38171475666</v>
      </c>
      <c r="GI61" s="177">
        <f t="shared" si="325"/>
        <v>416124.38171475666</v>
      </c>
      <c r="GJ61" s="168"/>
      <c r="GK61" s="226"/>
      <c r="GL61" s="180"/>
      <c r="GM61" s="180"/>
      <c r="GN61" s="177"/>
      <c r="GO61" s="177"/>
      <c r="GP61" s="177"/>
      <c r="GQ61" s="177"/>
      <c r="GR61" s="183">
        <v>1</v>
      </c>
      <c r="GS61" s="183">
        <v>1</v>
      </c>
      <c r="GT61" s="183">
        <v>1</v>
      </c>
      <c r="GU61" s="183">
        <v>1</v>
      </c>
      <c r="GV61" s="183">
        <v>1</v>
      </c>
      <c r="GW61" s="183">
        <v>1</v>
      </c>
      <c r="GX61" s="183">
        <v>1</v>
      </c>
      <c r="GY61" s="183">
        <v>1</v>
      </c>
      <c r="GZ61" s="183">
        <v>1</v>
      </c>
      <c r="HA61" s="183">
        <v>1</v>
      </c>
      <c r="HB61" s="183">
        <v>1</v>
      </c>
      <c r="HC61" s="183">
        <v>1</v>
      </c>
      <c r="HD61" s="183">
        <v>1</v>
      </c>
      <c r="HE61" s="183">
        <v>1</v>
      </c>
      <c r="HF61" s="183">
        <v>1</v>
      </c>
      <c r="HG61" s="183">
        <v>1</v>
      </c>
      <c r="HH61" s="183">
        <v>1</v>
      </c>
      <c r="HI61" s="183">
        <v>1</v>
      </c>
      <c r="HJ61" s="168"/>
      <c r="HK61" s="52">
        <f t="shared" si="53"/>
        <v>2016</v>
      </c>
      <c r="HL61" s="52">
        <f ca="1">IF($EJ61&gt;0,OFFSET(Dashboard!F$16,$EJ61-1,0),0)</f>
        <v>1</v>
      </c>
      <c r="HM61" s="52">
        <f ca="1">IF($EJ61&gt;0,OFFSET(Dashboard!G$16,$EJ61-1,0),0)</f>
        <v>0</v>
      </c>
      <c r="HN61" s="52">
        <f ca="1">IF($EJ61&gt;0,OFFSET(Dashboard!H$16,$EJ61-1,0),0)</f>
        <v>0</v>
      </c>
      <c r="HO61" s="168"/>
    </row>
    <row r="62" spans="1:223" s="5" customFormat="1" ht="32.25" customHeight="1" outlineLevel="1" x14ac:dyDescent="0.2">
      <c r="A62" s="171">
        <f t="shared" ca="1" si="16"/>
        <v>1</v>
      </c>
      <c r="B62" s="45">
        <f t="shared" ref="B62" si="363">B61+1</f>
        <v>52</v>
      </c>
      <c r="C62" s="45"/>
      <c r="D62" s="172" t="str">
        <f ca="1">IF(EJ62&gt;0,OFFSET(Dashboard!$E$16,EJ62-1,0),"")</f>
        <v>2015 T-20</v>
      </c>
      <c r="E62" s="603" t="s">
        <v>623</v>
      </c>
      <c r="F62" s="173" t="s">
        <v>636</v>
      </c>
      <c r="G62" s="711">
        <f t="shared" ca="1" si="355"/>
        <v>5.4891523832643641</v>
      </c>
      <c r="H62" s="714">
        <f t="shared" ca="1" si="356"/>
        <v>0</v>
      </c>
      <c r="I62" s="609">
        <f t="shared" ca="1" si="357"/>
        <v>0</v>
      </c>
      <c r="J62" s="522">
        <v>42370</v>
      </c>
      <c r="K62" s="175">
        <v>25</v>
      </c>
      <c r="L62" s="168"/>
      <c r="M62" s="764">
        <v>1</v>
      </c>
      <c r="N62" s="176">
        <v>0</v>
      </c>
      <c r="O62" s="177">
        <v>100</v>
      </c>
      <c r="P62" s="168"/>
      <c r="Q62" s="144"/>
      <c r="R62" s="612">
        <f>8.66388516730792*4848/10045</f>
        <v>4.1814350712900739</v>
      </c>
      <c r="S62" s="613">
        <v>0</v>
      </c>
      <c r="T62" s="613">
        <v>0</v>
      </c>
      <c r="U62" s="179">
        <v>1</v>
      </c>
      <c r="V62" s="179">
        <v>1</v>
      </c>
      <c r="W62" s="179">
        <v>0</v>
      </c>
      <c r="X62" s="138"/>
      <c r="Y62" s="138"/>
      <c r="Z62" s="226"/>
      <c r="AA62" s="180"/>
      <c r="AB62" s="180"/>
      <c r="AC62" s="177"/>
      <c r="AD62" s="177"/>
      <c r="AE62" s="177"/>
      <c r="AF62" s="177"/>
      <c r="AG62" s="177"/>
      <c r="AH62" s="177"/>
      <c r="AI62" s="177"/>
      <c r="AJ62" s="177">
        <f t="shared" si="341"/>
        <v>1312743.6608912421</v>
      </c>
      <c r="AK62" s="177">
        <f t="shared" si="342"/>
        <v>1328876.4911046927</v>
      </c>
      <c r="AL62" s="177">
        <f t="shared" si="343"/>
        <v>1345289.0922524794</v>
      </c>
      <c r="AM62" s="177">
        <f t="shared" si="344"/>
        <v>1362013.8917069156</v>
      </c>
      <c r="AN62" s="177">
        <f t="shared" si="345"/>
        <v>1378991.9020642452</v>
      </c>
      <c r="AO62" s="177">
        <f t="shared" si="329"/>
        <v>1378991.9020642452</v>
      </c>
      <c r="AP62" s="177">
        <f t="shared" si="330"/>
        <v>1378991.9020642452</v>
      </c>
      <c r="AQ62" s="177">
        <f t="shared" si="331"/>
        <v>1378991.9020642452</v>
      </c>
      <c r="AR62" s="177">
        <f t="shared" si="332"/>
        <v>1378991.9020642452</v>
      </c>
      <c r="AS62" s="177">
        <f t="shared" si="333"/>
        <v>1378991.9020642452</v>
      </c>
      <c r="AT62" s="177">
        <f t="shared" si="334"/>
        <v>1378991.9020642452</v>
      </c>
      <c r="AU62" s="177">
        <f t="shared" si="335"/>
        <v>1378991.9020642452</v>
      </c>
      <c r="AV62" s="177">
        <f t="shared" si="336"/>
        <v>1378991.9020642452</v>
      </c>
      <c r="AW62" s="177">
        <f t="shared" si="337"/>
        <v>1378991.9020642452</v>
      </c>
      <c r="AX62" s="177">
        <f t="shared" si="338"/>
        <v>1378991.9020642452</v>
      </c>
      <c r="AY62" s="73"/>
      <c r="AZ62" s="73"/>
      <c r="BA62" s="724"/>
      <c r="BB62" s="181"/>
      <c r="BC62" s="181"/>
      <c r="BD62" s="181"/>
      <c r="BE62" s="181"/>
      <c r="BF62" s="181"/>
      <c r="BG62" s="181"/>
      <c r="BH62" s="181"/>
      <c r="BI62" s="181"/>
      <c r="BJ62" s="181">
        <f t="shared" si="320"/>
        <v>0.89</v>
      </c>
      <c r="BK62" s="181">
        <f t="shared" si="320"/>
        <v>0.89</v>
      </c>
      <c r="BL62" s="181">
        <f t="shared" si="320"/>
        <v>0.89</v>
      </c>
      <c r="BM62" s="181">
        <f t="shared" si="320"/>
        <v>0.89</v>
      </c>
      <c r="BN62" s="181">
        <f t="shared" si="320"/>
        <v>0.89</v>
      </c>
      <c r="BO62" s="181">
        <f t="shared" si="320"/>
        <v>0.89</v>
      </c>
      <c r="BP62" s="181">
        <f t="shared" si="320"/>
        <v>0.89</v>
      </c>
      <c r="BQ62" s="181">
        <f t="shared" si="320"/>
        <v>0.89</v>
      </c>
      <c r="BR62" s="181">
        <f t="shared" si="320"/>
        <v>0.89</v>
      </c>
      <c r="BS62" s="181">
        <f t="shared" si="320"/>
        <v>0.89</v>
      </c>
      <c r="BT62" s="181">
        <f t="shared" si="320"/>
        <v>0.89</v>
      </c>
      <c r="BU62" s="181">
        <f t="shared" si="320"/>
        <v>0.89</v>
      </c>
      <c r="BV62" s="181">
        <f t="shared" si="320"/>
        <v>0.89</v>
      </c>
      <c r="BW62" s="181">
        <f t="shared" si="320"/>
        <v>0.89</v>
      </c>
      <c r="BX62" s="181">
        <f t="shared" si="320"/>
        <v>0.89</v>
      </c>
      <c r="BY62" s="181">
        <f t="shared" si="320"/>
        <v>0.89</v>
      </c>
      <c r="BZ62" s="23"/>
      <c r="CA62" s="724"/>
      <c r="CB62" s="181"/>
      <c r="CC62" s="181"/>
      <c r="CD62" s="181"/>
      <c r="CE62" s="181"/>
      <c r="CF62" s="181"/>
      <c r="CG62" s="181"/>
      <c r="CH62" s="181"/>
      <c r="CI62" s="181"/>
      <c r="CJ62" s="181">
        <f t="shared" si="321"/>
        <v>0.89</v>
      </c>
      <c r="CK62" s="181">
        <f t="shared" si="321"/>
        <v>0.89</v>
      </c>
      <c r="CL62" s="181">
        <f t="shared" si="321"/>
        <v>0.89</v>
      </c>
      <c r="CM62" s="181">
        <f t="shared" si="321"/>
        <v>0.89</v>
      </c>
      <c r="CN62" s="181">
        <f t="shared" si="321"/>
        <v>0.89</v>
      </c>
      <c r="CO62" s="181">
        <f t="shared" si="321"/>
        <v>0.89</v>
      </c>
      <c r="CP62" s="181">
        <f t="shared" si="321"/>
        <v>0.89</v>
      </c>
      <c r="CQ62" s="181">
        <f t="shared" si="321"/>
        <v>0.89</v>
      </c>
      <c r="CR62" s="181">
        <f t="shared" si="321"/>
        <v>0.89</v>
      </c>
      <c r="CS62" s="181">
        <f t="shared" si="321"/>
        <v>0.89</v>
      </c>
      <c r="CT62" s="181">
        <f t="shared" si="321"/>
        <v>0.89</v>
      </c>
      <c r="CU62" s="181">
        <f t="shared" si="321"/>
        <v>0.89</v>
      </c>
      <c r="CV62" s="181">
        <f t="shared" si="321"/>
        <v>0.89</v>
      </c>
      <c r="CW62" s="181">
        <f t="shared" si="321"/>
        <v>0.89</v>
      </c>
      <c r="CX62" s="181">
        <f t="shared" si="321"/>
        <v>0.89</v>
      </c>
      <c r="CY62" s="181">
        <f t="shared" si="321"/>
        <v>0.89</v>
      </c>
      <c r="CZ62" s="168"/>
      <c r="DA62" s="724"/>
      <c r="DB62" s="181"/>
      <c r="DC62" s="181"/>
      <c r="DD62" s="181"/>
      <c r="DE62" s="181"/>
      <c r="DF62" s="181"/>
      <c r="DG62" s="181"/>
      <c r="DH62" s="181"/>
      <c r="DI62" s="181"/>
      <c r="DJ62" s="181">
        <f t="shared" si="322"/>
        <v>0.89</v>
      </c>
      <c r="DK62" s="181">
        <f t="shared" si="322"/>
        <v>0.89</v>
      </c>
      <c r="DL62" s="181">
        <f t="shared" si="322"/>
        <v>0.89</v>
      </c>
      <c r="DM62" s="181">
        <f t="shared" si="322"/>
        <v>0.89</v>
      </c>
      <c r="DN62" s="181">
        <f t="shared" si="322"/>
        <v>0.89</v>
      </c>
      <c r="DO62" s="181">
        <f t="shared" si="322"/>
        <v>0.89</v>
      </c>
      <c r="DP62" s="181">
        <f t="shared" si="322"/>
        <v>0.89</v>
      </c>
      <c r="DQ62" s="181">
        <f t="shared" si="322"/>
        <v>0.89</v>
      </c>
      <c r="DR62" s="181">
        <f t="shared" si="322"/>
        <v>0.89</v>
      </c>
      <c r="DS62" s="181">
        <f t="shared" si="322"/>
        <v>0.89</v>
      </c>
      <c r="DT62" s="181">
        <f t="shared" si="322"/>
        <v>0.89</v>
      </c>
      <c r="DU62" s="181">
        <f t="shared" si="322"/>
        <v>0.89</v>
      </c>
      <c r="DV62" s="181">
        <f t="shared" si="322"/>
        <v>0.89</v>
      </c>
      <c r="DW62" s="181">
        <f t="shared" si="322"/>
        <v>0.89</v>
      </c>
      <c r="DX62" s="181">
        <f t="shared" si="322"/>
        <v>0.89</v>
      </c>
      <c r="DY62" s="181">
        <f t="shared" si="322"/>
        <v>0.89</v>
      </c>
      <c r="DZ62" s="168"/>
      <c r="EA62" s="171"/>
      <c r="EB62" s="182">
        <v>0.68</v>
      </c>
      <c r="EC62" s="177">
        <v>2014</v>
      </c>
      <c r="ED62" s="174">
        <v>1</v>
      </c>
      <c r="EE62" s="174">
        <v>1</v>
      </c>
      <c r="EF62" s="178"/>
      <c r="EG62" s="73"/>
      <c r="EH62" s="228">
        <f t="shared" si="323"/>
        <v>0.7</v>
      </c>
      <c r="EI62" s="168"/>
      <c r="EJ62" s="171">
        <f t="shared" si="48"/>
        <v>6</v>
      </c>
      <c r="EK62" s="171">
        <v>0</v>
      </c>
      <c r="EL62" s="171">
        <v>0</v>
      </c>
      <c r="EM62" s="171">
        <v>0</v>
      </c>
      <c r="EN62" s="171">
        <v>0</v>
      </c>
      <c r="EO62" s="171">
        <v>0</v>
      </c>
      <c r="EP62" s="171">
        <v>1</v>
      </c>
      <c r="EQ62" s="171">
        <v>0</v>
      </c>
      <c r="ER62" s="171">
        <v>0</v>
      </c>
      <c r="ES62" s="171">
        <v>0</v>
      </c>
      <c r="ET62" s="171">
        <v>0</v>
      </c>
      <c r="EU62" s="171">
        <v>0</v>
      </c>
      <c r="EV62" s="171">
        <v>0</v>
      </c>
      <c r="EW62" s="171">
        <v>0</v>
      </c>
      <c r="EX62" s="171">
        <v>0</v>
      </c>
      <c r="EY62" s="171">
        <f t="shared" si="49"/>
        <v>1</v>
      </c>
      <c r="EZ62" s="171">
        <f t="shared" si="324"/>
        <v>1</v>
      </c>
      <c r="FA62" s="168"/>
      <c r="FB62" s="52">
        <f t="shared" si="310"/>
        <v>8</v>
      </c>
      <c r="FC62" s="171">
        <f t="shared" si="50"/>
        <v>2017</v>
      </c>
      <c r="FD62" s="75"/>
      <c r="FE62" s="75"/>
      <c r="FF62" s="75"/>
      <c r="FG62" s="75"/>
      <c r="FH62" s="75"/>
      <c r="FI62" s="75"/>
      <c r="FJ62" s="23"/>
      <c r="FK62" s="226"/>
      <c r="FL62" s="180"/>
      <c r="FM62" s="180"/>
      <c r="FN62" s="177"/>
      <c r="FO62" s="177"/>
      <c r="FP62" s="177"/>
      <c r="FQ62" s="177"/>
      <c r="FR62" s="177"/>
      <c r="FS62" s="177"/>
      <c r="FT62" s="177"/>
      <c r="FU62" s="177">
        <v>1312743.6608912421</v>
      </c>
      <c r="FV62" s="177">
        <v>1328876.4911046927</v>
      </c>
      <c r="FW62" s="177">
        <v>1345289.0922524794</v>
      </c>
      <c r="FX62" s="177">
        <v>1362013.8917069156</v>
      </c>
      <c r="FY62" s="177">
        <v>1378991.9020642452</v>
      </c>
      <c r="FZ62" s="177">
        <f t="shared" si="325"/>
        <v>1378991.9020642452</v>
      </c>
      <c r="GA62" s="177">
        <f t="shared" si="325"/>
        <v>1378991.9020642452</v>
      </c>
      <c r="GB62" s="177">
        <f t="shared" si="325"/>
        <v>1378991.9020642452</v>
      </c>
      <c r="GC62" s="177">
        <f t="shared" si="325"/>
        <v>1378991.9020642452</v>
      </c>
      <c r="GD62" s="177">
        <f t="shared" si="325"/>
        <v>1378991.9020642452</v>
      </c>
      <c r="GE62" s="177">
        <f t="shared" si="325"/>
        <v>1378991.9020642452</v>
      </c>
      <c r="GF62" s="177">
        <f t="shared" si="325"/>
        <v>1378991.9020642452</v>
      </c>
      <c r="GG62" s="177">
        <f t="shared" si="325"/>
        <v>1378991.9020642452</v>
      </c>
      <c r="GH62" s="177">
        <f t="shared" si="325"/>
        <v>1378991.9020642452</v>
      </c>
      <c r="GI62" s="177">
        <f t="shared" si="325"/>
        <v>1378991.9020642452</v>
      </c>
      <c r="GJ62" s="168"/>
      <c r="GK62" s="226"/>
      <c r="GL62" s="180"/>
      <c r="GM62" s="180"/>
      <c r="GN62" s="177"/>
      <c r="GO62" s="177"/>
      <c r="GP62" s="177"/>
      <c r="GQ62" s="177"/>
      <c r="GR62" s="183">
        <v>1</v>
      </c>
      <c r="GS62" s="183">
        <v>1</v>
      </c>
      <c r="GT62" s="183">
        <v>1</v>
      </c>
      <c r="GU62" s="183">
        <v>1</v>
      </c>
      <c r="GV62" s="183">
        <v>1</v>
      </c>
      <c r="GW62" s="183">
        <v>1</v>
      </c>
      <c r="GX62" s="183">
        <v>1</v>
      </c>
      <c r="GY62" s="183">
        <v>1</v>
      </c>
      <c r="GZ62" s="183">
        <v>1</v>
      </c>
      <c r="HA62" s="183">
        <v>1</v>
      </c>
      <c r="HB62" s="183">
        <v>1</v>
      </c>
      <c r="HC62" s="183">
        <v>1</v>
      </c>
      <c r="HD62" s="183">
        <v>1</v>
      </c>
      <c r="HE62" s="183">
        <v>1</v>
      </c>
      <c r="HF62" s="183">
        <v>1</v>
      </c>
      <c r="HG62" s="183">
        <v>1</v>
      </c>
      <c r="HH62" s="183">
        <v>1</v>
      </c>
      <c r="HI62" s="183">
        <v>1</v>
      </c>
      <c r="HJ62" s="168"/>
      <c r="HK62" s="52">
        <f t="shared" si="53"/>
        <v>2016</v>
      </c>
      <c r="HL62" s="52">
        <f ca="1">IF($EJ62&gt;0,OFFSET(Dashboard!F$16,$EJ62-1,0),0)</f>
        <v>1</v>
      </c>
      <c r="HM62" s="52">
        <f ca="1">IF($EJ62&gt;0,OFFSET(Dashboard!G$16,$EJ62-1,0),0)</f>
        <v>0</v>
      </c>
      <c r="HN62" s="52">
        <f ca="1">IF($EJ62&gt;0,OFFSET(Dashboard!H$16,$EJ62-1,0),0)</f>
        <v>0</v>
      </c>
      <c r="HO62" s="168"/>
    </row>
    <row r="63" spans="1:223" s="5" customFormat="1" ht="32.25" customHeight="1" outlineLevel="1" x14ac:dyDescent="0.2">
      <c r="A63" s="171">
        <f t="shared" ca="1" si="16"/>
        <v>1</v>
      </c>
      <c r="B63" s="45">
        <f t="shared" ref="B63" si="364">B62+1</f>
        <v>53</v>
      </c>
      <c r="C63" s="662"/>
      <c r="D63" s="172" t="str">
        <f ca="1">IF(EJ63&gt;0,OFFSET(Dashboard!$E$16,EJ63-1,0),"")</f>
        <v>2015 T-20</v>
      </c>
      <c r="E63" s="603" t="s">
        <v>692</v>
      </c>
      <c r="F63" s="173" t="s">
        <v>637</v>
      </c>
      <c r="G63" s="711">
        <f t="shared" ca="1" si="355"/>
        <v>1.3427430995573175</v>
      </c>
      <c r="H63" s="714">
        <f t="shared" ca="1" si="356"/>
        <v>0</v>
      </c>
      <c r="I63" s="609">
        <f t="shared" ca="1" si="357"/>
        <v>0</v>
      </c>
      <c r="J63" s="522">
        <v>42370</v>
      </c>
      <c r="K63" s="175">
        <v>12</v>
      </c>
      <c r="L63" s="168"/>
      <c r="M63" s="764">
        <v>1</v>
      </c>
      <c r="N63" s="176">
        <v>0</v>
      </c>
      <c r="O63" s="177">
        <v>100</v>
      </c>
      <c r="P63" s="168"/>
      <c r="Q63" s="144"/>
      <c r="R63" s="612">
        <f>27.5001441154975*4848/10045</f>
        <v>13.272344317763253</v>
      </c>
      <c r="S63" s="613">
        <v>0</v>
      </c>
      <c r="T63" s="613">
        <v>0</v>
      </c>
      <c r="U63" s="179">
        <v>1</v>
      </c>
      <c r="V63" s="179">
        <v>1</v>
      </c>
      <c r="W63" s="179">
        <v>0</v>
      </c>
      <c r="X63" s="138"/>
      <c r="Y63" s="138"/>
      <c r="Z63" s="226"/>
      <c r="AA63" s="180"/>
      <c r="AB63" s="180"/>
      <c r="AC63" s="177"/>
      <c r="AD63" s="177"/>
      <c r="AE63" s="177"/>
      <c r="AF63" s="177"/>
      <c r="AG63" s="177"/>
      <c r="AH63" s="177"/>
      <c r="AI63" s="177"/>
      <c r="AJ63" s="177">
        <f t="shared" si="341"/>
        <v>101168.49498548919</v>
      </c>
      <c r="AK63" s="177">
        <f t="shared" si="342"/>
        <v>101876.67445038744</v>
      </c>
      <c r="AL63" s="177">
        <f t="shared" si="343"/>
        <v>102589.81117154025</v>
      </c>
      <c r="AM63" s="177">
        <f t="shared" si="344"/>
        <v>103307.93984974107</v>
      </c>
      <c r="AN63" s="177">
        <f t="shared" si="345"/>
        <v>104031.09542868916</v>
      </c>
      <c r="AO63" s="177">
        <f t="shared" si="329"/>
        <v>104031.09542868916</v>
      </c>
      <c r="AP63" s="177">
        <f t="shared" si="330"/>
        <v>104031.09542868916</v>
      </c>
      <c r="AQ63" s="177">
        <f t="shared" si="331"/>
        <v>104031.09542868916</v>
      </c>
      <c r="AR63" s="177">
        <f t="shared" si="332"/>
        <v>104031.09542868916</v>
      </c>
      <c r="AS63" s="177">
        <f t="shared" si="333"/>
        <v>104031.09542868916</v>
      </c>
      <c r="AT63" s="177">
        <f t="shared" si="334"/>
        <v>104031.09542868916</v>
      </c>
      <c r="AU63" s="177">
        <f t="shared" si="335"/>
        <v>104031.09542868916</v>
      </c>
      <c r="AV63" s="177">
        <f t="shared" si="336"/>
        <v>104031.09542868916</v>
      </c>
      <c r="AW63" s="177">
        <f t="shared" si="337"/>
        <v>104031.09542868916</v>
      </c>
      <c r="AX63" s="177">
        <f t="shared" si="338"/>
        <v>104031.09542868916</v>
      </c>
      <c r="AY63" s="73"/>
      <c r="AZ63" s="73"/>
      <c r="BA63" s="724"/>
      <c r="BB63" s="181"/>
      <c r="BC63" s="181"/>
      <c r="BD63" s="181"/>
      <c r="BE63" s="181"/>
      <c r="BF63" s="181"/>
      <c r="BG63" s="181"/>
      <c r="BH63" s="181"/>
      <c r="BI63" s="181"/>
      <c r="BJ63" s="181">
        <f t="shared" si="320"/>
        <v>0.89</v>
      </c>
      <c r="BK63" s="181">
        <f t="shared" si="320"/>
        <v>0.89</v>
      </c>
      <c r="BL63" s="181">
        <f t="shared" si="320"/>
        <v>0.89</v>
      </c>
      <c r="BM63" s="181">
        <f t="shared" si="320"/>
        <v>0.89</v>
      </c>
      <c r="BN63" s="181">
        <f t="shared" si="320"/>
        <v>0.89</v>
      </c>
      <c r="BO63" s="181">
        <f t="shared" si="320"/>
        <v>0.89</v>
      </c>
      <c r="BP63" s="181">
        <f t="shared" si="320"/>
        <v>0.89</v>
      </c>
      <c r="BQ63" s="181">
        <f t="shared" si="320"/>
        <v>0.89</v>
      </c>
      <c r="BR63" s="181">
        <f t="shared" si="320"/>
        <v>0.89</v>
      </c>
      <c r="BS63" s="181">
        <f t="shared" si="320"/>
        <v>0.89</v>
      </c>
      <c r="BT63" s="181">
        <f t="shared" si="320"/>
        <v>0.89</v>
      </c>
      <c r="BU63" s="181">
        <f t="shared" si="320"/>
        <v>0.89</v>
      </c>
      <c r="BV63" s="181">
        <f t="shared" si="320"/>
        <v>0.89</v>
      </c>
      <c r="BW63" s="181">
        <f t="shared" si="320"/>
        <v>0.89</v>
      </c>
      <c r="BX63" s="181">
        <f t="shared" si="320"/>
        <v>0.89</v>
      </c>
      <c r="BY63" s="181">
        <f t="shared" si="320"/>
        <v>0.89</v>
      </c>
      <c r="BZ63" s="23"/>
      <c r="CA63" s="724"/>
      <c r="CB63" s="181"/>
      <c r="CC63" s="181"/>
      <c r="CD63" s="181"/>
      <c r="CE63" s="181"/>
      <c r="CF63" s="181"/>
      <c r="CG63" s="181"/>
      <c r="CH63" s="181"/>
      <c r="CI63" s="181"/>
      <c r="CJ63" s="181">
        <f t="shared" si="321"/>
        <v>0.89</v>
      </c>
      <c r="CK63" s="181">
        <f t="shared" si="321"/>
        <v>0.89</v>
      </c>
      <c r="CL63" s="181">
        <f t="shared" si="321"/>
        <v>0.89</v>
      </c>
      <c r="CM63" s="181">
        <f t="shared" si="321"/>
        <v>0.89</v>
      </c>
      <c r="CN63" s="181">
        <f t="shared" si="321"/>
        <v>0.89</v>
      </c>
      <c r="CO63" s="181">
        <f t="shared" si="321"/>
        <v>0.89</v>
      </c>
      <c r="CP63" s="181">
        <f t="shared" si="321"/>
        <v>0.89</v>
      </c>
      <c r="CQ63" s="181">
        <f t="shared" si="321"/>
        <v>0.89</v>
      </c>
      <c r="CR63" s="181">
        <f t="shared" si="321"/>
        <v>0.89</v>
      </c>
      <c r="CS63" s="181">
        <f t="shared" si="321"/>
        <v>0.89</v>
      </c>
      <c r="CT63" s="181">
        <f t="shared" si="321"/>
        <v>0.89</v>
      </c>
      <c r="CU63" s="181">
        <f t="shared" si="321"/>
        <v>0.89</v>
      </c>
      <c r="CV63" s="181">
        <f t="shared" si="321"/>
        <v>0.89</v>
      </c>
      <c r="CW63" s="181">
        <f t="shared" si="321"/>
        <v>0.89</v>
      </c>
      <c r="CX63" s="181">
        <f t="shared" si="321"/>
        <v>0.89</v>
      </c>
      <c r="CY63" s="181">
        <f t="shared" si="321"/>
        <v>0.89</v>
      </c>
      <c r="CZ63" s="168"/>
      <c r="DA63" s="724"/>
      <c r="DB63" s="181"/>
      <c r="DC63" s="181"/>
      <c r="DD63" s="181"/>
      <c r="DE63" s="181"/>
      <c r="DF63" s="181"/>
      <c r="DG63" s="181"/>
      <c r="DH63" s="181"/>
      <c r="DI63" s="181"/>
      <c r="DJ63" s="181">
        <f t="shared" si="322"/>
        <v>0.89</v>
      </c>
      <c r="DK63" s="181">
        <f t="shared" si="322"/>
        <v>0.89</v>
      </c>
      <c r="DL63" s="181">
        <f t="shared" si="322"/>
        <v>0.89</v>
      </c>
      <c r="DM63" s="181">
        <f t="shared" si="322"/>
        <v>0.89</v>
      </c>
      <c r="DN63" s="181">
        <f t="shared" si="322"/>
        <v>0.89</v>
      </c>
      <c r="DO63" s="181">
        <f t="shared" si="322"/>
        <v>0.89</v>
      </c>
      <c r="DP63" s="181">
        <f t="shared" si="322"/>
        <v>0.89</v>
      </c>
      <c r="DQ63" s="181">
        <f t="shared" si="322"/>
        <v>0.89</v>
      </c>
      <c r="DR63" s="181">
        <f t="shared" si="322"/>
        <v>0.89</v>
      </c>
      <c r="DS63" s="181">
        <f t="shared" si="322"/>
        <v>0.89</v>
      </c>
      <c r="DT63" s="181">
        <f t="shared" si="322"/>
        <v>0.89</v>
      </c>
      <c r="DU63" s="181">
        <f t="shared" si="322"/>
        <v>0.89</v>
      </c>
      <c r="DV63" s="181">
        <f t="shared" si="322"/>
        <v>0.89</v>
      </c>
      <c r="DW63" s="181">
        <f t="shared" si="322"/>
        <v>0.89</v>
      </c>
      <c r="DX63" s="181">
        <f t="shared" si="322"/>
        <v>0.89</v>
      </c>
      <c r="DY63" s="181">
        <f t="shared" si="322"/>
        <v>0.89</v>
      </c>
      <c r="DZ63" s="168"/>
      <c r="EA63" s="171"/>
      <c r="EB63" s="182">
        <v>0.23799999999999999</v>
      </c>
      <c r="EC63" s="177">
        <v>2000</v>
      </c>
      <c r="ED63" s="174">
        <v>0.01</v>
      </c>
      <c r="EE63" s="174">
        <v>0.23</v>
      </c>
      <c r="EF63" s="178"/>
      <c r="EG63" s="73"/>
      <c r="EH63" s="228">
        <f t="shared" si="323"/>
        <v>0.7</v>
      </c>
      <c r="EI63" s="168"/>
      <c r="EJ63" s="171">
        <f t="shared" si="48"/>
        <v>6</v>
      </c>
      <c r="EK63" s="171">
        <v>0</v>
      </c>
      <c r="EL63" s="171">
        <v>0</v>
      </c>
      <c r="EM63" s="171">
        <v>0</v>
      </c>
      <c r="EN63" s="171">
        <v>0</v>
      </c>
      <c r="EO63" s="171">
        <v>0</v>
      </c>
      <c r="EP63" s="171">
        <v>1</v>
      </c>
      <c r="EQ63" s="171">
        <v>0</v>
      </c>
      <c r="ER63" s="171">
        <v>0</v>
      </c>
      <c r="ES63" s="171">
        <v>0</v>
      </c>
      <c r="ET63" s="171">
        <v>0</v>
      </c>
      <c r="EU63" s="171">
        <v>0</v>
      </c>
      <c r="EV63" s="171">
        <v>0</v>
      </c>
      <c r="EW63" s="171">
        <v>0</v>
      </c>
      <c r="EX63" s="171">
        <v>0</v>
      </c>
      <c r="EY63" s="171">
        <f t="shared" si="49"/>
        <v>1</v>
      </c>
      <c r="EZ63" s="171">
        <f t="shared" si="324"/>
        <v>1</v>
      </c>
      <c r="FA63" s="168"/>
      <c r="FB63" s="52">
        <f t="shared" si="310"/>
        <v>8</v>
      </c>
      <c r="FC63" s="171">
        <f t="shared" si="50"/>
        <v>2017</v>
      </c>
      <c r="FD63" s="75"/>
      <c r="FE63" s="75"/>
      <c r="FF63" s="75"/>
      <c r="FG63" s="75"/>
      <c r="FH63" s="75"/>
      <c r="FI63" s="75"/>
      <c r="FJ63" s="23"/>
      <c r="FK63" s="226"/>
      <c r="FL63" s="180"/>
      <c r="FM63" s="180"/>
      <c r="FN63" s="177"/>
      <c r="FO63" s="177"/>
      <c r="FP63" s="177"/>
      <c r="FQ63" s="177"/>
      <c r="FR63" s="177"/>
      <c r="FS63" s="177"/>
      <c r="FT63" s="177"/>
      <c r="FU63" s="177">
        <v>101168.49498548919</v>
      </c>
      <c r="FV63" s="177">
        <v>101876.67445038744</v>
      </c>
      <c r="FW63" s="177">
        <v>102589.81117154025</v>
      </c>
      <c r="FX63" s="177">
        <v>103307.93984974107</v>
      </c>
      <c r="FY63" s="177">
        <v>104031.09542868916</v>
      </c>
      <c r="FZ63" s="177">
        <f t="shared" si="325"/>
        <v>104031.09542868916</v>
      </c>
      <c r="GA63" s="177">
        <f t="shared" si="325"/>
        <v>104031.09542868916</v>
      </c>
      <c r="GB63" s="177">
        <f t="shared" si="325"/>
        <v>104031.09542868916</v>
      </c>
      <c r="GC63" s="177">
        <f t="shared" si="325"/>
        <v>104031.09542868916</v>
      </c>
      <c r="GD63" s="177">
        <f t="shared" si="325"/>
        <v>104031.09542868916</v>
      </c>
      <c r="GE63" s="177">
        <f t="shared" si="325"/>
        <v>104031.09542868916</v>
      </c>
      <c r="GF63" s="177">
        <f t="shared" si="325"/>
        <v>104031.09542868916</v>
      </c>
      <c r="GG63" s="177">
        <f t="shared" si="325"/>
        <v>104031.09542868916</v>
      </c>
      <c r="GH63" s="177">
        <f t="shared" si="325"/>
        <v>104031.09542868916</v>
      </c>
      <c r="GI63" s="177">
        <f t="shared" si="325"/>
        <v>104031.09542868916</v>
      </c>
      <c r="GJ63" s="168"/>
      <c r="GK63" s="226"/>
      <c r="GL63" s="180"/>
      <c r="GM63" s="180"/>
      <c r="GN63" s="177"/>
      <c r="GO63" s="177"/>
      <c r="GP63" s="177"/>
      <c r="GQ63" s="177"/>
      <c r="GR63" s="183">
        <v>1</v>
      </c>
      <c r="GS63" s="183">
        <v>1</v>
      </c>
      <c r="GT63" s="183">
        <v>1</v>
      </c>
      <c r="GU63" s="183">
        <v>1</v>
      </c>
      <c r="GV63" s="183">
        <v>1</v>
      </c>
      <c r="GW63" s="183">
        <v>1</v>
      </c>
      <c r="GX63" s="183">
        <v>1</v>
      </c>
      <c r="GY63" s="183">
        <v>1</v>
      </c>
      <c r="GZ63" s="183">
        <v>1</v>
      </c>
      <c r="HA63" s="183">
        <v>1</v>
      </c>
      <c r="HB63" s="183">
        <v>1</v>
      </c>
      <c r="HC63" s="183">
        <v>1</v>
      </c>
      <c r="HD63" s="183">
        <v>1</v>
      </c>
      <c r="HE63" s="183">
        <v>1</v>
      </c>
      <c r="HF63" s="183">
        <v>1</v>
      </c>
      <c r="HG63" s="183">
        <v>1</v>
      </c>
      <c r="HH63" s="183">
        <v>1</v>
      </c>
      <c r="HI63" s="183">
        <v>1</v>
      </c>
      <c r="HJ63" s="168"/>
      <c r="HK63" s="52">
        <f t="shared" si="53"/>
        <v>2016</v>
      </c>
      <c r="HL63" s="52">
        <f ca="1">IF($EJ63&gt;0,OFFSET(Dashboard!F$16,$EJ63-1,0),0)</f>
        <v>1</v>
      </c>
      <c r="HM63" s="52">
        <f ca="1">IF($EJ63&gt;0,OFFSET(Dashboard!G$16,$EJ63-1,0),0)</f>
        <v>0</v>
      </c>
      <c r="HN63" s="52">
        <f ca="1">IF($EJ63&gt;0,OFFSET(Dashboard!H$16,$EJ63-1,0),0)</f>
        <v>0</v>
      </c>
      <c r="HO63" s="168"/>
    </row>
    <row r="64" spans="1:223" s="5" customFormat="1" ht="32.25" customHeight="1" outlineLevel="1" x14ac:dyDescent="0.2">
      <c r="A64" s="171">
        <f t="shared" ca="1" si="16"/>
        <v>1</v>
      </c>
      <c r="B64" s="45">
        <f t="shared" ref="B64" si="365">B63+1</f>
        <v>54</v>
      </c>
      <c r="C64" s="662"/>
      <c r="D64" s="172" t="str">
        <f ca="1">IF(EJ64&gt;0,OFFSET(Dashboard!$E$16,EJ64-1,0),"")</f>
        <v>2015 T-20</v>
      </c>
      <c r="E64" s="603" t="s">
        <v>693</v>
      </c>
      <c r="F64" s="173" t="s">
        <v>607</v>
      </c>
      <c r="G64" s="716">
        <f t="shared" ca="1" si="355"/>
        <v>31.705860000000001</v>
      </c>
      <c r="H64" s="715">
        <f t="shared" ca="1" si="356"/>
        <v>0</v>
      </c>
      <c r="I64" s="713">
        <f t="shared" ca="1" si="357"/>
        <v>5.5485255000000002</v>
      </c>
      <c r="J64" s="522">
        <v>42552</v>
      </c>
      <c r="K64" s="616">
        <v>1</v>
      </c>
      <c r="L64" s="168"/>
      <c r="M64" s="764">
        <v>1</v>
      </c>
      <c r="N64" s="176">
        <v>0</v>
      </c>
      <c r="O64" s="177">
        <v>100</v>
      </c>
      <c r="P64" s="168"/>
      <c r="Q64" s="144"/>
      <c r="R64" s="612">
        <v>4</v>
      </c>
      <c r="S64" s="613">
        <v>0</v>
      </c>
      <c r="T64" s="613">
        <v>0.7</v>
      </c>
      <c r="U64" s="179">
        <v>1</v>
      </c>
      <c r="V64" s="179">
        <v>1</v>
      </c>
      <c r="W64" s="179">
        <v>0</v>
      </c>
      <c r="X64" s="138"/>
      <c r="Y64" s="138"/>
      <c r="Z64" s="226"/>
      <c r="AA64" s="180"/>
      <c r="AB64" s="180"/>
      <c r="AC64" s="177"/>
      <c r="AD64" s="177"/>
      <c r="AE64" s="177"/>
      <c r="AF64" s="177"/>
      <c r="AG64" s="177"/>
      <c r="AH64" s="177"/>
      <c r="AI64" s="177"/>
      <c r="AJ64" s="177">
        <f t="shared" ref="AJ64:AN66" si="366">FU64*GU64</f>
        <v>7926465</v>
      </c>
      <c r="AK64" s="177">
        <f t="shared" si="366"/>
        <v>7926465</v>
      </c>
      <c r="AL64" s="177">
        <f t="shared" si="366"/>
        <v>7926465</v>
      </c>
      <c r="AM64" s="177">
        <f t="shared" si="366"/>
        <v>7926465</v>
      </c>
      <c r="AN64" s="177">
        <f t="shared" si="366"/>
        <v>7926465</v>
      </c>
      <c r="AO64" s="177">
        <f t="shared" si="329"/>
        <v>7926465</v>
      </c>
      <c r="AP64" s="177">
        <f t="shared" si="330"/>
        <v>7926465</v>
      </c>
      <c r="AQ64" s="177">
        <f t="shared" si="331"/>
        <v>7926465</v>
      </c>
      <c r="AR64" s="177">
        <f t="shared" si="332"/>
        <v>7926465</v>
      </c>
      <c r="AS64" s="177">
        <f t="shared" si="333"/>
        <v>7926465</v>
      </c>
      <c r="AT64" s="177">
        <f t="shared" si="334"/>
        <v>7926465</v>
      </c>
      <c r="AU64" s="177">
        <f t="shared" si="335"/>
        <v>7926465</v>
      </c>
      <c r="AV64" s="177">
        <f t="shared" si="336"/>
        <v>7926465</v>
      </c>
      <c r="AW64" s="177">
        <f t="shared" si="337"/>
        <v>7926465</v>
      </c>
      <c r="AX64" s="177">
        <f t="shared" si="338"/>
        <v>7926465</v>
      </c>
      <c r="AY64" s="73"/>
      <c r="AZ64" s="73"/>
      <c r="BA64" s="724"/>
      <c r="BB64" s="181"/>
      <c r="BC64" s="181"/>
      <c r="BD64" s="181"/>
      <c r="BE64" s="181"/>
      <c r="BF64" s="181"/>
      <c r="BG64" s="181"/>
      <c r="BH64" s="181"/>
      <c r="BI64" s="181"/>
      <c r="BJ64" s="181">
        <f t="shared" si="320"/>
        <v>0.89</v>
      </c>
      <c r="BK64" s="181">
        <f t="shared" si="320"/>
        <v>0.89</v>
      </c>
      <c r="BL64" s="181">
        <f t="shared" si="320"/>
        <v>0.89</v>
      </c>
      <c r="BM64" s="181">
        <f t="shared" si="320"/>
        <v>0.89</v>
      </c>
      <c r="BN64" s="181">
        <f t="shared" si="320"/>
        <v>0.89</v>
      </c>
      <c r="BO64" s="181">
        <f t="shared" si="320"/>
        <v>0.89</v>
      </c>
      <c r="BP64" s="181">
        <f t="shared" si="320"/>
        <v>0.89</v>
      </c>
      <c r="BQ64" s="181">
        <f t="shared" si="320"/>
        <v>0.89</v>
      </c>
      <c r="BR64" s="181">
        <f t="shared" si="320"/>
        <v>0.89</v>
      </c>
      <c r="BS64" s="181">
        <f t="shared" si="320"/>
        <v>0.89</v>
      </c>
      <c r="BT64" s="181">
        <f t="shared" si="320"/>
        <v>0.89</v>
      </c>
      <c r="BU64" s="181">
        <f t="shared" si="320"/>
        <v>0.89</v>
      </c>
      <c r="BV64" s="181">
        <f t="shared" si="320"/>
        <v>0.89</v>
      </c>
      <c r="BW64" s="181">
        <f t="shared" si="320"/>
        <v>0.89</v>
      </c>
      <c r="BX64" s="181">
        <f t="shared" si="320"/>
        <v>0.89</v>
      </c>
      <c r="BY64" s="181">
        <f t="shared" si="320"/>
        <v>0.89</v>
      </c>
      <c r="BZ64" s="23"/>
      <c r="CA64" s="724"/>
      <c r="CB64" s="181"/>
      <c r="CC64" s="181"/>
      <c r="CD64" s="181"/>
      <c r="CE64" s="181"/>
      <c r="CF64" s="181"/>
      <c r="CG64" s="181"/>
      <c r="CH64" s="181"/>
      <c r="CI64" s="181"/>
      <c r="CJ64" s="181">
        <f t="shared" si="321"/>
        <v>0.89</v>
      </c>
      <c r="CK64" s="181">
        <f t="shared" si="321"/>
        <v>0.89</v>
      </c>
      <c r="CL64" s="181">
        <f t="shared" si="321"/>
        <v>0.89</v>
      </c>
      <c r="CM64" s="181">
        <f t="shared" si="321"/>
        <v>0.89</v>
      </c>
      <c r="CN64" s="181">
        <f t="shared" si="321"/>
        <v>0.89</v>
      </c>
      <c r="CO64" s="181">
        <f t="shared" si="321"/>
        <v>0.89</v>
      </c>
      <c r="CP64" s="181">
        <f t="shared" si="321"/>
        <v>0.89</v>
      </c>
      <c r="CQ64" s="181">
        <f t="shared" si="321"/>
        <v>0.89</v>
      </c>
      <c r="CR64" s="181">
        <f t="shared" si="321"/>
        <v>0.89</v>
      </c>
      <c r="CS64" s="181">
        <f t="shared" si="321"/>
        <v>0.89</v>
      </c>
      <c r="CT64" s="181">
        <f t="shared" si="321"/>
        <v>0.89</v>
      </c>
      <c r="CU64" s="181">
        <f t="shared" si="321"/>
        <v>0.89</v>
      </c>
      <c r="CV64" s="181">
        <f t="shared" si="321"/>
        <v>0.89</v>
      </c>
      <c r="CW64" s="181">
        <f t="shared" si="321"/>
        <v>0.89</v>
      </c>
      <c r="CX64" s="181">
        <f t="shared" si="321"/>
        <v>0.89</v>
      </c>
      <c r="CY64" s="181">
        <f t="shared" si="321"/>
        <v>0.89</v>
      </c>
      <c r="CZ64" s="168"/>
      <c r="DA64" s="724"/>
      <c r="DB64" s="181"/>
      <c r="DC64" s="181"/>
      <c r="DD64" s="181"/>
      <c r="DE64" s="181"/>
      <c r="DF64" s="181"/>
      <c r="DG64" s="181"/>
      <c r="DH64" s="181"/>
      <c r="DI64" s="181"/>
      <c r="DJ64" s="181">
        <f t="shared" si="322"/>
        <v>0.89</v>
      </c>
      <c r="DK64" s="181">
        <f t="shared" si="322"/>
        <v>0.89</v>
      </c>
      <c r="DL64" s="181">
        <f t="shared" si="322"/>
        <v>0.89</v>
      </c>
      <c r="DM64" s="181">
        <f t="shared" si="322"/>
        <v>0.89</v>
      </c>
      <c r="DN64" s="181">
        <f t="shared" si="322"/>
        <v>0.89</v>
      </c>
      <c r="DO64" s="181">
        <f t="shared" si="322"/>
        <v>0.89</v>
      </c>
      <c r="DP64" s="181">
        <f t="shared" si="322"/>
        <v>0.89</v>
      </c>
      <c r="DQ64" s="181">
        <f t="shared" si="322"/>
        <v>0.89</v>
      </c>
      <c r="DR64" s="181">
        <f t="shared" si="322"/>
        <v>0.89</v>
      </c>
      <c r="DS64" s="181">
        <f t="shared" si="322"/>
        <v>0.89</v>
      </c>
      <c r="DT64" s="181">
        <f t="shared" si="322"/>
        <v>0.89</v>
      </c>
      <c r="DU64" s="181">
        <f t="shared" si="322"/>
        <v>0.89</v>
      </c>
      <c r="DV64" s="181">
        <f t="shared" si="322"/>
        <v>0.89</v>
      </c>
      <c r="DW64" s="181">
        <f t="shared" si="322"/>
        <v>0.89</v>
      </c>
      <c r="DX64" s="181">
        <f t="shared" si="322"/>
        <v>0.89</v>
      </c>
      <c r="DY64" s="181">
        <f t="shared" si="322"/>
        <v>0.89</v>
      </c>
      <c r="DZ64" s="168"/>
      <c r="EA64" s="171"/>
      <c r="EB64" s="182">
        <v>0.05</v>
      </c>
      <c r="EC64" s="177">
        <v>2014</v>
      </c>
      <c r="ED64" s="174">
        <v>0.01</v>
      </c>
      <c r="EE64" s="174">
        <v>0.2</v>
      </c>
      <c r="EF64" s="178"/>
      <c r="EG64" s="73"/>
      <c r="EH64" s="228">
        <f t="shared" si="323"/>
        <v>0.7</v>
      </c>
      <c r="EI64" s="168"/>
      <c r="EJ64" s="171">
        <f t="shared" si="48"/>
        <v>6</v>
      </c>
      <c r="EK64" s="171">
        <v>0</v>
      </c>
      <c r="EL64" s="171">
        <v>0</v>
      </c>
      <c r="EM64" s="171">
        <v>0</v>
      </c>
      <c r="EN64" s="171">
        <v>0</v>
      </c>
      <c r="EO64" s="171">
        <v>0</v>
      </c>
      <c r="EP64" s="171">
        <v>1</v>
      </c>
      <c r="EQ64" s="171">
        <v>0</v>
      </c>
      <c r="ER64" s="171">
        <v>0</v>
      </c>
      <c r="ES64" s="171">
        <v>0</v>
      </c>
      <c r="ET64" s="171">
        <v>0</v>
      </c>
      <c r="EU64" s="171">
        <v>0</v>
      </c>
      <c r="EV64" s="171">
        <v>0</v>
      </c>
      <c r="EW64" s="171">
        <v>0</v>
      </c>
      <c r="EX64" s="171">
        <v>0</v>
      </c>
      <c r="EY64" s="171">
        <f t="shared" si="49"/>
        <v>1</v>
      </c>
      <c r="EZ64" s="171">
        <f t="shared" ref="EZ64:EZ66" si="367">EY64</f>
        <v>1</v>
      </c>
      <c r="FA64" s="168"/>
      <c r="FB64" s="52">
        <f t="shared" si="310"/>
        <v>8</v>
      </c>
      <c r="FC64" s="171">
        <f t="shared" si="50"/>
        <v>2017</v>
      </c>
      <c r="FD64" s="75"/>
      <c r="FE64" s="75"/>
      <c r="FF64" s="75"/>
      <c r="FG64" s="75"/>
      <c r="FH64" s="75"/>
      <c r="FI64" s="75"/>
      <c r="FJ64" s="23"/>
      <c r="FK64" s="226"/>
      <c r="FL64" s="180"/>
      <c r="FM64" s="180"/>
      <c r="FN64" s="177"/>
      <c r="FO64" s="177"/>
      <c r="FP64" s="177"/>
      <c r="FQ64" s="177"/>
      <c r="FR64" s="177"/>
      <c r="FS64" s="177"/>
      <c r="FT64" s="177"/>
      <c r="FU64" s="177">
        <v>7926465</v>
      </c>
      <c r="FV64" s="177">
        <v>7926465</v>
      </c>
      <c r="FW64" s="177">
        <v>7926465</v>
      </c>
      <c r="FX64" s="177">
        <v>7926465</v>
      </c>
      <c r="FY64" s="177">
        <v>7926465</v>
      </c>
      <c r="FZ64" s="177">
        <f t="shared" ref="FZ64:GI64" si="368">FY64</f>
        <v>7926465</v>
      </c>
      <c r="GA64" s="177">
        <f t="shared" si="368"/>
        <v>7926465</v>
      </c>
      <c r="GB64" s="177">
        <f t="shared" si="368"/>
        <v>7926465</v>
      </c>
      <c r="GC64" s="177">
        <f t="shared" si="368"/>
        <v>7926465</v>
      </c>
      <c r="GD64" s="177">
        <f t="shared" si="368"/>
        <v>7926465</v>
      </c>
      <c r="GE64" s="177">
        <f t="shared" si="368"/>
        <v>7926465</v>
      </c>
      <c r="GF64" s="177">
        <f t="shared" si="368"/>
        <v>7926465</v>
      </c>
      <c r="GG64" s="177">
        <f t="shared" si="368"/>
        <v>7926465</v>
      </c>
      <c r="GH64" s="177">
        <f t="shared" si="368"/>
        <v>7926465</v>
      </c>
      <c r="GI64" s="177">
        <f t="shared" si="368"/>
        <v>7926465</v>
      </c>
      <c r="GJ64" s="168"/>
      <c r="GK64" s="226"/>
      <c r="GL64" s="180"/>
      <c r="GM64" s="180"/>
      <c r="GN64" s="177"/>
      <c r="GO64" s="177"/>
      <c r="GP64" s="177"/>
      <c r="GQ64" s="177"/>
      <c r="GR64" s="183">
        <v>1</v>
      </c>
      <c r="GS64" s="183">
        <v>1</v>
      </c>
      <c r="GT64" s="183">
        <v>1</v>
      </c>
      <c r="GU64" s="183">
        <v>1</v>
      </c>
      <c r="GV64" s="183">
        <v>1</v>
      </c>
      <c r="GW64" s="183">
        <v>1</v>
      </c>
      <c r="GX64" s="183">
        <v>1</v>
      </c>
      <c r="GY64" s="183">
        <v>1</v>
      </c>
      <c r="GZ64" s="183">
        <v>1</v>
      </c>
      <c r="HA64" s="183">
        <v>1</v>
      </c>
      <c r="HB64" s="183">
        <v>1</v>
      </c>
      <c r="HC64" s="183">
        <v>1</v>
      </c>
      <c r="HD64" s="183">
        <v>1</v>
      </c>
      <c r="HE64" s="183">
        <v>1</v>
      </c>
      <c r="HF64" s="183">
        <v>1</v>
      </c>
      <c r="HG64" s="183">
        <v>1</v>
      </c>
      <c r="HH64" s="183">
        <v>1</v>
      </c>
      <c r="HI64" s="183">
        <v>1</v>
      </c>
      <c r="HJ64" s="168"/>
      <c r="HK64" s="52">
        <f t="shared" si="53"/>
        <v>2016</v>
      </c>
      <c r="HL64" s="52">
        <f ca="1">IF($EJ64&gt;0,OFFSET(Dashboard!F$16,$EJ64-1,0),0)</f>
        <v>1</v>
      </c>
      <c r="HM64" s="52">
        <f ca="1">IF($EJ64&gt;0,OFFSET(Dashboard!G$16,$EJ64-1,0),0)</f>
        <v>0</v>
      </c>
      <c r="HN64" s="52">
        <f ca="1">IF($EJ64&gt;0,OFFSET(Dashboard!H$16,$EJ64-1,0),0)</f>
        <v>0</v>
      </c>
      <c r="HO64" s="168"/>
    </row>
    <row r="65" spans="1:223" s="5" customFormat="1" ht="32.25" customHeight="1" outlineLevel="1" x14ac:dyDescent="0.2">
      <c r="A65" s="171">
        <f t="shared" ca="1" si="16"/>
        <v>1</v>
      </c>
      <c r="B65" s="45">
        <f t="shared" ref="B65" si="369">B64+1</f>
        <v>55</v>
      </c>
      <c r="C65" s="662"/>
      <c r="D65" s="172" t="str">
        <f ca="1">IF(EJ65&gt;0,OFFSET(Dashboard!$E$16,EJ65-1,0),"")</f>
        <v>2015 T-20</v>
      </c>
      <c r="E65" s="603" t="s">
        <v>694</v>
      </c>
      <c r="F65" s="173" t="s">
        <v>608</v>
      </c>
      <c r="G65" s="711">
        <f t="shared" ca="1" si="355"/>
        <v>20.318561605961193</v>
      </c>
      <c r="H65" s="714">
        <f t="shared" ca="1" si="356"/>
        <v>3.6283145724930703</v>
      </c>
      <c r="I65" s="609">
        <f t="shared" ca="1" si="357"/>
        <v>0</v>
      </c>
      <c r="J65" s="522">
        <v>42552</v>
      </c>
      <c r="K65" s="175">
        <v>13</v>
      </c>
      <c r="L65" s="168"/>
      <c r="M65" s="764">
        <v>1</v>
      </c>
      <c r="N65" s="176">
        <v>0</v>
      </c>
      <c r="O65" s="177">
        <v>100</v>
      </c>
      <c r="P65" s="168"/>
      <c r="Q65" s="144"/>
      <c r="R65" s="612">
        <v>8.3341105848897428</v>
      </c>
      <c r="S65" s="620">
        <v>1.4882340330160256E-3</v>
      </c>
      <c r="T65" s="613">
        <v>0</v>
      </c>
      <c r="U65" s="179">
        <v>1.1000000000000001</v>
      </c>
      <c r="V65" s="179">
        <v>1.2266666666666668</v>
      </c>
      <c r="W65" s="179">
        <v>-4.0333333333333341E-3</v>
      </c>
      <c r="X65" s="138"/>
      <c r="Y65" s="138"/>
      <c r="Z65" s="226"/>
      <c r="AA65" s="180"/>
      <c r="AB65" s="180"/>
      <c r="AC65" s="177"/>
      <c r="AD65" s="177"/>
      <c r="AE65" s="177"/>
      <c r="AF65" s="177"/>
      <c r="AG65" s="177"/>
      <c r="AH65" s="177"/>
      <c r="AI65" s="177"/>
      <c r="AJ65" s="177">
        <f t="shared" si="366"/>
        <v>2438000</v>
      </c>
      <c r="AK65" s="177">
        <f t="shared" si="366"/>
        <v>2584280</v>
      </c>
      <c r="AL65" s="177">
        <f t="shared" si="366"/>
        <v>2739336.8000000003</v>
      </c>
      <c r="AM65" s="177">
        <f t="shared" si="366"/>
        <v>2903697.0079999999</v>
      </c>
      <c r="AN65" s="177">
        <f t="shared" si="366"/>
        <v>3077918.8284800006</v>
      </c>
      <c r="AO65" s="177">
        <f t="shared" si="329"/>
        <v>3077918.8284800006</v>
      </c>
      <c r="AP65" s="177">
        <f t="shared" si="330"/>
        <v>3077918.8284800006</v>
      </c>
      <c r="AQ65" s="177">
        <f t="shared" si="331"/>
        <v>3077918.8284800006</v>
      </c>
      <c r="AR65" s="177">
        <f t="shared" si="332"/>
        <v>3077918.8284800006</v>
      </c>
      <c r="AS65" s="177">
        <f t="shared" si="333"/>
        <v>3077918.8284800006</v>
      </c>
      <c r="AT65" s="177">
        <f t="shared" si="334"/>
        <v>3077918.8284800006</v>
      </c>
      <c r="AU65" s="177">
        <f t="shared" si="335"/>
        <v>3077918.8284800006</v>
      </c>
      <c r="AV65" s="177">
        <f t="shared" si="336"/>
        <v>3077918.8284800006</v>
      </c>
      <c r="AW65" s="177">
        <f t="shared" si="337"/>
        <v>3077918.8284800006</v>
      </c>
      <c r="AX65" s="177">
        <f t="shared" si="338"/>
        <v>3077918.8284800006</v>
      </c>
      <c r="AY65" s="73"/>
      <c r="AZ65" s="73"/>
      <c r="BA65" s="724"/>
      <c r="BB65" s="181"/>
      <c r="BC65" s="181"/>
      <c r="BD65" s="181"/>
      <c r="BE65" s="181"/>
      <c r="BF65" s="181"/>
      <c r="BG65" s="181"/>
      <c r="BH65" s="181"/>
      <c r="BI65" s="181"/>
      <c r="BJ65" s="181">
        <f t="shared" ref="BJ65:BW67" si="370">$BM$3</f>
        <v>0.89</v>
      </c>
      <c r="BK65" s="181">
        <f t="shared" si="370"/>
        <v>0.89</v>
      </c>
      <c r="BL65" s="181">
        <f t="shared" si="370"/>
        <v>0.89</v>
      </c>
      <c r="BM65" s="181">
        <f t="shared" si="370"/>
        <v>0.89</v>
      </c>
      <c r="BN65" s="181">
        <f t="shared" si="370"/>
        <v>0.89</v>
      </c>
      <c r="BO65" s="181">
        <f t="shared" si="370"/>
        <v>0.89</v>
      </c>
      <c r="BP65" s="181">
        <f t="shared" si="370"/>
        <v>0.89</v>
      </c>
      <c r="BQ65" s="181">
        <f t="shared" si="370"/>
        <v>0.89</v>
      </c>
      <c r="BR65" s="181">
        <f t="shared" si="370"/>
        <v>0.89</v>
      </c>
      <c r="BS65" s="181">
        <f t="shared" si="370"/>
        <v>0.89</v>
      </c>
      <c r="BT65" s="181">
        <f t="shared" si="370"/>
        <v>0.89</v>
      </c>
      <c r="BU65" s="181">
        <f t="shared" si="370"/>
        <v>0.89</v>
      </c>
      <c r="BV65" s="181">
        <f t="shared" si="370"/>
        <v>0.89</v>
      </c>
      <c r="BW65" s="181">
        <f t="shared" si="370"/>
        <v>0.89</v>
      </c>
      <c r="BX65" s="181">
        <f t="shared" ref="BX65:BY75" si="371">$BM$3</f>
        <v>0.89</v>
      </c>
      <c r="BY65" s="181">
        <f t="shared" si="371"/>
        <v>0.89</v>
      </c>
      <c r="BZ65" s="23"/>
      <c r="CA65" s="724"/>
      <c r="CB65" s="181"/>
      <c r="CC65" s="181"/>
      <c r="CD65" s="181"/>
      <c r="CE65" s="181"/>
      <c r="CF65" s="181"/>
      <c r="CG65" s="181"/>
      <c r="CH65" s="181"/>
      <c r="CI65" s="181"/>
      <c r="CJ65" s="181">
        <f t="shared" ref="CJ65:CW67" si="372">$BM$3</f>
        <v>0.89</v>
      </c>
      <c r="CK65" s="181">
        <f t="shared" si="372"/>
        <v>0.89</v>
      </c>
      <c r="CL65" s="181">
        <f t="shared" si="372"/>
        <v>0.89</v>
      </c>
      <c r="CM65" s="181">
        <f t="shared" si="372"/>
        <v>0.89</v>
      </c>
      <c r="CN65" s="181">
        <f t="shared" si="372"/>
        <v>0.89</v>
      </c>
      <c r="CO65" s="181">
        <f t="shared" si="372"/>
        <v>0.89</v>
      </c>
      <c r="CP65" s="181">
        <f t="shared" si="372"/>
        <v>0.89</v>
      </c>
      <c r="CQ65" s="181">
        <f t="shared" si="372"/>
        <v>0.89</v>
      </c>
      <c r="CR65" s="181">
        <f t="shared" si="372"/>
        <v>0.89</v>
      </c>
      <c r="CS65" s="181">
        <f t="shared" si="372"/>
        <v>0.89</v>
      </c>
      <c r="CT65" s="181">
        <f t="shared" si="372"/>
        <v>0.89</v>
      </c>
      <c r="CU65" s="181">
        <f t="shared" si="372"/>
        <v>0.89</v>
      </c>
      <c r="CV65" s="181">
        <f t="shared" si="372"/>
        <v>0.89</v>
      </c>
      <c r="CW65" s="181">
        <f t="shared" si="372"/>
        <v>0.89</v>
      </c>
      <c r="CX65" s="181">
        <f t="shared" ref="CX65:CY75" si="373">$BM$3</f>
        <v>0.89</v>
      </c>
      <c r="CY65" s="181">
        <f t="shared" si="373"/>
        <v>0.89</v>
      </c>
      <c r="CZ65" s="168"/>
      <c r="DA65" s="724"/>
      <c r="DB65" s="181"/>
      <c r="DC65" s="181"/>
      <c r="DD65" s="181"/>
      <c r="DE65" s="181"/>
      <c r="DF65" s="181"/>
      <c r="DG65" s="181"/>
      <c r="DH65" s="181"/>
      <c r="DI65" s="181"/>
      <c r="DJ65" s="181">
        <f t="shared" ref="DJ65:DW67" si="374">$BM$3</f>
        <v>0.89</v>
      </c>
      <c r="DK65" s="181">
        <f t="shared" si="374"/>
        <v>0.89</v>
      </c>
      <c r="DL65" s="181">
        <f t="shared" si="374"/>
        <v>0.89</v>
      </c>
      <c r="DM65" s="181">
        <f t="shared" si="374"/>
        <v>0.89</v>
      </c>
      <c r="DN65" s="181">
        <f t="shared" si="374"/>
        <v>0.89</v>
      </c>
      <c r="DO65" s="181">
        <f t="shared" si="374"/>
        <v>0.89</v>
      </c>
      <c r="DP65" s="181">
        <f t="shared" si="374"/>
        <v>0.89</v>
      </c>
      <c r="DQ65" s="181">
        <f t="shared" si="374"/>
        <v>0.89</v>
      </c>
      <c r="DR65" s="181">
        <f t="shared" si="374"/>
        <v>0.89</v>
      </c>
      <c r="DS65" s="181">
        <f t="shared" si="374"/>
        <v>0.89</v>
      </c>
      <c r="DT65" s="181">
        <f t="shared" si="374"/>
        <v>0.89</v>
      </c>
      <c r="DU65" s="181">
        <f t="shared" si="374"/>
        <v>0.89</v>
      </c>
      <c r="DV65" s="181">
        <f t="shared" si="374"/>
        <v>0.89</v>
      </c>
      <c r="DW65" s="181">
        <f t="shared" si="374"/>
        <v>0.89</v>
      </c>
      <c r="DX65" s="181">
        <f t="shared" ref="DX65:DY75" si="375">$BM$3</f>
        <v>0.89</v>
      </c>
      <c r="DY65" s="181">
        <f t="shared" si="375"/>
        <v>0.89</v>
      </c>
      <c r="DZ65" s="168"/>
      <c r="EA65" s="171"/>
      <c r="EB65" s="182">
        <v>0.22</v>
      </c>
      <c r="EC65" s="177">
        <v>1998</v>
      </c>
      <c r="ED65" s="174">
        <v>4.9999999999999998E-7</v>
      </c>
      <c r="EE65" s="174">
        <v>0.95</v>
      </c>
      <c r="EF65" s="178"/>
      <c r="EG65" s="73"/>
      <c r="EH65" s="228">
        <f t="shared" si="323"/>
        <v>0.7</v>
      </c>
      <c r="EI65" s="168"/>
      <c r="EJ65" s="171">
        <f t="shared" si="48"/>
        <v>6</v>
      </c>
      <c r="EK65" s="171">
        <v>0</v>
      </c>
      <c r="EL65" s="171">
        <v>0</v>
      </c>
      <c r="EM65" s="171">
        <v>0</v>
      </c>
      <c r="EN65" s="171">
        <v>0</v>
      </c>
      <c r="EO65" s="171">
        <v>0</v>
      </c>
      <c r="EP65" s="171">
        <v>1</v>
      </c>
      <c r="EQ65" s="171">
        <v>0</v>
      </c>
      <c r="ER65" s="171">
        <v>0</v>
      </c>
      <c r="ES65" s="171">
        <v>0</v>
      </c>
      <c r="ET65" s="171">
        <v>0</v>
      </c>
      <c r="EU65" s="171">
        <v>0</v>
      </c>
      <c r="EV65" s="171">
        <v>0</v>
      </c>
      <c r="EW65" s="171">
        <v>0</v>
      </c>
      <c r="EX65" s="171">
        <v>0</v>
      </c>
      <c r="EY65" s="171">
        <f t="shared" si="49"/>
        <v>1</v>
      </c>
      <c r="EZ65" s="171">
        <f t="shared" si="367"/>
        <v>1</v>
      </c>
      <c r="FA65" s="168"/>
      <c r="FB65" s="52">
        <f t="shared" si="310"/>
        <v>8</v>
      </c>
      <c r="FC65" s="171">
        <f t="shared" si="50"/>
        <v>2017</v>
      </c>
      <c r="FD65" s="75"/>
      <c r="FE65" s="75"/>
      <c r="FF65" s="75"/>
      <c r="FG65" s="75"/>
      <c r="FH65" s="75"/>
      <c r="FI65" s="75"/>
      <c r="FJ65" s="23"/>
      <c r="FK65" s="226"/>
      <c r="FL65" s="180"/>
      <c r="FM65" s="180"/>
      <c r="FN65" s="177"/>
      <c r="FO65" s="177"/>
      <c r="FP65" s="177"/>
      <c r="FQ65" s="177"/>
      <c r="FR65" s="177"/>
      <c r="FS65" s="177"/>
      <c r="FT65" s="177"/>
      <c r="FU65" s="177">
        <v>2438000</v>
      </c>
      <c r="FV65" s="177">
        <v>2584280</v>
      </c>
      <c r="FW65" s="177">
        <v>2739336.8000000003</v>
      </c>
      <c r="FX65" s="177">
        <v>2903697.0079999999</v>
      </c>
      <c r="FY65" s="177">
        <v>3077918.8284800006</v>
      </c>
      <c r="FZ65" s="177">
        <f t="shared" ref="FZ65:GI65" si="376">FY65</f>
        <v>3077918.8284800006</v>
      </c>
      <c r="GA65" s="177">
        <f t="shared" si="376"/>
        <v>3077918.8284800006</v>
      </c>
      <c r="GB65" s="177">
        <f t="shared" si="376"/>
        <v>3077918.8284800006</v>
      </c>
      <c r="GC65" s="177">
        <f t="shared" si="376"/>
        <v>3077918.8284800006</v>
      </c>
      <c r="GD65" s="177">
        <f t="shared" si="376"/>
        <v>3077918.8284800006</v>
      </c>
      <c r="GE65" s="177">
        <f t="shared" si="376"/>
        <v>3077918.8284800006</v>
      </c>
      <c r="GF65" s="177">
        <f t="shared" si="376"/>
        <v>3077918.8284800006</v>
      </c>
      <c r="GG65" s="177">
        <f t="shared" si="376"/>
        <v>3077918.8284800006</v>
      </c>
      <c r="GH65" s="177">
        <f t="shared" si="376"/>
        <v>3077918.8284800006</v>
      </c>
      <c r="GI65" s="177">
        <f t="shared" si="376"/>
        <v>3077918.8284800006</v>
      </c>
      <c r="GJ65" s="168"/>
      <c r="GK65" s="226"/>
      <c r="GL65" s="180"/>
      <c r="GM65" s="180"/>
      <c r="GN65" s="177"/>
      <c r="GO65" s="177"/>
      <c r="GP65" s="177"/>
      <c r="GQ65" s="177"/>
      <c r="GR65" s="183">
        <v>1</v>
      </c>
      <c r="GS65" s="183">
        <v>1</v>
      </c>
      <c r="GT65" s="183">
        <v>1</v>
      </c>
      <c r="GU65" s="183">
        <v>1</v>
      </c>
      <c r="GV65" s="183">
        <v>1</v>
      </c>
      <c r="GW65" s="183">
        <v>1</v>
      </c>
      <c r="GX65" s="183">
        <v>1</v>
      </c>
      <c r="GY65" s="183">
        <v>1</v>
      </c>
      <c r="GZ65" s="183">
        <v>1</v>
      </c>
      <c r="HA65" s="183">
        <v>1</v>
      </c>
      <c r="HB65" s="183">
        <v>1</v>
      </c>
      <c r="HC65" s="183">
        <v>1</v>
      </c>
      <c r="HD65" s="183">
        <v>1</v>
      </c>
      <c r="HE65" s="183">
        <v>1</v>
      </c>
      <c r="HF65" s="183">
        <v>1</v>
      </c>
      <c r="HG65" s="183">
        <v>1</v>
      </c>
      <c r="HH65" s="183">
        <v>1</v>
      </c>
      <c r="HI65" s="183">
        <v>1</v>
      </c>
      <c r="HJ65" s="168"/>
      <c r="HK65" s="52">
        <f t="shared" si="53"/>
        <v>2016</v>
      </c>
      <c r="HL65" s="52">
        <f ca="1">IF($EJ65&gt;0,OFFSET(Dashboard!F$16,$EJ65-1,0),0)</f>
        <v>1</v>
      </c>
      <c r="HM65" s="52">
        <f ca="1">IF($EJ65&gt;0,OFFSET(Dashboard!G$16,$EJ65-1,0),0)</f>
        <v>0</v>
      </c>
      <c r="HN65" s="52">
        <f ca="1">IF($EJ65&gt;0,OFFSET(Dashboard!H$16,$EJ65-1,0),0)</f>
        <v>0</v>
      </c>
      <c r="HO65" s="168"/>
    </row>
    <row r="66" spans="1:223" s="5" customFormat="1" ht="32.25" customHeight="1" outlineLevel="1" x14ac:dyDescent="0.2">
      <c r="A66" s="171">
        <f t="shared" ca="1" si="16"/>
        <v>0</v>
      </c>
      <c r="B66" s="45">
        <f t="shared" ref="B66" si="377">B65+1</f>
        <v>56</v>
      </c>
      <c r="C66" s="662"/>
      <c r="D66" s="172" t="str">
        <f ca="1">IF(EJ66&gt;0,OFFSET(Dashboard!$E$16,EJ66-1,0),"")</f>
        <v/>
      </c>
      <c r="E66" s="603" t="s">
        <v>609</v>
      </c>
      <c r="F66" s="173" t="s">
        <v>318</v>
      </c>
      <c r="G66" s="711">
        <f t="shared" ca="1" si="355"/>
        <v>8.5927193918581128</v>
      </c>
      <c r="H66" s="714">
        <f t="shared" ca="1" si="356"/>
        <v>0.1618214574737874</v>
      </c>
      <c r="I66" s="609">
        <f t="shared" ca="1" si="357"/>
        <v>0</v>
      </c>
      <c r="J66" s="522">
        <v>42776</v>
      </c>
      <c r="K66" s="616">
        <v>23.7</v>
      </c>
      <c r="L66" s="168"/>
      <c r="M66" s="764">
        <v>1</v>
      </c>
      <c r="N66" s="176">
        <v>0</v>
      </c>
      <c r="O66" s="177">
        <v>100</v>
      </c>
      <c r="P66" s="168"/>
      <c r="Q66" s="144"/>
      <c r="R66" s="612">
        <v>82.6</v>
      </c>
      <c r="S66" s="620">
        <v>1.5555555555555553E-3</v>
      </c>
      <c r="T66" s="613"/>
      <c r="U66" s="179">
        <v>1.1000000000000001</v>
      </c>
      <c r="V66" s="179">
        <v>1.32</v>
      </c>
      <c r="W66" s="179">
        <v>-4.1000000000000003E-3</v>
      </c>
      <c r="X66" s="138"/>
      <c r="Y66" s="138"/>
      <c r="Z66" s="226"/>
      <c r="AA66" s="180"/>
      <c r="AB66" s="180"/>
      <c r="AC66" s="177"/>
      <c r="AD66" s="177"/>
      <c r="AE66" s="177"/>
      <c r="AF66" s="177"/>
      <c r="AG66" s="177"/>
      <c r="AH66" s="177"/>
      <c r="AI66" s="177"/>
      <c r="AJ66" s="177">
        <f t="shared" si="366"/>
        <v>106943.32881246027</v>
      </c>
      <c r="AK66" s="177">
        <f t="shared" si="366"/>
        <v>104028.07980457763</v>
      </c>
      <c r="AL66" s="177">
        <f t="shared" si="366"/>
        <v>101140.5688815811</v>
      </c>
      <c r="AM66" s="177">
        <f t="shared" si="366"/>
        <v>98285.510652108656</v>
      </c>
      <c r="AN66" s="177">
        <f t="shared" si="366"/>
        <v>95757.6853194008</v>
      </c>
      <c r="AO66" s="177">
        <f t="shared" si="329"/>
        <v>95757.6853194008</v>
      </c>
      <c r="AP66" s="177">
        <f t="shared" si="330"/>
        <v>95757.6853194008</v>
      </c>
      <c r="AQ66" s="177">
        <f t="shared" si="331"/>
        <v>95757.6853194008</v>
      </c>
      <c r="AR66" s="177">
        <f t="shared" si="332"/>
        <v>95757.6853194008</v>
      </c>
      <c r="AS66" s="177">
        <f t="shared" si="333"/>
        <v>95757.6853194008</v>
      </c>
      <c r="AT66" s="177">
        <f t="shared" si="334"/>
        <v>95757.6853194008</v>
      </c>
      <c r="AU66" s="177">
        <f t="shared" si="335"/>
        <v>95757.6853194008</v>
      </c>
      <c r="AV66" s="177">
        <f t="shared" si="336"/>
        <v>95757.6853194008</v>
      </c>
      <c r="AW66" s="177">
        <f t="shared" si="337"/>
        <v>95757.6853194008</v>
      </c>
      <c r="AX66" s="177">
        <f t="shared" si="338"/>
        <v>95757.6853194008</v>
      </c>
      <c r="AY66" s="73"/>
      <c r="AZ66" s="73"/>
      <c r="BA66" s="724"/>
      <c r="BB66" s="181"/>
      <c r="BC66" s="181"/>
      <c r="BD66" s="181"/>
      <c r="BE66" s="181"/>
      <c r="BF66" s="181"/>
      <c r="BG66" s="181"/>
      <c r="BH66" s="181"/>
      <c r="BI66" s="181"/>
      <c r="BJ66" s="181">
        <f t="shared" si="370"/>
        <v>0.89</v>
      </c>
      <c r="BK66" s="181">
        <f t="shared" si="370"/>
        <v>0.89</v>
      </c>
      <c r="BL66" s="181">
        <f t="shared" si="370"/>
        <v>0.89</v>
      </c>
      <c r="BM66" s="181">
        <f t="shared" si="370"/>
        <v>0.89</v>
      </c>
      <c r="BN66" s="181">
        <f t="shared" si="370"/>
        <v>0.89</v>
      </c>
      <c r="BO66" s="181">
        <f t="shared" si="370"/>
        <v>0.89</v>
      </c>
      <c r="BP66" s="181">
        <f t="shared" si="370"/>
        <v>0.89</v>
      </c>
      <c r="BQ66" s="181">
        <f t="shared" si="370"/>
        <v>0.89</v>
      </c>
      <c r="BR66" s="181">
        <f t="shared" si="370"/>
        <v>0.89</v>
      </c>
      <c r="BS66" s="181">
        <f t="shared" si="370"/>
        <v>0.89</v>
      </c>
      <c r="BT66" s="181">
        <f t="shared" si="370"/>
        <v>0.89</v>
      </c>
      <c r="BU66" s="181">
        <f t="shared" si="370"/>
        <v>0.89</v>
      </c>
      <c r="BV66" s="181">
        <f t="shared" si="370"/>
        <v>0.89</v>
      </c>
      <c r="BW66" s="181">
        <f t="shared" si="370"/>
        <v>0.89</v>
      </c>
      <c r="BX66" s="181">
        <f t="shared" si="371"/>
        <v>0.89</v>
      </c>
      <c r="BY66" s="181">
        <f t="shared" si="371"/>
        <v>0.89</v>
      </c>
      <c r="BZ66" s="23"/>
      <c r="CA66" s="724"/>
      <c r="CB66" s="181"/>
      <c r="CC66" s="181"/>
      <c r="CD66" s="181"/>
      <c r="CE66" s="181"/>
      <c r="CF66" s="181"/>
      <c r="CG66" s="181"/>
      <c r="CH66" s="181"/>
      <c r="CI66" s="181"/>
      <c r="CJ66" s="181">
        <f t="shared" si="372"/>
        <v>0.89</v>
      </c>
      <c r="CK66" s="181">
        <f t="shared" si="372"/>
        <v>0.89</v>
      </c>
      <c r="CL66" s="181">
        <f t="shared" si="372"/>
        <v>0.89</v>
      </c>
      <c r="CM66" s="181">
        <f t="shared" si="372"/>
        <v>0.89</v>
      </c>
      <c r="CN66" s="181">
        <f t="shared" si="372"/>
        <v>0.89</v>
      </c>
      <c r="CO66" s="181">
        <f t="shared" si="372"/>
        <v>0.89</v>
      </c>
      <c r="CP66" s="181">
        <f t="shared" si="372"/>
        <v>0.89</v>
      </c>
      <c r="CQ66" s="181">
        <f t="shared" si="372"/>
        <v>0.89</v>
      </c>
      <c r="CR66" s="181">
        <f t="shared" si="372"/>
        <v>0.89</v>
      </c>
      <c r="CS66" s="181">
        <f t="shared" si="372"/>
        <v>0.89</v>
      </c>
      <c r="CT66" s="181">
        <f t="shared" si="372"/>
        <v>0.89</v>
      </c>
      <c r="CU66" s="181">
        <f t="shared" si="372"/>
        <v>0.89</v>
      </c>
      <c r="CV66" s="181">
        <f t="shared" si="372"/>
        <v>0.89</v>
      </c>
      <c r="CW66" s="181">
        <f t="shared" si="372"/>
        <v>0.89</v>
      </c>
      <c r="CX66" s="181">
        <f t="shared" si="373"/>
        <v>0.89</v>
      </c>
      <c r="CY66" s="181">
        <f t="shared" si="373"/>
        <v>0.89</v>
      </c>
      <c r="CZ66" s="168"/>
      <c r="DA66" s="724"/>
      <c r="DB66" s="181"/>
      <c r="DC66" s="181"/>
      <c r="DD66" s="181"/>
      <c r="DE66" s="181"/>
      <c r="DF66" s="181"/>
      <c r="DG66" s="181"/>
      <c r="DH66" s="181"/>
      <c r="DI66" s="181"/>
      <c r="DJ66" s="181">
        <f t="shared" si="374"/>
        <v>0.89</v>
      </c>
      <c r="DK66" s="181">
        <f t="shared" si="374"/>
        <v>0.89</v>
      </c>
      <c r="DL66" s="181">
        <f t="shared" si="374"/>
        <v>0.89</v>
      </c>
      <c r="DM66" s="181">
        <f t="shared" si="374"/>
        <v>0.89</v>
      </c>
      <c r="DN66" s="181">
        <f t="shared" si="374"/>
        <v>0.89</v>
      </c>
      <c r="DO66" s="181">
        <f t="shared" si="374"/>
        <v>0.89</v>
      </c>
      <c r="DP66" s="181">
        <f t="shared" si="374"/>
        <v>0.89</v>
      </c>
      <c r="DQ66" s="181">
        <f t="shared" si="374"/>
        <v>0.89</v>
      </c>
      <c r="DR66" s="181">
        <f t="shared" si="374"/>
        <v>0.89</v>
      </c>
      <c r="DS66" s="181">
        <f t="shared" si="374"/>
        <v>0.89</v>
      </c>
      <c r="DT66" s="181">
        <f t="shared" si="374"/>
        <v>0.89</v>
      </c>
      <c r="DU66" s="181">
        <f t="shared" si="374"/>
        <v>0.89</v>
      </c>
      <c r="DV66" s="181">
        <f t="shared" si="374"/>
        <v>0.89</v>
      </c>
      <c r="DW66" s="181">
        <f t="shared" si="374"/>
        <v>0.89</v>
      </c>
      <c r="DX66" s="181">
        <f t="shared" si="375"/>
        <v>0.89</v>
      </c>
      <c r="DY66" s="181">
        <f t="shared" si="375"/>
        <v>0.89</v>
      </c>
      <c r="DZ66" s="168"/>
      <c r="EA66" s="171"/>
      <c r="EB66" s="182">
        <v>0.23799999999999999</v>
      </c>
      <c r="EC66" s="177">
        <v>2000</v>
      </c>
      <c r="ED66" s="174">
        <v>5.0000000000000001E-3</v>
      </c>
      <c r="EE66" s="174">
        <v>0.2</v>
      </c>
      <c r="EF66" s="178"/>
      <c r="EG66" s="73"/>
      <c r="EH66" s="228">
        <f t="shared" si="323"/>
        <v>0.7</v>
      </c>
      <c r="EI66" s="168"/>
      <c r="EJ66" s="171">
        <f t="shared" si="48"/>
        <v>0</v>
      </c>
      <c r="EK66" s="171">
        <v>0</v>
      </c>
      <c r="EL66" s="171">
        <v>0</v>
      </c>
      <c r="EM66" s="171">
        <v>0</v>
      </c>
      <c r="EN66" s="171">
        <v>0</v>
      </c>
      <c r="EO66" s="171">
        <v>0</v>
      </c>
      <c r="EP66" s="171">
        <v>0</v>
      </c>
      <c r="EQ66" s="171">
        <v>0</v>
      </c>
      <c r="ER66" s="171">
        <v>0</v>
      </c>
      <c r="ES66" s="171">
        <v>0</v>
      </c>
      <c r="ET66" s="171">
        <v>0</v>
      </c>
      <c r="EU66" s="171">
        <v>0</v>
      </c>
      <c r="EV66" s="171">
        <v>0</v>
      </c>
      <c r="EW66" s="171">
        <v>0</v>
      </c>
      <c r="EX66" s="171">
        <v>0</v>
      </c>
      <c r="EY66" s="171">
        <f t="shared" si="49"/>
        <v>0</v>
      </c>
      <c r="EZ66" s="171">
        <f t="shared" si="367"/>
        <v>0</v>
      </c>
      <c r="FA66" s="168"/>
      <c r="FB66" s="52">
        <f t="shared" si="310"/>
        <v>8</v>
      </c>
      <c r="FC66" s="171">
        <f t="shared" si="50"/>
        <v>2018</v>
      </c>
      <c r="FD66" s="75"/>
      <c r="FE66" s="75"/>
      <c r="FF66" s="75"/>
      <c r="FG66" s="75"/>
      <c r="FH66" s="75"/>
      <c r="FI66" s="75"/>
      <c r="FJ66" s="23"/>
      <c r="FK66" s="226"/>
      <c r="FL66" s="180"/>
      <c r="FM66" s="180"/>
      <c r="FN66" s="177"/>
      <c r="FO66" s="177"/>
      <c r="FP66" s="177"/>
      <c r="FQ66" s="177"/>
      <c r="FR66" s="177"/>
      <c r="FS66" s="177"/>
      <c r="FT66" s="177"/>
      <c r="FU66" s="177">
        <v>106943.32881246027</v>
      </c>
      <c r="FV66" s="177">
        <v>104028.07980457763</v>
      </c>
      <c r="FW66" s="177">
        <v>101140.5688815811</v>
      </c>
      <c r="FX66" s="177">
        <v>98285.510652108656</v>
      </c>
      <c r="FY66" s="177">
        <v>95757.6853194008</v>
      </c>
      <c r="FZ66" s="177">
        <f t="shared" ref="FZ66:GI66" si="378">FY66</f>
        <v>95757.6853194008</v>
      </c>
      <c r="GA66" s="177">
        <f t="shared" si="378"/>
        <v>95757.6853194008</v>
      </c>
      <c r="GB66" s="177">
        <f t="shared" si="378"/>
        <v>95757.6853194008</v>
      </c>
      <c r="GC66" s="177">
        <f t="shared" si="378"/>
        <v>95757.6853194008</v>
      </c>
      <c r="GD66" s="177">
        <f t="shared" si="378"/>
        <v>95757.6853194008</v>
      </c>
      <c r="GE66" s="177">
        <f t="shared" si="378"/>
        <v>95757.6853194008</v>
      </c>
      <c r="GF66" s="177">
        <f t="shared" si="378"/>
        <v>95757.6853194008</v>
      </c>
      <c r="GG66" s="177">
        <f t="shared" si="378"/>
        <v>95757.6853194008</v>
      </c>
      <c r="GH66" s="177">
        <f t="shared" si="378"/>
        <v>95757.6853194008</v>
      </c>
      <c r="GI66" s="177">
        <f t="shared" si="378"/>
        <v>95757.6853194008</v>
      </c>
      <c r="GJ66" s="168"/>
      <c r="GK66" s="226"/>
      <c r="GL66" s="180"/>
      <c r="GM66" s="180"/>
      <c r="GN66" s="177"/>
      <c r="GO66" s="177"/>
      <c r="GP66" s="177"/>
      <c r="GQ66" s="177"/>
      <c r="GR66" s="183">
        <v>1</v>
      </c>
      <c r="GS66" s="183">
        <v>1</v>
      </c>
      <c r="GT66" s="183">
        <v>1</v>
      </c>
      <c r="GU66" s="183">
        <v>1</v>
      </c>
      <c r="GV66" s="183">
        <v>1</v>
      </c>
      <c r="GW66" s="183">
        <v>1</v>
      </c>
      <c r="GX66" s="183">
        <v>1</v>
      </c>
      <c r="GY66" s="183">
        <v>1</v>
      </c>
      <c r="GZ66" s="183">
        <v>1</v>
      </c>
      <c r="HA66" s="183">
        <v>1</v>
      </c>
      <c r="HB66" s="183">
        <v>1</v>
      </c>
      <c r="HC66" s="183">
        <v>1</v>
      </c>
      <c r="HD66" s="183">
        <v>1</v>
      </c>
      <c r="HE66" s="183">
        <v>1</v>
      </c>
      <c r="HF66" s="183">
        <v>1</v>
      </c>
      <c r="HG66" s="183">
        <v>1</v>
      </c>
      <c r="HH66" s="183">
        <v>1</v>
      </c>
      <c r="HI66" s="183">
        <v>1</v>
      </c>
      <c r="HJ66" s="168"/>
      <c r="HK66" s="52">
        <f t="shared" si="53"/>
        <v>0</v>
      </c>
      <c r="HL66" s="52">
        <f ca="1">IF($EJ66&gt;0,OFFSET(Dashboard!F$16,$EJ66-1,0),0)</f>
        <v>0</v>
      </c>
      <c r="HM66" s="52">
        <f ca="1">IF($EJ66&gt;0,OFFSET(Dashboard!G$16,$EJ66-1,0),0)</f>
        <v>0</v>
      </c>
      <c r="HN66" s="52">
        <f ca="1">IF($EJ66&gt;0,OFFSET(Dashboard!H$16,$EJ66-1,0),0)</f>
        <v>0</v>
      </c>
      <c r="HO66" s="168"/>
    </row>
    <row r="67" spans="1:223" s="5" customFormat="1" ht="32.25" customHeight="1" outlineLevel="1" x14ac:dyDescent="0.2">
      <c r="A67" s="171">
        <f t="shared" ca="1" si="16"/>
        <v>1</v>
      </c>
      <c r="B67" s="45">
        <f t="shared" ref="B67:B75" si="379">B66+1</f>
        <v>57</v>
      </c>
      <c r="C67" s="662"/>
      <c r="D67" s="712" t="str">
        <f ca="1">IF(EJ67&gt;0,OFFSET(Dashboard!$E$16,EJ67-1,0),"")</f>
        <v>2016 T-20</v>
      </c>
      <c r="E67" s="603" t="s">
        <v>695</v>
      </c>
      <c r="F67" s="637" t="s">
        <v>712</v>
      </c>
      <c r="G67" s="711">
        <f t="shared" ref="G67:G69" ca="1" si="380">R67*OFFSET($Z67,0,YEAR($J67)-2006)/1000000</f>
        <v>211.72</v>
      </c>
      <c r="H67" s="714">
        <f t="shared" ref="H67:H69" ca="1" si="381">S67*OFFSET($Z67,0,YEAR($J67)-2006)/1000</f>
        <v>37.763984018264843</v>
      </c>
      <c r="I67" s="609">
        <f t="shared" ref="I67:I69" ca="1" si="382">T67*OFFSET($Z67,0,YEAR($J67)-2006)/1000000</f>
        <v>0</v>
      </c>
      <c r="J67" s="522">
        <v>43101</v>
      </c>
      <c r="K67" s="175">
        <v>10</v>
      </c>
      <c r="L67" s="168"/>
      <c r="M67" s="764">
        <v>1</v>
      </c>
      <c r="N67" s="176">
        <v>0</v>
      </c>
      <c r="O67" s="177">
        <v>100</v>
      </c>
      <c r="P67" s="168"/>
      <c r="Q67" s="604"/>
      <c r="R67" s="612">
        <v>134</v>
      </c>
      <c r="S67" s="613">
        <v>2.3901255707762557E-2</v>
      </c>
      <c r="T67" s="613">
        <v>0</v>
      </c>
      <c r="U67" s="179">
        <v>1.1000000000000001</v>
      </c>
      <c r="V67" s="179">
        <v>1.2266666666666668</v>
      </c>
      <c r="W67" s="179">
        <v>-4.0333333333333341E-3</v>
      </c>
      <c r="X67" s="138"/>
      <c r="Y67" s="138"/>
      <c r="Z67" s="226"/>
      <c r="AA67" s="180"/>
      <c r="AB67" s="180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>
        <f t="shared" ref="AL67:AP69" si="383">FW67*GW67</f>
        <v>1580000</v>
      </c>
      <c r="AM67" s="177">
        <f t="shared" si="383"/>
        <v>1580000</v>
      </c>
      <c r="AN67" s="177">
        <f t="shared" si="383"/>
        <v>1580000</v>
      </c>
      <c r="AO67" s="177">
        <f t="shared" si="383"/>
        <v>1580000</v>
      </c>
      <c r="AP67" s="177">
        <f t="shared" si="383"/>
        <v>1580000</v>
      </c>
      <c r="AQ67" s="177">
        <f t="shared" ref="AQ67:AQ75" si="384">GB67*HB67</f>
        <v>1580000</v>
      </c>
      <c r="AR67" s="177">
        <f t="shared" ref="AR67:AR75" si="385">GC67*HC67</f>
        <v>1580000</v>
      </c>
      <c r="AS67" s="177">
        <f t="shared" ref="AS67:AS75" si="386">GD67*HD67</f>
        <v>1580000</v>
      </c>
      <c r="AT67" s="177">
        <f t="shared" ref="AT67:AT75" si="387">GE67*HE67</f>
        <v>1580000</v>
      </c>
      <c r="AU67" s="177">
        <f t="shared" ref="AU67:AU75" si="388">GF67*HF67</f>
        <v>1580000</v>
      </c>
      <c r="AV67" s="177">
        <f t="shared" ref="AV67:AV75" si="389">GG67*HG67</f>
        <v>1580000</v>
      </c>
      <c r="AW67" s="177">
        <f t="shared" ref="AW67:AW75" si="390">GH67*HH67</f>
        <v>1580000</v>
      </c>
      <c r="AX67" s="177">
        <f t="shared" ref="AX67:AX75" si="391">GI67*HI67</f>
        <v>1580000</v>
      </c>
      <c r="AY67" s="73"/>
      <c r="AZ67" s="73"/>
      <c r="BA67" s="724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>
        <f t="shared" si="370"/>
        <v>0.89</v>
      </c>
      <c r="BN67" s="181">
        <f t="shared" si="370"/>
        <v>0.89</v>
      </c>
      <c r="BO67" s="181">
        <f t="shared" si="370"/>
        <v>0.89</v>
      </c>
      <c r="BP67" s="181">
        <f t="shared" si="370"/>
        <v>0.89</v>
      </c>
      <c r="BQ67" s="181">
        <f t="shared" si="370"/>
        <v>0.89</v>
      </c>
      <c r="BR67" s="181">
        <f t="shared" si="370"/>
        <v>0.89</v>
      </c>
      <c r="BS67" s="181">
        <f t="shared" si="370"/>
        <v>0.89</v>
      </c>
      <c r="BT67" s="181">
        <f t="shared" si="370"/>
        <v>0.89</v>
      </c>
      <c r="BU67" s="181">
        <f t="shared" si="370"/>
        <v>0.89</v>
      </c>
      <c r="BV67" s="181">
        <f t="shared" si="370"/>
        <v>0.89</v>
      </c>
      <c r="BW67" s="181">
        <f t="shared" si="370"/>
        <v>0.89</v>
      </c>
      <c r="BX67" s="181">
        <f t="shared" si="371"/>
        <v>0.89</v>
      </c>
      <c r="BY67" s="181">
        <f t="shared" si="371"/>
        <v>0.89</v>
      </c>
      <c r="BZ67" s="23"/>
      <c r="CA67" s="724"/>
      <c r="CB67" s="181"/>
      <c r="CC67" s="181"/>
      <c r="CD67" s="181"/>
      <c r="CE67" s="181"/>
      <c r="CF67" s="181"/>
      <c r="CG67" s="181"/>
      <c r="CH67" s="181"/>
      <c r="CI67" s="181"/>
      <c r="CJ67" s="181"/>
      <c r="CK67" s="181"/>
      <c r="CL67" s="181"/>
      <c r="CM67" s="181">
        <f t="shared" si="372"/>
        <v>0.89</v>
      </c>
      <c r="CN67" s="181">
        <f t="shared" si="372"/>
        <v>0.89</v>
      </c>
      <c r="CO67" s="181">
        <f t="shared" si="372"/>
        <v>0.89</v>
      </c>
      <c r="CP67" s="181">
        <f t="shared" si="372"/>
        <v>0.89</v>
      </c>
      <c r="CQ67" s="181">
        <f t="shared" si="372"/>
        <v>0.89</v>
      </c>
      <c r="CR67" s="181">
        <f t="shared" si="372"/>
        <v>0.89</v>
      </c>
      <c r="CS67" s="181">
        <f t="shared" si="372"/>
        <v>0.89</v>
      </c>
      <c r="CT67" s="181">
        <f t="shared" si="372"/>
        <v>0.89</v>
      </c>
      <c r="CU67" s="181">
        <f t="shared" si="372"/>
        <v>0.89</v>
      </c>
      <c r="CV67" s="181">
        <f t="shared" si="372"/>
        <v>0.89</v>
      </c>
      <c r="CW67" s="181">
        <f t="shared" si="372"/>
        <v>0.89</v>
      </c>
      <c r="CX67" s="181">
        <f t="shared" si="373"/>
        <v>0.89</v>
      </c>
      <c r="CY67" s="181">
        <f t="shared" si="373"/>
        <v>0.89</v>
      </c>
      <c r="CZ67" s="168"/>
      <c r="DA67" s="724"/>
      <c r="DB67" s="181"/>
      <c r="DC67" s="181"/>
      <c r="DD67" s="181"/>
      <c r="DE67" s="181"/>
      <c r="DF67" s="181"/>
      <c r="DG67" s="181"/>
      <c r="DH67" s="181"/>
      <c r="DI67" s="181"/>
      <c r="DJ67" s="181"/>
      <c r="DK67" s="181"/>
      <c r="DL67" s="181"/>
      <c r="DM67" s="181">
        <f t="shared" si="374"/>
        <v>0.89</v>
      </c>
      <c r="DN67" s="181">
        <f t="shared" si="374"/>
        <v>0.89</v>
      </c>
      <c r="DO67" s="181">
        <f t="shared" si="374"/>
        <v>0.89</v>
      </c>
      <c r="DP67" s="181">
        <f t="shared" si="374"/>
        <v>0.89</v>
      </c>
      <c r="DQ67" s="181">
        <f t="shared" si="374"/>
        <v>0.89</v>
      </c>
      <c r="DR67" s="181">
        <f t="shared" si="374"/>
        <v>0.89</v>
      </c>
      <c r="DS67" s="181">
        <f t="shared" si="374"/>
        <v>0.89</v>
      </c>
      <c r="DT67" s="181">
        <f t="shared" si="374"/>
        <v>0.89</v>
      </c>
      <c r="DU67" s="181">
        <f t="shared" si="374"/>
        <v>0.89</v>
      </c>
      <c r="DV67" s="181">
        <f t="shared" si="374"/>
        <v>0.89</v>
      </c>
      <c r="DW67" s="181">
        <f t="shared" si="374"/>
        <v>0.89</v>
      </c>
      <c r="DX67" s="181">
        <f t="shared" si="375"/>
        <v>0.89</v>
      </c>
      <c r="DY67" s="181">
        <f t="shared" si="375"/>
        <v>0.89</v>
      </c>
      <c r="DZ67" s="168"/>
      <c r="EA67" s="171"/>
      <c r="EB67" s="182">
        <v>0.8</v>
      </c>
      <c r="EC67" s="177">
        <v>2010</v>
      </c>
      <c r="ED67" s="174">
        <v>0.01</v>
      </c>
      <c r="EE67" s="174">
        <v>0.08</v>
      </c>
      <c r="EF67" s="178"/>
      <c r="EG67" s="73"/>
      <c r="EH67" s="228">
        <f t="shared" si="323"/>
        <v>0.7</v>
      </c>
      <c r="EI67" s="168"/>
      <c r="EJ67" s="171">
        <f t="shared" si="48"/>
        <v>7</v>
      </c>
      <c r="EK67" s="171">
        <v>0</v>
      </c>
      <c r="EL67" s="171">
        <v>0</v>
      </c>
      <c r="EM67" s="171">
        <v>0</v>
      </c>
      <c r="EN67" s="171">
        <v>0</v>
      </c>
      <c r="EO67" s="171">
        <v>0</v>
      </c>
      <c r="EP67" s="171">
        <v>0</v>
      </c>
      <c r="EQ67" s="171">
        <v>1</v>
      </c>
      <c r="ER67" s="171">
        <v>0</v>
      </c>
      <c r="ES67" s="171">
        <v>0</v>
      </c>
      <c r="ET67" s="171">
        <v>0</v>
      </c>
      <c r="EU67" s="171">
        <v>0</v>
      </c>
      <c r="EV67" s="171">
        <v>0</v>
      </c>
      <c r="EW67" s="171">
        <v>0</v>
      </c>
      <c r="EX67" s="171">
        <v>0</v>
      </c>
      <c r="EY67" s="171">
        <f t="shared" si="49"/>
        <v>1</v>
      </c>
      <c r="EZ67" s="171">
        <f t="shared" si="324"/>
        <v>1</v>
      </c>
      <c r="FA67" s="168"/>
      <c r="FB67" s="52">
        <f t="shared" si="310"/>
        <v>8</v>
      </c>
      <c r="FC67" s="171">
        <f t="shared" si="50"/>
        <v>2019</v>
      </c>
      <c r="FD67" s="75"/>
      <c r="FE67" s="75"/>
      <c r="FF67" s="75"/>
      <c r="FG67" s="75"/>
      <c r="FH67" s="75"/>
      <c r="FI67" s="75"/>
      <c r="FJ67" s="23"/>
      <c r="FK67" s="226"/>
      <c r="FL67" s="180"/>
      <c r="FM67" s="180"/>
      <c r="FN67" s="177"/>
      <c r="FO67" s="177"/>
      <c r="FP67" s="177"/>
      <c r="FQ67" s="177"/>
      <c r="FR67" s="177"/>
      <c r="FS67" s="177"/>
      <c r="FT67" s="177"/>
      <c r="FU67" s="177"/>
      <c r="FV67" s="177"/>
      <c r="FW67" s="177">
        <v>1580000</v>
      </c>
      <c r="FX67" s="177">
        <v>1580000</v>
      </c>
      <c r="FY67" s="177">
        <v>1580000</v>
      </c>
      <c r="FZ67" s="177">
        <v>1580000</v>
      </c>
      <c r="GA67" s="177">
        <v>1580000</v>
      </c>
      <c r="GB67" s="177">
        <v>1580000</v>
      </c>
      <c r="GC67" s="177">
        <v>1580000</v>
      </c>
      <c r="GD67" s="177">
        <v>1580000</v>
      </c>
      <c r="GE67" s="177">
        <v>1580000</v>
      </c>
      <c r="GF67" s="177">
        <v>1580000</v>
      </c>
      <c r="GG67" s="177">
        <v>1580000</v>
      </c>
      <c r="GH67" s="177">
        <v>1580000</v>
      </c>
      <c r="GI67" s="177">
        <v>1580000</v>
      </c>
      <c r="GJ67" s="168"/>
      <c r="GK67" s="226"/>
      <c r="GL67" s="180"/>
      <c r="GM67" s="180"/>
      <c r="GN67" s="177"/>
      <c r="GO67" s="177"/>
      <c r="GP67" s="177"/>
      <c r="GQ67" s="177"/>
      <c r="GR67" s="183">
        <v>1</v>
      </c>
      <c r="GS67" s="183">
        <v>1</v>
      </c>
      <c r="GT67" s="183">
        <v>1</v>
      </c>
      <c r="GU67" s="183">
        <v>1</v>
      </c>
      <c r="GV67" s="183">
        <v>1</v>
      </c>
      <c r="GW67" s="183">
        <v>1</v>
      </c>
      <c r="GX67" s="183">
        <v>1</v>
      </c>
      <c r="GY67" s="183">
        <v>1</v>
      </c>
      <c r="GZ67" s="183">
        <v>1</v>
      </c>
      <c r="HA67" s="183">
        <v>1</v>
      </c>
      <c r="HB67" s="183">
        <v>1</v>
      </c>
      <c r="HC67" s="183">
        <v>1</v>
      </c>
      <c r="HD67" s="183">
        <v>1</v>
      </c>
      <c r="HE67" s="183">
        <v>1</v>
      </c>
      <c r="HF67" s="183">
        <v>1</v>
      </c>
      <c r="HG67" s="183">
        <v>1</v>
      </c>
      <c r="HH67" s="183">
        <v>1</v>
      </c>
      <c r="HI67" s="183">
        <v>1</v>
      </c>
      <c r="HJ67" s="168"/>
      <c r="HK67" s="52">
        <f t="shared" si="53"/>
        <v>2018</v>
      </c>
      <c r="HL67" s="52">
        <f ca="1">IF($EJ67&gt;0,OFFSET(Dashboard!F$16,$EJ67-1,0),0)</f>
        <v>1</v>
      </c>
      <c r="HM67" s="52">
        <f ca="1">IF($EJ67&gt;0,OFFSET(Dashboard!G$16,$EJ67-1,0),0)</f>
        <v>0</v>
      </c>
      <c r="HN67" s="52">
        <f ca="1">IF($EJ67&gt;0,OFFSET(Dashboard!H$16,$EJ67-1,0),0)</f>
        <v>0</v>
      </c>
      <c r="HO67" s="168"/>
    </row>
    <row r="68" spans="1:223" s="5" customFormat="1" ht="32.25" customHeight="1" outlineLevel="1" x14ac:dyDescent="0.2">
      <c r="A68" s="171">
        <f t="shared" ca="1" si="16"/>
        <v>1</v>
      </c>
      <c r="B68" s="45">
        <f t="shared" si="379"/>
        <v>58</v>
      </c>
      <c r="C68" s="662"/>
      <c r="D68" s="172" t="str">
        <f ca="1">IF(EJ68&gt;0,OFFSET(Dashboard!$E$16,EJ68-1,0),"")</f>
        <v>2016 T-20</v>
      </c>
      <c r="E68" s="603" t="s">
        <v>613</v>
      </c>
      <c r="F68" s="637" t="s">
        <v>713</v>
      </c>
      <c r="G68" s="711">
        <f t="shared" ca="1" si="380"/>
        <v>27.9</v>
      </c>
      <c r="H68" s="714">
        <f t="shared" ca="1" si="381"/>
        <v>4.9764554794520546</v>
      </c>
      <c r="I68" s="609">
        <f t="shared" ca="1" si="382"/>
        <v>0</v>
      </c>
      <c r="J68" s="522">
        <v>43101</v>
      </c>
      <c r="K68" s="175">
        <v>10</v>
      </c>
      <c r="L68" s="168"/>
      <c r="M68" s="764">
        <v>1</v>
      </c>
      <c r="N68" s="176">
        <v>0</v>
      </c>
      <c r="O68" s="177">
        <v>100</v>
      </c>
      <c r="P68" s="168"/>
      <c r="Q68" s="604"/>
      <c r="R68" s="612">
        <v>3</v>
      </c>
      <c r="S68" s="613">
        <v>5.3510273972602737E-4</v>
      </c>
      <c r="T68" s="613">
        <v>0</v>
      </c>
      <c r="U68" s="179">
        <v>1.1000000000000001</v>
      </c>
      <c r="V68" s="179">
        <v>1.2266666666666668</v>
      </c>
      <c r="W68" s="179">
        <v>-4.0333333333333341E-3</v>
      </c>
      <c r="X68" s="138"/>
      <c r="Y68" s="138"/>
      <c r="Z68" s="226"/>
      <c r="AA68" s="180"/>
      <c r="AB68" s="180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>
        <f t="shared" si="383"/>
        <v>9300000</v>
      </c>
      <c r="AM68" s="177">
        <f t="shared" si="383"/>
        <v>9300000</v>
      </c>
      <c r="AN68" s="177">
        <f t="shared" si="383"/>
        <v>9300000</v>
      </c>
      <c r="AO68" s="177">
        <f t="shared" si="383"/>
        <v>9300000</v>
      </c>
      <c r="AP68" s="177">
        <f t="shared" si="383"/>
        <v>9300000</v>
      </c>
      <c r="AQ68" s="177">
        <f t="shared" si="384"/>
        <v>9300000</v>
      </c>
      <c r="AR68" s="177">
        <f t="shared" si="385"/>
        <v>9300000</v>
      </c>
      <c r="AS68" s="177">
        <f t="shared" si="386"/>
        <v>9300000</v>
      </c>
      <c r="AT68" s="177">
        <f t="shared" si="387"/>
        <v>9300000</v>
      </c>
      <c r="AU68" s="177">
        <f t="shared" si="388"/>
        <v>9300000</v>
      </c>
      <c r="AV68" s="177">
        <f t="shared" si="389"/>
        <v>9300000</v>
      </c>
      <c r="AW68" s="177">
        <f t="shared" si="390"/>
        <v>9300000</v>
      </c>
      <c r="AX68" s="177">
        <f t="shared" si="391"/>
        <v>9300000</v>
      </c>
      <c r="AY68" s="73"/>
      <c r="AZ68" s="73"/>
      <c r="BA68" s="724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>
        <f t="shared" ref="BM68:BW75" si="392">$BM$3</f>
        <v>0.89</v>
      </c>
      <c r="BN68" s="181">
        <f t="shared" si="392"/>
        <v>0.89</v>
      </c>
      <c r="BO68" s="181">
        <f t="shared" si="392"/>
        <v>0.89</v>
      </c>
      <c r="BP68" s="181">
        <f t="shared" si="392"/>
        <v>0.89</v>
      </c>
      <c r="BQ68" s="181">
        <f t="shared" si="392"/>
        <v>0.89</v>
      </c>
      <c r="BR68" s="181">
        <f t="shared" si="392"/>
        <v>0.89</v>
      </c>
      <c r="BS68" s="181">
        <f t="shared" si="392"/>
        <v>0.89</v>
      </c>
      <c r="BT68" s="181">
        <f t="shared" si="392"/>
        <v>0.89</v>
      </c>
      <c r="BU68" s="181">
        <f t="shared" si="392"/>
        <v>0.89</v>
      </c>
      <c r="BV68" s="181">
        <f t="shared" si="392"/>
        <v>0.89</v>
      </c>
      <c r="BW68" s="181">
        <f t="shared" si="392"/>
        <v>0.89</v>
      </c>
      <c r="BX68" s="181">
        <f t="shared" si="371"/>
        <v>0.89</v>
      </c>
      <c r="BY68" s="181">
        <f t="shared" si="371"/>
        <v>0.89</v>
      </c>
      <c r="BZ68" s="23"/>
      <c r="CA68" s="724"/>
      <c r="CB68" s="181"/>
      <c r="CC68" s="181"/>
      <c r="CD68" s="181"/>
      <c r="CE68" s="181"/>
      <c r="CF68" s="181"/>
      <c r="CG68" s="181"/>
      <c r="CH68" s="181"/>
      <c r="CI68" s="181"/>
      <c r="CJ68" s="181"/>
      <c r="CK68" s="181"/>
      <c r="CL68" s="181"/>
      <c r="CM68" s="181">
        <f t="shared" ref="CM68:CW75" si="393">$BM$3</f>
        <v>0.89</v>
      </c>
      <c r="CN68" s="181">
        <f t="shared" si="393"/>
        <v>0.89</v>
      </c>
      <c r="CO68" s="181">
        <f t="shared" si="393"/>
        <v>0.89</v>
      </c>
      <c r="CP68" s="181">
        <f t="shared" si="393"/>
        <v>0.89</v>
      </c>
      <c r="CQ68" s="181">
        <f t="shared" si="393"/>
        <v>0.89</v>
      </c>
      <c r="CR68" s="181">
        <f t="shared" si="393"/>
        <v>0.89</v>
      </c>
      <c r="CS68" s="181">
        <f t="shared" si="393"/>
        <v>0.89</v>
      </c>
      <c r="CT68" s="181">
        <f t="shared" si="393"/>
        <v>0.89</v>
      </c>
      <c r="CU68" s="181">
        <f t="shared" si="393"/>
        <v>0.89</v>
      </c>
      <c r="CV68" s="181">
        <f t="shared" si="393"/>
        <v>0.89</v>
      </c>
      <c r="CW68" s="181">
        <f t="shared" si="393"/>
        <v>0.89</v>
      </c>
      <c r="CX68" s="181">
        <f t="shared" si="373"/>
        <v>0.89</v>
      </c>
      <c r="CY68" s="181">
        <f t="shared" si="373"/>
        <v>0.89</v>
      </c>
      <c r="CZ68" s="168"/>
      <c r="DA68" s="724"/>
      <c r="DB68" s="181"/>
      <c r="DC68" s="181"/>
      <c r="DD68" s="181"/>
      <c r="DE68" s="181"/>
      <c r="DF68" s="181"/>
      <c r="DG68" s="181"/>
      <c r="DH68" s="181"/>
      <c r="DI68" s="181"/>
      <c r="DJ68" s="181"/>
      <c r="DK68" s="181"/>
      <c r="DL68" s="181"/>
      <c r="DM68" s="181">
        <f t="shared" ref="DM68:DW75" si="394">$BM$3</f>
        <v>0.89</v>
      </c>
      <c r="DN68" s="181">
        <f t="shared" si="394"/>
        <v>0.89</v>
      </c>
      <c r="DO68" s="181">
        <f t="shared" si="394"/>
        <v>0.89</v>
      </c>
      <c r="DP68" s="181">
        <f t="shared" si="394"/>
        <v>0.89</v>
      </c>
      <c r="DQ68" s="181">
        <f t="shared" si="394"/>
        <v>0.89</v>
      </c>
      <c r="DR68" s="181">
        <f t="shared" si="394"/>
        <v>0.89</v>
      </c>
      <c r="DS68" s="181">
        <f t="shared" si="394"/>
        <v>0.89</v>
      </c>
      <c r="DT68" s="181">
        <f t="shared" si="394"/>
        <v>0.89</v>
      </c>
      <c r="DU68" s="181">
        <f t="shared" si="394"/>
        <v>0.89</v>
      </c>
      <c r="DV68" s="181">
        <f t="shared" si="394"/>
        <v>0.89</v>
      </c>
      <c r="DW68" s="181">
        <f t="shared" si="394"/>
        <v>0.89</v>
      </c>
      <c r="DX68" s="181">
        <f t="shared" si="375"/>
        <v>0.89</v>
      </c>
      <c r="DY68" s="181">
        <f t="shared" si="375"/>
        <v>0.89</v>
      </c>
      <c r="DZ68" s="168"/>
      <c r="EA68" s="171"/>
      <c r="EB68" s="182">
        <v>0.55000000000000004</v>
      </c>
      <c r="EC68" s="177">
        <v>2001</v>
      </c>
      <c r="ED68" s="174">
        <v>1E-3</v>
      </c>
      <c r="EE68" s="174">
        <v>0.28000000000000003</v>
      </c>
      <c r="EF68" s="178"/>
      <c r="EG68" s="73"/>
      <c r="EH68" s="228">
        <f t="shared" si="323"/>
        <v>0.7</v>
      </c>
      <c r="EI68" s="168"/>
      <c r="EJ68" s="171">
        <f t="shared" si="48"/>
        <v>7</v>
      </c>
      <c r="EK68" s="171">
        <v>0</v>
      </c>
      <c r="EL68" s="171">
        <v>0</v>
      </c>
      <c r="EM68" s="171">
        <v>0</v>
      </c>
      <c r="EN68" s="171">
        <v>0</v>
      </c>
      <c r="EO68" s="171">
        <v>0</v>
      </c>
      <c r="EP68" s="171">
        <v>0</v>
      </c>
      <c r="EQ68" s="171">
        <v>1</v>
      </c>
      <c r="ER68" s="171">
        <v>0</v>
      </c>
      <c r="ES68" s="171">
        <v>0</v>
      </c>
      <c r="ET68" s="171">
        <v>0</v>
      </c>
      <c r="EU68" s="171">
        <v>0</v>
      </c>
      <c r="EV68" s="171">
        <v>0</v>
      </c>
      <c r="EW68" s="171">
        <v>0</v>
      </c>
      <c r="EX68" s="171">
        <v>0</v>
      </c>
      <c r="EY68" s="171">
        <f t="shared" si="49"/>
        <v>1</v>
      </c>
      <c r="EZ68" s="171">
        <f t="shared" si="324"/>
        <v>1</v>
      </c>
      <c r="FA68" s="168"/>
      <c r="FB68" s="52">
        <f t="shared" si="310"/>
        <v>8</v>
      </c>
      <c r="FC68" s="171">
        <f t="shared" si="50"/>
        <v>2019</v>
      </c>
      <c r="FD68" s="75"/>
      <c r="FE68" s="75"/>
      <c r="FF68" s="75"/>
      <c r="FG68" s="75"/>
      <c r="FH68" s="75"/>
      <c r="FI68" s="75"/>
      <c r="FJ68" s="23"/>
      <c r="FK68" s="226"/>
      <c r="FL68" s="180"/>
      <c r="FM68" s="180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>
        <v>9300000</v>
      </c>
      <c r="FX68" s="177">
        <v>9300000</v>
      </c>
      <c r="FY68" s="177">
        <v>9300000</v>
      </c>
      <c r="FZ68" s="177">
        <v>9300000</v>
      </c>
      <c r="GA68" s="177">
        <v>9300000</v>
      </c>
      <c r="GB68" s="177">
        <v>9300000</v>
      </c>
      <c r="GC68" s="177">
        <v>9300000</v>
      </c>
      <c r="GD68" s="177">
        <v>9300000</v>
      </c>
      <c r="GE68" s="177">
        <v>9300000</v>
      </c>
      <c r="GF68" s="177">
        <v>9300000</v>
      </c>
      <c r="GG68" s="177">
        <v>9300000</v>
      </c>
      <c r="GH68" s="177">
        <v>9300000</v>
      </c>
      <c r="GI68" s="177">
        <v>9300000</v>
      </c>
      <c r="GJ68" s="168"/>
      <c r="GK68" s="226"/>
      <c r="GL68" s="180"/>
      <c r="GM68" s="180"/>
      <c r="GN68" s="177"/>
      <c r="GO68" s="177"/>
      <c r="GP68" s="177"/>
      <c r="GQ68" s="177"/>
      <c r="GR68" s="183">
        <v>1</v>
      </c>
      <c r="GS68" s="183">
        <v>1</v>
      </c>
      <c r="GT68" s="183">
        <v>1</v>
      </c>
      <c r="GU68" s="183">
        <v>1</v>
      </c>
      <c r="GV68" s="183">
        <v>1</v>
      </c>
      <c r="GW68" s="183">
        <v>1</v>
      </c>
      <c r="GX68" s="183">
        <v>1</v>
      </c>
      <c r="GY68" s="183">
        <v>1</v>
      </c>
      <c r="GZ68" s="183">
        <v>1</v>
      </c>
      <c r="HA68" s="183">
        <v>1</v>
      </c>
      <c r="HB68" s="183">
        <v>1</v>
      </c>
      <c r="HC68" s="183">
        <v>1</v>
      </c>
      <c r="HD68" s="183">
        <v>1</v>
      </c>
      <c r="HE68" s="183">
        <v>1</v>
      </c>
      <c r="HF68" s="183">
        <v>1</v>
      </c>
      <c r="HG68" s="183">
        <v>1</v>
      </c>
      <c r="HH68" s="183">
        <v>1</v>
      </c>
      <c r="HI68" s="183">
        <v>1</v>
      </c>
      <c r="HJ68" s="168"/>
      <c r="HK68" s="52">
        <f t="shared" si="53"/>
        <v>2018</v>
      </c>
      <c r="HL68" s="52">
        <f ca="1">IF($EJ68&gt;0,OFFSET(Dashboard!F$16,$EJ68-1,0),0)</f>
        <v>1</v>
      </c>
      <c r="HM68" s="52">
        <f ca="1">IF($EJ68&gt;0,OFFSET(Dashboard!G$16,$EJ68-1,0),0)</f>
        <v>0</v>
      </c>
      <c r="HN68" s="52">
        <f ca="1">IF($EJ68&gt;0,OFFSET(Dashboard!H$16,$EJ68-1,0),0)</f>
        <v>0</v>
      </c>
      <c r="HO68" s="168"/>
    </row>
    <row r="69" spans="1:223" s="5" customFormat="1" ht="32.25" customHeight="1" outlineLevel="1" x14ac:dyDescent="0.2">
      <c r="A69" s="171">
        <f t="shared" ca="1" si="16"/>
        <v>1</v>
      </c>
      <c r="B69" s="45">
        <f t="shared" si="379"/>
        <v>59</v>
      </c>
      <c r="C69" s="662"/>
      <c r="D69" s="172" t="str">
        <f ca="1">IF(EJ69&gt;0,OFFSET(Dashboard!$E$16,EJ69-1,0),"")</f>
        <v>2016 T-20</v>
      </c>
      <c r="E69" s="603" t="s">
        <v>614</v>
      </c>
      <c r="F69" s="173" t="s">
        <v>714</v>
      </c>
      <c r="G69" s="711">
        <f t="shared" ca="1" si="380"/>
        <v>183</v>
      </c>
      <c r="H69" s="714">
        <f t="shared" ca="1" si="381"/>
        <v>32.641267123287669</v>
      </c>
      <c r="I69" s="609">
        <f t="shared" ca="1" si="382"/>
        <v>0</v>
      </c>
      <c r="J69" s="522">
        <v>43647</v>
      </c>
      <c r="K69" s="175">
        <v>10</v>
      </c>
      <c r="L69" s="168"/>
      <c r="M69" s="764">
        <v>1</v>
      </c>
      <c r="N69" s="176">
        <v>0</v>
      </c>
      <c r="O69" s="177">
        <v>100</v>
      </c>
      <c r="P69" s="168"/>
      <c r="Q69" s="604"/>
      <c r="R69" s="612">
        <v>3</v>
      </c>
      <c r="S69" s="613">
        <v>5.3510273972602737E-4</v>
      </c>
      <c r="T69" s="613">
        <v>0</v>
      </c>
      <c r="U69" s="179">
        <v>1.1000000000000001</v>
      </c>
      <c r="V69" s="179">
        <v>1.2266666666666668</v>
      </c>
      <c r="W69" s="179">
        <v>-4.0333333333333341E-3</v>
      </c>
      <c r="X69" s="138"/>
      <c r="Y69" s="138"/>
      <c r="Z69" s="226"/>
      <c r="AA69" s="180"/>
      <c r="AB69" s="180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>
        <f t="shared" si="383"/>
        <v>0</v>
      </c>
      <c r="AM69" s="177">
        <f t="shared" si="383"/>
        <v>61000000</v>
      </c>
      <c r="AN69" s="177">
        <f t="shared" si="383"/>
        <v>83500000</v>
      </c>
      <c r="AO69" s="177">
        <f t="shared" si="383"/>
        <v>106000000</v>
      </c>
      <c r="AP69" s="177">
        <f t="shared" si="383"/>
        <v>128500000</v>
      </c>
      <c r="AQ69" s="177">
        <f t="shared" si="384"/>
        <v>151000000</v>
      </c>
      <c r="AR69" s="177">
        <f t="shared" si="385"/>
        <v>173500000</v>
      </c>
      <c r="AS69" s="177">
        <f t="shared" si="386"/>
        <v>196000000</v>
      </c>
      <c r="AT69" s="177">
        <f t="shared" si="387"/>
        <v>218500000</v>
      </c>
      <c r="AU69" s="177">
        <f t="shared" si="388"/>
        <v>241000000</v>
      </c>
      <c r="AV69" s="177">
        <f t="shared" si="389"/>
        <v>263500000</v>
      </c>
      <c r="AW69" s="177">
        <f t="shared" si="390"/>
        <v>286000000</v>
      </c>
      <c r="AX69" s="177">
        <f t="shared" si="391"/>
        <v>308500000</v>
      </c>
      <c r="AY69" s="73"/>
      <c r="AZ69" s="73"/>
      <c r="BA69" s="724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>
        <f t="shared" si="392"/>
        <v>0.89</v>
      </c>
      <c r="BN69" s="181">
        <f t="shared" si="392"/>
        <v>0.89</v>
      </c>
      <c r="BO69" s="181">
        <f t="shared" si="392"/>
        <v>0.89</v>
      </c>
      <c r="BP69" s="181">
        <f t="shared" si="392"/>
        <v>0.89</v>
      </c>
      <c r="BQ69" s="181">
        <f t="shared" si="392"/>
        <v>0.89</v>
      </c>
      <c r="BR69" s="181">
        <f t="shared" si="392"/>
        <v>0.89</v>
      </c>
      <c r="BS69" s="181">
        <f t="shared" si="392"/>
        <v>0.89</v>
      </c>
      <c r="BT69" s="181">
        <f t="shared" si="392"/>
        <v>0.89</v>
      </c>
      <c r="BU69" s="181">
        <f t="shared" si="392"/>
        <v>0.89</v>
      </c>
      <c r="BV69" s="181">
        <f t="shared" si="392"/>
        <v>0.89</v>
      </c>
      <c r="BW69" s="181">
        <f t="shared" si="392"/>
        <v>0.89</v>
      </c>
      <c r="BX69" s="181">
        <f t="shared" si="371"/>
        <v>0.89</v>
      </c>
      <c r="BY69" s="181">
        <f t="shared" si="371"/>
        <v>0.89</v>
      </c>
      <c r="BZ69" s="23"/>
      <c r="CA69" s="724"/>
      <c r="CB69" s="181"/>
      <c r="CC69" s="181"/>
      <c r="CD69" s="181"/>
      <c r="CE69" s="181"/>
      <c r="CF69" s="181"/>
      <c r="CG69" s="181"/>
      <c r="CH69" s="181"/>
      <c r="CI69" s="181"/>
      <c r="CJ69" s="181"/>
      <c r="CK69" s="181"/>
      <c r="CL69" s="181"/>
      <c r="CM69" s="181">
        <f t="shared" si="393"/>
        <v>0.89</v>
      </c>
      <c r="CN69" s="181">
        <f t="shared" si="393"/>
        <v>0.89</v>
      </c>
      <c r="CO69" s="181">
        <f t="shared" si="393"/>
        <v>0.89</v>
      </c>
      <c r="CP69" s="181">
        <f t="shared" si="393"/>
        <v>0.89</v>
      </c>
      <c r="CQ69" s="181">
        <f t="shared" si="393"/>
        <v>0.89</v>
      </c>
      <c r="CR69" s="181">
        <f t="shared" si="393"/>
        <v>0.89</v>
      </c>
      <c r="CS69" s="181">
        <f t="shared" si="393"/>
        <v>0.89</v>
      </c>
      <c r="CT69" s="181">
        <f t="shared" si="393"/>
        <v>0.89</v>
      </c>
      <c r="CU69" s="181">
        <f t="shared" si="393"/>
        <v>0.89</v>
      </c>
      <c r="CV69" s="181">
        <f t="shared" si="393"/>
        <v>0.89</v>
      </c>
      <c r="CW69" s="181">
        <f t="shared" si="393"/>
        <v>0.89</v>
      </c>
      <c r="CX69" s="181">
        <f t="shared" si="373"/>
        <v>0.89</v>
      </c>
      <c r="CY69" s="181">
        <f t="shared" si="373"/>
        <v>0.89</v>
      </c>
      <c r="CZ69" s="168"/>
      <c r="DA69" s="724"/>
      <c r="DB69" s="181"/>
      <c r="DC69" s="181"/>
      <c r="DD69" s="181"/>
      <c r="DE69" s="181"/>
      <c r="DF69" s="181"/>
      <c r="DG69" s="181"/>
      <c r="DH69" s="181"/>
      <c r="DI69" s="181"/>
      <c r="DJ69" s="181"/>
      <c r="DK69" s="181"/>
      <c r="DL69" s="181"/>
      <c r="DM69" s="181">
        <f t="shared" si="394"/>
        <v>0.89</v>
      </c>
      <c r="DN69" s="181">
        <f t="shared" si="394"/>
        <v>0.89</v>
      </c>
      <c r="DO69" s="181">
        <f t="shared" si="394"/>
        <v>0.89</v>
      </c>
      <c r="DP69" s="181">
        <f t="shared" si="394"/>
        <v>0.89</v>
      </c>
      <c r="DQ69" s="181">
        <f t="shared" si="394"/>
        <v>0.89</v>
      </c>
      <c r="DR69" s="181">
        <f t="shared" si="394"/>
        <v>0.89</v>
      </c>
      <c r="DS69" s="181">
        <f t="shared" si="394"/>
        <v>0.89</v>
      </c>
      <c r="DT69" s="181">
        <f t="shared" si="394"/>
        <v>0.89</v>
      </c>
      <c r="DU69" s="181">
        <f t="shared" si="394"/>
        <v>0.89</v>
      </c>
      <c r="DV69" s="181">
        <f t="shared" si="394"/>
        <v>0.89</v>
      </c>
      <c r="DW69" s="181">
        <f t="shared" si="394"/>
        <v>0.89</v>
      </c>
      <c r="DX69" s="181">
        <f t="shared" si="375"/>
        <v>0.89</v>
      </c>
      <c r="DY69" s="181">
        <f t="shared" si="375"/>
        <v>0.89</v>
      </c>
      <c r="DZ69" s="168"/>
      <c r="EA69" s="171"/>
      <c r="EB69" s="182">
        <v>0.55000000000000004</v>
      </c>
      <c r="EC69" s="177">
        <v>2001</v>
      </c>
      <c r="ED69" s="174">
        <v>5.0999999999999997E-2</v>
      </c>
      <c r="EE69" s="174">
        <v>0.28000000000000003</v>
      </c>
      <c r="EF69" s="178"/>
      <c r="EG69" s="73"/>
      <c r="EH69" s="228">
        <f t="shared" si="323"/>
        <v>0.7</v>
      </c>
      <c r="EI69" s="168"/>
      <c r="EJ69" s="171">
        <f t="shared" si="48"/>
        <v>7</v>
      </c>
      <c r="EK69" s="171">
        <v>0</v>
      </c>
      <c r="EL69" s="171">
        <v>0</v>
      </c>
      <c r="EM69" s="171">
        <v>0</v>
      </c>
      <c r="EN69" s="171">
        <v>0</v>
      </c>
      <c r="EO69" s="171">
        <v>0</v>
      </c>
      <c r="EP69" s="171">
        <v>0</v>
      </c>
      <c r="EQ69" s="171">
        <v>1</v>
      </c>
      <c r="ER69" s="171">
        <v>0</v>
      </c>
      <c r="ES69" s="171">
        <v>0</v>
      </c>
      <c r="ET69" s="171">
        <v>0</v>
      </c>
      <c r="EU69" s="171">
        <v>0</v>
      </c>
      <c r="EV69" s="171">
        <v>0</v>
      </c>
      <c r="EW69" s="171">
        <v>0</v>
      </c>
      <c r="EX69" s="171">
        <v>0</v>
      </c>
      <c r="EY69" s="171">
        <f t="shared" si="49"/>
        <v>1</v>
      </c>
      <c r="EZ69" s="171">
        <f t="shared" si="324"/>
        <v>1</v>
      </c>
      <c r="FA69" s="168"/>
      <c r="FB69" s="52">
        <f t="shared" si="310"/>
        <v>8</v>
      </c>
      <c r="FC69" s="171">
        <f t="shared" si="50"/>
        <v>2020</v>
      </c>
      <c r="FD69" s="75"/>
      <c r="FE69" s="75"/>
      <c r="FF69" s="75"/>
      <c r="FG69" s="75"/>
      <c r="FH69" s="75"/>
      <c r="FI69" s="75"/>
      <c r="FJ69" s="23"/>
      <c r="FK69" s="226"/>
      <c r="FL69" s="180"/>
      <c r="FM69" s="180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177">
        <v>61000000</v>
      </c>
      <c r="FY69" s="177">
        <v>83500000</v>
      </c>
      <c r="FZ69" s="177">
        <v>106000000</v>
      </c>
      <c r="GA69" s="177">
        <v>128500000</v>
      </c>
      <c r="GB69" s="177">
        <v>151000000</v>
      </c>
      <c r="GC69" s="177">
        <v>173500000</v>
      </c>
      <c r="GD69" s="177">
        <v>196000000</v>
      </c>
      <c r="GE69" s="177">
        <v>218500000</v>
      </c>
      <c r="GF69" s="177">
        <v>241000000</v>
      </c>
      <c r="GG69" s="177">
        <v>263500000</v>
      </c>
      <c r="GH69" s="177">
        <v>286000000</v>
      </c>
      <c r="GI69" s="177">
        <v>308500000</v>
      </c>
      <c r="GJ69" s="168"/>
      <c r="GK69" s="226"/>
      <c r="GL69" s="180"/>
      <c r="GM69" s="180"/>
      <c r="GN69" s="177"/>
      <c r="GO69" s="177"/>
      <c r="GP69" s="177"/>
      <c r="GQ69" s="177"/>
      <c r="GR69" s="183">
        <v>1</v>
      </c>
      <c r="GS69" s="183">
        <v>1</v>
      </c>
      <c r="GT69" s="183">
        <v>1</v>
      </c>
      <c r="GU69" s="183">
        <v>1</v>
      </c>
      <c r="GV69" s="183">
        <v>1</v>
      </c>
      <c r="GW69" s="183">
        <v>1</v>
      </c>
      <c r="GX69" s="183">
        <v>1</v>
      </c>
      <c r="GY69" s="183">
        <v>1</v>
      </c>
      <c r="GZ69" s="183">
        <v>1</v>
      </c>
      <c r="HA69" s="183">
        <v>1</v>
      </c>
      <c r="HB69" s="183">
        <v>1</v>
      </c>
      <c r="HC69" s="183">
        <v>1</v>
      </c>
      <c r="HD69" s="183">
        <v>1</v>
      </c>
      <c r="HE69" s="183">
        <v>1</v>
      </c>
      <c r="HF69" s="183">
        <v>1</v>
      </c>
      <c r="HG69" s="183">
        <v>1</v>
      </c>
      <c r="HH69" s="183">
        <v>1</v>
      </c>
      <c r="HI69" s="183">
        <v>1</v>
      </c>
      <c r="HJ69" s="168"/>
      <c r="HK69" s="52">
        <f t="shared" si="53"/>
        <v>2019</v>
      </c>
      <c r="HL69" s="52">
        <f ca="1">IF($EJ69&gt;0,OFFSET(Dashboard!F$16,$EJ69-1,0),0)</f>
        <v>1</v>
      </c>
      <c r="HM69" s="52">
        <f ca="1">IF($EJ69&gt;0,OFFSET(Dashboard!G$16,$EJ69-1,0),0)</f>
        <v>0</v>
      </c>
      <c r="HN69" s="52">
        <f ca="1">IF($EJ69&gt;0,OFFSET(Dashboard!H$16,$EJ69-1,0),0)</f>
        <v>0</v>
      </c>
      <c r="HO69" s="168"/>
    </row>
    <row r="70" spans="1:223" s="5" customFormat="1" ht="32.25" customHeight="1" outlineLevel="1" x14ac:dyDescent="0.2">
      <c r="A70" s="171">
        <f t="shared" ca="1" si="16"/>
        <v>1</v>
      </c>
      <c r="B70" s="45">
        <f t="shared" si="379"/>
        <v>60</v>
      </c>
      <c r="C70" s="662"/>
      <c r="D70" s="172" t="str">
        <f ca="1">IF(EJ70&gt;0,OFFSET(Dashboard!$E$16,EJ70-1,0),"")</f>
        <v>2016 T-20</v>
      </c>
      <c r="E70" s="603" t="s">
        <v>696</v>
      </c>
      <c r="F70" s="637" t="s">
        <v>700</v>
      </c>
      <c r="G70" s="711">
        <f t="shared" ref="G70:G75" ca="1" si="395">R70*OFFSET($Z70,0,YEAR($J70)-2006)/1000000</f>
        <v>7.65</v>
      </c>
      <c r="H70" s="714">
        <f t="shared" ref="H70:H75" ca="1" si="396">S70*OFFSET($Z70,0,YEAR($J70)-2006)/1000</f>
        <v>1.2475538160469668</v>
      </c>
      <c r="I70" s="609">
        <f t="shared" ref="I70:I75" ca="1" si="397">T70*OFFSET($Z70,0,YEAR($J70)-2006)/1000000</f>
        <v>0</v>
      </c>
      <c r="J70" s="522">
        <v>43101</v>
      </c>
      <c r="K70" s="175">
        <v>5</v>
      </c>
      <c r="L70" s="168"/>
      <c r="M70" s="764">
        <v>1</v>
      </c>
      <c r="N70" s="176">
        <v>0</v>
      </c>
      <c r="O70" s="177">
        <v>100</v>
      </c>
      <c r="P70" s="168"/>
      <c r="Q70" s="604"/>
      <c r="R70" s="612">
        <v>51</v>
      </c>
      <c r="S70" s="613">
        <v>8.3170254403131128E-3</v>
      </c>
      <c r="T70" s="613">
        <v>0</v>
      </c>
      <c r="U70" s="179">
        <v>1.1000000000000001</v>
      </c>
      <c r="V70" s="179">
        <v>1.2266666666666668</v>
      </c>
      <c r="W70" s="179">
        <v>-4.0333333333333341E-3</v>
      </c>
      <c r="X70" s="138"/>
      <c r="Y70" s="138"/>
      <c r="Z70" s="226"/>
      <c r="AA70" s="180"/>
      <c r="AB70" s="180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>
        <f t="shared" ref="AL70:AL75" si="398">FW70*GW70</f>
        <v>150000</v>
      </c>
      <c r="AM70" s="177">
        <f t="shared" ref="AM70:AM75" si="399">FX70*GX70</f>
        <v>165000</v>
      </c>
      <c r="AN70" s="177">
        <f t="shared" ref="AN70:AN75" si="400">FY70*GY70</f>
        <v>180000</v>
      </c>
      <c r="AO70" s="177">
        <f t="shared" ref="AO70:AO75" si="401">FZ70*GZ70</f>
        <v>195000</v>
      </c>
      <c r="AP70" s="177">
        <f t="shared" ref="AP70:AP75" si="402">GA70*HA70</f>
        <v>210000</v>
      </c>
      <c r="AQ70" s="177">
        <f t="shared" si="384"/>
        <v>225000</v>
      </c>
      <c r="AR70" s="177">
        <f t="shared" si="385"/>
        <v>240000</v>
      </c>
      <c r="AS70" s="177">
        <f t="shared" si="386"/>
        <v>255000</v>
      </c>
      <c r="AT70" s="177">
        <f t="shared" si="387"/>
        <v>270000</v>
      </c>
      <c r="AU70" s="177">
        <f t="shared" si="388"/>
        <v>285000</v>
      </c>
      <c r="AV70" s="177">
        <f t="shared" si="389"/>
        <v>300000</v>
      </c>
      <c r="AW70" s="177">
        <f t="shared" si="390"/>
        <v>315000</v>
      </c>
      <c r="AX70" s="177">
        <f t="shared" si="391"/>
        <v>330000</v>
      </c>
      <c r="AY70" s="73"/>
      <c r="AZ70" s="73"/>
      <c r="BA70" s="724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>
        <f t="shared" si="392"/>
        <v>0.89</v>
      </c>
      <c r="BN70" s="181">
        <f t="shared" si="392"/>
        <v>0.89</v>
      </c>
      <c r="BO70" s="181">
        <f t="shared" si="392"/>
        <v>0.89</v>
      </c>
      <c r="BP70" s="181">
        <f t="shared" si="392"/>
        <v>0.89</v>
      </c>
      <c r="BQ70" s="181">
        <f t="shared" si="392"/>
        <v>0.89</v>
      </c>
      <c r="BR70" s="181">
        <f t="shared" si="392"/>
        <v>0.89</v>
      </c>
      <c r="BS70" s="181">
        <f t="shared" si="392"/>
        <v>0.89</v>
      </c>
      <c r="BT70" s="181">
        <f t="shared" si="392"/>
        <v>0.89</v>
      </c>
      <c r="BU70" s="181">
        <f t="shared" si="392"/>
        <v>0.89</v>
      </c>
      <c r="BV70" s="181">
        <f t="shared" si="392"/>
        <v>0.89</v>
      </c>
      <c r="BW70" s="181">
        <f t="shared" si="392"/>
        <v>0.89</v>
      </c>
      <c r="BX70" s="181">
        <f t="shared" si="371"/>
        <v>0.89</v>
      </c>
      <c r="BY70" s="181">
        <f t="shared" si="371"/>
        <v>0.89</v>
      </c>
      <c r="BZ70" s="23"/>
      <c r="CA70" s="724"/>
      <c r="CB70" s="181"/>
      <c r="CC70" s="181"/>
      <c r="CD70" s="181"/>
      <c r="CE70" s="181"/>
      <c r="CF70" s="181"/>
      <c r="CG70" s="181"/>
      <c r="CH70" s="181"/>
      <c r="CI70" s="181"/>
      <c r="CJ70" s="181"/>
      <c r="CK70" s="181"/>
      <c r="CL70" s="181"/>
      <c r="CM70" s="181">
        <f t="shared" si="393"/>
        <v>0.89</v>
      </c>
      <c r="CN70" s="181">
        <f t="shared" si="393"/>
        <v>0.89</v>
      </c>
      <c r="CO70" s="181">
        <f t="shared" si="393"/>
        <v>0.89</v>
      </c>
      <c r="CP70" s="181">
        <f t="shared" si="393"/>
        <v>0.89</v>
      </c>
      <c r="CQ70" s="181">
        <f t="shared" si="393"/>
        <v>0.89</v>
      </c>
      <c r="CR70" s="181">
        <f t="shared" si="393"/>
        <v>0.89</v>
      </c>
      <c r="CS70" s="181">
        <f t="shared" si="393"/>
        <v>0.89</v>
      </c>
      <c r="CT70" s="181">
        <f t="shared" si="393"/>
        <v>0.89</v>
      </c>
      <c r="CU70" s="181">
        <f t="shared" si="393"/>
        <v>0.89</v>
      </c>
      <c r="CV70" s="181">
        <f t="shared" si="393"/>
        <v>0.89</v>
      </c>
      <c r="CW70" s="181">
        <f t="shared" si="393"/>
        <v>0.89</v>
      </c>
      <c r="CX70" s="181">
        <f t="shared" si="373"/>
        <v>0.89</v>
      </c>
      <c r="CY70" s="181">
        <f t="shared" si="373"/>
        <v>0.89</v>
      </c>
      <c r="CZ70" s="168"/>
      <c r="DA70" s="724"/>
      <c r="DB70" s="181"/>
      <c r="DC70" s="181"/>
      <c r="DD70" s="181"/>
      <c r="DE70" s="181"/>
      <c r="DF70" s="181"/>
      <c r="DG70" s="181"/>
      <c r="DH70" s="181"/>
      <c r="DI70" s="181"/>
      <c r="DJ70" s="181"/>
      <c r="DK70" s="181"/>
      <c r="DL70" s="181"/>
      <c r="DM70" s="181">
        <f t="shared" si="394"/>
        <v>0.89</v>
      </c>
      <c r="DN70" s="181">
        <f t="shared" si="394"/>
        <v>0.89</v>
      </c>
      <c r="DO70" s="181">
        <f t="shared" si="394"/>
        <v>0.89</v>
      </c>
      <c r="DP70" s="181">
        <f t="shared" si="394"/>
        <v>0.89</v>
      </c>
      <c r="DQ70" s="181">
        <f t="shared" si="394"/>
        <v>0.89</v>
      </c>
      <c r="DR70" s="181">
        <f t="shared" si="394"/>
        <v>0.89</v>
      </c>
      <c r="DS70" s="181">
        <f t="shared" si="394"/>
        <v>0.89</v>
      </c>
      <c r="DT70" s="181">
        <f t="shared" si="394"/>
        <v>0.89</v>
      </c>
      <c r="DU70" s="181">
        <f t="shared" si="394"/>
        <v>0.89</v>
      </c>
      <c r="DV70" s="181">
        <f t="shared" si="394"/>
        <v>0.89</v>
      </c>
      <c r="DW70" s="181">
        <f t="shared" si="394"/>
        <v>0.89</v>
      </c>
      <c r="DX70" s="181">
        <f t="shared" si="375"/>
        <v>0.89</v>
      </c>
      <c r="DY70" s="181">
        <f t="shared" si="375"/>
        <v>0.89</v>
      </c>
      <c r="DZ70" s="168"/>
      <c r="EA70" s="171"/>
      <c r="EB70" s="182">
        <v>0.5</v>
      </c>
      <c r="EC70" s="177">
        <v>2005</v>
      </c>
      <c r="ED70" s="174">
        <v>2E-3</v>
      </c>
      <c r="EE70" s="174">
        <v>0.3</v>
      </c>
      <c r="EF70" s="178"/>
      <c r="EG70" s="73"/>
      <c r="EH70" s="228">
        <f t="shared" si="323"/>
        <v>0.7</v>
      </c>
      <c r="EI70" s="168"/>
      <c r="EJ70" s="171">
        <f t="shared" si="48"/>
        <v>7</v>
      </c>
      <c r="EK70" s="171">
        <v>0</v>
      </c>
      <c r="EL70" s="171">
        <v>0</v>
      </c>
      <c r="EM70" s="171">
        <v>0</v>
      </c>
      <c r="EN70" s="171">
        <v>0</v>
      </c>
      <c r="EO70" s="171">
        <v>0</v>
      </c>
      <c r="EP70" s="171">
        <v>0</v>
      </c>
      <c r="EQ70" s="171">
        <v>1</v>
      </c>
      <c r="ER70" s="171">
        <v>0</v>
      </c>
      <c r="ES70" s="171">
        <v>0</v>
      </c>
      <c r="ET70" s="171">
        <v>0</v>
      </c>
      <c r="EU70" s="171">
        <v>0</v>
      </c>
      <c r="EV70" s="171">
        <v>0</v>
      </c>
      <c r="EW70" s="171">
        <v>0</v>
      </c>
      <c r="EX70" s="171">
        <v>0</v>
      </c>
      <c r="EY70" s="171">
        <f t="shared" si="49"/>
        <v>1</v>
      </c>
      <c r="EZ70" s="171">
        <f t="shared" si="324"/>
        <v>1</v>
      </c>
      <c r="FA70" s="168"/>
      <c r="FB70" s="52">
        <f t="shared" si="310"/>
        <v>8</v>
      </c>
      <c r="FC70" s="171">
        <f t="shared" si="50"/>
        <v>2019</v>
      </c>
      <c r="FD70" s="75"/>
      <c r="FE70" s="75"/>
      <c r="FF70" s="75"/>
      <c r="FG70" s="75"/>
      <c r="FH70" s="75"/>
      <c r="FI70" s="75"/>
      <c r="FJ70" s="23"/>
      <c r="FK70" s="226"/>
      <c r="FL70" s="180"/>
      <c r="FM70" s="180"/>
      <c r="FN70" s="177"/>
      <c r="FO70" s="177"/>
      <c r="FP70" s="177"/>
      <c r="FQ70" s="177"/>
      <c r="FR70" s="177"/>
      <c r="FS70" s="177"/>
      <c r="FT70" s="177"/>
      <c r="FU70" s="177"/>
      <c r="FV70" s="177"/>
      <c r="FW70" s="177">
        <v>150000</v>
      </c>
      <c r="FX70" s="177">
        <v>165000</v>
      </c>
      <c r="FY70" s="177">
        <v>180000</v>
      </c>
      <c r="FZ70" s="177">
        <v>195000</v>
      </c>
      <c r="GA70" s="177">
        <v>210000</v>
      </c>
      <c r="GB70" s="177">
        <v>225000</v>
      </c>
      <c r="GC70" s="177">
        <v>240000</v>
      </c>
      <c r="GD70" s="177">
        <v>255000</v>
      </c>
      <c r="GE70" s="177">
        <v>270000</v>
      </c>
      <c r="GF70" s="177">
        <v>285000</v>
      </c>
      <c r="GG70" s="177">
        <v>300000</v>
      </c>
      <c r="GH70" s="177">
        <v>315000</v>
      </c>
      <c r="GI70" s="177">
        <v>330000</v>
      </c>
      <c r="GJ70" s="168"/>
      <c r="GK70" s="226"/>
      <c r="GL70" s="180"/>
      <c r="GM70" s="180"/>
      <c r="GN70" s="177"/>
      <c r="GO70" s="177"/>
      <c r="GP70" s="177"/>
      <c r="GQ70" s="177"/>
      <c r="GR70" s="183"/>
      <c r="GS70" s="183"/>
      <c r="GT70" s="183"/>
      <c r="GU70" s="183"/>
      <c r="GV70" s="183"/>
      <c r="GW70" s="183">
        <v>1</v>
      </c>
      <c r="GX70" s="183">
        <v>1</v>
      </c>
      <c r="GY70" s="183">
        <v>1</v>
      </c>
      <c r="GZ70" s="183">
        <v>1</v>
      </c>
      <c r="HA70" s="183">
        <v>1</v>
      </c>
      <c r="HB70" s="183">
        <v>1</v>
      </c>
      <c r="HC70" s="183">
        <v>1</v>
      </c>
      <c r="HD70" s="183">
        <v>1</v>
      </c>
      <c r="HE70" s="183">
        <v>1</v>
      </c>
      <c r="HF70" s="183">
        <v>1</v>
      </c>
      <c r="HG70" s="183">
        <v>1</v>
      </c>
      <c r="HH70" s="183">
        <v>1</v>
      </c>
      <c r="HI70" s="183">
        <v>1</v>
      </c>
      <c r="HJ70" s="168"/>
      <c r="HK70" s="52">
        <f t="shared" si="53"/>
        <v>2018</v>
      </c>
      <c r="HL70" s="52">
        <f ca="1">IF($EJ70&gt;0,OFFSET(Dashboard!F$16,$EJ70-1,0),0)</f>
        <v>1</v>
      </c>
      <c r="HM70" s="52">
        <f ca="1">IF($EJ70&gt;0,OFFSET(Dashboard!G$16,$EJ70-1,0),0)</f>
        <v>0</v>
      </c>
      <c r="HN70" s="52">
        <f ca="1">IF($EJ70&gt;0,OFFSET(Dashboard!H$16,$EJ70-1,0),0)</f>
        <v>0</v>
      </c>
      <c r="HO70" s="168"/>
    </row>
    <row r="71" spans="1:223" s="5" customFormat="1" ht="32.25" customHeight="1" outlineLevel="1" x14ac:dyDescent="0.2">
      <c r="A71" s="171">
        <f t="shared" ca="1" si="16"/>
        <v>1</v>
      </c>
      <c r="B71" s="45">
        <f t="shared" si="379"/>
        <v>61</v>
      </c>
      <c r="C71" s="662"/>
      <c r="D71" s="172" t="str">
        <f ca="1">IF(EJ71&gt;0,OFFSET(Dashboard!$E$16,EJ71-1,0),"")</f>
        <v>2016 T-20</v>
      </c>
      <c r="E71" s="603" t="s">
        <v>707</v>
      </c>
      <c r="F71" s="637" t="s">
        <v>701</v>
      </c>
      <c r="G71" s="711">
        <f t="shared" ca="1" si="395"/>
        <v>1.92</v>
      </c>
      <c r="H71" s="714">
        <f t="shared" ca="1" si="396"/>
        <v>0.31311154598825836</v>
      </c>
      <c r="I71" s="609">
        <f t="shared" ca="1" si="397"/>
        <v>0</v>
      </c>
      <c r="J71" s="522">
        <v>43101</v>
      </c>
      <c r="K71" s="175">
        <v>5</v>
      </c>
      <c r="L71" s="168"/>
      <c r="M71" s="764">
        <v>1</v>
      </c>
      <c r="N71" s="176">
        <v>0</v>
      </c>
      <c r="O71" s="177">
        <v>100</v>
      </c>
      <c r="P71" s="168"/>
      <c r="Q71" s="604"/>
      <c r="R71" s="612">
        <v>32</v>
      </c>
      <c r="S71" s="613">
        <v>5.2185257664709725E-3</v>
      </c>
      <c r="T71" s="613">
        <v>0</v>
      </c>
      <c r="U71" s="179">
        <v>1.1000000000000001</v>
      </c>
      <c r="V71" s="179">
        <v>1.2266666666666668</v>
      </c>
      <c r="W71" s="605">
        <v>0</v>
      </c>
      <c r="X71" s="138"/>
      <c r="Y71" s="138"/>
      <c r="Z71" s="226"/>
      <c r="AA71" s="180"/>
      <c r="AB71" s="180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>
        <f t="shared" si="398"/>
        <v>60000</v>
      </c>
      <c r="AM71" s="177">
        <f t="shared" si="399"/>
        <v>60000</v>
      </c>
      <c r="AN71" s="177">
        <f t="shared" si="400"/>
        <v>60000</v>
      </c>
      <c r="AO71" s="177">
        <f t="shared" si="401"/>
        <v>60000</v>
      </c>
      <c r="AP71" s="177">
        <f t="shared" si="402"/>
        <v>60000</v>
      </c>
      <c r="AQ71" s="177">
        <f t="shared" si="384"/>
        <v>60000</v>
      </c>
      <c r="AR71" s="177">
        <f t="shared" si="385"/>
        <v>60000</v>
      </c>
      <c r="AS71" s="177">
        <f t="shared" si="386"/>
        <v>60000</v>
      </c>
      <c r="AT71" s="177">
        <f t="shared" si="387"/>
        <v>60000</v>
      </c>
      <c r="AU71" s="177">
        <f t="shared" si="388"/>
        <v>60000</v>
      </c>
      <c r="AV71" s="177">
        <f t="shared" si="389"/>
        <v>60000</v>
      </c>
      <c r="AW71" s="177">
        <f t="shared" si="390"/>
        <v>60000</v>
      </c>
      <c r="AX71" s="177">
        <f t="shared" si="391"/>
        <v>60000</v>
      </c>
      <c r="AY71" s="73"/>
      <c r="AZ71" s="73"/>
      <c r="BA71" s="724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>
        <f t="shared" si="392"/>
        <v>0.89</v>
      </c>
      <c r="BN71" s="181">
        <f t="shared" si="392"/>
        <v>0.89</v>
      </c>
      <c r="BO71" s="181">
        <f t="shared" si="392"/>
        <v>0.89</v>
      </c>
      <c r="BP71" s="181">
        <f t="shared" si="392"/>
        <v>0.89</v>
      </c>
      <c r="BQ71" s="181">
        <f t="shared" si="392"/>
        <v>0.89</v>
      </c>
      <c r="BR71" s="181">
        <f t="shared" si="392"/>
        <v>0.89</v>
      </c>
      <c r="BS71" s="181">
        <f t="shared" si="392"/>
        <v>0.89</v>
      </c>
      <c r="BT71" s="181">
        <f t="shared" si="392"/>
        <v>0.89</v>
      </c>
      <c r="BU71" s="181">
        <f t="shared" si="392"/>
        <v>0.89</v>
      </c>
      <c r="BV71" s="181">
        <f t="shared" si="392"/>
        <v>0.89</v>
      </c>
      <c r="BW71" s="181">
        <f t="shared" si="392"/>
        <v>0.89</v>
      </c>
      <c r="BX71" s="181">
        <f t="shared" si="371"/>
        <v>0.89</v>
      </c>
      <c r="BY71" s="181">
        <f t="shared" si="371"/>
        <v>0.89</v>
      </c>
      <c r="BZ71" s="23"/>
      <c r="CA71" s="724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>
        <f t="shared" si="393"/>
        <v>0.89</v>
      </c>
      <c r="CN71" s="181">
        <f t="shared" si="393"/>
        <v>0.89</v>
      </c>
      <c r="CO71" s="181">
        <f t="shared" si="393"/>
        <v>0.89</v>
      </c>
      <c r="CP71" s="181">
        <f t="shared" si="393"/>
        <v>0.89</v>
      </c>
      <c r="CQ71" s="181">
        <f t="shared" si="393"/>
        <v>0.89</v>
      </c>
      <c r="CR71" s="181">
        <f t="shared" si="393"/>
        <v>0.89</v>
      </c>
      <c r="CS71" s="181">
        <f t="shared" si="393"/>
        <v>0.89</v>
      </c>
      <c r="CT71" s="181">
        <f t="shared" si="393"/>
        <v>0.89</v>
      </c>
      <c r="CU71" s="181">
        <f t="shared" si="393"/>
        <v>0.89</v>
      </c>
      <c r="CV71" s="181">
        <f t="shared" si="393"/>
        <v>0.89</v>
      </c>
      <c r="CW71" s="181">
        <f t="shared" si="393"/>
        <v>0.89</v>
      </c>
      <c r="CX71" s="181">
        <f t="shared" si="373"/>
        <v>0.89</v>
      </c>
      <c r="CY71" s="181">
        <f t="shared" si="373"/>
        <v>0.89</v>
      </c>
      <c r="CZ71" s="168"/>
      <c r="DA71" s="724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>
        <f t="shared" si="394"/>
        <v>0.89</v>
      </c>
      <c r="DN71" s="181">
        <f t="shared" si="394"/>
        <v>0.89</v>
      </c>
      <c r="DO71" s="181">
        <f t="shared" si="394"/>
        <v>0.89</v>
      </c>
      <c r="DP71" s="181">
        <f t="shared" si="394"/>
        <v>0.89</v>
      </c>
      <c r="DQ71" s="181">
        <f t="shared" si="394"/>
        <v>0.89</v>
      </c>
      <c r="DR71" s="181">
        <f t="shared" si="394"/>
        <v>0.89</v>
      </c>
      <c r="DS71" s="181">
        <f t="shared" si="394"/>
        <v>0.89</v>
      </c>
      <c r="DT71" s="181">
        <f t="shared" si="394"/>
        <v>0.89</v>
      </c>
      <c r="DU71" s="181">
        <f t="shared" si="394"/>
        <v>0.89</v>
      </c>
      <c r="DV71" s="181">
        <f t="shared" si="394"/>
        <v>0.89</v>
      </c>
      <c r="DW71" s="181">
        <f t="shared" si="394"/>
        <v>0.89</v>
      </c>
      <c r="DX71" s="181">
        <f t="shared" si="375"/>
        <v>0.89</v>
      </c>
      <c r="DY71" s="181">
        <f t="shared" si="375"/>
        <v>0.89</v>
      </c>
      <c r="DZ71" s="168"/>
      <c r="EA71" s="171"/>
      <c r="EB71" s="182">
        <v>0.5</v>
      </c>
      <c r="EC71" s="177">
        <v>2005</v>
      </c>
      <c r="ED71" s="174">
        <v>2E-3</v>
      </c>
      <c r="EE71" s="174">
        <v>0.3</v>
      </c>
      <c r="EF71" s="178"/>
      <c r="EG71" s="73"/>
      <c r="EH71" s="228">
        <f t="shared" si="323"/>
        <v>0.7</v>
      </c>
      <c r="EI71" s="168"/>
      <c r="EJ71" s="171">
        <f t="shared" si="48"/>
        <v>7</v>
      </c>
      <c r="EK71" s="171">
        <v>0</v>
      </c>
      <c r="EL71" s="171">
        <v>0</v>
      </c>
      <c r="EM71" s="171">
        <v>0</v>
      </c>
      <c r="EN71" s="171">
        <v>0</v>
      </c>
      <c r="EO71" s="171">
        <v>0</v>
      </c>
      <c r="EP71" s="171">
        <v>0</v>
      </c>
      <c r="EQ71" s="171">
        <v>1</v>
      </c>
      <c r="ER71" s="171">
        <v>0</v>
      </c>
      <c r="ES71" s="171">
        <v>0</v>
      </c>
      <c r="ET71" s="171">
        <v>0</v>
      </c>
      <c r="EU71" s="171">
        <v>0</v>
      </c>
      <c r="EV71" s="171">
        <v>0</v>
      </c>
      <c r="EW71" s="171">
        <v>0</v>
      </c>
      <c r="EX71" s="171">
        <v>0</v>
      </c>
      <c r="EY71" s="171">
        <f t="shared" si="49"/>
        <v>1</v>
      </c>
      <c r="EZ71" s="171">
        <f t="shared" ref="EZ71:EZ75" si="403">EY71</f>
        <v>1</v>
      </c>
      <c r="FA71" s="168"/>
      <c r="FB71" s="52">
        <f t="shared" si="310"/>
        <v>8</v>
      </c>
      <c r="FC71" s="171">
        <f t="shared" si="50"/>
        <v>2019</v>
      </c>
      <c r="FD71" s="75"/>
      <c r="FE71" s="75"/>
      <c r="FF71" s="75"/>
      <c r="FG71" s="75"/>
      <c r="FH71" s="75"/>
      <c r="FI71" s="75"/>
      <c r="FJ71" s="23"/>
      <c r="FK71" s="226"/>
      <c r="FL71" s="180"/>
      <c r="FM71" s="180"/>
      <c r="FN71" s="177"/>
      <c r="FO71" s="177"/>
      <c r="FP71" s="177"/>
      <c r="FQ71" s="177"/>
      <c r="FR71" s="177"/>
      <c r="FS71" s="177"/>
      <c r="FT71" s="177"/>
      <c r="FU71" s="177"/>
      <c r="FV71" s="177"/>
      <c r="FW71" s="177">
        <v>60000</v>
      </c>
      <c r="FX71" s="177">
        <v>60000</v>
      </c>
      <c r="FY71" s="177">
        <v>60000</v>
      </c>
      <c r="FZ71" s="177">
        <v>60000</v>
      </c>
      <c r="GA71" s="177">
        <v>60000</v>
      </c>
      <c r="GB71" s="177">
        <v>60000</v>
      </c>
      <c r="GC71" s="177">
        <v>60000</v>
      </c>
      <c r="GD71" s="177">
        <v>60000</v>
      </c>
      <c r="GE71" s="177">
        <v>60000</v>
      </c>
      <c r="GF71" s="177">
        <v>60000</v>
      </c>
      <c r="GG71" s="177">
        <v>60000</v>
      </c>
      <c r="GH71" s="177">
        <v>60000</v>
      </c>
      <c r="GI71" s="177">
        <v>60000</v>
      </c>
      <c r="GJ71" s="168"/>
      <c r="GK71" s="226"/>
      <c r="GL71" s="180"/>
      <c r="GM71" s="180"/>
      <c r="GN71" s="177"/>
      <c r="GO71" s="177"/>
      <c r="GP71" s="177"/>
      <c r="GQ71" s="177"/>
      <c r="GR71" s="183"/>
      <c r="GS71" s="183"/>
      <c r="GT71" s="183"/>
      <c r="GU71" s="183"/>
      <c r="GV71" s="183"/>
      <c r="GW71" s="183">
        <v>1</v>
      </c>
      <c r="GX71" s="183">
        <v>1</v>
      </c>
      <c r="GY71" s="183">
        <v>1</v>
      </c>
      <c r="GZ71" s="183">
        <v>1</v>
      </c>
      <c r="HA71" s="183">
        <v>1</v>
      </c>
      <c r="HB71" s="183">
        <v>1</v>
      </c>
      <c r="HC71" s="183">
        <v>1</v>
      </c>
      <c r="HD71" s="183">
        <v>1</v>
      </c>
      <c r="HE71" s="183">
        <v>1</v>
      </c>
      <c r="HF71" s="183">
        <v>1</v>
      </c>
      <c r="HG71" s="183">
        <v>1</v>
      </c>
      <c r="HH71" s="183">
        <v>1</v>
      </c>
      <c r="HI71" s="183">
        <v>1</v>
      </c>
      <c r="HJ71" s="168"/>
      <c r="HK71" s="52">
        <f t="shared" si="53"/>
        <v>2018</v>
      </c>
      <c r="HL71" s="52">
        <f ca="1">IF($EJ71&gt;0,OFFSET(Dashboard!F$16,$EJ71-1,0),0)</f>
        <v>1</v>
      </c>
      <c r="HM71" s="52">
        <f ca="1">IF($EJ71&gt;0,OFFSET(Dashboard!G$16,$EJ71-1,0),0)</f>
        <v>0</v>
      </c>
      <c r="HN71" s="52">
        <f ca="1">IF($EJ71&gt;0,OFFSET(Dashboard!H$16,$EJ71-1,0),0)</f>
        <v>0</v>
      </c>
      <c r="HO71" s="168"/>
    </row>
    <row r="72" spans="1:223" s="5" customFormat="1" ht="32.25" customHeight="1" outlineLevel="1" x14ac:dyDescent="0.2">
      <c r="A72" s="171">
        <f t="shared" ca="1" si="16"/>
        <v>1</v>
      </c>
      <c r="B72" s="45">
        <f t="shared" si="379"/>
        <v>62</v>
      </c>
      <c r="C72" s="662"/>
      <c r="D72" s="172" t="str">
        <f ca="1">IF(EJ72&gt;0,OFFSET(Dashboard!$E$16,EJ72-1,0),"")</f>
        <v>2016 T-20</v>
      </c>
      <c r="E72" s="603" t="s">
        <v>708</v>
      </c>
      <c r="F72" s="637" t="s">
        <v>702</v>
      </c>
      <c r="G72" s="711">
        <f t="shared" ca="1" si="395"/>
        <v>6</v>
      </c>
      <c r="H72" s="714">
        <f t="shared" ca="1" si="396"/>
        <v>0.87811731647348079</v>
      </c>
      <c r="I72" s="609">
        <f t="shared" ca="1" si="397"/>
        <v>0</v>
      </c>
      <c r="J72" s="522">
        <v>43466</v>
      </c>
      <c r="K72" s="175">
        <v>4</v>
      </c>
      <c r="L72" s="168"/>
      <c r="M72" s="764">
        <v>1</v>
      </c>
      <c r="N72" s="176">
        <v>0</v>
      </c>
      <c r="O72" s="177">
        <v>100</v>
      </c>
      <c r="P72" s="168"/>
      <c r="Q72" s="604"/>
      <c r="R72" s="612">
        <v>10</v>
      </c>
      <c r="S72" s="613">
        <v>1.4635288607891346E-3</v>
      </c>
      <c r="T72" s="613">
        <v>0</v>
      </c>
      <c r="U72" s="179">
        <v>1.1000000000000001</v>
      </c>
      <c r="V72" s="179">
        <v>1.2266666666666668</v>
      </c>
      <c r="W72" s="179">
        <v>-4.0333333333333341E-3</v>
      </c>
      <c r="X72" s="138"/>
      <c r="Y72" s="138"/>
      <c r="Z72" s="226"/>
      <c r="AA72" s="180"/>
      <c r="AB72" s="180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>
        <f t="shared" si="398"/>
        <v>0</v>
      </c>
      <c r="AM72" s="177">
        <f t="shared" si="399"/>
        <v>600000</v>
      </c>
      <c r="AN72" s="177">
        <f t="shared" si="400"/>
        <v>600000</v>
      </c>
      <c r="AO72" s="177">
        <f t="shared" si="401"/>
        <v>600000</v>
      </c>
      <c r="AP72" s="177">
        <f t="shared" si="402"/>
        <v>600000</v>
      </c>
      <c r="AQ72" s="177">
        <f t="shared" si="384"/>
        <v>600000</v>
      </c>
      <c r="AR72" s="177">
        <f t="shared" si="385"/>
        <v>600000</v>
      </c>
      <c r="AS72" s="177">
        <f t="shared" si="386"/>
        <v>600000</v>
      </c>
      <c r="AT72" s="177">
        <f t="shared" si="387"/>
        <v>600000</v>
      </c>
      <c r="AU72" s="177">
        <f t="shared" si="388"/>
        <v>600000</v>
      </c>
      <c r="AV72" s="177">
        <f t="shared" si="389"/>
        <v>600000</v>
      </c>
      <c r="AW72" s="177">
        <f t="shared" si="390"/>
        <v>600000</v>
      </c>
      <c r="AX72" s="177">
        <f t="shared" si="391"/>
        <v>600000</v>
      </c>
      <c r="AY72" s="73"/>
      <c r="AZ72" s="73"/>
      <c r="BA72" s="724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>
        <f t="shared" si="392"/>
        <v>0.89</v>
      </c>
      <c r="BN72" s="181">
        <f t="shared" si="392"/>
        <v>0.89</v>
      </c>
      <c r="BO72" s="181">
        <f t="shared" si="392"/>
        <v>0.89</v>
      </c>
      <c r="BP72" s="181">
        <f t="shared" si="392"/>
        <v>0.89</v>
      </c>
      <c r="BQ72" s="181">
        <f t="shared" si="392"/>
        <v>0.89</v>
      </c>
      <c r="BR72" s="181">
        <f t="shared" si="392"/>
        <v>0.89</v>
      </c>
      <c r="BS72" s="181">
        <f t="shared" si="392"/>
        <v>0.89</v>
      </c>
      <c r="BT72" s="181">
        <f t="shared" si="392"/>
        <v>0.89</v>
      </c>
      <c r="BU72" s="181">
        <f t="shared" si="392"/>
        <v>0.89</v>
      </c>
      <c r="BV72" s="181">
        <f t="shared" si="392"/>
        <v>0.89</v>
      </c>
      <c r="BW72" s="181">
        <f t="shared" si="392"/>
        <v>0.89</v>
      </c>
      <c r="BX72" s="181">
        <f t="shared" si="371"/>
        <v>0.89</v>
      </c>
      <c r="BY72" s="181">
        <f t="shared" si="371"/>
        <v>0.89</v>
      </c>
      <c r="BZ72" s="23"/>
      <c r="CA72" s="724"/>
      <c r="CB72" s="181"/>
      <c r="CC72" s="181"/>
      <c r="CD72" s="181"/>
      <c r="CE72" s="181"/>
      <c r="CF72" s="181"/>
      <c r="CG72" s="181"/>
      <c r="CH72" s="181"/>
      <c r="CI72" s="181"/>
      <c r="CJ72" s="181"/>
      <c r="CK72" s="181"/>
      <c r="CL72" s="181"/>
      <c r="CM72" s="181">
        <f t="shared" si="393"/>
        <v>0.89</v>
      </c>
      <c r="CN72" s="181">
        <f t="shared" si="393"/>
        <v>0.89</v>
      </c>
      <c r="CO72" s="181">
        <f t="shared" si="393"/>
        <v>0.89</v>
      </c>
      <c r="CP72" s="181">
        <f t="shared" si="393"/>
        <v>0.89</v>
      </c>
      <c r="CQ72" s="181">
        <f t="shared" si="393"/>
        <v>0.89</v>
      </c>
      <c r="CR72" s="181">
        <f t="shared" si="393"/>
        <v>0.89</v>
      </c>
      <c r="CS72" s="181">
        <f t="shared" si="393"/>
        <v>0.89</v>
      </c>
      <c r="CT72" s="181">
        <f t="shared" si="393"/>
        <v>0.89</v>
      </c>
      <c r="CU72" s="181">
        <f t="shared" si="393"/>
        <v>0.89</v>
      </c>
      <c r="CV72" s="181">
        <f t="shared" si="393"/>
        <v>0.89</v>
      </c>
      <c r="CW72" s="181">
        <f t="shared" si="393"/>
        <v>0.89</v>
      </c>
      <c r="CX72" s="181">
        <f t="shared" si="373"/>
        <v>0.89</v>
      </c>
      <c r="CY72" s="181">
        <f t="shared" si="373"/>
        <v>0.89</v>
      </c>
      <c r="CZ72" s="168"/>
      <c r="DA72" s="724"/>
      <c r="DB72" s="181"/>
      <c r="DC72" s="181"/>
      <c r="DD72" s="181"/>
      <c r="DE72" s="181"/>
      <c r="DF72" s="181"/>
      <c r="DG72" s="181"/>
      <c r="DH72" s="181"/>
      <c r="DI72" s="181"/>
      <c r="DJ72" s="181"/>
      <c r="DK72" s="181"/>
      <c r="DL72" s="181"/>
      <c r="DM72" s="181">
        <f t="shared" si="394"/>
        <v>0.89</v>
      </c>
      <c r="DN72" s="181">
        <f t="shared" si="394"/>
        <v>0.89</v>
      </c>
      <c r="DO72" s="181">
        <f t="shared" si="394"/>
        <v>0.89</v>
      </c>
      <c r="DP72" s="181">
        <f t="shared" si="394"/>
        <v>0.89</v>
      </c>
      <c r="DQ72" s="181">
        <f t="shared" si="394"/>
        <v>0.89</v>
      </c>
      <c r="DR72" s="181">
        <f t="shared" si="394"/>
        <v>0.89</v>
      </c>
      <c r="DS72" s="181">
        <f t="shared" si="394"/>
        <v>0.89</v>
      </c>
      <c r="DT72" s="181">
        <f t="shared" si="394"/>
        <v>0.89</v>
      </c>
      <c r="DU72" s="181">
        <f t="shared" si="394"/>
        <v>0.89</v>
      </c>
      <c r="DV72" s="181">
        <f t="shared" si="394"/>
        <v>0.89</v>
      </c>
      <c r="DW72" s="181">
        <f t="shared" si="394"/>
        <v>0.89</v>
      </c>
      <c r="DX72" s="181">
        <f t="shared" si="375"/>
        <v>0.89</v>
      </c>
      <c r="DY72" s="181">
        <f t="shared" si="375"/>
        <v>0.89</v>
      </c>
      <c r="DZ72" s="168"/>
      <c r="EA72" s="171"/>
      <c r="EB72" s="182">
        <v>1</v>
      </c>
      <c r="EC72" s="177">
        <v>2008</v>
      </c>
      <c r="ED72" s="597">
        <v>1</v>
      </c>
      <c r="EE72" s="174">
        <v>1</v>
      </c>
      <c r="EF72" s="178"/>
      <c r="EG72" s="73"/>
      <c r="EH72" s="228">
        <f t="shared" si="323"/>
        <v>0.7</v>
      </c>
      <c r="EI72" s="168"/>
      <c r="EJ72" s="171">
        <f t="shared" si="48"/>
        <v>7</v>
      </c>
      <c r="EK72" s="171">
        <v>0</v>
      </c>
      <c r="EL72" s="171">
        <v>0</v>
      </c>
      <c r="EM72" s="171">
        <v>0</v>
      </c>
      <c r="EN72" s="171">
        <v>0</v>
      </c>
      <c r="EO72" s="171">
        <v>0</v>
      </c>
      <c r="EP72" s="171">
        <v>0</v>
      </c>
      <c r="EQ72" s="171">
        <v>1</v>
      </c>
      <c r="ER72" s="171">
        <v>0</v>
      </c>
      <c r="ES72" s="171">
        <v>0</v>
      </c>
      <c r="ET72" s="171">
        <v>0</v>
      </c>
      <c r="EU72" s="171">
        <v>0</v>
      </c>
      <c r="EV72" s="171">
        <v>0</v>
      </c>
      <c r="EW72" s="171">
        <v>0</v>
      </c>
      <c r="EX72" s="171">
        <v>0</v>
      </c>
      <c r="EY72" s="171">
        <f t="shared" si="49"/>
        <v>1</v>
      </c>
      <c r="EZ72" s="171">
        <f t="shared" si="403"/>
        <v>1</v>
      </c>
      <c r="FA72" s="168"/>
      <c r="FB72" s="52">
        <f t="shared" si="310"/>
        <v>8</v>
      </c>
      <c r="FC72" s="171">
        <f t="shared" si="50"/>
        <v>2020</v>
      </c>
      <c r="FD72" s="75"/>
      <c r="FE72" s="75"/>
      <c r="FF72" s="75"/>
      <c r="FG72" s="75"/>
      <c r="FH72" s="75"/>
      <c r="FI72" s="75"/>
      <c r="FJ72" s="23"/>
      <c r="FK72" s="226"/>
      <c r="FL72" s="180"/>
      <c r="FM72" s="180"/>
      <c r="FN72" s="177"/>
      <c r="FO72" s="177"/>
      <c r="FP72" s="177"/>
      <c r="FQ72" s="177"/>
      <c r="FR72" s="177"/>
      <c r="FS72" s="177"/>
      <c r="FT72" s="177"/>
      <c r="FU72" s="177"/>
      <c r="FV72" s="177"/>
      <c r="FW72" s="177"/>
      <c r="FX72" s="177">
        <v>600000</v>
      </c>
      <c r="FY72" s="177">
        <v>600000</v>
      </c>
      <c r="FZ72" s="177">
        <v>600000</v>
      </c>
      <c r="GA72" s="177">
        <v>600000</v>
      </c>
      <c r="GB72" s="177">
        <v>600000</v>
      </c>
      <c r="GC72" s="177">
        <v>600000</v>
      </c>
      <c r="GD72" s="177">
        <v>600000</v>
      </c>
      <c r="GE72" s="177">
        <v>600000</v>
      </c>
      <c r="GF72" s="177">
        <v>600000</v>
      </c>
      <c r="GG72" s="177">
        <v>600000</v>
      </c>
      <c r="GH72" s="177">
        <v>600000</v>
      </c>
      <c r="GI72" s="177">
        <v>600000</v>
      </c>
      <c r="GJ72" s="168"/>
      <c r="GK72" s="226"/>
      <c r="GL72" s="180"/>
      <c r="GM72" s="180"/>
      <c r="GN72" s="177"/>
      <c r="GO72" s="177"/>
      <c r="GP72" s="177"/>
      <c r="GQ72" s="177"/>
      <c r="GR72" s="183"/>
      <c r="GS72" s="183"/>
      <c r="GT72" s="183"/>
      <c r="GU72" s="183"/>
      <c r="GV72" s="183"/>
      <c r="GW72" s="183">
        <v>1</v>
      </c>
      <c r="GX72" s="183">
        <v>1</v>
      </c>
      <c r="GY72" s="183">
        <v>1</v>
      </c>
      <c r="GZ72" s="183">
        <v>1</v>
      </c>
      <c r="HA72" s="183">
        <v>1</v>
      </c>
      <c r="HB72" s="183">
        <v>1</v>
      </c>
      <c r="HC72" s="183">
        <v>1</v>
      </c>
      <c r="HD72" s="183">
        <v>1</v>
      </c>
      <c r="HE72" s="183">
        <v>1</v>
      </c>
      <c r="HF72" s="183">
        <v>1</v>
      </c>
      <c r="HG72" s="183">
        <v>1</v>
      </c>
      <c r="HH72" s="183">
        <v>1</v>
      </c>
      <c r="HI72" s="183">
        <v>1</v>
      </c>
      <c r="HJ72" s="168"/>
      <c r="HK72" s="52">
        <f t="shared" si="53"/>
        <v>2019</v>
      </c>
      <c r="HL72" s="52">
        <f ca="1">IF($EJ72&gt;0,OFFSET(Dashboard!F$16,$EJ72-1,0),0)</f>
        <v>1</v>
      </c>
      <c r="HM72" s="52">
        <f ca="1">IF($EJ72&gt;0,OFFSET(Dashboard!G$16,$EJ72-1,0),0)</f>
        <v>0</v>
      </c>
      <c r="HN72" s="52">
        <f ca="1">IF($EJ72&gt;0,OFFSET(Dashboard!H$16,$EJ72-1,0),0)</f>
        <v>0</v>
      </c>
      <c r="HO72" s="168"/>
    </row>
    <row r="73" spans="1:223" s="5" customFormat="1" ht="32.25" customHeight="1" outlineLevel="1" x14ac:dyDescent="0.2">
      <c r="A73" s="171">
        <f t="shared" ca="1" si="16"/>
        <v>1</v>
      </c>
      <c r="B73" s="45">
        <f t="shared" si="379"/>
        <v>63</v>
      </c>
      <c r="C73" s="662"/>
      <c r="D73" s="172" t="str">
        <f ca="1">IF(EJ73&gt;0,OFFSET(Dashboard!$E$16,EJ73-1,0),"")</f>
        <v>2016 T-20</v>
      </c>
      <c r="E73" s="603" t="s">
        <v>709</v>
      </c>
      <c r="F73" s="173" t="s">
        <v>610</v>
      </c>
      <c r="G73" s="711">
        <f t="shared" ca="1" si="395"/>
        <v>234.9</v>
      </c>
      <c r="H73" s="714">
        <f t="shared" ca="1" si="396"/>
        <v>34.37829293993677</v>
      </c>
      <c r="I73" s="609">
        <f t="shared" ca="1" si="397"/>
        <v>0</v>
      </c>
      <c r="J73" s="522">
        <v>43466</v>
      </c>
      <c r="K73" s="175">
        <v>5</v>
      </c>
      <c r="L73" s="168"/>
      <c r="M73" s="764">
        <v>1</v>
      </c>
      <c r="N73" s="176">
        <v>0</v>
      </c>
      <c r="O73" s="177">
        <v>100</v>
      </c>
      <c r="P73" s="168"/>
      <c r="Q73" s="604"/>
      <c r="R73" s="612">
        <v>81</v>
      </c>
      <c r="S73" s="613">
        <v>1.1854583772391991E-2</v>
      </c>
      <c r="T73" s="613">
        <v>0</v>
      </c>
      <c r="U73" s="179">
        <v>1.05</v>
      </c>
      <c r="V73" s="179">
        <v>1.32</v>
      </c>
      <c r="W73" s="179">
        <v>-2.0666666666666667E-2</v>
      </c>
      <c r="X73" s="138"/>
      <c r="Y73" s="138"/>
      <c r="Z73" s="226"/>
      <c r="AA73" s="180"/>
      <c r="AB73" s="180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>
        <f t="shared" si="398"/>
        <v>0</v>
      </c>
      <c r="AM73" s="177">
        <f t="shared" si="399"/>
        <v>2900000</v>
      </c>
      <c r="AN73" s="177">
        <f t="shared" si="400"/>
        <v>2900000</v>
      </c>
      <c r="AO73" s="177">
        <f t="shared" si="401"/>
        <v>2900000</v>
      </c>
      <c r="AP73" s="177">
        <f t="shared" si="402"/>
        <v>2900000</v>
      </c>
      <c r="AQ73" s="177">
        <f t="shared" si="384"/>
        <v>2900000</v>
      </c>
      <c r="AR73" s="177">
        <f t="shared" si="385"/>
        <v>2900000</v>
      </c>
      <c r="AS73" s="177">
        <f t="shared" si="386"/>
        <v>2900000</v>
      </c>
      <c r="AT73" s="177">
        <f t="shared" si="387"/>
        <v>2900000</v>
      </c>
      <c r="AU73" s="177">
        <f t="shared" si="388"/>
        <v>2900000</v>
      </c>
      <c r="AV73" s="177">
        <f t="shared" si="389"/>
        <v>2900000</v>
      </c>
      <c r="AW73" s="177">
        <f t="shared" si="390"/>
        <v>2900000</v>
      </c>
      <c r="AX73" s="177">
        <f t="shared" si="391"/>
        <v>2900000</v>
      </c>
      <c r="AY73" s="73"/>
      <c r="AZ73" s="73"/>
      <c r="BA73" s="724"/>
      <c r="BB73" s="181"/>
      <c r="BC73" s="181"/>
      <c r="BD73" s="181"/>
      <c r="BE73" s="181"/>
      <c r="BF73" s="181"/>
      <c r="BG73" s="181"/>
      <c r="BH73" s="181"/>
      <c r="BI73" s="181"/>
      <c r="BJ73" s="181"/>
      <c r="BK73" s="181"/>
      <c r="BL73" s="181"/>
      <c r="BM73" s="181">
        <f t="shared" si="392"/>
        <v>0.89</v>
      </c>
      <c r="BN73" s="181">
        <f t="shared" si="392"/>
        <v>0.89</v>
      </c>
      <c r="BO73" s="181">
        <f t="shared" si="392"/>
        <v>0.89</v>
      </c>
      <c r="BP73" s="181">
        <f t="shared" si="392"/>
        <v>0.89</v>
      </c>
      <c r="BQ73" s="181">
        <f t="shared" si="392"/>
        <v>0.89</v>
      </c>
      <c r="BR73" s="181">
        <f t="shared" si="392"/>
        <v>0.89</v>
      </c>
      <c r="BS73" s="181">
        <f t="shared" si="392"/>
        <v>0.89</v>
      </c>
      <c r="BT73" s="181">
        <f t="shared" si="392"/>
        <v>0.89</v>
      </c>
      <c r="BU73" s="181">
        <f t="shared" si="392"/>
        <v>0.89</v>
      </c>
      <c r="BV73" s="181">
        <f t="shared" si="392"/>
        <v>0.89</v>
      </c>
      <c r="BW73" s="181">
        <f t="shared" si="392"/>
        <v>0.89</v>
      </c>
      <c r="BX73" s="181">
        <f t="shared" si="371"/>
        <v>0.89</v>
      </c>
      <c r="BY73" s="181">
        <f t="shared" si="371"/>
        <v>0.89</v>
      </c>
      <c r="BZ73" s="23"/>
      <c r="CA73" s="724"/>
      <c r="CB73" s="181"/>
      <c r="CC73" s="181"/>
      <c r="CD73" s="181"/>
      <c r="CE73" s="181"/>
      <c r="CF73" s="181"/>
      <c r="CG73" s="181"/>
      <c r="CH73" s="181"/>
      <c r="CI73" s="181"/>
      <c r="CJ73" s="181"/>
      <c r="CK73" s="181"/>
      <c r="CL73" s="181"/>
      <c r="CM73" s="181">
        <f t="shared" si="393"/>
        <v>0.89</v>
      </c>
      <c r="CN73" s="181">
        <f t="shared" si="393"/>
        <v>0.89</v>
      </c>
      <c r="CO73" s="181">
        <f t="shared" si="393"/>
        <v>0.89</v>
      </c>
      <c r="CP73" s="181">
        <f t="shared" si="393"/>
        <v>0.89</v>
      </c>
      <c r="CQ73" s="181">
        <f t="shared" si="393"/>
        <v>0.89</v>
      </c>
      <c r="CR73" s="181">
        <f t="shared" si="393"/>
        <v>0.89</v>
      </c>
      <c r="CS73" s="181">
        <f t="shared" si="393"/>
        <v>0.89</v>
      </c>
      <c r="CT73" s="181">
        <f t="shared" si="393"/>
        <v>0.89</v>
      </c>
      <c r="CU73" s="181">
        <f t="shared" si="393"/>
        <v>0.89</v>
      </c>
      <c r="CV73" s="181">
        <f t="shared" si="393"/>
        <v>0.89</v>
      </c>
      <c r="CW73" s="181">
        <f t="shared" si="393"/>
        <v>0.89</v>
      </c>
      <c r="CX73" s="181">
        <f t="shared" si="373"/>
        <v>0.89</v>
      </c>
      <c r="CY73" s="181">
        <f t="shared" si="373"/>
        <v>0.89</v>
      </c>
      <c r="CZ73" s="168"/>
      <c r="DA73" s="724"/>
      <c r="DB73" s="181"/>
      <c r="DC73" s="181"/>
      <c r="DD73" s="181"/>
      <c r="DE73" s="181"/>
      <c r="DF73" s="181"/>
      <c r="DG73" s="181"/>
      <c r="DH73" s="181"/>
      <c r="DI73" s="181"/>
      <c r="DJ73" s="181"/>
      <c r="DK73" s="181"/>
      <c r="DL73" s="181"/>
      <c r="DM73" s="181">
        <f t="shared" si="394"/>
        <v>0.89</v>
      </c>
      <c r="DN73" s="181">
        <f t="shared" si="394"/>
        <v>0.89</v>
      </c>
      <c r="DO73" s="181">
        <f t="shared" si="394"/>
        <v>0.89</v>
      </c>
      <c r="DP73" s="181">
        <f t="shared" si="394"/>
        <v>0.89</v>
      </c>
      <c r="DQ73" s="181">
        <f t="shared" si="394"/>
        <v>0.89</v>
      </c>
      <c r="DR73" s="181">
        <f t="shared" si="394"/>
        <v>0.89</v>
      </c>
      <c r="DS73" s="181">
        <f t="shared" si="394"/>
        <v>0.89</v>
      </c>
      <c r="DT73" s="181">
        <f t="shared" si="394"/>
        <v>0.89</v>
      </c>
      <c r="DU73" s="181">
        <f t="shared" si="394"/>
        <v>0.89</v>
      </c>
      <c r="DV73" s="181">
        <f t="shared" si="394"/>
        <v>0.89</v>
      </c>
      <c r="DW73" s="181">
        <f t="shared" si="394"/>
        <v>0.89</v>
      </c>
      <c r="DX73" s="181">
        <f t="shared" si="375"/>
        <v>0.89</v>
      </c>
      <c r="DY73" s="181">
        <f t="shared" si="375"/>
        <v>0.89</v>
      </c>
      <c r="DZ73" s="168"/>
      <c r="EA73" s="171"/>
      <c r="EB73" s="182">
        <v>0.9</v>
      </c>
      <c r="EC73" s="177">
        <v>2010</v>
      </c>
      <c r="ED73" s="174">
        <v>4.0000000000000001E-3</v>
      </c>
      <c r="EE73" s="174">
        <v>0.6</v>
      </c>
      <c r="EF73" s="178"/>
      <c r="EG73" s="73"/>
      <c r="EH73" s="228">
        <f t="shared" si="323"/>
        <v>0.7</v>
      </c>
      <c r="EI73" s="168"/>
      <c r="EJ73" s="171">
        <f t="shared" si="48"/>
        <v>7</v>
      </c>
      <c r="EK73" s="171">
        <v>0</v>
      </c>
      <c r="EL73" s="171">
        <v>0</v>
      </c>
      <c r="EM73" s="171">
        <v>0</v>
      </c>
      <c r="EN73" s="171">
        <v>0</v>
      </c>
      <c r="EO73" s="171">
        <v>0</v>
      </c>
      <c r="EP73" s="171">
        <v>0</v>
      </c>
      <c r="EQ73" s="171">
        <v>1</v>
      </c>
      <c r="ER73" s="171">
        <v>0</v>
      </c>
      <c r="ES73" s="171">
        <v>0</v>
      </c>
      <c r="ET73" s="171">
        <v>0</v>
      </c>
      <c r="EU73" s="171">
        <v>0</v>
      </c>
      <c r="EV73" s="171">
        <v>0</v>
      </c>
      <c r="EW73" s="171">
        <v>0</v>
      </c>
      <c r="EX73" s="171">
        <v>0</v>
      </c>
      <c r="EY73" s="171">
        <f t="shared" si="49"/>
        <v>1</v>
      </c>
      <c r="EZ73" s="171">
        <f t="shared" si="403"/>
        <v>1</v>
      </c>
      <c r="FA73" s="168"/>
      <c r="FB73" s="52">
        <f t="shared" si="310"/>
        <v>8</v>
      </c>
      <c r="FC73" s="171">
        <f t="shared" si="50"/>
        <v>2020</v>
      </c>
      <c r="FD73" s="75"/>
      <c r="FE73" s="75"/>
      <c r="FF73" s="75"/>
      <c r="FG73" s="75"/>
      <c r="FH73" s="75"/>
      <c r="FI73" s="75"/>
      <c r="FJ73" s="23"/>
      <c r="FK73" s="226"/>
      <c r="FL73" s="180"/>
      <c r="FM73" s="180"/>
      <c r="FN73" s="177"/>
      <c r="FO73" s="177"/>
      <c r="FP73" s="177"/>
      <c r="FQ73" s="177"/>
      <c r="FR73" s="177"/>
      <c r="FS73" s="177"/>
      <c r="FT73" s="177"/>
      <c r="FU73" s="177"/>
      <c r="FV73" s="177"/>
      <c r="FW73" s="177"/>
      <c r="FX73" s="177">
        <v>2900000</v>
      </c>
      <c r="FY73" s="177">
        <v>2900000</v>
      </c>
      <c r="FZ73" s="177">
        <v>2900000</v>
      </c>
      <c r="GA73" s="177">
        <v>2900000</v>
      </c>
      <c r="GB73" s="177">
        <v>2900000</v>
      </c>
      <c r="GC73" s="177">
        <v>2900000</v>
      </c>
      <c r="GD73" s="177">
        <v>2900000</v>
      </c>
      <c r="GE73" s="177">
        <v>2900000</v>
      </c>
      <c r="GF73" s="177">
        <v>2900000</v>
      </c>
      <c r="GG73" s="177">
        <v>2900000</v>
      </c>
      <c r="GH73" s="177">
        <v>2900000</v>
      </c>
      <c r="GI73" s="177">
        <v>2900000</v>
      </c>
      <c r="GJ73" s="168"/>
      <c r="GK73" s="226"/>
      <c r="GL73" s="180"/>
      <c r="GM73" s="180"/>
      <c r="GN73" s="177"/>
      <c r="GO73" s="177"/>
      <c r="GP73" s="177"/>
      <c r="GQ73" s="177"/>
      <c r="GR73" s="183"/>
      <c r="GS73" s="183"/>
      <c r="GT73" s="183"/>
      <c r="GU73" s="183"/>
      <c r="GV73" s="183"/>
      <c r="GW73" s="183">
        <v>1</v>
      </c>
      <c r="GX73" s="183">
        <v>1</v>
      </c>
      <c r="GY73" s="183">
        <v>1</v>
      </c>
      <c r="GZ73" s="183">
        <v>1</v>
      </c>
      <c r="HA73" s="183">
        <v>1</v>
      </c>
      <c r="HB73" s="183">
        <v>1</v>
      </c>
      <c r="HC73" s="183">
        <v>1</v>
      </c>
      <c r="HD73" s="183">
        <v>1</v>
      </c>
      <c r="HE73" s="183">
        <v>1</v>
      </c>
      <c r="HF73" s="183">
        <v>1</v>
      </c>
      <c r="HG73" s="183">
        <v>1</v>
      </c>
      <c r="HH73" s="183">
        <v>1</v>
      </c>
      <c r="HI73" s="183">
        <v>1</v>
      </c>
      <c r="HJ73" s="168"/>
      <c r="HK73" s="52">
        <f t="shared" si="53"/>
        <v>2019</v>
      </c>
      <c r="HL73" s="52">
        <f ca="1">IF($EJ73&gt;0,OFFSET(Dashboard!F$16,$EJ73-1,0),0)</f>
        <v>1</v>
      </c>
      <c r="HM73" s="52">
        <f ca="1">IF($EJ73&gt;0,OFFSET(Dashboard!G$16,$EJ73-1,0),0)</f>
        <v>0</v>
      </c>
      <c r="HN73" s="52">
        <f ca="1">IF($EJ73&gt;0,OFFSET(Dashboard!H$16,$EJ73-1,0),0)</f>
        <v>0</v>
      </c>
      <c r="HO73" s="168"/>
    </row>
    <row r="74" spans="1:223" s="5" customFormat="1" ht="32.25" customHeight="1" outlineLevel="1" x14ac:dyDescent="0.2">
      <c r="A74" s="171">
        <f t="shared" ca="1" si="16"/>
        <v>1</v>
      </c>
      <c r="B74" s="45">
        <f t="shared" si="379"/>
        <v>64</v>
      </c>
      <c r="C74" s="662"/>
      <c r="D74" s="172" t="str">
        <f ca="1">IF(EJ74&gt;0,OFFSET(Dashboard!$E$16,EJ74-1,0),"")</f>
        <v>2016 T-20</v>
      </c>
      <c r="E74" s="603" t="s">
        <v>710</v>
      </c>
      <c r="F74" s="173" t="s">
        <v>611</v>
      </c>
      <c r="G74" s="711">
        <f t="shared" ca="1" si="395"/>
        <v>43.5</v>
      </c>
      <c r="H74" s="714">
        <f t="shared" ca="1" si="396"/>
        <v>6.3663505444327351</v>
      </c>
      <c r="I74" s="609">
        <f t="shared" ca="1" si="397"/>
        <v>0</v>
      </c>
      <c r="J74" s="522">
        <v>44378</v>
      </c>
      <c r="K74" s="175">
        <v>5</v>
      </c>
      <c r="L74" s="168"/>
      <c r="M74" s="764">
        <v>1</v>
      </c>
      <c r="N74" s="176">
        <v>0</v>
      </c>
      <c r="O74" s="177">
        <v>100</v>
      </c>
      <c r="P74" s="168"/>
      <c r="Q74" s="604"/>
      <c r="R74" s="612">
        <v>15</v>
      </c>
      <c r="S74" s="613">
        <v>2.1952932911837018E-3</v>
      </c>
      <c r="T74" s="613">
        <v>0</v>
      </c>
      <c r="U74" s="179">
        <v>1.05</v>
      </c>
      <c r="V74" s="179">
        <v>1.32</v>
      </c>
      <c r="W74" s="179">
        <v>-2.0666666666666667E-2</v>
      </c>
      <c r="X74" s="138"/>
      <c r="Y74" s="138"/>
      <c r="Z74" s="226"/>
      <c r="AA74" s="180"/>
      <c r="AB74" s="180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>
        <f t="shared" si="398"/>
        <v>0</v>
      </c>
      <c r="AM74" s="177">
        <f t="shared" si="399"/>
        <v>0</v>
      </c>
      <c r="AN74" s="177">
        <f t="shared" si="400"/>
        <v>0</v>
      </c>
      <c r="AO74" s="177">
        <f t="shared" si="401"/>
        <v>2900000</v>
      </c>
      <c r="AP74" s="177">
        <f t="shared" si="402"/>
        <v>2900000</v>
      </c>
      <c r="AQ74" s="177">
        <f t="shared" si="384"/>
        <v>2900000</v>
      </c>
      <c r="AR74" s="177">
        <f t="shared" si="385"/>
        <v>2900000</v>
      </c>
      <c r="AS74" s="177">
        <f t="shared" si="386"/>
        <v>2900000</v>
      </c>
      <c r="AT74" s="177">
        <f t="shared" si="387"/>
        <v>2900000</v>
      </c>
      <c r="AU74" s="177">
        <f t="shared" si="388"/>
        <v>2900000</v>
      </c>
      <c r="AV74" s="177">
        <f t="shared" si="389"/>
        <v>2900000</v>
      </c>
      <c r="AW74" s="177">
        <f t="shared" si="390"/>
        <v>2900000</v>
      </c>
      <c r="AX74" s="177">
        <f t="shared" si="391"/>
        <v>2900000</v>
      </c>
      <c r="AY74" s="73"/>
      <c r="AZ74" s="73"/>
      <c r="BA74" s="724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>
        <f t="shared" si="392"/>
        <v>0.89</v>
      </c>
      <c r="BN74" s="181">
        <f t="shared" si="392"/>
        <v>0.89</v>
      </c>
      <c r="BO74" s="181">
        <f t="shared" si="392"/>
        <v>0.89</v>
      </c>
      <c r="BP74" s="181">
        <f t="shared" si="392"/>
        <v>0.89</v>
      </c>
      <c r="BQ74" s="181">
        <f t="shared" si="392"/>
        <v>0.89</v>
      </c>
      <c r="BR74" s="181">
        <f t="shared" si="392"/>
        <v>0.89</v>
      </c>
      <c r="BS74" s="181">
        <f t="shared" si="392"/>
        <v>0.89</v>
      </c>
      <c r="BT74" s="181">
        <f t="shared" si="392"/>
        <v>0.89</v>
      </c>
      <c r="BU74" s="181">
        <f t="shared" si="392"/>
        <v>0.89</v>
      </c>
      <c r="BV74" s="181">
        <f t="shared" si="392"/>
        <v>0.89</v>
      </c>
      <c r="BW74" s="181">
        <f t="shared" si="392"/>
        <v>0.89</v>
      </c>
      <c r="BX74" s="181">
        <f t="shared" si="371"/>
        <v>0.89</v>
      </c>
      <c r="BY74" s="181">
        <f t="shared" si="371"/>
        <v>0.89</v>
      </c>
      <c r="BZ74" s="23"/>
      <c r="CA74" s="724"/>
      <c r="CB74" s="181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>
        <f t="shared" si="393"/>
        <v>0.89</v>
      </c>
      <c r="CN74" s="181">
        <f t="shared" si="393"/>
        <v>0.89</v>
      </c>
      <c r="CO74" s="181">
        <f t="shared" si="393"/>
        <v>0.89</v>
      </c>
      <c r="CP74" s="181">
        <f t="shared" si="393"/>
        <v>0.89</v>
      </c>
      <c r="CQ74" s="181">
        <f t="shared" si="393"/>
        <v>0.89</v>
      </c>
      <c r="CR74" s="181">
        <f t="shared" si="393"/>
        <v>0.89</v>
      </c>
      <c r="CS74" s="181">
        <f t="shared" si="393"/>
        <v>0.89</v>
      </c>
      <c r="CT74" s="181">
        <f t="shared" si="393"/>
        <v>0.89</v>
      </c>
      <c r="CU74" s="181">
        <f t="shared" si="393"/>
        <v>0.89</v>
      </c>
      <c r="CV74" s="181">
        <f t="shared" si="393"/>
        <v>0.89</v>
      </c>
      <c r="CW74" s="181">
        <f t="shared" si="393"/>
        <v>0.89</v>
      </c>
      <c r="CX74" s="181">
        <f t="shared" si="373"/>
        <v>0.89</v>
      </c>
      <c r="CY74" s="181">
        <f t="shared" si="373"/>
        <v>0.89</v>
      </c>
      <c r="CZ74" s="168"/>
      <c r="DA74" s="724"/>
      <c r="DB74" s="181"/>
      <c r="DC74" s="181"/>
      <c r="DD74" s="181"/>
      <c r="DE74" s="181"/>
      <c r="DF74" s="181"/>
      <c r="DG74" s="181"/>
      <c r="DH74" s="181"/>
      <c r="DI74" s="181"/>
      <c r="DJ74" s="181"/>
      <c r="DK74" s="181"/>
      <c r="DL74" s="181"/>
      <c r="DM74" s="181">
        <f t="shared" si="394"/>
        <v>0.89</v>
      </c>
      <c r="DN74" s="181">
        <f t="shared" si="394"/>
        <v>0.89</v>
      </c>
      <c r="DO74" s="181">
        <f t="shared" si="394"/>
        <v>0.89</v>
      </c>
      <c r="DP74" s="181">
        <f t="shared" si="394"/>
        <v>0.89</v>
      </c>
      <c r="DQ74" s="181">
        <f t="shared" si="394"/>
        <v>0.89</v>
      </c>
      <c r="DR74" s="181">
        <f t="shared" si="394"/>
        <v>0.89</v>
      </c>
      <c r="DS74" s="181">
        <f t="shared" si="394"/>
        <v>0.89</v>
      </c>
      <c r="DT74" s="181">
        <f t="shared" si="394"/>
        <v>0.89</v>
      </c>
      <c r="DU74" s="181">
        <f t="shared" si="394"/>
        <v>0.89</v>
      </c>
      <c r="DV74" s="181">
        <f t="shared" si="394"/>
        <v>0.89</v>
      </c>
      <c r="DW74" s="181">
        <f t="shared" si="394"/>
        <v>0.89</v>
      </c>
      <c r="DX74" s="181">
        <f t="shared" si="375"/>
        <v>0.89</v>
      </c>
      <c r="DY74" s="181">
        <f t="shared" si="375"/>
        <v>0.89</v>
      </c>
      <c r="DZ74" s="168"/>
      <c r="EA74" s="171"/>
      <c r="EB74" s="182">
        <v>0.9</v>
      </c>
      <c r="EC74" s="177">
        <v>2011</v>
      </c>
      <c r="ED74" s="174">
        <v>4.0000000000000001E-3</v>
      </c>
      <c r="EE74" s="174">
        <v>0.6</v>
      </c>
      <c r="EF74" s="178"/>
      <c r="EG74" s="73"/>
      <c r="EH74" s="228">
        <f t="shared" si="323"/>
        <v>0.7</v>
      </c>
      <c r="EI74" s="168"/>
      <c r="EJ74" s="171">
        <f t="shared" si="48"/>
        <v>7</v>
      </c>
      <c r="EK74" s="171">
        <v>0</v>
      </c>
      <c r="EL74" s="171">
        <v>0</v>
      </c>
      <c r="EM74" s="171">
        <v>0</v>
      </c>
      <c r="EN74" s="171">
        <v>0</v>
      </c>
      <c r="EO74" s="171">
        <v>0</v>
      </c>
      <c r="EP74" s="171">
        <v>0</v>
      </c>
      <c r="EQ74" s="171">
        <v>1</v>
      </c>
      <c r="ER74" s="171">
        <v>0</v>
      </c>
      <c r="ES74" s="171">
        <v>0</v>
      </c>
      <c r="ET74" s="171">
        <v>0</v>
      </c>
      <c r="EU74" s="171">
        <v>0</v>
      </c>
      <c r="EV74" s="171">
        <v>0</v>
      </c>
      <c r="EW74" s="171">
        <v>0</v>
      </c>
      <c r="EX74" s="171">
        <v>0</v>
      </c>
      <c r="EY74" s="171">
        <f t="shared" si="49"/>
        <v>1</v>
      </c>
      <c r="EZ74" s="171">
        <f t="shared" si="403"/>
        <v>1</v>
      </c>
      <c r="FA74" s="168"/>
      <c r="FB74" s="52">
        <f t="shared" si="310"/>
        <v>8</v>
      </c>
      <c r="FC74" s="171">
        <f t="shared" si="50"/>
        <v>2022</v>
      </c>
      <c r="FD74" s="75"/>
      <c r="FE74" s="75"/>
      <c r="FF74" s="75"/>
      <c r="FG74" s="75"/>
      <c r="FH74" s="75"/>
      <c r="FI74" s="75"/>
      <c r="FJ74" s="23"/>
      <c r="FK74" s="226"/>
      <c r="FL74" s="180"/>
      <c r="FM74" s="180"/>
      <c r="FN74" s="177"/>
      <c r="FO74" s="177"/>
      <c r="FP74" s="177"/>
      <c r="FQ74" s="177"/>
      <c r="FR74" s="177"/>
      <c r="FS74" s="177"/>
      <c r="FT74" s="177"/>
      <c r="FU74" s="177"/>
      <c r="FV74" s="177"/>
      <c r="FW74" s="177"/>
      <c r="FX74" s="177"/>
      <c r="FY74" s="177"/>
      <c r="FZ74" s="177">
        <v>2900000</v>
      </c>
      <c r="GA74" s="177">
        <v>2900000</v>
      </c>
      <c r="GB74" s="177">
        <v>2900000</v>
      </c>
      <c r="GC74" s="177">
        <v>2900000</v>
      </c>
      <c r="GD74" s="177">
        <v>2900000</v>
      </c>
      <c r="GE74" s="177">
        <v>2900000</v>
      </c>
      <c r="GF74" s="177">
        <v>2900000</v>
      </c>
      <c r="GG74" s="177">
        <v>2900000</v>
      </c>
      <c r="GH74" s="177">
        <v>2900000</v>
      </c>
      <c r="GI74" s="177">
        <v>2900000</v>
      </c>
      <c r="GJ74" s="168"/>
      <c r="GK74" s="226"/>
      <c r="GL74" s="180"/>
      <c r="GM74" s="180"/>
      <c r="GN74" s="177"/>
      <c r="GO74" s="177"/>
      <c r="GP74" s="177"/>
      <c r="GQ74" s="177"/>
      <c r="GR74" s="183"/>
      <c r="GS74" s="183"/>
      <c r="GT74" s="183"/>
      <c r="GU74" s="183"/>
      <c r="GV74" s="183"/>
      <c r="GW74" s="183">
        <v>1</v>
      </c>
      <c r="GX74" s="183">
        <v>1</v>
      </c>
      <c r="GY74" s="183">
        <v>1</v>
      </c>
      <c r="GZ74" s="183">
        <v>1</v>
      </c>
      <c r="HA74" s="183">
        <v>1</v>
      </c>
      <c r="HB74" s="183">
        <v>1</v>
      </c>
      <c r="HC74" s="183">
        <v>1</v>
      </c>
      <c r="HD74" s="183">
        <v>1</v>
      </c>
      <c r="HE74" s="183">
        <v>1</v>
      </c>
      <c r="HF74" s="183">
        <v>1</v>
      </c>
      <c r="HG74" s="183">
        <v>1</v>
      </c>
      <c r="HH74" s="183">
        <v>1</v>
      </c>
      <c r="HI74" s="183">
        <v>1</v>
      </c>
      <c r="HJ74" s="168"/>
      <c r="HK74" s="52">
        <f t="shared" si="53"/>
        <v>2021</v>
      </c>
      <c r="HL74" s="52">
        <f ca="1">IF($EJ74&gt;0,OFFSET(Dashboard!F$16,$EJ74-1,0),0)</f>
        <v>1</v>
      </c>
      <c r="HM74" s="52">
        <f ca="1">IF($EJ74&gt;0,OFFSET(Dashboard!G$16,$EJ74-1,0),0)</f>
        <v>0</v>
      </c>
      <c r="HN74" s="52">
        <f ca="1">IF($EJ74&gt;0,OFFSET(Dashboard!H$16,$EJ74-1,0),0)</f>
        <v>0</v>
      </c>
      <c r="HO74" s="168"/>
    </row>
    <row r="75" spans="1:223" s="5" customFormat="1" ht="32.25" customHeight="1" outlineLevel="1" x14ac:dyDescent="0.2">
      <c r="A75" s="171">
        <f t="shared" ref="A75:A114" ca="1" si="404">OFFSET(EJ75,0,$E$1)</f>
        <v>1</v>
      </c>
      <c r="B75" s="45">
        <f t="shared" si="379"/>
        <v>65</v>
      </c>
      <c r="C75" s="662"/>
      <c r="D75" s="172" t="str">
        <f ca="1">IF(EJ75&gt;0,OFFSET(Dashboard!$E$16,EJ75-1,0),"")</f>
        <v>2016 T-20</v>
      </c>
      <c r="E75" s="603" t="s">
        <v>711</v>
      </c>
      <c r="F75" s="173" t="s">
        <v>612</v>
      </c>
      <c r="G75" s="711">
        <f t="shared" ca="1" si="395"/>
        <v>100.8</v>
      </c>
      <c r="H75" s="714">
        <f t="shared" ca="1" si="396"/>
        <v>16.438356164383563</v>
      </c>
      <c r="I75" s="609">
        <f t="shared" ca="1" si="397"/>
        <v>0</v>
      </c>
      <c r="J75" s="522">
        <v>43647</v>
      </c>
      <c r="K75" s="175">
        <v>7</v>
      </c>
      <c r="L75" s="168"/>
      <c r="M75" s="764">
        <v>1</v>
      </c>
      <c r="N75" s="176">
        <v>0</v>
      </c>
      <c r="O75" s="177">
        <v>100</v>
      </c>
      <c r="P75" s="168"/>
      <c r="Q75" s="604"/>
      <c r="R75" s="612">
        <v>28</v>
      </c>
      <c r="S75" s="613">
        <v>4.5662100456621011E-3</v>
      </c>
      <c r="T75" s="613">
        <v>0</v>
      </c>
      <c r="U75" s="179">
        <v>1.1000000000000001</v>
      </c>
      <c r="V75" s="179">
        <v>1.2266666666666668</v>
      </c>
      <c r="W75" s="179">
        <v>-4.0333333333333341E-3</v>
      </c>
      <c r="X75" s="138"/>
      <c r="Y75" s="138"/>
      <c r="Z75" s="226"/>
      <c r="AA75" s="180"/>
      <c r="AB75" s="180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>
        <f t="shared" si="398"/>
        <v>0</v>
      </c>
      <c r="AM75" s="177">
        <f t="shared" si="399"/>
        <v>3600000</v>
      </c>
      <c r="AN75" s="177">
        <f t="shared" si="400"/>
        <v>3600000</v>
      </c>
      <c r="AO75" s="177">
        <f t="shared" si="401"/>
        <v>3600000</v>
      </c>
      <c r="AP75" s="177">
        <f t="shared" si="402"/>
        <v>3600000</v>
      </c>
      <c r="AQ75" s="177">
        <f t="shared" si="384"/>
        <v>3600000</v>
      </c>
      <c r="AR75" s="177">
        <f t="shared" si="385"/>
        <v>3600000</v>
      </c>
      <c r="AS75" s="177">
        <f t="shared" si="386"/>
        <v>3600000</v>
      </c>
      <c r="AT75" s="177">
        <f t="shared" si="387"/>
        <v>3600000</v>
      </c>
      <c r="AU75" s="177">
        <f t="shared" si="388"/>
        <v>3600000</v>
      </c>
      <c r="AV75" s="177">
        <f t="shared" si="389"/>
        <v>3600000</v>
      </c>
      <c r="AW75" s="177">
        <f t="shared" si="390"/>
        <v>3600000</v>
      </c>
      <c r="AX75" s="177">
        <f t="shared" si="391"/>
        <v>3600000</v>
      </c>
      <c r="AY75" s="73"/>
      <c r="AZ75" s="73"/>
      <c r="BA75" s="724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>
        <f t="shared" si="392"/>
        <v>0.89</v>
      </c>
      <c r="BN75" s="181">
        <f t="shared" si="392"/>
        <v>0.89</v>
      </c>
      <c r="BO75" s="181">
        <f t="shared" si="392"/>
        <v>0.89</v>
      </c>
      <c r="BP75" s="181">
        <f t="shared" si="392"/>
        <v>0.89</v>
      </c>
      <c r="BQ75" s="181">
        <f t="shared" si="392"/>
        <v>0.89</v>
      </c>
      <c r="BR75" s="181">
        <f t="shared" si="392"/>
        <v>0.89</v>
      </c>
      <c r="BS75" s="181">
        <f t="shared" si="392"/>
        <v>0.89</v>
      </c>
      <c r="BT75" s="181">
        <f t="shared" si="392"/>
        <v>0.89</v>
      </c>
      <c r="BU75" s="181">
        <f t="shared" si="392"/>
        <v>0.89</v>
      </c>
      <c r="BV75" s="181">
        <f t="shared" si="392"/>
        <v>0.89</v>
      </c>
      <c r="BW75" s="181">
        <f t="shared" si="392"/>
        <v>0.89</v>
      </c>
      <c r="BX75" s="181">
        <f t="shared" si="371"/>
        <v>0.89</v>
      </c>
      <c r="BY75" s="181">
        <f t="shared" si="371"/>
        <v>0.89</v>
      </c>
      <c r="BZ75" s="23"/>
      <c r="CA75" s="724"/>
      <c r="CB75" s="181"/>
      <c r="CC75" s="181"/>
      <c r="CD75" s="181"/>
      <c r="CE75" s="181"/>
      <c r="CF75" s="181"/>
      <c r="CG75" s="181"/>
      <c r="CH75" s="181"/>
      <c r="CI75" s="181"/>
      <c r="CJ75" s="181"/>
      <c r="CK75" s="181"/>
      <c r="CL75" s="181"/>
      <c r="CM75" s="181">
        <f t="shared" si="393"/>
        <v>0.89</v>
      </c>
      <c r="CN75" s="181">
        <f t="shared" si="393"/>
        <v>0.89</v>
      </c>
      <c r="CO75" s="181">
        <f t="shared" si="393"/>
        <v>0.89</v>
      </c>
      <c r="CP75" s="181">
        <f t="shared" si="393"/>
        <v>0.89</v>
      </c>
      <c r="CQ75" s="181">
        <f t="shared" si="393"/>
        <v>0.89</v>
      </c>
      <c r="CR75" s="181">
        <f t="shared" si="393"/>
        <v>0.89</v>
      </c>
      <c r="CS75" s="181">
        <f t="shared" si="393"/>
        <v>0.89</v>
      </c>
      <c r="CT75" s="181">
        <f t="shared" si="393"/>
        <v>0.89</v>
      </c>
      <c r="CU75" s="181">
        <f t="shared" si="393"/>
        <v>0.89</v>
      </c>
      <c r="CV75" s="181">
        <f t="shared" si="393"/>
        <v>0.89</v>
      </c>
      <c r="CW75" s="181">
        <f t="shared" si="393"/>
        <v>0.89</v>
      </c>
      <c r="CX75" s="181">
        <f t="shared" si="373"/>
        <v>0.89</v>
      </c>
      <c r="CY75" s="181">
        <f t="shared" si="373"/>
        <v>0.89</v>
      </c>
      <c r="CZ75" s="168"/>
      <c r="DA75" s="724"/>
      <c r="DB75" s="181"/>
      <c r="DC75" s="181"/>
      <c r="DD75" s="181"/>
      <c r="DE75" s="181"/>
      <c r="DF75" s="181"/>
      <c r="DG75" s="181"/>
      <c r="DH75" s="181"/>
      <c r="DI75" s="181"/>
      <c r="DJ75" s="181"/>
      <c r="DK75" s="181"/>
      <c r="DL75" s="181"/>
      <c r="DM75" s="181">
        <f t="shared" si="394"/>
        <v>0.89</v>
      </c>
      <c r="DN75" s="181">
        <f t="shared" si="394"/>
        <v>0.89</v>
      </c>
      <c r="DO75" s="181">
        <f t="shared" si="394"/>
        <v>0.89</v>
      </c>
      <c r="DP75" s="181">
        <f t="shared" si="394"/>
        <v>0.89</v>
      </c>
      <c r="DQ75" s="181">
        <f t="shared" si="394"/>
        <v>0.89</v>
      </c>
      <c r="DR75" s="181">
        <f t="shared" si="394"/>
        <v>0.89</v>
      </c>
      <c r="DS75" s="181">
        <f t="shared" si="394"/>
        <v>0.89</v>
      </c>
      <c r="DT75" s="181">
        <f t="shared" si="394"/>
        <v>0.89</v>
      </c>
      <c r="DU75" s="181">
        <f t="shared" si="394"/>
        <v>0.89</v>
      </c>
      <c r="DV75" s="181">
        <f t="shared" si="394"/>
        <v>0.89</v>
      </c>
      <c r="DW75" s="181">
        <f t="shared" si="394"/>
        <v>0.89</v>
      </c>
      <c r="DX75" s="181">
        <f t="shared" si="375"/>
        <v>0.89</v>
      </c>
      <c r="DY75" s="181">
        <f t="shared" si="375"/>
        <v>0.89</v>
      </c>
      <c r="DZ75" s="168"/>
      <c r="EA75" s="171"/>
      <c r="EB75" s="182">
        <v>0.9</v>
      </c>
      <c r="EC75" s="177">
        <v>2004</v>
      </c>
      <c r="ED75" s="174">
        <v>0.01</v>
      </c>
      <c r="EE75" s="174">
        <v>0.2</v>
      </c>
      <c r="EF75" s="178"/>
      <c r="EG75" s="73"/>
      <c r="EH75" s="228">
        <f t="shared" si="323"/>
        <v>0.7</v>
      </c>
      <c r="EI75" s="168"/>
      <c r="EJ75" s="171">
        <f t="shared" ref="EJ75:EJ138" si="405">SUMPRODUCT(EK75:EX75,$EK$2:$EX$2)</f>
        <v>7</v>
      </c>
      <c r="EK75" s="171">
        <v>0</v>
      </c>
      <c r="EL75" s="171">
        <v>0</v>
      </c>
      <c r="EM75" s="171">
        <v>0</v>
      </c>
      <c r="EN75" s="171">
        <v>0</v>
      </c>
      <c r="EO75" s="171">
        <v>0</v>
      </c>
      <c r="EP75" s="171">
        <v>0</v>
      </c>
      <c r="EQ75" s="171">
        <v>1</v>
      </c>
      <c r="ER75" s="171">
        <v>0</v>
      </c>
      <c r="ES75" s="171">
        <v>0</v>
      </c>
      <c r="ET75" s="171">
        <v>0</v>
      </c>
      <c r="EU75" s="171">
        <v>0</v>
      </c>
      <c r="EV75" s="171">
        <v>0</v>
      </c>
      <c r="EW75" s="171">
        <v>0</v>
      </c>
      <c r="EX75" s="171">
        <v>0</v>
      </c>
      <c r="EY75" s="171">
        <f t="shared" ref="EY75:EY138" si="406">SUM(EK75:EX75)</f>
        <v>1</v>
      </c>
      <c r="EZ75" s="171">
        <f t="shared" si="403"/>
        <v>1</v>
      </c>
      <c r="FA75" s="168"/>
      <c r="FB75" s="52">
        <f t="shared" si="310"/>
        <v>8</v>
      </c>
      <c r="FC75" s="171">
        <f t="shared" ref="FC75:FC138" si="407">MAX(YEAR(J75)+1,$FC$2)</f>
        <v>2020</v>
      </c>
      <c r="FD75" s="75"/>
      <c r="FE75" s="75"/>
      <c r="FF75" s="75"/>
      <c r="FG75" s="75"/>
      <c r="FH75" s="75"/>
      <c r="FI75" s="75"/>
      <c r="FJ75" s="23"/>
      <c r="FK75" s="226"/>
      <c r="FL75" s="180"/>
      <c r="FM75" s="180"/>
      <c r="FN75" s="177"/>
      <c r="FO75" s="177"/>
      <c r="FP75" s="177"/>
      <c r="FQ75" s="177"/>
      <c r="FR75" s="177"/>
      <c r="FS75" s="177"/>
      <c r="FT75" s="177"/>
      <c r="FU75" s="177"/>
      <c r="FV75" s="177"/>
      <c r="FW75" s="177"/>
      <c r="FX75" s="177">
        <v>3600000</v>
      </c>
      <c r="FY75" s="177">
        <v>3600000</v>
      </c>
      <c r="FZ75" s="177">
        <v>3600000</v>
      </c>
      <c r="GA75" s="177">
        <v>3600000</v>
      </c>
      <c r="GB75" s="177">
        <v>3600000</v>
      </c>
      <c r="GC75" s="177">
        <v>3600000</v>
      </c>
      <c r="GD75" s="177">
        <v>3600000</v>
      </c>
      <c r="GE75" s="177">
        <v>3600000</v>
      </c>
      <c r="GF75" s="177">
        <v>3600000</v>
      </c>
      <c r="GG75" s="177">
        <v>3600000</v>
      </c>
      <c r="GH75" s="177">
        <v>3600000</v>
      </c>
      <c r="GI75" s="177">
        <v>3600000</v>
      </c>
      <c r="GJ75" s="168"/>
      <c r="GK75" s="226"/>
      <c r="GL75" s="180"/>
      <c r="GM75" s="180"/>
      <c r="GN75" s="177"/>
      <c r="GO75" s="177"/>
      <c r="GP75" s="177"/>
      <c r="GQ75" s="177"/>
      <c r="GR75" s="183"/>
      <c r="GS75" s="183"/>
      <c r="GT75" s="183"/>
      <c r="GU75" s="183"/>
      <c r="GV75" s="183"/>
      <c r="GW75" s="183">
        <v>1</v>
      </c>
      <c r="GX75" s="183">
        <f>GW75</f>
        <v>1</v>
      </c>
      <c r="GY75" s="183">
        <f t="shared" ref="GY75:HI75" si="408">GX75</f>
        <v>1</v>
      </c>
      <c r="GZ75" s="183">
        <f t="shared" si="408"/>
        <v>1</v>
      </c>
      <c r="HA75" s="183">
        <f t="shared" si="408"/>
        <v>1</v>
      </c>
      <c r="HB75" s="183">
        <f t="shared" si="408"/>
        <v>1</v>
      </c>
      <c r="HC75" s="183">
        <f t="shared" si="408"/>
        <v>1</v>
      </c>
      <c r="HD75" s="183">
        <f t="shared" si="408"/>
        <v>1</v>
      </c>
      <c r="HE75" s="183">
        <f t="shared" si="408"/>
        <v>1</v>
      </c>
      <c r="HF75" s="183">
        <f t="shared" si="408"/>
        <v>1</v>
      </c>
      <c r="HG75" s="183">
        <f t="shared" si="408"/>
        <v>1</v>
      </c>
      <c r="HH75" s="183">
        <f t="shared" si="408"/>
        <v>1</v>
      </c>
      <c r="HI75" s="183">
        <f t="shared" si="408"/>
        <v>1</v>
      </c>
      <c r="HJ75" s="168"/>
      <c r="HK75" s="52">
        <f t="shared" ref="HK75:HK138" si="409">YEAR(J75)*EZ75</f>
        <v>2019</v>
      </c>
      <c r="HL75" s="52">
        <f ca="1">IF($EJ75&gt;0,OFFSET(Dashboard!F$16,$EJ75-1,0),0)</f>
        <v>1</v>
      </c>
      <c r="HM75" s="52">
        <f ca="1">IF($EJ75&gt;0,OFFSET(Dashboard!G$16,$EJ75-1,0),0)</f>
        <v>0</v>
      </c>
      <c r="HN75" s="52">
        <f ca="1">IF($EJ75&gt;0,OFFSET(Dashboard!H$16,$EJ75-1,0),0)</f>
        <v>0</v>
      </c>
      <c r="HO75" s="168"/>
    </row>
    <row r="76" spans="1:223" s="5" customFormat="1" ht="24" customHeight="1" x14ac:dyDescent="0.2">
      <c r="A76" s="66">
        <f t="shared" ca="1" si="404"/>
        <v>1</v>
      </c>
      <c r="B76" s="68">
        <f>B75+1</f>
        <v>66</v>
      </c>
      <c r="C76" s="68"/>
      <c r="D76" s="528" t="str">
        <f ca="1">IF(EJ76&gt;0,OFFSET(Dashboard!$E$16,EJ76-1,0),"")</f>
        <v>2010-12 Fed App</v>
      </c>
      <c r="E76" s="143" t="s">
        <v>383</v>
      </c>
      <c r="F76" s="149" t="s">
        <v>304</v>
      </c>
      <c r="G76" s="717">
        <f t="shared" ref="G76:G86" ca="1" si="410">R76*OFFSET($Z76,0,YEAR($J76)-2006)/1000000</f>
        <v>146.21100000000001</v>
      </c>
      <c r="H76" s="718">
        <f t="shared" ref="H76:H86" ca="1" si="411">S76*OFFSET($Z76,0,YEAR($J76)-2006)/1000</f>
        <v>20.08812</v>
      </c>
      <c r="I76" s="719">
        <f t="shared" ref="I76:I86" ca="1" si="412">T76*OFFSET($Z76,0,YEAR($J76)-2006)/1000000</f>
        <v>0</v>
      </c>
      <c r="J76" s="523">
        <f>InputsStatic!J61</f>
        <v>40513</v>
      </c>
      <c r="K76" s="152">
        <f>InputsStatic!L61</f>
        <v>7</v>
      </c>
      <c r="L76" s="168"/>
      <c r="M76" s="244">
        <v>1</v>
      </c>
      <c r="N76" s="153">
        <v>1</v>
      </c>
      <c r="O76" s="153">
        <v>100</v>
      </c>
      <c r="P76" s="168"/>
      <c r="Q76" s="23"/>
      <c r="R76" s="610">
        <f>InputsStatic!M61</f>
        <v>575</v>
      </c>
      <c r="S76" s="610">
        <f>InputsStatic!N61</f>
        <v>7.9000000000000001E-2</v>
      </c>
      <c r="T76" s="610">
        <f>InputsStatic!O61</f>
        <v>0</v>
      </c>
      <c r="U76" s="154">
        <f>InputsStatic!P61</f>
        <v>1</v>
      </c>
      <c r="V76" s="154">
        <f>InputsStatic!Q61</f>
        <v>1</v>
      </c>
      <c r="W76" s="154">
        <f>InputsStatic!R61</f>
        <v>0</v>
      </c>
      <c r="X76" s="138"/>
      <c r="Y76" s="138"/>
      <c r="Z76" s="227"/>
      <c r="AA76" s="80"/>
      <c r="AB76" s="80"/>
      <c r="AC76" s="153"/>
      <c r="AD76" s="153">
        <f>FO76*GO76</f>
        <v>254280</v>
      </c>
      <c r="AE76" s="153">
        <f>FP76*GP76</f>
        <v>254280</v>
      </c>
      <c r="AF76" s="153">
        <f>FQ76*GQ76</f>
        <v>254280</v>
      </c>
      <c r="AG76" s="153">
        <f t="shared" si="287"/>
        <v>254280</v>
      </c>
      <c r="AH76" s="153">
        <f t="shared" si="288"/>
        <v>254280</v>
      </c>
      <c r="AI76" s="153">
        <f t="shared" si="289"/>
        <v>254280</v>
      </c>
      <c r="AJ76" s="153">
        <f t="shared" si="290"/>
        <v>254280</v>
      </c>
      <c r="AK76" s="153">
        <f t="shared" si="316"/>
        <v>254280</v>
      </c>
      <c r="AL76" s="153">
        <f t="shared" si="291"/>
        <v>254280</v>
      </c>
      <c r="AM76" s="153">
        <f t="shared" si="292"/>
        <v>254280</v>
      </c>
      <c r="AN76" s="153">
        <f t="shared" si="293"/>
        <v>254280</v>
      </c>
      <c r="AO76" s="153">
        <f t="shared" si="35"/>
        <v>254280</v>
      </c>
      <c r="AP76" s="153">
        <f t="shared" si="36"/>
        <v>254280</v>
      </c>
      <c r="AQ76" s="153">
        <f t="shared" si="37"/>
        <v>254280</v>
      </c>
      <c r="AR76" s="153">
        <f t="shared" si="38"/>
        <v>254280</v>
      </c>
      <c r="AS76" s="153">
        <f t="shared" si="39"/>
        <v>254280</v>
      </c>
      <c r="AT76" s="153">
        <f t="shared" si="40"/>
        <v>254280</v>
      </c>
      <c r="AU76" s="153">
        <f t="shared" si="41"/>
        <v>254280</v>
      </c>
      <c r="AV76" s="153">
        <f t="shared" si="42"/>
        <v>254280</v>
      </c>
      <c r="AW76" s="153">
        <f t="shared" si="43"/>
        <v>254280</v>
      </c>
      <c r="AX76" s="153">
        <f t="shared" si="44"/>
        <v>254280</v>
      </c>
      <c r="AY76" s="73"/>
      <c r="AZ76" s="73"/>
      <c r="BA76" s="725"/>
      <c r="BB76" s="91"/>
      <c r="BC76" s="91"/>
      <c r="BD76" s="91"/>
      <c r="BE76" s="91">
        <f>InputsTimeDependentComplianceE!H61</f>
        <v>0.91</v>
      </c>
      <c r="BF76" s="91">
        <f>InputsTimeDependentComplianceE!I61</f>
        <v>0.91</v>
      </c>
      <c r="BG76" s="91">
        <f>InputsTimeDependentComplianceE!J61</f>
        <v>0.91</v>
      </c>
      <c r="BH76" s="91">
        <f>InputsTimeDependentComplianceE!K61</f>
        <v>0.91</v>
      </c>
      <c r="BI76" s="91">
        <f>InputsTimeDependentComplianceE!L61</f>
        <v>0.91</v>
      </c>
      <c r="BJ76" s="91">
        <f>InputsTimeDependentComplianceE!M61</f>
        <v>0.91</v>
      </c>
      <c r="BK76" s="91">
        <f>InputsTimeDependentComplianceE!N61</f>
        <v>0.91</v>
      </c>
      <c r="BL76" s="91">
        <f>InputsTimeDependentComplianceE!O61</f>
        <v>0.91</v>
      </c>
      <c r="BM76" s="91">
        <f>InputsTimeDependentComplianceE!P61</f>
        <v>0.91</v>
      </c>
      <c r="BN76" s="91">
        <f>InputsTimeDependentComplianceE!Q61</f>
        <v>0.91</v>
      </c>
      <c r="BO76" s="91">
        <f>InputsTimeDependentComplianceE!R61</f>
        <v>0.91</v>
      </c>
      <c r="BP76" s="91">
        <f t="shared" ref="BP76:BY76" si="413">BO76</f>
        <v>0.91</v>
      </c>
      <c r="BQ76" s="91">
        <f t="shared" si="413"/>
        <v>0.91</v>
      </c>
      <c r="BR76" s="91">
        <f t="shared" si="413"/>
        <v>0.91</v>
      </c>
      <c r="BS76" s="91">
        <f t="shared" si="413"/>
        <v>0.91</v>
      </c>
      <c r="BT76" s="91">
        <f t="shared" si="413"/>
        <v>0.91</v>
      </c>
      <c r="BU76" s="91">
        <f t="shared" si="413"/>
        <v>0.91</v>
      </c>
      <c r="BV76" s="91">
        <f t="shared" si="413"/>
        <v>0.91</v>
      </c>
      <c r="BW76" s="91">
        <f t="shared" si="413"/>
        <v>0.91</v>
      </c>
      <c r="BX76" s="91">
        <f t="shared" si="413"/>
        <v>0.91</v>
      </c>
      <c r="BY76" s="91">
        <f t="shared" si="413"/>
        <v>0.91</v>
      </c>
      <c r="BZ76" s="23"/>
      <c r="CA76" s="725"/>
      <c r="CB76" s="91"/>
      <c r="CC76" s="91"/>
      <c r="CD76" s="91"/>
      <c r="CE76" s="91">
        <f>InputsTimeDependentComplianceD!H61</f>
        <v>0.91</v>
      </c>
      <c r="CF76" s="91">
        <f>InputsTimeDependentComplianceD!I61</f>
        <v>0.91</v>
      </c>
      <c r="CG76" s="91">
        <f>InputsTimeDependentComplianceD!J61</f>
        <v>0.91</v>
      </c>
      <c r="CH76" s="91">
        <f>InputsTimeDependentComplianceD!K61</f>
        <v>0.91</v>
      </c>
      <c r="CI76" s="91">
        <f>InputsTimeDependentComplianceD!L61</f>
        <v>0.91</v>
      </c>
      <c r="CJ76" s="91">
        <f>InputsTimeDependentComplianceD!M61</f>
        <v>0.91</v>
      </c>
      <c r="CK76" s="91">
        <f>InputsTimeDependentComplianceD!N61</f>
        <v>0.91</v>
      </c>
      <c r="CL76" s="91">
        <f>InputsTimeDependentComplianceD!O61</f>
        <v>0.91</v>
      </c>
      <c r="CM76" s="91">
        <f>InputsTimeDependentComplianceD!P61</f>
        <v>0.91</v>
      </c>
      <c r="CN76" s="91">
        <f>InputsTimeDependentComplianceD!Q61</f>
        <v>0.91</v>
      </c>
      <c r="CO76" s="91">
        <f>InputsTimeDependentComplianceD!R61</f>
        <v>0.91</v>
      </c>
      <c r="CP76" s="91">
        <f t="shared" ref="CP76:CY76" si="414">CO76</f>
        <v>0.91</v>
      </c>
      <c r="CQ76" s="91">
        <f t="shared" si="414"/>
        <v>0.91</v>
      </c>
      <c r="CR76" s="91">
        <f t="shared" si="414"/>
        <v>0.91</v>
      </c>
      <c r="CS76" s="91">
        <f t="shared" si="414"/>
        <v>0.91</v>
      </c>
      <c r="CT76" s="91">
        <f t="shared" si="414"/>
        <v>0.91</v>
      </c>
      <c r="CU76" s="91">
        <f t="shared" si="414"/>
        <v>0.91</v>
      </c>
      <c r="CV76" s="91">
        <f t="shared" si="414"/>
        <v>0.91</v>
      </c>
      <c r="CW76" s="91">
        <f t="shared" si="414"/>
        <v>0.91</v>
      </c>
      <c r="CX76" s="91">
        <f t="shared" si="414"/>
        <v>0.91</v>
      </c>
      <c r="CY76" s="91">
        <f t="shared" si="414"/>
        <v>0.91</v>
      </c>
      <c r="CZ76" s="168"/>
      <c r="DA76" s="725"/>
      <c r="DB76" s="91"/>
      <c r="DC76" s="91"/>
      <c r="DD76" s="91"/>
      <c r="DE76" s="91">
        <f>InputsTimeDependentComplianceG!H61</f>
        <v>0.91</v>
      </c>
      <c r="DF76" s="91">
        <f>InputsTimeDependentComplianceG!I61</f>
        <v>0.91</v>
      </c>
      <c r="DG76" s="91">
        <f>InputsTimeDependentComplianceG!J61</f>
        <v>0.91</v>
      </c>
      <c r="DH76" s="91">
        <f>InputsTimeDependentComplianceG!K61</f>
        <v>0.91</v>
      </c>
      <c r="DI76" s="91">
        <f>InputsTimeDependentComplianceG!L61</f>
        <v>0.91</v>
      </c>
      <c r="DJ76" s="91">
        <f>InputsTimeDependentComplianceG!M61</f>
        <v>0.91</v>
      </c>
      <c r="DK76" s="91">
        <f>InputsTimeDependentComplianceG!N61</f>
        <v>0.91</v>
      </c>
      <c r="DL76" s="91">
        <f>InputsTimeDependentComplianceG!O61</f>
        <v>0.91</v>
      </c>
      <c r="DM76" s="91">
        <f>InputsTimeDependentComplianceG!P61</f>
        <v>0.91</v>
      </c>
      <c r="DN76" s="91">
        <f>InputsTimeDependentComplianceG!Q61</f>
        <v>0.91</v>
      </c>
      <c r="DO76" s="91">
        <f>InputsTimeDependentComplianceG!R61</f>
        <v>0.91</v>
      </c>
      <c r="DP76" s="91">
        <f t="shared" ref="DP76:DY76" si="415">DO76</f>
        <v>0.91</v>
      </c>
      <c r="DQ76" s="91">
        <f t="shared" si="415"/>
        <v>0.91</v>
      </c>
      <c r="DR76" s="91">
        <f t="shared" si="415"/>
        <v>0.91</v>
      </c>
      <c r="DS76" s="91">
        <f t="shared" si="415"/>
        <v>0.91</v>
      </c>
      <c r="DT76" s="91">
        <f t="shared" si="415"/>
        <v>0.91</v>
      </c>
      <c r="DU76" s="91">
        <f t="shared" si="415"/>
        <v>0.91</v>
      </c>
      <c r="DV76" s="91">
        <f t="shared" si="415"/>
        <v>0.91</v>
      </c>
      <c r="DW76" s="91">
        <f t="shared" si="415"/>
        <v>0.91</v>
      </c>
      <c r="DX76" s="91">
        <f t="shared" si="415"/>
        <v>0.91</v>
      </c>
      <c r="DY76" s="91">
        <f t="shared" si="415"/>
        <v>0.91</v>
      </c>
      <c r="DZ76" s="168"/>
      <c r="EA76" s="66">
        <f>InputsStatic!S61</f>
        <v>24</v>
      </c>
      <c r="EB76" s="61">
        <v>0.15</v>
      </c>
      <c r="EC76" s="153">
        <f>InputsStatic!T61</f>
        <v>2000</v>
      </c>
      <c r="ED76" s="596">
        <f>InputsNOMAD!AH61</f>
        <v>3.01973834E-2</v>
      </c>
      <c r="EE76" s="596">
        <f>InputsNOMAD!AI61</f>
        <v>0.03</v>
      </c>
      <c r="EF76" s="145"/>
      <c r="EG76" s="73"/>
      <c r="EH76" s="244">
        <f>InputsStatic!AF61</f>
        <v>0.52</v>
      </c>
      <c r="EI76" s="168"/>
      <c r="EJ76" s="66">
        <f t="shared" si="405"/>
        <v>8</v>
      </c>
      <c r="EK76" s="66">
        <v>0</v>
      </c>
      <c r="EL76" s="66">
        <v>0</v>
      </c>
      <c r="EM76" s="66">
        <v>0</v>
      </c>
      <c r="EN76" s="66">
        <v>0</v>
      </c>
      <c r="EO76" s="66">
        <v>0</v>
      </c>
      <c r="EP76" s="66">
        <v>0</v>
      </c>
      <c r="EQ76" s="66">
        <v>0</v>
      </c>
      <c r="ER76" s="66">
        <v>1</v>
      </c>
      <c r="ES76" s="66">
        <v>0</v>
      </c>
      <c r="ET76" s="66">
        <v>0</v>
      </c>
      <c r="EU76" s="66">
        <v>0</v>
      </c>
      <c r="EV76" s="66">
        <v>0</v>
      </c>
      <c r="EW76" s="66">
        <v>0</v>
      </c>
      <c r="EX76" s="66">
        <v>0</v>
      </c>
      <c r="EY76" s="66">
        <f t="shared" si="406"/>
        <v>1</v>
      </c>
      <c r="EZ76" s="66">
        <f>EY76</f>
        <v>1</v>
      </c>
      <c r="FA76" s="704" t="s">
        <v>659</v>
      </c>
      <c r="FB76" s="726">
        <v>6</v>
      </c>
      <c r="FC76" s="153">
        <f t="shared" si="407"/>
        <v>2017</v>
      </c>
      <c r="FD76" s="77"/>
      <c r="FE76" s="77"/>
      <c r="FF76" s="77"/>
      <c r="FG76" s="77"/>
      <c r="FH76" s="77"/>
      <c r="FI76" s="77"/>
      <c r="FJ76" s="23"/>
      <c r="FK76" s="227"/>
      <c r="FL76" s="80"/>
      <c r="FM76" s="80"/>
      <c r="FN76" s="153"/>
      <c r="FO76" s="152">
        <f>InputsTimeDependentUnits!H61</f>
        <v>254280</v>
      </c>
      <c r="FP76" s="152">
        <f>InputsTimeDependentUnits!I61</f>
        <v>254280</v>
      </c>
      <c r="FQ76" s="152">
        <f>InputsTimeDependentUnits!J61</f>
        <v>254280</v>
      </c>
      <c r="FR76" s="152">
        <f>InputsTimeDependentUnits!K61</f>
        <v>254280</v>
      </c>
      <c r="FS76" s="152">
        <f>InputsTimeDependentUnits!L61</f>
        <v>254280</v>
      </c>
      <c r="FT76" s="152">
        <f>InputsTimeDependentUnits!M61</f>
        <v>254280</v>
      </c>
      <c r="FU76" s="152">
        <f>InputsTimeDependentUnits!N61</f>
        <v>254280</v>
      </c>
      <c r="FV76" s="152">
        <f>InputsTimeDependentUnits!O61</f>
        <v>254280</v>
      </c>
      <c r="FW76" s="152">
        <f>InputsTimeDependentUnits!P61</f>
        <v>254280</v>
      </c>
      <c r="FX76" s="152">
        <f>InputsTimeDependentUnits!Q61</f>
        <v>254280</v>
      </c>
      <c r="FY76" s="152">
        <f>InputsTimeDependentUnits!R61</f>
        <v>254280</v>
      </c>
      <c r="FZ76" s="152">
        <f t="shared" ref="FZ76:GI76" si="416">FY76</f>
        <v>254280</v>
      </c>
      <c r="GA76" s="152">
        <f t="shared" si="416"/>
        <v>254280</v>
      </c>
      <c r="GB76" s="152">
        <f t="shared" si="416"/>
        <v>254280</v>
      </c>
      <c r="GC76" s="152">
        <f t="shared" si="416"/>
        <v>254280</v>
      </c>
      <c r="GD76" s="152">
        <f t="shared" si="416"/>
        <v>254280</v>
      </c>
      <c r="GE76" s="152">
        <f t="shared" si="416"/>
        <v>254280</v>
      </c>
      <c r="GF76" s="152">
        <f t="shared" si="416"/>
        <v>254280</v>
      </c>
      <c r="GG76" s="152">
        <f t="shared" si="416"/>
        <v>254280</v>
      </c>
      <c r="GH76" s="152">
        <f t="shared" si="416"/>
        <v>254280</v>
      </c>
      <c r="GI76" s="152">
        <f t="shared" si="416"/>
        <v>254280</v>
      </c>
      <c r="GJ76" s="168"/>
      <c r="GK76" s="227"/>
      <c r="GL76" s="80"/>
      <c r="GM76" s="80"/>
      <c r="GN76" s="153"/>
      <c r="GO76" s="146">
        <v>1</v>
      </c>
      <c r="GP76" s="146">
        <v>1</v>
      </c>
      <c r="GQ76" s="146">
        <v>1</v>
      </c>
      <c r="GR76" s="146">
        <v>1</v>
      </c>
      <c r="GS76" s="146">
        <v>1</v>
      </c>
      <c r="GT76" s="146">
        <v>1</v>
      </c>
      <c r="GU76" s="146">
        <v>1</v>
      </c>
      <c r="GV76" s="146">
        <v>1</v>
      </c>
      <c r="GW76" s="146">
        <v>1</v>
      </c>
      <c r="GX76" s="146">
        <v>1</v>
      </c>
      <c r="GY76" s="146">
        <v>1</v>
      </c>
      <c r="GZ76" s="146">
        <v>1</v>
      </c>
      <c r="HA76" s="146">
        <v>1</v>
      </c>
      <c r="HB76" s="146">
        <v>1</v>
      </c>
      <c r="HC76" s="146">
        <v>1</v>
      </c>
      <c r="HD76" s="146">
        <v>1</v>
      </c>
      <c r="HE76" s="146">
        <v>1</v>
      </c>
      <c r="HF76" s="146">
        <v>1</v>
      </c>
      <c r="HG76" s="146">
        <v>1</v>
      </c>
      <c r="HH76" s="146">
        <v>1</v>
      </c>
      <c r="HI76" s="146">
        <v>1</v>
      </c>
      <c r="HJ76" s="168"/>
      <c r="HK76" s="66">
        <f t="shared" si="409"/>
        <v>2010</v>
      </c>
      <c r="HL76" s="66">
        <f ca="1">IF($EJ76&gt;0,OFFSET(Dashboard!F$16,$EJ76-1,0),0)</f>
        <v>0</v>
      </c>
      <c r="HM76" s="66">
        <f ca="1">IF($EJ76&gt;0,OFFSET(Dashboard!G$16,$EJ76-1,0),0)</f>
        <v>1</v>
      </c>
      <c r="HN76" s="66">
        <f ca="1">IF($EJ76&gt;0,OFFSET(Dashboard!H$16,$EJ76-1,0),0)</f>
        <v>0</v>
      </c>
      <c r="HO76" s="168"/>
    </row>
    <row r="77" spans="1:223" s="5" customFormat="1" ht="24" customHeight="1" x14ac:dyDescent="0.2">
      <c r="A77" s="66">
        <f t="shared" ca="1" si="404"/>
        <v>1</v>
      </c>
      <c r="B77" s="68">
        <f t="shared" ref="B77:B114" si="417">B76+1</f>
        <v>67</v>
      </c>
      <c r="C77" s="68"/>
      <c r="D77" s="528" t="str">
        <f ca="1">IF(EJ77&gt;0,OFFSET(Dashboard!$E$16,EJ77-1,0),"")</f>
        <v>2010-12 Fed App</v>
      </c>
      <c r="E77" s="67" t="s">
        <v>385</v>
      </c>
      <c r="F77" s="69" t="s">
        <v>11</v>
      </c>
      <c r="G77" s="717">
        <f t="shared" ca="1" si="410"/>
        <v>14.77575399999999</v>
      </c>
      <c r="H77" s="718">
        <f t="shared" ca="1" si="411"/>
        <v>1.9635553488372079</v>
      </c>
      <c r="I77" s="719">
        <f t="shared" ca="1" si="412"/>
        <v>0</v>
      </c>
      <c r="J77" s="523">
        <f>InputsStatic!J62</f>
        <v>40786</v>
      </c>
      <c r="K77" s="152">
        <f>InputsStatic!L62</f>
        <v>10</v>
      </c>
      <c r="L77" s="168"/>
      <c r="M77" s="244">
        <v>1</v>
      </c>
      <c r="N77" s="153">
        <v>1</v>
      </c>
      <c r="O77" s="62">
        <v>100</v>
      </c>
      <c r="P77" s="168"/>
      <c r="Q77" s="23"/>
      <c r="R77" s="610">
        <f>InputsStatic!M62</f>
        <v>307.69999999999982</v>
      </c>
      <c r="S77" s="610">
        <f>InputsStatic!N62</f>
        <v>4.0890365448504953E-2</v>
      </c>
      <c r="T77" s="610">
        <f>InputsStatic!O62</f>
        <v>0</v>
      </c>
      <c r="U77" s="154">
        <f>InputsStatic!P62</f>
        <v>1.0249999999999999</v>
      </c>
      <c r="V77" s="154">
        <f>InputsStatic!Q62</f>
        <v>1.1600000000000001</v>
      </c>
      <c r="W77" s="134">
        <f>InputsStatic!R62</f>
        <v>-1.0333333333333333E-2</v>
      </c>
      <c r="X77" s="138"/>
      <c r="Y77" s="138"/>
      <c r="Z77" s="227"/>
      <c r="AA77" s="80"/>
      <c r="AB77" s="80"/>
      <c r="AC77" s="153"/>
      <c r="AD77" s="153"/>
      <c r="AE77" s="153">
        <f>FP77*GP77</f>
        <v>48020</v>
      </c>
      <c r="AF77" s="153">
        <f>FQ77*GQ77</f>
        <v>48020</v>
      </c>
      <c r="AG77" s="153">
        <f t="shared" si="287"/>
        <v>48020</v>
      </c>
      <c r="AH77" s="153">
        <f t="shared" si="288"/>
        <v>48020</v>
      </c>
      <c r="AI77" s="153">
        <f t="shared" si="289"/>
        <v>48020</v>
      </c>
      <c r="AJ77" s="153">
        <f t="shared" si="290"/>
        <v>48020</v>
      </c>
      <c r="AK77" s="153">
        <f t="shared" si="316"/>
        <v>48020</v>
      </c>
      <c r="AL77" s="153">
        <f t="shared" si="291"/>
        <v>48020</v>
      </c>
      <c r="AM77" s="153">
        <f t="shared" si="292"/>
        <v>48020</v>
      </c>
      <c r="AN77" s="153">
        <f t="shared" si="293"/>
        <v>48020</v>
      </c>
      <c r="AO77" s="153">
        <f t="shared" si="35"/>
        <v>48020</v>
      </c>
      <c r="AP77" s="153">
        <f t="shared" si="36"/>
        <v>48020</v>
      </c>
      <c r="AQ77" s="153">
        <f t="shared" si="37"/>
        <v>48020</v>
      </c>
      <c r="AR77" s="153">
        <f t="shared" si="38"/>
        <v>48020</v>
      </c>
      <c r="AS77" s="153">
        <f t="shared" si="39"/>
        <v>48020</v>
      </c>
      <c r="AT77" s="153">
        <f t="shared" si="40"/>
        <v>48020</v>
      </c>
      <c r="AU77" s="153">
        <f t="shared" si="41"/>
        <v>48020</v>
      </c>
      <c r="AV77" s="153">
        <f t="shared" si="42"/>
        <v>48020</v>
      </c>
      <c r="AW77" s="153">
        <f t="shared" si="43"/>
        <v>48020</v>
      </c>
      <c r="AX77" s="153">
        <f t="shared" si="44"/>
        <v>48020</v>
      </c>
      <c r="AY77" s="73"/>
      <c r="AZ77" s="73"/>
      <c r="BA77" s="725"/>
      <c r="BB77" s="91"/>
      <c r="BC77" s="91"/>
      <c r="BD77" s="91"/>
      <c r="BE77" s="91"/>
      <c r="BF77" s="91">
        <f>InputsTimeDependentComplianceE!I62</f>
        <v>0.37</v>
      </c>
      <c r="BG77" s="91">
        <f>InputsTimeDependentComplianceE!J62</f>
        <v>0.37</v>
      </c>
      <c r="BH77" s="91">
        <f>InputsTimeDependentComplianceE!K62</f>
        <v>0.37</v>
      </c>
      <c r="BI77" s="91">
        <f>InputsTimeDependentComplianceE!L62</f>
        <v>0.37</v>
      </c>
      <c r="BJ77" s="91">
        <f>InputsTimeDependentComplianceE!M62</f>
        <v>0.37</v>
      </c>
      <c r="BK77" s="91">
        <f>InputsTimeDependentComplianceE!N62</f>
        <v>0.37</v>
      </c>
      <c r="BL77" s="91">
        <f>InputsTimeDependentComplianceE!O62</f>
        <v>0.37</v>
      </c>
      <c r="BM77" s="91">
        <f>InputsTimeDependentComplianceE!P62</f>
        <v>0.37</v>
      </c>
      <c r="BN77" s="91">
        <f>InputsTimeDependentComplianceE!Q62</f>
        <v>0.37</v>
      </c>
      <c r="BO77" s="91">
        <f>InputsTimeDependentComplianceE!R62</f>
        <v>0.37</v>
      </c>
      <c r="BP77" s="91">
        <f t="shared" ref="BP77:BQ82" si="418">BO77</f>
        <v>0.37</v>
      </c>
      <c r="BQ77" s="91">
        <f t="shared" si="418"/>
        <v>0.37</v>
      </c>
      <c r="BR77" s="91">
        <f t="shared" ref="BR77:BS77" si="419">BQ77</f>
        <v>0.37</v>
      </c>
      <c r="BS77" s="91">
        <f t="shared" si="419"/>
        <v>0.37</v>
      </c>
      <c r="BT77" s="91">
        <f t="shared" ref="BT77:BU77" si="420">BS77</f>
        <v>0.37</v>
      </c>
      <c r="BU77" s="91">
        <f t="shared" si="420"/>
        <v>0.37</v>
      </c>
      <c r="BV77" s="91">
        <f t="shared" ref="BV77:BW77" si="421">BU77</f>
        <v>0.37</v>
      </c>
      <c r="BW77" s="91">
        <f t="shared" si="421"/>
        <v>0.37</v>
      </c>
      <c r="BX77" s="91">
        <f t="shared" ref="BX77:BY77" si="422">BW77</f>
        <v>0.37</v>
      </c>
      <c r="BY77" s="91">
        <f t="shared" si="422"/>
        <v>0.37</v>
      </c>
      <c r="BZ77" s="23"/>
      <c r="CA77" s="725"/>
      <c r="CB77" s="91"/>
      <c r="CC77" s="91"/>
      <c r="CD77" s="91"/>
      <c r="CE77" s="91"/>
      <c r="CF77" s="91">
        <f>InputsTimeDependentComplianceD!I62</f>
        <v>0.37</v>
      </c>
      <c r="CG77" s="91">
        <f>InputsTimeDependentComplianceD!J62</f>
        <v>0.37</v>
      </c>
      <c r="CH77" s="91">
        <f>InputsTimeDependentComplianceD!K62</f>
        <v>0.37</v>
      </c>
      <c r="CI77" s="91">
        <f>InputsTimeDependentComplianceD!L62</f>
        <v>0.37</v>
      </c>
      <c r="CJ77" s="91">
        <f>InputsTimeDependentComplianceD!M62</f>
        <v>0.37</v>
      </c>
      <c r="CK77" s="91">
        <f>InputsTimeDependentComplianceD!N62</f>
        <v>0.37</v>
      </c>
      <c r="CL77" s="91">
        <f>InputsTimeDependentComplianceD!O62</f>
        <v>0.37</v>
      </c>
      <c r="CM77" s="91">
        <f>InputsTimeDependentComplianceD!P62</f>
        <v>0.37</v>
      </c>
      <c r="CN77" s="91">
        <f>InputsTimeDependentComplianceD!Q62</f>
        <v>0.37</v>
      </c>
      <c r="CO77" s="91">
        <f>InputsTimeDependentComplianceD!R62</f>
        <v>0.37</v>
      </c>
      <c r="CP77" s="91">
        <f t="shared" ref="CP77:CY77" si="423">CO77</f>
        <v>0.37</v>
      </c>
      <c r="CQ77" s="91">
        <f t="shared" si="423"/>
        <v>0.37</v>
      </c>
      <c r="CR77" s="91">
        <f t="shared" si="423"/>
        <v>0.37</v>
      </c>
      <c r="CS77" s="91">
        <f t="shared" si="423"/>
        <v>0.37</v>
      </c>
      <c r="CT77" s="91">
        <f t="shared" si="423"/>
        <v>0.37</v>
      </c>
      <c r="CU77" s="91">
        <f t="shared" si="423"/>
        <v>0.37</v>
      </c>
      <c r="CV77" s="91">
        <f t="shared" si="423"/>
        <v>0.37</v>
      </c>
      <c r="CW77" s="91">
        <f t="shared" si="423"/>
        <v>0.37</v>
      </c>
      <c r="CX77" s="91">
        <f t="shared" si="423"/>
        <v>0.37</v>
      </c>
      <c r="CY77" s="91">
        <f t="shared" si="423"/>
        <v>0.37</v>
      </c>
      <c r="CZ77" s="168"/>
      <c r="DA77" s="725"/>
      <c r="DB77" s="91"/>
      <c r="DC77" s="91"/>
      <c r="DD77" s="91"/>
      <c r="DE77" s="91"/>
      <c r="DF77" s="91">
        <f>InputsTimeDependentComplianceG!I62</f>
        <v>0.37</v>
      </c>
      <c r="DG77" s="91">
        <f>InputsTimeDependentComplianceG!J62</f>
        <v>0.37</v>
      </c>
      <c r="DH77" s="91">
        <f>InputsTimeDependentComplianceG!K62</f>
        <v>0.37</v>
      </c>
      <c r="DI77" s="91">
        <f>InputsTimeDependentComplianceG!L62</f>
        <v>0.37</v>
      </c>
      <c r="DJ77" s="91">
        <f>InputsTimeDependentComplianceG!M62</f>
        <v>0.37</v>
      </c>
      <c r="DK77" s="91">
        <f>InputsTimeDependentComplianceG!N62</f>
        <v>0.37</v>
      </c>
      <c r="DL77" s="91">
        <f>InputsTimeDependentComplianceG!O62</f>
        <v>0.37</v>
      </c>
      <c r="DM77" s="91">
        <f>InputsTimeDependentComplianceG!P62</f>
        <v>0.37</v>
      </c>
      <c r="DN77" s="91">
        <f>InputsTimeDependentComplianceG!Q62</f>
        <v>0.37</v>
      </c>
      <c r="DO77" s="91">
        <f>InputsTimeDependentComplianceG!R62</f>
        <v>0.37</v>
      </c>
      <c r="DP77" s="91">
        <f t="shared" ref="DP77:DY77" si="424">DO77</f>
        <v>0.37</v>
      </c>
      <c r="DQ77" s="91">
        <f t="shared" si="424"/>
        <v>0.37</v>
      </c>
      <c r="DR77" s="91">
        <f t="shared" si="424"/>
        <v>0.37</v>
      </c>
      <c r="DS77" s="91">
        <f t="shared" si="424"/>
        <v>0.37</v>
      </c>
      <c r="DT77" s="91">
        <f t="shared" si="424"/>
        <v>0.37</v>
      </c>
      <c r="DU77" s="91">
        <f t="shared" si="424"/>
        <v>0.37</v>
      </c>
      <c r="DV77" s="91">
        <f t="shared" si="424"/>
        <v>0.37</v>
      </c>
      <c r="DW77" s="91">
        <f t="shared" si="424"/>
        <v>0.37</v>
      </c>
      <c r="DX77" s="91">
        <f t="shared" si="424"/>
        <v>0.37</v>
      </c>
      <c r="DY77" s="91">
        <f t="shared" si="424"/>
        <v>0.37</v>
      </c>
      <c r="DZ77" s="168"/>
      <c r="EA77" s="66">
        <f>InputsStatic!S62</f>
        <v>9</v>
      </c>
      <c r="EB77" s="61">
        <v>0.96</v>
      </c>
      <c r="EC77" s="153">
        <f>InputsStatic!T62</f>
        <v>1998</v>
      </c>
      <c r="ED77" s="596">
        <f>InputsNOMAD!AH62</f>
        <v>1.4160000000000001E-2</v>
      </c>
      <c r="EE77" s="596">
        <f>InputsNOMAD!AI62</f>
        <v>0.58411999999999997</v>
      </c>
      <c r="EF77" s="145"/>
      <c r="EG77" s="73"/>
      <c r="EH77" s="244">
        <f>InputsStatic!AF62</f>
        <v>0.45300000000000001</v>
      </c>
      <c r="EI77" s="168"/>
      <c r="EJ77" s="66">
        <f t="shared" si="405"/>
        <v>8</v>
      </c>
      <c r="EK77" s="66">
        <v>0</v>
      </c>
      <c r="EL77" s="66">
        <v>0</v>
      </c>
      <c r="EM77" s="66">
        <v>0</v>
      </c>
      <c r="EN77" s="66">
        <v>0</v>
      </c>
      <c r="EO77" s="66">
        <v>0</v>
      </c>
      <c r="EP77" s="66">
        <v>0</v>
      </c>
      <c r="EQ77" s="66">
        <v>0</v>
      </c>
      <c r="ER77" s="66">
        <v>1</v>
      </c>
      <c r="ES77" s="66">
        <v>0</v>
      </c>
      <c r="ET77" s="66">
        <v>0</v>
      </c>
      <c r="EU77" s="66">
        <v>0</v>
      </c>
      <c r="EV77" s="66">
        <v>0</v>
      </c>
      <c r="EW77" s="66">
        <v>0</v>
      </c>
      <c r="EX77" s="66">
        <v>0</v>
      </c>
      <c r="EY77" s="66">
        <f t="shared" si="406"/>
        <v>1</v>
      </c>
      <c r="EZ77" s="66">
        <f t="shared" ref="EZ77:EZ101" si="425">EY77</f>
        <v>1</v>
      </c>
      <c r="FA77" s="73"/>
      <c r="FB77" s="66">
        <f t="shared" ref="FB77:FB114" si="426">$FB$76</f>
        <v>6</v>
      </c>
      <c r="FC77" s="153">
        <f t="shared" si="407"/>
        <v>2017</v>
      </c>
      <c r="FD77" s="77"/>
      <c r="FE77" s="77"/>
      <c r="FF77" s="77"/>
      <c r="FG77" s="77"/>
      <c r="FH77" s="77"/>
      <c r="FI77" s="77"/>
      <c r="FJ77" s="23"/>
      <c r="FK77" s="227"/>
      <c r="FL77" s="80"/>
      <c r="FM77" s="80"/>
      <c r="FN77" s="62"/>
      <c r="FO77" s="152"/>
      <c r="FP77" s="152">
        <f>InputsTimeDependentUnits!I62</f>
        <v>48020</v>
      </c>
      <c r="FQ77" s="152">
        <f>InputsTimeDependentUnits!J62</f>
        <v>48020</v>
      </c>
      <c r="FR77" s="152">
        <f>InputsTimeDependentUnits!K62</f>
        <v>48020</v>
      </c>
      <c r="FS77" s="152">
        <f>InputsTimeDependentUnits!L62</f>
        <v>48020</v>
      </c>
      <c r="FT77" s="152">
        <f>InputsTimeDependentUnits!M62</f>
        <v>48020</v>
      </c>
      <c r="FU77" s="152">
        <f>InputsTimeDependentUnits!N62</f>
        <v>48020</v>
      </c>
      <c r="FV77" s="152">
        <f>InputsTimeDependentUnits!O62</f>
        <v>48020</v>
      </c>
      <c r="FW77" s="152">
        <f>InputsTimeDependentUnits!P62</f>
        <v>48020</v>
      </c>
      <c r="FX77" s="152">
        <f>InputsTimeDependentUnits!Q62</f>
        <v>48020</v>
      </c>
      <c r="FY77" s="152">
        <f>InputsTimeDependentUnits!R62</f>
        <v>48020</v>
      </c>
      <c r="FZ77" s="152">
        <f t="shared" ref="FZ77:GI77" si="427">FY77</f>
        <v>48020</v>
      </c>
      <c r="GA77" s="152">
        <f t="shared" si="427"/>
        <v>48020</v>
      </c>
      <c r="GB77" s="152">
        <f t="shared" si="427"/>
        <v>48020</v>
      </c>
      <c r="GC77" s="152">
        <f t="shared" si="427"/>
        <v>48020</v>
      </c>
      <c r="GD77" s="152">
        <f t="shared" si="427"/>
        <v>48020</v>
      </c>
      <c r="GE77" s="152">
        <f t="shared" si="427"/>
        <v>48020</v>
      </c>
      <c r="GF77" s="152">
        <f t="shared" si="427"/>
        <v>48020</v>
      </c>
      <c r="GG77" s="152">
        <f t="shared" si="427"/>
        <v>48020</v>
      </c>
      <c r="GH77" s="152">
        <f t="shared" si="427"/>
        <v>48020</v>
      </c>
      <c r="GI77" s="152">
        <f t="shared" si="427"/>
        <v>48020</v>
      </c>
      <c r="GJ77" s="168"/>
      <c r="GK77" s="227"/>
      <c r="GL77" s="80"/>
      <c r="GM77" s="80"/>
      <c r="GN77" s="153"/>
      <c r="GO77" s="153"/>
      <c r="GP77" s="146">
        <v>1</v>
      </c>
      <c r="GQ77" s="146">
        <v>1</v>
      </c>
      <c r="GR77" s="146">
        <v>1</v>
      </c>
      <c r="GS77" s="146">
        <v>1</v>
      </c>
      <c r="GT77" s="146">
        <v>1</v>
      </c>
      <c r="GU77" s="146">
        <v>1</v>
      </c>
      <c r="GV77" s="146">
        <v>1</v>
      </c>
      <c r="GW77" s="146">
        <v>1</v>
      </c>
      <c r="GX77" s="146">
        <v>1</v>
      </c>
      <c r="GY77" s="146">
        <v>1</v>
      </c>
      <c r="GZ77" s="146">
        <v>1</v>
      </c>
      <c r="HA77" s="146">
        <v>1</v>
      </c>
      <c r="HB77" s="146">
        <v>1</v>
      </c>
      <c r="HC77" s="146">
        <v>1</v>
      </c>
      <c r="HD77" s="146">
        <v>1</v>
      </c>
      <c r="HE77" s="146">
        <v>1</v>
      </c>
      <c r="HF77" s="146">
        <v>1</v>
      </c>
      <c r="HG77" s="146">
        <v>1</v>
      </c>
      <c r="HH77" s="146">
        <v>1</v>
      </c>
      <c r="HI77" s="146">
        <v>1</v>
      </c>
      <c r="HJ77" s="168"/>
      <c r="HK77" s="66">
        <f t="shared" si="409"/>
        <v>2011</v>
      </c>
      <c r="HL77" s="66">
        <f ca="1">IF($EJ77&gt;0,OFFSET(Dashboard!F$16,$EJ77-1,0),0)</f>
        <v>0</v>
      </c>
      <c r="HM77" s="66">
        <f ca="1">IF($EJ77&gt;0,OFFSET(Dashboard!G$16,$EJ77-1,0),0)</f>
        <v>1</v>
      </c>
      <c r="HN77" s="66">
        <f ca="1">IF($EJ77&gt;0,OFFSET(Dashboard!H$16,$EJ77-1,0),0)</f>
        <v>0</v>
      </c>
      <c r="HO77" s="168"/>
    </row>
    <row r="78" spans="1:223" s="5" customFormat="1" ht="24" customHeight="1" x14ac:dyDescent="0.2">
      <c r="A78" s="66">
        <f t="shared" ca="1" si="404"/>
        <v>1</v>
      </c>
      <c r="B78" s="68">
        <f t="shared" si="417"/>
        <v>68</v>
      </c>
      <c r="C78" s="68"/>
      <c r="D78" s="528" t="str">
        <f ca="1">IF(EJ78&gt;0,OFFSET(Dashboard!$E$16,EJ78-1,0),"")</f>
        <v>2010-12 Fed App</v>
      </c>
      <c r="E78" s="67" t="s">
        <v>386</v>
      </c>
      <c r="F78" s="69" t="s">
        <v>123</v>
      </c>
      <c r="G78" s="717">
        <f t="shared" ca="1" si="410"/>
        <v>27.754563192719861</v>
      </c>
      <c r="H78" s="718">
        <f t="shared" ca="1" si="411"/>
        <v>3.7006452119445514</v>
      </c>
      <c r="I78" s="719">
        <f t="shared" ca="1" si="412"/>
        <v>0</v>
      </c>
      <c r="J78" s="523">
        <f>InputsStatic!J63</f>
        <v>40909</v>
      </c>
      <c r="K78" s="152">
        <f>InputsStatic!L63</f>
        <v>10</v>
      </c>
      <c r="L78" s="168"/>
      <c r="M78" s="244">
        <v>1</v>
      </c>
      <c r="N78" s="153">
        <v>1</v>
      </c>
      <c r="O78" s="62">
        <v>100</v>
      </c>
      <c r="P78" s="168"/>
      <c r="Q78" s="23"/>
      <c r="R78" s="610">
        <f>InputsStatic!M63</f>
        <v>548.32307721077837</v>
      </c>
      <c r="S78" s="610">
        <f>InputsStatic!N63</f>
        <v>7.3110470382435122E-2</v>
      </c>
      <c r="T78" s="610">
        <f>InputsStatic!O63</f>
        <v>0</v>
      </c>
      <c r="U78" s="154">
        <f>InputsStatic!P63</f>
        <v>1.05</v>
      </c>
      <c r="V78" s="154">
        <f>InputsStatic!Q63</f>
        <v>1.32</v>
      </c>
      <c r="W78" s="134">
        <f>InputsStatic!R63</f>
        <v>-2.0666666666666667E-2</v>
      </c>
      <c r="X78" s="138"/>
      <c r="Y78" s="138"/>
      <c r="Z78" s="227"/>
      <c r="AA78" s="80"/>
      <c r="AB78" s="80"/>
      <c r="AC78" s="153"/>
      <c r="AD78" s="153"/>
      <c r="AE78" s="153"/>
      <c r="AF78" s="153">
        <f>FQ78*GQ78</f>
        <v>50617.171419999999</v>
      </c>
      <c r="AG78" s="153">
        <f t="shared" si="287"/>
        <v>50617.171419999999</v>
      </c>
      <c r="AH78" s="153">
        <f t="shared" si="288"/>
        <v>50617.171419999999</v>
      </c>
      <c r="AI78" s="153">
        <f t="shared" si="289"/>
        <v>50617.171419999999</v>
      </c>
      <c r="AJ78" s="153">
        <f t="shared" si="290"/>
        <v>50617.171419999999</v>
      </c>
      <c r="AK78" s="153">
        <f t="shared" si="316"/>
        <v>50617.171419999999</v>
      </c>
      <c r="AL78" s="153">
        <f t="shared" si="291"/>
        <v>50617.171419999999</v>
      </c>
      <c r="AM78" s="153">
        <f t="shared" si="292"/>
        <v>50617.171419999999</v>
      </c>
      <c r="AN78" s="153">
        <f t="shared" si="293"/>
        <v>50617.171419999999</v>
      </c>
      <c r="AO78" s="153">
        <f t="shared" si="35"/>
        <v>50617.171419999999</v>
      </c>
      <c r="AP78" s="153">
        <f t="shared" si="36"/>
        <v>50617.171419999999</v>
      </c>
      <c r="AQ78" s="153">
        <f t="shared" si="37"/>
        <v>50617.171419999999</v>
      </c>
      <c r="AR78" s="153">
        <f t="shared" si="38"/>
        <v>50617.171419999999</v>
      </c>
      <c r="AS78" s="153">
        <f t="shared" si="39"/>
        <v>50617.171419999999</v>
      </c>
      <c r="AT78" s="153">
        <f t="shared" si="40"/>
        <v>50617.171419999999</v>
      </c>
      <c r="AU78" s="153">
        <f t="shared" si="41"/>
        <v>50617.171419999999</v>
      </c>
      <c r="AV78" s="153">
        <f t="shared" si="42"/>
        <v>50617.171419999999</v>
      </c>
      <c r="AW78" s="153">
        <f t="shared" si="43"/>
        <v>50617.171419999999</v>
      </c>
      <c r="AX78" s="153">
        <f t="shared" si="44"/>
        <v>50617.171419999999</v>
      </c>
      <c r="AY78" s="73"/>
      <c r="AZ78" s="73"/>
      <c r="BA78" s="725"/>
      <c r="BB78" s="91"/>
      <c r="BC78" s="91"/>
      <c r="BD78" s="91"/>
      <c r="BE78" s="91"/>
      <c r="BF78" s="91">
        <f>InputsTimeDependentComplianceE!I63</f>
        <v>0.7</v>
      </c>
      <c r="BG78" s="91">
        <f>InputsTimeDependentComplianceE!J63</f>
        <v>0.7</v>
      </c>
      <c r="BH78" s="91">
        <f>InputsTimeDependentComplianceE!K63</f>
        <v>0.7</v>
      </c>
      <c r="BI78" s="91">
        <f>InputsTimeDependentComplianceE!L63</f>
        <v>0.7</v>
      </c>
      <c r="BJ78" s="91">
        <f>InputsTimeDependentComplianceE!M63</f>
        <v>0.7</v>
      </c>
      <c r="BK78" s="91">
        <f>InputsTimeDependentComplianceE!N63</f>
        <v>0.7</v>
      </c>
      <c r="BL78" s="91">
        <f>InputsTimeDependentComplianceE!O63</f>
        <v>0.7</v>
      </c>
      <c r="BM78" s="91">
        <f>InputsTimeDependentComplianceE!P63</f>
        <v>0.7</v>
      </c>
      <c r="BN78" s="91">
        <f>InputsTimeDependentComplianceE!Q63</f>
        <v>0.7</v>
      </c>
      <c r="BO78" s="91">
        <f>InputsTimeDependentComplianceE!R63</f>
        <v>0.7</v>
      </c>
      <c r="BP78" s="91">
        <f t="shared" si="418"/>
        <v>0.7</v>
      </c>
      <c r="BQ78" s="91">
        <f t="shared" si="418"/>
        <v>0.7</v>
      </c>
      <c r="BR78" s="91">
        <f t="shared" ref="BR78:BS78" si="428">BQ78</f>
        <v>0.7</v>
      </c>
      <c r="BS78" s="91">
        <f t="shared" si="428"/>
        <v>0.7</v>
      </c>
      <c r="BT78" s="91">
        <f t="shared" ref="BT78:BU78" si="429">BS78</f>
        <v>0.7</v>
      </c>
      <c r="BU78" s="91">
        <f t="shared" si="429"/>
        <v>0.7</v>
      </c>
      <c r="BV78" s="91">
        <f t="shared" ref="BV78:BW78" si="430">BU78</f>
        <v>0.7</v>
      </c>
      <c r="BW78" s="91">
        <f t="shared" si="430"/>
        <v>0.7</v>
      </c>
      <c r="BX78" s="91">
        <f t="shared" ref="BX78:BY78" si="431">BW78</f>
        <v>0.7</v>
      </c>
      <c r="BY78" s="91">
        <f t="shared" si="431"/>
        <v>0.7</v>
      </c>
      <c r="BZ78" s="23"/>
      <c r="CA78" s="725"/>
      <c r="CB78" s="91"/>
      <c r="CC78" s="91"/>
      <c r="CD78" s="91"/>
      <c r="CE78" s="91"/>
      <c r="CF78" s="91">
        <f>InputsTimeDependentComplianceD!I63</f>
        <v>0.7</v>
      </c>
      <c r="CG78" s="91">
        <f>InputsTimeDependentComplianceD!J63</f>
        <v>0.7</v>
      </c>
      <c r="CH78" s="91">
        <f>InputsTimeDependentComplianceD!K63</f>
        <v>0.7</v>
      </c>
      <c r="CI78" s="91">
        <f>InputsTimeDependentComplianceD!L63</f>
        <v>0.7</v>
      </c>
      <c r="CJ78" s="91">
        <f>InputsTimeDependentComplianceD!M63</f>
        <v>0.7</v>
      </c>
      <c r="CK78" s="91">
        <f>InputsTimeDependentComplianceD!N63</f>
        <v>0.7</v>
      </c>
      <c r="CL78" s="91">
        <f>InputsTimeDependentComplianceD!O63</f>
        <v>0.7</v>
      </c>
      <c r="CM78" s="91">
        <f>InputsTimeDependentComplianceD!P63</f>
        <v>0.7</v>
      </c>
      <c r="CN78" s="91">
        <f>InputsTimeDependentComplianceD!Q63</f>
        <v>0.7</v>
      </c>
      <c r="CO78" s="91">
        <f>InputsTimeDependentComplianceD!R63</f>
        <v>0.7</v>
      </c>
      <c r="CP78" s="91">
        <f t="shared" ref="CP78:CY78" si="432">CO78</f>
        <v>0.7</v>
      </c>
      <c r="CQ78" s="91">
        <f t="shared" si="432"/>
        <v>0.7</v>
      </c>
      <c r="CR78" s="91">
        <f t="shared" si="432"/>
        <v>0.7</v>
      </c>
      <c r="CS78" s="91">
        <f t="shared" si="432"/>
        <v>0.7</v>
      </c>
      <c r="CT78" s="91">
        <f t="shared" si="432"/>
        <v>0.7</v>
      </c>
      <c r="CU78" s="91">
        <f t="shared" si="432"/>
        <v>0.7</v>
      </c>
      <c r="CV78" s="91">
        <f t="shared" si="432"/>
        <v>0.7</v>
      </c>
      <c r="CW78" s="91">
        <f t="shared" si="432"/>
        <v>0.7</v>
      </c>
      <c r="CX78" s="91">
        <f t="shared" si="432"/>
        <v>0.7</v>
      </c>
      <c r="CY78" s="91">
        <f t="shared" si="432"/>
        <v>0.7</v>
      </c>
      <c r="CZ78" s="168"/>
      <c r="DA78" s="725"/>
      <c r="DB78" s="91"/>
      <c r="DC78" s="91"/>
      <c r="DD78" s="91"/>
      <c r="DE78" s="91"/>
      <c r="DF78" s="91">
        <f>InputsTimeDependentComplianceG!I63</f>
        <v>0.7</v>
      </c>
      <c r="DG78" s="91">
        <f>InputsTimeDependentComplianceG!J63</f>
        <v>0.7</v>
      </c>
      <c r="DH78" s="91">
        <f>InputsTimeDependentComplianceG!K63</f>
        <v>0.7</v>
      </c>
      <c r="DI78" s="91">
        <f>InputsTimeDependentComplianceG!L63</f>
        <v>0.7</v>
      </c>
      <c r="DJ78" s="91">
        <f>InputsTimeDependentComplianceG!M63</f>
        <v>0.7</v>
      </c>
      <c r="DK78" s="91">
        <f>InputsTimeDependentComplianceG!N63</f>
        <v>0.7</v>
      </c>
      <c r="DL78" s="91">
        <f>InputsTimeDependentComplianceG!O63</f>
        <v>0.7</v>
      </c>
      <c r="DM78" s="91">
        <f>InputsTimeDependentComplianceG!P63</f>
        <v>0.7</v>
      </c>
      <c r="DN78" s="91">
        <f>InputsTimeDependentComplianceG!Q63</f>
        <v>0.7</v>
      </c>
      <c r="DO78" s="91">
        <f>InputsTimeDependentComplianceG!R63</f>
        <v>0.7</v>
      </c>
      <c r="DP78" s="91">
        <f t="shared" ref="DP78:DY78" si="433">DO78</f>
        <v>0.7</v>
      </c>
      <c r="DQ78" s="91">
        <f t="shared" si="433"/>
        <v>0.7</v>
      </c>
      <c r="DR78" s="91">
        <f t="shared" si="433"/>
        <v>0.7</v>
      </c>
      <c r="DS78" s="91">
        <f t="shared" si="433"/>
        <v>0.7</v>
      </c>
      <c r="DT78" s="91">
        <f t="shared" si="433"/>
        <v>0.7</v>
      </c>
      <c r="DU78" s="91">
        <f t="shared" si="433"/>
        <v>0.7</v>
      </c>
      <c r="DV78" s="91">
        <f t="shared" si="433"/>
        <v>0.7</v>
      </c>
      <c r="DW78" s="91">
        <f t="shared" si="433"/>
        <v>0.7</v>
      </c>
      <c r="DX78" s="91">
        <f t="shared" si="433"/>
        <v>0.7</v>
      </c>
      <c r="DY78" s="91">
        <f t="shared" si="433"/>
        <v>0.7</v>
      </c>
      <c r="DZ78" s="168"/>
      <c r="EA78" s="66">
        <f>InputsStatic!S63</f>
        <v>9</v>
      </c>
      <c r="EB78" s="61">
        <v>0.45</v>
      </c>
      <c r="EC78" s="153">
        <f>InputsStatic!T63</f>
        <v>1995</v>
      </c>
      <c r="ED78" s="596">
        <f>InputsNOMAD!AH63</f>
        <v>8.2297470000000008E-3</v>
      </c>
      <c r="EE78" s="596">
        <f>InputsNOMAD!AI63</f>
        <v>0.36</v>
      </c>
      <c r="EF78" s="145"/>
      <c r="EG78" s="73"/>
      <c r="EH78" s="244">
        <f>InputsStatic!AF63</f>
        <v>0.435</v>
      </c>
      <c r="EI78" s="168"/>
      <c r="EJ78" s="66">
        <f t="shared" si="405"/>
        <v>8</v>
      </c>
      <c r="EK78" s="66">
        <v>0</v>
      </c>
      <c r="EL78" s="66">
        <v>0</v>
      </c>
      <c r="EM78" s="66">
        <v>0</v>
      </c>
      <c r="EN78" s="66">
        <v>0</v>
      </c>
      <c r="EO78" s="66">
        <v>0</v>
      </c>
      <c r="EP78" s="66">
        <v>0</v>
      </c>
      <c r="EQ78" s="66">
        <v>0</v>
      </c>
      <c r="ER78" s="66">
        <v>1</v>
      </c>
      <c r="ES78" s="66">
        <v>0</v>
      </c>
      <c r="ET78" s="66">
        <v>0</v>
      </c>
      <c r="EU78" s="66">
        <v>0</v>
      </c>
      <c r="EV78" s="66">
        <v>0</v>
      </c>
      <c r="EW78" s="66">
        <v>0</v>
      </c>
      <c r="EX78" s="66">
        <v>0</v>
      </c>
      <c r="EY78" s="66">
        <f t="shared" si="406"/>
        <v>1</v>
      </c>
      <c r="EZ78" s="66">
        <f t="shared" si="425"/>
        <v>1</v>
      </c>
      <c r="FA78" s="73"/>
      <c r="FB78" s="66">
        <f t="shared" si="426"/>
        <v>6</v>
      </c>
      <c r="FC78" s="153">
        <f t="shared" si="407"/>
        <v>2017</v>
      </c>
      <c r="FD78" s="77"/>
      <c r="FE78" s="77"/>
      <c r="FF78" s="77"/>
      <c r="FG78" s="77"/>
      <c r="FH78" s="77"/>
      <c r="FI78" s="77"/>
      <c r="FJ78" s="23"/>
      <c r="FK78" s="227"/>
      <c r="FL78" s="80"/>
      <c r="FM78" s="80"/>
      <c r="FN78" s="62"/>
      <c r="FO78" s="152"/>
      <c r="FP78" s="152"/>
      <c r="FQ78" s="152">
        <f>InputsTimeDependentUnits!J63</f>
        <v>50617.171419999999</v>
      </c>
      <c r="FR78" s="152">
        <f>InputsTimeDependentUnits!K63</f>
        <v>50617.171419999999</v>
      </c>
      <c r="FS78" s="152">
        <f>InputsTimeDependentUnits!L63</f>
        <v>50617.171419999999</v>
      </c>
      <c r="FT78" s="152">
        <f>InputsTimeDependentUnits!M63</f>
        <v>50617.171419999999</v>
      </c>
      <c r="FU78" s="152">
        <f>InputsTimeDependentUnits!N63</f>
        <v>50617.171419999999</v>
      </c>
      <c r="FV78" s="152">
        <f>InputsTimeDependentUnits!O63</f>
        <v>50617.171419999999</v>
      </c>
      <c r="FW78" s="152">
        <f>InputsTimeDependentUnits!P63</f>
        <v>50617.171419999999</v>
      </c>
      <c r="FX78" s="152">
        <f>InputsTimeDependentUnits!Q63</f>
        <v>50617.171419999999</v>
      </c>
      <c r="FY78" s="152">
        <f>InputsTimeDependentUnits!R63</f>
        <v>50617.171419999999</v>
      </c>
      <c r="FZ78" s="152">
        <f t="shared" ref="FZ78:GI78" si="434">FY78</f>
        <v>50617.171419999999</v>
      </c>
      <c r="GA78" s="152">
        <f t="shared" si="434"/>
        <v>50617.171419999999</v>
      </c>
      <c r="GB78" s="152">
        <f t="shared" si="434"/>
        <v>50617.171419999999</v>
      </c>
      <c r="GC78" s="152">
        <f t="shared" si="434"/>
        <v>50617.171419999999</v>
      </c>
      <c r="GD78" s="152">
        <f t="shared" si="434"/>
        <v>50617.171419999999</v>
      </c>
      <c r="GE78" s="152">
        <f t="shared" si="434"/>
        <v>50617.171419999999</v>
      </c>
      <c r="GF78" s="152">
        <f t="shared" si="434"/>
        <v>50617.171419999999</v>
      </c>
      <c r="GG78" s="152">
        <f t="shared" si="434"/>
        <v>50617.171419999999</v>
      </c>
      <c r="GH78" s="152">
        <f t="shared" si="434"/>
        <v>50617.171419999999</v>
      </c>
      <c r="GI78" s="152">
        <f t="shared" si="434"/>
        <v>50617.171419999999</v>
      </c>
      <c r="GJ78" s="168"/>
      <c r="GK78" s="227"/>
      <c r="GL78" s="80"/>
      <c r="GM78" s="80"/>
      <c r="GN78" s="153"/>
      <c r="GO78" s="153"/>
      <c r="GP78" s="153"/>
      <c r="GQ78" s="146">
        <v>1</v>
      </c>
      <c r="GR78" s="146">
        <v>1</v>
      </c>
      <c r="GS78" s="146">
        <v>1</v>
      </c>
      <c r="GT78" s="146">
        <v>1</v>
      </c>
      <c r="GU78" s="146">
        <v>1</v>
      </c>
      <c r="GV78" s="146">
        <v>1</v>
      </c>
      <c r="GW78" s="146">
        <v>1</v>
      </c>
      <c r="GX78" s="146">
        <v>1</v>
      </c>
      <c r="GY78" s="146">
        <v>1</v>
      </c>
      <c r="GZ78" s="146">
        <v>1</v>
      </c>
      <c r="HA78" s="146">
        <v>1</v>
      </c>
      <c r="HB78" s="146">
        <v>1</v>
      </c>
      <c r="HC78" s="146">
        <v>1</v>
      </c>
      <c r="HD78" s="146">
        <v>1</v>
      </c>
      <c r="HE78" s="146">
        <v>1</v>
      </c>
      <c r="HF78" s="146">
        <v>1</v>
      </c>
      <c r="HG78" s="146">
        <v>1</v>
      </c>
      <c r="HH78" s="146">
        <v>1</v>
      </c>
      <c r="HI78" s="146">
        <v>1</v>
      </c>
      <c r="HJ78" s="168"/>
      <c r="HK78" s="66">
        <f t="shared" si="409"/>
        <v>2012</v>
      </c>
      <c r="HL78" s="66">
        <f ca="1">IF($EJ78&gt;0,OFFSET(Dashboard!F$16,$EJ78-1,0),0)</f>
        <v>0</v>
      </c>
      <c r="HM78" s="66">
        <f ca="1">IF($EJ78&gt;0,OFFSET(Dashboard!G$16,$EJ78-1,0),0)</f>
        <v>1</v>
      </c>
      <c r="HN78" s="66">
        <f ca="1">IF($EJ78&gt;0,OFFSET(Dashboard!H$16,$EJ78-1,0),0)</f>
        <v>0</v>
      </c>
      <c r="HO78" s="168"/>
    </row>
    <row r="79" spans="1:223" s="5" customFormat="1" ht="24" customHeight="1" x14ac:dyDescent="0.2">
      <c r="A79" s="66">
        <f t="shared" ca="1" si="404"/>
        <v>0</v>
      </c>
      <c r="B79" s="68">
        <f t="shared" si="417"/>
        <v>69</v>
      </c>
      <c r="C79" s="68"/>
      <c r="D79" s="528" t="str">
        <f ca="1">IF(EJ79&gt;0,OFFSET(Dashboard!$E$16,EJ79-1,0),"")</f>
        <v/>
      </c>
      <c r="E79" s="67" t="s">
        <v>387</v>
      </c>
      <c r="F79" s="69" t="s">
        <v>300</v>
      </c>
      <c r="G79" s="717">
        <f t="shared" ca="1" si="410"/>
        <v>0</v>
      </c>
      <c r="H79" s="718">
        <f t="shared" ca="1" si="411"/>
        <v>0</v>
      </c>
      <c r="I79" s="719">
        <f t="shared" ca="1" si="412"/>
        <v>0.25652000000000003</v>
      </c>
      <c r="J79" s="523">
        <f>InputsStatic!J64</f>
        <v>40970</v>
      </c>
      <c r="K79" s="152">
        <f>InputsStatic!L64</f>
        <v>30</v>
      </c>
      <c r="L79" s="168"/>
      <c r="M79" s="244">
        <v>1</v>
      </c>
      <c r="N79" s="153">
        <v>1</v>
      </c>
      <c r="O79" s="62">
        <v>100</v>
      </c>
      <c r="P79" s="168"/>
      <c r="Q79" s="23"/>
      <c r="R79" s="610">
        <f>InputsStatic!M64</f>
        <v>0</v>
      </c>
      <c r="S79" s="610">
        <f>InputsStatic!N64</f>
        <v>0</v>
      </c>
      <c r="T79" s="610">
        <f>InputsStatic!O64</f>
        <v>10</v>
      </c>
      <c r="U79" s="154">
        <f>InputsStatic!P64</f>
        <v>1</v>
      </c>
      <c r="V79" s="154">
        <f>InputsStatic!Q64</f>
        <v>1</v>
      </c>
      <c r="W79" s="134">
        <f>InputsStatic!R64</f>
        <v>0</v>
      </c>
      <c r="X79" s="138"/>
      <c r="Y79" s="138"/>
      <c r="Z79" s="227"/>
      <c r="AA79" s="80"/>
      <c r="AB79" s="80"/>
      <c r="AC79" s="153"/>
      <c r="AD79" s="153"/>
      <c r="AE79" s="153"/>
      <c r="AF79" s="153">
        <f>FQ79*GQ79</f>
        <v>25652</v>
      </c>
      <c r="AG79" s="153">
        <f t="shared" si="287"/>
        <v>25652</v>
      </c>
      <c r="AH79" s="153">
        <f t="shared" si="288"/>
        <v>25652</v>
      </c>
      <c r="AI79" s="153">
        <f t="shared" si="289"/>
        <v>25652</v>
      </c>
      <c r="AJ79" s="153">
        <f t="shared" si="290"/>
        <v>25652</v>
      </c>
      <c r="AK79" s="153">
        <f t="shared" si="316"/>
        <v>25652</v>
      </c>
      <c r="AL79" s="153">
        <f t="shared" si="291"/>
        <v>25652</v>
      </c>
      <c r="AM79" s="153">
        <f t="shared" si="292"/>
        <v>25652</v>
      </c>
      <c r="AN79" s="153">
        <f t="shared" si="293"/>
        <v>25652</v>
      </c>
      <c r="AO79" s="153">
        <f t="shared" si="35"/>
        <v>25652</v>
      </c>
      <c r="AP79" s="153">
        <f t="shared" si="36"/>
        <v>25652</v>
      </c>
      <c r="AQ79" s="153">
        <f t="shared" si="37"/>
        <v>25652</v>
      </c>
      <c r="AR79" s="153">
        <f t="shared" si="38"/>
        <v>25652</v>
      </c>
      <c r="AS79" s="153">
        <f t="shared" si="39"/>
        <v>25652</v>
      </c>
      <c r="AT79" s="153">
        <f t="shared" si="40"/>
        <v>25652</v>
      </c>
      <c r="AU79" s="153">
        <f t="shared" si="41"/>
        <v>25652</v>
      </c>
      <c r="AV79" s="153">
        <f t="shared" si="42"/>
        <v>25652</v>
      </c>
      <c r="AW79" s="153">
        <f t="shared" si="43"/>
        <v>25652</v>
      </c>
      <c r="AX79" s="153">
        <f t="shared" si="44"/>
        <v>25652</v>
      </c>
      <c r="AY79" s="73"/>
      <c r="AZ79" s="73"/>
      <c r="BA79" s="725"/>
      <c r="BB79" s="91"/>
      <c r="BC79" s="91"/>
      <c r="BD79" s="91"/>
      <c r="BE79" s="91"/>
      <c r="BF79" s="91">
        <f>InputsTimeDependentComplianceE!I64</f>
        <v>0.95</v>
      </c>
      <c r="BG79" s="91">
        <f>InputsTimeDependentComplianceE!J64</f>
        <v>0.95</v>
      </c>
      <c r="BH79" s="91">
        <f>InputsTimeDependentComplianceE!K64</f>
        <v>0.95</v>
      </c>
      <c r="BI79" s="91">
        <f>InputsTimeDependentComplianceE!L64</f>
        <v>0.95</v>
      </c>
      <c r="BJ79" s="91">
        <f>InputsTimeDependentComplianceE!M64</f>
        <v>0.95</v>
      </c>
      <c r="BK79" s="91">
        <f>InputsTimeDependentComplianceE!N64</f>
        <v>0.95</v>
      </c>
      <c r="BL79" s="91">
        <f>InputsTimeDependentComplianceE!O64</f>
        <v>0.95</v>
      </c>
      <c r="BM79" s="91">
        <f>InputsTimeDependentComplianceE!P64</f>
        <v>0.95</v>
      </c>
      <c r="BN79" s="91">
        <f>InputsTimeDependentComplianceE!Q64</f>
        <v>0.95</v>
      </c>
      <c r="BO79" s="91">
        <f>InputsTimeDependentComplianceE!R64</f>
        <v>0.95</v>
      </c>
      <c r="BP79" s="91">
        <f t="shared" si="418"/>
        <v>0.95</v>
      </c>
      <c r="BQ79" s="91">
        <f t="shared" si="418"/>
        <v>0.95</v>
      </c>
      <c r="BR79" s="91">
        <f t="shared" ref="BR79:BS79" si="435">BQ79</f>
        <v>0.95</v>
      </c>
      <c r="BS79" s="91">
        <f t="shared" si="435"/>
        <v>0.95</v>
      </c>
      <c r="BT79" s="91">
        <f t="shared" ref="BT79:BU79" si="436">BS79</f>
        <v>0.95</v>
      </c>
      <c r="BU79" s="91">
        <f t="shared" si="436"/>
        <v>0.95</v>
      </c>
      <c r="BV79" s="91">
        <f t="shared" ref="BV79:BW79" si="437">BU79</f>
        <v>0.95</v>
      </c>
      <c r="BW79" s="91">
        <f t="shared" si="437"/>
        <v>0.95</v>
      </c>
      <c r="BX79" s="91">
        <f t="shared" ref="BX79:BY79" si="438">BW79</f>
        <v>0.95</v>
      </c>
      <c r="BY79" s="91">
        <f t="shared" si="438"/>
        <v>0.95</v>
      </c>
      <c r="BZ79" s="23"/>
      <c r="CA79" s="725"/>
      <c r="CB79" s="91"/>
      <c r="CC79" s="91"/>
      <c r="CD79" s="91"/>
      <c r="CE79" s="91"/>
      <c r="CF79" s="91">
        <f>InputsTimeDependentComplianceD!I64</f>
        <v>0.95</v>
      </c>
      <c r="CG79" s="91">
        <f>InputsTimeDependentComplianceD!J64</f>
        <v>0.95</v>
      </c>
      <c r="CH79" s="91">
        <f>InputsTimeDependentComplianceD!K64</f>
        <v>0.95</v>
      </c>
      <c r="CI79" s="91">
        <f>InputsTimeDependentComplianceD!L64</f>
        <v>0.95</v>
      </c>
      <c r="CJ79" s="91">
        <f>InputsTimeDependentComplianceD!M64</f>
        <v>0.95</v>
      </c>
      <c r="CK79" s="91">
        <f>InputsTimeDependentComplianceD!N64</f>
        <v>0.95</v>
      </c>
      <c r="CL79" s="91">
        <f>InputsTimeDependentComplianceD!O64</f>
        <v>0.95</v>
      </c>
      <c r="CM79" s="91">
        <f>InputsTimeDependentComplianceD!P64</f>
        <v>0.95</v>
      </c>
      <c r="CN79" s="91">
        <f>InputsTimeDependentComplianceD!Q64</f>
        <v>0.95</v>
      </c>
      <c r="CO79" s="91">
        <f>InputsTimeDependentComplianceD!R64</f>
        <v>0.95</v>
      </c>
      <c r="CP79" s="91">
        <f t="shared" ref="CP79:CY79" si="439">CO79</f>
        <v>0.95</v>
      </c>
      <c r="CQ79" s="91">
        <f t="shared" si="439"/>
        <v>0.95</v>
      </c>
      <c r="CR79" s="91">
        <f t="shared" si="439"/>
        <v>0.95</v>
      </c>
      <c r="CS79" s="91">
        <f t="shared" si="439"/>
        <v>0.95</v>
      </c>
      <c r="CT79" s="91">
        <f t="shared" si="439"/>
        <v>0.95</v>
      </c>
      <c r="CU79" s="91">
        <f t="shared" si="439"/>
        <v>0.95</v>
      </c>
      <c r="CV79" s="91">
        <f t="shared" si="439"/>
        <v>0.95</v>
      </c>
      <c r="CW79" s="91">
        <f t="shared" si="439"/>
        <v>0.95</v>
      </c>
      <c r="CX79" s="91">
        <f t="shared" si="439"/>
        <v>0.95</v>
      </c>
      <c r="CY79" s="91">
        <f t="shared" si="439"/>
        <v>0.95</v>
      </c>
      <c r="CZ79" s="168"/>
      <c r="DA79" s="725"/>
      <c r="DB79" s="91"/>
      <c r="DC79" s="91"/>
      <c r="DD79" s="91"/>
      <c r="DE79" s="91"/>
      <c r="DF79" s="91">
        <f>InputsTimeDependentComplianceG!I64</f>
        <v>0.95</v>
      </c>
      <c r="DG79" s="91">
        <f>InputsTimeDependentComplianceG!J64</f>
        <v>0.95</v>
      </c>
      <c r="DH79" s="91">
        <f>InputsTimeDependentComplianceG!K64</f>
        <v>0.95</v>
      </c>
      <c r="DI79" s="91">
        <f>InputsTimeDependentComplianceG!L64</f>
        <v>0.95</v>
      </c>
      <c r="DJ79" s="91">
        <f>InputsTimeDependentComplianceG!M64</f>
        <v>0.95</v>
      </c>
      <c r="DK79" s="91">
        <f>InputsTimeDependentComplianceG!N64</f>
        <v>0.95</v>
      </c>
      <c r="DL79" s="91">
        <f>InputsTimeDependentComplianceG!O64</f>
        <v>0.95</v>
      </c>
      <c r="DM79" s="91">
        <f>InputsTimeDependentComplianceG!P64</f>
        <v>0.95</v>
      </c>
      <c r="DN79" s="91">
        <f>InputsTimeDependentComplianceG!Q64</f>
        <v>0.95</v>
      </c>
      <c r="DO79" s="91">
        <f>InputsTimeDependentComplianceG!R64</f>
        <v>0.95</v>
      </c>
      <c r="DP79" s="91">
        <f t="shared" ref="DP79:DY79" si="440">DO79</f>
        <v>0.95</v>
      </c>
      <c r="DQ79" s="91">
        <f t="shared" si="440"/>
        <v>0.95</v>
      </c>
      <c r="DR79" s="91">
        <f t="shared" si="440"/>
        <v>0.95</v>
      </c>
      <c r="DS79" s="91">
        <f t="shared" si="440"/>
        <v>0.95</v>
      </c>
      <c r="DT79" s="91">
        <f t="shared" si="440"/>
        <v>0.95</v>
      </c>
      <c r="DU79" s="91">
        <f t="shared" si="440"/>
        <v>0.95</v>
      </c>
      <c r="DV79" s="91">
        <f t="shared" si="440"/>
        <v>0.95</v>
      </c>
      <c r="DW79" s="91">
        <f t="shared" si="440"/>
        <v>0.95</v>
      </c>
      <c r="DX79" s="91">
        <f t="shared" si="440"/>
        <v>0.95</v>
      </c>
      <c r="DY79" s="91">
        <f t="shared" si="440"/>
        <v>0.95</v>
      </c>
      <c r="DZ79" s="168"/>
      <c r="EA79" s="66">
        <f>InputsStatic!S64</f>
        <v>9</v>
      </c>
      <c r="EB79" s="61">
        <v>0.31</v>
      </c>
      <c r="EC79" s="153">
        <f>InputsStatic!T64</f>
        <v>1965</v>
      </c>
      <c r="ED79" s="596">
        <f>InputsNOMAD!AH64</f>
        <v>7.0800000000000004E-3</v>
      </c>
      <c r="EE79" s="596">
        <f>InputsNOMAD!AI64</f>
        <v>9.6530000000000005E-2</v>
      </c>
      <c r="EF79" s="145"/>
      <c r="EG79" s="73"/>
      <c r="EH79" s="244">
        <f>InputsStatic!AF64</f>
        <v>0.34800000000000003</v>
      </c>
      <c r="EI79" s="168"/>
      <c r="EJ79" s="66">
        <f t="shared" si="405"/>
        <v>0</v>
      </c>
      <c r="EK79" s="66">
        <v>0</v>
      </c>
      <c r="EL79" s="66">
        <v>0</v>
      </c>
      <c r="EM79" s="66">
        <v>0</v>
      </c>
      <c r="EN79" s="66">
        <v>0</v>
      </c>
      <c r="EO79" s="66">
        <v>0</v>
      </c>
      <c r="EP79" s="66">
        <v>0</v>
      </c>
      <c r="EQ79" s="66">
        <v>0</v>
      </c>
      <c r="ER79" s="66">
        <v>0</v>
      </c>
      <c r="ES79" s="66">
        <v>0</v>
      </c>
      <c r="ET79" s="66">
        <v>0</v>
      </c>
      <c r="EU79" s="66">
        <v>0</v>
      </c>
      <c r="EV79" s="66">
        <v>0</v>
      </c>
      <c r="EW79" s="66">
        <v>0</v>
      </c>
      <c r="EX79" s="66">
        <v>0</v>
      </c>
      <c r="EY79" s="66">
        <f t="shared" si="406"/>
        <v>0</v>
      </c>
      <c r="EZ79" s="66">
        <f t="shared" si="425"/>
        <v>0</v>
      </c>
      <c r="FA79" s="73"/>
      <c r="FB79" s="66">
        <f t="shared" si="426"/>
        <v>6</v>
      </c>
      <c r="FC79" s="153">
        <f t="shared" si="407"/>
        <v>2017</v>
      </c>
      <c r="FD79" s="77"/>
      <c r="FE79" s="77"/>
      <c r="FF79" s="77"/>
      <c r="FG79" s="77"/>
      <c r="FH79" s="77"/>
      <c r="FI79" s="77"/>
      <c r="FJ79" s="23"/>
      <c r="FK79" s="227"/>
      <c r="FL79" s="80"/>
      <c r="FM79" s="80"/>
      <c r="FN79" s="62"/>
      <c r="FO79" s="152"/>
      <c r="FP79" s="152"/>
      <c r="FQ79" s="152">
        <f>InputsTimeDependentUnits!J64</f>
        <v>25652</v>
      </c>
      <c r="FR79" s="152">
        <f>InputsTimeDependentUnits!K64</f>
        <v>25652</v>
      </c>
      <c r="FS79" s="152">
        <f>InputsTimeDependentUnits!L64</f>
        <v>25652</v>
      </c>
      <c r="FT79" s="152">
        <f>InputsTimeDependentUnits!M64</f>
        <v>25652</v>
      </c>
      <c r="FU79" s="152">
        <f>InputsTimeDependentUnits!N64</f>
        <v>25652</v>
      </c>
      <c r="FV79" s="152">
        <f>InputsTimeDependentUnits!O64</f>
        <v>25652</v>
      </c>
      <c r="FW79" s="152">
        <f>InputsTimeDependentUnits!P64</f>
        <v>25652</v>
      </c>
      <c r="FX79" s="152">
        <f>InputsTimeDependentUnits!Q64</f>
        <v>25652</v>
      </c>
      <c r="FY79" s="152">
        <f>InputsTimeDependentUnits!R64</f>
        <v>25652</v>
      </c>
      <c r="FZ79" s="152">
        <f t="shared" ref="FZ79:GI79" si="441">FY79</f>
        <v>25652</v>
      </c>
      <c r="GA79" s="152">
        <f t="shared" si="441"/>
        <v>25652</v>
      </c>
      <c r="GB79" s="152">
        <f t="shared" si="441"/>
        <v>25652</v>
      </c>
      <c r="GC79" s="152">
        <f t="shared" si="441"/>
        <v>25652</v>
      </c>
      <c r="GD79" s="152">
        <f t="shared" si="441"/>
        <v>25652</v>
      </c>
      <c r="GE79" s="152">
        <f t="shared" si="441"/>
        <v>25652</v>
      </c>
      <c r="GF79" s="152">
        <f t="shared" si="441"/>
        <v>25652</v>
      </c>
      <c r="GG79" s="152">
        <f t="shared" si="441"/>
        <v>25652</v>
      </c>
      <c r="GH79" s="152">
        <f t="shared" si="441"/>
        <v>25652</v>
      </c>
      <c r="GI79" s="152">
        <f t="shared" si="441"/>
        <v>25652</v>
      </c>
      <c r="GJ79" s="168"/>
      <c r="GK79" s="227"/>
      <c r="GL79" s="80"/>
      <c r="GM79" s="80"/>
      <c r="GN79" s="153"/>
      <c r="GO79" s="153"/>
      <c r="GP79" s="153"/>
      <c r="GQ79" s="146">
        <v>1</v>
      </c>
      <c r="GR79" s="146">
        <v>1</v>
      </c>
      <c r="GS79" s="146">
        <v>1</v>
      </c>
      <c r="GT79" s="146">
        <v>1</v>
      </c>
      <c r="GU79" s="146">
        <v>1</v>
      </c>
      <c r="GV79" s="146">
        <v>1</v>
      </c>
      <c r="GW79" s="146">
        <v>1</v>
      </c>
      <c r="GX79" s="146">
        <v>1</v>
      </c>
      <c r="GY79" s="146">
        <v>1</v>
      </c>
      <c r="GZ79" s="146">
        <v>1</v>
      </c>
      <c r="HA79" s="146">
        <v>1</v>
      </c>
      <c r="HB79" s="146">
        <v>1</v>
      </c>
      <c r="HC79" s="146">
        <v>1</v>
      </c>
      <c r="HD79" s="146">
        <v>1</v>
      </c>
      <c r="HE79" s="146">
        <v>1</v>
      </c>
      <c r="HF79" s="146">
        <v>1</v>
      </c>
      <c r="HG79" s="146">
        <v>1</v>
      </c>
      <c r="HH79" s="146">
        <v>1</v>
      </c>
      <c r="HI79" s="146">
        <v>1</v>
      </c>
      <c r="HJ79" s="168"/>
      <c r="HK79" s="66">
        <f t="shared" si="409"/>
        <v>0</v>
      </c>
      <c r="HL79" s="66">
        <f ca="1">IF($EJ79&gt;0,OFFSET(Dashboard!F$16,$EJ79-1,0),0)</f>
        <v>0</v>
      </c>
      <c r="HM79" s="66">
        <f ca="1">IF($EJ79&gt;0,OFFSET(Dashboard!G$16,$EJ79-1,0),0)</f>
        <v>0</v>
      </c>
      <c r="HN79" s="66">
        <f ca="1">IF($EJ79&gt;0,OFFSET(Dashboard!H$16,$EJ79-1,0),0)</f>
        <v>0</v>
      </c>
      <c r="HO79" s="168"/>
    </row>
    <row r="80" spans="1:223" s="5" customFormat="1" ht="24" customHeight="1" x14ac:dyDescent="0.2">
      <c r="A80" s="66">
        <f t="shared" ca="1" si="404"/>
        <v>1</v>
      </c>
      <c r="B80" s="68">
        <f t="shared" si="417"/>
        <v>70</v>
      </c>
      <c r="C80" s="68"/>
      <c r="D80" s="528" t="str">
        <f ca="1">IF(EJ80&gt;0,OFFSET(Dashboard!$E$16,EJ80-1,0),"")</f>
        <v>2010-12 Fed App</v>
      </c>
      <c r="E80" s="67" t="s">
        <v>388</v>
      </c>
      <c r="F80" s="69" t="s">
        <v>301</v>
      </c>
      <c r="G80" s="717">
        <f t="shared" ca="1" si="410"/>
        <v>0</v>
      </c>
      <c r="H80" s="718">
        <f t="shared" ca="1" si="411"/>
        <v>0</v>
      </c>
      <c r="I80" s="719">
        <f t="shared" ca="1" si="412"/>
        <v>0.13566400000000001</v>
      </c>
      <c r="J80" s="523">
        <f>InputsStatic!J65</f>
        <v>41008</v>
      </c>
      <c r="K80" s="152">
        <f>InputsStatic!L65</f>
        <v>19</v>
      </c>
      <c r="L80" s="168"/>
      <c r="M80" s="244">
        <v>1</v>
      </c>
      <c r="N80" s="153">
        <v>1</v>
      </c>
      <c r="O80" s="62">
        <v>100</v>
      </c>
      <c r="P80" s="168"/>
      <c r="Q80" s="23"/>
      <c r="R80" s="610">
        <f>InputsStatic!M65</f>
        <v>0</v>
      </c>
      <c r="S80" s="610">
        <f>InputsStatic!N65</f>
        <v>0</v>
      </c>
      <c r="T80" s="610">
        <f>InputsStatic!O65</f>
        <v>30.5</v>
      </c>
      <c r="U80" s="154">
        <f>InputsStatic!P65</f>
        <v>1</v>
      </c>
      <c r="V80" s="154">
        <f>InputsStatic!Q65</f>
        <v>1</v>
      </c>
      <c r="W80" s="134">
        <f>InputsStatic!R65</f>
        <v>0</v>
      </c>
      <c r="X80" s="138"/>
      <c r="Y80" s="138"/>
      <c r="Z80" s="227"/>
      <c r="AA80" s="80"/>
      <c r="AB80" s="80"/>
      <c r="AC80" s="153"/>
      <c r="AD80" s="153"/>
      <c r="AE80" s="153"/>
      <c r="AF80" s="153">
        <f>FQ80*GQ80</f>
        <v>4448</v>
      </c>
      <c r="AG80" s="153">
        <f t="shared" si="287"/>
        <v>4448</v>
      </c>
      <c r="AH80" s="153">
        <f t="shared" si="288"/>
        <v>4448</v>
      </c>
      <c r="AI80" s="153">
        <f t="shared" si="289"/>
        <v>4448</v>
      </c>
      <c r="AJ80" s="153">
        <f t="shared" si="290"/>
        <v>4448</v>
      </c>
      <c r="AK80" s="153">
        <f t="shared" si="316"/>
        <v>4448</v>
      </c>
      <c r="AL80" s="153">
        <f t="shared" si="291"/>
        <v>4448</v>
      </c>
      <c r="AM80" s="153">
        <f t="shared" si="292"/>
        <v>4448</v>
      </c>
      <c r="AN80" s="153">
        <f t="shared" si="293"/>
        <v>4448</v>
      </c>
      <c r="AO80" s="153">
        <f t="shared" si="35"/>
        <v>4448</v>
      </c>
      <c r="AP80" s="153">
        <f t="shared" si="36"/>
        <v>4448</v>
      </c>
      <c r="AQ80" s="153">
        <f t="shared" si="37"/>
        <v>4448</v>
      </c>
      <c r="AR80" s="153">
        <f t="shared" si="38"/>
        <v>4448</v>
      </c>
      <c r="AS80" s="153">
        <f t="shared" si="39"/>
        <v>4448</v>
      </c>
      <c r="AT80" s="153">
        <f t="shared" si="40"/>
        <v>4448</v>
      </c>
      <c r="AU80" s="153">
        <f t="shared" si="41"/>
        <v>4448</v>
      </c>
      <c r="AV80" s="153">
        <f t="shared" si="42"/>
        <v>4448</v>
      </c>
      <c r="AW80" s="153">
        <f t="shared" si="43"/>
        <v>4448</v>
      </c>
      <c r="AX80" s="153">
        <f t="shared" si="44"/>
        <v>4448</v>
      </c>
      <c r="AY80" s="73"/>
      <c r="AZ80" s="73"/>
      <c r="BA80" s="725"/>
      <c r="BB80" s="91"/>
      <c r="BC80" s="91"/>
      <c r="BD80" s="91"/>
      <c r="BE80" s="91"/>
      <c r="BF80" s="91">
        <f>InputsTimeDependentComplianceE!I65</f>
        <v>1</v>
      </c>
      <c r="BG80" s="91">
        <f>InputsTimeDependentComplianceE!J65</f>
        <v>1</v>
      </c>
      <c r="BH80" s="91">
        <f>InputsTimeDependentComplianceE!K65</f>
        <v>1</v>
      </c>
      <c r="BI80" s="91">
        <f>InputsTimeDependentComplianceE!L65</f>
        <v>1</v>
      </c>
      <c r="BJ80" s="91">
        <f>InputsTimeDependentComplianceE!M65</f>
        <v>1</v>
      </c>
      <c r="BK80" s="91">
        <f>InputsTimeDependentComplianceE!N65</f>
        <v>1</v>
      </c>
      <c r="BL80" s="91">
        <f>InputsTimeDependentComplianceE!O65</f>
        <v>1</v>
      </c>
      <c r="BM80" s="91">
        <f>InputsTimeDependentComplianceE!P65</f>
        <v>1</v>
      </c>
      <c r="BN80" s="91">
        <f>InputsTimeDependentComplianceE!Q65</f>
        <v>1</v>
      </c>
      <c r="BO80" s="91">
        <f>InputsTimeDependentComplianceE!R65</f>
        <v>1</v>
      </c>
      <c r="BP80" s="91">
        <f t="shared" si="418"/>
        <v>1</v>
      </c>
      <c r="BQ80" s="91">
        <f t="shared" si="418"/>
        <v>1</v>
      </c>
      <c r="BR80" s="91">
        <f t="shared" ref="BR80:BS80" si="442">BQ80</f>
        <v>1</v>
      </c>
      <c r="BS80" s="91">
        <f t="shared" si="442"/>
        <v>1</v>
      </c>
      <c r="BT80" s="91">
        <f t="shared" ref="BT80:BU80" si="443">BS80</f>
        <v>1</v>
      </c>
      <c r="BU80" s="91">
        <f t="shared" si="443"/>
        <v>1</v>
      </c>
      <c r="BV80" s="91">
        <f t="shared" ref="BV80:BW80" si="444">BU80</f>
        <v>1</v>
      </c>
      <c r="BW80" s="91">
        <f t="shared" si="444"/>
        <v>1</v>
      </c>
      <c r="BX80" s="91">
        <f t="shared" ref="BX80:BY80" si="445">BW80</f>
        <v>1</v>
      </c>
      <c r="BY80" s="91">
        <f t="shared" si="445"/>
        <v>1</v>
      </c>
      <c r="BZ80" s="23"/>
      <c r="CA80" s="725"/>
      <c r="CB80" s="91"/>
      <c r="CC80" s="91"/>
      <c r="CD80" s="91"/>
      <c r="CE80" s="91"/>
      <c r="CF80" s="91">
        <f>InputsTimeDependentComplianceD!I65</f>
        <v>1</v>
      </c>
      <c r="CG80" s="91">
        <f>InputsTimeDependentComplianceD!J65</f>
        <v>1</v>
      </c>
      <c r="CH80" s="91">
        <f>InputsTimeDependentComplianceD!K65</f>
        <v>1</v>
      </c>
      <c r="CI80" s="91">
        <f>InputsTimeDependentComplianceD!L65</f>
        <v>1</v>
      </c>
      <c r="CJ80" s="91">
        <f>InputsTimeDependentComplianceD!M65</f>
        <v>1</v>
      </c>
      <c r="CK80" s="91">
        <f>InputsTimeDependentComplianceD!N65</f>
        <v>1</v>
      </c>
      <c r="CL80" s="91">
        <f>InputsTimeDependentComplianceD!O65</f>
        <v>1</v>
      </c>
      <c r="CM80" s="91">
        <f>InputsTimeDependentComplianceD!P65</f>
        <v>1</v>
      </c>
      <c r="CN80" s="91">
        <f>InputsTimeDependentComplianceD!Q65</f>
        <v>1</v>
      </c>
      <c r="CO80" s="91">
        <f>InputsTimeDependentComplianceD!R65</f>
        <v>1</v>
      </c>
      <c r="CP80" s="91">
        <f t="shared" ref="CP80:CY80" si="446">CO80</f>
        <v>1</v>
      </c>
      <c r="CQ80" s="91">
        <f t="shared" si="446"/>
        <v>1</v>
      </c>
      <c r="CR80" s="91">
        <f t="shared" si="446"/>
        <v>1</v>
      </c>
      <c r="CS80" s="91">
        <f t="shared" si="446"/>
        <v>1</v>
      </c>
      <c r="CT80" s="91">
        <f t="shared" si="446"/>
        <v>1</v>
      </c>
      <c r="CU80" s="91">
        <f t="shared" si="446"/>
        <v>1</v>
      </c>
      <c r="CV80" s="91">
        <f t="shared" si="446"/>
        <v>1</v>
      </c>
      <c r="CW80" s="91">
        <f t="shared" si="446"/>
        <v>1</v>
      </c>
      <c r="CX80" s="91">
        <f t="shared" si="446"/>
        <v>1</v>
      </c>
      <c r="CY80" s="91">
        <f t="shared" si="446"/>
        <v>1</v>
      </c>
      <c r="CZ80" s="168"/>
      <c r="DA80" s="725"/>
      <c r="DB80" s="91"/>
      <c r="DC80" s="91"/>
      <c r="DD80" s="91"/>
      <c r="DE80" s="91"/>
      <c r="DF80" s="91">
        <f>InputsTimeDependentComplianceG!I65</f>
        <v>1</v>
      </c>
      <c r="DG80" s="91">
        <f>InputsTimeDependentComplianceG!J65</f>
        <v>1</v>
      </c>
      <c r="DH80" s="91">
        <f>InputsTimeDependentComplianceG!K65</f>
        <v>1</v>
      </c>
      <c r="DI80" s="91">
        <f>InputsTimeDependentComplianceG!L65</f>
        <v>1</v>
      </c>
      <c r="DJ80" s="91">
        <f>InputsTimeDependentComplianceG!M65</f>
        <v>1</v>
      </c>
      <c r="DK80" s="91">
        <f>InputsTimeDependentComplianceG!N65</f>
        <v>1</v>
      </c>
      <c r="DL80" s="91">
        <f>InputsTimeDependentComplianceG!O65</f>
        <v>1</v>
      </c>
      <c r="DM80" s="91">
        <f>InputsTimeDependentComplianceG!P65</f>
        <v>1</v>
      </c>
      <c r="DN80" s="91">
        <f>InputsTimeDependentComplianceG!Q65</f>
        <v>1</v>
      </c>
      <c r="DO80" s="91">
        <f>InputsTimeDependentComplianceG!R65</f>
        <v>1</v>
      </c>
      <c r="DP80" s="91">
        <f t="shared" ref="DP80:DY80" si="447">DO80</f>
        <v>1</v>
      </c>
      <c r="DQ80" s="91">
        <f t="shared" si="447"/>
        <v>1</v>
      </c>
      <c r="DR80" s="91">
        <f t="shared" si="447"/>
        <v>1</v>
      </c>
      <c r="DS80" s="91">
        <f t="shared" si="447"/>
        <v>1</v>
      </c>
      <c r="DT80" s="91">
        <f t="shared" si="447"/>
        <v>1</v>
      </c>
      <c r="DU80" s="91">
        <f t="shared" si="447"/>
        <v>1</v>
      </c>
      <c r="DV80" s="91">
        <f t="shared" si="447"/>
        <v>1</v>
      </c>
      <c r="DW80" s="91">
        <f t="shared" si="447"/>
        <v>1</v>
      </c>
      <c r="DX80" s="91">
        <f t="shared" si="447"/>
        <v>1</v>
      </c>
      <c r="DY80" s="91">
        <f t="shared" si="447"/>
        <v>1</v>
      </c>
      <c r="DZ80" s="168"/>
      <c r="EA80" s="66">
        <f>InputsStatic!S65</f>
        <v>9</v>
      </c>
      <c r="EB80" s="61">
        <v>0.31</v>
      </c>
      <c r="EC80" s="153">
        <f>InputsStatic!T65</f>
        <v>1965</v>
      </c>
      <c r="ED80" s="596">
        <f>InputsNOMAD!AH65</f>
        <v>7.0800000000000004E-3</v>
      </c>
      <c r="EE80" s="596">
        <f>InputsNOMAD!AI65</f>
        <v>9.6530000000000005E-2</v>
      </c>
      <c r="EF80" s="145"/>
      <c r="EG80" s="73"/>
      <c r="EH80" s="244">
        <f>InputsStatic!AF65</f>
        <v>0.22</v>
      </c>
      <c r="EI80" s="168"/>
      <c r="EJ80" s="66">
        <f t="shared" si="405"/>
        <v>8</v>
      </c>
      <c r="EK80" s="66">
        <v>0</v>
      </c>
      <c r="EL80" s="66">
        <v>0</v>
      </c>
      <c r="EM80" s="66">
        <v>0</v>
      </c>
      <c r="EN80" s="66">
        <v>0</v>
      </c>
      <c r="EO80" s="66">
        <v>0</v>
      </c>
      <c r="EP80" s="66">
        <v>0</v>
      </c>
      <c r="EQ80" s="66">
        <v>0</v>
      </c>
      <c r="ER80" s="66">
        <v>1</v>
      </c>
      <c r="ES80" s="66">
        <v>0</v>
      </c>
      <c r="ET80" s="66">
        <v>0</v>
      </c>
      <c r="EU80" s="66">
        <v>0</v>
      </c>
      <c r="EV80" s="66">
        <v>0</v>
      </c>
      <c r="EW80" s="66">
        <v>0</v>
      </c>
      <c r="EX80" s="66">
        <v>0</v>
      </c>
      <c r="EY80" s="66">
        <f t="shared" si="406"/>
        <v>1</v>
      </c>
      <c r="EZ80" s="66">
        <f t="shared" si="425"/>
        <v>1</v>
      </c>
      <c r="FA80" s="704" t="s">
        <v>659</v>
      </c>
      <c r="FB80" s="66">
        <f t="shared" si="426"/>
        <v>6</v>
      </c>
      <c r="FC80" s="153">
        <f t="shared" si="407"/>
        <v>2017</v>
      </c>
      <c r="FD80" s="77"/>
      <c r="FE80" s="77"/>
      <c r="FF80" s="77"/>
      <c r="FG80" s="77"/>
      <c r="FH80" s="77"/>
      <c r="FI80" s="77"/>
      <c r="FJ80" s="23"/>
      <c r="FK80" s="227"/>
      <c r="FL80" s="80"/>
      <c r="FM80" s="80"/>
      <c r="FN80" s="62"/>
      <c r="FO80" s="152"/>
      <c r="FP80" s="152"/>
      <c r="FQ80" s="152">
        <f>InputsTimeDependentUnits!J65</f>
        <v>4448</v>
      </c>
      <c r="FR80" s="152">
        <f>InputsTimeDependentUnits!K65</f>
        <v>4448</v>
      </c>
      <c r="FS80" s="152">
        <f>InputsTimeDependentUnits!L65</f>
        <v>4448</v>
      </c>
      <c r="FT80" s="152">
        <f>InputsTimeDependentUnits!M65</f>
        <v>4448</v>
      </c>
      <c r="FU80" s="152">
        <f>InputsTimeDependentUnits!N65</f>
        <v>4448</v>
      </c>
      <c r="FV80" s="152">
        <f>InputsTimeDependentUnits!O65</f>
        <v>4448</v>
      </c>
      <c r="FW80" s="152">
        <f>InputsTimeDependentUnits!P65</f>
        <v>4448</v>
      </c>
      <c r="FX80" s="152">
        <f>InputsTimeDependentUnits!Q65</f>
        <v>4448</v>
      </c>
      <c r="FY80" s="152">
        <f>InputsTimeDependentUnits!R65</f>
        <v>4448</v>
      </c>
      <c r="FZ80" s="152">
        <f t="shared" ref="FZ80:GI80" si="448">FY80</f>
        <v>4448</v>
      </c>
      <c r="GA80" s="152">
        <f t="shared" si="448"/>
        <v>4448</v>
      </c>
      <c r="GB80" s="152">
        <f t="shared" si="448"/>
        <v>4448</v>
      </c>
      <c r="GC80" s="152">
        <f t="shared" si="448"/>
        <v>4448</v>
      </c>
      <c r="GD80" s="152">
        <f t="shared" si="448"/>
        <v>4448</v>
      </c>
      <c r="GE80" s="152">
        <f t="shared" si="448"/>
        <v>4448</v>
      </c>
      <c r="GF80" s="152">
        <f t="shared" si="448"/>
        <v>4448</v>
      </c>
      <c r="GG80" s="152">
        <f t="shared" si="448"/>
        <v>4448</v>
      </c>
      <c r="GH80" s="152">
        <f t="shared" si="448"/>
        <v>4448</v>
      </c>
      <c r="GI80" s="152">
        <f t="shared" si="448"/>
        <v>4448</v>
      </c>
      <c r="GJ80" s="168"/>
      <c r="GK80" s="227"/>
      <c r="GL80" s="80"/>
      <c r="GM80" s="80"/>
      <c r="GN80" s="153"/>
      <c r="GO80" s="153"/>
      <c r="GP80" s="153"/>
      <c r="GQ80" s="146">
        <v>1</v>
      </c>
      <c r="GR80" s="146">
        <v>1</v>
      </c>
      <c r="GS80" s="146">
        <v>1</v>
      </c>
      <c r="GT80" s="146">
        <v>1</v>
      </c>
      <c r="GU80" s="146">
        <v>1</v>
      </c>
      <c r="GV80" s="146">
        <v>1</v>
      </c>
      <c r="GW80" s="146">
        <v>1</v>
      </c>
      <c r="GX80" s="146">
        <v>1</v>
      </c>
      <c r="GY80" s="146">
        <v>1</v>
      </c>
      <c r="GZ80" s="146">
        <v>1</v>
      </c>
      <c r="HA80" s="146">
        <v>1</v>
      </c>
      <c r="HB80" s="146">
        <v>1</v>
      </c>
      <c r="HC80" s="146">
        <v>1</v>
      </c>
      <c r="HD80" s="146">
        <v>1</v>
      </c>
      <c r="HE80" s="146">
        <v>1</v>
      </c>
      <c r="HF80" s="146">
        <v>1</v>
      </c>
      <c r="HG80" s="146">
        <v>1</v>
      </c>
      <c r="HH80" s="146">
        <v>1</v>
      </c>
      <c r="HI80" s="146">
        <v>1</v>
      </c>
      <c r="HJ80" s="168"/>
      <c r="HK80" s="66">
        <f t="shared" si="409"/>
        <v>2012</v>
      </c>
      <c r="HL80" s="66">
        <f ca="1">IF($EJ80&gt;0,OFFSET(Dashboard!F$16,$EJ80-1,0),0)</f>
        <v>0</v>
      </c>
      <c r="HM80" s="66">
        <f ca="1">IF($EJ80&gt;0,OFFSET(Dashboard!G$16,$EJ80-1,0),0)</f>
        <v>1</v>
      </c>
      <c r="HN80" s="66">
        <f ca="1">IF($EJ80&gt;0,OFFSET(Dashboard!H$16,$EJ80-1,0),0)</f>
        <v>0</v>
      </c>
      <c r="HO80" s="168"/>
    </row>
    <row r="81" spans="1:223" s="5" customFormat="1" ht="24" customHeight="1" x14ac:dyDescent="0.2">
      <c r="A81" s="66">
        <f t="shared" ca="1" si="404"/>
        <v>1</v>
      </c>
      <c r="B81" s="68">
        <f t="shared" si="417"/>
        <v>71</v>
      </c>
      <c r="C81" s="68"/>
      <c r="D81" s="528" t="str">
        <f ca="1">IF(EJ81&gt;0,OFFSET(Dashboard!$E$16,EJ81-1,0),"")</f>
        <v>2010-12 Fed App</v>
      </c>
      <c r="E81" s="67" t="s">
        <v>389</v>
      </c>
      <c r="F81" s="69" t="s">
        <v>302</v>
      </c>
      <c r="G81" s="717">
        <f t="shared" ca="1" si="410"/>
        <v>51.402154000000003</v>
      </c>
      <c r="H81" s="718">
        <f t="shared" ca="1" si="411"/>
        <v>10.352828199999998</v>
      </c>
      <c r="I81" s="719">
        <f t="shared" ca="1" si="412"/>
        <v>0</v>
      </c>
      <c r="J81" s="523">
        <f>InputsStatic!J66</f>
        <v>41104</v>
      </c>
      <c r="K81" s="155">
        <f>InputsStatic!L66</f>
        <v>1</v>
      </c>
      <c r="L81" s="168"/>
      <c r="M81" s="244">
        <v>1</v>
      </c>
      <c r="N81" s="153">
        <v>1</v>
      </c>
      <c r="O81" s="153">
        <v>100</v>
      </c>
      <c r="P81" s="168"/>
      <c r="Q81" s="23"/>
      <c r="R81" s="610">
        <f>InputsStatic!M66</f>
        <v>7.1</v>
      </c>
      <c r="S81" s="610">
        <f>InputsStatic!N66</f>
        <v>1.4299999999999998E-3</v>
      </c>
      <c r="T81" s="610">
        <f>InputsStatic!O66</f>
        <v>0</v>
      </c>
      <c r="U81" s="154">
        <f>InputsStatic!P66</f>
        <v>1.07</v>
      </c>
      <c r="V81" s="154">
        <f>InputsStatic!Q66</f>
        <v>1.2733333333333334</v>
      </c>
      <c r="W81" s="134">
        <f>InputsStatic!R66</f>
        <v>-1.235E-2</v>
      </c>
      <c r="X81" s="138"/>
      <c r="Y81" s="138"/>
      <c r="Z81" s="227"/>
      <c r="AA81" s="80"/>
      <c r="AB81" s="80"/>
      <c r="AC81" s="153"/>
      <c r="AD81" s="153"/>
      <c r="AE81" s="153"/>
      <c r="AF81" s="153">
        <f>FQ81*GQ81</f>
        <v>7239740</v>
      </c>
      <c r="AG81" s="153">
        <f t="shared" si="287"/>
        <v>7239740</v>
      </c>
      <c r="AH81" s="153">
        <f t="shared" si="288"/>
        <v>7239740</v>
      </c>
      <c r="AI81" s="153">
        <f t="shared" si="289"/>
        <v>7239740</v>
      </c>
      <c r="AJ81" s="153">
        <f t="shared" si="290"/>
        <v>7239740</v>
      </c>
      <c r="AK81" s="153">
        <f t="shared" si="316"/>
        <v>7239740</v>
      </c>
      <c r="AL81" s="153">
        <f t="shared" si="291"/>
        <v>7239740</v>
      </c>
      <c r="AM81" s="153">
        <f t="shared" si="292"/>
        <v>7239740</v>
      </c>
      <c r="AN81" s="153">
        <f t="shared" si="293"/>
        <v>7239740</v>
      </c>
      <c r="AO81" s="153">
        <f t="shared" si="35"/>
        <v>7239740</v>
      </c>
      <c r="AP81" s="153">
        <f t="shared" si="36"/>
        <v>7239740</v>
      </c>
      <c r="AQ81" s="153">
        <f t="shared" si="37"/>
        <v>7239740</v>
      </c>
      <c r="AR81" s="153">
        <f t="shared" si="38"/>
        <v>7239740</v>
      </c>
      <c r="AS81" s="153">
        <f t="shared" si="39"/>
        <v>7239740</v>
      </c>
      <c r="AT81" s="153">
        <f t="shared" si="40"/>
        <v>7239740</v>
      </c>
      <c r="AU81" s="153">
        <f t="shared" si="41"/>
        <v>7239740</v>
      </c>
      <c r="AV81" s="153">
        <f t="shared" si="42"/>
        <v>7239740</v>
      </c>
      <c r="AW81" s="153">
        <f t="shared" si="43"/>
        <v>7239740</v>
      </c>
      <c r="AX81" s="153">
        <f t="shared" si="44"/>
        <v>7239740</v>
      </c>
      <c r="AY81" s="73"/>
      <c r="AZ81" s="73"/>
      <c r="BA81" s="725"/>
      <c r="BB81" s="91"/>
      <c r="BC81" s="91"/>
      <c r="BD81" s="91"/>
      <c r="BE81" s="91"/>
      <c r="BF81" s="91">
        <f>InputsTimeDependentComplianceE!I66</f>
        <v>6.9000000000000006E-2</v>
      </c>
      <c r="BG81" s="91">
        <f>InputsTimeDependentComplianceE!J66</f>
        <v>6.9000000000000006E-2</v>
      </c>
      <c r="BH81" s="91">
        <f>InputsTimeDependentComplianceE!K66</f>
        <v>6.9000000000000006E-2</v>
      </c>
      <c r="BI81" s="91">
        <f>InputsTimeDependentComplianceE!L66</f>
        <v>6.9000000000000006E-2</v>
      </c>
      <c r="BJ81" s="91">
        <f>InputsTimeDependentComplianceE!M66</f>
        <v>6.9000000000000006E-2</v>
      </c>
      <c r="BK81" s="91">
        <f>InputsTimeDependentComplianceE!N66</f>
        <v>6.9000000000000006E-2</v>
      </c>
      <c r="BL81" s="91">
        <f>InputsTimeDependentComplianceE!O66</f>
        <v>6.9000000000000006E-2</v>
      </c>
      <c r="BM81" s="91">
        <f>InputsTimeDependentComplianceE!P66</f>
        <v>6.9000000000000006E-2</v>
      </c>
      <c r="BN81" s="91">
        <f>InputsTimeDependentComplianceE!Q66</f>
        <v>6.9000000000000006E-2</v>
      </c>
      <c r="BO81" s="91">
        <f>InputsTimeDependentComplianceE!R66</f>
        <v>6.9000000000000006E-2</v>
      </c>
      <c r="BP81" s="91">
        <f t="shared" si="418"/>
        <v>6.9000000000000006E-2</v>
      </c>
      <c r="BQ81" s="91">
        <f t="shared" si="418"/>
        <v>6.9000000000000006E-2</v>
      </c>
      <c r="BR81" s="91">
        <f t="shared" ref="BR81:BS81" si="449">BQ81</f>
        <v>6.9000000000000006E-2</v>
      </c>
      <c r="BS81" s="91">
        <f t="shared" si="449"/>
        <v>6.9000000000000006E-2</v>
      </c>
      <c r="BT81" s="91">
        <f t="shared" ref="BT81:BU81" si="450">BS81</f>
        <v>6.9000000000000006E-2</v>
      </c>
      <c r="BU81" s="91">
        <f t="shared" si="450"/>
        <v>6.9000000000000006E-2</v>
      </c>
      <c r="BV81" s="91">
        <f t="shared" ref="BV81:BW81" si="451">BU81</f>
        <v>6.9000000000000006E-2</v>
      </c>
      <c r="BW81" s="91">
        <f t="shared" si="451"/>
        <v>6.9000000000000006E-2</v>
      </c>
      <c r="BX81" s="91">
        <f t="shared" ref="BX81:BY81" si="452">BW81</f>
        <v>6.9000000000000006E-2</v>
      </c>
      <c r="BY81" s="91">
        <f t="shared" si="452"/>
        <v>6.9000000000000006E-2</v>
      </c>
      <c r="BZ81" s="23"/>
      <c r="CA81" s="725"/>
      <c r="CB81" s="91"/>
      <c r="CC81" s="91"/>
      <c r="CD81" s="91"/>
      <c r="CE81" s="91"/>
      <c r="CF81" s="91">
        <f>InputsTimeDependentComplianceD!I66</f>
        <v>6.9000000000000006E-2</v>
      </c>
      <c r="CG81" s="91">
        <f>InputsTimeDependentComplianceD!J66</f>
        <v>6.9000000000000006E-2</v>
      </c>
      <c r="CH81" s="91">
        <f>InputsTimeDependentComplianceD!K66</f>
        <v>6.9000000000000006E-2</v>
      </c>
      <c r="CI81" s="91">
        <f>InputsTimeDependentComplianceD!L66</f>
        <v>6.9000000000000006E-2</v>
      </c>
      <c r="CJ81" s="91">
        <f>InputsTimeDependentComplianceD!M66</f>
        <v>6.9000000000000006E-2</v>
      </c>
      <c r="CK81" s="91">
        <f>InputsTimeDependentComplianceD!N66</f>
        <v>6.9000000000000006E-2</v>
      </c>
      <c r="CL81" s="91">
        <f>InputsTimeDependentComplianceD!O66</f>
        <v>6.9000000000000006E-2</v>
      </c>
      <c r="CM81" s="91">
        <f>InputsTimeDependentComplianceD!P66</f>
        <v>6.9000000000000006E-2</v>
      </c>
      <c r="CN81" s="91">
        <f>InputsTimeDependentComplianceD!Q66</f>
        <v>6.9000000000000006E-2</v>
      </c>
      <c r="CO81" s="91">
        <f>InputsTimeDependentComplianceD!R66</f>
        <v>6.9000000000000006E-2</v>
      </c>
      <c r="CP81" s="91">
        <f t="shared" ref="CP81:CY81" si="453">CO81</f>
        <v>6.9000000000000006E-2</v>
      </c>
      <c r="CQ81" s="91">
        <f t="shared" si="453"/>
        <v>6.9000000000000006E-2</v>
      </c>
      <c r="CR81" s="91">
        <f t="shared" si="453"/>
        <v>6.9000000000000006E-2</v>
      </c>
      <c r="CS81" s="91">
        <f t="shared" si="453"/>
        <v>6.9000000000000006E-2</v>
      </c>
      <c r="CT81" s="91">
        <f t="shared" si="453"/>
        <v>6.9000000000000006E-2</v>
      </c>
      <c r="CU81" s="91">
        <f t="shared" si="453"/>
        <v>6.9000000000000006E-2</v>
      </c>
      <c r="CV81" s="91">
        <f t="shared" si="453"/>
        <v>6.9000000000000006E-2</v>
      </c>
      <c r="CW81" s="91">
        <f t="shared" si="453"/>
        <v>6.9000000000000006E-2</v>
      </c>
      <c r="CX81" s="91">
        <f t="shared" si="453"/>
        <v>6.9000000000000006E-2</v>
      </c>
      <c r="CY81" s="91">
        <f t="shared" si="453"/>
        <v>6.9000000000000006E-2</v>
      </c>
      <c r="CZ81" s="168"/>
      <c r="DA81" s="725"/>
      <c r="DB81" s="91"/>
      <c r="DC81" s="91"/>
      <c r="DD81" s="91"/>
      <c r="DE81" s="91"/>
      <c r="DF81" s="91">
        <f>InputsTimeDependentComplianceG!I66</f>
        <v>6.9000000000000006E-2</v>
      </c>
      <c r="DG81" s="91">
        <f>InputsTimeDependentComplianceG!J66</f>
        <v>6.9000000000000006E-2</v>
      </c>
      <c r="DH81" s="91">
        <f>InputsTimeDependentComplianceG!K66</f>
        <v>6.9000000000000006E-2</v>
      </c>
      <c r="DI81" s="91">
        <f>InputsTimeDependentComplianceG!L66</f>
        <v>6.9000000000000006E-2</v>
      </c>
      <c r="DJ81" s="91">
        <f>InputsTimeDependentComplianceG!M66</f>
        <v>6.9000000000000006E-2</v>
      </c>
      <c r="DK81" s="91">
        <f>InputsTimeDependentComplianceG!N66</f>
        <v>6.9000000000000006E-2</v>
      </c>
      <c r="DL81" s="91">
        <f>InputsTimeDependentComplianceG!O66</f>
        <v>6.9000000000000006E-2</v>
      </c>
      <c r="DM81" s="91">
        <f>InputsTimeDependentComplianceG!P66</f>
        <v>6.9000000000000006E-2</v>
      </c>
      <c r="DN81" s="91">
        <f>InputsTimeDependentComplianceG!Q66</f>
        <v>6.9000000000000006E-2</v>
      </c>
      <c r="DO81" s="91">
        <f>InputsTimeDependentComplianceG!R66</f>
        <v>6.9000000000000006E-2</v>
      </c>
      <c r="DP81" s="91">
        <f t="shared" ref="DP81:DY81" si="454">DO81</f>
        <v>6.9000000000000006E-2</v>
      </c>
      <c r="DQ81" s="91">
        <f t="shared" si="454"/>
        <v>6.9000000000000006E-2</v>
      </c>
      <c r="DR81" s="91">
        <f t="shared" si="454"/>
        <v>6.9000000000000006E-2</v>
      </c>
      <c r="DS81" s="91">
        <f t="shared" si="454"/>
        <v>6.9000000000000006E-2</v>
      </c>
      <c r="DT81" s="91">
        <f t="shared" si="454"/>
        <v>6.9000000000000006E-2</v>
      </c>
      <c r="DU81" s="91">
        <f t="shared" si="454"/>
        <v>6.9000000000000006E-2</v>
      </c>
      <c r="DV81" s="91">
        <f t="shared" si="454"/>
        <v>6.9000000000000006E-2</v>
      </c>
      <c r="DW81" s="91">
        <f t="shared" si="454"/>
        <v>6.9000000000000006E-2</v>
      </c>
      <c r="DX81" s="91">
        <f t="shared" si="454"/>
        <v>6.9000000000000006E-2</v>
      </c>
      <c r="DY81" s="91">
        <f t="shared" si="454"/>
        <v>6.9000000000000006E-2</v>
      </c>
      <c r="DZ81" s="168"/>
      <c r="EA81" s="66">
        <f>InputsStatic!S66</f>
        <v>9</v>
      </c>
      <c r="EB81" s="61">
        <v>0.39225226041022604</v>
      </c>
      <c r="EC81" s="153">
        <f>InputsStatic!T66</f>
        <v>2008</v>
      </c>
      <c r="ED81" s="596">
        <f>InputsNOMAD!AH66</f>
        <v>7.6845848451582398E-3</v>
      </c>
      <c r="EE81" s="596">
        <f>InputsNOMAD!AI66</f>
        <v>0.29236331268428101</v>
      </c>
      <c r="EF81" s="145"/>
      <c r="EG81" s="73"/>
      <c r="EH81" s="244">
        <f>InputsStatic!AF66</f>
        <v>0.27</v>
      </c>
      <c r="EI81" s="73"/>
      <c r="EJ81" s="66">
        <f t="shared" si="405"/>
        <v>8</v>
      </c>
      <c r="EK81" s="66">
        <v>0</v>
      </c>
      <c r="EL81" s="66">
        <v>0</v>
      </c>
      <c r="EM81" s="66">
        <v>0</v>
      </c>
      <c r="EN81" s="66">
        <v>0</v>
      </c>
      <c r="EO81" s="66">
        <v>0</v>
      </c>
      <c r="EP81" s="66">
        <v>0</v>
      </c>
      <c r="EQ81" s="66">
        <v>0</v>
      </c>
      <c r="ER81" s="66">
        <v>1</v>
      </c>
      <c r="ES81" s="66">
        <v>0</v>
      </c>
      <c r="ET81" s="66">
        <v>0</v>
      </c>
      <c r="EU81" s="66">
        <v>0</v>
      </c>
      <c r="EV81" s="66">
        <v>0</v>
      </c>
      <c r="EW81" s="66">
        <v>0</v>
      </c>
      <c r="EX81" s="66">
        <v>0</v>
      </c>
      <c r="EY81" s="66">
        <f t="shared" si="406"/>
        <v>1</v>
      </c>
      <c r="EZ81" s="66">
        <f t="shared" si="425"/>
        <v>1</v>
      </c>
      <c r="FA81" s="704" t="s">
        <v>659</v>
      </c>
      <c r="FB81" s="66">
        <f t="shared" si="426"/>
        <v>6</v>
      </c>
      <c r="FC81" s="153">
        <f t="shared" si="407"/>
        <v>2017</v>
      </c>
      <c r="FD81" s="77"/>
      <c r="FE81" s="77"/>
      <c r="FF81" s="77"/>
      <c r="FG81" s="77"/>
      <c r="FH81" s="77"/>
      <c r="FI81" s="77"/>
      <c r="FJ81" s="23"/>
      <c r="FK81" s="227"/>
      <c r="FL81" s="80"/>
      <c r="FM81" s="80"/>
      <c r="FN81" s="62"/>
      <c r="FO81" s="152"/>
      <c r="FP81" s="152"/>
      <c r="FQ81" s="152">
        <f>InputsTimeDependentUnits!J66</f>
        <v>7239740</v>
      </c>
      <c r="FR81" s="152">
        <f>InputsTimeDependentUnits!K66</f>
        <v>7239740</v>
      </c>
      <c r="FS81" s="152">
        <f>InputsTimeDependentUnits!L66</f>
        <v>7239740</v>
      </c>
      <c r="FT81" s="152">
        <f>InputsTimeDependentUnits!M66</f>
        <v>7239740</v>
      </c>
      <c r="FU81" s="152">
        <f>InputsTimeDependentUnits!N66</f>
        <v>7239740</v>
      </c>
      <c r="FV81" s="152">
        <f>InputsTimeDependentUnits!O66</f>
        <v>7239740</v>
      </c>
      <c r="FW81" s="152">
        <f>InputsTimeDependentUnits!P66</f>
        <v>7239740</v>
      </c>
      <c r="FX81" s="152">
        <f>InputsTimeDependentUnits!Q66</f>
        <v>7239740</v>
      </c>
      <c r="FY81" s="152">
        <f>InputsTimeDependentUnits!R66</f>
        <v>7239740</v>
      </c>
      <c r="FZ81" s="152">
        <f t="shared" ref="FZ81:GI82" si="455">FY81</f>
        <v>7239740</v>
      </c>
      <c r="GA81" s="152">
        <f t="shared" si="455"/>
        <v>7239740</v>
      </c>
      <c r="GB81" s="152">
        <f t="shared" si="455"/>
        <v>7239740</v>
      </c>
      <c r="GC81" s="152">
        <f t="shared" si="455"/>
        <v>7239740</v>
      </c>
      <c r="GD81" s="152">
        <f t="shared" si="455"/>
        <v>7239740</v>
      </c>
      <c r="GE81" s="152">
        <f t="shared" si="455"/>
        <v>7239740</v>
      </c>
      <c r="GF81" s="152">
        <f t="shared" si="455"/>
        <v>7239740</v>
      </c>
      <c r="GG81" s="152">
        <f t="shared" si="455"/>
        <v>7239740</v>
      </c>
      <c r="GH81" s="152">
        <f t="shared" si="455"/>
        <v>7239740</v>
      </c>
      <c r="GI81" s="152">
        <f t="shared" si="455"/>
        <v>7239740</v>
      </c>
      <c r="GJ81" s="168"/>
      <c r="GK81" s="227"/>
      <c r="GL81" s="80"/>
      <c r="GM81" s="80"/>
      <c r="GN81" s="153"/>
      <c r="GO81" s="153"/>
      <c r="GP81" s="153"/>
      <c r="GQ81" s="146">
        <v>1</v>
      </c>
      <c r="GR81" s="146">
        <v>1</v>
      </c>
      <c r="GS81" s="146">
        <v>1</v>
      </c>
      <c r="GT81" s="146">
        <v>1</v>
      </c>
      <c r="GU81" s="146">
        <v>1</v>
      </c>
      <c r="GV81" s="146">
        <v>1</v>
      </c>
      <c r="GW81" s="146">
        <v>1</v>
      </c>
      <c r="GX81" s="146">
        <v>1</v>
      </c>
      <c r="GY81" s="146">
        <v>1</v>
      </c>
      <c r="GZ81" s="146">
        <v>1</v>
      </c>
      <c r="HA81" s="146">
        <v>1</v>
      </c>
      <c r="HB81" s="146">
        <v>1</v>
      </c>
      <c r="HC81" s="146">
        <v>1</v>
      </c>
      <c r="HD81" s="146">
        <v>1</v>
      </c>
      <c r="HE81" s="146">
        <v>1</v>
      </c>
      <c r="HF81" s="146">
        <v>1</v>
      </c>
      <c r="HG81" s="146">
        <v>1</v>
      </c>
      <c r="HH81" s="146">
        <v>1</v>
      </c>
      <c r="HI81" s="146">
        <v>1</v>
      </c>
      <c r="HJ81" s="168"/>
      <c r="HK81" s="66">
        <f t="shared" si="409"/>
        <v>2012</v>
      </c>
      <c r="HL81" s="66">
        <f ca="1">IF($EJ81&gt;0,OFFSET(Dashboard!F$16,$EJ81-1,0),0)</f>
        <v>0</v>
      </c>
      <c r="HM81" s="66">
        <f ca="1">IF($EJ81&gt;0,OFFSET(Dashboard!G$16,$EJ81-1,0),0)</f>
        <v>1</v>
      </c>
      <c r="HN81" s="66">
        <f ca="1">IF($EJ81&gt;0,OFFSET(Dashboard!H$16,$EJ81-1,0),0)</f>
        <v>0</v>
      </c>
      <c r="HO81" s="168"/>
    </row>
    <row r="82" spans="1:223" s="5" customFormat="1" ht="24" customHeight="1" x14ac:dyDescent="0.2">
      <c r="A82" s="66">
        <f t="shared" ca="1" si="404"/>
        <v>1</v>
      </c>
      <c r="B82" s="68">
        <f t="shared" si="417"/>
        <v>72</v>
      </c>
      <c r="C82" s="68"/>
      <c r="D82" s="528" t="str">
        <f ca="1">IF(EJ82&gt;0,OFFSET(Dashboard!$E$16,EJ82-1,0),"")</f>
        <v>2010-12 Fed App</v>
      </c>
      <c r="E82" s="67" t="s">
        <v>390</v>
      </c>
      <c r="F82" s="69" t="s">
        <v>303</v>
      </c>
      <c r="G82" s="717">
        <f t="shared" ca="1" si="410"/>
        <v>298.47916800000002</v>
      </c>
      <c r="H82" s="718">
        <f t="shared" ca="1" si="411"/>
        <v>73.698560000000001</v>
      </c>
      <c r="I82" s="719">
        <f t="shared" ca="1" si="412"/>
        <v>0</v>
      </c>
      <c r="J82" s="523">
        <f>InputsStatic!J67</f>
        <v>41104</v>
      </c>
      <c r="K82" s="155">
        <f>InputsStatic!L67</f>
        <v>6</v>
      </c>
      <c r="L82" s="168"/>
      <c r="M82" s="244">
        <v>1</v>
      </c>
      <c r="N82" s="153">
        <v>1</v>
      </c>
      <c r="O82" s="153">
        <v>100</v>
      </c>
      <c r="P82" s="168"/>
      <c r="Q82" s="23"/>
      <c r="R82" s="610">
        <f>InputsStatic!M67</f>
        <v>32.4</v>
      </c>
      <c r="S82" s="610">
        <f>InputsStatic!N67</f>
        <v>8.0000000000000002E-3</v>
      </c>
      <c r="T82" s="610">
        <f>InputsStatic!O67</f>
        <v>0</v>
      </c>
      <c r="U82" s="154">
        <f>InputsStatic!P67</f>
        <v>1.1000000000000001</v>
      </c>
      <c r="V82" s="154">
        <f>InputsStatic!Q67</f>
        <v>1.2266666666666668</v>
      </c>
      <c r="W82" s="134">
        <f>InputsStatic!R67</f>
        <v>-4.0333333333333341E-3</v>
      </c>
      <c r="X82" s="138"/>
      <c r="Y82" s="138"/>
      <c r="Z82" s="227"/>
      <c r="AA82" s="80"/>
      <c r="AB82" s="80"/>
      <c r="AC82" s="153"/>
      <c r="AD82" s="153"/>
      <c r="AE82" s="153"/>
      <c r="AF82" s="153">
        <f>FQ82*GQ82</f>
        <v>9212320</v>
      </c>
      <c r="AG82" s="153">
        <f t="shared" si="287"/>
        <v>24126000</v>
      </c>
      <c r="AH82" s="153">
        <f t="shared" si="288"/>
        <v>24126000</v>
      </c>
      <c r="AI82" s="153">
        <f t="shared" si="289"/>
        <v>24126000</v>
      </c>
      <c r="AJ82" s="153">
        <f t="shared" si="290"/>
        <v>24126000</v>
      </c>
      <c r="AK82" s="153">
        <f t="shared" si="316"/>
        <v>24126000</v>
      </c>
      <c r="AL82" s="153">
        <f t="shared" si="291"/>
        <v>24126000</v>
      </c>
      <c r="AM82" s="153">
        <f t="shared" si="292"/>
        <v>24126000</v>
      </c>
      <c r="AN82" s="153">
        <f t="shared" si="293"/>
        <v>24126000</v>
      </c>
      <c r="AO82" s="153">
        <f t="shared" si="35"/>
        <v>24126000</v>
      </c>
      <c r="AP82" s="153">
        <f t="shared" si="36"/>
        <v>24126000</v>
      </c>
      <c r="AQ82" s="153">
        <f t="shared" si="37"/>
        <v>24126000</v>
      </c>
      <c r="AR82" s="153">
        <f t="shared" si="38"/>
        <v>24126000</v>
      </c>
      <c r="AS82" s="153">
        <f t="shared" si="39"/>
        <v>24126000</v>
      </c>
      <c r="AT82" s="153">
        <f t="shared" si="40"/>
        <v>24126000</v>
      </c>
      <c r="AU82" s="153">
        <f t="shared" si="41"/>
        <v>24126000</v>
      </c>
      <c r="AV82" s="153">
        <f t="shared" si="42"/>
        <v>24126000</v>
      </c>
      <c r="AW82" s="153">
        <f t="shared" si="43"/>
        <v>24126000</v>
      </c>
      <c r="AX82" s="153">
        <f t="shared" si="44"/>
        <v>24126000</v>
      </c>
      <c r="AY82" s="73"/>
      <c r="AZ82" s="73"/>
      <c r="BA82" s="725"/>
      <c r="BB82" s="91"/>
      <c r="BC82" s="91"/>
      <c r="BD82" s="91"/>
      <c r="BE82" s="91"/>
      <c r="BF82" s="91">
        <f>InputsTimeDependentComplianceE!I67</f>
        <v>0.95</v>
      </c>
      <c r="BG82" s="91">
        <f>InputsTimeDependentComplianceE!J67</f>
        <v>0.95</v>
      </c>
      <c r="BH82" s="91">
        <f>InputsTimeDependentComplianceE!K67</f>
        <v>0.95</v>
      </c>
      <c r="BI82" s="91">
        <f>InputsTimeDependentComplianceE!L67</f>
        <v>0.95</v>
      </c>
      <c r="BJ82" s="91">
        <f>InputsTimeDependentComplianceE!M67</f>
        <v>0.95</v>
      </c>
      <c r="BK82" s="91">
        <f>InputsTimeDependentComplianceE!N67</f>
        <v>0.95</v>
      </c>
      <c r="BL82" s="91">
        <f>InputsTimeDependentComplianceE!O67</f>
        <v>0.95</v>
      </c>
      <c r="BM82" s="91">
        <f>InputsTimeDependentComplianceE!P67</f>
        <v>0.95</v>
      </c>
      <c r="BN82" s="91">
        <f>InputsTimeDependentComplianceE!Q67</f>
        <v>0.95</v>
      </c>
      <c r="BO82" s="91">
        <f>InputsTimeDependentComplianceE!R67</f>
        <v>0.95</v>
      </c>
      <c r="BP82" s="91">
        <f t="shared" si="418"/>
        <v>0.95</v>
      </c>
      <c r="BQ82" s="91">
        <f t="shared" si="418"/>
        <v>0.95</v>
      </c>
      <c r="BR82" s="91">
        <f t="shared" ref="BR82:BS82" si="456">BQ82</f>
        <v>0.95</v>
      </c>
      <c r="BS82" s="91">
        <f t="shared" si="456"/>
        <v>0.95</v>
      </c>
      <c r="BT82" s="91">
        <f t="shared" ref="BT82:BU82" si="457">BS82</f>
        <v>0.95</v>
      </c>
      <c r="BU82" s="91">
        <f t="shared" si="457"/>
        <v>0.95</v>
      </c>
      <c r="BV82" s="91">
        <f t="shared" ref="BV82:BW82" si="458">BU82</f>
        <v>0.95</v>
      </c>
      <c r="BW82" s="91">
        <f t="shared" si="458"/>
        <v>0.95</v>
      </c>
      <c r="BX82" s="91">
        <f t="shared" ref="BX82:BY82" si="459">BW82</f>
        <v>0.95</v>
      </c>
      <c r="BY82" s="91">
        <f t="shared" si="459"/>
        <v>0.95</v>
      </c>
      <c r="BZ82" s="23"/>
      <c r="CA82" s="725"/>
      <c r="CB82" s="91"/>
      <c r="CC82" s="91"/>
      <c r="CD82" s="91"/>
      <c r="CE82" s="91"/>
      <c r="CF82" s="91">
        <f>InputsTimeDependentComplianceD!I67</f>
        <v>0.95</v>
      </c>
      <c r="CG82" s="91">
        <f>InputsTimeDependentComplianceD!J67</f>
        <v>0.95</v>
      </c>
      <c r="CH82" s="91">
        <f>InputsTimeDependentComplianceD!K67</f>
        <v>0.95</v>
      </c>
      <c r="CI82" s="91">
        <f>InputsTimeDependentComplianceD!L67</f>
        <v>0.95</v>
      </c>
      <c r="CJ82" s="91">
        <f>InputsTimeDependentComplianceD!M67</f>
        <v>0.95</v>
      </c>
      <c r="CK82" s="91">
        <f>InputsTimeDependentComplianceD!N67</f>
        <v>0.95</v>
      </c>
      <c r="CL82" s="91">
        <f>InputsTimeDependentComplianceD!O67</f>
        <v>0.95</v>
      </c>
      <c r="CM82" s="91">
        <f>InputsTimeDependentComplianceD!P67</f>
        <v>0.95</v>
      </c>
      <c r="CN82" s="91">
        <f>InputsTimeDependentComplianceD!Q67</f>
        <v>0.95</v>
      </c>
      <c r="CO82" s="91">
        <f>InputsTimeDependentComplianceD!R67</f>
        <v>0.95</v>
      </c>
      <c r="CP82" s="91">
        <f t="shared" ref="CP82:CY82" si="460">CO82</f>
        <v>0.95</v>
      </c>
      <c r="CQ82" s="91">
        <f t="shared" si="460"/>
        <v>0.95</v>
      </c>
      <c r="CR82" s="91">
        <f t="shared" si="460"/>
        <v>0.95</v>
      </c>
      <c r="CS82" s="91">
        <f t="shared" si="460"/>
        <v>0.95</v>
      </c>
      <c r="CT82" s="91">
        <f t="shared" si="460"/>
        <v>0.95</v>
      </c>
      <c r="CU82" s="91">
        <f t="shared" si="460"/>
        <v>0.95</v>
      </c>
      <c r="CV82" s="91">
        <f t="shared" si="460"/>
        <v>0.95</v>
      </c>
      <c r="CW82" s="91">
        <f t="shared" si="460"/>
        <v>0.95</v>
      </c>
      <c r="CX82" s="91">
        <f t="shared" si="460"/>
        <v>0.95</v>
      </c>
      <c r="CY82" s="91">
        <f t="shared" si="460"/>
        <v>0.95</v>
      </c>
      <c r="CZ82" s="168"/>
      <c r="DA82" s="725"/>
      <c r="DB82" s="91"/>
      <c r="DC82" s="91"/>
      <c r="DD82" s="91"/>
      <c r="DE82" s="91"/>
      <c r="DF82" s="91">
        <f>InputsTimeDependentComplianceG!I67</f>
        <v>0.95</v>
      </c>
      <c r="DG82" s="91">
        <f>InputsTimeDependentComplianceG!J67</f>
        <v>0.95</v>
      </c>
      <c r="DH82" s="91">
        <f>InputsTimeDependentComplianceG!K67</f>
        <v>0.95</v>
      </c>
      <c r="DI82" s="91">
        <f>InputsTimeDependentComplianceG!L67</f>
        <v>0.95</v>
      </c>
      <c r="DJ82" s="91">
        <f>InputsTimeDependentComplianceG!M67</f>
        <v>0.95</v>
      </c>
      <c r="DK82" s="91">
        <f>InputsTimeDependentComplianceG!N67</f>
        <v>0.95</v>
      </c>
      <c r="DL82" s="91">
        <f>InputsTimeDependentComplianceG!O67</f>
        <v>0.95</v>
      </c>
      <c r="DM82" s="91">
        <f>InputsTimeDependentComplianceG!P67</f>
        <v>0.95</v>
      </c>
      <c r="DN82" s="91">
        <f>InputsTimeDependentComplianceG!Q67</f>
        <v>0.95</v>
      </c>
      <c r="DO82" s="91">
        <f>InputsTimeDependentComplianceG!R67</f>
        <v>0.95</v>
      </c>
      <c r="DP82" s="91">
        <f t="shared" ref="DP82:DY82" si="461">DO82</f>
        <v>0.95</v>
      </c>
      <c r="DQ82" s="91">
        <f t="shared" si="461"/>
        <v>0.95</v>
      </c>
      <c r="DR82" s="91">
        <f t="shared" si="461"/>
        <v>0.95</v>
      </c>
      <c r="DS82" s="91">
        <f t="shared" si="461"/>
        <v>0.95</v>
      </c>
      <c r="DT82" s="91">
        <f t="shared" si="461"/>
        <v>0.95</v>
      </c>
      <c r="DU82" s="91">
        <f t="shared" si="461"/>
        <v>0.95</v>
      </c>
      <c r="DV82" s="91">
        <f t="shared" si="461"/>
        <v>0.95</v>
      </c>
      <c r="DW82" s="91">
        <f t="shared" si="461"/>
        <v>0.95</v>
      </c>
      <c r="DX82" s="91">
        <f t="shared" si="461"/>
        <v>0.95</v>
      </c>
      <c r="DY82" s="91">
        <f t="shared" si="461"/>
        <v>0.95</v>
      </c>
      <c r="DZ82" s="168"/>
      <c r="EA82" s="66">
        <f>InputsStatic!S67</f>
        <v>9</v>
      </c>
      <c r="EB82" s="61">
        <v>0.55971514547350498</v>
      </c>
      <c r="EC82" s="153">
        <f>InputsStatic!T67</f>
        <v>2000</v>
      </c>
      <c r="ED82" s="596">
        <f>InputsNOMAD!AH67</f>
        <v>1.04881763507449E-2</v>
      </c>
      <c r="EE82" s="596">
        <f>InputsNOMAD!AI67</f>
        <v>0.330172939861343</v>
      </c>
      <c r="EF82" s="145"/>
      <c r="EG82" s="73"/>
      <c r="EH82" s="244">
        <f>InputsStatic!AF67</f>
        <v>0.19</v>
      </c>
      <c r="EI82" s="73"/>
      <c r="EJ82" s="66">
        <f t="shared" si="405"/>
        <v>8</v>
      </c>
      <c r="EK82" s="66">
        <v>0</v>
      </c>
      <c r="EL82" s="66">
        <v>0</v>
      </c>
      <c r="EM82" s="66">
        <v>0</v>
      </c>
      <c r="EN82" s="66">
        <v>0</v>
      </c>
      <c r="EO82" s="66">
        <v>0</v>
      </c>
      <c r="EP82" s="66">
        <v>0</v>
      </c>
      <c r="EQ82" s="66">
        <v>0</v>
      </c>
      <c r="ER82" s="66">
        <v>1</v>
      </c>
      <c r="ES82" s="66">
        <v>0</v>
      </c>
      <c r="ET82" s="66">
        <v>0</v>
      </c>
      <c r="EU82" s="66">
        <v>0</v>
      </c>
      <c r="EV82" s="66">
        <v>0</v>
      </c>
      <c r="EW82" s="66">
        <v>0</v>
      </c>
      <c r="EX82" s="66">
        <v>0</v>
      </c>
      <c r="EY82" s="66">
        <f t="shared" si="406"/>
        <v>1</v>
      </c>
      <c r="EZ82" s="66">
        <f t="shared" si="425"/>
        <v>1</v>
      </c>
      <c r="FA82" s="704" t="s">
        <v>659</v>
      </c>
      <c r="FB82" s="66">
        <f t="shared" si="426"/>
        <v>6</v>
      </c>
      <c r="FC82" s="153">
        <f t="shared" si="407"/>
        <v>2017</v>
      </c>
      <c r="FD82" s="77"/>
      <c r="FE82" s="77"/>
      <c r="FF82" s="77"/>
      <c r="FG82" s="77"/>
      <c r="FH82" s="77"/>
      <c r="FI82" s="77"/>
      <c r="FJ82" s="23"/>
      <c r="FK82" s="227"/>
      <c r="FL82" s="80"/>
      <c r="FM82" s="80"/>
      <c r="FN82" s="62"/>
      <c r="FO82" s="152"/>
      <c r="FP82" s="152"/>
      <c r="FQ82" s="152">
        <f>InputsTimeDependentUnits!J67</f>
        <v>9212320</v>
      </c>
      <c r="FR82" s="152">
        <v>24126000</v>
      </c>
      <c r="FS82" s="152">
        <f>FR82</f>
        <v>24126000</v>
      </c>
      <c r="FT82" s="152">
        <f t="shared" ref="FT82:FY82" si="462">FS82</f>
        <v>24126000</v>
      </c>
      <c r="FU82" s="152">
        <f t="shared" si="462"/>
        <v>24126000</v>
      </c>
      <c r="FV82" s="152">
        <f t="shared" si="462"/>
        <v>24126000</v>
      </c>
      <c r="FW82" s="152">
        <f t="shared" si="462"/>
        <v>24126000</v>
      </c>
      <c r="FX82" s="152">
        <f t="shared" si="462"/>
        <v>24126000</v>
      </c>
      <c r="FY82" s="152">
        <f t="shared" si="462"/>
        <v>24126000</v>
      </c>
      <c r="FZ82" s="152">
        <f t="shared" si="455"/>
        <v>24126000</v>
      </c>
      <c r="GA82" s="152">
        <f t="shared" si="455"/>
        <v>24126000</v>
      </c>
      <c r="GB82" s="152">
        <f t="shared" si="455"/>
        <v>24126000</v>
      </c>
      <c r="GC82" s="152">
        <f t="shared" si="455"/>
        <v>24126000</v>
      </c>
      <c r="GD82" s="152">
        <f t="shared" si="455"/>
        <v>24126000</v>
      </c>
      <c r="GE82" s="152">
        <f t="shared" si="455"/>
        <v>24126000</v>
      </c>
      <c r="GF82" s="152">
        <f t="shared" si="455"/>
        <v>24126000</v>
      </c>
      <c r="GG82" s="152">
        <f t="shared" si="455"/>
        <v>24126000</v>
      </c>
      <c r="GH82" s="152">
        <f t="shared" si="455"/>
        <v>24126000</v>
      </c>
      <c r="GI82" s="152">
        <f t="shared" si="455"/>
        <v>24126000</v>
      </c>
      <c r="GJ82" s="168"/>
      <c r="GK82" s="227"/>
      <c r="GL82" s="80"/>
      <c r="GM82" s="80"/>
      <c r="GN82" s="153"/>
      <c r="GO82" s="153"/>
      <c r="GP82" s="153"/>
      <c r="GQ82" s="146">
        <v>1</v>
      </c>
      <c r="GR82" s="146">
        <v>1</v>
      </c>
      <c r="GS82" s="146">
        <v>1</v>
      </c>
      <c r="GT82" s="146">
        <v>1</v>
      </c>
      <c r="GU82" s="146">
        <v>1</v>
      </c>
      <c r="GV82" s="146">
        <v>1</v>
      </c>
      <c r="GW82" s="146">
        <v>1</v>
      </c>
      <c r="GX82" s="146">
        <v>1</v>
      </c>
      <c r="GY82" s="146">
        <v>1</v>
      </c>
      <c r="GZ82" s="146">
        <v>1</v>
      </c>
      <c r="HA82" s="146">
        <v>1</v>
      </c>
      <c r="HB82" s="146">
        <v>1</v>
      </c>
      <c r="HC82" s="146">
        <v>1</v>
      </c>
      <c r="HD82" s="146">
        <v>1</v>
      </c>
      <c r="HE82" s="146">
        <v>1</v>
      </c>
      <c r="HF82" s="146">
        <v>1</v>
      </c>
      <c r="HG82" s="146">
        <v>1</v>
      </c>
      <c r="HH82" s="146">
        <v>1</v>
      </c>
      <c r="HI82" s="146">
        <v>1</v>
      </c>
      <c r="HJ82" s="168"/>
      <c r="HK82" s="66">
        <f t="shared" si="409"/>
        <v>2012</v>
      </c>
      <c r="HL82" s="66">
        <f ca="1">IF($EJ82&gt;0,OFFSET(Dashboard!F$16,$EJ82-1,0),0)</f>
        <v>0</v>
      </c>
      <c r="HM82" s="66">
        <f ca="1">IF($EJ82&gt;0,OFFSET(Dashboard!G$16,$EJ82-1,0),0)</f>
        <v>1</v>
      </c>
      <c r="HN82" s="66">
        <f ca="1">IF($EJ82&gt;0,OFFSET(Dashboard!H$16,$EJ82-1,0),0)</f>
        <v>0</v>
      </c>
      <c r="HO82" s="168"/>
    </row>
    <row r="83" spans="1:223" s="5" customFormat="1" ht="24" customHeight="1" outlineLevel="1" x14ac:dyDescent="0.2">
      <c r="A83" s="66">
        <f t="shared" ca="1" si="404"/>
        <v>1</v>
      </c>
      <c r="B83" s="68">
        <f t="shared" si="417"/>
        <v>73</v>
      </c>
      <c r="C83" s="68"/>
      <c r="D83" s="528" t="str">
        <f ca="1">IF(EJ83&gt;0,OFFSET(Dashboard!$E$16,EJ83-1,0),"")</f>
        <v>2013-15 Fed App</v>
      </c>
      <c r="E83" s="67" t="s">
        <v>409</v>
      </c>
      <c r="F83" s="69" t="s">
        <v>311</v>
      </c>
      <c r="G83" s="717">
        <f t="shared" ca="1" si="410"/>
        <v>3.6701100000000002</v>
      </c>
      <c r="H83" s="718">
        <f t="shared" ca="1" si="411"/>
        <v>0.48934800000000001</v>
      </c>
      <c r="I83" s="719">
        <f t="shared" ca="1" si="412"/>
        <v>0.81557999999999997</v>
      </c>
      <c r="J83" s="524">
        <f>'2013-14Phase1'!D91</f>
        <v>41282</v>
      </c>
      <c r="K83" s="186">
        <f>'2013-14Phase1'!F91</f>
        <v>11</v>
      </c>
      <c r="L83" s="168"/>
      <c r="M83" s="244">
        <v>1</v>
      </c>
      <c r="N83" s="153">
        <v>1</v>
      </c>
      <c r="O83" s="153">
        <v>100</v>
      </c>
      <c r="P83" s="168"/>
      <c r="Q83" s="23"/>
      <c r="R83" s="618">
        <f>'2013-14Phase1'!G91</f>
        <v>90</v>
      </c>
      <c r="S83" s="617">
        <f>'2013-14Phase1'!H91</f>
        <v>1.2E-2</v>
      </c>
      <c r="T83" s="669">
        <f>'2013-14Phase1'!I91</f>
        <v>20</v>
      </c>
      <c r="U83" s="154">
        <f>'2013-14Phase1'!J91</f>
        <v>1.0920000000000001</v>
      </c>
      <c r="V83" s="154">
        <f>'2013-14Phase1'!K91</f>
        <v>1.2350000000000001</v>
      </c>
      <c r="W83" s="154">
        <f>'2013-14Phase1'!L91</f>
        <v>-5.0000000000000001E-3</v>
      </c>
      <c r="X83" s="138"/>
      <c r="Y83" s="138"/>
      <c r="Z83" s="227"/>
      <c r="AA83" s="80"/>
      <c r="AB83" s="80"/>
      <c r="AC83" s="153"/>
      <c r="AD83" s="153"/>
      <c r="AE83" s="153"/>
      <c r="AF83" s="153"/>
      <c r="AG83" s="153">
        <f>FR83*GR83</f>
        <v>40779</v>
      </c>
      <c r="AH83" s="153">
        <f t="shared" si="288"/>
        <v>40779</v>
      </c>
      <c r="AI83" s="153">
        <f t="shared" si="289"/>
        <v>40779</v>
      </c>
      <c r="AJ83" s="153">
        <f t="shared" si="290"/>
        <v>40779</v>
      </c>
      <c r="AK83" s="153">
        <f t="shared" si="316"/>
        <v>40779</v>
      </c>
      <c r="AL83" s="153">
        <f t="shared" si="291"/>
        <v>40779</v>
      </c>
      <c r="AM83" s="153">
        <f t="shared" si="292"/>
        <v>40779</v>
      </c>
      <c r="AN83" s="153">
        <f t="shared" si="293"/>
        <v>40779</v>
      </c>
      <c r="AO83" s="153">
        <f t="shared" si="35"/>
        <v>40779</v>
      </c>
      <c r="AP83" s="153">
        <f t="shared" si="36"/>
        <v>40779</v>
      </c>
      <c r="AQ83" s="153">
        <f t="shared" si="37"/>
        <v>40779</v>
      </c>
      <c r="AR83" s="153">
        <f t="shared" si="38"/>
        <v>40779</v>
      </c>
      <c r="AS83" s="153">
        <f t="shared" si="39"/>
        <v>40779</v>
      </c>
      <c r="AT83" s="153">
        <f t="shared" si="40"/>
        <v>40779</v>
      </c>
      <c r="AU83" s="153">
        <f t="shared" si="41"/>
        <v>40779</v>
      </c>
      <c r="AV83" s="153">
        <f t="shared" si="42"/>
        <v>40779</v>
      </c>
      <c r="AW83" s="153">
        <f t="shared" si="43"/>
        <v>40779</v>
      </c>
      <c r="AX83" s="153">
        <f t="shared" si="44"/>
        <v>40779</v>
      </c>
      <c r="AY83" s="73"/>
      <c r="AZ83" s="73"/>
      <c r="BA83" s="249"/>
      <c r="BB83" s="184"/>
      <c r="BC83" s="184"/>
      <c r="BD83" s="184"/>
      <c r="BE83" s="184"/>
      <c r="BF83" s="184"/>
      <c r="BG83" s="184"/>
      <c r="BH83" s="184">
        <f>'2013-14Phase1'!BE91</f>
        <v>0.89</v>
      </c>
      <c r="BI83" s="184">
        <f>'2013-14Phase1'!BF91</f>
        <v>0.89</v>
      </c>
      <c r="BJ83" s="184">
        <f>'2013-14Phase1'!BG91</f>
        <v>0.89</v>
      </c>
      <c r="BK83" s="184">
        <f>'2013-14Phase1'!BH91</f>
        <v>0.89</v>
      </c>
      <c r="BL83" s="184">
        <f>'2013-14Phase1'!BI91</f>
        <v>0.89</v>
      </c>
      <c r="BM83" s="184">
        <f>'2013-14Phase1'!BJ91</f>
        <v>0.89</v>
      </c>
      <c r="BN83" s="184">
        <f>'2013-14Phase1'!BK91</f>
        <v>0.89</v>
      </c>
      <c r="BO83" s="184">
        <f>'2013-14Phase1'!BL91</f>
        <v>0.89</v>
      </c>
      <c r="BP83" s="184">
        <f>'2013-14Phase1'!BM91</f>
        <v>0.89</v>
      </c>
      <c r="BQ83" s="184">
        <f>'2013-14Phase1'!BN91</f>
        <v>0.89</v>
      </c>
      <c r="BR83" s="184">
        <f>'2013-14Phase1'!BO91</f>
        <v>0.89</v>
      </c>
      <c r="BS83" s="184">
        <f>'2013-14Phase1'!BP91</f>
        <v>0.89</v>
      </c>
      <c r="BT83" s="184">
        <f>'2013-14Phase1'!BQ91</f>
        <v>0.89</v>
      </c>
      <c r="BU83" s="184">
        <f>'2013-14Phase1'!BR91</f>
        <v>0.89</v>
      </c>
      <c r="BV83" s="184">
        <f>'2013-14Phase1'!BS91</f>
        <v>0.89</v>
      </c>
      <c r="BW83" s="184">
        <f>'2013-14Phase1'!BT91</f>
        <v>0.89</v>
      </c>
      <c r="BX83" s="184">
        <f>'2013-14Phase1'!BU91</f>
        <v>0.89</v>
      </c>
      <c r="BY83" s="184">
        <f>'2013-14Phase1'!BV91</f>
        <v>0.89</v>
      </c>
      <c r="BZ83" s="23"/>
      <c r="CA83" s="249"/>
      <c r="CB83" s="184"/>
      <c r="CC83" s="184"/>
      <c r="CD83" s="184"/>
      <c r="CE83" s="184"/>
      <c r="CF83" s="184"/>
      <c r="CG83" s="184"/>
      <c r="CH83" s="184">
        <f>'2013-14Phase1'!BE91</f>
        <v>0.89</v>
      </c>
      <c r="CI83" s="184">
        <f>'2013-14Phase1'!BF91</f>
        <v>0.89</v>
      </c>
      <c r="CJ83" s="184">
        <f>'2013-14Phase1'!BG91</f>
        <v>0.89</v>
      </c>
      <c r="CK83" s="184">
        <f>'2013-14Phase1'!BH91</f>
        <v>0.89</v>
      </c>
      <c r="CL83" s="184">
        <f>'2013-14Phase1'!BI91</f>
        <v>0.89</v>
      </c>
      <c r="CM83" s="184">
        <f>'2013-14Phase1'!BJ91</f>
        <v>0.89</v>
      </c>
      <c r="CN83" s="184">
        <f>'2013-14Phase1'!BK91</f>
        <v>0.89</v>
      </c>
      <c r="CO83" s="184">
        <f>'2013-14Phase1'!BL91</f>
        <v>0.89</v>
      </c>
      <c r="CP83" s="184">
        <f>'2013-14Phase1'!CM91</f>
        <v>0.89</v>
      </c>
      <c r="CQ83" s="184">
        <f>'2013-14Phase1'!CN91</f>
        <v>0.89</v>
      </c>
      <c r="CR83" s="184">
        <f>'2013-14Phase1'!CO91</f>
        <v>0.89</v>
      </c>
      <c r="CS83" s="184">
        <f>'2013-14Phase1'!CP91</f>
        <v>0.89</v>
      </c>
      <c r="CT83" s="184">
        <f>'2013-14Phase1'!CQ91</f>
        <v>0.89</v>
      </c>
      <c r="CU83" s="184">
        <f>'2013-14Phase1'!CR91</f>
        <v>0.89</v>
      </c>
      <c r="CV83" s="184">
        <f>'2013-14Phase1'!CS91</f>
        <v>0.89</v>
      </c>
      <c r="CW83" s="184">
        <f>'2013-14Phase1'!CT91</f>
        <v>0.89</v>
      </c>
      <c r="CX83" s="184">
        <f>'2013-14Phase1'!CU91</f>
        <v>0.89</v>
      </c>
      <c r="CY83" s="184">
        <f>'2013-14Phase1'!CV91</f>
        <v>0.89</v>
      </c>
      <c r="CZ83" s="168"/>
      <c r="DA83" s="249"/>
      <c r="DB83" s="184"/>
      <c r="DC83" s="184"/>
      <c r="DD83" s="184"/>
      <c r="DE83" s="184"/>
      <c r="DF83" s="184"/>
      <c r="DG83" s="184"/>
      <c r="DH83" s="184">
        <f>'2013-14Phase1'!CJ91</f>
        <v>0.89</v>
      </c>
      <c r="DI83" s="184">
        <f>'2013-14Phase1'!CK91</f>
        <v>0.89</v>
      </c>
      <c r="DJ83" s="184">
        <f>'2013-14Phase1'!CL91</f>
        <v>0.89</v>
      </c>
      <c r="DK83" s="184">
        <f>'2013-14Phase1'!CM91</f>
        <v>0.89</v>
      </c>
      <c r="DL83" s="184">
        <f>'2013-14Phase1'!CN91</f>
        <v>0.89</v>
      </c>
      <c r="DM83" s="184">
        <f>'2013-14Phase1'!CO91</f>
        <v>0.89</v>
      </c>
      <c r="DN83" s="184">
        <f>'2013-14Phase1'!CP91</f>
        <v>0.89</v>
      </c>
      <c r="DO83" s="184">
        <f>'2013-14Phase1'!CQ91</f>
        <v>0.89</v>
      </c>
      <c r="DP83" s="184">
        <f>'2013-14Phase1'!CR91</f>
        <v>0.89</v>
      </c>
      <c r="DQ83" s="184">
        <f>'2013-14Phase1'!CS91</f>
        <v>0.89</v>
      </c>
      <c r="DR83" s="184">
        <f>'2013-14Phase1'!CT91</f>
        <v>0.89</v>
      </c>
      <c r="DS83" s="184">
        <f>'2013-14Phase1'!CU91</f>
        <v>0.89</v>
      </c>
      <c r="DT83" s="184">
        <f>'2013-14Phase1'!CV91</f>
        <v>0.89</v>
      </c>
      <c r="DU83" s="184">
        <f>'2013-14Phase1'!CW91</f>
        <v>0.89</v>
      </c>
      <c r="DV83" s="184">
        <f>'2013-14Phase1'!CX91</f>
        <v>0.89</v>
      </c>
      <c r="DW83" s="184">
        <f>'2013-14Phase1'!CY91</f>
        <v>0.89</v>
      </c>
      <c r="DX83" s="184">
        <f>'2013-14Phase1'!CZ91</f>
        <v>0.89</v>
      </c>
      <c r="DY83" s="184">
        <f>'2013-14Phase1'!DA91</f>
        <v>0.89</v>
      </c>
      <c r="DZ83" s="168"/>
      <c r="EA83" s="66">
        <v>9</v>
      </c>
      <c r="EB83" s="61">
        <v>0.53489292403908095</v>
      </c>
      <c r="EC83" s="153">
        <f>'2013-14Phase1'!N91</f>
        <v>1970</v>
      </c>
      <c r="ED83" s="596">
        <f>'2013-14Phase1'!Q91</f>
        <v>1.6624987435797114E-2</v>
      </c>
      <c r="EE83" s="596">
        <f>'2013-14Phase1'!R91</f>
        <v>0.16705409967213777</v>
      </c>
      <c r="EF83" s="145"/>
      <c r="EG83" s="73"/>
      <c r="EH83" s="244">
        <f>'2013-14Phase1'!O91</f>
        <v>0.21250000000000002</v>
      </c>
      <c r="EI83" s="168"/>
      <c r="EJ83" s="66">
        <f t="shared" si="405"/>
        <v>9</v>
      </c>
      <c r="EK83" s="66">
        <v>0</v>
      </c>
      <c r="EL83" s="66">
        <v>0</v>
      </c>
      <c r="EM83" s="66">
        <v>0</v>
      </c>
      <c r="EN83" s="66">
        <v>0</v>
      </c>
      <c r="EO83" s="66">
        <v>0</v>
      </c>
      <c r="EP83" s="66">
        <v>0</v>
      </c>
      <c r="EQ83" s="66">
        <v>0</v>
      </c>
      <c r="ER83" s="66">
        <v>0</v>
      </c>
      <c r="ES83" s="66">
        <v>1</v>
      </c>
      <c r="ET83" s="66">
        <v>0</v>
      </c>
      <c r="EU83" s="66">
        <v>0</v>
      </c>
      <c r="EV83" s="66">
        <v>0</v>
      </c>
      <c r="EW83" s="66">
        <v>0</v>
      </c>
      <c r="EX83" s="66">
        <v>0</v>
      </c>
      <c r="EY83" s="66">
        <f t="shared" si="406"/>
        <v>1</v>
      </c>
      <c r="EZ83" s="66">
        <f t="shared" si="425"/>
        <v>1</v>
      </c>
      <c r="FA83" s="704" t="s">
        <v>659</v>
      </c>
      <c r="FB83" s="66">
        <f t="shared" si="426"/>
        <v>6</v>
      </c>
      <c r="FC83" s="153">
        <f t="shared" si="407"/>
        <v>2017</v>
      </c>
      <c r="FD83" s="185"/>
      <c r="FE83" s="185"/>
      <c r="FF83" s="185"/>
      <c r="FG83" s="185"/>
      <c r="FH83" s="185"/>
      <c r="FI83" s="185"/>
      <c r="FJ83" s="23"/>
      <c r="FK83" s="227"/>
      <c r="FL83" s="80"/>
      <c r="FM83" s="80"/>
      <c r="FN83" s="153"/>
      <c r="FO83" s="152"/>
      <c r="FP83" s="152"/>
      <c r="FQ83" s="152"/>
      <c r="FR83" s="152">
        <f>'2013-14Phase1'!DO91</f>
        <v>40779</v>
      </c>
      <c r="FS83" s="152">
        <f>'2013-14Phase1'!DP91</f>
        <v>40779</v>
      </c>
      <c r="FT83" s="152">
        <f>'2013-14Phase1'!DQ91</f>
        <v>40779</v>
      </c>
      <c r="FU83" s="152">
        <f>'2013-14Phase1'!DR91</f>
        <v>40779</v>
      </c>
      <c r="FV83" s="152">
        <f>'2013-14Phase1'!DS91</f>
        <v>40779</v>
      </c>
      <c r="FW83" s="152">
        <f>'2013-14Phase1'!DT91</f>
        <v>40779</v>
      </c>
      <c r="FX83" s="152">
        <f>'2013-14Phase1'!DU91</f>
        <v>40779</v>
      </c>
      <c r="FY83" s="152">
        <f>'2013-14Phase1'!DV91</f>
        <v>40779</v>
      </c>
      <c r="FZ83" s="152">
        <f>'2013-14Phase1'!DW91</f>
        <v>40779</v>
      </c>
      <c r="GA83" s="152">
        <f>'2013-14Phase1'!DX91</f>
        <v>40779</v>
      </c>
      <c r="GB83" s="152">
        <f>'2013-14Phase1'!DY91</f>
        <v>40779</v>
      </c>
      <c r="GC83" s="152">
        <f>'2013-14Phase1'!DZ91</f>
        <v>40779</v>
      </c>
      <c r="GD83" s="152">
        <f>'2013-14Phase1'!EA91</f>
        <v>40779</v>
      </c>
      <c r="GE83" s="152">
        <f>'2013-14Phase1'!EB91</f>
        <v>40779</v>
      </c>
      <c r="GF83" s="152">
        <f>'2013-14Phase1'!EC91</f>
        <v>40779</v>
      </c>
      <c r="GG83" s="152">
        <f>'2013-14Phase1'!ED91</f>
        <v>40779</v>
      </c>
      <c r="GH83" s="152">
        <f>'2013-14Phase1'!EE91</f>
        <v>40779</v>
      </c>
      <c r="GI83" s="152">
        <f>'2013-14Phase1'!EF91</f>
        <v>40779</v>
      </c>
      <c r="GJ83" s="168"/>
      <c r="GK83" s="227"/>
      <c r="GL83" s="80"/>
      <c r="GM83" s="80"/>
      <c r="GN83" s="153"/>
      <c r="GO83" s="153"/>
      <c r="GP83" s="153"/>
      <c r="GQ83" s="153"/>
      <c r="GR83" s="656">
        <v>1</v>
      </c>
      <c r="GS83" s="594">
        <f t="shared" ref="GS83:GS101" si="463">GR83</f>
        <v>1</v>
      </c>
      <c r="GT83" s="594">
        <f t="shared" ref="GT83:HI98" si="464">GS83</f>
        <v>1</v>
      </c>
      <c r="GU83" s="594">
        <f t="shared" si="464"/>
        <v>1</v>
      </c>
      <c r="GV83" s="594">
        <f t="shared" si="464"/>
        <v>1</v>
      </c>
      <c r="GW83" s="594">
        <f t="shared" si="464"/>
        <v>1</v>
      </c>
      <c r="GX83" s="594">
        <f t="shared" si="464"/>
        <v>1</v>
      </c>
      <c r="GY83" s="594">
        <f t="shared" si="464"/>
        <v>1</v>
      </c>
      <c r="GZ83" s="594">
        <f t="shared" si="464"/>
        <v>1</v>
      </c>
      <c r="HA83" s="594">
        <f t="shared" si="464"/>
        <v>1</v>
      </c>
      <c r="HB83" s="594">
        <f t="shared" si="464"/>
        <v>1</v>
      </c>
      <c r="HC83" s="594">
        <f t="shared" si="464"/>
        <v>1</v>
      </c>
      <c r="HD83" s="594">
        <f t="shared" si="464"/>
        <v>1</v>
      </c>
      <c r="HE83" s="594">
        <f t="shared" si="464"/>
        <v>1</v>
      </c>
      <c r="HF83" s="594">
        <f t="shared" si="464"/>
        <v>1</v>
      </c>
      <c r="HG83" s="594">
        <f t="shared" si="464"/>
        <v>1</v>
      </c>
      <c r="HH83" s="594">
        <f t="shared" si="464"/>
        <v>1</v>
      </c>
      <c r="HI83" s="594">
        <f t="shared" si="464"/>
        <v>1</v>
      </c>
      <c r="HJ83" s="168"/>
      <c r="HK83" s="66">
        <f t="shared" si="409"/>
        <v>2013</v>
      </c>
      <c r="HL83" s="66">
        <f ca="1">IF($EJ83&gt;0,OFFSET(Dashboard!F$16,$EJ83-1,0),0)</f>
        <v>0</v>
      </c>
      <c r="HM83" s="66">
        <f ca="1">IF($EJ83&gt;0,OFFSET(Dashboard!G$16,$EJ83-1,0),0)</f>
        <v>1</v>
      </c>
      <c r="HN83" s="66">
        <f ca="1">IF($EJ83&gt;0,OFFSET(Dashboard!H$16,$EJ83-1,0),0)</f>
        <v>0</v>
      </c>
      <c r="HO83" s="168"/>
    </row>
    <row r="84" spans="1:223" s="5" customFormat="1" ht="24" customHeight="1" outlineLevel="1" x14ac:dyDescent="0.2">
      <c r="A84" s="66">
        <f t="shared" ca="1" si="404"/>
        <v>1</v>
      </c>
      <c r="B84" s="68">
        <f t="shared" si="417"/>
        <v>74</v>
      </c>
      <c r="C84" s="68"/>
      <c r="D84" s="528" t="str">
        <f ca="1">IF(EJ84&gt;0,OFFSET(Dashboard!$E$16,EJ84-1,0),"")</f>
        <v>2013-15 Fed App</v>
      </c>
      <c r="E84" s="67" t="s">
        <v>410</v>
      </c>
      <c r="F84" s="69" t="s">
        <v>312</v>
      </c>
      <c r="G84" s="717">
        <f t="shared" ca="1" si="410"/>
        <v>0</v>
      </c>
      <c r="H84" s="718">
        <f t="shared" ca="1" si="411"/>
        <v>0</v>
      </c>
      <c r="I84" s="719">
        <f t="shared" ca="1" si="412"/>
        <v>0.29242800000000002</v>
      </c>
      <c r="J84" s="524">
        <f>'2013-14Phase1'!D92</f>
        <v>41380</v>
      </c>
      <c r="K84" s="186">
        <f>'2013-14Phase1'!F92</f>
        <v>10</v>
      </c>
      <c r="L84" s="168"/>
      <c r="M84" s="244">
        <v>1</v>
      </c>
      <c r="N84" s="153">
        <v>1</v>
      </c>
      <c r="O84" s="153">
        <v>100</v>
      </c>
      <c r="P84" s="168"/>
      <c r="Q84" s="23"/>
      <c r="R84" s="618">
        <f>'2013-14Phase1'!G92</f>
        <v>0</v>
      </c>
      <c r="S84" s="610">
        <f>'2013-14Phase1'!H92</f>
        <v>0</v>
      </c>
      <c r="T84" s="669">
        <f>'2013-14Phase1'!I92</f>
        <v>18</v>
      </c>
      <c r="U84" s="154">
        <f>'2013-14Phase1'!J92</f>
        <v>1</v>
      </c>
      <c r="V84" s="154">
        <f>'2013-14Phase1'!K92</f>
        <v>1</v>
      </c>
      <c r="W84" s="154">
        <f>'2013-14Phase1'!L92</f>
        <v>0</v>
      </c>
      <c r="X84" s="138"/>
      <c r="Y84" s="138"/>
      <c r="Z84" s="227"/>
      <c r="AA84" s="80"/>
      <c r="AB84" s="80"/>
      <c r="AC84" s="153"/>
      <c r="AD84" s="153"/>
      <c r="AE84" s="153"/>
      <c r="AF84" s="153"/>
      <c r="AG84" s="153">
        <f t="shared" si="287"/>
        <v>16246</v>
      </c>
      <c r="AH84" s="153">
        <f t="shared" si="288"/>
        <v>16246</v>
      </c>
      <c r="AI84" s="153">
        <f t="shared" si="289"/>
        <v>16246</v>
      </c>
      <c r="AJ84" s="153">
        <f t="shared" si="290"/>
        <v>16246</v>
      </c>
      <c r="AK84" s="153">
        <f t="shared" si="316"/>
        <v>16246</v>
      </c>
      <c r="AL84" s="153">
        <f t="shared" si="291"/>
        <v>16246</v>
      </c>
      <c r="AM84" s="153">
        <f t="shared" si="292"/>
        <v>16246</v>
      </c>
      <c r="AN84" s="153">
        <f t="shared" si="293"/>
        <v>16246</v>
      </c>
      <c r="AO84" s="153">
        <f t="shared" si="35"/>
        <v>16246</v>
      </c>
      <c r="AP84" s="153">
        <f t="shared" si="36"/>
        <v>16246</v>
      </c>
      <c r="AQ84" s="153">
        <f t="shared" si="37"/>
        <v>16246</v>
      </c>
      <c r="AR84" s="153">
        <f t="shared" si="38"/>
        <v>16246</v>
      </c>
      <c r="AS84" s="153">
        <f t="shared" si="39"/>
        <v>16246</v>
      </c>
      <c r="AT84" s="153">
        <f t="shared" si="40"/>
        <v>16246</v>
      </c>
      <c r="AU84" s="153">
        <f t="shared" si="41"/>
        <v>16246</v>
      </c>
      <c r="AV84" s="153">
        <f t="shared" si="42"/>
        <v>16246</v>
      </c>
      <c r="AW84" s="153">
        <f t="shared" si="43"/>
        <v>16246</v>
      </c>
      <c r="AX84" s="153">
        <f t="shared" si="44"/>
        <v>16246</v>
      </c>
      <c r="AY84" s="73"/>
      <c r="AZ84" s="73"/>
      <c r="BA84" s="249"/>
      <c r="BB84" s="184"/>
      <c r="BC84" s="184"/>
      <c r="BD84" s="184"/>
      <c r="BE84" s="184"/>
      <c r="BF84" s="184"/>
      <c r="BG84" s="184"/>
      <c r="BH84" s="184">
        <f>'2013-14Phase1'!BE92</f>
        <v>0.95</v>
      </c>
      <c r="BI84" s="184">
        <f>'2013-14Phase1'!BF92</f>
        <v>0.95</v>
      </c>
      <c r="BJ84" s="184">
        <f>'2013-14Phase1'!BG92</f>
        <v>0.95</v>
      </c>
      <c r="BK84" s="184">
        <f>'2013-14Phase1'!BH92</f>
        <v>0.95</v>
      </c>
      <c r="BL84" s="184">
        <f>'2013-14Phase1'!BI92</f>
        <v>0.95</v>
      </c>
      <c r="BM84" s="184">
        <f>'2013-14Phase1'!BJ92</f>
        <v>0.95</v>
      </c>
      <c r="BN84" s="184">
        <f>'2013-14Phase1'!BK92</f>
        <v>0.95</v>
      </c>
      <c r="BO84" s="184">
        <f>'2013-14Phase1'!BL92</f>
        <v>0.95</v>
      </c>
      <c r="BP84" s="184">
        <f>'2013-14Phase1'!BM92</f>
        <v>0.95</v>
      </c>
      <c r="BQ84" s="184">
        <f>'2013-14Phase1'!BN92</f>
        <v>0.95</v>
      </c>
      <c r="BR84" s="184">
        <f>'2013-14Phase1'!BO92</f>
        <v>0.95</v>
      </c>
      <c r="BS84" s="184">
        <f>'2013-14Phase1'!BP92</f>
        <v>0.95</v>
      </c>
      <c r="BT84" s="184">
        <f>'2013-14Phase1'!BQ92</f>
        <v>0.95</v>
      </c>
      <c r="BU84" s="184">
        <f>'2013-14Phase1'!BR92</f>
        <v>0.95</v>
      </c>
      <c r="BV84" s="184">
        <f>'2013-14Phase1'!BS92</f>
        <v>0.95</v>
      </c>
      <c r="BW84" s="184">
        <f>'2013-14Phase1'!BT92</f>
        <v>0.95</v>
      </c>
      <c r="BX84" s="184">
        <f>'2013-14Phase1'!BU92</f>
        <v>0.95</v>
      </c>
      <c r="BY84" s="184">
        <f>'2013-14Phase1'!BV92</f>
        <v>0.95</v>
      </c>
      <c r="BZ84" s="23"/>
      <c r="CA84" s="249"/>
      <c r="CB84" s="184"/>
      <c r="CC84" s="184"/>
      <c r="CD84" s="184"/>
      <c r="CE84" s="184"/>
      <c r="CF84" s="184"/>
      <c r="CG84" s="184"/>
      <c r="CH84" s="184">
        <f>'2013-14Phase1'!BE92</f>
        <v>0.95</v>
      </c>
      <c r="CI84" s="184">
        <f>'2013-14Phase1'!BF92</f>
        <v>0.95</v>
      </c>
      <c r="CJ84" s="184">
        <f>'2013-14Phase1'!BG92</f>
        <v>0.95</v>
      </c>
      <c r="CK84" s="184">
        <f>'2013-14Phase1'!BH92</f>
        <v>0.95</v>
      </c>
      <c r="CL84" s="184">
        <f>'2013-14Phase1'!BI92</f>
        <v>0.95</v>
      </c>
      <c r="CM84" s="184">
        <f>'2013-14Phase1'!BJ92</f>
        <v>0.95</v>
      </c>
      <c r="CN84" s="184">
        <f>'2013-14Phase1'!BK92</f>
        <v>0.95</v>
      </c>
      <c r="CO84" s="184">
        <f>'2013-14Phase1'!BL92</f>
        <v>0.95</v>
      </c>
      <c r="CP84" s="184">
        <f>'2013-14Phase1'!CM92</f>
        <v>0.95</v>
      </c>
      <c r="CQ84" s="184">
        <f>'2013-14Phase1'!CN92</f>
        <v>0.95</v>
      </c>
      <c r="CR84" s="184">
        <f>'2013-14Phase1'!CO92</f>
        <v>0.95</v>
      </c>
      <c r="CS84" s="184">
        <f>'2013-14Phase1'!CP92</f>
        <v>0.95</v>
      </c>
      <c r="CT84" s="184">
        <f>'2013-14Phase1'!CQ92</f>
        <v>0.95</v>
      </c>
      <c r="CU84" s="184">
        <f>'2013-14Phase1'!CR92</f>
        <v>0.95</v>
      </c>
      <c r="CV84" s="184">
        <f>'2013-14Phase1'!CS92</f>
        <v>0.95</v>
      </c>
      <c r="CW84" s="184">
        <f>'2013-14Phase1'!CT92</f>
        <v>0.95</v>
      </c>
      <c r="CX84" s="184">
        <f>'2013-14Phase1'!CU92</f>
        <v>0.95</v>
      </c>
      <c r="CY84" s="184">
        <f>'2013-14Phase1'!CV92</f>
        <v>0.95</v>
      </c>
      <c r="CZ84" s="168"/>
      <c r="DA84" s="249"/>
      <c r="DB84" s="184"/>
      <c r="DC84" s="184"/>
      <c r="DD84" s="184"/>
      <c r="DE84" s="184"/>
      <c r="DF84" s="184"/>
      <c r="DG84" s="184"/>
      <c r="DH84" s="184">
        <f>'2013-14Phase1'!CJ92</f>
        <v>0.95</v>
      </c>
      <c r="DI84" s="184">
        <f>'2013-14Phase1'!CK92</f>
        <v>0.95</v>
      </c>
      <c r="DJ84" s="184">
        <f>'2013-14Phase1'!CL92</f>
        <v>0.95</v>
      </c>
      <c r="DK84" s="184">
        <f>'2013-14Phase1'!CM92</f>
        <v>0.95</v>
      </c>
      <c r="DL84" s="184">
        <f>'2013-14Phase1'!CN92</f>
        <v>0.95</v>
      </c>
      <c r="DM84" s="184">
        <f>'2013-14Phase1'!CO92</f>
        <v>0.95</v>
      </c>
      <c r="DN84" s="184">
        <f>'2013-14Phase1'!CP92</f>
        <v>0.95</v>
      </c>
      <c r="DO84" s="184">
        <f>'2013-14Phase1'!CQ92</f>
        <v>0.95</v>
      </c>
      <c r="DP84" s="184">
        <f>'2013-14Phase1'!CR92</f>
        <v>0.95</v>
      </c>
      <c r="DQ84" s="184">
        <f>'2013-14Phase1'!CS92</f>
        <v>0.95</v>
      </c>
      <c r="DR84" s="184">
        <f>'2013-14Phase1'!CT92</f>
        <v>0.95</v>
      </c>
      <c r="DS84" s="184">
        <f>'2013-14Phase1'!CU92</f>
        <v>0.95</v>
      </c>
      <c r="DT84" s="184">
        <f>'2013-14Phase1'!CV92</f>
        <v>0.95</v>
      </c>
      <c r="DU84" s="184">
        <f>'2013-14Phase1'!CW92</f>
        <v>0.95</v>
      </c>
      <c r="DV84" s="184">
        <f>'2013-14Phase1'!CX92</f>
        <v>0.95</v>
      </c>
      <c r="DW84" s="184">
        <f>'2013-14Phase1'!CY92</f>
        <v>0.95</v>
      </c>
      <c r="DX84" s="184">
        <f>'2013-14Phase1'!CZ92</f>
        <v>0.95</v>
      </c>
      <c r="DY84" s="184">
        <f>'2013-14Phase1'!DA92</f>
        <v>0.95</v>
      </c>
      <c r="DZ84" s="168"/>
      <c r="EA84" s="66">
        <v>9</v>
      </c>
      <c r="EB84" s="61">
        <v>0.7</v>
      </c>
      <c r="EC84" s="153">
        <f>'2013-14Phase1'!N92</f>
        <v>1895</v>
      </c>
      <c r="ED84" s="596">
        <f>'2013-14Phase1'!Q92</f>
        <v>0.01</v>
      </c>
      <c r="EE84" s="596">
        <f>'2013-14Phase1'!R92</f>
        <v>1E-3</v>
      </c>
      <c r="EF84" s="145"/>
      <c r="EG84" s="73"/>
      <c r="EH84" s="244">
        <f>'2013-14Phase1'!O92</f>
        <v>4.7500000000000001E-2</v>
      </c>
      <c r="EI84" s="168"/>
      <c r="EJ84" s="66">
        <f t="shared" si="405"/>
        <v>9</v>
      </c>
      <c r="EK84" s="66">
        <v>0</v>
      </c>
      <c r="EL84" s="66">
        <v>0</v>
      </c>
      <c r="EM84" s="66">
        <v>0</v>
      </c>
      <c r="EN84" s="66">
        <v>0</v>
      </c>
      <c r="EO84" s="66">
        <v>0</v>
      </c>
      <c r="EP84" s="66">
        <v>0</v>
      </c>
      <c r="EQ84" s="66">
        <v>0</v>
      </c>
      <c r="ER84" s="66">
        <v>0</v>
      </c>
      <c r="ES84" s="66">
        <v>1</v>
      </c>
      <c r="ET84" s="66">
        <v>0</v>
      </c>
      <c r="EU84" s="66">
        <v>0</v>
      </c>
      <c r="EV84" s="66">
        <v>0</v>
      </c>
      <c r="EW84" s="66">
        <v>0</v>
      </c>
      <c r="EX84" s="66">
        <v>0</v>
      </c>
      <c r="EY84" s="66">
        <f t="shared" si="406"/>
        <v>1</v>
      </c>
      <c r="EZ84" s="66">
        <f t="shared" si="425"/>
        <v>1</v>
      </c>
      <c r="FA84" s="73"/>
      <c r="FB84" s="66">
        <f t="shared" si="426"/>
        <v>6</v>
      </c>
      <c r="FC84" s="153">
        <f t="shared" si="407"/>
        <v>2017</v>
      </c>
      <c r="FD84" s="185"/>
      <c r="FE84" s="185"/>
      <c r="FF84" s="185"/>
      <c r="FG84" s="185"/>
      <c r="FH84" s="185"/>
      <c r="FI84" s="185"/>
      <c r="FJ84" s="23"/>
      <c r="FK84" s="227"/>
      <c r="FL84" s="80"/>
      <c r="FM84" s="80"/>
      <c r="FN84" s="153"/>
      <c r="FO84" s="152"/>
      <c r="FP84" s="152"/>
      <c r="FQ84" s="152"/>
      <c r="FR84" s="152">
        <f>'2013-14Phase1'!DO92</f>
        <v>16246</v>
      </c>
      <c r="FS84" s="152">
        <f>'2013-14Phase1'!DP92</f>
        <v>16246</v>
      </c>
      <c r="FT84" s="152">
        <f>'2013-14Phase1'!DQ92</f>
        <v>16246</v>
      </c>
      <c r="FU84" s="152">
        <f>'2013-14Phase1'!DR92</f>
        <v>16246</v>
      </c>
      <c r="FV84" s="152">
        <f>'2013-14Phase1'!DS92</f>
        <v>16246</v>
      </c>
      <c r="FW84" s="152">
        <f>'2013-14Phase1'!DT92</f>
        <v>16246</v>
      </c>
      <c r="FX84" s="152">
        <f>'2013-14Phase1'!DU92</f>
        <v>16246</v>
      </c>
      <c r="FY84" s="152">
        <f>'2013-14Phase1'!DV92</f>
        <v>16246</v>
      </c>
      <c r="FZ84" s="152">
        <f>'2013-14Phase1'!DW92</f>
        <v>16246</v>
      </c>
      <c r="GA84" s="152">
        <f>'2013-14Phase1'!DX92</f>
        <v>16246</v>
      </c>
      <c r="GB84" s="152">
        <f>'2013-14Phase1'!DY92</f>
        <v>16246</v>
      </c>
      <c r="GC84" s="152">
        <f>'2013-14Phase1'!DZ92</f>
        <v>16246</v>
      </c>
      <c r="GD84" s="152">
        <f>'2013-14Phase1'!EA92</f>
        <v>16246</v>
      </c>
      <c r="GE84" s="152">
        <f>'2013-14Phase1'!EB92</f>
        <v>16246</v>
      </c>
      <c r="GF84" s="152">
        <f>'2013-14Phase1'!EC92</f>
        <v>16246</v>
      </c>
      <c r="GG84" s="152">
        <f>'2013-14Phase1'!ED92</f>
        <v>16246</v>
      </c>
      <c r="GH84" s="152">
        <f>'2013-14Phase1'!EE92</f>
        <v>16246</v>
      </c>
      <c r="GI84" s="152">
        <f>'2013-14Phase1'!EF92</f>
        <v>16246</v>
      </c>
      <c r="GJ84" s="168"/>
      <c r="GK84" s="227"/>
      <c r="GL84" s="80"/>
      <c r="GM84" s="80"/>
      <c r="GN84" s="153"/>
      <c r="GO84" s="153"/>
      <c r="GP84" s="153"/>
      <c r="GQ84" s="153"/>
      <c r="GR84" s="656">
        <v>1</v>
      </c>
      <c r="GS84" s="594">
        <f t="shared" si="463"/>
        <v>1</v>
      </c>
      <c r="GT84" s="594">
        <f t="shared" ref="GT84:HH84" si="465">GS84</f>
        <v>1</v>
      </c>
      <c r="GU84" s="594">
        <f t="shared" si="465"/>
        <v>1</v>
      </c>
      <c r="GV84" s="594">
        <f t="shared" si="465"/>
        <v>1</v>
      </c>
      <c r="GW84" s="594">
        <f t="shared" si="465"/>
        <v>1</v>
      </c>
      <c r="GX84" s="594">
        <f t="shared" si="465"/>
        <v>1</v>
      </c>
      <c r="GY84" s="594">
        <f t="shared" si="465"/>
        <v>1</v>
      </c>
      <c r="GZ84" s="594">
        <f t="shared" si="465"/>
        <v>1</v>
      </c>
      <c r="HA84" s="594">
        <f t="shared" si="465"/>
        <v>1</v>
      </c>
      <c r="HB84" s="594">
        <f t="shared" si="465"/>
        <v>1</v>
      </c>
      <c r="HC84" s="594">
        <f t="shared" si="465"/>
        <v>1</v>
      </c>
      <c r="HD84" s="594">
        <f t="shared" si="465"/>
        <v>1</v>
      </c>
      <c r="HE84" s="594">
        <f t="shared" si="465"/>
        <v>1</v>
      </c>
      <c r="HF84" s="594">
        <f t="shared" si="465"/>
        <v>1</v>
      </c>
      <c r="HG84" s="594">
        <f t="shared" si="465"/>
        <v>1</v>
      </c>
      <c r="HH84" s="594">
        <f t="shared" si="465"/>
        <v>1</v>
      </c>
      <c r="HI84" s="594">
        <f t="shared" si="464"/>
        <v>1</v>
      </c>
      <c r="HJ84" s="168"/>
      <c r="HK84" s="66">
        <f t="shared" si="409"/>
        <v>2013</v>
      </c>
      <c r="HL84" s="66">
        <f ca="1">IF($EJ84&gt;0,OFFSET(Dashboard!F$16,$EJ84-1,0),0)</f>
        <v>0</v>
      </c>
      <c r="HM84" s="66">
        <f ca="1">IF($EJ84&gt;0,OFFSET(Dashboard!G$16,$EJ84-1,0),0)</f>
        <v>1</v>
      </c>
      <c r="HN84" s="66">
        <f ca="1">IF($EJ84&gt;0,OFFSET(Dashboard!H$16,$EJ84-1,0),0)</f>
        <v>0</v>
      </c>
      <c r="HO84" s="168"/>
    </row>
    <row r="85" spans="1:223" s="5" customFormat="1" ht="24" customHeight="1" outlineLevel="1" x14ac:dyDescent="0.2">
      <c r="A85" s="66">
        <f t="shared" ca="1" si="404"/>
        <v>1</v>
      </c>
      <c r="B85" s="68">
        <f t="shared" si="417"/>
        <v>75</v>
      </c>
      <c r="C85" s="68"/>
      <c r="D85" s="528" t="str">
        <f ca="1">IF(EJ85&gt;0,OFFSET(Dashboard!$E$16,EJ85-1,0),"")</f>
        <v>2013-15 Fed App</v>
      </c>
      <c r="E85" s="67" t="s">
        <v>411</v>
      </c>
      <c r="F85" s="69" t="s">
        <v>313</v>
      </c>
      <c r="G85" s="717">
        <f t="shared" ca="1" si="410"/>
        <v>0</v>
      </c>
      <c r="H85" s="718">
        <f t="shared" ca="1" si="411"/>
        <v>0</v>
      </c>
      <c r="I85" s="719">
        <f t="shared" ca="1" si="412"/>
        <v>0.78793000000000002</v>
      </c>
      <c r="J85" s="524">
        <f>'2013-14Phase1'!D93</f>
        <v>41380</v>
      </c>
      <c r="K85" s="186">
        <f>'2013-14Phase1'!F93</f>
        <v>15</v>
      </c>
      <c r="L85" s="168"/>
      <c r="M85" s="244">
        <v>1</v>
      </c>
      <c r="N85" s="153">
        <v>1</v>
      </c>
      <c r="O85" s="153">
        <v>100</v>
      </c>
      <c r="P85" s="168"/>
      <c r="Q85" s="23"/>
      <c r="R85" s="618">
        <f>'2013-14Phase1'!G93</f>
        <v>0</v>
      </c>
      <c r="S85" s="610">
        <f>'2013-14Phase1'!H93</f>
        <v>0</v>
      </c>
      <c r="T85" s="669">
        <f>'2013-14Phase1'!I93</f>
        <v>13</v>
      </c>
      <c r="U85" s="154">
        <f>'2013-14Phase1'!J93</f>
        <v>1</v>
      </c>
      <c r="V85" s="154">
        <f>'2013-14Phase1'!K93</f>
        <v>1</v>
      </c>
      <c r="W85" s="154">
        <f>'2013-14Phase1'!L93</f>
        <v>0</v>
      </c>
      <c r="X85" s="138"/>
      <c r="Y85" s="138"/>
      <c r="Z85" s="227"/>
      <c r="AA85" s="80"/>
      <c r="AB85" s="80"/>
      <c r="AC85" s="153"/>
      <c r="AD85" s="153"/>
      <c r="AE85" s="153"/>
      <c r="AF85" s="153"/>
      <c r="AG85" s="153">
        <f t="shared" si="287"/>
        <v>60610</v>
      </c>
      <c r="AH85" s="153">
        <f t="shared" si="288"/>
        <v>60610</v>
      </c>
      <c r="AI85" s="153">
        <f t="shared" si="289"/>
        <v>60610</v>
      </c>
      <c r="AJ85" s="153">
        <f t="shared" si="290"/>
        <v>60610</v>
      </c>
      <c r="AK85" s="153">
        <f t="shared" si="316"/>
        <v>60610</v>
      </c>
      <c r="AL85" s="153">
        <f t="shared" si="291"/>
        <v>60610</v>
      </c>
      <c r="AM85" s="153">
        <f t="shared" si="292"/>
        <v>60610</v>
      </c>
      <c r="AN85" s="153">
        <f t="shared" si="293"/>
        <v>60610</v>
      </c>
      <c r="AO85" s="153">
        <f t="shared" si="35"/>
        <v>60610</v>
      </c>
      <c r="AP85" s="153">
        <f t="shared" si="36"/>
        <v>60610</v>
      </c>
      <c r="AQ85" s="153">
        <f t="shared" si="37"/>
        <v>60610</v>
      </c>
      <c r="AR85" s="153">
        <f t="shared" si="38"/>
        <v>60610</v>
      </c>
      <c r="AS85" s="153">
        <f t="shared" si="39"/>
        <v>60610</v>
      </c>
      <c r="AT85" s="153">
        <f t="shared" si="40"/>
        <v>60610</v>
      </c>
      <c r="AU85" s="153">
        <f t="shared" si="41"/>
        <v>60610</v>
      </c>
      <c r="AV85" s="153">
        <f t="shared" si="42"/>
        <v>60610</v>
      </c>
      <c r="AW85" s="153">
        <f t="shared" si="43"/>
        <v>60610</v>
      </c>
      <c r="AX85" s="153">
        <f t="shared" si="44"/>
        <v>60610</v>
      </c>
      <c r="AY85" s="73"/>
      <c r="AZ85" s="73"/>
      <c r="BA85" s="249"/>
      <c r="BB85" s="184"/>
      <c r="BC85" s="184"/>
      <c r="BD85" s="184"/>
      <c r="BE85" s="184"/>
      <c r="BF85" s="184"/>
      <c r="BG85" s="184"/>
      <c r="BH85" s="184">
        <f>'2013-14Phase1'!BE93</f>
        <v>0.95</v>
      </c>
      <c r="BI85" s="184">
        <f>'2013-14Phase1'!BF93</f>
        <v>0.95</v>
      </c>
      <c r="BJ85" s="184">
        <f>'2013-14Phase1'!BG93</f>
        <v>0.95</v>
      </c>
      <c r="BK85" s="184">
        <f>'2013-14Phase1'!BH93</f>
        <v>0.95</v>
      </c>
      <c r="BL85" s="184">
        <f>'2013-14Phase1'!BI93</f>
        <v>0.95</v>
      </c>
      <c r="BM85" s="184">
        <f>'2013-14Phase1'!BJ93</f>
        <v>0.95</v>
      </c>
      <c r="BN85" s="184">
        <f>'2013-14Phase1'!BK93</f>
        <v>0.95</v>
      </c>
      <c r="BO85" s="184">
        <f>'2013-14Phase1'!BL93</f>
        <v>0.95</v>
      </c>
      <c r="BP85" s="184">
        <f>'2013-14Phase1'!BM93</f>
        <v>0.95</v>
      </c>
      <c r="BQ85" s="184">
        <f>'2013-14Phase1'!BN93</f>
        <v>0.95</v>
      </c>
      <c r="BR85" s="184">
        <f>'2013-14Phase1'!BO93</f>
        <v>0.95</v>
      </c>
      <c r="BS85" s="184">
        <f>'2013-14Phase1'!BP93</f>
        <v>0.95</v>
      </c>
      <c r="BT85" s="184">
        <f>'2013-14Phase1'!BQ93</f>
        <v>0.95</v>
      </c>
      <c r="BU85" s="184">
        <f>'2013-14Phase1'!BR93</f>
        <v>0.95</v>
      </c>
      <c r="BV85" s="184">
        <f>'2013-14Phase1'!BS93</f>
        <v>0.95</v>
      </c>
      <c r="BW85" s="184">
        <f>'2013-14Phase1'!BT93</f>
        <v>0.95</v>
      </c>
      <c r="BX85" s="184">
        <f>'2013-14Phase1'!BU93</f>
        <v>0.95</v>
      </c>
      <c r="BY85" s="184">
        <f>'2013-14Phase1'!BV93</f>
        <v>0.95</v>
      </c>
      <c r="BZ85" s="23"/>
      <c r="CA85" s="249"/>
      <c r="CB85" s="184"/>
      <c r="CC85" s="184"/>
      <c r="CD85" s="184"/>
      <c r="CE85" s="184"/>
      <c r="CF85" s="184"/>
      <c r="CG85" s="184"/>
      <c r="CH85" s="184">
        <f>'2013-14Phase1'!BE93</f>
        <v>0.95</v>
      </c>
      <c r="CI85" s="184">
        <f>'2013-14Phase1'!BF93</f>
        <v>0.95</v>
      </c>
      <c r="CJ85" s="184">
        <f>'2013-14Phase1'!BG93</f>
        <v>0.95</v>
      </c>
      <c r="CK85" s="184">
        <f>'2013-14Phase1'!BH93</f>
        <v>0.95</v>
      </c>
      <c r="CL85" s="184">
        <f>'2013-14Phase1'!BI93</f>
        <v>0.95</v>
      </c>
      <c r="CM85" s="184">
        <f>'2013-14Phase1'!BJ93</f>
        <v>0.95</v>
      </c>
      <c r="CN85" s="184">
        <f>'2013-14Phase1'!BK93</f>
        <v>0.95</v>
      </c>
      <c r="CO85" s="184">
        <f>'2013-14Phase1'!BL93</f>
        <v>0.95</v>
      </c>
      <c r="CP85" s="184">
        <f>'2013-14Phase1'!CM93</f>
        <v>0.95</v>
      </c>
      <c r="CQ85" s="184">
        <f>'2013-14Phase1'!CN93</f>
        <v>0.95</v>
      </c>
      <c r="CR85" s="184">
        <f>'2013-14Phase1'!CO93</f>
        <v>0.95</v>
      </c>
      <c r="CS85" s="184">
        <f>'2013-14Phase1'!CP93</f>
        <v>0.95</v>
      </c>
      <c r="CT85" s="184">
        <f>'2013-14Phase1'!CQ93</f>
        <v>0.95</v>
      </c>
      <c r="CU85" s="184">
        <f>'2013-14Phase1'!CR93</f>
        <v>0.95</v>
      </c>
      <c r="CV85" s="184">
        <f>'2013-14Phase1'!CS93</f>
        <v>0.95</v>
      </c>
      <c r="CW85" s="184">
        <f>'2013-14Phase1'!CT93</f>
        <v>0.95</v>
      </c>
      <c r="CX85" s="184">
        <f>'2013-14Phase1'!CU93</f>
        <v>0.95</v>
      </c>
      <c r="CY85" s="184">
        <f>'2013-14Phase1'!CV93</f>
        <v>0.95</v>
      </c>
      <c r="CZ85" s="168"/>
      <c r="DA85" s="249"/>
      <c r="DB85" s="184"/>
      <c r="DC85" s="184"/>
      <c r="DD85" s="184"/>
      <c r="DE85" s="184"/>
      <c r="DF85" s="184"/>
      <c r="DG85" s="184"/>
      <c r="DH85" s="184">
        <f>'2013-14Phase1'!CJ93</f>
        <v>0.95</v>
      </c>
      <c r="DI85" s="184">
        <f>'2013-14Phase1'!CK93</f>
        <v>0.95</v>
      </c>
      <c r="DJ85" s="184">
        <f>'2013-14Phase1'!CL93</f>
        <v>0.95</v>
      </c>
      <c r="DK85" s="184">
        <f>'2013-14Phase1'!CM93</f>
        <v>0.95</v>
      </c>
      <c r="DL85" s="184">
        <f>'2013-14Phase1'!CN93</f>
        <v>0.95</v>
      </c>
      <c r="DM85" s="184">
        <f>'2013-14Phase1'!CO93</f>
        <v>0.95</v>
      </c>
      <c r="DN85" s="184">
        <f>'2013-14Phase1'!CP93</f>
        <v>0.95</v>
      </c>
      <c r="DO85" s="184">
        <f>'2013-14Phase1'!CQ93</f>
        <v>0.95</v>
      </c>
      <c r="DP85" s="184">
        <f>'2013-14Phase1'!CR93</f>
        <v>0.95</v>
      </c>
      <c r="DQ85" s="184">
        <f>'2013-14Phase1'!CS93</f>
        <v>0.95</v>
      </c>
      <c r="DR85" s="184">
        <f>'2013-14Phase1'!CT93</f>
        <v>0.95</v>
      </c>
      <c r="DS85" s="184">
        <f>'2013-14Phase1'!CU93</f>
        <v>0.95</v>
      </c>
      <c r="DT85" s="184">
        <f>'2013-14Phase1'!CV93</f>
        <v>0.95</v>
      </c>
      <c r="DU85" s="184">
        <f>'2013-14Phase1'!CW93</f>
        <v>0.95</v>
      </c>
      <c r="DV85" s="184">
        <f>'2013-14Phase1'!CX93</f>
        <v>0.95</v>
      </c>
      <c r="DW85" s="184">
        <f>'2013-14Phase1'!CY93</f>
        <v>0.95</v>
      </c>
      <c r="DX85" s="184">
        <f>'2013-14Phase1'!CZ93</f>
        <v>0.95</v>
      </c>
      <c r="DY85" s="184">
        <f>'2013-14Phase1'!DA93</f>
        <v>0.95</v>
      </c>
      <c r="DZ85" s="168"/>
      <c r="EA85" s="66">
        <v>9</v>
      </c>
      <c r="EB85" s="61">
        <v>0.58442414890814998</v>
      </c>
      <c r="EC85" s="153">
        <f>'2013-14Phase1'!N93</f>
        <v>1950</v>
      </c>
      <c r="ED85" s="596">
        <f>'2013-14Phase1'!Q93</f>
        <v>6.4888385472538654E-2</v>
      </c>
      <c r="EE85" s="596">
        <f>'2013-14Phase1'!R93</f>
        <v>0.16810838308466974</v>
      </c>
      <c r="EF85" s="145"/>
      <c r="EG85" s="73"/>
      <c r="EH85" s="244">
        <f>'2013-14Phase1'!O93</f>
        <v>0.08</v>
      </c>
      <c r="EI85" s="168"/>
      <c r="EJ85" s="66">
        <f t="shared" si="405"/>
        <v>9</v>
      </c>
      <c r="EK85" s="66">
        <v>0</v>
      </c>
      <c r="EL85" s="66">
        <v>0</v>
      </c>
      <c r="EM85" s="66">
        <v>0</v>
      </c>
      <c r="EN85" s="66">
        <v>0</v>
      </c>
      <c r="EO85" s="66">
        <v>0</v>
      </c>
      <c r="EP85" s="66">
        <v>0</v>
      </c>
      <c r="EQ85" s="66">
        <v>0</v>
      </c>
      <c r="ER85" s="66">
        <v>0</v>
      </c>
      <c r="ES85" s="66">
        <v>1</v>
      </c>
      <c r="ET85" s="66">
        <v>0</v>
      </c>
      <c r="EU85" s="66">
        <v>0</v>
      </c>
      <c r="EV85" s="66">
        <v>0</v>
      </c>
      <c r="EW85" s="66">
        <v>0</v>
      </c>
      <c r="EX85" s="66">
        <v>0</v>
      </c>
      <c r="EY85" s="66">
        <f t="shared" si="406"/>
        <v>1</v>
      </c>
      <c r="EZ85" s="66">
        <f t="shared" si="425"/>
        <v>1</v>
      </c>
      <c r="FA85" s="704" t="s">
        <v>659</v>
      </c>
      <c r="FB85" s="66">
        <f t="shared" si="426"/>
        <v>6</v>
      </c>
      <c r="FC85" s="153">
        <f t="shared" si="407"/>
        <v>2017</v>
      </c>
      <c r="FD85" s="185"/>
      <c r="FE85" s="185"/>
      <c r="FF85" s="185"/>
      <c r="FG85" s="185"/>
      <c r="FH85" s="185"/>
      <c r="FI85" s="185"/>
      <c r="FJ85" s="23"/>
      <c r="FK85" s="227"/>
      <c r="FL85" s="80"/>
      <c r="FM85" s="80"/>
      <c r="FN85" s="153"/>
      <c r="FO85" s="152"/>
      <c r="FP85" s="152"/>
      <c r="FQ85" s="152"/>
      <c r="FR85" s="152">
        <f>'2013-14Phase1'!DO93</f>
        <v>60610</v>
      </c>
      <c r="FS85" s="152">
        <f>'2013-14Phase1'!DP93</f>
        <v>60610</v>
      </c>
      <c r="FT85" s="152">
        <f>'2013-14Phase1'!DQ93</f>
        <v>60610</v>
      </c>
      <c r="FU85" s="152">
        <f>'2013-14Phase1'!DR93</f>
        <v>60610</v>
      </c>
      <c r="FV85" s="152">
        <f>'2013-14Phase1'!DS93</f>
        <v>60610</v>
      </c>
      <c r="FW85" s="152">
        <f>'2013-14Phase1'!DT93</f>
        <v>60610</v>
      </c>
      <c r="FX85" s="152">
        <f>'2013-14Phase1'!DU93</f>
        <v>60610</v>
      </c>
      <c r="FY85" s="152">
        <f>'2013-14Phase1'!DV93</f>
        <v>60610</v>
      </c>
      <c r="FZ85" s="152">
        <f>'2013-14Phase1'!DW93</f>
        <v>60610</v>
      </c>
      <c r="GA85" s="152">
        <f>'2013-14Phase1'!DX93</f>
        <v>60610</v>
      </c>
      <c r="GB85" s="152">
        <f>'2013-14Phase1'!DY93</f>
        <v>60610</v>
      </c>
      <c r="GC85" s="152">
        <f>'2013-14Phase1'!DZ93</f>
        <v>60610</v>
      </c>
      <c r="GD85" s="152">
        <f>'2013-14Phase1'!EA93</f>
        <v>60610</v>
      </c>
      <c r="GE85" s="152">
        <f>'2013-14Phase1'!EB93</f>
        <v>60610</v>
      </c>
      <c r="GF85" s="152">
        <f>'2013-14Phase1'!EC93</f>
        <v>60610</v>
      </c>
      <c r="GG85" s="152">
        <f>'2013-14Phase1'!ED93</f>
        <v>60610</v>
      </c>
      <c r="GH85" s="152">
        <f>'2013-14Phase1'!EE93</f>
        <v>60610</v>
      </c>
      <c r="GI85" s="152">
        <f>'2013-14Phase1'!EF93</f>
        <v>60610</v>
      </c>
      <c r="GJ85" s="168"/>
      <c r="GK85" s="227"/>
      <c r="GL85" s="80"/>
      <c r="GM85" s="80"/>
      <c r="GN85" s="153"/>
      <c r="GO85" s="153"/>
      <c r="GP85" s="153"/>
      <c r="GQ85" s="153"/>
      <c r="GR85" s="656">
        <v>1</v>
      </c>
      <c r="GS85" s="594">
        <f t="shared" si="463"/>
        <v>1</v>
      </c>
      <c r="GT85" s="594">
        <f t="shared" si="464"/>
        <v>1</v>
      </c>
      <c r="GU85" s="594">
        <f t="shared" si="464"/>
        <v>1</v>
      </c>
      <c r="GV85" s="594">
        <f t="shared" si="464"/>
        <v>1</v>
      </c>
      <c r="GW85" s="594">
        <f t="shared" si="464"/>
        <v>1</v>
      </c>
      <c r="GX85" s="594">
        <f t="shared" si="464"/>
        <v>1</v>
      </c>
      <c r="GY85" s="594">
        <f t="shared" si="464"/>
        <v>1</v>
      </c>
      <c r="GZ85" s="594">
        <f t="shared" si="464"/>
        <v>1</v>
      </c>
      <c r="HA85" s="594">
        <f t="shared" si="464"/>
        <v>1</v>
      </c>
      <c r="HB85" s="594">
        <f t="shared" si="464"/>
        <v>1</v>
      </c>
      <c r="HC85" s="594">
        <f t="shared" si="464"/>
        <v>1</v>
      </c>
      <c r="HD85" s="594">
        <f t="shared" si="464"/>
        <v>1</v>
      </c>
      <c r="HE85" s="594">
        <f t="shared" si="464"/>
        <v>1</v>
      </c>
      <c r="HF85" s="594">
        <f t="shared" si="464"/>
        <v>1</v>
      </c>
      <c r="HG85" s="594">
        <f t="shared" si="464"/>
        <v>1</v>
      </c>
      <c r="HH85" s="594">
        <f t="shared" si="464"/>
        <v>1</v>
      </c>
      <c r="HI85" s="594">
        <f t="shared" si="464"/>
        <v>1</v>
      </c>
      <c r="HJ85" s="168"/>
      <c r="HK85" s="66">
        <f t="shared" si="409"/>
        <v>2013</v>
      </c>
      <c r="HL85" s="66">
        <f ca="1">IF($EJ85&gt;0,OFFSET(Dashboard!F$16,$EJ85-1,0),0)</f>
        <v>0</v>
      </c>
      <c r="HM85" s="66">
        <f ca="1">IF($EJ85&gt;0,OFFSET(Dashboard!G$16,$EJ85-1,0),0)</f>
        <v>1</v>
      </c>
      <c r="HN85" s="66">
        <f ca="1">IF($EJ85&gt;0,OFFSET(Dashboard!H$16,$EJ85-1,0),0)</f>
        <v>0</v>
      </c>
      <c r="HO85" s="168"/>
    </row>
    <row r="86" spans="1:223" s="5" customFormat="1" ht="24" customHeight="1" outlineLevel="1" x14ac:dyDescent="0.2">
      <c r="A86" s="66">
        <f t="shared" ca="1" si="404"/>
        <v>1</v>
      </c>
      <c r="B86" s="68">
        <f t="shared" si="417"/>
        <v>76</v>
      </c>
      <c r="C86" s="68"/>
      <c r="D86" s="528" t="str">
        <f ca="1">IF(EJ86&gt;0,OFFSET(Dashboard!$E$16,EJ86-1,0),"")</f>
        <v>2013-15 Fed App</v>
      </c>
      <c r="E86" s="67" t="s">
        <v>412</v>
      </c>
      <c r="F86" s="69" t="s">
        <v>314</v>
      </c>
      <c r="G86" s="717">
        <f t="shared" ca="1" si="410"/>
        <v>77.061931999999999</v>
      </c>
      <c r="H86" s="718">
        <f t="shared" ca="1" si="411"/>
        <v>9.3005779999999998</v>
      </c>
      <c r="I86" s="719">
        <f t="shared" ca="1" si="412"/>
        <v>0</v>
      </c>
      <c r="J86" s="524">
        <f>'2013-14Phase1'!D94</f>
        <v>41897</v>
      </c>
      <c r="K86" s="186">
        <f>'2013-14Phase1'!F94</f>
        <v>15</v>
      </c>
      <c r="L86" s="168"/>
      <c r="M86" s="244">
        <v>1</v>
      </c>
      <c r="N86" s="153">
        <v>1</v>
      </c>
      <c r="O86" s="153">
        <v>100</v>
      </c>
      <c r="P86" s="168"/>
      <c r="Q86" s="23"/>
      <c r="R86" s="618">
        <f>'2013-14Phase1'!G94</f>
        <v>58</v>
      </c>
      <c r="S86" s="610">
        <f>'2013-14Phase1'!H94</f>
        <v>7.0000000000000001E-3</v>
      </c>
      <c r="T86" s="610">
        <f>'2013-14Phase1'!I94</f>
        <v>0</v>
      </c>
      <c r="U86" s="154">
        <f>'2013-14Phase1'!J94</f>
        <v>1.0469999999999999</v>
      </c>
      <c r="V86" s="154">
        <f>'2013-14Phase1'!K94</f>
        <v>1.36</v>
      </c>
      <c r="W86" s="154">
        <f>'2013-14Phase1'!L94</f>
        <v>-2.1000000000000001E-2</v>
      </c>
      <c r="X86" s="138"/>
      <c r="Y86" s="138"/>
      <c r="Z86" s="227"/>
      <c r="AA86" s="80"/>
      <c r="AB86" s="80"/>
      <c r="AC86" s="153"/>
      <c r="AD86" s="153"/>
      <c r="AE86" s="153"/>
      <c r="AF86" s="153"/>
      <c r="AG86" s="153">
        <f t="shared" si="287"/>
        <v>0</v>
      </c>
      <c r="AH86" s="153">
        <f t="shared" si="288"/>
        <v>1328654</v>
      </c>
      <c r="AI86" s="153">
        <f t="shared" si="289"/>
        <v>1328654</v>
      </c>
      <c r="AJ86" s="153">
        <f t="shared" si="290"/>
        <v>1328654</v>
      </c>
      <c r="AK86" s="153">
        <f t="shared" si="316"/>
        <v>1328654</v>
      </c>
      <c r="AL86" s="153">
        <f t="shared" si="291"/>
        <v>1328654</v>
      </c>
      <c r="AM86" s="153">
        <f t="shared" si="292"/>
        <v>1328654</v>
      </c>
      <c r="AN86" s="153">
        <f t="shared" si="293"/>
        <v>1328654</v>
      </c>
      <c r="AO86" s="153">
        <f t="shared" si="35"/>
        <v>1328654</v>
      </c>
      <c r="AP86" s="153">
        <f t="shared" si="36"/>
        <v>1328654</v>
      </c>
      <c r="AQ86" s="153">
        <f t="shared" si="37"/>
        <v>1328654</v>
      </c>
      <c r="AR86" s="153">
        <f t="shared" si="38"/>
        <v>1328654</v>
      </c>
      <c r="AS86" s="153">
        <f t="shared" si="39"/>
        <v>1328654</v>
      </c>
      <c r="AT86" s="153">
        <f t="shared" si="40"/>
        <v>1328654</v>
      </c>
      <c r="AU86" s="153">
        <f t="shared" si="41"/>
        <v>1328654</v>
      </c>
      <c r="AV86" s="153">
        <f t="shared" si="42"/>
        <v>1328654</v>
      </c>
      <c r="AW86" s="153">
        <f t="shared" si="43"/>
        <v>1328654</v>
      </c>
      <c r="AX86" s="153">
        <f t="shared" si="44"/>
        <v>1328654</v>
      </c>
      <c r="AY86" s="73"/>
      <c r="AZ86" s="73"/>
      <c r="BA86" s="249"/>
      <c r="BB86" s="184"/>
      <c r="BC86" s="184"/>
      <c r="BD86" s="184"/>
      <c r="BE86" s="184"/>
      <c r="BF86" s="184"/>
      <c r="BG86" s="184"/>
      <c r="BH86" s="184">
        <f>'2013-14Phase1'!BE94</f>
        <v>0</v>
      </c>
      <c r="BI86" s="184">
        <f>'2013-14Phase1'!BF94</f>
        <v>0.95</v>
      </c>
      <c r="BJ86" s="184">
        <f>'2013-14Phase1'!BG94</f>
        <v>0.95</v>
      </c>
      <c r="BK86" s="184">
        <f>'2013-14Phase1'!BH94</f>
        <v>0.95</v>
      </c>
      <c r="BL86" s="184">
        <f>'2013-14Phase1'!BI94</f>
        <v>0.95</v>
      </c>
      <c r="BM86" s="184">
        <f>'2013-14Phase1'!BJ94</f>
        <v>0.95</v>
      </c>
      <c r="BN86" s="184">
        <f>'2013-14Phase1'!BK94</f>
        <v>0.95</v>
      </c>
      <c r="BO86" s="184">
        <f>'2013-14Phase1'!BL94</f>
        <v>0.95</v>
      </c>
      <c r="BP86" s="184">
        <f>'2013-14Phase1'!BM94</f>
        <v>0.95</v>
      </c>
      <c r="BQ86" s="184">
        <f>'2013-14Phase1'!BN94</f>
        <v>0.95</v>
      </c>
      <c r="BR86" s="184">
        <f>'2013-14Phase1'!BO94</f>
        <v>0.95</v>
      </c>
      <c r="BS86" s="184">
        <f>'2013-14Phase1'!BP94</f>
        <v>0.95</v>
      </c>
      <c r="BT86" s="184">
        <f>'2013-14Phase1'!BQ94</f>
        <v>0.95</v>
      </c>
      <c r="BU86" s="184">
        <f>'2013-14Phase1'!BR94</f>
        <v>0.95</v>
      </c>
      <c r="BV86" s="184">
        <f>'2013-14Phase1'!BS94</f>
        <v>0.95</v>
      </c>
      <c r="BW86" s="184">
        <f>'2013-14Phase1'!BT94</f>
        <v>0.95</v>
      </c>
      <c r="BX86" s="184">
        <f>'2013-14Phase1'!BU94</f>
        <v>0.95</v>
      </c>
      <c r="BY86" s="184">
        <f>'2013-14Phase1'!BV94</f>
        <v>0.95</v>
      </c>
      <c r="BZ86" s="23"/>
      <c r="CA86" s="249"/>
      <c r="CB86" s="184"/>
      <c r="CC86" s="184"/>
      <c r="CD86" s="184"/>
      <c r="CE86" s="184"/>
      <c r="CF86" s="184"/>
      <c r="CG86" s="184"/>
      <c r="CH86" s="184">
        <f>'2013-14Phase1'!BE94</f>
        <v>0</v>
      </c>
      <c r="CI86" s="184">
        <f>'2013-14Phase1'!BF94</f>
        <v>0.95</v>
      </c>
      <c r="CJ86" s="184">
        <f>'2013-14Phase1'!BG94</f>
        <v>0.95</v>
      </c>
      <c r="CK86" s="184">
        <f>'2013-14Phase1'!BH94</f>
        <v>0.95</v>
      </c>
      <c r="CL86" s="184">
        <f>'2013-14Phase1'!BI94</f>
        <v>0.95</v>
      </c>
      <c r="CM86" s="184">
        <f>'2013-14Phase1'!BJ94</f>
        <v>0.95</v>
      </c>
      <c r="CN86" s="184">
        <f>'2013-14Phase1'!BK94</f>
        <v>0.95</v>
      </c>
      <c r="CO86" s="184">
        <f>'2013-14Phase1'!BL94</f>
        <v>0.95</v>
      </c>
      <c r="CP86" s="184">
        <f>'2013-14Phase1'!CM94</f>
        <v>0.95</v>
      </c>
      <c r="CQ86" s="184">
        <f>'2013-14Phase1'!CN94</f>
        <v>0.95</v>
      </c>
      <c r="CR86" s="184">
        <f>'2013-14Phase1'!CO94</f>
        <v>0.95</v>
      </c>
      <c r="CS86" s="184">
        <f>'2013-14Phase1'!CP94</f>
        <v>0.95</v>
      </c>
      <c r="CT86" s="184">
        <f>'2013-14Phase1'!CQ94</f>
        <v>0.95</v>
      </c>
      <c r="CU86" s="184">
        <f>'2013-14Phase1'!CR94</f>
        <v>0.95</v>
      </c>
      <c r="CV86" s="184">
        <f>'2013-14Phase1'!CS94</f>
        <v>0.95</v>
      </c>
      <c r="CW86" s="184">
        <f>'2013-14Phase1'!CT94</f>
        <v>0.95</v>
      </c>
      <c r="CX86" s="184">
        <f>'2013-14Phase1'!CU94</f>
        <v>0.95</v>
      </c>
      <c r="CY86" s="184">
        <f>'2013-14Phase1'!CV94</f>
        <v>0.95</v>
      </c>
      <c r="CZ86" s="168"/>
      <c r="DA86" s="249"/>
      <c r="DB86" s="184"/>
      <c r="DC86" s="184"/>
      <c r="DD86" s="184"/>
      <c r="DE86" s="184"/>
      <c r="DF86" s="184"/>
      <c r="DG86" s="184"/>
      <c r="DH86" s="184">
        <f>'2013-14Phase1'!CJ94</f>
        <v>0</v>
      </c>
      <c r="DI86" s="184">
        <f>'2013-14Phase1'!CK94</f>
        <v>0.95</v>
      </c>
      <c r="DJ86" s="184">
        <f>'2013-14Phase1'!CL94</f>
        <v>0.95</v>
      </c>
      <c r="DK86" s="184">
        <f>'2013-14Phase1'!CM94</f>
        <v>0.95</v>
      </c>
      <c r="DL86" s="184">
        <f>'2013-14Phase1'!CN94</f>
        <v>0.95</v>
      </c>
      <c r="DM86" s="184">
        <f>'2013-14Phase1'!CO94</f>
        <v>0.95</v>
      </c>
      <c r="DN86" s="184">
        <f>'2013-14Phase1'!CP94</f>
        <v>0.95</v>
      </c>
      <c r="DO86" s="184">
        <f>'2013-14Phase1'!CQ94</f>
        <v>0.95</v>
      </c>
      <c r="DP86" s="184">
        <f>'2013-14Phase1'!CR94</f>
        <v>0.95</v>
      </c>
      <c r="DQ86" s="184">
        <f>'2013-14Phase1'!CS94</f>
        <v>0.95</v>
      </c>
      <c r="DR86" s="184">
        <f>'2013-14Phase1'!CT94</f>
        <v>0.95</v>
      </c>
      <c r="DS86" s="184">
        <f>'2013-14Phase1'!CU94</f>
        <v>0.95</v>
      </c>
      <c r="DT86" s="184">
        <f>'2013-14Phase1'!CV94</f>
        <v>0.95</v>
      </c>
      <c r="DU86" s="184">
        <f>'2013-14Phase1'!CW94</f>
        <v>0.95</v>
      </c>
      <c r="DV86" s="184">
        <f>'2013-14Phase1'!CX94</f>
        <v>0.95</v>
      </c>
      <c r="DW86" s="184">
        <f>'2013-14Phase1'!CY94</f>
        <v>0.95</v>
      </c>
      <c r="DX86" s="184">
        <f>'2013-14Phase1'!CZ94</f>
        <v>0.95</v>
      </c>
      <c r="DY86" s="184">
        <f>'2013-14Phase1'!DA94</f>
        <v>0.95</v>
      </c>
      <c r="DZ86" s="168"/>
      <c r="EA86" s="66">
        <v>9</v>
      </c>
      <c r="EB86" s="61">
        <v>0.43959163279781699</v>
      </c>
      <c r="EC86" s="153">
        <f>'2013-14Phase1'!N94</f>
        <v>2005</v>
      </c>
      <c r="ED86" s="596">
        <f>'2013-14Phase1'!Q94</f>
        <v>1.1037333387454525E-2</v>
      </c>
      <c r="EE86" s="596">
        <f>'2013-14Phase1'!R94</f>
        <v>0.24739568898577696</v>
      </c>
      <c r="EF86" s="145"/>
      <c r="EG86" s="73"/>
      <c r="EH86" s="244">
        <f>'2013-14Phase1'!O94</f>
        <v>0.37</v>
      </c>
      <c r="EI86" s="168"/>
      <c r="EJ86" s="66">
        <f t="shared" si="405"/>
        <v>9</v>
      </c>
      <c r="EK86" s="66">
        <v>0</v>
      </c>
      <c r="EL86" s="66">
        <v>0</v>
      </c>
      <c r="EM86" s="66">
        <v>0</v>
      </c>
      <c r="EN86" s="66">
        <v>0</v>
      </c>
      <c r="EO86" s="66">
        <v>0</v>
      </c>
      <c r="EP86" s="66">
        <v>0</v>
      </c>
      <c r="EQ86" s="66">
        <v>0</v>
      </c>
      <c r="ER86" s="66">
        <v>0</v>
      </c>
      <c r="ES86" s="66">
        <v>1</v>
      </c>
      <c r="ET86" s="66">
        <v>0</v>
      </c>
      <c r="EU86" s="66">
        <v>0</v>
      </c>
      <c r="EV86" s="66">
        <v>0</v>
      </c>
      <c r="EW86" s="66">
        <v>0</v>
      </c>
      <c r="EX86" s="66">
        <v>0</v>
      </c>
      <c r="EY86" s="66">
        <f t="shared" si="406"/>
        <v>1</v>
      </c>
      <c r="EZ86" s="66">
        <f t="shared" si="425"/>
        <v>1</v>
      </c>
      <c r="FA86" s="704" t="s">
        <v>659</v>
      </c>
      <c r="FB86" s="66">
        <f t="shared" si="426"/>
        <v>6</v>
      </c>
      <c r="FC86" s="153">
        <f t="shared" si="407"/>
        <v>2017</v>
      </c>
      <c r="FD86" s="185"/>
      <c r="FE86" s="185"/>
      <c r="FF86" s="185"/>
      <c r="FG86" s="185"/>
      <c r="FH86" s="185"/>
      <c r="FI86" s="185"/>
      <c r="FJ86" s="23"/>
      <c r="FK86" s="227"/>
      <c r="FL86" s="80"/>
      <c r="FM86" s="80"/>
      <c r="FN86" s="153"/>
      <c r="FO86" s="152"/>
      <c r="FP86" s="152"/>
      <c r="FQ86" s="152"/>
      <c r="FR86" s="152"/>
      <c r="FS86" s="152">
        <f>'2013-14Phase1'!DP94</f>
        <v>1328654</v>
      </c>
      <c r="FT86" s="152">
        <f>'2013-14Phase1'!DQ94</f>
        <v>1328654</v>
      </c>
      <c r="FU86" s="152">
        <f>'2013-14Phase1'!DR94</f>
        <v>1328654</v>
      </c>
      <c r="FV86" s="152">
        <f>'2013-14Phase1'!DS94</f>
        <v>1328654</v>
      </c>
      <c r="FW86" s="152">
        <f>'2013-14Phase1'!DT94</f>
        <v>1328654</v>
      </c>
      <c r="FX86" s="152">
        <f>'2013-14Phase1'!DU94</f>
        <v>1328654</v>
      </c>
      <c r="FY86" s="152">
        <f>'2013-14Phase1'!DV94</f>
        <v>1328654</v>
      </c>
      <c r="FZ86" s="152">
        <f>'2013-14Phase1'!DW94</f>
        <v>1328654</v>
      </c>
      <c r="GA86" s="152">
        <f>'2013-14Phase1'!DX94</f>
        <v>1328654</v>
      </c>
      <c r="GB86" s="152">
        <f>'2013-14Phase1'!DY94</f>
        <v>1328654</v>
      </c>
      <c r="GC86" s="152">
        <f>'2013-14Phase1'!DZ94</f>
        <v>1328654</v>
      </c>
      <c r="GD86" s="152">
        <f>'2013-14Phase1'!EA94</f>
        <v>1328654</v>
      </c>
      <c r="GE86" s="152">
        <f>'2013-14Phase1'!EB94</f>
        <v>1328654</v>
      </c>
      <c r="GF86" s="152">
        <f>'2013-14Phase1'!EC94</f>
        <v>1328654</v>
      </c>
      <c r="GG86" s="152">
        <f>'2013-14Phase1'!ED94</f>
        <v>1328654</v>
      </c>
      <c r="GH86" s="152">
        <f>'2013-14Phase1'!EE94</f>
        <v>1328654</v>
      </c>
      <c r="GI86" s="152">
        <f>'2013-14Phase1'!EF94</f>
        <v>1328654</v>
      </c>
      <c r="GJ86" s="168"/>
      <c r="GK86" s="227"/>
      <c r="GL86" s="80"/>
      <c r="GM86" s="80"/>
      <c r="GN86" s="153"/>
      <c r="GO86" s="153"/>
      <c r="GP86" s="153"/>
      <c r="GQ86" s="153"/>
      <c r="GR86" s="656">
        <v>1</v>
      </c>
      <c r="GS86" s="594">
        <f t="shared" si="463"/>
        <v>1</v>
      </c>
      <c r="GT86" s="594">
        <f t="shared" si="464"/>
        <v>1</v>
      </c>
      <c r="GU86" s="594">
        <f t="shared" si="464"/>
        <v>1</v>
      </c>
      <c r="GV86" s="594">
        <f t="shared" si="464"/>
        <v>1</v>
      </c>
      <c r="GW86" s="594">
        <f t="shared" si="464"/>
        <v>1</v>
      </c>
      <c r="GX86" s="594">
        <f t="shared" si="464"/>
        <v>1</v>
      </c>
      <c r="GY86" s="594">
        <f t="shared" si="464"/>
        <v>1</v>
      </c>
      <c r="GZ86" s="594">
        <f t="shared" si="464"/>
        <v>1</v>
      </c>
      <c r="HA86" s="594">
        <f t="shared" si="464"/>
        <v>1</v>
      </c>
      <c r="HB86" s="594">
        <f t="shared" si="464"/>
        <v>1</v>
      </c>
      <c r="HC86" s="594">
        <f t="shared" si="464"/>
        <v>1</v>
      </c>
      <c r="HD86" s="594">
        <f t="shared" si="464"/>
        <v>1</v>
      </c>
      <c r="HE86" s="594">
        <f t="shared" si="464"/>
        <v>1</v>
      </c>
      <c r="HF86" s="594">
        <f t="shared" si="464"/>
        <v>1</v>
      </c>
      <c r="HG86" s="594">
        <f t="shared" si="464"/>
        <v>1</v>
      </c>
      <c r="HH86" s="594">
        <f t="shared" si="464"/>
        <v>1</v>
      </c>
      <c r="HI86" s="594">
        <f t="shared" si="464"/>
        <v>1</v>
      </c>
      <c r="HJ86" s="168"/>
      <c r="HK86" s="66">
        <f t="shared" si="409"/>
        <v>2014</v>
      </c>
      <c r="HL86" s="66">
        <f ca="1">IF($EJ86&gt;0,OFFSET(Dashboard!F$16,$EJ86-1,0),0)</f>
        <v>0</v>
      </c>
      <c r="HM86" s="66">
        <f ca="1">IF($EJ86&gt;0,OFFSET(Dashboard!G$16,$EJ86-1,0),0)</f>
        <v>1</v>
      </c>
      <c r="HN86" s="66">
        <f ca="1">IF($EJ86&gt;0,OFFSET(Dashboard!H$16,$EJ86-1,0),0)</f>
        <v>0</v>
      </c>
      <c r="HO86" s="168"/>
    </row>
    <row r="87" spans="1:223" s="5" customFormat="1" ht="24" customHeight="1" outlineLevel="1" x14ac:dyDescent="0.2">
      <c r="A87" s="66">
        <f t="shared" ca="1" si="404"/>
        <v>1</v>
      </c>
      <c r="B87" s="68">
        <f t="shared" si="417"/>
        <v>77</v>
      </c>
      <c r="C87" s="68"/>
      <c r="D87" s="528" t="str">
        <f ca="1">IF(EJ87&gt;0,OFFSET(Dashboard!$E$16,EJ87-1,0),"")</f>
        <v>2013-15 Fed App</v>
      </c>
      <c r="E87" s="67" t="s">
        <v>413</v>
      </c>
      <c r="F87" s="69" t="s">
        <v>316</v>
      </c>
      <c r="G87" s="717">
        <f t="shared" ref="G87:G114" ca="1" si="466">R87*OFFSET($Z87,0,YEAR($J87)-2006)/1000000</f>
        <v>21.198981</v>
      </c>
      <c r="H87" s="718">
        <f t="shared" ref="H87:H101" ca="1" si="467">S87*OFFSET($Z87,0,YEAR($J87)-2006)/1000</f>
        <v>29.910890999999999</v>
      </c>
      <c r="I87" s="719">
        <f t="shared" ref="I87:I101" ca="1" si="468">T87*OFFSET($Z87,0,YEAR($J87)-2006)/1000000</f>
        <v>0</v>
      </c>
      <c r="J87" s="524">
        <f>'2013-14Phase1'!D95</f>
        <v>41791</v>
      </c>
      <c r="K87" s="186">
        <f>'2013-14Phase1'!F95</f>
        <v>11</v>
      </c>
      <c r="L87" s="168"/>
      <c r="M87" s="244">
        <v>1</v>
      </c>
      <c r="N87" s="153">
        <v>1</v>
      </c>
      <c r="O87" s="153">
        <v>100</v>
      </c>
      <c r="P87" s="168"/>
      <c r="Q87" s="23"/>
      <c r="R87" s="618">
        <f>'2013-14Phase1'!G95</f>
        <v>73</v>
      </c>
      <c r="S87" s="610">
        <f>'2013-14Phase1'!H95</f>
        <v>0.10299999999999999</v>
      </c>
      <c r="T87" s="610">
        <f>'2013-14Phase1'!I95</f>
        <v>0</v>
      </c>
      <c r="U87" s="154">
        <f>'2013-14Phase1'!J95</f>
        <v>1</v>
      </c>
      <c r="V87" s="154">
        <f>'2013-14Phase1'!K95</f>
        <v>1</v>
      </c>
      <c r="W87" s="154">
        <f>'2013-14Phase1'!L95</f>
        <v>0</v>
      </c>
      <c r="X87" s="138"/>
      <c r="Y87" s="138"/>
      <c r="Z87" s="227"/>
      <c r="AA87" s="80"/>
      <c r="AB87" s="80"/>
      <c r="AC87" s="153"/>
      <c r="AD87" s="153"/>
      <c r="AE87" s="153"/>
      <c r="AF87" s="153"/>
      <c r="AG87" s="153">
        <f t="shared" si="287"/>
        <v>0</v>
      </c>
      <c r="AH87" s="153">
        <f t="shared" si="288"/>
        <v>290397</v>
      </c>
      <c r="AI87" s="153">
        <f t="shared" si="289"/>
        <v>290397</v>
      </c>
      <c r="AJ87" s="153">
        <f t="shared" si="290"/>
        <v>290397</v>
      </c>
      <c r="AK87" s="153">
        <f t="shared" si="316"/>
        <v>290397</v>
      </c>
      <c r="AL87" s="153">
        <f t="shared" si="291"/>
        <v>290397</v>
      </c>
      <c r="AM87" s="153">
        <f t="shared" si="292"/>
        <v>290397</v>
      </c>
      <c r="AN87" s="153">
        <f t="shared" si="293"/>
        <v>290397</v>
      </c>
      <c r="AO87" s="153">
        <f t="shared" si="35"/>
        <v>290397</v>
      </c>
      <c r="AP87" s="153">
        <f t="shared" si="36"/>
        <v>290397</v>
      </c>
      <c r="AQ87" s="153">
        <f t="shared" si="37"/>
        <v>290397</v>
      </c>
      <c r="AR87" s="153">
        <f t="shared" si="38"/>
        <v>290397</v>
      </c>
      <c r="AS87" s="153">
        <f t="shared" si="39"/>
        <v>290397</v>
      </c>
      <c r="AT87" s="153">
        <f t="shared" si="40"/>
        <v>290397</v>
      </c>
      <c r="AU87" s="153">
        <f t="shared" si="41"/>
        <v>290397</v>
      </c>
      <c r="AV87" s="153">
        <f t="shared" si="42"/>
        <v>290397</v>
      </c>
      <c r="AW87" s="153">
        <f t="shared" si="43"/>
        <v>290397</v>
      </c>
      <c r="AX87" s="153">
        <f t="shared" si="44"/>
        <v>290397</v>
      </c>
      <c r="AY87" s="73"/>
      <c r="AZ87" s="73"/>
      <c r="BA87" s="249"/>
      <c r="BB87" s="184"/>
      <c r="BC87" s="184"/>
      <c r="BD87" s="184"/>
      <c r="BE87" s="184"/>
      <c r="BF87" s="184"/>
      <c r="BG87" s="184"/>
      <c r="BH87" s="184">
        <f>'2013-14Phase1'!BE95</f>
        <v>0</v>
      </c>
      <c r="BI87" s="184">
        <f>'2013-14Phase1'!BF95</f>
        <v>0.91</v>
      </c>
      <c r="BJ87" s="184">
        <f>'2013-14Phase1'!BG95</f>
        <v>0.91</v>
      </c>
      <c r="BK87" s="184">
        <f>'2013-14Phase1'!BH95</f>
        <v>0.91</v>
      </c>
      <c r="BL87" s="184">
        <f>'2013-14Phase1'!BI95</f>
        <v>0.91</v>
      </c>
      <c r="BM87" s="184">
        <f>'2013-14Phase1'!BJ95</f>
        <v>0.91</v>
      </c>
      <c r="BN87" s="184">
        <f>'2013-14Phase1'!BK95</f>
        <v>0.91</v>
      </c>
      <c r="BO87" s="184">
        <f>'2013-14Phase1'!BL95</f>
        <v>0.91</v>
      </c>
      <c r="BP87" s="184">
        <f>'2013-14Phase1'!BM95</f>
        <v>0.91</v>
      </c>
      <c r="BQ87" s="184">
        <f>'2013-14Phase1'!BN95</f>
        <v>0.91</v>
      </c>
      <c r="BR87" s="184">
        <f>'2013-14Phase1'!BO95</f>
        <v>0.91</v>
      </c>
      <c r="BS87" s="184">
        <f>'2013-14Phase1'!BP95</f>
        <v>0.91</v>
      </c>
      <c r="BT87" s="184">
        <f>'2013-14Phase1'!BQ95</f>
        <v>0.91</v>
      </c>
      <c r="BU87" s="184">
        <f>'2013-14Phase1'!BR95</f>
        <v>0.91</v>
      </c>
      <c r="BV87" s="184">
        <f>'2013-14Phase1'!BS95</f>
        <v>0.91</v>
      </c>
      <c r="BW87" s="184">
        <f>'2013-14Phase1'!BT95</f>
        <v>0.91</v>
      </c>
      <c r="BX87" s="184">
        <f>'2013-14Phase1'!BU95</f>
        <v>0.91</v>
      </c>
      <c r="BY87" s="184">
        <f>'2013-14Phase1'!BV95</f>
        <v>0.91</v>
      </c>
      <c r="BZ87" s="23"/>
      <c r="CA87" s="249"/>
      <c r="CB87" s="184"/>
      <c r="CC87" s="184"/>
      <c r="CD87" s="184"/>
      <c r="CE87" s="184"/>
      <c r="CF87" s="184"/>
      <c r="CG87" s="184"/>
      <c r="CH87" s="184">
        <f>'2013-14Phase1'!BE95</f>
        <v>0</v>
      </c>
      <c r="CI87" s="184">
        <f>'2013-14Phase1'!BF95</f>
        <v>0.91</v>
      </c>
      <c r="CJ87" s="184">
        <f>'2013-14Phase1'!BG95</f>
        <v>0.91</v>
      </c>
      <c r="CK87" s="184">
        <f>'2013-14Phase1'!BH95</f>
        <v>0.91</v>
      </c>
      <c r="CL87" s="184">
        <f>'2013-14Phase1'!BI95</f>
        <v>0.91</v>
      </c>
      <c r="CM87" s="184">
        <f>'2013-14Phase1'!BJ95</f>
        <v>0.91</v>
      </c>
      <c r="CN87" s="184">
        <f>'2013-14Phase1'!BK95</f>
        <v>0.91</v>
      </c>
      <c r="CO87" s="184">
        <f>'2013-14Phase1'!BL95</f>
        <v>0.91</v>
      </c>
      <c r="CP87" s="184">
        <f>'2013-14Phase1'!CM95</f>
        <v>0.91</v>
      </c>
      <c r="CQ87" s="184">
        <f>'2013-14Phase1'!CN95</f>
        <v>0.91</v>
      </c>
      <c r="CR87" s="184">
        <f>'2013-14Phase1'!CO95</f>
        <v>0.91</v>
      </c>
      <c r="CS87" s="184">
        <f>'2013-14Phase1'!CP95</f>
        <v>0.91</v>
      </c>
      <c r="CT87" s="184">
        <f>'2013-14Phase1'!CQ95</f>
        <v>0.91</v>
      </c>
      <c r="CU87" s="184">
        <f>'2013-14Phase1'!CR95</f>
        <v>0.91</v>
      </c>
      <c r="CV87" s="184">
        <f>'2013-14Phase1'!CS95</f>
        <v>0.91</v>
      </c>
      <c r="CW87" s="184">
        <f>'2013-14Phase1'!CT95</f>
        <v>0.91</v>
      </c>
      <c r="CX87" s="184">
        <f>'2013-14Phase1'!CU95</f>
        <v>0.91</v>
      </c>
      <c r="CY87" s="184">
        <f>'2013-14Phase1'!CV95</f>
        <v>0.91</v>
      </c>
      <c r="CZ87" s="168"/>
      <c r="DA87" s="249"/>
      <c r="DB87" s="184"/>
      <c r="DC87" s="184"/>
      <c r="DD87" s="184"/>
      <c r="DE87" s="184"/>
      <c r="DF87" s="184"/>
      <c r="DG87" s="184"/>
      <c r="DH87" s="184">
        <f>'2013-14Phase1'!CJ95</f>
        <v>0.89</v>
      </c>
      <c r="DI87" s="184">
        <f>'2013-14Phase1'!CK95</f>
        <v>0.91</v>
      </c>
      <c r="DJ87" s="184">
        <f>'2013-14Phase1'!CL95</f>
        <v>0.91</v>
      </c>
      <c r="DK87" s="184">
        <f>'2013-14Phase1'!CM95</f>
        <v>0.91</v>
      </c>
      <c r="DL87" s="184">
        <f>'2013-14Phase1'!CN95</f>
        <v>0.91</v>
      </c>
      <c r="DM87" s="184">
        <f>'2013-14Phase1'!CO95</f>
        <v>0.91</v>
      </c>
      <c r="DN87" s="184">
        <f>'2013-14Phase1'!CP95</f>
        <v>0.91</v>
      </c>
      <c r="DO87" s="184">
        <f>'2013-14Phase1'!CQ95</f>
        <v>0.91</v>
      </c>
      <c r="DP87" s="184">
        <f>'2013-14Phase1'!CR95</f>
        <v>0.91</v>
      </c>
      <c r="DQ87" s="184">
        <f>'2013-14Phase1'!CS95</f>
        <v>0.91</v>
      </c>
      <c r="DR87" s="184">
        <f>'2013-14Phase1'!CT95</f>
        <v>0.91</v>
      </c>
      <c r="DS87" s="184">
        <f>'2013-14Phase1'!CU95</f>
        <v>0.91</v>
      </c>
      <c r="DT87" s="184">
        <f>'2013-14Phase1'!CV95</f>
        <v>0.91</v>
      </c>
      <c r="DU87" s="184">
        <f>'2013-14Phase1'!CW95</f>
        <v>0.91</v>
      </c>
      <c r="DV87" s="184">
        <f>'2013-14Phase1'!CX95</f>
        <v>0.91</v>
      </c>
      <c r="DW87" s="184">
        <f>'2013-14Phase1'!CY95</f>
        <v>0.91</v>
      </c>
      <c r="DX87" s="184">
        <f>'2013-14Phase1'!CZ95</f>
        <v>0.91</v>
      </c>
      <c r="DY87" s="184">
        <f>'2013-14Phase1'!DA95</f>
        <v>0.91</v>
      </c>
      <c r="DZ87" s="168"/>
      <c r="EA87" s="66">
        <v>9</v>
      </c>
      <c r="EB87" s="61">
        <v>0.52789848490199198</v>
      </c>
      <c r="EC87" s="153">
        <f>'2013-14Phase1'!N95</f>
        <v>2005</v>
      </c>
      <c r="ED87" s="596">
        <f>'2013-14Phase1'!Q95</f>
        <v>1.8219867558876047E-2</v>
      </c>
      <c r="EE87" s="596">
        <f>'2013-14Phase1'!R95</f>
        <v>0.21415951527432606</v>
      </c>
      <c r="EF87" s="145"/>
      <c r="EG87" s="73"/>
      <c r="EH87" s="244">
        <f>'2013-14Phase1'!O95</f>
        <v>0.24000000000000002</v>
      </c>
      <c r="EI87" s="168"/>
      <c r="EJ87" s="66">
        <f t="shared" si="405"/>
        <v>9</v>
      </c>
      <c r="EK87" s="66">
        <v>0</v>
      </c>
      <c r="EL87" s="66">
        <v>0</v>
      </c>
      <c r="EM87" s="66">
        <v>0</v>
      </c>
      <c r="EN87" s="66">
        <v>0</v>
      </c>
      <c r="EO87" s="66">
        <v>0</v>
      </c>
      <c r="EP87" s="66">
        <v>0</v>
      </c>
      <c r="EQ87" s="66">
        <v>0</v>
      </c>
      <c r="ER87" s="66">
        <v>0</v>
      </c>
      <c r="ES87" s="66">
        <v>1</v>
      </c>
      <c r="ET87" s="66">
        <v>0</v>
      </c>
      <c r="EU87" s="66">
        <v>0</v>
      </c>
      <c r="EV87" s="66">
        <v>0</v>
      </c>
      <c r="EW87" s="66">
        <v>0</v>
      </c>
      <c r="EX87" s="66">
        <v>0</v>
      </c>
      <c r="EY87" s="66">
        <f t="shared" si="406"/>
        <v>1</v>
      </c>
      <c r="EZ87" s="66">
        <f t="shared" si="425"/>
        <v>1</v>
      </c>
      <c r="FA87" s="704" t="s">
        <v>659</v>
      </c>
      <c r="FB87" s="66">
        <f t="shared" si="426"/>
        <v>6</v>
      </c>
      <c r="FC87" s="153">
        <f t="shared" si="407"/>
        <v>2017</v>
      </c>
      <c r="FD87" s="185"/>
      <c r="FE87" s="185"/>
      <c r="FF87" s="185"/>
      <c r="FG87" s="185"/>
      <c r="FH87" s="185"/>
      <c r="FI87" s="185"/>
      <c r="FJ87" s="23"/>
      <c r="FK87" s="227"/>
      <c r="FL87" s="80"/>
      <c r="FM87" s="80"/>
      <c r="FN87" s="153"/>
      <c r="FO87" s="152"/>
      <c r="FP87" s="152"/>
      <c r="FQ87" s="152"/>
      <c r="FR87" s="152"/>
      <c r="FS87" s="152">
        <f>'2013-14Phase1'!DP95</f>
        <v>290397</v>
      </c>
      <c r="FT87" s="152">
        <f>'2013-14Phase1'!DQ95</f>
        <v>290397</v>
      </c>
      <c r="FU87" s="152">
        <f>'2013-14Phase1'!DR95</f>
        <v>290397</v>
      </c>
      <c r="FV87" s="152">
        <f>'2013-14Phase1'!DS95</f>
        <v>290397</v>
      </c>
      <c r="FW87" s="152">
        <f>'2013-14Phase1'!DT95</f>
        <v>290397</v>
      </c>
      <c r="FX87" s="152">
        <f>'2013-14Phase1'!DU95</f>
        <v>290397</v>
      </c>
      <c r="FY87" s="152">
        <f>'2013-14Phase1'!DV95</f>
        <v>290397</v>
      </c>
      <c r="FZ87" s="152">
        <f>'2013-14Phase1'!DW95</f>
        <v>290397</v>
      </c>
      <c r="GA87" s="152">
        <f>'2013-14Phase1'!DX95</f>
        <v>290397</v>
      </c>
      <c r="GB87" s="152">
        <f>'2013-14Phase1'!DY95</f>
        <v>290397</v>
      </c>
      <c r="GC87" s="152">
        <f>'2013-14Phase1'!DZ95</f>
        <v>290397</v>
      </c>
      <c r="GD87" s="152">
        <f>'2013-14Phase1'!EA95</f>
        <v>290397</v>
      </c>
      <c r="GE87" s="152">
        <f>'2013-14Phase1'!EB95</f>
        <v>290397</v>
      </c>
      <c r="GF87" s="152">
        <f>'2013-14Phase1'!EC95</f>
        <v>290397</v>
      </c>
      <c r="GG87" s="152">
        <f>'2013-14Phase1'!ED95</f>
        <v>290397</v>
      </c>
      <c r="GH87" s="152">
        <f>'2013-14Phase1'!EE95</f>
        <v>290397</v>
      </c>
      <c r="GI87" s="152">
        <f>'2013-14Phase1'!EF95</f>
        <v>290397</v>
      </c>
      <c r="GJ87" s="168"/>
      <c r="GK87" s="227"/>
      <c r="GL87" s="80"/>
      <c r="GM87" s="80"/>
      <c r="GN87" s="153"/>
      <c r="GO87" s="153"/>
      <c r="GP87" s="153"/>
      <c r="GQ87" s="153"/>
      <c r="GR87" s="656">
        <v>1</v>
      </c>
      <c r="GS87" s="594">
        <f t="shared" si="463"/>
        <v>1</v>
      </c>
      <c r="GT87" s="594">
        <f t="shared" si="464"/>
        <v>1</v>
      </c>
      <c r="GU87" s="594">
        <f t="shared" si="464"/>
        <v>1</v>
      </c>
      <c r="GV87" s="594">
        <f t="shared" si="464"/>
        <v>1</v>
      </c>
      <c r="GW87" s="594">
        <f t="shared" si="464"/>
        <v>1</v>
      </c>
      <c r="GX87" s="594">
        <f t="shared" si="464"/>
        <v>1</v>
      </c>
      <c r="GY87" s="594">
        <f t="shared" si="464"/>
        <v>1</v>
      </c>
      <c r="GZ87" s="594">
        <f t="shared" si="464"/>
        <v>1</v>
      </c>
      <c r="HA87" s="594">
        <f t="shared" si="464"/>
        <v>1</v>
      </c>
      <c r="HB87" s="594">
        <f t="shared" si="464"/>
        <v>1</v>
      </c>
      <c r="HC87" s="594">
        <f t="shared" si="464"/>
        <v>1</v>
      </c>
      <c r="HD87" s="594">
        <f t="shared" si="464"/>
        <v>1</v>
      </c>
      <c r="HE87" s="594">
        <f t="shared" si="464"/>
        <v>1</v>
      </c>
      <c r="HF87" s="594">
        <f t="shared" si="464"/>
        <v>1</v>
      </c>
      <c r="HG87" s="594">
        <f t="shared" si="464"/>
        <v>1</v>
      </c>
      <c r="HH87" s="594">
        <f t="shared" si="464"/>
        <v>1</v>
      </c>
      <c r="HI87" s="594">
        <f t="shared" si="464"/>
        <v>1</v>
      </c>
      <c r="HJ87" s="168"/>
      <c r="HK87" s="66">
        <f t="shared" si="409"/>
        <v>2014</v>
      </c>
      <c r="HL87" s="66">
        <f ca="1">IF($EJ87&gt;0,OFFSET(Dashboard!F$16,$EJ87-1,0),0)</f>
        <v>0</v>
      </c>
      <c r="HM87" s="66">
        <f ca="1">IF($EJ87&gt;0,OFFSET(Dashboard!G$16,$EJ87-1,0),0)</f>
        <v>1</v>
      </c>
      <c r="HN87" s="66">
        <f ca="1">IF($EJ87&gt;0,OFFSET(Dashboard!H$16,$EJ87-1,0),0)</f>
        <v>0</v>
      </c>
      <c r="HO87" s="168"/>
    </row>
    <row r="88" spans="1:223" s="5" customFormat="1" ht="24" customHeight="1" outlineLevel="1" x14ac:dyDescent="0.2">
      <c r="A88" s="66">
        <f t="shared" ca="1" si="404"/>
        <v>1</v>
      </c>
      <c r="B88" s="68">
        <f t="shared" si="417"/>
        <v>78</v>
      </c>
      <c r="C88" s="68"/>
      <c r="D88" s="528" t="str">
        <f ca="1">IF(EJ88&gt;0,OFFSET(Dashboard!$E$16,EJ88-1,0),"")</f>
        <v>2013-15 Fed App</v>
      </c>
      <c r="E88" s="67" t="s">
        <v>414</v>
      </c>
      <c r="F88" s="69" t="s">
        <v>344</v>
      </c>
      <c r="G88" s="717">
        <f t="shared" ref="G88:G101" ca="1" si="469">R88*OFFSET($Z88,0,YEAR($J88)-2006)/1000000</f>
        <v>30.549074569600002</v>
      </c>
      <c r="H88" s="718">
        <f t="shared" ca="1" si="467"/>
        <v>5.7441186039000005</v>
      </c>
      <c r="I88" s="719">
        <f t="shared" ca="1" si="468"/>
        <v>0</v>
      </c>
      <c r="J88" s="524">
        <f>'2013-14Phase1'!D96</f>
        <v>41957</v>
      </c>
      <c r="K88" s="186">
        <f>'2013-14Phase1'!F96</f>
        <v>13</v>
      </c>
      <c r="L88" s="168"/>
      <c r="M88" s="244">
        <v>1</v>
      </c>
      <c r="N88" s="153">
        <v>1</v>
      </c>
      <c r="O88" s="153">
        <v>100</v>
      </c>
      <c r="P88" s="168"/>
      <c r="Q88" s="23"/>
      <c r="R88" s="618">
        <f>'2013-14Phase1'!G96</f>
        <v>15.3056</v>
      </c>
      <c r="S88" s="666">
        <f>'2013-14Phase1'!H96</f>
        <v>2.8779000000000001E-3</v>
      </c>
      <c r="T88" s="610">
        <f>'2013-14Phase1'!I96</f>
        <v>0</v>
      </c>
      <c r="U88" s="154">
        <f>'2013-14Phase1'!J96</f>
        <v>1.0920000000000001</v>
      </c>
      <c r="V88" s="154">
        <f>'2013-14Phase1'!K96</f>
        <v>1.2350000000000001</v>
      </c>
      <c r="W88" s="154">
        <f>'2013-14Phase1'!L96</f>
        <v>-5.0000000000000001E-3</v>
      </c>
      <c r="X88" s="138"/>
      <c r="Y88" s="138"/>
      <c r="Z88" s="227"/>
      <c r="AA88" s="80"/>
      <c r="AB88" s="80"/>
      <c r="AC88" s="153"/>
      <c r="AD88" s="153"/>
      <c r="AE88" s="153"/>
      <c r="AF88" s="153"/>
      <c r="AG88" s="153">
        <f t="shared" si="287"/>
        <v>0</v>
      </c>
      <c r="AH88" s="153">
        <f t="shared" si="288"/>
        <v>1995941</v>
      </c>
      <c r="AI88" s="153">
        <f t="shared" si="289"/>
        <v>1995941</v>
      </c>
      <c r="AJ88" s="153">
        <f t="shared" si="290"/>
        <v>1995941</v>
      </c>
      <c r="AK88" s="153">
        <f t="shared" si="316"/>
        <v>1995941</v>
      </c>
      <c r="AL88" s="153">
        <f t="shared" si="291"/>
        <v>1995941</v>
      </c>
      <c r="AM88" s="153">
        <f t="shared" si="292"/>
        <v>1995941</v>
      </c>
      <c r="AN88" s="153">
        <f t="shared" si="293"/>
        <v>1995941</v>
      </c>
      <c r="AO88" s="153">
        <f t="shared" si="35"/>
        <v>1995941</v>
      </c>
      <c r="AP88" s="153">
        <f t="shared" si="36"/>
        <v>1995941</v>
      </c>
      <c r="AQ88" s="153">
        <f t="shared" si="37"/>
        <v>1995941</v>
      </c>
      <c r="AR88" s="153">
        <f t="shared" si="38"/>
        <v>1995941</v>
      </c>
      <c r="AS88" s="153">
        <f t="shared" si="39"/>
        <v>1995941</v>
      </c>
      <c r="AT88" s="153">
        <f t="shared" si="40"/>
        <v>1995941</v>
      </c>
      <c r="AU88" s="153">
        <f t="shared" si="41"/>
        <v>1995941</v>
      </c>
      <c r="AV88" s="153">
        <f t="shared" si="42"/>
        <v>1995941</v>
      </c>
      <c r="AW88" s="153">
        <f t="shared" si="43"/>
        <v>1995941</v>
      </c>
      <c r="AX88" s="153">
        <f t="shared" si="44"/>
        <v>1995941</v>
      </c>
      <c r="AY88" s="73"/>
      <c r="AZ88" s="73"/>
      <c r="BA88" s="249"/>
      <c r="BB88" s="184"/>
      <c r="BC88" s="184"/>
      <c r="BD88" s="184"/>
      <c r="BE88" s="184"/>
      <c r="BF88" s="184"/>
      <c r="BG88" s="184"/>
      <c r="BH88" s="184">
        <f>'2013-14Phase1'!BE96</f>
        <v>0</v>
      </c>
      <c r="BI88" s="184">
        <f>'2013-14Phase1'!BF96</f>
        <v>0.8</v>
      </c>
      <c r="BJ88" s="184">
        <f>'2013-14Phase1'!BG96</f>
        <v>0.8</v>
      </c>
      <c r="BK88" s="184">
        <f>'2013-14Phase1'!BH96</f>
        <v>0.8</v>
      </c>
      <c r="BL88" s="184">
        <f>'2013-14Phase1'!BI96</f>
        <v>0.8</v>
      </c>
      <c r="BM88" s="184">
        <f>'2013-14Phase1'!BJ96</f>
        <v>0.8</v>
      </c>
      <c r="BN88" s="184">
        <f>'2013-14Phase1'!BK96</f>
        <v>0.8</v>
      </c>
      <c r="BO88" s="184">
        <f>'2013-14Phase1'!BL96</f>
        <v>0.8</v>
      </c>
      <c r="BP88" s="184">
        <f>'2013-14Phase1'!BM96</f>
        <v>0.8</v>
      </c>
      <c r="BQ88" s="184">
        <f>'2013-14Phase1'!BN96</f>
        <v>0.8</v>
      </c>
      <c r="BR88" s="184">
        <f>'2013-14Phase1'!BO96</f>
        <v>0.8</v>
      </c>
      <c r="BS88" s="184">
        <f>'2013-14Phase1'!BP96</f>
        <v>0.8</v>
      </c>
      <c r="BT88" s="184">
        <f>'2013-14Phase1'!BQ96</f>
        <v>0.8</v>
      </c>
      <c r="BU88" s="184">
        <f>'2013-14Phase1'!BR96</f>
        <v>0.8</v>
      </c>
      <c r="BV88" s="184">
        <f>'2013-14Phase1'!BS96</f>
        <v>0.8</v>
      </c>
      <c r="BW88" s="184">
        <f>'2013-14Phase1'!BT96</f>
        <v>0.8</v>
      </c>
      <c r="BX88" s="184">
        <f>'2013-14Phase1'!BU96</f>
        <v>0.8</v>
      </c>
      <c r="BY88" s="184">
        <f>'2013-14Phase1'!BV96</f>
        <v>0.8</v>
      </c>
      <c r="BZ88" s="23"/>
      <c r="CA88" s="249"/>
      <c r="CB88" s="184"/>
      <c r="CC88" s="184"/>
      <c r="CD88" s="184"/>
      <c r="CE88" s="184"/>
      <c r="CF88" s="184"/>
      <c r="CG88" s="184"/>
      <c r="CH88" s="184">
        <f>'2013-14Phase1'!BE96</f>
        <v>0</v>
      </c>
      <c r="CI88" s="184">
        <f>'2013-14Phase1'!BF96</f>
        <v>0.8</v>
      </c>
      <c r="CJ88" s="184">
        <f>'2013-14Phase1'!BG96</f>
        <v>0.8</v>
      </c>
      <c r="CK88" s="184">
        <f>'2013-14Phase1'!BH96</f>
        <v>0.8</v>
      </c>
      <c r="CL88" s="184">
        <f>'2013-14Phase1'!BI96</f>
        <v>0.8</v>
      </c>
      <c r="CM88" s="184">
        <f>'2013-14Phase1'!BJ96</f>
        <v>0.8</v>
      </c>
      <c r="CN88" s="184">
        <f>'2013-14Phase1'!BK96</f>
        <v>0.8</v>
      </c>
      <c r="CO88" s="184">
        <f>'2013-14Phase1'!BL96</f>
        <v>0.8</v>
      </c>
      <c r="CP88" s="184">
        <f>'2013-14Phase1'!CM96</f>
        <v>0.8</v>
      </c>
      <c r="CQ88" s="184">
        <f>'2013-14Phase1'!CN96</f>
        <v>0.8</v>
      </c>
      <c r="CR88" s="184">
        <f>'2013-14Phase1'!CO96</f>
        <v>0.8</v>
      </c>
      <c r="CS88" s="184">
        <f>'2013-14Phase1'!CP96</f>
        <v>0.8</v>
      </c>
      <c r="CT88" s="184">
        <f>'2013-14Phase1'!CQ96</f>
        <v>0.8</v>
      </c>
      <c r="CU88" s="184">
        <f>'2013-14Phase1'!CR96</f>
        <v>0.8</v>
      </c>
      <c r="CV88" s="184">
        <f>'2013-14Phase1'!CS96</f>
        <v>0.8</v>
      </c>
      <c r="CW88" s="184">
        <f>'2013-14Phase1'!CT96</f>
        <v>0.8</v>
      </c>
      <c r="CX88" s="184">
        <f>'2013-14Phase1'!CU96</f>
        <v>0.8</v>
      </c>
      <c r="CY88" s="184">
        <f>'2013-14Phase1'!CV96</f>
        <v>0.8</v>
      </c>
      <c r="CZ88" s="168"/>
      <c r="DA88" s="249"/>
      <c r="DB88" s="184"/>
      <c r="DC88" s="184"/>
      <c r="DD88" s="184"/>
      <c r="DE88" s="184"/>
      <c r="DF88" s="184"/>
      <c r="DG88" s="184"/>
      <c r="DH88" s="184">
        <f>'2013-14Phase1'!CJ96</f>
        <v>0.89</v>
      </c>
      <c r="DI88" s="184">
        <f>'2013-14Phase1'!CK96</f>
        <v>0.8</v>
      </c>
      <c r="DJ88" s="184">
        <f>'2013-14Phase1'!CL96</f>
        <v>0.8</v>
      </c>
      <c r="DK88" s="184">
        <f>'2013-14Phase1'!CM96</f>
        <v>0.8</v>
      </c>
      <c r="DL88" s="184">
        <f>'2013-14Phase1'!CN96</f>
        <v>0.8</v>
      </c>
      <c r="DM88" s="184">
        <f>'2013-14Phase1'!CO96</f>
        <v>0.8</v>
      </c>
      <c r="DN88" s="184">
        <f>'2013-14Phase1'!CP96</f>
        <v>0.8</v>
      </c>
      <c r="DO88" s="184">
        <f>'2013-14Phase1'!CQ96</f>
        <v>0.8</v>
      </c>
      <c r="DP88" s="184">
        <f>'2013-14Phase1'!CR96</f>
        <v>0.8</v>
      </c>
      <c r="DQ88" s="184">
        <f>'2013-14Phase1'!CS96</f>
        <v>0.8</v>
      </c>
      <c r="DR88" s="184">
        <f>'2013-14Phase1'!CT96</f>
        <v>0.8</v>
      </c>
      <c r="DS88" s="184">
        <f>'2013-14Phase1'!CU96</f>
        <v>0.8</v>
      </c>
      <c r="DT88" s="184">
        <f>'2013-14Phase1'!CV96</f>
        <v>0.8</v>
      </c>
      <c r="DU88" s="184">
        <f>'2013-14Phase1'!CW96</f>
        <v>0.8</v>
      </c>
      <c r="DV88" s="184">
        <f>'2013-14Phase1'!CX96</f>
        <v>0.8</v>
      </c>
      <c r="DW88" s="184">
        <f>'2013-14Phase1'!CY96</f>
        <v>0.8</v>
      </c>
      <c r="DX88" s="184">
        <f>'2013-14Phase1'!CZ96</f>
        <v>0.8</v>
      </c>
      <c r="DY88" s="184">
        <f>'2013-14Phase1'!DA96</f>
        <v>0.8</v>
      </c>
      <c r="DZ88" s="168"/>
      <c r="EA88" s="66">
        <v>9</v>
      </c>
      <c r="EB88" s="61">
        <v>0.51479652591596403</v>
      </c>
      <c r="EC88" s="153">
        <f>'2013-14Phase1'!N96</f>
        <v>2000</v>
      </c>
      <c r="ED88" s="596">
        <f>'2013-14Phase1'!Q96</f>
        <v>1.362608944945708E-2</v>
      </c>
      <c r="EE88" s="596">
        <f>'2013-14Phase1'!R96</f>
        <v>0.17267613708236831</v>
      </c>
      <c r="EF88" s="145"/>
      <c r="EG88" s="73"/>
      <c r="EH88" s="244">
        <f>'2013-14Phase1'!O96</f>
        <v>0.74</v>
      </c>
      <c r="EI88" s="168"/>
      <c r="EJ88" s="66">
        <f t="shared" si="405"/>
        <v>9</v>
      </c>
      <c r="EK88" s="66">
        <v>0</v>
      </c>
      <c r="EL88" s="66">
        <v>0</v>
      </c>
      <c r="EM88" s="66">
        <v>0</v>
      </c>
      <c r="EN88" s="66">
        <v>0</v>
      </c>
      <c r="EO88" s="66">
        <v>0</v>
      </c>
      <c r="EP88" s="66">
        <v>0</v>
      </c>
      <c r="EQ88" s="66">
        <v>0</v>
      </c>
      <c r="ER88" s="66">
        <v>0</v>
      </c>
      <c r="ES88" s="66">
        <v>1</v>
      </c>
      <c r="ET88" s="66">
        <v>0</v>
      </c>
      <c r="EU88" s="66">
        <v>0</v>
      </c>
      <c r="EV88" s="66">
        <v>0</v>
      </c>
      <c r="EW88" s="66">
        <v>0</v>
      </c>
      <c r="EX88" s="66">
        <v>0</v>
      </c>
      <c r="EY88" s="66">
        <f t="shared" si="406"/>
        <v>1</v>
      </c>
      <c r="EZ88" s="66">
        <f t="shared" si="425"/>
        <v>1</v>
      </c>
      <c r="FA88" s="704" t="s">
        <v>659</v>
      </c>
      <c r="FB88" s="66">
        <f t="shared" si="426"/>
        <v>6</v>
      </c>
      <c r="FC88" s="153">
        <f t="shared" si="407"/>
        <v>2017</v>
      </c>
      <c r="FD88" s="185"/>
      <c r="FE88" s="185"/>
      <c r="FF88" s="185"/>
      <c r="FG88" s="185"/>
      <c r="FH88" s="185"/>
      <c r="FI88" s="185"/>
      <c r="FJ88" s="23"/>
      <c r="FK88" s="227"/>
      <c r="FL88" s="80"/>
      <c r="FM88" s="80"/>
      <c r="FN88" s="153"/>
      <c r="FO88" s="152"/>
      <c r="FP88" s="152"/>
      <c r="FQ88" s="152"/>
      <c r="FR88" s="152"/>
      <c r="FS88" s="152">
        <f>'2013-14Phase1'!DP96</f>
        <v>1995941</v>
      </c>
      <c r="FT88" s="152">
        <f>'2013-14Phase1'!DQ96</f>
        <v>1995941</v>
      </c>
      <c r="FU88" s="152">
        <f>'2013-14Phase1'!DR96</f>
        <v>1995941</v>
      </c>
      <c r="FV88" s="152">
        <f>'2013-14Phase1'!DS96</f>
        <v>1995941</v>
      </c>
      <c r="FW88" s="152">
        <f>'2013-14Phase1'!DT96</f>
        <v>1995941</v>
      </c>
      <c r="FX88" s="152">
        <f>'2013-14Phase1'!DU96</f>
        <v>1995941</v>
      </c>
      <c r="FY88" s="152">
        <f>'2013-14Phase1'!DV96</f>
        <v>1995941</v>
      </c>
      <c r="FZ88" s="152">
        <f>'2013-14Phase1'!DW96</f>
        <v>1995941</v>
      </c>
      <c r="GA88" s="152">
        <f>'2013-14Phase1'!DX96</f>
        <v>1995941</v>
      </c>
      <c r="GB88" s="152">
        <f>'2013-14Phase1'!DY96</f>
        <v>1995941</v>
      </c>
      <c r="GC88" s="152">
        <f>'2013-14Phase1'!DZ96</f>
        <v>1995941</v>
      </c>
      <c r="GD88" s="152">
        <f>'2013-14Phase1'!EA96</f>
        <v>1995941</v>
      </c>
      <c r="GE88" s="152">
        <f>'2013-14Phase1'!EB96</f>
        <v>1995941</v>
      </c>
      <c r="GF88" s="152">
        <f>'2013-14Phase1'!EC96</f>
        <v>1995941</v>
      </c>
      <c r="GG88" s="152">
        <f>'2013-14Phase1'!ED96</f>
        <v>1995941</v>
      </c>
      <c r="GH88" s="152">
        <f>'2013-14Phase1'!EE96</f>
        <v>1995941</v>
      </c>
      <c r="GI88" s="152">
        <f>'2013-14Phase1'!EF96</f>
        <v>1995941</v>
      </c>
      <c r="GJ88" s="168"/>
      <c r="GK88" s="227"/>
      <c r="GL88" s="80"/>
      <c r="GM88" s="80"/>
      <c r="GN88" s="153"/>
      <c r="GO88" s="153"/>
      <c r="GP88" s="153"/>
      <c r="GQ88" s="153"/>
      <c r="GR88" s="656">
        <v>1</v>
      </c>
      <c r="GS88" s="594">
        <f t="shared" si="463"/>
        <v>1</v>
      </c>
      <c r="GT88" s="594">
        <f t="shared" si="464"/>
        <v>1</v>
      </c>
      <c r="GU88" s="594">
        <f t="shared" si="464"/>
        <v>1</v>
      </c>
      <c r="GV88" s="594">
        <f t="shared" si="464"/>
        <v>1</v>
      </c>
      <c r="GW88" s="594">
        <f t="shared" si="464"/>
        <v>1</v>
      </c>
      <c r="GX88" s="594">
        <f t="shared" si="464"/>
        <v>1</v>
      </c>
      <c r="GY88" s="594">
        <f t="shared" si="464"/>
        <v>1</v>
      </c>
      <c r="GZ88" s="594">
        <f t="shared" si="464"/>
        <v>1</v>
      </c>
      <c r="HA88" s="594">
        <f t="shared" si="464"/>
        <v>1</v>
      </c>
      <c r="HB88" s="594">
        <f t="shared" si="464"/>
        <v>1</v>
      </c>
      <c r="HC88" s="594">
        <f t="shared" si="464"/>
        <v>1</v>
      </c>
      <c r="HD88" s="594">
        <f t="shared" si="464"/>
        <v>1</v>
      </c>
      <c r="HE88" s="594">
        <f t="shared" si="464"/>
        <v>1</v>
      </c>
      <c r="HF88" s="594">
        <f t="shared" si="464"/>
        <v>1</v>
      </c>
      <c r="HG88" s="594">
        <f t="shared" si="464"/>
        <v>1</v>
      </c>
      <c r="HH88" s="594">
        <f t="shared" si="464"/>
        <v>1</v>
      </c>
      <c r="HI88" s="594">
        <f t="shared" si="464"/>
        <v>1</v>
      </c>
      <c r="HJ88" s="168"/>
      <c r="HK88" s="66">
        <f t="shared" si="409"/>
        <v>2014</v>
      </c>
      <c r="HL88" s="66">
        <f ca="1">IF($EJ88&gt;0,OFFSET(Dashboard!F$16,$EJ88-1,0),0)</f>
        <v>0</v>
      </c>
      <c r="HM88" s="66">
        <f ca="1">IF($EJ88&gt;0,OFFSET(Dashboard!G$16,$EJ88-1,0),0)</f>
        <v>1</v>
      </c>
      <c r="HN88" s="66">
        <f ca="1">IF($EJ88&gt;0,OFFSET(Dashboard!H$16,$EJ88-1,0),0)</f>
        <v>0</v>
      </c>
      <c r="HO88" s="168"/>
    </row>
    <row r="89" spans="1:223" s="5" customFormat="1" ht="24" customHeight="1" outlineLevel="1" x14ac:dyDescent="0.2">
      <c r="A89" s="66">
        <f t="shared" ca="1" si="404"/>
        <v>1</v>
      </c>
      <c r="B89" s="68">
        <f t="shared" si="417"/>
        <v>79</v>
      </c>
      <c r="C89" s="68"/>
      <c r="D89" s="528" t="str">
        <f ca="1">IF(EJ89&gt;0,OFFSET(Dashboard!$E$16,EJ89-1,0),"")</f>
        <v>2013-15 Fed App</v>
      </c>
      <c r="E89" s="67" t="s">
        <v>415</v>
      </c>
      <c r="F89" s="69" t="s">
        <v>416</v>
      </c>
      <c r="G89" s="718">
        <f t="shared" ca="1" si="469"/>
        <v>3.68E-4</v>
      </c>
      <c r="H89" s="718">
        <f t="shared" ca="1" si="467"/>
        <v>9.6000000000000002E-5</v>
      </c>
      <c r="I89" s="719">
        <f t="shared" ca="1" si="468"/>
        <v>0</v>
      </c>
      <c r="J89" s="524">
        <f>'2013-14Phase1'!D97</f>
        <v>41426</v>
      </c>
      <c r="K89" s="186">
        <f>'2013-14Phase1'!F97</f>
        <v>15</v>
      </c>
      <c r="L89" s="168"/>
      <c r="M89" s="244">
        <v>1</v>
      </c>
      <c r="N89" s="153">
        <v>1</v>
      </c>
      <c r="O89" s="153">
        <v>100</v>
      </c>
      <c r="P89" s="168"/>
      <c r="Q89" s="23"/>
      <c r="R89" s="618">
        <f>'2013-14Phase1'!G97</f>
        <v>23</v>
      </c>
      <c r="S89" s="617">
        <f>'2013-14Phase1'!H97</f>
        <v>6.0000000000000001E-3</v>
      </c>
      <c r="T89" s="610">
        <f>'2013-14Phase1'!I97</f>
        <v>0</v>
      </c>
      <c r="U89" s="154">
        <f>'2013-14Phase1'!J97</f>
        <v>1</v>
      </c>
      <c r="V89" s="154">
        <f>'2013-14Phase1'!K97</f>
        <v>1</v>
      </c>
      <c r="W89" s="154">
        <f>'2013-14Phase1'!L97</f>
        <v>0</v>
      </c>
      <c r="X89" s="138"/>
      <c r="Y89" s="138"/>
      <c r="Z89" s="227"/>
      <c r="AA89" s="80"/>
      <c r="AB89" s="80"/>
      <c r="AC89" s="153"/>
      <c r="AD89" s="153"/>
      <c r="AE89" s="153"/>
      <c r="AF89" s="153"/>
      <c r="AG89" s="153">
        <f t="shared" si="287"/>
        <v>16</v>
      </c>
      <c r="AH89" s="153">
        <f t="shared" si="288"/>
        <v>16</v>
      </c>
      <c r="AI89" s="153">
        <f t="shared" si="289"/>
        <v>16</v>
      </c>
      <c r="AJ89" s="153">
        <f t="shared" si="290"/>
        <v>16</v>
      </c>
      <c r="AK89" s="153">
        <f t="shared" si="316"/>
        <v>16</v>
      </c>
      <c r="AL89" s="153">
        <f t="shared" si="291"/>
        <v>16</v>
      </c>
      <c r="AM89" s="153">
        <f t="shared" si="292"/>
        <v>16</v>
      </c>
      <c r="AN89" s="153">
        <f t="shared" si="293"/>
        <v>16</v>
      </c>
      <c r="AO89" s="153">
        <f t="shared" si="35"/>
        <v>16</v>
      </c>
      <c r="AP89" s="153">
        <f t="shared" si="36"/>
        <v>16</v>
      </c>
      <c r="AQ89" s="153">
        <f t="shared" si="37"/>
        <v>16</v>
      </c>
      <c r="AR89" s="153">
        <f t="shared" si="38"/>
        <v>16</v>
      </c>
      <c r="AS89" s="153">
        <f t="shared" si="39"/>
        <v>16</v>
      </c>
      <c r="AT89" s="153">
        <f t="shared" si="40"/>
        <v>16</v>
      </c>
      <c r="AU89" s="153">
        <f t="shared" si="41"/>
        <v>16</v>
      </c>
      <c r="AV89" s="153">
        <f t="shared" si="42"/>
        <v>16</v>
      </c>
      <c r="AW89" s="153">
        <f t="shared" si="43"/>
        <v>16</v>
      </c>
      <c r="AX89" s="153">
        <f t="shared" si="44"/>
        <v>16</v>
      </c>
      <c r="AY89" s="73"/>
      <c r="AZ89" s="73"/>
      <c r="BA89" s="249"/>
      <c r="BB89" s="184"/>
      <c r="BC89" s="184"/>
      <c r="BD89" s="184"/>
      <c r="BE89" s="184"/>
      <c r="BF89" s="184"/>
      <c r="BG89" s="184"/>
      <c r="BH89" s="184">
        <f>'2013-14Phase1'!BE97</f>
        <v>1</v>
      </c>
      <c r="BI89" s="184">
        <f>'2013-14Phase1'!BF97</f>
        <v>1</v>
      </c>
      <c r="BJ89" s="184">
        <f>'2013-14Phase1'!BG97</f>
        <v>1</v>
      </c>
      <c r="BK89" s="184">
        <f>'2013-14Phase1'!BH97</f>
        <v>1</v>
      </c>
      <c r="BL89" s="184">
        <f>'2013-14Phase1'!BI97</f>
        <v>1</v>
      </c>
      <c r="BM89" s="184">
        <f>'2013-14Phase1'!BJ97</f>
        <v>1</v>
      </c>
      <c r="BN89" s="184">
        <f>'2013-14Phase1'!BK97</f>
        <v>1</v>
      </c>
      <c r="BO89" s="184">
        <f>'2013-14Phase1'!BL97</f>
        <v>1</v>
      </c>
      <c r="BP89" s="184">
        <f>'2013-14Phase1'!BM97</f>
        <v>1</v>
      </c>
      <c r="BQ89" s="184">
        <f>'2013-14Phase1'!BN97</f>
        <v>1</v>
      </c>
      <c r="BR89" s="184">
        <f>'2013-14Phase1'!BO97</f>
        <v>1</v>
      </c>
      <c r="BS89" s="184">
        <f>'2013-14Phase1'!BP97</f>
        <v>1</v>
      </c>
      <c r="BT89" s="184">
        <f>'2013-14Phase1'!BQ97</f>
        <v>1</v>
      </c>
      <c r="BU89" s="184">
        <f>'2013-14Phase1'!BR97</f>
        <v>1</v>
      </c>
      <c r="BV89" s="184">
        <f>'2013-14Phase1'!BS97</f>
        <v>1</v>
      </c>
      <c r="BW89" s="184">
        <f>'2013-14Phase1'!BT97</f>
        <v>1</v>
      </c>
      <c r="BX89" s="184">
        <f>'2013-14Phase1'!BU97</f>
        <v>1</v>
      </c>
      <c r="BY89" s="184">
        <f>'2013-14Phase1'!BV97</f>
        <v>1</v>
      </c>
      <c r="BZ89" s="23"/>
      <c r="CA89" s="249"/>
      <c r="CB89" s="184"/>
      <c r="CC89" s="184"/>
      <c r="CD89" s="184"/>
      <c r="CE89" s="184"/>
      <c r="CF89" s="184"/>
      <c r="CG89" s="184"/>
      <c r="CH89" s="184">
        <f>'2013-14Phase1'!BE97</f>
        <v>1</v>
      </c>
      <c r="CI89" s="184">
        <f>'2013-14Phase1'!BF97</f>
        <v>1</v>
      </c>
      <c r="CJ89" s="184">
        <f>'2013-14Phase1'!BG97</f>
        <v>1</v>
      </c>
      <c r="CK89" s="184">
        <f>'2013-14Phase1'!BH97</f>
        <v>1</v>
      </c>
      <c r="CL89" s="184">
        <f>'2013-14Phase1'!BI97</f>
        <v>1</v>
      </c>
      <c r="CM89" s="184">
        <f>'2013-14Phase1'!BJ97</f>
        <v>1</v>
      </c>
      <c r="CN89" s="184">
        <f>'2013-14Phase1'!BK97</f>
        <v>1</v>
      </c>
      <c r="CO89" s="184">
        <f>'2013-14Phase1'!BL97</f>
        <v>1</v>
      </c>
      <c r="CP89" s="184">
        <f>'2013-14Phase1'!CM97</f>
        <v>1</v>
      </c>
      <c r="CQ89" s="184">
        <f>'2013-14Phase1'!CN97</f>
        <v>1</v>
      </c>
      <c r="CR89" s="184">
        <f>'2013-14Phase1'!CO97</f>
        <v>1</v>
      </c>
      <c r="CS89" s="184">
        <f>'2013-14Phase1'!CP97</f>
        <v>1</v>
      </c>
      <c r="CT89" s="184">
        <f>'2013-14Phase1'!CQ97</f>
        <v>1</v>
      </c>
      <c r="CU89" s="184">
        <f>'2013-14Phase1'!CR97</f>
        <v>1</v>
      </c>
      <c r="CV89" s="184">
        <f>'2013-14Phase1'!CS97</f>
        <v>1</v>
      </c>
      <c r="CW89" s="184">
        <f>'2013-14Phase1'!CT97</f>
        <v>1</v>
      </c>
      <c r="CX89" s="184">
        <f>'2013-14Phase1'!CU97</f>
        <v>1</v>
      </c>
      <c r="CY89" s="184">
        <f>'2013-14Phase1'!CV97</f>
        <v>1</v>
      </c>
      <c r="CZ89" s="168"/>
      <c r="DA89" s="249"/>
      <c r="DB89" s="184"/>
      <c r="DC89" s="184"/>
      <c r="DD89" s="184"/>
      <c r="DE89" s="184"/>
      <c r="DF89" s="184"/>
      <c r="DG89" s="184"/>
      <c r="DH89" s="184">
        <f>'2013-14Phase1'!CJ97</f>
        <v>1</v>
      </c>
      <c r="DI89" s="184">
        <f>'2013-14Phase1'!CK97</f>
        <v>1</v>
      </c>
      <c r="DJ89" s="184">
        <f>'2013-14Phase1'!CL97</f>
        <v>1</v>
      </c>
      <c r="DK89" s="184">
        <f>'2013-14Phase1'!CM97</f>
        <v>1</v>
      </c>
      <c r="DL89" s="184">
        <f>'2013-14Phase1'!CN97</f>
        <v>1</v>
      </c>
      <c r="DM89" s="184">
        <f>'2013-14Phase1'!CO97</f>
        <v>1</v>
      </c>
      <c r="DN89" s="184">
        <f>'2013-14Phase1'!CP97</f>
        <v>1</v>
      </c>
      <c r="DO89" s="184">
        <f>'2013-14Phase1'!CQ97</f>
        <v>1</v>
      </c>
      <c r="DP89" s="184">
        <f>'2013-14Phase1'!CR97</f>
        <v>1</v>
      </c>
      <c r="DQ89" s="184">
        <f>'2013-14Phase1'!CS97</f>
        <v>1</v>
      </c>
      <c r="DR89" s="184">
        <f>'2013-14Phase1'!CT97</f>
        <v>1</v>
      </c>
      <c r="DS89" s="184">
        <f>'2013-14Phase1'!CU97</f>
        <v>1</v>
      </c>
      <c r="DT89" s="184">
        <f>'2013-14Phase1'!CV97</f>
        <v>1</v>
      </c>
      <c r="DU89" s="184">
        <f>'2013-14Phase1'!CW97</f>
        <v>1</v>
      </c>
      <c r="DV89" s="184">
        <f>'2013-14Phase1'!CX97</f>
        <v>1</v>
      </c>
      <c r="DW89" s="184">
        <f>'2013-14Phase1'!CY97</f>
        <v>1</v>
      </c>
      <c r="DX89" s="184">
        <f>'2013-14Phase1'!CZ97</f>
        <v>1</v>
      </c>
      <c r="DY89" s="184">
        <f>'2013-14Phase1'!DA97</f>
        <v>1</v>
      </c>
      <c r="DZ89" s="168"/>
      <c r="EA89" s="66">
        <v>9</v>
      </c>
      <c r="EB89" s="61">
        <v>0.96</v>
      </c>
      <c r="EC89" s="153">
        <f>'2013-14Phase1'!N97</f>
        <v>1980</v>
      </c>
      <c r="ED89" s="596">
        <f>'2013-14Phase1'!Q97</f>
        <v>0.1</v>
      </c>
      <c r="EE89" s="596">
        <f>'2013-14Phase1'!R97</f>
        <v>5.0000000000000001E-4</v>
      </c>
      <c r="EF89" s="145"/>
      <c r="EG89" s="73"/>
      <c r="EH89" s="244">
        <f>'2013-14Phase1'!O97</f>
        <v>0.1</v>
      </c>
      <c r="EI89" s="168"/>
      <c r="EJ89" s="66">
        <f t="shared" si="405"/>
        <v>9</v>
      </c>
      <c r="EK89" s="66">
        <v>0</v>
      </c>
      <c r="EL89" s="66">
        <v>0</v>
      </c>
      <c r="EM89" s="66">
        <v>0</v>
      </c>
      <c r="EN89" s="66">
        <v>0</v>
      </c>
      <c r="EO89" s="66">
        <v>0</v>
      </c>
      <c r="EP89" s="66">
        <v>0</v>
      </c>
      <c r="EQ89" s="66">
        <v>0</v>
      </c>
      <c r="ER89" s="66">
        <v>0</v>
      </c>
      <c r="ES89" s="66">
        <v>1</v>
      </c>
      <c r="ET89" s="66">
        <v>0</v>
      </c>
      <c r="EU89" s="66">
        <v>0</v>
      </c>
      <c r="EV89" s="66">
        <v>0</v>
      </c>
      <c r="EW89" s="66">
        <v>0</v>
      </c>
      <c r="EX89" s="66">
        <v>0</v>
      </c>
      <c r="EY89" s="66">
        <f t="shared" si="406"/>
        <v>1</v>
      </c>
      <c r="EZ89" s="66">
        <f t="shared" si="425"/>
        <v>1</v>
      </c>
      <c r="FA89" s="73"/>
      <c r="FB89" s="66">
        <f t="shared" si="426"/>
        <v>6</v>
      </c>
      <c r="FC89" s="153">
        <f t="shared" si="407"/>
        <v>2017</v>
      </c>
      <c r="FD89" s="185"/>
      <c r="FE89" s="185"/>
      <c r="FF89" s="185"/>
      <c r="FG89" s="185"/>
      <c r="FH89" s="185"/>
      <c r="FI89" s="185"/>
      <c r="FJ89" s="23"/>
      <c r="FK89" s="227"/>
      <c r="FL89" s="80"/>
      <c r="FM89" s="80"/>
      <c r="FN89" s="153"/>
      <c r="FO89" s="152"/>
      <c r="FP89" s="152"/>
      <c r="FQ89" s="152"/>
      <c r="FR89" s="152">
        <f>'2013-14Phase1'!DO97</f>
        <v>16</v>
      </c>
      <c r="FS89" s="152">
        <f>'2013-14Phase1'!DP97</f>
        <v>16</v>
      </c>
      <c r="FT89" s="152">
        <f>'2013-14Phase1'!DQ97</f>
        <v>16</v>
      </c>
      <c r="FU89" s="152">
        <f>'2013-14Phase1'!DR97</f>
        <v>16</v>
      </c>
      <c r="FV89" s="152">
        <f>'2013-14Phase1'!DS97</f>
        <v>16</v>
      </c>
      <c r="FW89" s="152">
        <f>'2013-14Phase1'!DT97</f>
        <v>16</v>
      </c>
      <c r="FX89" s="152">
        <f>'2013-14Phase1'!DU97</f>
        <v>16</v>
      </c>
      <c r="FY89" s="152">
        <f>'2013-14Phase1'!DV97</f>
        <v>16</v>
      </c>
      <c r="FZ89" s="152">
        <f>'2013-14Phase1'!DW97</f>
        <v>16</v>
      </c>
      <c r="GA89" s="152">
        <f>'2013-14Phase1'!DX97</f>
        <v>16</v>
      </c>
      <c r="GB89" s="152">
        <f>'2013-14Phase1'!DY97</f>
        <v>16</v>
      </c>
      <c r="GC89" s="152">
        <f>'2013-14Phase1'!DZ97</f>
        <v>16</v>
      </c>
      <c r="GD89" s="152">
        <f>'2013-14Phase1'!EA97</f>
        <v>16</v>
      </c>
      <c r="GE89" s="152">
        <f>'2013-14Phase1'!EB97</f>
        <v>16</v>
      </c>
      <c r="GF89" s="152">
        <f>'2013-14Phase1'!EC97</f>
        <v>16</v>
      </c>
      <c r="GG89" s="152">
        <f>'2013-14Phase1'!ED97</f>
        <v>16</v>
      </c>
      <c r="GH89" s="152">
        <f>'2013-14Phase1'!EE97</f>
        <v>16</v>
      </c>
      <c r="GI89" s="152">
        <f>'2013-14Phase1'!EF97</f>
        <v>16</v>
      </c>
      <c r="GJ89" s="168"/>
      <c r="GK89" s="227"/>
      <c r="GL89" s="80"/>
      <c r="GM89" s="80"/>
      <c r="GN89" s="153"/>
      <c r="GO89" s="153"/>
      <c r="GP89" s="153"/>
      <c r="GQ89" s="153"/>
      <c r="GR89" s="656">
        <v>1</v>
      </c>
      <c r="GS89" s="594">
        <f t="shared" si="463"/>
        <v>1</v>
      </c>
      <c r="GT89" s="594">
        <f t="shared" si="464"/>
        <v>1</v>
      </c>
      <c r="GU89" s="594">
        <f t="shared" si="464"/>
        <v>1</v>
      </c>
      <c r="GV89" s="594">
        <f t="shared" si="464"/>
        <v>1</v>
      </c>
      <c r="GW89" s="594">
        <f t="shared" si="464"/>
        <v>1</v>
      </c>
      <c r="GX89" s="594">
        <f t="shared" si="464"/>
        <v>1</v>
      </c>
      <c r="GY89" s="594">
        <f t="shared" si="464"/>
        <v>1</v>
      </c>
      <c r="GZ89" s="594">
        <f t="shared" si="464"/>
        <v>1</v>
      </c>
      <c r="HA89" s="594">
        <f t="shared" si="464"/>
        <v>1</v>
      </c>
      <c r="HB89" s="594">
        <f t="shared" si="464"/>
        <v>1</v>
      </c>
      <c r="HC89" s="594">
        <f t="shared" si="464"/>
        <v>1</v>
      </c>
      <c r="HD89" s="594">
        <f t="shared" si="464"/>
        <v>1</v>
      </c>
      <c r="HE89" s="594">
        <f t="shared" si="464"/>
        <v>1</v>
      </c>
      <c r="HF89" s="594">
        <f t="shared" si="464"/>
        <v>1</v>
      </c>
      <c r="HG89" s="594">
        <f t="shared" si="464"/>
        <v>1</v>
      </c>
      <c r="HH89" s="594">
        <f t="shared" si="464"/>
        <v>1</v>
      </c>
      <c r="HI89" s="594">
        <f t="shared" si="464"/>
        <v>1</v>
      </c>
      <c r="HJ89" s="168"/>
      <c r="HK89" s="66">
        <f t="shared" si="409"/>
        <v>2013</v>
      </c>
      <c r="HL89" s="66">
        <f ca="1">IF($EJ89&gt;0,OFFSET(Dashboard!F$16,$EJ89-1,0),0)</f>
        <v>0</v>
      </c>
      <c r="HM89" s="66">
        <f ca="1">IF($EJ89&gt;0,OFFSET(Dashboard!G$16,$EJ89-1,0),0)</f>
        <v>1</v>
      </c>
      <c r="HN89" s="66">
        <f ca="1">IF($EJ89&gt;0,OFFSET(Dashboard!H$16,$EJ89-1,0),0)</f>
        <v>0</v>
      </c>
      <c r="HO89" s="168"/>
    </row>
    <row r="90" spans="1:223" s="5" customFormat="1" ht="24" customHeight="1" outlineLevel="1" x14ac:dyDescent="0.2">
      <c r="A90" s="66">
        <f t="shared" ca="1" si="404"/>
        <v>1</v>
      </c>
      <c r="B90" s="68">
        <f t="shared" si="417"/>
        <v>80</v>
      </c>
      <c r="C90" s="68"/>
      <c r="D90" s="528" t="str">
        <f ca="1">IF(EJ90&gt;0,OFFSET(Dashboard!$E$16,EJ90-1,0),"")</f>
        <v>2013-15 Fed App</v>
      </c>
      <c r="E90" s="67" t="s">
        <v>417</v>
      </c>
      <c r="F90" s="69" t="s">
        <v>418</v>
      </c>
      <c r="G90" s="718">
        <f t="shared" ca="1" si="469"/>
        <v>0.114208</v>
      </c>
      <c r="H90" s="718">
        <f t="shared" ca="1" si="467"/>
        <v>4.5318000000000004E-2</v>
      </c>
      <c r="I90" s="719">
        <f t="shared" ca="1" si="468"/>
        <v>0</v>
      </c>
      <c r="J90" s="524">
        <f>'2013-14Phase1'!D98</f>
        <v>41791</v>
      </c>
      <c r="K90" s="186">
        <f>'2013-14Phase1'!F98</f>
        <v>15</v>
      </c>
      <c r="L90" s="168"/>
      <c r="M90" s="244">
        <v>1</v>
      </c>
      <c r="N90" s="153">
        <v>1</v>
      </c>
      <c r="O90" s="153">
        <v>100</v>
      </c>
      <c r="P90" s="168"/>
      <c r="Q90" s="23"/>
      <c r="R90" s="618">
        <f>'2013-14Phase1'!G98</f>
        <v>688</v>
      </c>
      <c r="S90" s="617">
        <f>'2013-14Phase1'!H98</f>
        <v>0.27300000000000002</v>
      </c>
      <c r="T90" s="610">
        <f>'2013-14Phase1'!I98</f>
        <v>0</v>
      </c>
      <c r="U90" s="154">
        <f>'2013-14Phase1'!J98</f>
        <v>1</v>
      </c>
      <c r="V90" s="154">
        <f>'2013-14Phase1'!K98</f>
        <v>1</v>
      </c>
      <c r="W90" s="154">
        <f>'2013-14Phase1'!L98</f>
        <v>0</v>
      </c>
      <c r="X90" s="138"/>
      <c r="Y90" s="138"/>
      <c r="Z90" s="227"/>
      <c r="AA90" s="80"/>
      <c r="AB90" s="80"/>
      <c r="AC90" s="153"/>
      <c r="AD90" s="153"/>
      <c r="AE90" s="153"/>
      <c r="AF90" s="153"/>
      <c r="AG90" s="153">
        <f t="shared" si="287"/>
        <v>0</v>
      </c>
      <c r="AH90" s="153">
        <f t="shared" si="288"/>
        <v>166</v>
      </c>
      <c r="AI90" s="153">
        <f t="shared" si="289"/>
        <v>166</v>
      </c>
      <c r="AJ90" s="153">
        <f t="shared" si="290"/>
        <v>166</v>
      </c>
      <c r="AK90" s="153">
        <f t="shared" si="316"/>
        <v>166</v>
      </c>
      <c r="AL90" s="153">
        <f t="shared" si="291"/>
        <v>166</v>
      </c>
      <c r="AM90" s="153">
        <f t="shared" si="292"/>
        <v>166</v>
      </c>
      <c r="AN90" s="153">
        <f t="shared" si="293"/>
        <v>166</v>
      </c>
      <c r="AO90" s="153">
        <f t="shared" si="35"/>
        <v>166</v>
      </c>
      <c r="AP90" s="153">
        <f t="shared" si="36"/>
        <v>166</v>
      </c>
      <c r="AQ90" s="153">
        <f t="shared" si="37"/>
        <v>166</v>
      </c>
      <c r="AR90" s="153">
        <f t="shared" si="38"/>
        <v>166</v>
      </c>
      <c r="AS90" s="153">
        <f t="shared" si="39"/>
        <v>166</v>
      </c>
      <c r="AT90" s="153">
        <f t="shared" si="40"/>
        <v>166</v>
      </c>
      <c r="AU90" s="153">
        <f t="shared" si="41"/>
        <v>166</v>
      </c>
      <c r="AV90" s="153">
        <f t="shared" si="42"/>
        <v>166</v>
      </c>
      <c r="AW90" s="153">
        <f t="shared" si="43"/>
        <v>166</v>
      </c>
      <c r="AX90" s="153">
        <f t="shared" si="44"/>
        <v>166</v>
      </c>
      <c r="AY90" s="73"/>
      <c r="AZ90" s="73"/>
      <c r="BA90" s="249"/>
      <c r="BB90" s="184"/>
      <c r="BC90" s="184"/>
      <c r="BD90" s="184"/>
      <c r="BE90" s="184"/>
      <c r="BF90" s="184"/>
      <c r="BG90" s="184"/>
      <c r="BH90" s="184">
        <f>'2013-14Phase1'!BE98</f>
        <v>1</v>
      </c>
      <c r="BI90" s="184">
        <f>'2013-14Phase1'!BF98</f>
        <v>1</v>
      </c>
      <c r="BJ90" s="184">
        <f>'2013-14Phase1'!BG98</f>
        <v>1</v>
      </c>
      <c r="BK90" s="184">
        <f>'2013-14Phase1'!BH98</f>
        <v>1</v>
      </c>
      <c r="BL90" s="184">
        <f>'2013-14Phase1'!BI98</f>
        <v>1</v>
      </c>
      <c r="BM90" s="184">
        <f>'2013-14Phase1'!BJ98</f>
        <v>1</v>
      </c>
      <c r="BN90" s="184">
        <f>'2013-14Phase1'!BK98</f>
        <v>1</v>
      </c>
      <c r="BO90" s="184">
        <f>'2013-14Phase1'!BL98</f>
        <v>1</v>
      </c>
      <c r="BP90" s="184">
        <f>'2013-14Phase1'!BM98</f>
        <v>1</v>
      </c>
      <c r="BQ90" s="184">
        <f>'2013-14Phase1'!BN98</f>
        <v>1</v>
      </c>
      <c r="BR90" s="184">
        <f>'2013-14Phase1'!BO98</f>
        <v>1</v>
      </c>
      <c r="BS90" s="184">
        <f>'2013-14Phase1'!BP98</f>
        <v>1</v>
      </c>
      <c r="BT90" s="184">
        <f>'2013-14Phase1'!BQ98</f>
        <v>1</v>
      </c>
      <c r="BU90" s="184">
        <f>'2013-14Phase1'!BR98</f>
        <v>1</v>
      </c>
      <c r="BV90" s="184">
        <f>'2013-14Phase1'!BS98</f>
        <v>1</v>
      </c>
      <c r="BW90" s="184">
        <f>'2013-14Phase1'!BT98</f>
        <v>1</v>
      </c>
      <c r="BX90" s="184">
        <f>'2013-14Phase1'!BU98</f>
        <v>1</v>
      </c>
      <c r="BY90" s="184">
        <f>'2013-14Phase1'!BV98</f>
        <v>1</v>
      </c>
      <c r="BZ90" s="23"/>
      <c r="CA90" s="249"/>
      <c r="CB90" s="184"/>
      <c r="CC90" s="184"/>
      <c r="CD90" s="184"/>
      <c r="CE90" s="184"/>
      <c r="CF90" s="184"/>
      <c r="CG90" s="184"/>
      <c r="CH90" s="184">
        <f>'2013-14Phase1'!BE98</f>
        <v>1</v>
      </c>
      <c r="CI90" s="184">
        <f>'2013-14Phase1'!BF98</f>
        <v>1</v>
      </c>
      <c r="CJ90" s="184">
        <f>'2013-14Phase1'!BG98</f>
        <v>1</v>
      </c>
      <c r="CK90" s="184">
        <f>'2013-14Phase1'!BH98</f>
        <v>1</v>
      </c>
      <c r="CL90" s="184">
        <f>'2013-14Phase1'!BI98</f>
        <v>1</v>
      </c>
      <c r="CM90" s="184">
        <f>'2013-14Phase1'!BJ98</f>
        <v>1</v>
      </c>
      <c r="CN90" s="184">
        <f>'2013-14Phase1'!BK98</f>
        <v>1</v>
      </c>
      <c r="CO90" s="184">
        <f>'2013-14Phase1'!BL98</f>
        <v>1</v>
      </c>
      <c r="CP90" s="184">
        <f>'2013-14Phase1'!CM98</f>
        <v>1</v>
      </c>
      <c r="CQ90" s="184">
        <f>'2013-14Phase1'!CN98</f>
        <v>1</v>
      </c>
      <c r="CR90" s="184">
        <f>'2013-14Phase1'!CO98</f>
        <v>1</v>
      </c>
      <c r="CS90" s="184">
        <f>'2013-14Phase1'!CP98</f>
        <v>1</v>
      </c>
      <c r="CT90" s="184">
        <f>'2013-14Phase1'!CQ98</f>
        <v>1</v>
      </c>
      <c r="CU90" s="184">
        <f>'2013-14Phase1'!CR98</f>
        <v>1</v>
      </c>
      <c r="CV90" s="184">
        <f>'2013-14Phase1'!CS98</f>
        <v>1</v>
      </c>
      <c r="CW90" s="184">
        <f>'2013-14Phase1'!CT98</f>
        <v>1</v>
      </c>
      <c r="CX90" s="184">
        <f>'2013-14Phase1'!CU98</f>
        <v>1</v>
      </c>
      <c r="CY90" s="184">
        <f>'2013-14Phase1'!CV98</f>
        <v>1</v>
      </c>
      <c r="CZ90" s="168"/>
      <c r="DA90" s="249"/>
      <c r="DB90" s="184"/>
      <c r="DC90" s="184"/>
      <c r="DD90" s="184"/>
      <c r="DE90" s="184"/>
      <c r="DF90" s="184"/>
      <c r="DG90" s="184"/>
      <c r="DH90" s="184">
        <f>'2013-14Phase1'!CJ98</f>
        <v>0.89</v>
      </c>
      <c r="DI90" s="184">
        <f>'2013-14Phase1'!CK98</f>
        <v>1</v>
      </c>
      <c r="DJ90" s="184">
        <f>'2013-14Phase1'!CL98</f>
        <v>1</v>
      </c>
      <c r="DK90" s="184">
        <f>'2013-14Phase1'!CM98</f>
        <v>1</v>
      </c>
      <c r="DL90" s="184">
        <f>'2013-14Phase1'!CN98</f>
        <v>1</v>
      </c>
      <c r="DM90" s="184">
        <f>'2013-14Phase1'!CO98</f>
        <v>1</v>
      </c>
      <c r="DN90" s="184">
        <f>'2013-14Phase1'!CP98</f>
        <v>1</v>
      </c>
      <c r="DO90" s="184">
        <f>'2013-14Phase1'!CQ98</f>
        <v>1</v>
      </c>
      <c r="DP90" s="184">
        <f>'2013-14Phase1'!CR98</f>
        <v>1</v>
      </c>
      <c r="DQ90" s="184">
        <f>'2013-14Phase1'!CS98</f>
        <v>1</v>
      </c>
      <c r="DR90" s="184">
        <f>'2013-14Phase1'!CT98</f>
        <v>1</v>
      </c>
      <c r="DS90" s="184">
        <f>'2013-14Phase1'!CU98</f>
        <v>1</v>
      </c>
      <c r="DT90" s="184">
        <f>'2013-14Phase1'!CV98</f>
        <v>1</v>
      </c>
      <c r="DU90" s="184">
        <f>'2013-14Phase1'!CW98</f>
        <v>1</v>
      </c>
      <c r="DV90" s="184">
        <f>'2013-14Phase1'!CX98</f>
        <v>1</v>
      </c>
      <c r="DW90" s="184">
        <f>'2013-14Phase1'!CY98</f>
        <v>1</v>
      </c>
      <c r="DX90" s="184">
        <f>'2013-14Phase1'!CZ98</f>
        <v>1</v>
      </c>
      <c r="DY90" s="184">
        <f>'2013-14Phase1'!DA98</f>
        <v>1</v>
      </c>
      <c r="DZ90" s="168"/>
      <c r="EA90" s="66">
        <v>9</v>
      </c>
      <c r="EB90" s="61">
        <v>0.8</v>
      </c>
      <c r="EC90" s="153">
        <f>'2013-14Phase1'!N98</f>
        <v>1986</v>
      </c>
      <c r="ED90" s="596">
        <f>'2013-14Phase1'!Q98</f>
        <v>0.1</v>
      </c>
      <c r="EE90" s="596">
        <f>'2013-14Phase1'!R98</f>
        <v>5.0000000000000001E-4</v>
      </c>
      <c r="EF90" s="145"/>
      <c r="EG90" s="73"/>
      <c r="EH90" s="244">
        <f>'2013-14Phase1'!O98</f>
        <v>0.1</v>
      </c>
      <c r="EI90" s="168"/>
      <c r="EJ90" s="66">
        <f t="shared" si="405"/>
        <v>9</v>
      </c>
      <c r="EK90" s="66">
        <v>0</v>
      </c>
      <c r="EL90" s="66">
        <v>0</v>
      </c>
      <c r="EM90" s="66">
        <v>0</v>
      </c>
      <c r="EN90" s="66">
        <v>0</v>
      </c>
      <c r="EO90" s="66">
        <v>0</v>
      </c>
      <c r="EP90" s="66">
        <v>0</v>
      </c>
      <c r="EQ90" s="66">
        <v>0</v>
      </c>
      <c r="ER90" s="66">
        <v>0</v>
      </c>
      <c r="ES90" s="66">
        <v>1</v>
      </c>
      <c r="ET90" s="66">
        <v>0</v>
      </c>
      <c r="EU90" s="66">
        <v>0</v>
      </c>
      <c r="EV90" s="66">
        <v>0</v>
      </c>
      <c r="EW90" s="66">
        <v>0</v>
      </c>
      <c r="EX90" s="66">
        <v>0</v>
      </c>
      <c r="EY90" s="66">
        <f t="shared" si="406"/>
        <v>1</v>
      </c>
      <c r="EZ90" s="66">
        <f t="shared" si="425"/>
        <v>1</v>
      </c>
      <c r="FA90" s="73"/>
      <c r="FB90" s="66">
        <f t="shared" si="426"/>
        <v>6</v>
      </c>
      <c r="FC90" s="153">
        <f t="shared" si="407"/>
        <v>2017</v>
      </c>
      <c r="FD90" s="185"/>
      <c r="FE90" s="185"/>
      <c r="FF90" s="185"/>
      <c r="FG90" s="185"/>
      <c r="FH90" s="185"/>
      <c r="FI90" s="185"/>
      <c r="FJ90" s="23"/>
      <c r="FK90" s="227"/>
      <c r="FL90" s="80"/>
      <c r="FM90" s="80"/>
      <c r="FN90" s="153"/>
      <c r="FO90" s="152"/>
      <c r="FP90" s="152"/>
      <c r="FQ90" s="152"/>
      <c r="FR90" s="152"/>
      <c r="FS90" s="152">
        <f>'2013-14Phase1'!DP98</f>
        <v>166</v>
      </c>
      <c r="FT90" s="152">
        <f>'2013-14Phase1'!DQ98</f>
        <v>166</v>
      </c>
      <c r="FU90" s="152">
        <f>'2013-14Phase1'!DR98</f>
        <v>166</v>
      </c>
      <c r="FV90" s="152">
        <f>'2013-14Phase1'!DS98</f>
        <v>166</v>
      </c>
      <c r="FW90" s="152">
        <f>'2013-14Phase1'!DT98</f>
        <v>166</v>
      </c>
      <c r="FX90" s="152">
        <f>'2013-14Phase1'!DU98</f>
        <v>166</v>
      </c>
      <c r="FY90" s="152">
        <f>'2013-14Phase1'!DV98</f>
        <v>166</v>
      </c>
      <c r="FZ90" s="152">
        <f>'2013-14Phase1'!DW98</f>
        <v>166</v>
      </c>
      <c r="GA90" s="152">
        <f>'2013-14Phase1'!DX98</f>
        <v>166</v>
      </c>
      <c r="GB90" s="152">
        <f>'2013-14Phase1'!DY98</f>
        <v>166</v>
      </c>
      <c r="GC90" s="152">
        <f>'2013-14Phase1'!DZ98</f>
        <v>166</v>
      </c>
      <c r="GD90" s="152">
        <f>'2013-14Phase1'!EA98</f>
        <v>166</v>
      </c>
      <c r="GE90" s="152">
        <f>'2013-14Phase1'!EB98</f>
        <v>166</v>
      </c>
      <c r="GF90" s="152">
        <f>'2013-14Phase1'!EC98</f>
        <v>166</v>
      </c>
      <c r="GG90" s="152">
        <f>'2013-14Phase1'!ED98</f>
        <v>166</v>
      </c>
      <c r="GH90" s="152">
        <f>'2013-14Phase1'!EE98</f>
        <v>166</v>
      </c>
      <c r="GI90" s="152">
        <f>'2013-14Phase1'!EF98</f>
        <v>166</v>
      </c>
      <c r="GJ90" s="168"/>
      <c r="GK90" s="227"/>
      <c r="GL90" s="80"/>
      <c r="GM90" s="80"/>
      <c r="GN90" s="153"/>
      <c r="GO90" s="153"/>
      <c r="GP90" s="153"/>
      <c r="GQ90" s="153"/>
      <c r="GR90" s="656">
        <v>1</v>
      </c>
      <c r="GS90" s="594">
        <f t="shared" si="463"/>
        <v>1</v>
      </c>
      <c r="GT90" s="594">
        <f t="shared" si="464"/>
        <v>1</v>
      </c>
      <c r="GU90" s="594">
        <f t="shared" si="464"/>
        <v>1</v>
      </c>
      <c r="GV90" s="594">
        <f t="shared" si="464"/>
        <v>1</v>
      </c>
      <c r="GW90" s="594">
        <f t="shared" si="464"/>
        <v>1</v>
      </c>
      <c r="GX90" s="594">
        <f t="shared" si="464"/>
        <v>1</v>
      </c>
      <c r="GY90" s="594">
        <f t="shared" si="464"/>
        <v>1</v>
      </c>
      <c r="GZ90" s="594">
        <f t="shared" si="464"/>
        <v>1</v>
      </c>
      <c r="HA90" s="594">
        <f t="shared" si="464"/>
        <v>1</v>
      </c>
      <c r="HB90" s="594">
        <f t="shared" si="464"/>
        <v>1</v>
      </c>
      <c r="HC90" s="594">
        <f t="shared" si="464"/>
        <v>1</v>
      </c>
      <c r="HD90" s="594">
        <f t="shared" si="464"/>
        <v>1</v>
      </c>
      <c r="HE90" s="594">
        <f t="shared" si="464"/>
        <v>1</v>
      </c>
      <c r="HF90" s="594">
        <f t="shared" si="464"/>
        <v>1</v>
      </c>
      <c r="HG90" s="594">
        <f t="shared" si="464"/>
        <v>1</v>
      </c>
      <c r="HH90" s="594">
        <f t="shared" si="464"/>
        <v>1</v>
      </c>
      <c r="HI90" s="594">
        <f t="shared" si="464"/>
        <v>1</v>
      </c>
      <c r="HJ90" s="168"/>
      <c r="HK90" s="66">
        <f t="shared" si="409"/>
        <v>2014</v>
      </c>
      <c r="HL90" s="66">
        <f ca="1">IF($EJ90&gt;0,OFFSET(Dashboard!F$16,$EJ90-1,0),0)</f>
        <v>0</v>
      </c>
      <c r="HM90" s="66">
        <f ca="1">IF($EJ90&gt;0,OFFSET(Dashboard!G$16,$EJ90-1,0),0)</f>
        <v>1</v>
      </c>
      <c r="HN90" s="66">
        <f ca="1">IF($EJ90&gt;0,OFFSET(Dashboard!H$16,$EJ90-1,0),0)</f>
        <v>0</v>
      </c>
      <c r="HO90" s="168"/>
    </row>
    <row r="91" spans="1:223" s="5" customFormat="1" ht="24" customHeight="1" outlineLevel="1" x14ac:dyDescent="0.2">
      <c r="A91" s="66">
        <f t="shared" ca="1" si="404"/>
        <v>1</v>
      </c>
      <c r="B91" s="68">
        <f t="shared" si="417"/>
        <v>81</v>
      </c>
      <c r="C91" s="68"/>
      <c r="D91" s="528" t="str">
        <f ca="1">IF(EJ91&gt;0,OFFSET(Dashboard!$E$16,EJ91-1,0),"")</f>
        <v>2013-15 Fed App</v>
      </c>
      <c r="E91" s="67" t="s">
        <v>419</v>
      </c>
      <c r="F91" s="69" t="s">
        <v>420</v>
      </c>
      <c r="G91" s="718">
        <f t="shared" ca="1" si="469"/>
        <v>0.20694799999999999</v>
      </c>
      <c r="H91" s="718">
        <f t="shared" ca="1" si="467"/>
        <v>2.4506999999999998E-2</v>
      </c>
      <c r="I91" s="719">
        <f t="shared" ca="1" si="468"/>
        <v>0</v>
      </c>
      <c r="J91" s="524">
        <f>'2013-14Phase1'!D99</f>
        <v>41576</v>
      </c>
      <c r="K91" s="186">
        <f>'2013-14Phase1'!F99</f>
        <v>15</v>
      </c>
      <c r="L91" s="168"/>
      <c r="M91" s="244">
        <v>1</v>
      </c>
      <c r="N91" s="153">
        <v>1</v>
      </c>
      <c r="O91" s="153">
        <v>100</v>
      </c>
      <c r="P91" s="168"/>
      <c r="Q91" s="23"/>
      <c r="R91" s="618">
        <f>'2013-14Phase1'!G99</f>
        <v>76</v>
      </c>
      <c r="S91" s="617">
        <f>'2013-14Phase1'!H99</f>
        <v>8.9999999999999993E-3</v>
      </c>
      <c r="T91" s="610">
        <f>'2013-14Phase1'!I99</f>
        <v>0</v>
      </c>
      <c r="U91" s="154">
        <f>'2013-14Phase1'!J99</f>
        <v>1</v>
      </c>
      <c r="V91" s="154">
        <f>'2013-14Phase1'!K99</f>
        <v>1</v>
      </c>
      <c r="W91" s="154">
        <f>'2013-14Phase1'!L99</f>
        <v>0</v>
      </c>
      <c r="X91" s="138"/>
      <c r="Y91" s="138"/>
      <c r="Z91" s="227"/>
      <c r="AA91" s="80"/>
      <c r="AB91" s="80"/>
      <c r="AC91" s="153"/>
      <c r="AD91" s="153"/>
      <c r="AE91" s="153"/>
      <c r="AF91" s="153"/>
      <c r="AG91" s="153">
        <f t="shared" si="287"/>
        <v>2723</v>
      </c>
      <c r="AH91" s="153">
        <f t="shared" si="288"/>
        <v>2723</v>
      </c>
      <c r="AI91" s="153">
        <f t="shared" si="289"/>
        <v>2723</v>
      </c>
      <c r="AJ91" s="153">
        <f t="shared" si="290"/>
        <v>2723</v>
      </c>
      <c r="AK91" s="153">
        <f t="shared" si="316"/>
        <v>2723</v>
      </c>
      <c r="AL91" s="153">
        <f t="shared" si="291"/>
        <v>2723</v>
      </c>
      <c r="AM91" s="153">
        <f t="shared" si="292"/>
        <v>2723</v>
      </c>
      <c r="AN91" s="153">
        <f t="shared" si="293"/>
        <v>2723</v>
      </c>
      <c r="AO91" s="153">
        <f t="shared" si="35"/>
        <v>2723</v>
      </c>
      <c r="AP91" s="153">
        <f t="shared" si="36"/>
        <v>2723</v>
      </c>
      <c r="AQ91" s="153">
        <f t="shared" si="37"/>
        <v>2723</v>
      </c>
      <c r="AR91" s="153">
        <f t="shared" si="38"/>
        <v>2723</v>
      </c>
      <c r="AS91" s="153">
        <f t="shared" si="39"/>
        <v>2723</v>
      </c>
      <c r="AT91" s="153">
        <f t="shared" si="40"/>
        <v>2723</v>
      </c>
      <c r="AU91" s="153">
        <f t="shared" si="41"/>
        <v>2723</v>
      </c>
      <c r="AV91" s="153">
        <f t="shared" si="42"/>
        <v>2723</v>
      </c>
      <c r="AW91" s="153">
        <f t="shared" si="43"/>
        <v>2723</v>
      </c>
      <c r="AX91" s="153">
        <f t="shared" si="44"/>
        <v>2723</v>
      </c>
      <c r="AY91" s="73"/>
      <c r="AZ91" s="73"/>
      <c r="BA91" s="249"/>
      <c r="BB91" s="184"/>
      <c r="BC91" s="184"/>
      <c r="BD91" s="184"/>
      <c r="BE91" s="184"/>
      <c r="BF91" s="184"/>
      <c r="BG91" s="184"/>
      <c r="BH91" s="184">
        <f>'2013-14Phase1'!BE99</f>
        <v>1</v>
      </c>
      <c r="BI91" s="184">
        <f>'2013-14Phase1'!BF99</f>
        <v>1</v>
      </c>
      <c r="BJ91" s="184">
        <f>'2013-14Phase1'!BG99</f>
        <v>1</v>
      </c>
      <c r="BK91" s="184">
        <f>'2013-14Phase1'!BH99</f>
        <v>1</v>
      </c>
      <c r="BL91" s="184">
        <f>'2013-14Phase1'!BI99</f>
        <v>1</v>
      </c>
      <c r="BM91" s="184">
        <f>'2013-14Phase1'!BJ99</f>
        <v>1</v>
      </c>
      <c r="BN91" s="184">
        <f>'2013-14Phase1'!BK99</f>
        <v>1</v>
      </c>
      <c r="BO91" s="184">
        <f>'2013-14Phase1'!BL99</f>
        <v>1</v>
      </c>
      <c r="BP91" s="184">
        <f>'2013-14Phase1'!BM99</f>
        <v>1</v>
      </c>
      <c r="BQ91" s="184">
        <f>'2013-14Phase1'!BN99</f>
        <v>1</v>
      </c>
      <c r="BR91" s="184">
        <f>'2013-14Phase1'!BO99</f>
        <v>1</v>
      </c>
      <c r="BS91" s="184">
        <f>'2013-14Phase1'!BP99</f>
        <v>1</v>
      </c>
      <c r="BT91" s="184">
        <f>'2013-14Phase1'!BQ99</f>
        <v>1</v>
      </c>
      <c r="BU91" s="184">
        <f>'2013-14Phase1'!BR99</f>
        <v>1</v>
      </c>
      <c r="BV91" s="184">
        <f>'2013-14Phase1'!BS99</f>
        <v>1</v>
      </c>
      <c r="BW91" s="184">
        <f>'2013-14Phase1'!BT99</f>
        <v>1</v>
      </c>
      <c r="BX91" s="184">
        <f>'2013-14Phase1'!BU99</f>
        <v>1</v>
      </c>
      <c r="BY91" s="184">
        <f>'2013-14Phase1'!BV99</f>
        <v>1</v>
      </c>
      <c r="BZ91" s="23"/>
      <c r="CA91" s="249"/>
      <c r="CB91" s="184"/>
      <c r="CC91" s="184"/>
      <c r="CD91" s="184"/>
      <c r="CE91" s="184"/>
      <c r="CF91" s="184"/>
      <c r="CG91" s="184"/>
      <c r="CH91" s="184">
        <f>'2013-14Phase1'!BE99</f>
        <v>1</v>
      </c>
      <c r="CI91" s="184">
        <f>'2013-14Phase1'!BF99</f>
        <v>1</v>
      </c>
      <c r="CJ91" s="184">
        <f>'2013-14Phase1'!BG99</f>
        <v>1</v>
      </c>
      <c r="CK91" s="184">
        <f>'2013-14Phase1'!BH99</f>
        <v>1</v>
      </c>
      <c r="CL91" s="184">
        <f>'2013-14Phase1'!BI99</f>
        <v>1</v>
      </c>
      <c r="CM91" s="184">
        <f>'2013-14Phase1'!BJ99</f>
        <v>1</v>
      </c>
      <c r="CN91" s="184">
        <f>'2013-14Phase1'!BK99</f>
        <v>1</v>
      </c>
      <c r="CO91" s="184">
        <f>'2013-14Phase1'!BL99</f>
        <v>1</v>
      </c>
      <c r="CP91" s="184">
        <f>'2013-14Phase1'!CM99</f>
        <v>1</v>
      </c>
      <c r="CQ91" s="184">
        <f>'2013-14Phase1'!CN99</f>
        <v>1</v>
      </c>
      <c r="CR91" s="184">
        <f>'2013-14Phase1'!CO99</f>
        <v>1</v>
      </c>
      <c r="CS91" s="184">
        <f>'2013-14Phase1'!CP99</f>
        <v>1</v>
      </c>
      <c r="CT91" s="184">
        <f>'2013-14Phase1'!CQ99</f>
        <v>1</v>
      </c>
      <c r="CU91" s="184">
        <f>'2013-14Phase1'!CR99</f>
        <v>1</v>
      </c>
      <c r="CV91" s="184">
        <f>'2013-14Phase1'!CS99</f>
        <v>1</v>
      </c>
      <c r="CW91" s="184">
        <f>'2013-14Phase1'!CT99</f>
        <v>1</v>
      </c>
      <c r="CX91" s="184">
        <f>'2013-14Phase1'!CU99</f>
        <v>1</v>
      </c>
      <c r="CY91" s="184">
        <f>'2013-14Phase1'!CV99</f>
        <v>1</v>
      </c>
      <c r="CZ91" s="168"/>
      <c r="DA91" s="249"/>
      <c r="DB91" s="184"/>
      <c r="DC91" s="184"/>
      <c r="DD91" s="184"/>
      <c r="DE91" s="184"/>
      <c r="DF91" s="184"/>
      <c r="DG91" s="184"/>
      <c r="DH91" s="184">
        <f>'2013-14Phase1'!CJ99</f>
        <v>1</v>
      </c>
      <c r="DI91" s="184">
        <f>'2013-14Phase1'!CK99</f>
        <v>1</v>
      </c>
      <c r="DJ91" s="184">
        <f>'2013-14Phase1'!CL99</f>
        <v>1</v>
      </c>
      <c r="DK91" s="184">
        <f>'2013-14Phase1'!CM99</f>
        <v>1</v>
      </c>
      <c r="DL91" s="184">
        <f>'2013-14Phase1'!CN99</f>
        <v>1</v>
      </c>
      <c r="DM91" s="184">
        <f>'2013-14Phase1'!CO99</f>
        <v>1</v>
      </c>
      <c r="DN91" s="184">
        <f>'2013-14Phase1'!CP99</f>
        <v>1</v>
      </c>
      <c r="DO91" s="184">
        <f>'2013-14Phase1'!CQ99</f>
        <v>1</v>
      </c>
      <c r="DP91" s="184">
        <f>'2013-14Phase1'!CR99</f>
        <v>1</v>
      </c>
      <c r="DQ91" s="184">
        <f>'2013-14Phase1'!CS99</f>
        <v>1</v>
      </c>
      <c r="DR91" s="184">
        <f>'2013-14Phase1'!CT99</f>
        <v>1</v>
      </c>
      <c r="DS91" s="184">
        <f>'2013-14Phase1'!CU99</f>
        <v>1</v>
      </c>
      <c r="DT91" s="184">
        <f>'2013-14Phase1'!CV99</f>
        <v>1</v>
      </c>
      <c r="DU91" s="184">
        <f>'2013-14Phase1'!CW99</f>
        <v>1</v>
      </c>
      <c r="DV91" s="184">
        <f>'2013-14Phase1'!CX99</f>
        <v>1</v>
      </c>
      <c r="DW91" s="184">
        <f>'2013-14Phase1'!CY99</f>
        <v>1</v>
      </c>
      <c r="DX91" s="184">
        <f>'2013-14Phase1'!CZ99</f>
        <v>1</v>
      </c>
      <c r="DY91" s="184">
        <f>'2013-14Phase1'!DA99</f>
        <v>1</v>
      </c>
      <c r="DZ91" s="168"/>
      <c r="EA91" s="66">
        <v>9</v>
      </c>
      <c r="EB91" s="61">
        <v>0.99</v>
      </c>
      <c r="EC91" s="153">
        <f>'2013-14Phase1'!N99</f>
        <v>2005</v>
      </c>
      <c r="ED91" s="596">
        <f>'2013-14Phase1'!Q99</f>
        <v>0.7</v>
      </c>
      <c r="EE91" s="596">
        <f>'2013-14Phase1'!R99</f>
        <v>0.02</v>
      </c>
      <c r="EF91" s="145"/>
      <c r="EG91" s="73"/>
      <c r="EH91" s="244">
        <f>'2013-14Phase1'!O99</f>
        <v>0.1</v>
      </c>
      <c r="EI91" s="168"/>
      <c r="EJ91" s="66">
        <f t="shared" si="405"/>
        <v>9</v>
      </c>
      <c r="EK91" s="66">
        <v>0</v>
      </c>
      <c r="EL91" s="66">
        <v>0</v>
      </c>
      <c r="EM91" s="66">
        <v>0</v>
      </c>
      <c r="EN91" s="66">
        <v>0</v>
      </c>
      <c r="EO91" s="66">
        <v>0</v>
      </c>
      <c r="EP91" s="66">
        <v>0</v>
      </c>
      <c r="EQ91" s="66">
        <v>0</v>
      </c>
      <c r="ER91" s="66">
        <v>0</v>
      </c>
      <c r="ES91" s="66">
        <v>1</v>
      </c>
      <c r="ET91" s="66">
        <v>0</v>
      </c>
      <c r="EU91" s="66">
        <v>0</v>
      </c>
      <c r="EV91" s="66">
        <v>0</v>
      </c>
      <c r="EW91" s="66">
        <v>0</v>
      </c>
      <c r="EX91" s="66">
        <v>0</v>
      </c>
      <c r="EY91" s="66">
        <f t="shared" si="406"/>
        <v>1</v>
      </c>
      <c r="EZ91" s="66">
        <f t="shared" si="425"/>
        <v>1</v>
      </c>
      <c r="FA91" s="73"/>
      <c r="FB91" s="66">
        <f t="shared" si="426"/>
        <v>6</v>
      </c>
      <c r="FC91" s="153">
        <f t="shared" si="407"/>
        <v>2017</v>
      </c>
      <c r="FD91" s="185"/>
      <c r="FE91" s="185"/>
      <c r="FF91" s="185"/>
      <c r="FG91" s="185"/>
      <c r="FH91" s="185"/>
      <c r="FI91" s="185"/>
      <c r="FJ91" s="23"/>
      <c r="FK91" s="227"/>
      <c r="FL91" s="80"/>
      <c r="FM91" s="80"/>
      <c r="FN91" s="153"/>
      <c r="FO91" s="152"/>
      <c r="FP91" s="152"/>
      <c r="FQ91" s="152"/>
      <c r="FR91" s="152">
        <f>'2013-14Phase1'!DO99</f>
        <v>2723</v>
      </c>
      <c r="FS91" s="152">
        <f>'2013-14Phase1'!DP99</f>
        <v>2723</v>
      </c>
      <c r="FT91" s="152">
        <f>'2013-14Phase1'!DQ99</f>
        <v>2723</v>
      </c>
      <c r="FU91" s="152">
        <f>'2013-14Phase1'!DR99</f>
        <v>2723</v>
      </c>
      <c r="FV91" s="152">
        <f>'2013-14Phase1'!DS99</f>
        <v>2723</v>
      </c>
      <c r="FW91" s="152">
        <f>'2013-14Phase1'!DT99</f>
        <v>2723</v>
      </c>
      <c r="FX91" s="152">
        <f>'2013-14Phase1'!DU99</f>
        <v>2723</v>
      </c>
      <c r="FY91" s="152">
        <f>'2013-14Phase1'!DV99</f>
        <v>2723</v>
      </c>
      <c r="FZ91" s="152">
        <f>'2013-14Phase1'!DW99</f>
        <v>2723</v>
      </c>
      <c r="GA91" s="152">
        <f>'2013-14Phase1'!DX99</f>
        <v>2723</v>
      </c>
      <c r="GB91" s="152">
        <f>'2013-14Phase1'!DY99</f>
        <v>2723</v>
      </c>
      <c r="GC91" s="152">
        <f>'2013-14Phase1'!DZ99</f>
        <v>2723</v>
      </c>
      <c r="GD91" s="152">
        <f>'2013-14Phase1'!EA99</f>
        <v>2723</v>
      </c>
      <c r="GE91" s="152">
        <f>'2013-14Phase1'!EB99</f>
        <v>2723</v>
      </c>
      <c r="GF91" s="152">
        <f>'2013-14Phase1'!EC99</f>
        <v>2723</v>
      </c>
      <c r="GG91" s="152">
        <f>'2013-14Phase1'!ED99</f>
        <v>2723</v>
      </c>
      <c r="GH91" s="152">
        <f>'2013-14Phase1'!EE99</f>
        <v>2723</v>
      </c>
      <c r="GI91" s="152">
        <f>'2013-14Phase1'!EF99</f>
        <v>2723</v>
      </c>
      <c r="GJ91" s="168"/>
      <c r="GK91" s="227"/>
      <c r="GL91" s="80"/>
      <c r="GM91" s="80"/>
      <c r="GN91" s="153"/>
      <c r="GO91" s="153"/>
      <c r="GP91" s="153"/>
      <c r="GQ91" s="153"/>
      <c r="GR91" s="656">
        <v>1</v>
      </c>
      <c r="GS91" s="594">
        <f t="shared" si="463"/>
        <v>1</v>
      </c>
      <c r="GT91" s="594">
        <f t="shared" si="464"/>
        <v>1</v>
      </c>
      <c r="GU91" s="594">
        <f t="shared" si="464"/>
        <v>1</v>
      </c>
      <c r="GV91" s="594">
        <f t="shared" si="464"/>
        <v>1</v>
      </c>
      <c r="GW91" s="594">
        <f t="shared" si="464"/>
        <v>1</v>
      </c>
      <c r="GX91" s="594">
        <f t="shared" si="464"/>
        <v>1</v>
      </c>
      <c r="GY91" s="594">
        <f t="shared" si="464"/>
        <v>1</v>
      </c>
      <c r="GZ91" s="594">
        <f t="shared" si="464"/>
        <v>1</v>
      </c>
      <c r="HA91" s="594">
        <f t="shared" si="464"/>
        <v>1</v>
      </c>
      <c r="HB91" s="594">
        <f t="shared" si="464"/>
        <v>1</v>
      </c>
      <c r="HC91" s="594">
        <f t="shared" si="464"/>
        <v>1</v>
      </c>
      <c r="HD91" s="594">
        <f t="shared" si="464"/>
        <v>1</v>
      </c>
      <c r="HE91" s="594">
        <f t="shared" si="464"/>
        <v>1</v>
      </c>
      <c r="HF91" s="594">
        <f t="shared" si="464"/>
        <v>1</v>
      </c>
      <c r="HG91" s="594">
        <f t="shared" si="464"/>
        <v>1</v>
      </c>
      <c r="HH91" s="594">
        <f t="shared" si="464"/>
        <v>1</v>
      </c>
      <c r="HI91" s="594">
        <f t="shared" si="464"/>
        <v>1</v>
      </c>
      <c r="HJ91" s="168"/>
      <c r="HK91" s="66">
        <f t="shared" si="409"/>
        <v>2013</v>
      </c>
      <c r="HL91" s="66">
        <f ca="1">IF($EJ91&gt;0,OFFSET(Dashboard!F$16,$EJ91-1,0),0)</f>
        <v>0</v>
      </c>
      <c r="HM91" s="66">
        <f ca="1">IF($EJ91&gt;0,OFFSET(Dashboard!G$16,$EJ91-1,0),0)</f>
        <v>1</v>
      </c>
      <c r="HN91" s="66">
        <f ca="1">IF($EJ91&gt;0,OFFSET(Dashboard!H$16,$EJ91-1,0),0)</f>
        <v>0</v>
      </c>
      <c r="HO91" s="168"/>
    </row>
    <row r="92" spans="1:223" s="5" customFormat="1" ht="24" customHeight="1" outlineLevel="1" x14ac:dyDescent="0.2">
      <c r="A92" s="66">
        <f t="shared" ca="1" si="404"/>
        <v>1</v>
      </c>
      <c r="B92" s="68">
        <f t="shared" si="417"/>
        <v>82</v>
      </c>
      <c r="C92" s="68"/>
      <c r="D92" s="528" t="str">
        <f ca="1">IF(EJ92&gt;0,OFFSET(Dashboard!$E$16,EJ92-1,0),"")</f>
        <v>2013-15 Fed App</v>
      </c>
      <c r="E92" s="67" t="s">
        <v>421</v>
      </c>
      <c r="F92" s="69" t="s">
        <v>321</v>
      </c>
      <c r="G92" s="717">
        <f t="shared" ca="1" si="469"/>
        <v>-4.8842980000000003</v>
      </c>
      <c r="H92" s="718">
        <f t="shared" ca="1" si="467"/>
        <v>-0.55145299999999997</v>
      </c>
      <c r="I92" s="719">
        <f t="shared" ca="1" si="468"/>
        <v>1.9694750000000001</v>
      </c>
      <c r="J92" s="524">
        <f>'2013-14Phase1'!D100</f>
        <v>41424</v>
      </c>
      <c r="K92" s="186">
        <f>'2013-14Phase1'!F100</f>
        <v>15</v>
      </c>
      <c r="L92" s="168"/>
      <c r="M92" s="244">
        <v>1</v>
      </c>
      <c r="N92" s="153">
        <v>1</v>
      </c>
      <c r="O92" s="153">
        <v>100</v>
      </c>
      <c r="P92" s="168"/>
      <c r="Q92" s="23"/>
      <c r="R92" s="618">
        <f>'2013-14Phase1'!G100</f>
        <v>-6.2</v>
      </c>
      <c r="S92" s="610">
        <f>'2013-14Phase1'!H100</f>
        <v>-6.9999999999999999E-4</v>
      </c>
      <c r="T92" s="610">
        <f>'2013-14Phase1'!I100</f>
        <v>2.5</v>
      </c>
      <c r="U92" s="154">
        <f>'2013-14Phase1'!J100</f>
        <v>1.0469999999999999</v>
      </c>
      <c r="V92" s="154">
        <f>'2013-14Phase1'!K100</f>
        <v>1.36</v>
      </c>
      <c r="W92" s="154">
        <f>'2013-14Phase1'!L100</f>
        <v>-2.1000000000000001E-2</v>
      </c>
      <c r="X92" s="138"/>
      <c r="Y92" s="138"/>
      <c r="Z92" s="227"/>
      <c r="AA92" s="80"/>
      <c r="AB92" s="80"/>
      <c r="AC92" s="153"/>
      <c r="AD92" s="153"/>
      <c r="AE92" s="153"/>
      <c r="AF92" s="153"/>
      <c r="AG92" s="153">
        <f t="shared" si="287"/>
        <v>787790</v>
      </c>
      <c r="AH92" s="153">
        <f t="shared" si="288"/>
        <v>787790</v>
      </c>
      <c r="AI92" s="153">
        <f t="shared" si="289"/>
        <v>787790</v>
      </c>
      <c r="AJ92" s="153">
        <f t="shared" si="290"/>
        <v>787790</v>
      </c>
      <c r="AK92" s="153">
        <f t="shared" si="316"/>
        <v>787790</v>
      </c>
      <c r="AL92" s="153">
        <f t="shared" si="291"/>
        <v>787790</v>
      </c>
      <c r="AM92" s="153">
        <f t="shared" si="292"/>
        <v>787790</v>
      </c>
      <c r="AN92" s="153">
        <f t="shared" si="293"/>
        <v>787790</v>
      </c>
      <c r="AO92" s="153">
        <f t="shared" si="35"/>
        <v>787790</v>
      </c>
      <c r="AP92" s="153">
        <f t="shared" si="36"/>
        <v>787790</v>
      </c>
      <c r="AQ92" s="153">
        <f t="shared" si="37"/>
        <v>787790</v>
      </c>
      <c r="AR92" s="153">
        <f t="shared" si="38"/>
        <v>787790</v>
      </c>
      <c r="AS92" s="153">
        <f t="shared" si="39"/>
        <v>787790</v>
      </c>
      <c r="AT92" s="153">
        <f t="shared" si="40"/>
        <v>787790</v>
      </c>
      <c r="AU92" s="153">
        <f t="shared" si="41"/>
        <v>787790</v>
      </c>
      <c r="AV92" s="153">
        <f t="shared" si="42"/>
        <v>787790</v>
      </c>
      <c r="AW92" s="153">
        <f t="shared" si="43"/>
        <v>787790</v>
      </c>
      <c r="AX92" s="153">
        <f t="shared" si="44"/>
        <v>787790</v>
      </c>
      <c r="AY92" s="73"/>
      <c r="AZ92" s="73"/>
      <c r="BA92" s="249"/>
      <c r="BB92" s="184"/>
      <c r="BC92" s="184"/>
      <c r="BD92" s="184"/>
      <c r="BE92" s="184"/>
      <c r="BF92" s="184"/>
      <c r="BG92" s="184"/>
      <c r="BH92" s="184">
        <f>'2013-14Phase1'!BE100</f>
        <v>0.99</v>
      </c>
      <c r="BI92" s="184">
        <f>'2013-14Phase1'!BF100</f>
        <v>0.99</v>
      </c>
      <c r="BJ92" s="184">
        <f>'2013-14Phase1'!BG100</f>
        <v>0.99</v>
      </c>
      <c r="BK92" s="184">
        <f>'2013-14Phase1'!BH100</f>
        <v>0.99</v>
      </c>
      <c r="BL92" s="184">
        <f>'2013-14Phase1'!BI100</f>
        <v>0.99</v>
      </c>
      <c r="BM92" s="184">
        <f>'2013-14Phase1'!BJ100</f>
        <v>0.99</v>
      </c>
      <c r="BN92" s="184">
        <f>'2013-14Phase1'!BK100</f>
        <v>0.99</v>
      </c>
      <c r="BO92" s="184">
        <f>'2013-14Phase1'!BL100</f>
        <v>0.99</v>
      </c>
      <c r="BP92" s="184">
        <f>'2013-14Phase1'!BM100</f>
        <v>0.99</v>
      </c>
      <c r="BQ92" s="184">
        <f>'2013-14Phase1'!BN100</f>
        <v>0.99</v>
      </c>
      <c r="BR92" s="184">
        <f>'2013-14Phase1'!BO100</f>
        <v>0.99</v>
      </c>
      <c r="BS92" s="184">
        <f>'2013-14Phase1'!BP100</f>
        <v>0.99</v>
      </c>
      <c r="BT92" s="184">
        <f>'2013-14Phase1'!BQ100</f>
        <v>0.99</v>
      </c>
      <c r="BU92" s="184">
        <f>'2013-14Phase1'!BR100</f>
        <v>0.99</v>
      </c>
      <c r="BV92" s="184">
        <f>'2013-14Phase1'!BS100</f>
        <v>0.99</v>
      </c>
      <c r="BW92" s="184">
        <f>'2013-14Phase1'!BT100</f>
        <v>0.99</v>
      </c>
      <c r="BX92" s="184">
        <f>'2013-14Phase1'!BU100</f>
        <v>0.99</v>
      </c>
      <c r="BY92" s="184">
        <f>'2013-14Phase1'!BV100</f>
        <v>0.99</v>
      </c>
      <c r="BZ92" s="23"/>
      <c r="CA92" s="249"/>
      <c r="CB92" s="184"/>
      <c r="CC92" s="184"/>
      <c r="CD92" s="184"/>
      <c r="CE92" s="184"/>
      <c r="CF92" s="184"/>
      <c r="CG92" s="184"/>
      <c r="CH92" s="184">
        <f>'2013-14Phase1'!BE100</f>
        <v>0.99</v>
      </c>
      <c r="CI92" s="184">
        <f>'2013-14Phase1'!BF100</f>
        <v>0.99</v>
      </c>
      <c r="CJ92" s="184">
        <f>'2013-14Phase1'!BG100</f>
        <v>0.99</v>
      </c>
      <c r="CK92" s="184">
        <f>'2013-14Phase1'!BH100</f>
        <v>0.99</v>
      </c>
      <c r="CL92" s="184">
        <f>'2013-14Phase1'!BI100</f>
        <v>0.99</v>
      </c>
      <c r="CM92" s="184">
        <f>'2013-14Phase1'!BJ100</f>
        <v>0.99</v>
      </c>
      <c r="CN92" s="184">
        <f>'2013-14Phase1'!BK100</f>
        <v>0.99</v>
      </c>
      <c r="CO92" s="184">
        <f>'2013-14Phase1'!BL100</f>
        <v>0.99</v>
      </c>
      <c r="CP92" s="184">
        <f>'2013-14Phase1'!CM100</f>
        <v>0.99</v>
      </c>
      <c r="CQ92" s="184">
        <f>'2013-14Phase1'!CN100</f>
        <v>0.99</v>
      </c>
      <c r="CR92" s="184">
        <f>'2013-14Phase1'!CO100</f>
        <v>0.99</v>
      </c>
      <c r="CS92" s="184">
        <f>'2013-14Phase1'!CP100</f>
        <v>0.99</v>
      </c>
      <c r="CT92" s="184">
        <f>'2013-14Phase1'!CQ100</f>
        <v>0.99</v>
      </c>
      <c r="CU92" s="184">
        <f>'2013-14Phase1'!CR100</f>
        <v>0.99</v>
      </c>
      <c r="CV92" s="184">
        <f>'2013-14Phase1'!CS100</f>
        <v>0.99</v>
      </c>
      <c r="CW92" s="184">
        <f>'2013-14Phase1'!CT100</f>
        <v>0.99</v>
      </c>
      <c r="CX92" s="184">
        <f>'2013-14Phase1'!CU100</f>
        <v>0.99</v>
      </c>
      <c r="CY92" s="184">
        <f>'2013-14Phase1'!CV100</f>
        <v>0.99</v>
      </c>
      <c r="CZ92" s="168"/>
      <c r="DA92" s="249"/>
      <c r="DB92" s="184"/>
      <c r="DC92" s="184"/>
      <c r="DD92" s="184"/>
      <c r="DE92" s="184"/>
      <c r="DF92" s="184"/>
      <c r="DG92" s="184"/>
      <c r="DH92" s="184">
        <f>'2013-14Phase1'!CJ100</f>
        <v>0.99</v>
      </c>
      <c r="DI92" s="184">
        <f>'2013-14Phase1'!CK100</f>
        <v>0.99</v>
      </c>
      <c r="DJ92" s="184">
        <f>'2013-14Phase1'!CL100</f>
        <v>0.99</v>
      </c>
      <c r="DK92" s="184">
        <f>'2013-14Phase1'!CM100</f>
        <v>0.99</v>
      </c>
      <c r="DL92" s="184">
        <f>'2013-14Phase1'!CN100</f>
        <v>0.99</v>
      </c>
      <c r="DM92" s="184">
        <f>'2013-14Phase1'!CO100</f>
        <v>0.99</v>
      </c>
      <c r="DN92" s="184">
        <f>'2013-14Phase1'!CP100</f>
        <v>0.99</v>
      </c>
      <c r="DO92" s="184">
        <f>'2013-14Phase1'!CQ100</f>
        <v>0.99</v>
      </c>
      <c r="DP92" s="184">
        <f>'2013-14Phase1'!CR100</f>
        <v>0.99</v>
      </c>
      <c r="DQ92" s="184">
        <f>'2013-14Phase1'!CS100</f>
        <v>0.99</v>
      </c>
      <c r="DR92" s="184">
        <f>'2013-14Phase1'!CT100</f>
        <v>0.99</v>
      </c>
      <c r="DS92" s="184">
        <f>'2013-14Phase1'!CU100</f>
        <v>0.99</v>
      </c>
      <c r="DT92" s="184">
        <f>'2013-14Phase1'!CV100</f>
        <v>0.99</v>
      </c>
      <c r="DU92" s="184">
        <f>'2013-14Phase1'!CW100</f>
        <v>0.99</v>
      </c>
      <c r="DV92" s="184">
        <f>'2013-14Phase1'!CX100</f>
        <v>0.99</v>
      </c>
      <c r="DW92" s="184">
        <f>'2013-14Phase1'!CY100</f>
        <v>0.99</v>
      </c>
      <c r="DX92" s="184">
        <f>'2013-14Phase1'!CZ100</f>
        <v>0.99</v>
      </c>
      <c r="DY92" s="184">
        <f>'2013-14Phase1'!DA100</f>
        <v>0.99</v>
      </c>
      <c r="DZ92" s="168"/>
      <c r="EA92" s="66">
        <v>9</v>
      </c>
      <c r="EB92" s="61">
        <v>0.77525341325297903</v>
      </c>
      <c r="EC92" s="153">
        <f>'2013-14Phase1'!N100</f>
        <v>1960</v>
      </c>
      <c r="ED92" s="596">
        <f>'2013-14Phase1'!Q100</f>
        <v>1.9191021566182843E-2</v>
      </c>
      <c r="EE92" s="596">
        <f>'2013-14Phase1'!R100</f>
        <v>0.23800034209612594</v>
      </c>
      <c r="EF92" s="145"/>
      <c r="EG92" s="73"/>
      <c r="EH92" s="244">
        <f>'2013-14Phase1'!O100</f>
        <v>0.05</v>
      </c>
      <c r="EI92" s="168"/>
      <c r="EJ92" s="66">
        <f t="shared" si="405"/>
        <v>9</v>
      </c>
      <c r="EK92" s="66">
        <v>0</v>
      </c>
      <c r="EL92" s="66">
        <v>0</v>
      </c>
      <c r="EM92" s="66">
        <v>0</v>
      </c>
      <c r="EN92" s="66">
        <v>0</v>
      </c>
      <c r="EO92" s="66">
        <v>0</v>
      </c>
      <c r="EP92" s="66">
        <v>0</v>
      </c>
      <c r="EQ92" s="66">
        <v>0</v>
      </c>
      <c r="ER92" s="66">
        <v>0</v>
      </c>
      <c r="ES92" s="66">
        <v>1</v>
      </c>
      <c r="ET92" s="66">
        <v>0</v>
      </c>
      <c r="EU92" s="66">
        <v>0</v>
      </c>
      <c r="EV92" s="66">
        <v>0</v>
      </c>
      <c r="EW92" s="66">
        <v>0</v>
      </c>
      <c r="EX92" s="66">
        <v>0</v>
      </c>
      <c r="EY92" s="66">
        <f t="shared" si="406"/>
        <v>1</v>
      </c>
      <c r="EZ92" s="66">
        <f t="shared" si="425"/>
        <v>1</v>
      </c>
      <c r="FA92" s="73"/>
      <c r="FB92" s="66">
        <f t="shared" si="426"/>
        <v>6</v>
      </c>
      <c r="FC92" s="153">
        <f t="shared" si="407"/>
        <v>2017</v>
      </c>
      <c r="FD92" s="185"/>
      <c r="FE92" s="185"/>
      <c r="FF92" s="185"/>
      <c r="FG92" s="185"/>
      <c r="FH92" s="185"/>
      <c r="FI92" s="185"/>
      <c r="FJ92" s="23"/>
      <c r="FK92" s="227"/>
      <c r="FL92" s="80"/>
      <c r="FM92" s="80"/>
      <c r="FN92" s="153"/>
      <c r="FO92" s="152"/>
      <c r="FP92" s="152"/>
      <c r="FQ92" s="152"/>
      <c r="FR92" s="152">
        <f>'2013-14Phase1'!DO100</f>
        <v>787790</v>
      </c>
      <c r="FS92" s="152">
        <f>'2013-14Phase1'!DP100</f>
        <v>787790</v>
      </c>
      <c r="FT92" s="152">
        <f>'2013-14Phase1'!DQ100</f>
        <v>787790</v>
      </c>
      <c r="FU92" s="152">
        <f>'2013-14Phase1'!DR100</f>
        <v>787790</v>
      </c>
      <c r="FV92" s="152">
        <f>'2013-14Phase1'!DS100</f>
        <v>787790</v>
      </c>
      <c r="FW92" s="152">
        <f>'2013-14Phase1'!DT100</f>
        <v>787790</v>
      </c>
      <c r="FX92" s="152">
        <f>'2013-14Phase1'!DU100</f>
        <v>787790</v>
      </c>
      <c r="FY92" s="152">
        <f>'2013-14Phase1'!DV100</f>
        <v>787790</v>
      </c>
      <c r="FZ92" s="152">
        <f>'2013-14Phase1'!DW100</f>
        <v>787790</v>
      </c>
      <c r="GA92" s="152">
        <f>'2013-14Phase1'!DX100</f>
        <v>787790</v>
      </c>
      <c r="GB92" s="152">
        <f>'2013-14Phase1'!DY100</f>
        <v>787790</v>
      </c>
      <c r="GC92" s="152">
        <f>'2013-14Phase1'!DZ100</f>
        <v>787790</v>
      </c>
      <c r="GD92" s="152">
        <f>'2013-14Phase1'!EA100</f>
        <v>787790</v>
      </c>
      <c r="GE92" s="152">
        <f>'2013-14Phase1'!EB100</f>
        <v>787790</v>
      </c>
      <c r="GF92" s="152">
        <f>'2013-14Phase1'!EC100</f>
        <v>787790</v>
      </c>
      <c r="GG92" s="152">
        <f>'2013-14Phase1'!ED100</f>
        <v>787790</v>
      </c>
      <c r="GH92" s="152">
        <f>'2013-14Phase1'!EE100</f>
        <v>787790</v>
      </c>
      <c r="GI92" s="152">
        <f>'2013-14Phase1'!EF100</f>
        <v>787790</v>
      </c>
      <c r="GJ92" s="168"/>
      <c r="GK92" s="227"/>
      <c r="GL92" s="80"/>
      <c r="GM92" s="80"/>
      <c r="GN92" s="153"/>
      <c r="GO92" s="153"/>
      <c r="GP92" s="153"/>
      <c r="GQ92" s="153"/>
      <c r="GR92" s="656">
        <v>1</v>
      </c>
      <c r="GS92" s="594">
        <f t="shared" si="463"/>
        <v>1</v>
      </c>
      <c r="GT92" s="594">
        <f t="shared" si="464"/>
        <v>1</v>
      </c>
      <c r="GU92" s="594">
        <f t="shared" si="464"/>
        <v>1</v>
      </c>
      <c r="GV92" s="594">
        <f t="shared" si="464"/>
        <v>1</v>
      </c>
      <c r="GW92" s="594">
        <f t="shared" si="464"/>
        <v>1</v>
      </c>
      <c r="GX92" s="594">
        <f t="shared" si="464"/>
        <v>1</v>
      </c>
      <c r="GY92" s="594">
        <f t="shared" si="464"/>
        <v>1</v>
      </c>
      <c r="GZ92" s="594">
        <f t="shared" si="464"/>
        <v>1</v>
      </c>
      <c r="HA92" s="594">
        <f t="shared" si="464"/>
        <v>1</v>
      </c>
      <c r="HB92" s="594">
        <f t="shared" si="464"/>
        <v>1</v>
      </c>
      <c r="HC92" s="594">
        <f t="shared" si="464"/>
        <v>1</v>
      </c>
      <c r="HD92" s="594">
        <f t="shared" si="464"/>
        <v>1</v>
      </c>
      <c r="HE92" s="594">
        <f t="shared" si="464"/>
        <v>1</v>
      </c>
      <c r="HF92" s="594">
        <f t="shared" si="464"/>
        <v>1</v>
      </c>
      <c r="HG92" s="594">
        <f t="shared" si="464"/>
        <v>1</v>
      </c>
      <c r="HH92" s="594">
        <f t="shared" si="464"/>
        <v>1</v>
      </c>
      <c r="HI92" s="594">
        <f t="shared" si="464"/>
        <v>1</v>
      </c>
      <c r="HJ92" s="168"/>
      <c r="HK92" s="66">
        <f t="shared" si="409"/>
        <v>2013</v>
      </c>
      <c r="HL92" s="66">
        <f ca="1">IF($EJ92&gt;0,OFFSET(Dashboard!F$16,$EJ92-1,0),0)</f>
        <v>0</v>
      </c>
      <c r="HM92" s="66">
        <f ca="1">IF($EJ92&gt;0,OFFSET(Dashboard!G$16,$EJ92-1,0),0)</f>
        <v>1</v>
      </c>
      <c r="HN92" s="66">
        <f ca="1">IF($EJ92&gt;0,OFFSET(Dashboard!H$16,$EJ92-1,0),0)</f>
        <v>0</v>
      </c>
      <c r="HO92" s="168"/>
    </row>
    <row r="93" spans="1:223" s="5" customFormat="1" ht="24" customHeight="1" outlineLevel="1" x14ac:dyDescent="0.2">
      <c r="A93" s="66">
        <f t="shared" ca="1" si="404"/>
        <v>1</v>
      </c>
      <c r="B93" s="68">
        <f t="shared" si="417"/>
        <v>83</v>
      </c>
      <c r="C93" s="68"/>
      <c r="D93" s="528" t="str">
        <f ca="1">IF(EJ93&gt;0,OFFSET(Dashboard!$E$16,EJ93-1,0),"")</f>
        <v>2013-15 Fed App</v>
      </c>
      <c r="E93" s="67" t="s">
        <v>422</v>
      </c>
      <c r="F93" s="69" t="s">
        <v>315</v>
      </c>
      <c r="G93" s="717">
        <f t="shared" ca="1" si="469"/>
        <v>7.7149163000000005</v>
      </c>
      <c r="H93" s="718">
        <f t="shared" ca="1" si="467"/>
        <v>0.97372729999999985</v>
      </c>
      <c r="I93" s="719">
        <f t="shared" ca="1" si="468"/>
        <v>0.26215734999999996</v>
      </c>
      <c r="J93" s="524">
        <v>42005</v>
      </c>
      <c r="K93" s="186">
        <v>16</v>
      </c>
      <c r="L93" s="168"/>
      <c r="M93" s="244">
        <v>1</v>
      </c>
      <c r="N93" s="153">
        <v>1</v>
      </c>
      <c r="O93" s="153">
        <v>100</v>
      </c>
      <c r="P93" s="168"/>
      <c r="Q93" s="23"/>
      <c r="R93" s="611">
        <v>10.3</v>
      </c>
      <c r="S93" s="666">
        <v>1.2999999999999999E-3</v>
      </c>
      <c r="T93" s="610">
        <v>0.35</v>
      </c>
      <c r="U93" s="154">
        <v>1.04</v>
      </c>
      <c r="V93" s="154">
        <v>1.32</v>
      </c>
      <c r="W93" s="154">
        <v>-2.0666666666666667E-2</v>
      </c>
      <c r="X93" s="138"/>
      <c r="Y93" s="138"/>
      <c r="Z93" s="227"/>
      <c r="AA93" s="80"/>
      <c r="AB93" s="80"/>
      <c r="AC93" s="153"/>
      <c r="AD93" s="153"/>
      <c r="AE93" s="153"/>
      <c r="AF93" s="153"/>
      <c r="AG93" s="150">
        <f t="shared" si="287"/>
        <v>0</v>
      </c>
      <c r="AH93" s="150">
        <f t="shared" si="288"/>
        <v>0</v>
      </c>
      <c r="AI93" s="153">
        <f t="shared" si="289"/>
        <v>749021</v>
      </c>
      <c r="AJ93" s="153">
        <f t="shared" si="290"/>
        <v>749021</v>
      </c>
      <c r="AK93" s="153">
        <f t="shared" si="316"/>
        <v>749021</v>
      </c>
      <c r="AL93" s="153">
        <f t="shared" si="291"/>
        <v>749021</v>
      </c>
      <c r="AM93" s="153">
        <f t="shared" si="292"/>
        <v>749021</v>
      </c>
      <c r="AN93" s="153">
        <f t="shared" si="293"/>
        <v>749021</v>
      </c>
      <c r="AO93" s="153">
        <f t="shared" si="35"/>
        <v>749021</v>
      </c>
      <c r="AP93" s="153">
        <f t="shared" si="36"/>
        <v>749021</v>
      </c>
      <c r="AQ93" s="153">
        <f t="shared" si="37"/>
        <v>749021</v>
      </c>
      <c r="AR93" s="153">
        <f t="shared" si="38"/>
        <v>749021</v>
      </c>
      <c r="AS93" s="153">
        <f t="shared" si="39"/>
        <v>749021</v>
      </c>
      <c r="AT93" s="153">
        <f t="shared" si="40"/>
        <v>749021</v>
      </c>
      <c r="AU93" s="153">
        <f t="shared" si="41"/>
        <v>749021</v>
      </c>
      <c r="AV93" s="153">
        <f t="shared" si="42"/>
        <v>749021</v>
      </c>
      <c r="AW93" s="153">
        <f t="shared" si="43"/>
        <v>749021</v>
      </c>
      <c r="AX93" s="153">
        <f t="shared" si="44"/>
        <v>749021</v>
      </c>
      <c r="AY93" s="73"/>
      <c r="AZ93" s="73"/>
      <c r="BA93" s="249"/>
      <c r="BB93" s="184"/>
      <c r="BC93" s="184"/>
      <c r="BD93" s="184"/>
      <c r="BE93" s="184"/>
      <c r="BF93" s="184"/>
      <c r="BG93" s="184"/>
      <c r="BH93" s="184"/>
      <c r="BI93" s="184"/>
      <c r="BJ93" s="184">
        <f>$BM$4</f>
        <v>0.84</v>
      </c>
      <c r="BK93" s="184">
        <f t="shared" ref="BK93:BY108" si="470">$BM$4</f>
        <v>0.84</v>
      </c>
      <c r="BL93" s="184">
        <f t="shared" si="470"/>
        <v>0.84</v>
      </c>
      <c r="BM93" s="184">
        <f t="shared" si="470"/>
        <v>0.84</v>
      </c>
      <c r="BN93" s="184">
        <f t="shared" si="470"/>
        <v>0.84</v>
      </c>
      <c r="BO93" s="184">
        <f t="shared" si="470"/>
        <v>0.84</v>
      </c>
      <c r="BP93" s="184">
        <f t="shared" si="470"/>
        <v>0.84</v>
      </c>
      <c r="BQ93" s="184">
        <f t="shared" si="470"/>
        <v>0.84</v>
      </c>
      <c r="BR93" s="184">
        <f t="shared" si="470"/>
        <v>0.84</v>
      </c>
      <c r="BS93" s="184">
        <f t="shared" si="470"/>
        <v>0.84</v>
      </c>
      <c r="BT93" s="184">
        <f t="shared" si="470"/>
        <v>0.84</v>
      </c>
      <c r="BU93" s="184">
        <f t="shared" si="470"/>
        <v>0.84</v>
      </c>
      <c r="BV93" s="184">
        <f t="shared" si="470"/>
        <v>0.84</v>
      </c>
      <c r="BW93" s="184">
        <f t="shared" si="470"/>
        <v>0.84</v>
      </c>
      <c r="BX93" s="184">
        <f t="shared" si="470"/>
        <v>0.84</v>
      </c>
      <c r="BY93" s="184">
        <f t="shared" si="470"/>
        <v>0.84</v>
      </c>
      <c r="BZ93" s="23"/>
      <c r="CA93" s="249"/>
      <c r="CB93" s="184"/>
      <c r="CC93" s="184"/>
      <c r="CD93" s="184"/>
      <c r="CE93" s="184"/>
      <c r="CF93" s="184"/>
      <c r="CG93" s="184"/>
      <c r="CH93" s="184"/>
      <c r="CI93" s="184"/>
      <c r="CJ93" s="184">
        <f>$BM$4</f>
        <v>0.84</v>
      </c>
      <c r="CK93" s="184">
        <f t="shared" ref="CK93:CY108" si="471">$BM$4</f>
        <v>0.84</v>
      </c>
      <c r="CL93" s="184">
        <f t="shared" si="471"/>
        <v>0.84</v>
      </c>
      <c r="CM93" s="184">
        <f t="shared" si="471"/>
        <v>0.84</v>
      </c>
      <c r="CN93" s="184">
        <f t="shared" si="471"/>
        <v>0.84</v>
      </c>
      <c r="CO93" s="184">
        <f t="shared" si="471"/>
        <v>0.84</v>
      </c>
      <c r="CP93" s="184">
        <f t="shared" si="471"/>
        <v>0.84</v>
      </c>
      <c r="CQ93" s="184">
        <f t="shared" si="471"/>
        <v>0.84</v>
      </c>
      <c r="CR93" s="184">
        <f t="shared" si="471"/>
        <v>0.84</v>
      </c>
      <c r="CS93" s="184">
        <f t="shared" si="471"/>
        <v>0.84</v>
      </c>
      <c r="CT93" s="184">
        <f t="shared" si="471"/>
        <v>0.84</v>
      </c>
      <c r="CU93" s="184">
        <f t="shared" si="471"/>
        <v>0.84</v>
      </c>
      <c r="CV93" s="184">
        <f t="shared" si="471"/>
        <v>0.84</v>
      </c>
      <c r="CW93" s="184">
        <f t="shared" si="471"/>
        <v>0.84</v>
      </c>
      <c r="CX93" s="184">
        <f t="shared" si="471"/>
        <v>0.84</v>
      </c>
      <c r="CY93" s="184">
        <f t="shared" si="471"/>
        <v>0.84</v>
      </c>
      <c r="CZ93" s="168"/>
      <c r="DA93" s="249"/>
      <c r="DB93" s="184"/>
      <c r="DC93" s="184"/>
      <c r="DD93" s="184"/>
      <c r="DE93" s="184"/>
      <c r="DF93" s="184"/>
      <c r="DG93" s="184"/>
      <c r="DH93" s="184"/>
      <c r="DI93" s="184"/>
      <c r="DJ93" s="184">
        <f>$BM$4</f>
        <v>0.84</v>
      </c>
      <c r="DK93" s="184">
        <f t="shared" ref="DK93:DY108" si="472">$BM$4</f>
        <v>0.84</v>
      </c>
      <c r="DL93" s="184">
        <f t="shared" si="472"/>
        <v>0.84</v>
      </c>
      <c r="DM93" s="184">
        <f t="shared" si="472"/>
        <v>0.84</v>
      </c>
      <c r="DN93" s="184">
        <f t="shared" si="472"/>
        <v>0.84</v>
      </c>
      <c r="DO93" s="184">
        <f t="shared" si="472"/>
        <v>0.84</v>
      </c>
      <c r="DP93" s="184">
        <f t="shared" si="472"/>
        <v>0.84</v>
      </c>
      <c r="DQ93" s="184">
        <f t="shared" si="472"/>
        <v>0.84</v>
      </c>
      <c r="DR93" s="184">
        <f t="shared" si="472"/>
        <v>0.84</v>
      </c>
      <c r="DS93" s="184">
        <f t="shared" si="472"/>
        <v>0.84</v>
      </c>
      <c r="DT93" s="184">
        <f t="shared" si="472"/>
        <v>0.84</v>
      </c>
      <c r="DU93" s="184">
        <f t="shared" si="472"/>
        <v>0.84</v>
      </c>
      <c r="DV93" s="184">
        <f t="shared" si="472"/>
        <v>0.84</v>
      </c>
      <c r="DW93" s="184">
        <f t="shared" si="472"/>
        <v>0.84</v>
      </c>
      <c r="DX93" s="184">
        <f t="shared" si="472"/>
        <v>0.84</v>
      </c>
      <c r="DY93" s="184">
        <f t="shared" si="472"/>
        <v>0.84</v>
      </c>
      <c r="DZ93" s="168"/>
      <c r="EA93" s="66">
        <v>9</v>
      </c>
      <c r="EB93" s="61">
        <v>0.45</v>
      </c>
      <c r="EC93" s="153">
        <v>1970</v>
      </c>
      <c r="ED93" s="596">
        <v>0.01</v>
      </c>
      <c r="EE93" s="596">
        <v>0.05</v>
      </c>
      <c r="EF93" s="145"/>
      <c r="EG93" s="73"/>
      <c r="EH93" s="244">
        <f t="shared" ref="EH93:EH114" si="473">$EH$4</f>
        <v>0.4</v>
      </c>
      <c r="EI93" s="168"/>
      <c r="EJ93" s="66">
        <f t="shared" si="405"/>
        <v>9</v>
      </c>
      <c r="EK93" s="66">
        <v>0</v>
      </c>
      <c r="EL93" s="66">
        <v>0</v>
      </c>
      <c r="EM93" s="66">
        <v>0</v>
      </c>
      <c r="EN93" s="66">
        <v>0</v>
      </c>
      <c r="EO93" s="66">
        <v>0</v>
      </c>
      <c r="EP93" s="66">
        <v>0</v>
      </c>
      <c r="EQ93" s="66">
        <v>0</v>
      </c>
      <c r="ER93" s="66">
        <v>0</v>
      </c>
      <c r="ES93" s="66">
        <v>1</v>
      </c>
      <c r="ET93" s="66">
        <v>0</v>
      </c>
      <c r="EU93" s="66">
        <v>0</v>
      </c>
      <c r="EV93" s="66">
        <v>0</v>
      </c>
      <c r="EW93" s="66">
        <v>0</v>
      </c>
      <c r="EX93" s="66">
        <v>0</v>
      </c>
      <c r="EY93" s="66">
        <f t="shared" si="406"/>
        <v>1</v>
      </c>
      <c r="EZ93" s="66">
        <f t="shared" si="425"/>
        <v>1</v>
      </c>
      <c r="FA93" s="704" t="s">
        <v>659</v>
      </c>
      <c r="FB93" s="66">
        <f t="shared" si="426"/>
        <v>6</v>
      </c>
      <c r="FC93" s="153">
        <f t="shared" si="407"/>
        <v>2017</v>
      </c>
      <c r="FD93" s="185"/>
      <c r="FE93" s="185"/>
      <c r="FF93" s="185"/>
      <c r="FG93" s="185"/>
      <c r="FH93" s="185"/>
      <c r="FI93" s="185"/>
      <c r="FJ93" s="23"/>
      <c r="FK93" s="227"/>
      <c r="FL93" s="80"/>
      <c r="FM93" s="80"/>
      <c r="FN93" s="153"/>
      <c r="FO93" s="152"/>
      <c r="FP93" s="152"/>
      <c r="FQ93" s="152"/>
      <c r="FR93" s="152"/>
      <c r="FS93" s="152"/>
      <c r="FT93" s="152">
        <v>749021</v>
      </c>
      <c r="FU93" s="152">
        <f t="shared" ref="FU93:FY94" si="474">FT93</f>
        <v>749021</v>
      </c>
      <c r="FV93" s="152">
        <f t="shared" si="474"/>
        <v>749021</v>
      </c>
      <c r="FW93" s="152">
        <f t="shared" si="474"/>
        <v>749021</v>
      </c>
      <c r="FX93" s="152">
        <f t="shared" si="474"/>
        <v>749021</v>
      </c>
      <c r="FY93" s="152">
        <f t="shared" si="474"/>
        <v>749021</v>
      </c>
      <c r="FZ93" s="152">
        <f t="shared" ref="FZ93:GI93" si="475">FY93</f>
        <v>749021</v>
      </c>
      <c r="GA93" s="152">
        <f t="shared" si="475"/>
        <v>749021</v>
      </c>
      <c r="GB93" s="152">
        <f t="shared" si="475"/>
        <v>749021</v>
      </c>
      <c r="GC93" s="152">
        <f t="shared" si="475"/>
        <v>749021</v>
      </c>
      <c r="GD93" s="152">
        <f t="shared" si="475"/>
        <v>749021</v>
      </c>
      <c r="GE93" s="152">
        <f t="shared" si="475"/>
        <v>749021</v>
      </c>
      <c r="GF93" s="152">
        <f t="shared" si="475"/>
        <v>749021</v>
      </c>
      <c r="GG93" s="152">
        <f t="shared" si="475"/>
        <v>749021</v>
      </c>
      <c r="GH93" s="152">
        <f t="shared" si="475"/>
        <v>749021</v>
      </c>
      <c r="GI93" s="152">
        <f t="shared" si="475"/>
        <v>749021</v>
      </c>
      <c r="GJ93" s="168"/>
      <c r="GK93" s="227"/>
      <c r="GL93" s="80"/>
      <c r="GM93" s="80"/>
      <c r="GN93" s="153"/>
      <c r="GO93" s="153"/>
      <c r="GP93" s="153"/>
      <c r="GQ93" s="153"/>
      <c r="GR93" s="656">
        <v>1</v>
      </c>
      <c r="GS93" s="594">
        <f t="shared" si="463"/>
        <v>1</v>
      </c>
      <c r="GT93" s="594">
        <f t="shared" ref="GT93:HI93" si="476">GS93</f>
        <v>1</v>
      </c>
      <c r="GU93" s="594">
        <f t="shared" si="476"/>
        <v>1</v>
      </c>
      <c r="GV93" s="594">
        <f t="shared" si="476"/>
        <v>1</v>
      </c>
      <c r="GW93" s="594">
        <f t="shared" si="476"/>
        <v>1</v>
      </c>
      <c r="GX93" s="594">
        <f t="shared" si="476"/>
        <v>1</v>
      </c>
      <c r="GY93" s="594">
        <f t="shared" si="476"/>
        <v>1</v>
      </c>
      <c r="GZ93" s="594">
        <f t="shared" si="476"/>
        <v>1</v>
      </c>
      <c r="HA93" s="594">
        <f t="shared" si="476"/>
        <v>1</v>
      </c>
      <c r="HB93" s="594">
        <f t="shared" si="476"/>
        <v>1</v>
      </c>
      <c r="HC93" s="594">
        <f t="shared" si="476"/>
        <v>1</v>
      </c>
      <c r="HD93" s="594">
        <f t="shared" si="476"/>
        <v>1</v>
      </c>
      <c r="HE93" s="594">
        <f t="shared" si="476"/>
        <v>1</v>
      </c>
      <c r="HF93" s="594">
        <f t="shared" si="476"/>
        <v>1</v>
      </c>
      <c r="HG93" s="594">
        <f t="shared" si="476"/>
        <v>1</v>
      </c>
      <c r="HH93" s="594">
        <f t="shared" si="476"/>
        <v>1</v>
      </c>
      <c r="HI93" s="594">
        <f t="shared" si="476"/>
        <v>1</v>
      </c>
      <c r="HJ93" s="168"/>
      <c r="HK93" s="66">
        <f t="shared" si="409"/>
        <v>2015</v>
      </c>
      <c r="HL93" s="66">
        <f ca="1">IF($EJ93&gt;0,OFFSET(Dashboard!F$16,$EJ93-1,0),0)</f>
        <v>0</v>
      </c>
      <c r="HM93" s="66">
        <f ca="1">IF($EJ93&gt;0,OFFSET(Dashboard!G$16,$EJ93-1,0),0)</f>
        <v>1</v>
      </c>
      <c r="HN93" s="66">
        <f ca="1">IF($EJ93&gt;0,OFFSET(Dashboard!H$16,$EJ93-1,0),0)</f>
        <v>0</v>
      </c>
      <c r="HO93" s="168"/>
    </row>
    <row r="94" spans="1:223" s="5" customFormat="1" ht="24" customHeight="1" outlineLevel="1" x14ac:dyDescent="0.2">
      <c r="A94" s="66">
        <f t="shared" ca="1" si="404"/>
        <v>1</v>
      </c>
      <c r="B94" s="68">
        <f t="shared" si="417"/>
        <v>84</v>
      </c>
      <c r="C94" s="68"/>
      <c r="D94" s="528" t="str">
        <f ca="1">IF(EJ94&gt;0,OFFSET(Dashboard!$E$16,EJ94-1,0),"")</f>
        <v>2013-15 Fed App</v>
      </c>
      <c r="E94" s="67" t="s">
        <v>423</v>
      </c>
      <c r="F94" s="69" t="s">
        <v>424</v>
      </c>
      <c r="G94" s="717">
        <f t="shared" ca="1" si="469"/>
        <v>0</v>
      </c>
      <c r="H94" s="718">
        <f t="shared" ca="1" si="467"/>
        <v>0</v>
      </c>
      <c r="I94" s="719">
        <f t="shared" ca="1" si="468"/>
        <v>9.378603</v>
      </c>
      <c r="J94" s="524">
        <v>42110</v>
      </c>
      <c r="K94" s="186">
        <v>13</v>
      </c>
      <c r="L94" s="168"/>
      <c r="M94" s="244">
        <v>1</v>
      </c>
      <c r="N94" s="153">
        <v>1</v>
      </c>
      <c r="O94" s="153">
        <v>100</v>
      </c>
      <c r="P94" s="168"/>
      <c r="Q94" s="23"/>
      <c r="R94" s="611">
        <v>0</v>
      </c>
      <c r="S94" s="610">
        <v>0</v>
      </c>
      <c r="T94" s="668">
        <v>9</v>
      </c>
      <c r="U94" s="154">
        <v>1</v>
      </c>
      <c r="V94" s="154">
        <v>1</v>
      </c>
      <c r="W94" s="154">
        <v>0</v>
      </c>
      <c r="X94" s="138"/>
      <c r="Y94" s="138"/>
      <c r="Z94" s="227"/>
      <c r="AA94" s="80"/>
      <c r="AB94" s="80"/>
      <c r="AC94" s="153"/>
      <c r="AD94" s="153"/>
      <c r="AE94" s="153"/>
      <c r="AF94" s="153"/>
      <c r="AG94" s="150">
        <f t="shared" si="287"/>
        <v>0</v>
      </c>
      <c r="AH94" s="150">
        <f t="shared" si="288"/>
        <v>0</v>
      </c>
      <c r="AI94" s="153">
        <f t="shared" si="289"/>
        <v>1042067</v>
      </c>
      <c r="AJ94" s="153">
        <f t="shared" si="290"/>
        <v>1042067</v>
      </c>
      <c r="AK94" s="153">
        <f t="shared" si="316"/>
        <v>1042067</v>
      </c>
      <c r="AL94" s="153">
        <f t="shared" si="291"/>
        <v>1042067</v>
      </c>
      <c r="AM94" s="153">
        <f t="shared" si="292"/>
        <v>1042067</v>
      </c>
      <c r="AN94" s="153">
        <f t="shared" si="293"/>
        <v>1042067</v>
      </c>
      <c r="AO94" s="153">
        <f t="shared" si="35"/>
        <v>1042067</v>
      </c>
      <c r="AP94" s="153">
        <f t="shared" si="36"/>
        <v>1042067</v>
      </c>
      <c r="AQ94" s="153">
        <f t="shared" si="37"/>
        <v>1042067</v>
      </c>
      <c r="AR94" s="153">
        <f t="shared" si="38"/>
        <v>1042067</v>
      </c>
      <c r="AS94" s="153">
        <f t="shared" si="39"/>
        <v>1042067</v>
      </c>
      <c r="AT94" s="153">
        <f t="shared" si="40"/>
        <v>1042067</v>
      </c>
      <c r="AU94" s="153">
        <f t="shared" si="41"/>
        <v>1042067</v>
      </c>
      <c r="AV94" s="153">
        <f t="shared" si="42"/>
        <v>1042067</v>
      </c>
      <c r="AW94" s="153">
        <f t="shared" si="43"/>
        <v>1042067</v>
      </c>
      <c r="AX94" s="153">
        <f t="shared" si="44"/>
        <v>1042067</v>
      </c>
      <c r="AY94" s="73"/>
      <c r="AZ94" s="73"/>
      <c r="BA94" s="249"/>
      <c r="BB94" s="184"/>
      <c r="BC94" s="184"/>
      <c r="BD94" s="184"/>
      <c r="BE94" s="184"/>
      <c r="BF94" s="184"/>
      <c r="BG94" s="184"/>
      <c r="BH94" s="184"/>
      <c r="BI94" s="184"/>
      <c r="BJ94" s="184">
        <f t="shared" ref="BJ94:BJ101" si="477">$BM$4</f>
        <v>0.84</v>
      </c>
      <c r="BK94" s="184">
        <f t="shared" si="470"/>
        <v>0.84</v>
      </c>
      <c r="BL94" s="184">
        <f t="shared" si="470"/>
        <v>0.84</v>
      </c>
      <c r="BM94" s="184">
        <f t="shared" si="470"/>
        <v>0.84</v>
      </c>
      <c r="BN94" s="184">
        <f t="shared" si="470"/>
        <v>0.84</v>
      </c>
      <c r="BO94" s="184">
        <f t="shared" si="470"/>
        <v>0.84</v>
      </c>
      <c r="BP94" s="184">
        <f t="shared" si="470"/>
        <v>0.84</v>
      </c>
      <c r="BQ94" s="184">
        <f t="shared" si="470"/>
        <v>0.84</v>
      </c>
      <c r="BR94" s="184">
        <f t="shared" si="470"/>
        <v>0.84</v>
      </c>
      <c r="BS94" s="184">
        <f t="shared" si="470"/>
        <v>0.84</v>
      </c>
      <c r="BT94" s="184">
        <f t="shared" si="470"/>
        <v>0.84</v>
      </c>
      <c r="BU94" s="184">
        <f t="shared" si="470"/>
        <v>0.84</v>
      </c>
      <c r="BV94" s="184">
        <f t="shared" si="470"/>
        <v>0.84</v>
      </c>
      <c r="BW94" s="184">
        <f t="shared" si="470"/>
        <v>0.84</v>
      </c>
      <c r="BX94" s="184">
        <f t="shared" si="470"/>
        <v>0.84</v>
      </c>
      <c r="BY94" s="184">
        <f t="shared" si="470"/>
        <v>0.84</v>
      </c>
      <c r="BZ94" s="23"/>
      <c r="CA94" s="249"/>
      <c r="CB94" s="184"/>
      <c r="CC94" s="184"/>
      <c r="CD94" s="184"/>
      <c r="CE94" s="184"/>
      <c r="CF94" s="184"/>
      <c r="CG94" s="184"/>
      <c r="CH94" s="184"/>
      <c r="CI94" s="184"/>
      <c r="CJ94" s="184">
        <f t="shared" ref="CJ94:CJ101" si="478">$BM$4</f>
        <v>0.84</v>
      </c>
      <c r="CK94" s="184">
        <f t="shared" si="471"/>
        <v>0.84</v>
      </c>
      <c r="CL94" s="184">
        <f t="shared" si="471"/>
        <v>0.84</v>
      </c>
      <c r="CM94" s="184">
        <f t="shared" si="471"/>
        <v>0.84</v>
      </c>
      <c r="CN94" s="184">
        <f t="shared" si="471"/>
        <v>0.84</v>
      </c>
      <c r="CO94" s="184">
        <f t="shared" si="471"/>
        <v>0.84</v>
      </c>
      <c r="CP94" s="184">
        <f t="shared" si="471"/>
        <v>0.84</v>
      </c>
      <c r="CQ94" s="184">
        <f t="shared" si="471"/>
        <v>0.84</v>
      </c>
      <c r="CR94" s="184">
        <f t="shared" si="471"/>
        <v>0.84</v>
      </c>
      <c r="CS94" s="184">
        <f t="shared" si="471"/>
        <v>0.84</v>
      </c>
      <c r="CT94" s="184">
        <f t="shared" si="471"/>
        <v>0.84</v>
      </c>
      <c r="CU94" s="184">
        <f t="shared" si="471"/>
        <v>0.84</v>
      </c>
      <c r="CV94" s="184">
        <f t="shared" si="471"/>
        <v>0.84</v>
      </c>
      <c r="CW94" s="184">
        <f t="shared" si="471"/>
        <v>0.84</v>
      </c>
      <c r="CX94" s="184">
        <f t="shared" si="471"/>
        <v>0.84</v>
      </c>
      <c r="CY94" s="184">
        <f t="shared" si="471"/>
        <v>0.84</v>
      </c>
      <c r="CZ94" s="168"/>
      <c r="DA94" s="249"/>
      <c r="DB94" s="184"/>
      <c r="DC94" s="184"/>
      <c r="DD94" s="184"/>
      <c r="DE94" s="184"/>
      <c r="DF94" s="184"/>
      <c r="DG94" s="184"/>
      <c r="DH94" s="184"/>
      <c r="DI94" s="184"/>
      <c r="DJ94" s="184">
        <f t="shared" ref="DJ94:DJ101" si="479">$BM$4</f>
        <v>0.84</v>
      </c>
      <c r="DK94" s="184">
        <f t="shared" si="472"/>
        <v>0.84</v>
      </c>
      <c r="DL94" s="184">
        <f t="shared" si="472"/>
        <v>0.84</v>
      </c>
      <c r="DM94" s="184">
        <f t="shared" si="472"/>
        <v>0.84</v>
      </c>
      <c r="DN94" s="184">
        <f t="shared" si="472"/>
        <v>0.84</v>
      </c>
      <c r="DO94" s="184">
        <f t="shared" si="472"/>
        <v>0.84</v>
      </c>
      <c r="DP94" s="184">
        <f t="shared" si="472"/>
        <v>0.84</v>
      </c>
      <c r="DQ94" s="184">
        <f t="shared" si="472"/>
        <v>0.84</v>
      </c>
      <c r="DR94" s="184">
        <f t="shared" si="472"/>
        <v>0.84</v>
      </c>
      <c r="DS94" s="184">
        <f t="shared" si="472"/>
        <v>0.84</v>
      </c>
      <c r="DT94" s="184">
        <f t="shared" si="472"/>
        <v>0.84</v>
      </c>
      <c r="DU94" s="184">
        <f t="shared" si="472"/>
        <v>0.84</v>
      </c>
      <c r="DV94" s="184">
        <f t="shared" si="472"/>
        <v>0.84</v>
      </c>
      <c r="DW94" s="184">
        <f t="shared" si="472"/>
        <v>0.84</v>
      </c>
      <c r="DX94" s="184">
        <f t="shared" si="472"/>
        <v>0.84</v>
      </c>
      <c r="DY94" s="184">
        <f t="shared" si="472"/>
        <v>0.84</v>
      </c>
      <c r="DZ94" s="168"/>
      <c r="EA94" s="66">
        <v>9</v>
      </c>
      <c r="EB94" s="61">
        <v>0.5</v>
      </c>
      <c r="EC94" s="153">
        <v>1915</v>
      </c>
      <c r="ED94" s="596">
        <v>5.0000000000000001E-3</v>
      </c>
      <c r="EE94" s="596">
        <v>0.02</v>
      </c>
      <c r="EF94" s="145"/>
      <c r="EG94" s="73"/>
      <c r="EH94" s="244">
        <f t="shared" si="473"/>
        <v>0.4</v>
      </c>
      <c r="EI94" s="168"/>
      <c r="EJ94" s="66">
        <f t="shared" si="405"/>
        <v>9</v>
      </c>
      <c r="EK94" s="66">
        <v>0</v>
      </c>
      <c r="EL94" s="66">
        <v>0</v>
      </c>
      <c r="EM94" s="66">
        <v>0</v>
      </c>
      <c r="EN94" s="66">
        <v>0</v>
      </c>
      <c r="EO94" s="66">
        <v>0</v>
      </c>
      <c r="EP94" s="66">
        <v>0</v>
      </c>
      <c r="EQ94" s="66">
        <v>0</v>
      </c>
      <c r="ER94" s="66">
        <v>0</v>
      </c>
      <c r="ES94" s="66">
        <v>1</v>
      </c>
      <c r="ET94" s="66">
        <v>0</v>
      </c>
      <c r="EU94" s="66">
        <v>0</v>
      </c>
      <c r="EV94" s="66">
        <v>0</v>
      </c>
      <c r="EW94" s="66">
        <v>0</v>
      </c>
      <c r="EX94" s="66">
        <v>0</v>
      </c>
      <c r="EY94" s="66">
        <f t="shared" si="406"/>
        <v>1</v>
      </c>
      <c r="EZ94" s="66">
        <f t="shared" si="425"/>
        <v>1</v>
      </c>
      <c r="FA94" s="704" t="s">
        <v>659</v>
      </c>
      <c r="FB94" s="66">
        <f t="shared" si="426"/>
        <v>6</v>
      </c>
      <c r="FC94" s="153">
        <f t="shared" si="407"/>
        <v>2017</v>
      </c>
      <c r="FD94" s="185"/>
      <c r="FE94" s="185"/>
      <c r="FF94" s="185"/>
      <c r="FG94" s="185"/>
      <c r="FH94" s="185"/>
      <c r="FI94" s="185"/>
      <c r="FJ94" s="23"/>
      <c r="FK94" s="227"/>
      <c r="FL94" s="80"/>
      <c r="FM94" s="80"/>
      <c r="FN94" s="153"/>
      <c r="FO94" s="152"/>
      <c r="FP94" s="152"/>
      <c r="FQ94" s="152"/>
      <c r="FR94" s="152"/>
      <c r="FS94" s="152"/>
      <c r="FT94" s="152">
        <v>1042067</v>
      </c>
      <c r="FU94" s="152">
        <f t="shared" si="474"/>
        <v>1042067</v>
      </c>
      <c r="FV94" s="152">
        <f t="shared" si="474"/>
        <v>1042067</v>
      </c>
      <c r="FW94" s="152">
        <f t="shared" si="474"/>
        <v>1042067</v>
      </c>
      <c r="FX94" s="152">
        <f t="shared" si="474"/>
        <v>1042067</v>
      </c>
      <c r="FY94" s="152">
        <f t="shared" si="474"/>
        <v>1042067</v>
      </c>
      <c r="FZ94" s="152">
        <f t="shared" ref="FZ94:GI94" si="480">FY94</f>
        <v>1042067</v>
      </c>
      <c r="GA94" s="152">
        <f t="shared" si="480"/>
        <v>1042067</v>
      </c>
      <c r="GB94" s="152">
        <f t="shared" si="480"/>
        <v>1042067</v>
      </c>
      <c r="GC94" s="152">
        <f t="shared" si="480"/>
        <v>1042067</v>
      </c>
      <c r="GD94" s="152">
        <f t="shared" si="480"/>
        <v>1042067</v>
      </c>
      <c r="GE94" s="152">
        <f t="shared" si="480"/>
        <v>1042067</v>
      </c>
      <c r="GF94" s="152">
        <f t="shared" si="480"/>
        <v>1042067</v>
      </c>
      <c r="GG94" s="152">
        <f t="shared" si="480"/>
        <v>1042067</v>
      </c>
      <c r="GH94" s="152">
        <f t="shared" si="480"/>
        <v>1042067</v>
      </c>
      <c r="GI94" s="152">
        <f t="shared" si="480"/>
        <v>1042067</v>
      </c>
      <c r="GJ94" s="168"/>
      <c r="GK94" s="227"/>
      <c r="GL94" s="80"/>
      <c r="GM94" s="80"/>
      <c r="GN94" s="153"/>
      <c r="GO94" s="153"/>
      <c r="GP94" s="153"/>
      <c r="GQ94" s="153"/>
      <c r="GR94" s="656">
        <v>1</v>
      </c>
      <c r="GS94" s="594">
        <f t="shared" si="463"/>
        <v>1</v>
      </c>
      <c r="GT94" s="594">
        <f t="shared" si="464"/>
        <v>1</v>
      </c>
      <c r="GU94" s="594">
        <f t="shared" si="464"/>
        <v>1</v>
      </c>
      <c r="GV94" s="594">
        <f t="shared" si="464"/>
        <v>1</v>
      </c>
      <c r="GW94" s="594">
        <f t="shared" si="464"/>
        <v>1</v>
      </c>
      <c r="GX94" s="594">
        <f t="shared" si="464"/>
        <v>1</v>
      </c>
      <c r="GY94" s="594">
        <f t="shared" si="464"/>
        <v>1</v>
      </c>
      <c r="GZ94" s="594">
        <f t="shared" si="464"/>
        <v>1</v>
      </c>
      <c r="HA94" s="594">
        <f t="shared" si="464"/>
        <v>1</v>
      </c>
      <c r="HB94" s="594">
        <f t="shared" si="464"/>
        <v>1</v>
      </c>
      <c r="HC94" s="594">
        <f t="shared" si="464"/>
        <v>1</v>
      </c>
      <c r="HD94" s="594">
        <f t="shared" si="464"/>
        <v>1</v>
      </c>
      <c r="HE94" s="594">
        <f t="shared" si="464"/>
        <v>1</v>
      </c>
      <c r="HF94" s="594">
        <f t="shared" si="464"/>
        <v>1</v>
      </c>
      <c r="HG94" s="594">
        <f t="shared" si="464"/>
        <v>1</v>
      </c>
      <c r="HH94" s="594">
        <f t="shared" si="464"/>
        <v>1</v>
      </c>
      <c r="HI94" s="594">
        <f t="shared" si="464"/>
        <v>1</v>
      </c>
      <c r="HJ94" s="168"/>
      <c r="HK94" s="66">
        <f t="shared" si="409"/>
        <v>2015</v>
      </c>
      <c r="HL94" s="66">
        <f ca="1">IF($EJ94&gt;0,OFFSET(Dashboard!F$16,$EJ94-1,0),0)</f>
        <v>0</v>
      </c>
      <c r="HM94" s="66">
        <f ca="1">IF($EJ94&gt;0,OFFSET(Dashboard!G$16,$EJ94-1,0),0)</f>
        <v>1</v>
      </c>
      <c r="HN94" s="66">
        <f ca="1">IF($EJ94&gt;0,OFFSET(Dashboard!H$16,$EJ94-1,0),0)</f>
        <v>0</v>
      </c>
      <c r="HO94" s="168"/>
    </row>
    <row r="95" spans="1:223" s="5" customFormat="1" ht="24" customHeight="1" outlineLevel="1" x14ac:dyDescent="0.2">
      <c r="A95" s="66">
        <f t="shared" ca="1" si="404"/>
        <v>1</v>
      </c>
      <c r="B95" s="68">
        <f t="shared" si="417"/>
        <v>85</v>
      </c>
      <c r="C95" s="68"/>
      <c r="D95" s="528" t="str">
        <f ca="1">IF(EJ95&gt;0,OFFSET(Dashboard!$E$16,EJ95-1,0),"")</f>
        <v>2013-15 Fed App</v>
      </c>
      <c r="E95" s="67" t="s">
        <v>425</v>
      </c>
      <c r="F95" s="69" t="s">
        <v>426</v>
      </c>
      <c r="G95" s="717">
        <f t="shared" ca="1" si="469"/>
        <v>15.159644</v>
      </c>
      <c r="H95" s="718">
        <f t="shared" ca="1" si="467"/>
        <v>1.4896760000000002</v>
      </c>
      <c r="I95" s="719">
        <f t="shared" ca="1" si="468"/>
        <v>0</v>
      </c>
      <c r="J95" s="524">
        <v>42110</v>
      </c>
      <c r="K95" s="186">
        <v>13</v>
      </c>
      <c r="L95" s="168"/>
      <c r="M95" s="244">
        <v>1</v>
      </c>
      <c r="N95" s="153">
        <v>1</v>
      </c>
      <c r="O95" s="153">
        <v>100</v>
      </c>
      <c r="P95" s="168"/>
      <c r="Q95" s="23"/>
      <c r="R95" s="611">
        <v>173</v>
      </c>
      <c r="S95" s="617">
        <v>1.7000000000000001E-2</v>
      </c>
      <c r="T95" s="668">
        <v>0</v>
      </c>
      <c r="U95" s="154">
        <v>1</v>
      </c>
      <c r="V95" s="154">
        <v>1</v>
      </c>
      <c r="W95" s="154">
        <v>0</v>
      </c>
      <c r="X95" s="138"/>
      <c r="Y95" s="138"/>
      <c r="Z95" s="227"/>
      <c r="AA95" s="80"/>
      <c r="AB95" s="80"/>
      <c r="AC95" s="153"/>
      <c r="AD95" s="153"/>
      <c r="AE95" s="153"/>
      <c r="AF95" s="153"/>
      <c r="AG95" s="150">
        <f t="shared" si="287"/>
        <v>0</v>
      </c>
      <c r="AH95" s="150">
        <f t="shared" si="288"/>
        <v>0</v>
      </c>
      <c r="AI95" s="153">
        <f t="shared" si="289"/>
        <v>87628</v>
      </c>
      <c r="AJ95" s="153">
        <f t="shared" si="290"/>
        <v>87628</v>
      </c>
      <c r="AK95" s="153">
        <f t="shared" si="316"/>
        <v>87628</v>
      </c>
      <c r="AL95" s="153">
        <f t="shared" si="291"/>
        <v>87628</v>
      </c>
      <c r="AM95" s="153">
        <f t="shared" si="292"/>
        <v>87628</v>
      </c>
      <c r="AN95" s="153">
        <f t="shared" si="293"/>
        <v>87628</v>
      </c>
      <c r="AO95" s="153">
        <f t="shared" si="35"/>
        <v>87628</v>
      </c>
      <c r="AP95" s="153">
        <f t="shared" si="36"/>
        <v>87628</v>
      </c>
      <c r="AQ95" s="153">
        <f t="shared" si="37"/>
        <v>87628</v>
      </c>
      <c r="AR95" s="153">
        <f t="shared" si="38"/>
        <v>87628</v>
      </c>
      <c r="AS95" s="153">
        <f t="shared" si="39"/>
        <v>87628</v>
      </c>
      <c r="AT95" s="153">
        <f t="shared" si="40"/>
        <v>87628</v>
      </c>
      <c r="AU95" s="153">
        <f t="shared" si="41"/>
        <v>87628</v>
      </c>
      <c r="AV95" s="153">
        <f t="shared" si="42"/>
        <v>87628</v>
      </c>
      <c r="AW95" s="153">
        <f t="shared" si="43"/>
        <v>87628</v>
      </c>
      <c r="AX95" s="153">
        <f t="shared" si="44"/>
        <v>87628</v>
      </c>
      <c r="AY95" s="73"/>
      <c r="AZ95" s="73"/>
      <c r="BA95" s="249"/>
      <c r="BB95" s="184"/>
      <c r="BC95" s="184"/>
      <c r="BD95" s="184"/>
      <c r="BE95" s="184"/>
      <c r="BF95" s="184"/>
      <c r="BG95" s="184"/>
      <c r="BH95" s="184"/>
      <c r="BI95" s="184"/>
      <c r="BJ95" s="184">
        <f t="shared" si="477"/>
        <v>0.84</v>
      </c>
      <c r="BK95" s="184">
        <f t="shared" si="470"/>
        <v>0.84</v>
      </c>
      <c r="BL95" s="184">
        <f t="shared" si="470"/>
        <v>0.84</v>
      </c>
      <c r="BM95" s="184">
        <f t="shared" si="470"/>
        <v>0.84</v>
      </c>
      <c r="BN95" s="184">
        <f t="shared" si="470"/>
        <v>0.84</v>
      </c>
      <c r="BO95" s="184">
        <f t="shared" si="470"/>
        <v>0.84</v>
      </c>
      <c r="BP95" s="184">
        <f t="shared" si="470"/>
        <v>0.84</v>
      </c>
      <c r="BQ95" s="184">
        <f t="shared" si="470"/>
        <v>0.84</v>
      </c>
      <c r="BR95" s="184">
        <f t="shared" si="470"/>
        <v>0.84</v>
      </c>
      <c r="BS95" s="184">
        <f t="shared" si="470"/>
        <v>0.84</v>
      </c>
      <c r="BT95" s="184">
        <f t="shared" si="470"/>
        <v>0.84</v>
      </c>
      <c r="BU95" s="184">
        <f t="shared" si="470"/>
        <v>0.84</v>
      </c>
      <c r="BV95" s="184">
        <f t="shared" si="470"/>
        <v>0.84</v>
      </c>
      <c r="BW95" s="184">
        <f t="shared" si="470"/>
        <v>0.84</v>
      </c>
      <c r="BX95" s="184">
        <f t="shared" si="470"/>
        <v>0.84</v>
      </c>
      <c r="BY95" s="184">
        <f t="shared" si="470"/>
        <v>0.84</v>
      </c>
      <c r="BZ95" s="23"/>
      <c r="CA95" s="249"/>
      <c r="CB95" s="184"/>
      <c r="CC95" s="184"/>
      <c r="CD95" s="184"/>
      <c r="CE95" s="184"/>
      <c r="CF95" s="184"/>
      <c r="CG95" s="184"/>
      <c r="CH95" s="184"/>
      <c r="CI95" s="184"/>
      <c r="CJ95" s="184">
        <f t="shared" si="478"/>
        <v>0.84</v>
      </c>
      <c r="CK95" s="184">
        <f t="shared" si="471"/>
        <v>0.84</v>
      </c>
      <c r="CL95" s="184">
        <f t="shared" si="471"/>
        <v>0.84</v>
      </c>
      <c r="CM95" s="184">
        <f t="shared" si="471"/>
        <v>0.84</v>
      </c>
      <c r="CN95" s="184">
        <f t="shared" si="471"/>
        <v>0.84</v>
      </c>
      <c r="CO95" s="184">
        <f t="shared" si="471"/>
        <v>0.84</v>
      </c>
      <c r="CP95" s="184">
        <f t="shared" si="471"/>
        <v>0.84</v>
      </c>
      <c r="CQ95" s="184">
        <f t="shared" si="471"/>
        <v>0.84</v>
      </c>
      <c r="CR95" s="184">
        <f t="shared" si="471"/>
        <v>0.84</v>
      </c>
      <c r="CS95" s="184">
        <f t="shared" si="471"/>
        <v>0.84</v>
      </c>
      <c r="CT95" s="184">
        <f t="shared" si="471"/>
        <v>0.84</v>
      </c>
      <c r="CU95" s="184">
        <f t="shared" si="471"/>
        <v>0.84</v>
      </c>
      <c r="CV95" s="184">
        <f t="shared" si="471"/>
        <v>0.84</v>
      </c>
      <c r="CW95" s="184">
        <f t="shared" si="471"/>
        <v>0.84</v>
      </c>
      <c r="CX95" s="184">
        <f t="shared" si="471"/>
        <v>0.84</v>
      </c>
      <c r="CY95" s="184">
        <f t="shared" si="471"/>
        <v>0.84</v>
      </c>
      <c r="CZ95" s="168"/>
      <c r="DA95" s="249"/>
      <c r="DB95" s="184"/>
      <c r="DC95" s="184"/>
      <c r="DD95" s="184"/>
      <c r="DE95" s="184"/>
      <c r="DF95" s="184"/>
      <c r="DG95" s="184"/>
      <c r="DH95" s="184"/>
      <c r="DI95" s="184"/>
      <c r="DJ95" s="184">
        <f t="shared" si="479"/>
        <v>0.84</v>
      </c>
      <c r="DK95" s="184">
        <f t="shared" si="472"/>
        <v>0.84</v>
      </c>
      <c r="DL95" s="184">
        <f t="shared" si="472"/>
        <v>0.84</v>
      </c>
      <c r="DM95" s="184">
        <f t="shared" si="472"/>
        <v>0.84</v>
      </c>
      <c r="DN95" s="184">
        <f t="shared" si="472"/>
        <v>0.84</v>
      </c>
      <c r="DO95" s="184">
        <f t="shared" si="472"/>
        <v>0.84</v>
      </c>
      <c r="DP95" s="184">
        <f t="shared" si="472"/>
        <v>0.84</v>
      </c>
      <c r="DQ95" s="184">
        <f t="shared" si="472"/>
        <v>0.84</v>
      </c>
      <c r="DR95" s="184">
        <f t="shared" si="472"/>
        <v>0.84</v>
      </c>
      <c r="DS95" s="184">
        <f t="shared" si="472"/>
        <v>0.84</v>
      </c>
      <c r="DT95" s="184">
        <f t="shared" si="472"/>
        <v>0.84</v>
      </c>
      <c r="DU95" s="184">
        <f t="shared" si="472"/>
        <v>0.84</v>
      </c>
      <c r="DV95" s="184">
        <f t="shared" si="472"/>
        <v>0.84</v>
      </c>
      <c r="DW95" s="184">
        <f t="shared" si="472"/>
        <v>0.84</v>
      </c>
      <c r="DX95" s="184">
        <f t="shared" si="472"/>
        <v>0.84</v>
      </c>
      <c r="DY95" s="184">
        <f t="shared" si="472"/>
        <v>0.84</v>
      </c>
      <c r="DZ95" s="168"/>
      <c r="EA95" s="66">
        <v>9</v>
      </c>
      <c r="EB95" s="61">
        <v>0.4</v>
      </c>
      <c r="EC95" s="153">
        <v>1988</v>
      </c>
      <c r="ED95" s="596">
        <v>5.0000000000000001E-3</v>
      </c>
      <c r="EE95" s="596">
        <v>0.02</v>
      </c>
      <c r="EF95" s="145"/>
      <c r="EG95" s="73"/>
      <c r="EH95" s="244">
        <f t="shared" si="473"/>
        <v>0.4</v>
      </c>
      <c r="EI95" s="168"/>
      <c r="EJ95" s="66">
        <f t="shared" si="405"/>
        <v>9</v>
      </c>
      <c r="EK95" s="66">
        <v>0</v>
      </c>
      <c r="EL95" s="66">
        <v>0</v>
      </c>
      <c r="EM95" s="66">
        <v>0</v>
      </c>
      <c r="EN95" s="66">
        <v>0</v>
      </c>
      <c r="EO95" s="66">
        <v>0</v>
      </c>
      <c r="EP95" s="66">
        <v>0</v>
      </c>
      <c r="EQ95" s="66">
        <v>0</v>
      </c>
      <c r="ER95" s="66">
        <v>0</v>
      </c>
      <c r="ES95" s="66">
        <v>1</v>
      </c>
      <c r="ET95" s="66">
        <v>0</v>
      </c>
      <c r="EU95" s="66">
        <v>0</v>
      </c>
      <c r="EV95" s="66">
        <v>0</v>
      </c>
      <c r="EW95" s="66">
        <v>0</v>
      </c>
      <c r="EX95" s="66">
        <v>0</v>
      </c>
      <c r="EY95" s="66">
        <f t="shared" si="406"/>
        <v>1</v>
      </c>
      <c r="EZ95" s="66">
        <f t="shared" si="425"/>
        <v>1</v>
      </c>
      <c r="FA95" s="704" t="s">
        <v>659</v>
      </c>
      <c r="FB95" s="66">
        <f t="shared" si="426"/>
        <v>6</v>
      </c>
      <c r="FC95" s="153">
        <f t="shared" si="407"/>
        <v>2017</v>
      </c>
      <c r="FD95" s="185"/>
      <c r="FE95" s="185"/>
      <c r="FF95" s="185"/>
      <c r="FG95" s="185"/>
      <c r="FH95" s="185"/>
      <c r="FI95" s="185"/>
      <c r="FJ95" s="23"/>
      <c r="FK95" s="227"/>
      <c r="FL95" s="80"/>
      <c r="FM95" s="80"/>
      <c r="FN95" s="153"/>
      <c r="FO95" s="152"/>
      <c r="FP95" s="152"/>
      <c r="FQ95" s="152"/>
      <c r="FR95" s="152"/>
      <c r="FS95" s="152"/>
      <c r="FT95" s="152">
        <v>87628</v>
      </c>
      <c r="FU95" s="152">
        <f t="shared" ref="FU95:GI96" si="481">FT95</f>
        <v>87628</v>
      </c>
      <c r="FV95" s="152">
        <f t="shared" si="481"/>
        <v>87628</v>
      </c>
      <c r="FW95" s="152">
        <f t="shared" si="481"/>
        <v>87628</v>
      </c>
      <c r="FX95" s="152">
        <f t="shared" si="481"/>
        <v>87628</v>
      </c>
      <c r="FY95" s="152">
        <f t="shared" si="481"/>
        <v>87628</v>
      </c>
      <c r="FZ95" s="152">
        <f t="shared" si="481"/>
        <v>87628</v>
      </c>
      <c r="GA95" s="152">
        <f t="shared" si="481"/>
        <v>87628</v>
      </c>
      <c r="GB95" s="152">
        <f t="shared" si="481"/>
        <v>87628</v>
      </c>
      <c r="GC95" s="152">
        <f t="shared" si="481"/>
        <v>87628</v>
      </c>
      <c r="GD95" s="152">
        <f t="shared" si="481"/>
        <v>87628</v>
      </c>
      <c r="GE95" s="152">
        <f t="shared" si="481"/>
        <v>87628</v>
      </c>
      <c r="GF95" s="152">
        <f t="shared" si="481"/>
        <v>87628</v>
      </c>
      <c r="GG95" s="152">
        <f t="shared" si="481"/>
        <v>87628</v>
      </c>
      <c r="GH95" s="152">
        <f t="shared" si="481"/>
        <v>87628</v>
      </c>
      <c r="GI95" s="152">
        <f t="shared" si="481"/>
        <v>87628</v>
      </c>
      <c r="GJ95" s="168"/>
      <c r="GK95" s="227"/>
      <c r="GL95" s="80"/>
      <c r="GM95" s="80"/>
      <c r="GN95" s="153"/>
      <c r="GO95" s="153"/>
      <c r="GP95" s="153"/>
      <c r="GQ95" s="153"/>
      <c r="GR95" s="656">
        <v>1</v>
      </c>
      <c r="GS95" s="594">
        <f t="shared" si="463"/>
        <v>1</v>
      </c>
      <c r="GT95" s="594">
        <f t="shared" si="464"/>
        <v>1</v>
      </c>
      <c r="GU95" s="594">
        <f t="shared" si="464"/>
        <v>1</v>
      </c>
      <c r="GV95" s="594">
        <f t="shared" si="464"/>
        <v>1</v>
      </c>
      <c r="GW95" s="594">
        <f t="shared" si="464"/>
        <v>1</v>
      </c>
      <c r="GX95" s="594">
        <f t="shared" si="464"/>
        <v>1</v>
      </c>
      <c r="GY95" s="594">
        <f t="shared" si="464"/>
        <v>1</v>
      </c>
      <c r="GZ95" s="594">
        <f t="shared" si="464"/>
        <v>1</v>
      </c>
      <c r="HA95" s="594">
        <f t="shared" si="464"/>
        <v>1</v>
      </c>
      <c r="HB95" s="594">
        <f t="shared" si="464"/>
        <v>1</v>
      </c>
      <c r="HC95" s="594">
        <f t="shared" si="464"/>
        <v>1</v>
      </c>
      <c r="HD95" s="594">
        <f t="shared" si="464"/>
        <v>1</v>
      </c>
      <c r="HE95" s="594">
        <f t="shared" si="464"/>
        <v>1</v>
      </c>
      <c r="HF95" s="594">
        <f t="shared" si="464"/>
        <v>1</v>
      </c>
      <c r="HG95" s="594">
        <f t="shared" si="464"/>
        <v>1</v>
      </c>
      <c r="HH95" s="594">
        <f t="shared" si="464"/>
        <v>1</v>
      </c>
      <c r="HI95" s="594">
        <f t="shared" si="464"/>
        <v>1</v>
      </c>
      <c r="HJ95" s="168"/>
      <c r="HK95" s="66">
        <f t="shared" si="409"/>
        <v>2015</v>
      </c>
      <c r="HL95" s="66">
        <f ca="1">IF($EJ95&gt;0,OFFSET(Dashboard!F$16,$EJ95-1,0),0)</f>
        <v>0</v>
      </c>
      <c r="HM95" s="66">
        <f ca="1">IF($EJ95&gt;0,OFFSET(Dashboard!G$16,$EJ95-1,0),0)</f>
        <v>1</v>
      </c>
      <c r="HN95" s="66">
        <f ca="1">IF($EJ95&gt;0,OFFSET(Dashboard!H$16,$EJ95-1,0),0)</f>
        <v>0</v>
      </c>
      <c r="HO95" s="168"/>
    </row>
    <row r="96" spans="1:223" s="5" customFormat="1" ht="24" customHeight="1" outlineLevel="1" x14ac:dyDescent="0.2">
      <c r="A96" s="66">
        <f t="shared" ca="1" si="404"/>
        <v>1</v>
      </c>
      <c r="B96" s="68">
        <f t="shared" si="417"/>
        <v>86</v>
      </c>
      <c r="C96" s="68"/>
      <c r="D96" s="528" t="str">
        <f ca="1">IF(EJ96&gt;0,OFFSET(Dashboard!$E$16,EJ96-1,0),"")</f>
        <v>2013-15 Fed App</v>
      </c>
      <c r="E96" s="67" t="s">
        <v>427</v>
      </c>
      <c r="F96" s="69" t="s">
        <v>428</v>
      </c>
      <c r="G96" s="717">
        <f t="shared" ca="1" si="469"/>
        <v>-1.5960186000000001</v>
      </c>
      <c r="H96" s="718">
        <f t="shared" ca="1" si="467"/>
        <v>-0.16453800000000002</v>
      </c>
      <c r="I96" s="719">
        <f t="shared" ca="1" si="468"/>
        <v>3.1810679999999998</v>
      </c>
      <c r="J96" s="524">
        <v>42110</v>
      </c>
      <c r="K96" s="186">
        <v>20</v>
      </c>
      <c r="L96" s="168"/>
      <c r="M96" s="244">
        <v>1</v>
      </c>
      <c r="N96" s="153">
        <v>1</v>
      </c>
      <c r="O96" s="153">
        <v>100</v>
      </c>
      <c r="P96" s="168"/>
      <c r="Q96" s="23"/>
      <c r="R96" s="611">
        <v>-29.1</v>
      </c>
      <c r="S96" s="617">
        <v>-3.0000000000000001E-3</v>
      </c>
      <c r="T96" s="669">
        <v>58</v>
      </c>
      <c r="U96" s="154">
        <v>1</v>
      </c>
      <c r="V96" s="154">
        <v>1</v>
      </c>
      <c r="W96" s="154">
        <v>0</v>
      </c>
      <c r="X96" s="138"/>
      <c r="Y96" s="138"/>
      <c r="Z96" s="227"/>
      <c r="AA96" s="80"/>
      <c r="AB96" s="80"/>
      <c r="AC96" s="153"/>
      <c r="AD96" s="153"/>
      <c r="AE96" s="153"/>
      <c r="AF96" s="153"/>
      <c r="AG96" s="150">
        <f t="shared" si="287"/>
        <v>0</v>
      </c>
      <c r="AH96" s="150">
        <f t="shared" si="288"/>
        <v>0</v>
      </c>
      <c r="AI96" s="153">
        <f t="shared" si="289"/>
        <v>54846</v>
      </c>
      <c r="AJ96" s="153">
        <f t="shared" si="290"/>
        <v>54846</v>
      </c>
      <c r="AK96" s="153">
        <f t="shared" si="316"/>
        <v>54846</v>
      </c>
      <c r="AL96" s="153">
        <f t="shared" si="291"/>
        <v>54846</v>
      </c>
      <c r="AM96" s="153">
        <f t="shared" si="292"/>
        <v>54846</v>
      </c>
      <c r="AN96" s="153">
        <f t="shared" si="293"/>
        <v>54846</v>
      </c>
      <c r="AO96" s="153">
        <f t="shared" si="35"/>
        <v>54846</v>
      </c>
      <c r="AP96" s="153">
        <f t="shared" si="36"/>
        <v>54846</v>
      </c>
      <c r="AQ96" s="153">
        <f t="shared" si="37"/>
        <v>54846</v>
      </c>
      <c r="AR96" s="153">
        <f t="shared" si="38"/>
        <v>54846</v>
      </c>
      <c r="AS96" s="153">
        <f t="shared" si="39"/>
        <v>54846</v>
      </c>
      <c r="AT96" s="153">
        <f t="shared" si="40"/>
        <v>54846</v>
      </c>
      <c r="AU96" s="153">
        <f t="shared" si="41"/>
        <v>54846</v>
      </c>
      <c r="AV96" s="153">
        <f t="shared" si="42"/>
        <v>54846</v>
      </c>
      <c r="AW96" s="153">
        <f t="shared" si="43"/>
        <v>54846</v>
      </c>
      <c r="AX96" s="153">
        <f t="shared" si="44"/>
        <v>54846</v>
      </c>
      <c r="AY96" s="73"/>
      <c r="AZ96" s="73"/>
      <c r="BA96" s="249"/>
      <c r="BB96" s="184"/>
      <c r="BC96" s="184"/>
      <c r="BD96" s="184"/>
      <c r="BE96" s="184"/>
      <c r="BF96" s="184"/>
      <c r="BG96" s="184"/>
      <c r="BH96" s="184"/>
      <c r="BI96" s="184"/>
      <c r="BJ96" s="184">
        <f t="shared" si="477"/>
        <v>0.84</v>
      </c>
      <c r="BK96" s="184">
        <f t="shared" si="470"/>
        <v>0.84</v>
      </c>
      <c r="BL96" s="184">
        <f t="shared" si="470"/>
        <v>0.84</v>
      </c>
      <c r="BM96" s="184">
        <f t="shared" si="470"/>
        <v>0.84</v>
      </c>
      <c r="BN96" s="184">
        <f t="shared" si="470"/>
        <v>0.84</v>
      </c>
      <c r="BO96" s="184">
        <f t="shared" si="470"/>
        <v>0.84</v>
      </c>
      <c r="BP96" s="184">
        <f t="shared" si="470"/>
        <v>0.84</v>
      </c>
      <c r="BQ96" s="184">
        <f t="shared" si="470"/>
        <v>0.84</v>
      </c>
      <c r="BR96" s="184">
        <f t="shared" si="470"/>
        <v>0.84</v>
      </c>
      <c r="BS96" s="184">
        <f t="shared" si="470"/>
        <v>0.84</v>
      </c>
      <c r="BT96" s="184">
        <f t="shared" si="470"/>
        <v>0.84</v>
      </c>
      <c r="BU96" s="184">
        <f t="shared" si="470"/>
        <v>0.84</v>
      </c>
      <c r="BV96" s="184">
        <f t="shared" si="470"/>
        <v>0.84</v>
      </c>
      <c r="BW96" s="184">
        <f t="shared" si="470"/>
        <v>0.84</v>
      </c>
      <c r="BX96" s="184">
        <f t="shared" si="470"/>
        <v>0.84</v>
      </c>
      <c r="BY96" s="184">
        <f t="shared" si="470"/>
        <v>0.84</v>
      </c>
      <c r="BZ96" s="23"/>
      <c r="CA96" s="249"/>
      <c r="CB96" s="184"/>
      <c r="CC96" s="184"/>
      <c r="CD96" s="184"/>
      <c r="CE96" s="184"/>
      <c r="CF96" s="184"/>
      <c r="CG96" s="184"/>
      <c r="CH96" s="184"/>
      <c r="CI96" s="184"/>
      <c r="CJ96" s="184">
        <f t="shared" si="478"/>
        <v>0.84</v>
      </c>
      <c r="CK96" s="184">
        <f t="shared" si="471"/>
        <v>0.84</v>
      </c>
      <c r="CL96" s="184">
        <f t="shared" si="471"/>
        <v>0.84</v>
      </c>
      <c r="CM96" s="184">
        <f t="shared" si="471"/>
        <v>0.84</v>
      </c>
      <c r="CN96" s="184">
        <f t="shared" si="471"/>
        <v>0.84</v>
      </c>
      <c r="CO96" s="184">
        <f t="shared" si="471"/>
        <v>0.84</v>
      </c>
      <c r="CP96" s="184">
        <f t="shared" si="471"/>
        <v>0.84</v>
      </c>
      <c r="CQ96" s="184">
        <f t="shared" si="471"/>
        <v>0.84</v>
      </c>
      <c r="CR96" s="184">
        <f t="shared" si="471"/>
        <v>0.84</v>
      </c>
      <c r="CS96" s="184">
        <f t="shared" si="471"/>
        <v>0.84</v>
      </c>
      <c r="CT96" s="184">
        <f t="shared" si="471"/>
        <v>0.84</v>
      </c>
      <c r="CU96" s="184">
        <f t="shared" si="471"/>
        <v>0.84</v>
      </c>
      <c r="CV96" s="184">
        <f t="shared" si="471"/>
        <v>0.84</v>
      </c>
      <c r="CW96" s="184">
        <f t="shared" si="471"/>
        <v>0.84</v>
      </c>
      <c r="CX96" s="184">
        <f t="shared" si="471"/>
        <v>0.84</v>
      </c>
      <c r="CY96" s="184">
        <f t="shared" si="471"/>
        <v>0.84</v>
      </c>
      <c r="CZ96" s="168"/>
      <c r="DA96" s="249"/>
      <c r="DB96" s="184"/>
      <c r="DC96" s="184"/>
      <c r="DD96" s="184"/>
      <c r="DE96" s="184"/>
      <c r="DF96" s="184"/>
      <c r="DG96" s="184"/>
      <c r="DH96" s="184"/>
      <c r="DI96" s="184"/>
      <c r="DJ96" s="184">
        <f t="shared" si="479"/>
        <v>0.84</v>
      </c>
      <c r="DK96" s="184">
        <f t="shared" si="472"/>
        <v>0.84</v>
      </c>
      <c r="DL96" s="184">
        <f t="shared" si="472"/>
        <v>0.84</v>
      </c>
      <c r="DM96" s="184">
        <f t="shared" si="472"/>
        <v>0.84</v>
      </c>
      <c r="DN96" s="184">
        <f t="shared" si="472"/>
        <v>0.84</v>
      </c>
      <c r="DO96" s="184">
        <f t="shared" si="472"/>
        <v>0.84</v>
      </c>
      <c r="DP96" s="184">
        <f t="shared" si="472"/>
        <v>0.84</v>
      </c>
      <c r="DQ96" s="184">
        <f t="shared" si="472"/>
        <v>0.84</v>
      </c>
      <c r="DR96" s="184">
        <f t="shared" si="472"/>
        <v>0.84</v>
      </c>
      <c r="DS96" s="184">
        <f t="shared" si="472"/>
        <v>0.84</v>
      </c>
      <c r="DT96" s="184">
        <f t="shared" si="472"/>
        <v>0.84</v>
      </c>
      <c r="DU96" s="184">
        <f t="shared" si="472"/>
        <v>0.84</v>
      </c>
      <c r="DV96" s="184">
        <f t="shared" si="472"/>
        <v>0.84</v>
      </c>
      <c r="DW96" s="184">
        <f t="shared" si="472"/>
        <v>0.84</v>
      </c>
      <c r="DX96" s="184">
        <f t="shared" si="472"/>
        <v>0.84</v>
      </c>
      <c r="DY96" s="184">
        <f t="shared" si="472"/>
        <v>0.84</v>
      </c>
      <c r="DZ96" s="168"/>
      <c r="EA96" s="66">
        <v>9</v>
      </c>
      <c r="EB96" s="61">
        <v>0.9</v>
      </c>
      <c r="EC96" s="153">
        <v>2015</v>
      </c>
      <c r="ED96" s="596">
        <v>1</v>
      </c>
      <c r="EE96" s="596">
        <v>1</v>
      </c>
      <c r="EF96" s="145"/>
      <c r="EG96" s="73"/>
      <c r="EH96" s="244">
        <f t="shared" si="473"/>
        <v>0.4</v>
      </c>
      <c r="EI96" s="168"/>
      <c r="EJ96" s="66">
        <f t="shared" si="405"/>
        <v>9</v>
      </c>
      <c r="EK96" s="66">
        <v>0</v>
      </c>
      <c r="EL96" s="66">
        <v>0</v>
      </c>
      <c r="EM96" s="66">
        <v>0</v>
      </c>
      <c r="EN96" s="66">
        <v>0</v>
      </c>
      <c r="EO96" s="66">
        <v>0</v>
      </c>
      <c r="EP96" s="66">
        <v>0</v>
      </c>
      <c r="EQ96" s="66">
        <v>0</v>
      </c>
      <c r="ER96" s="66">
        <v>0</v>
      </c>
      <c r="ES96" s="66">
        <v>1</v>
      </c>
      <c r="ET96" s="66">
        <v>0</v>
      </c>
      <c r="EU96" s="66">
        <v>0</v>
      </c>
      <c r="EV96" s="66">
        <v>0</v>
      </c>
      <c r="EW96" s="66">
        <v>0</v>
      </c>
      <c r="EX96" s="66">
        <v>0</v>
      </c>
      <c r="EY96" s="66">
        <f t="shared" si="406"/>
        <v>1</v>
      </c>
      <c r="EZ96" s="66">
        <f t="shared" si="425"/>
        <v>1</v>
      </c>
      <c r="FA96" s="704" t="s">
        <v>659</v>
      </c>
      <c r="FB96" s="66">
        <f t="shared" si="426"/>
        <v>6</v>
      </c>
      <c r="FC96" s="153">
        <f t="shared" si="407"/>
        <v>2017</v>
      </c>
      <c r="FD96" s="185"/>
      <c r="FE96" s="185"/>
      <c r="FF96" s="185"/>
      <c r="FG96" s="185"/>
      <c r="FH96" s="185"/>
      <c r="FI96" s="185"/>
      <c r="FJ96" s="23"/>
      <c r="FK96" s="227"/>
      <c r="FL96" s="80"/>
      <c r="FM96" s="80"/>
      <c r="FN96" s="153"/>
      <c r="FO96" s="152"/>
      <c r="FP96" s="152"/>
      <c r="FQ96" s="152"/>
      <c r="FR96" s="152"/>
      <c r="FS96" s="152"/>
      <c r="FT96" s="152">
        <v>54846</v>
      </c>
      <c r="FU96" s="152">
        <f t="shared" si="481"/>
        <v>54846</v>
      </c>
      <c r="FV96" s="152">
        <f t="shared" si="481"/>
        <v>54846</v>
      </c>
      <c r="FW96" s="152">
        <f t="shared" si="481"/>
        <v>54846</v>
      </c>
      <c r="FX96" s="152">
        <f t="shared" si="481"/>
        <v>54846</v>
      </c>
      <c r="FY96" s="152">
        <f t="shared" si="481"/>
        <v>54846</v>
      </c>
      <c r="FZ96" s="152">
        <f t="shared" si="481"/>
        <v>54846</v>
      </c>
      <c r="GA96" s="152">
        <f t="shared" si="481"/>
        <v>54846</v>
      </c>
      <c r="GB96" s="152">
        <f t="shared" si="481"/>
        <v>54846</v>
      </c>
      <c r="GC96" s="152">
        <f t="shared" si="481"/>
        <v>54846</v>
      </c>
      <c r="GD96" s="152">
        <f t="shared" si="481"/>
        <v>54846</v>
      </c>
      <c r="GE96" s="152">
        <f t="shared" si="481"/>
        <v>54846</v>
      </c>
      <c r="GF96" s="152">
        <f t="shared" si="481"/>
        <v>54846</v>
      </c>
      <c r="GG96" s="152">
        <f t="shared" si="481"/>
        <v>54846</v>
      </c>
      <c r="GH96" s="152">
        <f t="shared" si="481"/>
        <v>54846</v>
      </c>
      <c r="GI96" s="152">
        <f t="shared" si="481"/>
        <v>54846</v>
      </c>
      <c r="GJ96" s="168"/>
      <c r="GK96" s="227"/>
      <c r="GL96" s="80"/>
      <c r="GM96" s="80"/>
      <c r="GN96" s="153"/>
      <c r="GO96" s="153"/>
      <c r="GP96" s="153"/>
      <c r="GQ96" s="153"/>
      <c r="GR96" s="656">
        <v>1</v>
      </c>
      <c r="GS96" s="594">
        <f t="shared" si="463"/>
        <v>1</v>
      </c>
      <c r="GT96" s="594">
        <f t="shared" si="464"/>
        <v>1</v>
      </c>
      <c r="GU96" s="594">
        <f t="shared" si="464"/>
        <v>1</v>
      </c>
      <c r="GV96" s="594">
        <f t="shared" si="464"/>
        <v>1</v>
      </c>
      <c r="GW96" s="594">
        <f t="shared" si="464"/>
        <v>1</v>
      </c>
      <c r="GX96" s="594">
        <f t="shared" si="464"/>
        <v>1</v>
      </c>
      <c r="GY96" s="594">
        <f t="shared" si="464"/>
        <v>1</v>
      </c>
      <c r="GZ96" s="594">
        <f t="shared" si="464"/>
        <v>1</v>
      </c>
      <c r="HA96" s="594">
        <f t="shared" si="464"/>
        <v>1</v>
      </c>
      <c r="HB96" s="594">
        <f t="shared" si="464"/>
        <v>1</v>
      </c>
      <c r="HC96" s="594">
        <f t="shared" si="464"/>
        <v>1</v>
      </c>
      <c r="HD96" s="594">
        <f t="shared" si="464"/>
        <v>1</v>
      </c>
      <c r="HE96" s="594">
        <f t="shared" si="464"/>
        <v>1</v>
      </c>
      <c r="HF96" s="594">
        <f t="shared" si="464"/>
        <v>1</v>
      </c>
      <c r="HG96" s="594">
        <f t="shared" si="464"/>
        <v>1</v>
      </c>
      <c r="HH96" s="594">
        <f t="shared" si="464"/>
        <v>1</v>
      </c>
      <c r="HI96" s="594">
        <f t="shared" si="464"/>
        <v>1</v>
      </c>
      <c r="HJ96" s="168"/>
      <c r="HK96" s="66">
        <f t="shared" si="409"/>
        <v>2015</v>
      </c>
      <c r="HL96" s="66">
        <f ca="1">IF($EJ96&gt;0,OFFSET(Dashboard!F$16,$EJ96-1,0),0)</f>
        <v>0</v>
      </c>
      <c r="HM96" s="66">
        <f ca="1">IF($EJ96&gt;0,OFFSET(Dashboard!G$16,$EJ96-1,0),0)</f>
        <v>1</v>
      </c>
      <c r="HN96" s="66">
        <f ca="1">IF($EJ96&gt;0,OFFSET(Dashboard!H$16,$EJ96-1,0),0)</f>
        <v>0</v>
      </c>
      <c r="HO96" s="168"/>
    </row>
    <row r="97" spans="1:223" s="5" customFormat="1" ht="24" customHeight="1" outlineLevel="1" x14ac:dyDescent="0.2">
      <c r="A97" s="66">
        <f t="shared" ca="1" si="404"/>
        <v>1</v>
      </c>
      <c r="B97" s="68">
        <f t="shared" si="417"/>
        <v>87</v>
      </c>
      <c r="C97" s="68"/>
      <c r="D97" s="528" t="str">
        <f ca="1">IF(EJ97&gt;0,OFFSET(Dashboard!$E$16,EJ97-1,0),"")</f>
        <v>2013-15 Fed App</v>
      </c>
      <c r="E97" s="67" t="s">
        <v>429</v>
      </c>
      <c r="F97" s="69" t="s">
        <v>430</v>
      </c>
      <c r="G97" s="717">
        <f t="shared" ca="1" si="469"/>
        <v>2.0344263004669618E-3</v>
      </c>
      <c r="H97" s="718">
        <f t="shared" ca="1" si="467"/>
        <v>2.7004702937068089E-4</v>
      </c>
      <c r="I97" s="719">
        <f t="shared" ca="1" si="468"/>
        <v>0</v>
      </c>
      <c r="J97" s="524">
        <v>42109</v>
      </c>
      <c r="K97" s="186">
        <v>13</v>
      </c>
      <c r="L97" s="168"/>
      <c r="M97" s="244">
        <v>1</v>
      </c>
      <c r="N97" s="153">
        <v>1</v>
      </c>
      <c r="O97" s="153">
        <v>100</v>
      </c>
      <c r="P97" s="168"/>
      <c r="Q97" s="23"/>
      <c r="R97" s="611">
        <v>11.599999999999994</v>
      </c>
      <c r="S97" s="610">
        <v>1.5397685037697771E-3</v>
      </c>
      <c r="T97" s="610">
        <v>0</v>
      </c>
      <c r="U97" s="154">
        <v>1</v>
      </c>
      <c r="V97" s="154">
        <v>1</v>
      </c>
      <c r="W97" s="154">
        <v>0</v>
      </c>
      <c r="X97" s="138"/>
      <c r="Y97" s="138"/>
      <c r="Z97" s="227"/>
      <c r="AA97" s="80"/>
      <c r="AB97" s="80"/>
      <c r="AC97" s="153"/>
      <c r="AD97" s="153"/>
      <c r="AE97" s="153"/>
      <c r="AF97" s="153"/>
      <c r="AG97" s="150">
        <f t="shared" si="287"/>
        <v>0</v>
      </c>
      <c r="AH97" s="150">
        <f t="shared" si="288"/>
        <v>0</v>
      </c>
      <c r="AI97" s="153">
        <f t="shared" si="289"/>
        <v>175.3815776264623</v>
      </c>
      <c r="AJ97" s="153">
        <f t="shared" si="290"/>
        <v>175.26187599214686</v>
      </c>
      <c r="AK97" s="153">
        <f t="shared" si="316"/>
        <v>174.31995498328385</v>
      </c>
      <c r="AL97" s="153">
        <f t="shared" si="291"/>
        <v>172.95136401449841</v>
      </c>
      <c r="AM97" s="153">
        <f t="shared" si="292"/>
        <v>171.46438535387352</v>
      </c>
      <c r="AN97" s="153">
        <f t="shared" si="293"/>
        <v>170.10124770312257</v>
      </c>
      <c r="AO97" s="153">
        <f t="shared" si="35"/>
        <v>170.10124770312257</v>
      </c>
      <c r="AP97" s="153">
        <f t="shared" si="36"/>
        <v>170.10124770312257</v>
      </c>
      <c r="AQ97" s="153">
        <f t="shared" si="37"/>
        <v>170.10124770312257</v>
      </c>
      <c r="AR97" s="153">
        <f t="shared" si="38"/>
        <v>170.10124770312257</v>
      </c>
      <c r="AS97" s="153">
        <f t="shared" si="39"/>
        <v>170.10124770312257</v>
      </c>
      <c r="AT97" s="153">
        <f t="shared" si="40"/>
        <v>170.10124770312257</v>
      </c>
      <c r="AU97" s="153">
        <f t="shared" si="41"/>
        <v>170.10124770312257</v>
      </c>
      <c r="AV97" s="153">
        <f t="shared" si="42"/>
        <v>170.10124770312257</v>
      </c>
      <c r="AW97" s="153">
        <f t="shared" si="43"/>
        <v>170.10124770312257</v>
      </c>
      <c r="AX97" s="153">
        <f t="shared" si="44"/>
        <v>170.10124770312257</v>
      </c>
      <c r="AY97" s="73"/>
      <c r="AZ97" s="73"/>
      <c r="BA97" s="249"/>
      <c r="BB97" s="184"/>
      <c r="BC97" s="184"/>
      <c r="BD97" s="184"/>
      <c r="BE97" s="184"/>
      <c r="BF97" s="184"/>
      <c r="BG97" s="184"/>
      <c r="BH97" s="184"/>
      <c r="BI97" s="184"/>
      <c r="BJ97" s="184">
        <f t="shared" si="477"/>
        <v>0.84</v>
      </c>
      <c r="BK97" s="184">
        <f t="shared" si="470"/>
        <v>0.84</v>
      </c>
      <c r="BL97" s="184">
        <f t="shared" si="470"/>
        <v>0.84</v>
      </c>
      <c r="BM97" s="184">
        <f t="shared" si="470"/>
        <v>0.84</v>
      </c>
      <c r="BN97" s="184">
        <f t="shared" si="470"/>
        <v>0.84</v>
      </c>
      <c r="BO97" s="184">
        <f t="shared" si="470"/>
        <v>0.84</v>
      </c>
      <c r="BP97" s="184">
        <f t="shared" si="470"/>
        <v>0.84</v>
      </c>
      <c r="BQ97" s="184">
        <f t="shared" si="470"/>
        <v>0.84</v>
      </c>
      <c r="BR97" s="184">
        <f t="shared" si="470"/>
        <v>0.84</v>
      </c>
      <c r="BS97" s="184">
        <f t="shared" si="470"/>
        <v>0.84</v>
      </c>
      <c r="BT97" s="184">
        <f t="shared" si="470"/>
        <v>0.84</v>
      </c>
      <c r="BU97" s="184">
        <f t="shared" si="470"/>
        <v>0.84</v>
      </c>
      <c r="BV97" s="184">
        <f t="shared" si="470"/>
        <v>0.84</v>
      </c>
      <c r="BW97" s="184">
        <f t="shared" si="470"/>
        <v>0.84</v>
      </c>
      <c r="BX97" s="184">
        <f t="shared" si="470"/>
        <v>0.84</v>
      </c>
      <c r="BY97" s="184">
        <f t="shared" si="470"/>
        <v>0.84</v>
      </c>
      <c r="BZ97" s="23"/>
      <c r="CA97" s="249"/>
      <c r="CB97" s="184"/>
      <c r="CC97" s="184"/>
      <c r="CD97" s="184"/>
      <c r="CE97" s="184"/>
      <c r="CF97" s="184"/>
      <c r="CG97" s="184"/>
      <c r="CH97" s="184"/>
      <c r="CI97" s="184"/>
      <c r="CJ97" s="184">
        <f t="shared" si="478"/>
        <v>0.84</v>
      </c>
      <c r="CK97" s="184">
        <f t="shared" si="471"/>
        <v>0.84</v>
      </c>
      <c r="CL97" s="184">
        <f t="shared" si="471"/>
        <v>0.84</v>
      </c>
      <c r="CM97" s="184">
        <f t="shared" si="471"/>
        <v>0.84</v>
      </c>
      <c r="CN97" s="184">
        <f t="shared" si="471"/>
        <v>0.84</v>
      </c>
      <c r="CO97" s="184">
        <f t="shared" si="471"/>
        <v>0.84</v>
      </c>
      <c r="CP97" s="184">
        <f t="shared" si="471"/>
        <v>0.84</v>
      </c>
      <c r="CQ97" s="184">
        <f t="shared" si="471"/>
        <v>0.84</v>
      </c>
      <c r="CR97" s="184">
        <f t="shared" si="471"/>
        <v>0.84</v>
      </c>
      <c r="CS97" s="184">
        <f t="shared" si="471"/>
        <v>0.84</v>
      </c>
      <c r="CT97" s="184">
        <f t="shared" si="471"/>
        <v>0.84</v>
      </c>
      <c r="CU97" s="184">
        <f t="shared" si="471"/>
        <v>0.84</v>
      </c>
      <c r="CV97" s="184">
        <f t="shared" si="471"/>
        <v>0.84</v>
      </c>
      <c r="CW97" s="184">
        <f t="shared" si="471"/>
        <v>0.84</v>
      </c>
      <c r="CX97" s="184">
        <f t="shared" si="471"/>
        <v>0.84</v>
      </c>
      <c r="CY97" s="184">
        <f t="shared" si="471"/>
        <v>0.84</v>
      </c>
      <c r="CZ97" s="168"/>
      <c r="DA97" s="249"/>
      <c r="DB97" s="184"/>
      <c r="DC97" s="184"/>
      <c r="DD97" s="184"/>
      <c r="DE97" s="184"/>
      <c r="DF97" s="184"/>
      <c r="DG97" s="184"/>
      <c r="DH97" s="184"/>
      <c r="DI97" s="184"/>
      <c r="DJ97" s="184">
        <f t="shared" si="479"/>
        <v>0.84</v>
      </c>
      <c r="DK97" s="184">
        <f t="shared" si="472"/>
        <v>0.84</v>
      </c>
      <c r="DL97" s="184">
        <f t="shared" si="472"/>
        <v>0.84</v>
      </c>
      <c r="DM97" s="184">
        <f t="shared" si="472"/>
        <v>0.84</v>
      </c>
      <c r="DN97" s="184">
        <f t="shared" si="472"/>
        <v>0.84</v>
      </c>
      <c r="DO97" s="184">
        <f t="shared" si="472"/>
        <v>0.84</v>
      </c>
      <c r="DP97" s="184">
        <f t="shared" si="472"/>
        <v>0.84</v>
      </c>
      <c r="DQ97" s="184">
        <f t="shared" si="472"/>
        <v>0.84</v>
      </c>
      <c r="DR97" s="184">
        <f t="shared" si="472"/>
        <v>0.84</v>
      </c>
      <c r="DS97" s="184">
        <f t="shared" si="472"/>
        <v>0.84</v>
      </c>
      <c r="DT97" s="184">
        <f t="shared" si="472"/>
        <v>0.84</v>
      </c>
      <c r="DU97" s="184">
        <f t="shared" si="472"/>
        <v>0.84</v>
      </c>
      <c r="DV97" s="184">
        <f t="shared" si="472"/>
        <v>0.84</v>
      </c>
      <c r="DW97" s="184">
        <f t="shared" si="472"/>
        <v>0.84</v>
      </c>
      <c r="DX97" s="184">
        <f t="shared" si="472"/>
        <v>0.84</v>
      </c>
      <c r="DY97" s="184">
        <f t="shared" si="472"/>
        <v>0.84</v>
      </c>
      <c r="DZ97" s="168"/>
      <c r="EA97" s="66">
        <v>9</v>
      </c>
      <c r="EB97" s="61">
        <v>0.62</v>
      </c>
      <c r="EC97" s="153">
        <v>1988</v>
      </c>
      <c r="ED97" s="596">
        <v>0.05</v>
      </c>
      <c r="EE97" s="596">
        <v>2E-3</v>
      </c>
      <c r="EF97" s="145"/>
      <c r="EG97" s="73"/>
      <c r="EH97" s="244">
        <f t="shared" si="473"/>
        <v>0.4</v>
      </c>
      <c r="EI97" s="168"/>
      <c r="EJ97" s="66">
        <f t="shared" si="405"/>
        <v>9</v>
      </c>
      <c r="EK97" s="66">
        <v>0</v>
      </c>
      <c r="EL97" s="66">
        <v>0</v>
      </c>
      <c r="EM97" s="66">
        <v>0</v>
      </c>
      <c r="EN97" s="66">
        <v>0</v>
      </c>
      <c r="EO97" s="66">
        <v>0</v>
      </c>
      <c r="EP97" s="66">
        <v>0</v>
      </c>
      <c r="EQ97" s="66">
        <v>0</v>
      </c>
      <c r="ER97" s="66">
        <v>0</v>
      </c>
      <c r="ES97" s="66">
        <v>1</v>
      </c>
      <c r="ET97" s="66">
        <v>0</v>
      </c>
      <c r="EU97" s="66">
        <v>0</v>
      </c>
      <c r="EV97" s="66">
        <v>0</v>
      </c>
      <c r="EW97" s="66">
        <v>0</v>
      </c>
      <c r="EX97" s="66">
        <v>0</v>
      </c>
      <c r="EY97" s="66">
        <f t="shared" si="406"/>
        <v>1</v>
      </c>
      <c r="EZ97" s="66">
        <f t="shared" si="425"/>
        <v>1</v>
      </c>
      <c r="FA97" s="704" t="s">
        <v>659</v>
      </c>
      <c r="FB97" s="66">
        <f t="shared" si="426"/>
        <v>6</v>
      </c>
      <c r="FC97" s="153">
        <f t="shared" si="407"/>
        <v>2017</v>
      </c>
      <c r="FD97" s="185"/>
      <c r="FE97" s="185"/>
      <c r="FF97" s="185"/>
      <c r="FG97" s="185"/>
      <c r="FH97" s="185"/>
      <c r="FI97" s="185"/>
      <c r="FJ97" s="23"/>
      <c r="FK97" s="227"/>
      <c r="FL97" s="80"/>
      <c r="FM97" s="80"/>
      <c r="FN97" s="153"/>
      <c r="FO97" s="152"/>
      <c r="FP97" s="152"/>
      <c r="FQ97" s="152"/>
      <c r="FR97" s="152"/>
      <c r="FS97" s="152"/>
      <c r="FT97" s="152">
        <v>35076.315525292463</v>
      </c>
      <c r="FU97" s="152">
        <v>35052.37519842937</v>
      </c>
      <c r="FV97" s="152">
        <v>34863.990996656772</v>
      </c>
      <c r="FW97" s="152">
        <v>34590.272802899679</v>
      </c>
      <c r="FX97" s="152">
        <v>34292.877070774703</v>
      </c>
      <c r="FY97" s="152">
        <v>34020.249540624514</v>
      </c>
      <c r="FZ97" s="152">
        <f t="shared" ref="FZ97:GI97" si="482">FY97</f>
        <v>34020.249540624514</v>
      </c>
      <c r="GA97" s="152">
        <f t="shared" si="482"/>
        <v>34020.249540624514</v>
      </c>
      <c r="GB97" s="152">
        <f t="shared" si="482"/>
        <v>34020.249540624514</v>
      </c>
      <c r="GC97" s="152">
        <f t="shared" si="482"/>
        <v>34020.249540624514</v>
      </c>
      <c r="GD97" s="152">
        <f t="shared" si="482"/>
        <v>34020.249540624514</v>
      </c>
      <c r="GE97" s="152">
        <f t="shared" si="482"/>
        <v>34020.249540624514</v>
      </c>
      <c r="GF97" s="152">
        <f t="shared" si="482"/>
        <v>34020.249540624514</v>
      </c>
      <c r="GG97" s="152">
        <f t="shared" si="482"/>
        <v>34020.249540624514</v>
      </c>
      <c r="GH97" s="152">
        <f t="shared" si="482"/>
        <v>34020.249540624514</v>
      </c>
      <c r="GI97" s="152">
        <f t="shared" si="482"/>
        <v>34020.249540624514</v>
      </c>
      <c r="GJ97" s="168"/>
      <c r="GK97" s="227"/>
      <c r="GL97" s="80"/>
      <c r="GM97" s="80"/>
      <c r="GN97" s="153"/>
      <c r="GO97" s="153"/>
      <c r="GP97" s="153"/>
      <c r="GQ97" s="153"/>
      <c r="GR97" s="594">
        <v>5.0000000000000001E-3</v>
      </c>
      <c r="GS97" s="594">
        <f t="shared" si="463"/>
        <v>5.0000000000000001E-3</v>
      </c>
      <c r="GT97" s="594">
        <f t="shared" si="464"/>
        <v>5.0000000000000001E-3</v>
      </c>
      <c r="GU97" s="594">
        <f t="shared" si="464"/>
        <v>5.0000000000000001E-3</v>
      </c>
      <c r="GV97" s="594">
        <f t="shared" si="464"/>
        <v>5.0000000000000001E-3</v>
      </c>
      <c r="GW97" s="594">
        <f t="shared" si="464"/>
        <v>5.0000000000000001E-3</v>
      </c>
      <c r="GX97" s="594">
        <f t="shared" si="464"/>
        <v>5.0000000000000001E-3</v>
      </c>
      <c r="GY97" s="594">
        <f t="shared" si="464"/>
        <v>5.0000000000000001E-3</v>
      </c>
      <c r="GZ97" s="594">
        <f t="shared" si="464"/>
        <v>5.0000000000000001E-3</v>
      </c>
      <c r="HA97" s="594">
        <f t="shared" si="464"/>
        <v>5.0000000000000001E-3</v>
      </c>
      <c r="HB97" s="594">
        <f t="shared" si="464"/>
        <v>5.0000000000000001E-3</v>
      </c>
      <c r="HC97" s="594">
        <f t="shared" si="464"/>
        <v>5.0000000000000001E-3</v>
      </c>
      <c r="HD97" s="594">
        <f t="shared" si="464"/>
        <v>5.0000000000000001E-3</v>
      </c>
      <c r="HE97" s="594">
        <f t="shared" si="464"/>
        <v>5.0000000000000001E-3</v>
      </c>
      <c r="HF97" s="594">
        <f t="shared" si="464"/>
        <v>5.0000000000000001E-3</v>
      </c>
      <c r="HG97" s="594">
        <f t="shared" si="464"/>
        <v>5.0000000000000001E-3</v>
      </c>
      <c r="HH97" s="594">
        <f t="shared" si="464"/>
        <v>5.0000000000000001E-3</v>
      </c>
      <c r="HI97" s="594">
        <f t="shared" si="464"/>
        <v>5.0000000000000001E-3</v>
      </c>
      <c r="HJ97" s="168"/>
      <c r="HK97" s="66">
        <f t="shared" si="409"/>
        <v>2015</v>
      </c>
      <c r="HL97" s="66">
        <f ca="1">IF($EJ97&gt;0,OFFSET(Dashboard!F$16,$EJ97-1,0),0)</f>
        <v>0</v>
      </c>
      <c r="HM97" s="66">
        <f ca="1">IF($EJ97&gt;0,OFFSET(Dashboard!G$16,$EJ97-1,0),0)</f>
        <v>1</v>
      </c>
      <c r="HN97" s="66">
        <f ca="1">IF($EJ97&gt;0,OFFSET(Dashboard!H$16,$EJ97-1,0),0)</f>
        <v>0</v>
      </c>
      <c r="HO97" s="168"/>
    </row>
    <row r="98" spans="1:223" s="5" customFormat="1" ht="24" customHeight="1" outlineLevel="1" x14ac:dyDescent="0.2">
      <c r="A98" s="66">
        <f t="shared" ca="1" si="404"/>
        <v>1</v>
      </c>
      <c r="B98" s="68">
        <f t="shared" si="417"/>
        <v>88</v>
      </c>
      <c r="C98" s="68"/>
      <c r="D98" s="528" t="str">
        <f ca="1">IF(EJ98&gt;0,OFFSET(Dashboard!$E$16,EJ98-1,0),"")</f>
        <v>2013-15 Fed App</v>
      </c>
      <c r="E98" s="67" t="s">
        <v>431</v>
      </c>
      <c r="F98" s="69" t="s">
        <v>320</v>
      </c>
      <c r="G98" s="717">
        <f t="shared" ca="1" si="469"/>
        <v>204.60800817295578</v>
      </c>
      <c r="H98" s="718">
        <f t="shared" ca="1" si="467"/>
        <v>31.995998025419997</v>
      </c>
      <c r="I98" s="719">
        <f t="shared" ca="1" si="468"/>
        <v>0</v>
      </c>
      <c r="J98" s="524">
        <v>42078</v>
      </c>
      <c r="K98" s="186">
        <v>7</v>
      </c>
      <c r="L98" s="168"/>
      <c r="M98" s="244">
        <v>1</v>
      </c>
      <c r="N98" s="153">
        <v>1</v>
      </c>
      <c r="O98" s="153">
        <v>100</v>
      </c>
      <c r="P98" s="168"/>
      <c r="Q98" s="23"/>
      <c r="R98" s="611">
        <v>379.9999979774982</v>
      </c>
      <c r="S98" s="610">
        <v>5.9423281099877746E-2</v>
      </c>
      <c r="T98" s="610">
        <v>0</v>
      </c>
      <c r="U98" s="154">
        <v>1</v>
      </c>
      <c r="V98" s="154">
        <v>1</v>
      </c>
      <c r="W98" s="154">
        <v>0</v>
      </c>
      <c r="X98" s="138"/>
      <c r="Y98" s="138"/>
      <c r="Z98" s="227"/>
      <c r="AA98" s="80"/>
      <c r="AB98" s="80"/>
      <c r="AC98" s="153"/>
      <c r="AD98" s="153"/>
      <c r="AE98" s="153"/>
      <c r="AF98" s="153"/>
      <c r="AG98" s="150">
        <f t="shared" si="287"/>
        <v>0</v>
      </c>
      <c r="AH98" s="150">
        <f t="shared" si="288"/>
        <v>0</v>
      </c>
      <c r="AI98" s="153">
        <f t="shared" si="289"/>
        <v>538442.12963672623</v>
      </c>
      <c r="AJ98" s="153">
        <f t="shared" si="290"/>
        <v>547147.33244501217</v>
      </c>
      <c r="AK98" s="153">
        <f t="shared" si="316"/>
        <v>556655.55370303104</v>
      </c>
      <c r="AL98" s="153">
        <f t="shared" si="291"/>
        <v>567384.46384286101</v>
      </c>
      <c r="AM98" s="153">
        <f t="shared" si="292"/>
        <v>578903.64319653437</v>
      </c>
      <c r="AN98" s="153">
        <f t="shared" si="293"/>
        <v>588796.18888008699</v>
      </c>
      <c r="AO98" s="153">
        <f t="shared" si="35"/>
        <v>588796.18888008699</v>
      </c>
      <c r="AP98" s="153">
        <f t="shared" si="36"/>
        <v>588796.18888008699</v>
      </c>
      <c r="AQ98" s="153">
        <f t="shared" si="37"/>
        <v>588796.18888008699</v>
      </c>
      <c r="AR98" s="153">
        <f t="shared" si="38"/>
        <v>588796.18888008699</v>
      </c>
      <c r="AS98" s="153">
        <f t="shared" si="39"/>
        <v>588796.18888008699</v>
      </c>
      <c r="AT98" s="153">
        <f t="shared" si="40"/>
        <v>588796.18888008699</v>
      </c>
      <c r="AU98" s="153">
        <f t="shared" si="41"/>
        <v>588796.18888008699</v>
      </c>
      <c r="AV98" s="153">
        <f t="shared" si="42"/>
        <v>588796.18888008699</v>
      </c>
      <c r="AW98" s="153">
        <f t="shared" si="43"/>
        <v>588796.18888008699</v>
      </c>
      <c r="AX98" s="153">
        <f t="shared" si="44"/>
        <v>588796.18888008699</v>
      </c>
      <c r="AY98" s="73"/>
      <c r="AZ98" s="73"/>
      <c r="BA98" s="249"/>
      <c r="BB98" s="184"/>
      <c r="BC98" s="184"/>
      <c r="BD98" s="184"/>
      <c r="BE98" s="184"/>
      <c r="BF98" s="184"/>
      <c r="BG98" s="184"/>
      <c r="BH98" s="184"/>
      <c r="BI98" s="184"/>
      <c r="BJ98" s="184">
        <f t="shared" si="477"/>
        <v>0.84</v>
      </c>
      <c r="BK98" s="184">
        <f t="shared" si="470"/>
        <v>0.84</v>
      </c>
      <c r="BL98" s="184">
        <f t="shared" si="470"/>
        <v>0.84</v>
      </c>
      <c r="BM98" s="184">
        <f t="shared" si="470"/>
        <v>0.84</v>
      </c>
      <c r="BN98" s="184">
        <f t="shared" si="470"/>
        <v>0.84</v>
      </c>
      <c r="BO98" s="184">
        <f t="shared" si="470"/>
        <v>0.84</v>
      </c>
      <c r="BP98" s="184">
        <f t="shared" si="470"/>
        <v>0.84</v>
      </c>
      <c r="BQ98" s="184">
        <f t="shared" si="470"/>
        <v>0.84</v>
      </c>
      <c r="BR98" s="184">
        <f t="shared" si="470"/>
        <v>0.84</v>
      </c>
      <c r="BS98" s="184">
        <f t="shared" si="470"/>
        <v>0.84</v>
      </c>
      <c r="BT98" s="184">
        <f t="shared" si="470"/>
        <v>0.84</v>
      </c>
      <c r="BU98" s="184">
        <f t="shared" si="470"/>
        <v>0.84</v>
      </c>
      <c r="BV98" s="184">
        <f t="shared" si="470"/>
        <v>0.84</v>
      </c>
      <c r="BW98" s="184">
        <f t="shared" si="470"/>
        <v>0.84</v>
      </c>
      <c r="BX98" s="184">
        <f t="shared" si="470"/>
        <v>0.84</v>
      </c>
      <c r="BY98" s="184">
        <f t="shared" si="470"/>
        <v>0.84</v>
      </c>
      <c r="BZ98" s="23"/>
      <c r="CA98" s="249"/>
      <c r="CB98" s="184"/>
      <c r="CC98" s="184"/>
      <c r="CD98" s="184"/>
      <c r="CE98" s="184"/>
      <c r="CF98" s="184"/>
      <c r="CG98" s="184"/>
      <c r="CH98" s="184"/>
      <c r="CI98" s="184"/>
      <c r="CJ98" s="184">
        <f t="shared" si="478"/>
        <v>0.84</v>
      </c>
      <c r="CK98" s="184">
        <f t="shared" si="471"/>
        <v>0.84</v>
      </c>
      <c r="CL98" s="184">
        <f t="shared" si="471"/>
        <v>0.84</v>
      </c>
      <c r="CM98" s="184">
        <f t="shared" si="471"/>
        <v>0.84</v>
      </c>
      <c r="CN98" s="184">
        <f t="shared" si="471"/>
        <v>0.84</v>
      </c>
      <c r="CO98" s="184">
        <f t="shared" si="471"/>
        <v>0.84</v>
      </c>
      <c r="CP98" s="184">
        <f t="shared" si="471"/>
        <v>0.84</v>
      </c>
      <c r="CQ98" s="184">
        <f t="shared" si="471"/>
        <v>0.84</v>
      </c>
      <c r="CR98" s="184">
        <f t="shared" si="471"/>
        <v>0.84</v>
      </c>
      <c r="CS98" s="184">
        <f t="shared" si="471"/>
        <v>0.84</v>
      </c>
      <c r="CT98" s="184">
        <f t="shared" si="471"/>
        <v>0.84</v>
      </c>
      <c r="CU98" s="184">
        <f t="shared" si="471"/>
        <v>0.84</v>
      </c>
      <c r="CV98" s="184">
        <f t="shared" si="471"/>
        <v>0.84</v>
      </c>
      <c r="CW98" s="184">
        <f t="shared" si="471"/>
        <v>0.84</v>
      </c>
      <c r="CX98" s="184">
        <f t="shared" si="471"/>
        <v>0.84</v>
      </c>
      <c r="CY98" s="184">
        <f t="shared" si="471"/>
        <v>0.84</v>
      </c>
      <c r="CZ98" s="168"/>
      <c r="DA98" s="249"/>
      <c r="DB98" s="184"/>
      <c r="DC98" s="184"/>
      <c r="DD98" s="184"/>
      <c r="DE98" s="184"/>
      <c r="DF98" s="184"/>
      <c r="DG98" s="184"/>
      <c r="DH98" s="184"/>
      <c r="DI98" s="184"/>
      <c r="DJ98" s="184">
        <f t="shared" si="479"/>
        <v>0.84</v>
      </c>
      <c r="DK98" s="184">
        <f t="shared" si="472"/>
        <v>0.84</v>
      </c>
      <c r="DL98" s="184">
        <f t="shared" si="472"/>
        <v>0.84</v>
      </c>
      <c r="DM98" s="184">
        <f t="shared" si="472"/>
        <v>0.84</v>
      </c>
      <c r="DN98" s="184">
        <f t="shared" si="472"/>
        <v>0.84</v>
      </c>
      <c r="DO98" s="184">
        <f t="shared" si="472"/>
        <v>0.84</v>
      </c>
      <c r="DP98" s="184">
        <f t="shared" si="472"/>
        <v>0.84</v>
      </c>
      <c r="DQ98" s="184">
        <f t="shared" si="472"/>
        <v>0.84</v>
      </c>
      <c r="DR98" s="184">
        <f t="shared" si="472"/>
        <v>0.84</v>
      </c>
      <c r="DS98" s="184">
        <f t="shared" si="472"/>
        <v>0.84</v>
      </c>
      <c r="DT98" s="184">
        <f t="shared" si="472"/>
        <v>0.84</v>
      </c>
      <c r="DU98" s="184">
        <f t="shared" si="472"/>
        <v>0.84</v>
      </c>
      <c r="DV98" s="184">
        <f t="shared" si="472"/>
        <v>0.84</v>
      </c>
      <c r="DW98" s="184">
        <f t="shared" si="472"/>
        <v>0.84</v>
      </c>
      <c r="DX98" s="184">
        <f t="shared" si="472"/>
        <v>0.84</v>
      </c>
      <c r="DY98" s="184">
        <f t="shared" si="472"/>
        <v>0.84</v>
      </c>
      <c r="DZ98" s="168"/>
      <c r="EA98" s="66">
        <v>9</v>
      </c>
      <c r="EB98" s="61">
        <v>0.5</v>
      </c>
      <c r="EC98" s="153">
        <v>2009</v>
      </c>
      <c r="ED98" s="596">
        <v>5.0000000000000001E-3</v>
      </c>
      <c r="EE98" s="596">
        <v>0.1</v>
      </c>
      <c r="EF98" s="145"/>
      <c r="EG98" s="73"/>
      <c r="EH98" s="244">
        <f t="shared" si="473"/>
        <v>0.4</v>
      </c>
      <c r="EI98" s="168"/>
      <c r="EJ98" s="66">
        <f t="shared" si="405"/>
        <v>9</v>
      </c>
      <c r="EK98" s="66">
        <v>0</v>
      </c>
      <c r="EL98" s="66">
        <v>0</v>
      </c>
      <c r="EM98" s="66">
        <v>0</v>
      </c>
      <c r="EN98" s="66">
        <v>0</v>
      </c>
      <c r="EO98" s="66">
        <v>0</v>
      </c>
      <c r="EP98" s="66">
        <v>0</v>
      </c>
      <c r="EQ98" s="66">
        <v>0</v>
      </c>
      <c r="ER98" s="66">
        <v>0</v>
      </c>
      <c r="ES98" s="66">
        <v>1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f t="shared" si="406"/>
        <v>1</v>
      </c>
      <c r="EZ98" s="66">
        <f t="shared" si="425"/>
        <v>1</v>
      </c>
      <c r="FA98" s="704" t="s">
        <v>659</v>
      </c>
      <c r="FB98" s="66">
        <f t="shared" si="426"/>
        <v>6</v>
      </c>
      <c r="FC98" s="153">
        <f t="shared" si="407"/>
        <v>2017</v>
      </c>
      <c r="FD98" s="185"/>
      <c r="FE98" s="185"/>
      <c r="FF98" s="185"/>
      <c r="FG98" s="185"/>
      <c r="FH98" s="185"/>
      <c r="FI98" s="185"/>
      <c r="FJ98" s="23"/>
      <c r="FK98" s="227"/>
      <c r="FL98" s="80"/>
      <c r="FM98" s="80"/>
      <c r="FN98" s="153"/>
      <c r="FO98" s="152"/>
      <c r="FP98" s="152"/>
      <c r="FQ98" s="152"/>
      <c r="FR98" s="152"/>
      <c r="FS98" s="152"/>
      <c r="FT98" s="152">
        <v>4449934.9556754231</v>
      </c>
      <c r="FU98" s="152">
        <v>4521878.7805372905</v>
      </c>
      <c r="FV98" s="152">
        <v>4600459.1215126533</v>
      </c>
      <c r="FW98" s="152">
        <v>4689127.8003542237</v>
      </c>
      <c r="FX98" s="152">
        <v>4784327.629723425</v>
      </c>
      <c r="FY98" s="152">
        <v>4866084.2056205543</v>
      </c>
      <c r="FZ98" s="152">
        <f t="shared" ref="FZ98:GI100" si="483">FY98</f>
        <v>4866084.2056205543</v>
      </c>
      <c r="GA98" s="152">
        <f t="shared" si="483"/>
        <v>4866084.2056205543</v>
      </c>
      <c r="GB98" s="152">
        <f t="shared" si="483"/>
        <v>4866084.2056205543</v>
      </c>
      <c r="GC98" s="152">
        <f t="shared" si="483"/>
        <v>4866084.2056205543</v>
      </c>
      <c r="GD98" s="152">
        <f t="shared" si="483"/>
        <v>4866084.2056205543</v>
      </c>
      <c r="GE98" s="152">
        <f t="shared" si="483"/>
        <v>4866084.2056205543</v>
      </c>
      <c r="GF98" s="152">
        <f t="shared" si="483"/>
        <v>4866084.2056205543</v>
      </c>
      <c r="GG98" s="152">
        <f t="shared" si="483"/>
        <v>4866084.2056205543</v>
      </c>
      <c r="GH98" s="152">
        <f t="shared" si="483"/>
        <v>4866084.2056205543</v>
      </c>
      <c r="GI98" s="152">
        <f t="shared" si="483"/>
        <v>4866084.2056205543</v>
      </c>
      <c r="GJ98" s="168"/>
      <c r="GK98" s="227"/>
      <c r="GL98" s="80"/>
      <c r="GM98" s="80"/>
      <c r="GN98" s="153"/>
      <c r="GO98" s="153"/>
      <c r="GP98" s="153"/>
      <c r="GQ98" s="153"/>
      <c r="GR98" s="594">
        <v>0.121</v>
      </c>
      <c r="GS98" s="594">
        <f t="shared" si="463"/>
        <v>0.121</v>
      </c>
      <c r="GT98" s="594">
        <f t="shared" si="464"/>
        <v>0.121</v>
      </c>
      <c r="GU98" s="594">
        <f t="shared" si="464"/>
        <v>0.121</v>
      </c>
      <c r="GV98" s="594">
        <f t="shared" si="464"/>
        <v>0.121</v>
      </c>
      <c r="GW98" s="594">
        <f t="shared" si="464"/>
        <v>0.121</v>
      </c>
      <c r="GX98" s="594">
        <f t="shared" si="464"/>
        <v>0.121</v>
      </c>
      <c r="GY98" s="594">
        <f t="shared" si="464"/>
        <v>0.121</v>
      </c>
      <c r="GZ98" s="594">
        <f t="shared" si="464"/>
        <v>0.121</v>
      </c>
      <c r="HA98" s="594">
        <f t="shared" si="464"/>
        <v>0.121</v>
      </c>
      <c r="HB98" s="594">
        <f t="shared" si="464"/>
        <v>0.121</v>
      </c>
      <c r="HC98" s="594">
        <f t="shared" si="464"/>
        <v>0.121</v>
      </c>
      <c r="HD98" s="594">
        <f t="shared" si="464"/>
        <v>0.121</v>
      </c>
      <c r="HE98" s="594">
        <f t="shared" si="464"/>
        <v>0.121</v>
      </c>
      <c r="HF98" s="594">
        <f t="shared" si="464"/>
        <v>0.121</v>
      </c>
      <c r="HG98" s="594">
        <f t="shared" si="464"/>
        <v>0.121</v>
      </c>
      <c r="HH98" s="594">
        <f t="shared" si="464"/>
        <v>0.121</v>
      </c>
      <c r="HI98" s="594">
        <f t="shared" si="464"/>
        <v>0.121</v>
      </c>
      <c r="HJ98" s="168"/>
      <c r="HK98" s="66">
        <f t="shared" si="409"/>
        <v>2015</v>
      </c>
      <c r="HL98" s="66">
        <f ca="1">IF($EJ98&gt;0,OFFSET(Dashboard!F$16,$EJ98-1,0),0)</f>
        <v>0</v>
      </c>
      <c r="HM98" s="66">
        <f ca="1">IF($EJ98&gt;0,OFFSET(Dashboard!G$16,$EJ98-1,0),0)</f>
        <v>1</v>
      </c>
      <c r="HN98" s="66">
        <f ca="1">IF($EJ98&gt;0,OFFSET(Dashboard!H$16,$EJ98-1,0),0)</f>
        <v>0</v>
      </c>
      <c r="HO98" s="168"/>
    </row>
    <row r="99" spans="1:223" s="5" customFormat="1" ht="24" customHeight="1" outlineLevel="1" x14ac:dyDescent="0.2">
      <c r="A99" s="66">
        <f t="shared" ca="1" si="404"/>
        <v>1</v>
      </c>
      <c r="B99" s="68">
        <f t="shared" si="417"/>
        <v>89</v>
      </c>
      <c r="C99" s="68"/>
      <c r="D99" s="528" t="str">
        <f ca="1">IF(EJ99&gt;0,OFFSET(Dashboard!$E$16,EJ99-1,0),"")</f>
        <v>2013-15 Fed App</v>
      </c>
      <c r="E99" s="67" t="s">
        <v>432</v>
      </c>
      <c r="F99" s="69" t="s">
        <v>433</v>
      </c>
      <c r="G99" s="717">
        <f t="shared" ca="1" si="469"/>
        <v>-7.0807840000000004</v>
      </c>
      <c r="H99" s="718">
        <f t="shared" ca="1" si="467"/>
        <v>-0.88509800000000005</v>
      </c>
      <c r="I99" s="719">
        <f t="shared" ca="1" si="468"/>
        <v>1.9029606999999999</v>
      </c>
      <c r="J99" s="524">
        <v>42070</v>
      </c>
      <c r="K99" s="186">
        <v>14</v>
      </c>
      <c r="L99" s="168"/>
      <c r="M99" s="244">
        <v>1</v>
      </c>
      <c r="N99" s="153">
        <v>1</v>
      </c>
      <c r="O99" s="153">
        <v>100</v>
      </c>
      <c r="P99" s="168"/>
      <c r="Q99" s="23"/>
      <c r="R99" s="611">
        <v>-16</v>
      </c>
      <c r="S99" s="666">
        <v>-2E-3</v>
      </c>
      <c r="T99" s="610">
        <v>4.3</v>
      </c>
      <c r="U99" s="154">
        <v>1.04</v>
      </c>
      <c r="V99" s="154">
        <v>1.32</v>
      </c>
      <c r="W99" s="154">
        <v>-2.0666666666666667E-2</v>
      </c>
      <c r="X99" s="138"/>
      <c r="Y99" s="138"/>
      <c r="Z99" s="227"/>
      <c r="AA99" s="80"/>
      <c r="AB99" s="80"/>
      <c r="AC99" s="153"/>
      <c r="AD99" s="153"/>
      <c r="AE99" s="153"/>
      <c r="AF99" s="153"/>
      <c r="AG99" s="150">
        <f t="shared" si="287"/>
        <v>0</v>
      </c>
      <c r="AH99" s="150">
        <f t="shared" si="288"/>
        <v>0</v>
      </c>
      <c r="AI99" s="153">
        <f t="shared" si="289"/>
        <v>442549</v>
      </c>
      <c r="AJ99" s="153">
        <f t="shared" si="290"/>
        <v>442549</v>
      </c>
      <c r="AK99" s="153">
        <f t="shared" si="316"/>
        <v>442549</v>
      </c>
      <c r="AL99" s="153">
        <f t="shared" si="291"/>
        <v>442549</v>
      </c>
      <c r="AM99" s="153">
        <f t="shared" si="292"/>
        <v>442549</v>
      </c>
      <c r="AN99" s="153">
        <f t="shared" si="293"/>
        <v>442549</v>
      </c>
      <c r="AO99" s="153">
        <f t="shared" si="35"/>
        <v>442549</v>
      </c>
      <c r="AP99" s="153">
        <f t="shared" si="36"/>
        <v>442549</v>
      </c>
      <c r="AQ99" s="153">
        <f t="shared" si="37"/>
        <v>442549</v>
      </c>
      <c r="AR99" s="153">
        <f t="shared" si="38"/>
        <v>442549</v>
      </c>
      <c r="AS99" s="153">
        <f t="shared" si="39"/>
        <v>442549</v>
      </c>
      <c r="AT99" s="153">
        <f t="shared" si="40"/>
        <v>442549</v>
      </c>
      <c r="AU99" s="153">
        <f t="shared" si="41"/>
        <v>442549</v>
      </c>
      <c r="AV99" s="153">
        <f t="shared" si="42"/>
        <v>442549</v>
      </c>
      <c r="AW99" s="153">
        <f t="shared" si="43"/>
        <v>442549</v>
      </c>
      <c r="AX99" s="153">
        <f t="shared" si="44"/>
        <v>442549</v>
      </c>
      <c r="AY99" s="73"/>
      <c r="AZ99" s="73"/>
      <c r="BA99" s="249"/>
      <c r="BB99" s="184"/>
      <c r="BC99" s="184"/>
      <c r="BD99" s="184"/>
      <c r="BE99" s="184"/>
      <c r="BF99" s="184"/>
      <c r="BG99" s="184"/>
      <c r="BH99" s="184"/>
      <c r="BI99" s="184"/>
      <c r="BJ99" s="184">
        <f t="shared" si="477"/>
        <v>0.84</v>
      </c>
      <c r="BK99" s="184">
        <f t="shared" si="470"/>
        <v>0.84</v>
      </c>
      <c r="BL99" s="184">
        <f t="shared" si="470"/>
        <v>0.84</v>
      </c>
      <c r="BM99" s="184">
        <f t="shared" si="470"/>
        <v>0.84</v>
      </c>
      <c r="BN99" s="184">
        <f t="shared" si="470"/>
        <v>0.84</v>
      </c>
      <c r="BO99" s="184">
        <f t="shared" si="470"/>
        <v>0.84</v>
      </c>
      <c r="BP99" s="184">
        <f t="shared" si="470"/>
        <v>0.84</v>
      </c>
      <c r="BQ99" s="184">
        <f t="shared" si="470"/>
        <v>0.84</v>
      </c>
      <c r="BR99" s="184">
        <f t="shared" si="470"/>
        <v>0.84</v>
      </c>
      <c r="BS99" s="184">
        <f t="shared" si="470"/>
        <v>0.84</v>
      </c>
      <c r="BT99" s="184">
        <f t="shared" si="470"/>
        <v>0.84</v>
      </c>
      <c r="BU99" s="184">
        <f t="shared" si="470"/>
        <v>0.84</v>
      </c>
      <c r="BV99" s="184">
        <f t="shared" si="470"/>
        <v>0.84</v>
      </c>
      <c r="BW99" s="184">
        <f t="shared" si="470"/>
        <v>0.84</v>
      </c>
      <c r="BX99" s="184">
        <f t="shared" si="470"/>
        <v>0.84</v>
      </c>
      <c r="BY99" s="184">
        <f t="shared" si="470"/>
        <v>0.84</v>
      </c>
      <c r="BZ99" s="23"/>
      <c r="CA99" s="249"/>
      <c r="CB99" s="184"/>
      <c r="CC99" s="184"/>
      <c r="CD99" s="184"/>
      <c r="CE99" s="184"/>
      <c r="CF99" s="184"/>
      <c r="CG99" s="184"/>
      <c r="CH99" s="184"/>
      <c r="CI99" s="184"/>
      <c r="CJ99" s="184">
        <f t="shared" si="478"/>
        <v>0.84</v>
      </c>
      <c r="CK99" s="184">
        <f t="shared" si="471"/>
        <v>0.84</v>
      </c>
      <c r="CL99" s="184">
        <f t="shared" si="471"/>
        <v>0.84</v>
      </c>
      <c r="CM99" s="184">
        <f t="shared" si="471"/>
        <v>0.84</v>
      </c>
      <c r="CN99" s="184">
        <f t="shared" si="471"/>
        <v>0.84</v>
      </c>
      <c r="CO99" s="184">
        <f t="shared" si="471"/>
        <v>0.84</v>
      </c>
      <c r="CP99" s="184">
        <f t="shared" si="471"/>
        <v>0.84</v>
      </c>
      <c r="CQ99" s="184">
        <f t="shared" si="471"/>
        <v>0.84</v>
      </c>
      <c r="CR99" s="184">
        <f t="shared" si="471"/>
        <v>0.84</v>
      </c>
      <c r="CS99" s="184">
        <f t="shared" si="471"/>
        <v>0.84</v>
      </c>
      <c r="CT99" s="184">
        <f t="shared" si="471"/>
        <v>0.84</v>
      </c>
      <c r="CU99" s="184">
        <f t="shared" si="471"/>
        <v>0.84</v>
      </c>
      <c r="CV99" s="184">
        <f t="shared" si="471"/>
        <v>0.84</v>
      </c>
      <c r="CW99" s="184">
        <f t="shared" si="471"/>
        <v>0.84</v>
      </c>
      <c r="CX99" s="184">
        <f t="shared" si="471"/>
        <v>0.84</v>
      </c>
      <c r="CY99" s="184">
        <f t="shared" si="471"/>
        <v>0.84</v>
      </c>
      <c r="CZ99" s="168"/>
      <c r="DA99" s="249"/>
      <c r="DB99" s="184"/>
      <c r="DC99" s="184"/>
      <c r="DD99" s="184"/>
      <c r="DE99" s="184"/>
      <c r="DF99" s="184"/>
      <c r="DG99" s="184"/>
      <c r="DH99" s="184"/>
      <c r="DI99" s="184"/>
      <c r="DJ99" s="184">
        <f t="shared" si="479"/>
        <v>0.84</v>
      </c>
      <c r="DK99" s="184">
        <f t="shared" si="472"/>
        <v>0.84</v>
      </c>
      <c r="DL99" s="184">
        <f t="shared" si="472"/>
        <v>0.84</v>
      </c>
      <c r="DM99" s="184">
        <f t="shared" si="472"/>
        <v>0.84</v>
      </c>
      <c r="DN99" s="184">
        <f t="shared" si="472"/>
        <v>0.84</v>
      </c>
      <c r="DO99" s="184">
        <f t="shared" si="472"/>
        <v>0.84</v>
      </c>
      <c r="DP99" s="184">
        <f t="shared" si="472"/>
        <v>0.84</v>
      </c>
      <c r="DQ99" s="184">
        <f t="shared" si="472"/>
        <v>0.84</v>
      </c>
      <c r="DR99" s="184">
        <f t="shared" si="472"/>
        <v>0.84</v>
      </c>
      <c r="DS99" s="184">
        <f t="shared" si="472"/>
        <v>0.84</v>
      </c>
      <c r="DT99" s="184">
        <f t="shared" si="472"/>
        <v>0.84</v>
      </c>
      <c r="DU99" s="184">
        <f t="shared" si="472"/>
        <v>0.84</v>
      </c>
      <c r="DV99" s="184">
        <f t="shared" si="472"/>
        <v>0.84</v>
      </c>
      <c r="DW99" s="184">
        <f t="shared" si="472"/>
        <v>0.84</v>
      </c>
      <c r="DX99" s="184">
        <f t="shared" si="472"/>
        <v>0.84</v>
      </c>
      <c r="DY99" s="184">
        <f t="shared" si="472"/>
        <v>0.84</v>
      </c>
      <c r="DZ99" s="168"/>
      <c r="EA99" s="66">
        <v>9</v>
      </c>
      <c r="EB99" s="61">
        <v>0.2</v>
      </c>
      <c r="EC99" s="153">
        <v>2015</v>
      </c>
      <c r="ED99" s="596">
        <v>0.01</v>
      </c>
      <c r="EE99" s="596">
        <v>0.2</v>
      </c>
      <c r="EF99" s="145"/>
      <c r="EG99" s="73"/>
      <c r="EH99" s="244">
        <f t="shared" si="473"/>
        <v>0.4</v>
      </c>
      <c r="EI99" s="168"/>
      <c r="EJ99" s="66">
        <f t="shared" si="405"/>
        <v>9</v>
      </c>
      <c r="EK99" s="66">
        <v>0</v>
      </c>
      <c r="EL99" s="66">
        <v>0</v>
      </c>
      <c r="EM99" s="66">
        <v>0</v>
      </c>
      <c r="EN99" s="66">
        <v>0</v>
      </c>
      <c r="EO99" s="66">
        <v>0</v>
      </c>
      <c r="EP99" s="66">
        <v>0</v>
      </c>
      <c r="EQ99" s="66">
        <v>0</v>
      </c>
      <c r="ER99" s="66">
        <v>0</v>
      </c>
      <c r="ES99" s="66">
        <v>1</v>
      </c>
      <c r="ET99" s="66">
        <v>0</v>
      </c>
      <c r="EU99" s="66">
        <v>0</v>
      </c>
      <c r="EV99" s="66">
        <v>0</v>
      </c>
      <c r="EW99" s="66">
        <v>0</v>
      </c>
      <c r="EX99" s="66">
        <v>0</v>
      </c>
      <c r="EY99" s="66">
        <f t="shared" si="406"/>
        <v>1</v>
      </c>
      <c r="EZ99" s="66">
        <f t="shared" si="425"/>
        <v>1</v>
      </c>
      <c r="FA99" s="704" t="s">
        <v>659</v>
      </c>
      <c r="FB99" s="66">
        <f t="shared" si="426"/>
        <v>6</v>
      </c>
      <c r="FC99" s="153">
        <f t="shared" si="407"/>
        <v>2017</v>
      </c>
      <c r="FD99" s="185"/>
      <c r="FE99" s="185"/>
      <c r="FF99" s="185"/>
      <c r="FG99" s="185"/>
      <c r="FH99" s="185"/>
      <c r="FI99" s="185"/>
      <c r="FJ99" s="23"/>
      <c r="FK99" s="227"/>
      <c r="FL99" s="80"/>
      <c r="FM99" s="80"/>
      <c r="FN99" s="153"/>
      <c r="FO99" s="152"/>
      <c r="FP99" s="152"/>
      <c r="FQ99" s="152"/>
      <c r="FR99" s="152"/>
      <c r="FS99" s="152"/>
      <c r="FT99" s="152">
        <v>442549</v>
      </c>
      <c r="FU99" s="667">
        <f t="shared" ref="FU99:FY101" si="484">FT99</f>
        <v>442549</v>
      </c>
      <c r="FV99" s="667">
        <f t="shared" si="484"/>
        <v>442549</v>
      </c>
      <c r="FW99" s="667">
        <f t="shared" si="484"/>
        <v>442549</v>
      </c>
      <c r="FX99" s="667">
        <f t="shared" si="484"/>
        <v>442549</v>
      </c>
      <c r="FY99" s="667">
        <f t="shared" si="484"/>
        <v>442549</v>
      </c>
      <c r="FZ99" s="667">
        <f t="shared" si="483"/>
        <v>442549</v>
      </c>
      <c r="GA99" s="667">
        <f t="shared" si="483"/>
        <v>442549</v>
      </c>
      <c r="GB99" s="667">
        <f t="shared" si="483"/>
        <v>442549</v>
      </c>
      <c r="GC99" s="667">
        <f t="shared" si="483"/>
        <v>442549</v>
      </c>
      <c r="GD99" s="667">
        <f t="shared" si="483"/>
        <v>442549</v>
      </c>
      <c r="GE99" s="667">
        <f t="shared" si="483"/>
        <v>442549</v>
      </c>
      <c r="GF99" s="667">
        <f t="shared" si="483"/>
        <v>442549</v>
      </c>
      <c r="GG99" s="667">
        <f t="shared" si="483"/>
        <v>442549</v>
      </c>
      <c r="GH99" s="667">
        <f t="shared" si="483"/>
        <v>442549</v>
      </c>
      <c r="GI99" s="667">
        <f t="shared" si="483"/>
        <v>442549</v>
      </c>
      <c r="GJ99" s="168"/>
      <c r="GK99" s="227"/>
      <c r="GL99" s="80"/>
      <c r="GM99" s="80"/>
      <c r="GN99" s="153"/>
      <c r="GO99" s="153"/>
      <c r="GP99" s="153"/>
      <c r="GQ99" s="153"/>
      <c r="GR99" s="594">
        <v>1</v>
      </c>
      <c r="GS99" s="594">
        <f t="shared" si="463"/>
        <v>1</v>
      </c>
      <c r="GT99" s="594">
        <f t="shared" ref="GT99:HI101" si="485">GS99</f>
        <v>1</v>
      </c>
      <c r="GU99" s="594">
        <f t="shared" si="485"/>
        <v>1</v>
      </c>
      <c r="GV99" s="594">
        <f t="shared" si="485"/>
        <v>1</v>
      </c>
      <c r="GW99" s="594">
        <f t="shared" si="485"/>
        <v>1</v>
      </c>
      <c r="GX99" s="594">
        <f t="shared" si="485"/>
        <v>1</v>
      </c>
      <c r="GY99" s="594">
        <f t="shared" si="485"/>
        <v>1</v>
      </c>
      <c r="GZ99" s="594">
        <f t="shared" si="485"/>
        <v>1</v>
      </c>
      <c r="HA99" s="594">
        <f t="shared" si="485"/>
        <v>1</v>
      </c>
      <c r="HB99" s="594">
        <f t="shared" si="485"/>
        <v>1</v>
      </c>
      <c r="HC99" s="594">
        <f t="shared" si="485"/>
        <v>1</v>
      </c>
      <c r="HD99" s="594">
        <f t="shared" si="485"/>
        <v>1</v>
      </c>
      <c r="HE99" s="594">
        <f t="shared" si="485"/>
        <v>1</v>
      </c>
      <c r="HF99" s="594">
        <f t="shared" si="485"/>
        <v>1</v>
      </c>
      <c r="HG99" s="594">
        <f t="shared" si="485"/>
        <v>1</v>
      </c>
      <c r="HH99" s="594">
        <f t="shared" si="485"/>
        <v>1</v>
      </c>
      <c r="HI99" s="594">
        <f t="shared" si="485"/>
        <v>1</v>
      </c>
      <c r="HJ99" s="168"/>
      <c r="HK99" s="66">
        <f t="shared" si="409"/>
        <v>2015</v>
      </c>
      <c r="HL99" s="66">
        <f ca="1">IF($EJ99&gt;0,OFFSET(Dashboard!F$16,$EJ99-1,0),0)</f>
        <v>0</v>
      </c>
      <c r="HM99" s="66">
        <f ca="1">IF($EJ99&gt;0,OFFSET(Dashboard!G$16,$EJ99-1,0),0)</f>
        <v>1</v>
      </c>
      <c r="HN99" s="66">
        <f ca="1">IF($EJ99&gt;0,OFFSET(Dashboard!H$16,$EJ99-1,0),0)</f>
        <v>0</v>
      </c>
      <c r="HO99" s="168"/>
    </row>
    <row r="100" spans="1:223" s="5" customFormat="1" ht="24" customHeight="1" outlineLevel="1" x14ac:dyDescent="0.2">
      <c r="A100" s="66">
        <f t="shared" ca="1" si="404"/>
        <v>1</v>
      </c>
      <c r="B100" s="68">
        <f t="shared" si="417"/>
        <v>90</v>
      </c>
      <c r="C100" s="68"/>
      <c r="D100" s="528" t="str">
        <f ca="1">IF(EJ100&gt;0,OFFSET(Dashboard!$E$16,EJ100-1,0),"")</f>
        <v>2013-15 Fed App</v>
      </c>
      <c r="E100" s="67" t="s">
        <v>434</v>
      </c>
      <c r="F100" s="69" t="s">
        <v>435</v>
      </c>
      <c r="G100" s="717">
        <f t="shared" ca="1" si="469"/>
        <v>52.273269999999997</v>
      </c>
      <c r="H100" s="718">
        <f t="shared" ca="1" si="467"/>
        <v>6.7955251000000008</v>
      </c>
      <c r="I100" s="719">
        <f t="shared" ca="1" si="468"/>
        <v>7.6169621999999997</v>
      </c>
      <c r="J100" s="524">
        <v>42070</v>
      </c>
      <c r="K100" s="186">
        <v>14</v>
      </c>
      <c r="L100" s="168"/>
      <c r="M100" s="244">
        <v>1</v>
      </c>
      <c r="N100" s="153">
        <v>1</v>
      </c>
      <c r="O100" s="153">
        <v>100</v>
      </c>
      <c r="P100" s="168"/>
      <c r="Q100" s="23"/>
      <c r="R100" s="611">
        <v>70</v>
      </c>
      <c r="S100" s="617">
        <v>9.1000000000000004E-3</v>
      </c>
      <c r="T100" s="610">
        <v>10.199999999999999</v>
      </c>
      <c r="U100" s="154">
        <v>1.04</v>
      </c>
      <c r="V100" s="154">
        <v>1.32</v>
      </c>
      <c r="W100" s="154">
        <v>-2.0666666666666667E-2</v>
      </c>
      <c r="X100" s="138"/>
      <c r="Y100" s="138"/>
      <c r="Z100" s="227"/>
      <c r="AA100" s="80"/>
      <c r="AB100" s="80"/>
      <c r="AC100" s="153"/>
      <c r="AD100" s="153"/>
      <c r="AE100" s="153"/>
      <c r="AF100" s="153"/>
      <c r="AG100" s="150">
        <f t="shared" si="287"/>
        <v>0</v>
      </c>
      <c r="AH100" s="150">
        <f t="shared" si="288"/>
        <v>0</v>
      </c>
      <c r="AI100" s="153">
        <f t="shared" si="289"/>
        <v>746761</v>
      </c>
      <c r="AJ100" s="153">
        <f t="shared" si="290"/>
        <v>746761</v>
      </c>
      <c r="AK100" s="153">
        <f t="shared" si="316"/>
        <v>746761</v>
      </c>
      <c r="AL100" s="153">
        <f t="shared" si="291"/>
        <v>746761</v>
      </c>
      <c r="AM100" s="153">
        <f t="shared" si="292"/>
        <v>746761</v>
      </c>
      <c r="AN100" s="153">
        <f t="shared" si="293"/>
        <v>746761</v>
      </c>
      <c r="AO100" s="153">
        <f t="shared" si="35"/>
        <v>746761</v>
      </c>
      <c r="AP100" s="153">
        <f t="shared" si="36"/>
        <v>746761</v>
      </c>
      <c r="AQ100" s="153">
        <f t="shared" si="37"/>
        <v>746761</v>
      </c>
      <c r="AR100" s="153">
        <f t="shared" si="38"/>
        <v>746761</v>
      </c>
      <c r="AS100" s="153">
        <f t="shared" si="39"/>
        <v>746761</v>
      </c>
      <c r="AT100" s="153">
        <f t="shared" si="40"/>
        <v>746761</v>
      </c>
      <c r="AU100" s="153">
        <f t="shared" si="41"/>
        <v>746761</v>
      </c>
      <c r="AV100" s="153">
        <f t="shared" si="42"/>
        <v>746761</v>
      </c>
      <c r="AW100" s="153">
        <f t="shared" si="43"/>
        <v>746761</v>
      </c>
      <c r="AX100" s="153">
        <f t="shared" si="44"/>
        <v>746761</v>
      </c>
      <c r="AY100" s="73"/>
      <c r="AZ100" s="73"/>
      <c r="BA100" s="249"/>
      <c r="BB100" s="184"/>
      <c r="BC100" s="184"/>
      <c r="BD100" s="184"/>
      <c r="BE100" s="184"/>
      <c r="BF100" s="184"/>
      <c r="BG100" s="184"/>
      <c r="BH100" s="184"/>
      <c r="BI100" s="184"/>
      <c r="BJ100" s="184">
        <f t="shared" si="477"/>
        <v>0.84</v>
      </c>
      <c r="BK100" s="184">
        <f t="shared" si="470"/>
        <v>0.84</v>
      </c>
      <c r="BL100" s="184">
        <f t="shared" si="470"/>
        <v>0.84</v>
      </c>
      <c r="BM100" s="184">
        <f t="shared" si="470"/>
        <v>0.84</v>
      </c>
      <c r="BN100" s="184">
        <f t="shared" si="470"/>
        <v>0.84</v>
      </c>
      <c r="BO100" s="184">
        <f t="shared" si="470"/>
        <v>0.84</v>
      </c>
      <c r="BP100" s="184">
        <f t="shared" si="470"/>
        <v>0.84</v>
      </c>
      <c r="BQ100" s="184">
        <f t="shared" si="470"/>
        <v>0.84</v>
      </c>
      <c r="BR100" s="184">
        <f t="shared" si="470"/>
        <v>0.84</v>
      </c>
      <c r="BS100" s="184">
        <f t="shared" si="470"/>
        <v>0.84</v>
      </c>
      <c r="BT100" s="184">
        <f t="shared" si="470"/>
        <v>0.84</v>
      </c>
      <c r="BU100" s="184">
        <f t="shared" si="470"/>
        <v>0.84</v>
      </c>
      <c r="BV100" s="184">
        <f t="shared" si="470"/>
        <v>0.84</v>
      </c>
      <c r="BW100" s="184">
        <f t="shared" si="470"/>
        <v>0.84</v>
      </c>
      <c r="BX100" s="184">
        <f t="shared" si="470"/>
        <v>0.84</v>
      </c>
      <c r="BY100" s="184">
        <f t="shared" si="470"/>
        <v>0.84</v>
      </c>
      <c r="BZ100" s="23"/>
      <c r="CA100" s="249"/>
      <c r="CB100" s="184"/>
      <c r="CC100" s="184"/>
      <c r="CD100" s="184"/>
      <c r="CE100" s="184"/>
      <c r="CF100" s="184"/>
      <c r="CG100" s="184"/>
      <c r="CH100" s="184"/>
      <c r="CI100" s="184"/>
      <c r="CJ100" s="184">
        <f t="shared" si="478"/>
        <v>0.84</v>
      </c>
      <c r="CK100" s="184">
        <f t="shared" si="471"/>
        <v>0.84</v>
      </c>
      <c r="CL100" s="184">
        <f t="shared" si="471"/>
        <v>0.84</v>
      </c>
      <c r="CM100" s="184">
        <f t="shared" si="471"/>
        <v>0.84</v>
      </c>
      <c r="CN100" s="184">
        <f t="shared" si="471"/>
        <v>0.84</v>
      </c>
      <c r="CO100" s="184">
        <f t="shared" si="471"/>
        <v>0.84</v>
      </c>
      <c r="CP100" s="184">
        <f t="shared" si="471"/>
        <v>0.84</v>
      </c>
      <c r="CQ100" s="184">
        <f t="shared" si="471"/>
        <v>0.84</v>
      </c>
      <c r="CR100" s="184">
        <f t="shared" si="471"/>
        <v>0.84</v>
      </c>
      <c r="CS100" s="184">
        <f t="shared" si="471"/>
        <v>0.84</v>
      </c>
      <c r="CT100" s="184">
        <f t="shared" si="471"/>
        <v>0.84</v>
      </c>
      <c r="CU100" s="184">
        <f t="shared" si="471"/>
        <v>0.84</v>
      </c>
      <c r="CV100" s="184">
        <f t="shared" si="471"/>
        <v>0.84</v>
      </c>
      <c r="CW100" s="184">
        <f t="shared" si="471"/>
        <v>0.84</v>
      </c>
      <c r="CX100" s="184">
        <f t="shared" si="471"/>
        <v>0.84</v>
      </c>
      <c r="CY100" s="184">
        <f t="shared" si="471"/>
        <v>0.84</v>
      </c>
      <c r="CZ100" s="168"/>
      <c r="DA100" s="249"/>
      <c r="DB100" s="184"/>
      <c r="DC100" s="184"/>
      <c r="DD100" s="184"/>
      <c r="DE100" s="184"/>
      <c r="DF100" s="184"/>
      <c r="DG100" s="184"/>
      <c r="DH100" s="184"/>
      <c r="DI100" s="184"/>
      <c r="DJ100" s="184">
        <f t="shared" si="479"/>
        <v>0.84</v>
      </c>
      <c r="DK100" s="184">
        <f t="shared" si="472"/>
        <v>0.84</v>
      </c>
      <c r="DL100" s="184">
        <f t="shared" si="472"/>
        <v>0.84</v>
      </c>
      <c r="DM100" s="184">
        <f t="shared" si="472"/>
        <v>0.84</v>
      </c>
      <c r="DN100" s="184">
        <f t="shared" si="472"/>
        <v>0.84</v>
      </c>
      <c r="DO100" s="184">
        <f t="shared" si="472"/>
        <v>0.84</v>
      </c>
      <c r="DP100" s="184">
        <f t="shared" si="472"/>
        <v>0.84</v>
      </c>
      <c r="DQ100" s="184">
        <f t="shared" si="472"/>
        <v>0.84</v>
      </c>
      <c r="DR100" s="184">
        <f t="shared" si="472"/>
        <v>0.84</v>
      </c>
      <c r="DS100" s="184">
        <f t="shared" si="472"/>
        <v>0.84</v>
      </c>
      <c r="DT100" s="184">
        <f t="shared" si="472"/>
        <v>0.84</v>
      </c>
      <c r="DU100" s="184">
        <f t="shared" si="472"/>
        <v>0.84</v>
      </c>
      <c r="DV100" s="184">
        <f t="shared" si="472"/>
        <v>0.84</v>
      </c>
      <c r="DW100" s="184">
        <f t="shared" si="472"/>
        <v>0.84</v>
      </c>
      <c r="DX100" s="184">
        <f t="shared" si="472"/>
        <v>0.84</v>
      </c>
      <c r="DY100" s="184">
        <f t="shared" si="472"/>
        <v>0.84</v>
      </c>
      <c r="DZ100" s="168"/>
      <c r="EA100" s="66">
        <v>9</v>
      </c>
      <c r="EB100" s="61">
        <v>0.2</v>
      </c>
      <c r="EC100" s="153">
        <v>2015</v>
      </c>
      <c r="ED100" s="596">
        <v>0.01</v>
      </c>
      <c r="EE100" s="596">
        <v>0.2</v>
      </c>
      <c r="EF100" s="145"/>
      <c r="EG100" s="73"/>
      <c r="EH100" s="244">
        <f t="shared" si="473"/>
        <v>0.4</v>
      </c>
      <c r="EI100" s="168"/>
      <c r="EJ100" s="66">
        <f t="shared" si="405"/>
        <v>9</v>
      </c>
      <c r="EK100" s="66">
        <v>0</v>
      </c>
      <c r="EL100" s="66">
        <v>0</v>
      </c>
      <c r="EM100" s="66">
        <v>0</v>
      </c>
      <c r="EN100" s="66">
        <v>0</v>
      </c>
      <c r="EO100" s="66">
        <v>0</v>
      </c>
      <c r="EP100" s="66">
        <v>0</v>
      </c>
      <c r="EQ100" s="66">
        <v>0</v>
      </c>
      <c r="ER100" s="66">
        <v>0</v>
      </c>
      <c r="ES100" s="66">
        <v>1</v>
      </c>
      <c r="ET100" s="66">
        <v>0</v>
      </c>
      <c r="EU100" s="66">
        <v>0</v>
      </c>
      <c r="EV100" s="66">
        <v>0</v>
      </c>
      <c r="EW100" s="66">
        <v>0</v>
      </c>
      <c r="EX100" s="66">
        <v>0</v>
      </c>
      <c r="EY100" s="66">
        <f t="shared" si="406"/>
        <v>1</v>
      </c>
      <c r="EZ100" s="66">
        <f t="shared" si="425"/>
        <v>1</v>
      </c>
      <c r="FA100" s="73"/>
      <c r="FB100" s="66">
        <f t="shared" si="426"/>
        <v>6</v>
      </c>
      <c r="FC100" s="153">
        <f t="shared" si="407"/>
        <v>2017</v>
      </c>
      <c r="FD100" s="185"/>
      <c r="FE100" s="185"/>
      <c r="FF100" s="185"/>
      <c r="FG100" s="185"/>
      <c r="FH100" s="185"/>
      <c r="FI100" s="185"/>
      <c r="FJ100" s="23"/>
      <c r="FK100" s="227"/>
      <c r="FL100" s="80"/>
      <c r="FM100" s="80"/>
      <c r="FN100" s="153"/>
      <c r="FO100" s="152"/>
      <c r="FP100" s="152"/>
      <c r="FQ100" s="152"/>
      <c r="FR100" s="152"/>
      <c r="FS100" s="152"/>
      <c r="FT100" s="152">
        <v>746761</v>
      </c>
      <c r="FU100" s="667">
        <f t="shared" si="484"/>
        <v>746761</v>
      </c>
      <c r="FV100" s="667">
        <f t="shared" si="484"/>
        <v>746761</v>
      </c>
      <c r="FW100" s="667">
        <f t="shared" si="484"/>
        <v>746761</v>
      </c>
      <c r="FX100" s="667">
        <f t="shared" si="484"/>
        <v>746761</v>
      </c>
      <c r="FY100" s="667">
        <f t="shared" si="484"/>
        <v>746761</v>
      </c>
      <c r="FZ100" s="667">
        <f t="shared" si="483"/>
        <v>746761</v>
      </c>
      <c r="GA100" s="667">
        <f t="shared" si="483"/>
        <v>746761</v>
      </c>
      <c r="GB100" s="667">
        <f t="shared" si="483"/>
        <v>746761</v>
      </c>
      <c r="GC100" s="667">
        <f t="shared" si="483"/>
        <v>746761</v>
      </c>
      <c r="GD100" s="667">
        <f t="shared" si="483"/>
        <v>746761</v>
      </c>
      <c r="GE100" s="667">
        <f t="shared" si="483"/>
        <v>746761</v>
      </c>
      <c r="GF100" s="667">
        <f t="shared" si="483"/>
        <v>746761</v>
      </c>
      <c r="GG100" s="667">
        <f t="shared" si="483"/>
        <v>746761</v>
      </c>
      <c r="GH100" s="667">
        <f t="shared" si="483"/>
        <v>746761</v>
      </c>
      <c r="GI100" s="667">
        <f t="shared" si="483"/>
        <v>746761</v>
      </c>
      <c r="GJ100" s="168"/>
      <c r="GK100" s="227"/>
      <c r="GL100" s="80"/>
      <c r="GM100" s="80"/>
      <c r="GN100" s="153"/>
      <c r="GO100" s="153"/>
      <c r="GP100" s="153"/>
      <c r="GQ100" s="153"/>
      <c r="GR100" s="594">
        <v>1</v>
      </c>
      <c r="GS100" s="594">
        <f t="shared" si="463"/>
        <v>1</v>
      </c>
      <c r="GT100" s="594">
        <f t="shared" si="485"/>
        <v>1</v>
      </c>
      <c r="GU100" s="594">
        <f t="shared" si="485"/>
        <v>1</v>
      </c>
      <c r="GV100" s="594">
        <f t="shared" si="485"/>
        <v>1</v>
      </c>
      <c r="GW100" s="594">
        <f t="shared" si="485"/>
        <v>1</v>
      </c>
      <c r="GX100" s="594">
        <f t="shared" si="485"/>
        <v>1</v>
      </c>
      <c r="GY100" s="594">
        <f t="shared" si="485"/>
        <v>1</v>
      </c>
      <c r="GZ100" s="594">
        <f t="shared" si="485"/>
        <v>1</v>
      </c>
      <c r="HA100" s="594">
        <f t="shared" si="485"/>
        <v>1</v>
      </c>
      <c r="HB100" s="594">
        <f t="shared" si="485"/>
        <v>1</v>
      </c>
      <c r="HC100" s="594">
        <f t="shared" si="485"/>
        <v>1</v>
      </c>
      <c r="HD100" s="594">
        <f t="shared" si="485"/>
        <v>1</v>
      </c>
      <c r="HE100" s="594">
        <f t="shared" si="485"/>
        <v>1</v>
      </c>
      <c r="HF100" s="594">
        <f t="shared" si="485"/>
        <v>1</v>
      </c>
      <c r="HG100" s="594">
        <f t="shared" si="485"/>
        <v>1</v>
      </c>
      <c r="HH100" s="594">
        <f t="shared" si="485"/>
        <v>1</v>
      </c>
      <c r="HI100" s="594">
        <f t="shared" si="485"/>
        <v>1</v>
      </c>
      <c r="HJ100" s="168"/>
      <c r="HK100" s="66">
        <f t="shared" si="409"/>
        <v>2015</v>
      </c>
      <c r="HL100" s="66">
        <f ca="1">IF($EJ100&gt;0,OFFSET(Dashboard!F$16,$EJ100-1,0),0)</f>
        <v>0</v>
      </c>
      <c r="HM100" s="66">
        <f ca="1">IF($EJ100&gt;0,OFFSET(Dashboard!G$16,$EJ100-1,0),0)</f>
        <v>1</v>
      </c>
      <c r="HN100" s="66">
        <f ca="1">IF($EJ100&gt;0,OFFSET(Dashboard!H$16,$EJ100-1,0),0)</f>
        <v>0</v>
      </c>
      <c r="HO100" s="168"/>
    </row>
    <row r="101" spans="1:223" s="5" customFormat="1" ht="24" customHeight="1" outlineLevel="1" x14ac:dyDescent="0.2">
      <c r="A101" s="66">
        <f t="shared" ca="1" si="404"/>
        <v>1</v>
      </c>
      <c r="B101" s="68">
        <f t="shared" si="417"/>
        <v>91</v>
      </c>
      <c r="C101" s="68"/>
      <c r="D101" s="528" t="str">
        <f ca="1">IF(EJ101&gt;0,OFFSET(Dashboard!$E$16,EJ101-1,0),"")</f>
        <v>2013-15 Fed App</v>
      </c>
      <c r="E101" s="67" t="s">
        <v>436</v>
      </c>
      <c r="F101" s="69" t="s">
        <v>437</v>
      </c>
      <c r="G101" s="717">
        <f t="shared" ca="1" si="469"/>
        <v>19.255248332542244</v>
      </c>
      <c r="H101" s="718">
        <f t="shared" ca="1" si="467"/>
        <v>31.40125298849032</v>
      </c>
      <c r="I101" s="719">
        <f t="shared" ca="1" si="468"/>
        <v>0</v>
      </c>
      <c r="J101" s="524">
        <v>42019</v>
      </c>
      <c r="K101" s="186">
        <v>18</v>
      </c>
      <c r="L101" s="168"/>
      <c r="M101" s="244">
        <v>1</v>
      </c>
      <c r="N101" s="153">
        <v>1</v>
      </c>
      <c r="O101" s="153">
        <v>100</v>
      </c>
      <c r="P101" s="168"/>
      <c r="Q101" s="23"/>
      <c r="R101" s="619">
        <v>213.09935004642526</v>
      </c>
      <c r="S101" s="610">
        <v>0.34752014032359013</v>
      </c>
      <c r="T101" s="610">
        <v>0</v>
      </c>
      <c r="U101" s="154">
        <v>1</v>
      </c>
      <c r="V101" s="154">
        <v>1</v>
      </c>
      <c r="W101" s="154">
        <v>0</v>
      </c>
      <c r="X101" s="138"/>
      <c r="Y101" s="138"/>
      <c r="Z101" s="227"/>
      <c r="AA101" s="80"/>
      <c r="AB101" s="80"/>
      <c r="AC101" s="153"/>
      <c r="AD101" s="153"/>
      <c r="AE101" s="153"/>
      <c r="AF101" s="153"/>
      <c r="AG101" s="150">
        <f t="shared" si="287"/>
        <v>0</v>
      </c>
      <c r="AH101" s="150">
        <f t="shared" si="288"/>
        <v>0</v>
      </c>
      <c r="AI101" s="153">
        <f t="shared" si="289"/>
        <v>90358.080999999991</v>
      </c>
      <c r="AJ101" s="153">
        <f t="shared" si="290"/>
        <v>90358.080999999991</v>
      </c>
      <c r="AK101" s="153">
        <f t="shared" si="316"/>
        <v>90358.080999999991</v>
      </c>
      <c r="AL101" s="153">
        <f t="shared" si="291"/>
        <v>90358.080999999991</v>
      </c>
      <c r="AM101" s="153">
        <f t="shared" si="292"/>
        <v>90358.080999999991</v>
      </c>
      <c r="AN101" s="153">
        <f t="shared" si="293"/>
        <v>90358.080999999991</v>
      </c>
      <c r="AO101" s="153">
        <f t="shared" ref="AO101:AO124" si="486">FZ101*GZ101</f>
        <v>90358.080999999991</v>
      </c>
      <c r="AP101" s="153">
        <f t="shared" ref="AP101:AP124" si="487">GA101*HA101</f>
        <v>90358.080999999991</v>
      </c>
      <c r="AQ101" s="153">
        <f t="shared" ref="AQ101:AQ124" si="488">GB101*HB101</f>
        <v>90358.080999999991</v>
      </c>
      <c r="AR101" s="153">
        <f t="shared" ref="AR101:AR124" si="489">GC101*HC101</f>
        <v>90358.080999999991</v>
      </c>
      <c r="AS101" s="153">
        <f t="shared" ref="AS101:AS124" si="490">GD101*HD101</f>
        <v>90358.080999999991</v>
      </c>
      <c r="AT101" s="153">
        <f t="shared" ref="AT101:AT124" si="491">GE101*HE101</f>
        <v>90358.080999999991</v>
      </c>
      <c r="AU101" s="153">
        <f t="shared" ref="AU101:AU124" si="492">GF101*HF101</f>
        <v>90358.080999999991</v>
      </c>
      <c r="AV101" s="153">
        <f t="shared" ref="AV101:AV124" si="493">GG101*HG101</f>
        <v>90358.080999999991</v>
      </c>
      <c r="AW101" s="153">
        <f t="shared" ref="AW101:AW124" si="494">GH101*HH101</f>
        <v>90358.080999999991</v>
      </c>
      <c r="AX101" s="153">
        <f t="shared" ref="AX101:AX124" si="495">GI101*HI101</f>
        <v>90358.080999999991</v>
      </c>
      <c r="AY101" s="73"/>
      <c r="AZ101" s="73"/>
      <c r="BA101" s="249"/>
      <c r="BB101" s="184"/>
      <c r="BC101" s="184"/>
      <c r="BD101" s="184"/>
      <c r="BE101" s="184"/>
      <c r="BF101" s="184"/>
      <c r="BG101" s="184"/>
      <c r="BH101" s="184"/>
      <c r="BI101" s="184"/>
      <c r="BJ101" s="184">
        <f t="shared" si="477"/>
        <v>0.84</v>
      </c>
      <c r="BK101" s="184">
        <f t="shared" si="470"/>
        <v>0.84</v>
      </c>
      <c r="BL101" s="184">
        <f t="shared" si="470"/>
        <v>0.84</v>
      </c>
      <c r="BM101" s="184">
        <f t="shared" si="470"/>
        <v>0.84</v>
      </c>
      <c r="BN101" s="184">
        <f t="shared" si="470"/>
        <v>0.84</v>
      </c>
      <c r="BO101" s="184">
        <f t="shared" si="470"/>
        <v>0.84</v>
      </c>
      <c r="BP101" s="184">
        <f t="shared" si="470"/>
        <v>0.84</v>
      </c>
      <c r="BQ101" s="184">
        <f t="shared" si="470"/>
        <v>0.84</v>
      </c>
      <c r="BR101" s="184">
        <f t="shared" si="470"/>
        <v>0.84</v>
      </c>
      <c r="BS101" s="184">
        <f t="shared" si="470"/>
        <v>0.84</v>
      </c>
      <c r="BT101" s="184">
        <f t="shared" si="470"/>
        <v>0.84</v>
      </c>
      <c r="BU101" s="184">
        <f t="shared" si="470"/>
        <v>0.84</v>
      </c>
      <c r="BV101" s="184">
        <f t="shared" si="470"/>
        <v>0.84</v>
      </c>
      <c r="BW101" s="184">
        <f t="shared" si="470"/>
        <v>0.84</v>
      </c>
      <c r="BX101" s="184">
        <f t="shared" si="470"/>
        <v>0.84</v>
      </c>
      <c r="BY101" s="184">
        <f t="shared" si="470"/>
        <v>0.84</v>
      </c>
      <c r="BZ101" s="23"/>
      <c r="CA101" s="249"/>
      <c r="CB101" s="184"/>
      <c r="CC101" s="184"/>
      <c r="CD101" s="184"/>
      <c r="CE101" s="184"/>
      <c r="CF101" s="184"/>
      <c r="CG101" s="184"/>
      <c r="CH101" s="184"/>
      <c r="CI101" s="184"/>
      <c r="CJ101" s="184">
        <f t="shared" si="478"/>
        <v>0.84</v>
      </c>
      <c r="CK101" s="184">
        <f t="shared" si="471"/>
        <v>0.84</v>
      </c>
      <c r="CL101" s="184">
        <f t="shared" si="471"/>
        <v>0.84</v>
      </c>
      <c r="CM101" s="184">
        <f t="shared" si="471"/>
        <v>0.84</v>
      </c>
      <c r="CN101" s="184">
        <f t="shared" si="471"/>
        <v>0.84</v>
      </c>
      <c r="CO101" s="184">
        <f t="shared" si="471"/>
        <v>0.84</v>
      </c>
      <c r="CP101" s="184">
        <f t="shared" si="471"/>
        <v>0.84</v>
      </c>
      <c r="CQ101" s="184">
        <f t="shared" si="471"/>
        <v>0.84</v>
      </c>
      <c r="CR101" s="184">
        <f t="shared" si="471"/>
        <v>0.84</v>
      </c>
      <c r="CS101" s="184">
        <f t="shared" si="471"/>
        <v>0.84</v>
      </c>
      <c r="CT101" s="184">
        <f t="shared" si="471"/>
        <v>0.84</v>
      </c>
      <c r="CU101" s="184">
        <f t="shared" si="471"/>
        <v>0.84</v>
      </c>
      <c r="CV101" s="184">
        <f t="shared" si="471"/>
        <v>0.84</v>
      </c>
      <c r="CW101" s="184">
        <f t="shared" si="471"/>
        <v>0.84</v>
      </c>
      <c r="CX101" s="184">
        <f t="shared" si="471"/>
        <v>0.84</v>
      </c>
      <c r="CY101" s="184">
        <f t="shared" si="471"/>
        <v>0.84</v>
      </c>
      <c r="CZ101" s="168"/>
      <c r="DA101" s="249"/>
      <c r="DB101" s="184"/>
      <c r="DC101" s="184"/>
      <c r="DD101" s="184"/>
      <c r="DE101" s="184"/>
      <c r="DF101" s="184"/>
      <c r="DG101" s="184"/>
      <c r="DH101" s="184"/>
      <c r="DI101" s="184"/>
      <c r="DJ101" s="184">
        <f t="shared" si="479"/>
        <v>0.84</v>
      </c>
      <c r="DK101" s="184">
        <f t="shared" si="472"/>
        <v>0.84</v>
      </c>
      <c r="DL101" s="184">
        <f t="shared" si="472"/>
        <v>0.84</v>
      </c>
      <c r="DM101" s="184">
        <f t="shared" si="472"/>
        <v>0.84</v>
      </c>
      <c r="DN101" s="184">
        <f t="shared" si="472"/>
        <v>0.84</v>
      </c>
      <c r="DO101" s="184">
        <f t="shared" si="472"/>
        <v>0.84</v>
      </c>
      <c r="DP101" s="184">
        <f t="shared" si="472"/>
        <v>0.84</v>
      </c>
      <c r="DQ101" s="184">
        <f t="shared" si="472"/>
        <v>0.84</v>
      </c>
      <c r="DR101" s="184">
        <f t="shared" si="472"/>
        <v>0.84</v>
      </c>
      <c r="DS101" s="184">
        <f t="shared" si="472"/>
        <v>0.84</v>
      </c>
      <c r="DT101" s="184">
        <f t="shared" si="472"/>
        <v>0.84</v>
      </c>
      <c r="DU101" s="184">
        <f t="shared" si="472"/>
        <v>0.84</v>
      </c>
      <c r="DV101" s="184">
        <f t="shared" si="472"/>
        <v>0.84</v>
      </c>
      <c r="DW101" s="184">
        <f t="shared" si="472"/>
        <v>0.84</v>
      </c>
      <c r="DX101" s="184">
        <f t="shared" si="472"/>
        <v>0.84</v>
      </c>
      <c r="DY101" s="184">
        <f t="shared" si="472"/>
        <v>0.84</v>
      </c>
      <c r="DZ101" s="168"/>
      <c r="EA101" s="66">
        <v>9</v>
      </c>
      <c r="EB101" s="61">
        <v>0.5</v>
      </c>
      <c r="EC101" s="153">
        <v>2003</v>
      </c>
      <c r="ED101" s="596">
        <v>0.1</v>
      </c>
      <c r="EE101" s="596">
        <v>0.01</v>
      </c>
      <c r="EF101" s="145"/>
      <c r="EG101" s="73"/>
      <c r="EH101" s="244">
        <f t="shared" si="473"/>
        <v>0.4</v>
      </c>
      <c r="EI101" s="168"/>
      <c r="EJ101" s="66">
        <f t="shared" si="405"/>
        <v>9</v>
      </c>
      <c r="EK101" s="66">
        <v>0</v>
      </c>
      <c r="EL101" s="66">
        <v>0</v>
      </c>
      <c r="EM101" s="66">
        <v>0</v>
      </c>
      <c r="EN101" s="66">
        <v>0</v>
      </c>
      <c r="EO101" s="66">
        <v>0</v>
      </c>
      <c r="EP101" s="66">
        <v>0</v>
      </c>
      <c r="EQ101" s="66">
        <v>0</v>
      </c>
      <c r="ER101" s="66">
        <v>0</v>
      </c>
      <c r="ES101" s="66">
        <v>1</v>
      </c>
      <c r="ET101" s="66">
        <v>0</v>
      </c>
      <c r="EU101" s="66">
        <v>0</v>
      </c>
      <c r="EV101" s="66">
        <v>0</v>
      </c>
      <c r="EW101" s="66">
        <v>0</v>
      </c>
      <c r="EX101" s="66">
        <v>0</v>
      </c>
      <c r="EY101" s="66">
        <f t="shared" si="406"/>
        <v>1</v>
      </c>
      <c r="EZ101" s="66">
        <f t="shared" si="425"/>
        <v>1</v>
      </c>
      <c r="FA101" s="704" t="s">
        <v>659</v>
      </c>
      <c r="FB101" s="66">
        <f t="shared" si="426"/>
        <v>6</v>
      </c>
      <c r="FC101" s="153">
        <f t="shared" si="407"/>
        <v>2017</v>
      </c>
      <c r="FD101" s="185"/>
      <c r="FE101" s="185"/>
      <c r="FF101" s="185"/>
      <c r="FG101" s="185"/>
      <c r="FH101" s="185"/>
      <c r="FI101" s="185"/>
      <c r="FJ101" s="23"/>
      <c r="FK101" s="227"/>
      <c r="FL101" s="80"/>
      <c r="FM101" s="80"/>
      <c r="FN101" s="153"/>
      <c r="FO101" s="152"/>
      <c r="FP101" s="152"/>
      <c r="FQ101" s="152"/>
      <c r="FR101" s="152"/>
      <c r="FS101" s="152"/>
      <c r="FT101" s="152">
        <v>746761</v>
      </c>
      <c r="FU101" s="152">
        <f t="shared" si="484"/>
        <v>746761</v>
      </c>
      <c r="FV101" s="152">
        <f t="shared" si="484"/>
        <v>746761</v>
      </c>
      <c r="FW101" s="152">
        <f t="shared" si="484"/>
        <v>746761</v>
      </c>
      <c r="FX101" s="152">
        <f t="shared" si="484"/>
        <v>746761</v>
      </c>
      <c r="FY101" s="152">
        <f t="shared" si="484"/>
        <v>746761</v>
      </c>
      <c r="FZ101" s="152">
        <f t="shared" ref="FZ101:GI101" si="496">FY101</f>
        <v>746761</v>
      </c>
      <c r="GA101" s="152">
        <f t="shared" si="496"/>
        <v>746761</v>
      </c>
      <c r="GB101" s="152">
        <f t="shared" si="496"/>
        <v>746761</v>
      </c>
      <c r="GC101" s="152">
        <f t="shared" si="496"/>
        <v>746761</v>
      </c>
      <c r="GD101" s="152">
        <f t="shared" si="496"/>
        <v>746761</v>
      </c>
      <c r="GE101" s="152">
        <f t="shared" si="496"/>
        <v>746761</v>
      </c>
      <c r="GF101" s="152">
        <f t="shared" si="496"/>
        <v>746761</v>
      </c>
      <c r="GG101" s="152">
        <f t="shared" si="496"/>
        <v>746761</v>
      </c>
      <c r="GH101" s="152">
        <f t="shared" si="496"/>
        <v>746761</v>
      </c>
      <c r="GI101" s="152">
        <f t="shared" si="496"/>
        <v>746761</v>
      </c>
      <c r="GJ101" s="168"/>
      <c r="GK101" s="227"/>
      <c r="GL101" s="80"/>
      <c r="GM101" s="80"/>
      <c r="GN101" s="153"/>
      <c r="GO101" s="153"/>
      <c r="GP101" s="153"/>
      <c r="GQ101" s="153"/>
      <c r="GR101" s="594">
        <v>0.121</v>
      </c>
      <c r="GS101" s="594">
        <f t="shared" si="463"/>
        <v>0.121</v>
      </c>
      <c r="GT101" s="594">
        <f t="shared" si="485"/>
        <v>0.121</v>
      </c>
      <c r="GU101" s="594">
        <f t="shared" si="485"/>
        <v>0.121</v>
      </c>
      <c r="GV101" s="594">
        <f t="shared" si="485"/>
        <v>0.121</v>
      </c>
      <c r="GW101" s="594">
        <f t="shared" si="485"/>
        <v>0.121</v>
      </c>
      <c r="GX101" s="594">
        <f t="shared" si="485"/>
        <v>0.121</v>
      </c>
      <c r="GY101" s="594">
        <f t="shared" si="485"/>
        <v>0.121</v>
      </c>
      <c r="GZ101" s="594">
        <f t="shared" si="485"/>
        <v>0.121</v>
      </c>
      <c r="HA101" s="594">
        <f t="shared" si="485"/>
        <v>0.121</v>
      </c>
      <c r="HB101" s="594">
        <f t="shared" si="485"/>
        <v>0.121</v>
      </c>
      <c r="HC101" s="594">
        <f t="shared" si="485"/>
        <v>0.121</v>
      </c>
      <c r="HD101" s="594">
        <f t="shared" si="485"/>
        <v>0.121</v>
      </c>
      <c r="HE101" s="594">
        <f t="shared" si="485"/>
        <v>0.121</v>
      </c>
      <c r="HF101" s="594">
        <f t="shared" si="485"/>
        <v>0.121</v>
      </c>
      <c r="HG101" s="594">
        <f t="shared" si="485"/>
        <v>0.121</v>
      </c>
      <c r="HH101" s="594">
        <f t="shared" si="485"/>
        <v>0.121</v>
      </c>
      <c r="HI101" s="594">
        <f t="shared" si="485"/>
        <v>0.121</v>
      </c>
      <c r="HJ101" s="168"/>
      <c r="HK101" s="66">
        <f t="shared" si="409"/>
        <v>2015</v>
      </c>
      <c r="HL101" s="66">
        <f ca="1">IF($EJ101&gt;0,OFFSET(Dashboard!F$16,$EJ101-1,0),0)</f>
        <v>0</v>
      </c>
      <c r="HM101" s="66">
        <f ca="1">IF($EJ101&gt;0,OFFSET(Dashboard!G$16,$EJ101-1,0),0)</f>
        <v>1</v>
      </c>
      <c r="HN101" s="66">
        <f ca="1">IF($EJ101&gt;0,OFFSET(Dashboard!H$16,$EJ101-1,0),0)</f>
        <v>0</v>
      </c>
      <c r="HO101" s="168"/>
    </row>
    <row r="102" spans="1:223" s="5" customFormat="1" ht="24" customHeight="1" outlineLevel="1" x14ac:dyDescent="0.2">
      <c r="A102" s="66">
        <f t="shared" ca="1" si="404"/>
        <v>1</v>
      </c>
      <c r="B102" s="68">
        <f t="shared" si="417"/>
        <v>92</v>
      </c>
      <c r="C102" s="68"/>
      <c r="D102" s="528" t="str">
        <f ca="1">IF(EJ102&gt;0,OFFSET(Dashboard!$E$16,EJ102-1,0),"")</f>
        <v>2016-18 Fed App</v>
      </c>
      <c r="E102" s="67" t="s">
        <v>621</v>
      </c>
      <c r="F102" s="69" t="s">
        <v>319</v>
      </c>
      <c r="G102" s="717">
        <f t="shared" ref="G102:G113" ca="1" si="497">R102*OFFSET($Z102,0,YEAR($J102)-2006)/1000000</f>
        <v>133.45023611101155</v>
      </c>
      <c r="H102" s="718">
        <f t="shared" ref="H102:H113" ca="1" si="498">S102*OFFSET($Z102,0,YEAR($J102)-2006)/1000</f>
        <v>30.468090436304006</v>
      </c>
      <c r="I102" s="719">
        <f t="shared" ref="I102:I113" ca="1" si="499">T102*OFFSET($Z102,0,YEAR($J102)-2006)/1000000</f>
        <v>0</v>
      </c>
      <c r="J102" s="524">
        <v>42370</v>
      </c>
      <c r="K102" s="186">
        <v>32</v>
      </c>
      <c r="L102" s="168"/>
      <c r="M102" s="244">
        <v>1</v>
      </c>
      <c r="N102" s="153">
        <v>1</v>
      </c>
      <c r="O102" s="153">
        <v>100</v>
      </c>
      <c r="P102" s="168"/>
      <c r="Q102" s="23"/>
      <c r="R102" s="619">
        <v>1168.5614299089648</v>
      </c>
      <c r="S102" s="610">
        <v>0.26679484701117917</v>
      </c>
      <c r="T102" s="610">
        <v>0</v>
      </c>
      <c r="U102" s="154">
        <v>1</v>
      </c>
      <c r="V102" s="154">
        <v>1</v>
      </c>
      <c r="W102" s="154">
        <v>0</v>
      </c>
      <c r="X102" s="138"/>
      <c r="Y102" s="138"/>
      <c r="Z102" s="227"/>
      <c r="AA102" s="80"/>
      <c r="AB102" s="80"/>
      <c r="AC102" s="153"/>
      <c r="AD102" s="153"/>
      <c r="AE102" s="153"/>
      <c r="AF102" s="153"/>
      <c r="AG102" s="150"/>
      <c r="AH102" s="150"/>
      <c r="AI102" s="153"/>
      <c r="AJ102" s="153">
        <f t="shared" ref="AJ102:AX105" si="500">FU102*GU102</f>
        <v>114200.44568937023</v>
      </c>
      <c r="AK102" s="153">
        <f t="shared" si="500"/>
        <v>114200.44568937023</v>
      </c>
      <c r="AL102" s="153">
        <f t="shared" si="500"/>
        <v>114200.44568937023</v>
      </c>
      <c r="AM102" s="153">
        <f t="shared" si="500"/>
        <v>114200.44568937023</v>
      </c>
      <c r="AN102" s="153">
        <f t="shared" si="500"/>
        <v>114200.44568937023</v>
      </c>
      <c r="AO102" s="153">
        <f t="shared" si="500"/>
        <v>114200.44568937023</v>
      </c>
      <c r="AP102" s="153">
        <f t="shared" si="500"/>
        <v>114200.44568937023</v>
      </c>
      <c r="AQ102" s="153">
        <f t="shared" si="500"/>
        <v>114200.44568937023</v>
      </c>
      <c r="AR102" s="153">
        <f t="shared" si="500"/>
        <v>114200.44568937023</v>
      </c>
      <c r="AS102" s="153">
        <f t="shared" si="500"/>
        <v>114200.44568937023</v>
      </c>
      <c r="AT102" s="153">
        <f t="shared" si="500"/>
        <v>114200.44568937023</v>
      </c>
      <c r="AU102" s="153">
        <f t="shared" si="500"/>
        <v>114200.44568937023</v>
      </c>
      <c r="AV102" s="153">
        <f t="shared" si="500"/>
        <v>114200.44568937023</v>
      </c>
      <c r="AW102" s="153">
        <f t="shared" si="500"/>
        <v>114200.44568937023</v>
      </c>
      <c r="AX102" s="153">
        <f t="shared" si="500"/>
        <v>114200.44568937023</v>
      </c>
      <c r="AY102" s="73"/>
      <c r="AZ102" s="73"/>
      <c r="BA102" s="249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>
        <f t="shared" si="470"/>
        <v>0.84</v>
      </c>
      <c r="BL102" s="184">
        <f t="shared" si="470"/>
        <v>0.84</v>
      </c>
      <c r="BM102" s="184">
        <f t="shared" si="470"/>
        <v>0.84</v>
      </c>
      <c r="BN102" s="184">
        <f t="shared" si="470"/>
        <v>0.84</v>
      </c>
      <c r="BO102" s="184">
        <f t="shared" si="470"/>
        <v>0.84</v>
      </c>
      <c r="BP102" s="184">
        <f t="shared" si="470"/>
        <v>0.84</v>
      </c>
      <c r="BQ102" s="184">
        <f t="shared" si="470"/>
        <v>0.84</v>
      </c>
      <c r="BR102" s="184">
        <f t="shared" si="470"/>
        <v>0.84</v>
      </c>
      <c r="BS102" s="184">
        <f t="shared" si="470"/>
        <v>0.84</v>
      </c>
      <c r="BT102" s="184">
        <f t="shared" si="470"/>
        <v>0.84</v>
      </c>
      <c r="BU102" s="184">
        <f t="shared" si="470"/>
        <v>0.84</v>
      </c>
      <c r="BV102" s="184">
        <f t="shared" si="470"/>
        <v>0.84</v>
      </c>
      <c r="BW102" s="184">
        <f t="shared" si="470"/>
        <v>0.84</v>
      </c>
      <c r="BX102" s="184">
        <f t="shared" si="470"/>
        <v>0.84</v>
      </c>
      <c r="BY102" s="184">
        <f t="shared" si="470"/>
        <v>0.84</v>
      </c>
      <c r="BZ102" s="23"/>
      <c r="CA102" s="249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>
        <f t="shared" si="471"/>
        <v>0.84</v>
      </c>
      <c r="CL102" s="184">
        <f t="shared" si="471"/>
        <v>0.84</v>
      </c>
      <c r="CM102" s="184">
        <f t="shared" si="471"/>
        <v>0.84</v>
      </c>
      <c r="CN102" s="184">
        <f t="shared" si="471"/>
        <v>0.84</v>
      </c>
      <c r="CO102" s="184">
        <f t="shared" si="471"/>
        <v>0.84</v>
      </c>
      <c r="CP102" s="184">
        <f t="shared" si="471"/>
        <v>0.84</v>
      </c>
      <c r="CQ102" s="184">
        <f t="shared" si="471"/>
        <v>0.84</v>
      </c>
      <c r="CR102" s="184">
        <f t="shared" si="471"/>
        <v>0.84</v>
      </c>
      <c r="CS102" s="184">
        <f t="shared" si="471"/>
        <v>0.84</v>
      </c>
      <c r="CT102" s="184">
        <f t="shared" si="471"/>
        <v>0.84</v>
      </c>
      <c r="CU102" s="184">
        <f t="shared" si="471"/>
        <v>0.84</v>
      </c>
      <c r="CV102" s="184">
        <f t="shared" si="471"/>
        <v>0.84</v>
      </c>
      <c r="CW102" s="184">
        <f t="shared" si="471"/>
        <v>0.84</v>
      </c>
      <c r="CX102" s="184">
        <f t="shared" si="471"/>
        <v>0.84</v>
      </c>
      <c r="CY102" s="184">
        <f t="shared" si="471"/>
        <v>0.84</v>
      </c>
      <c r="CZ102" s="168"/>
      <c r="DA102" s="249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>
        <f t="shared" si="472"/>
        <v>0.84</v>
      </c>
      <c r="DL102" s="184">
        <f t="shared" si="472"/>
        <v>0.84</v>
      </c>
      <c r="DM102" s="184">
        <f t="shared" si="472"/>
        <v>0.84</v>
      </c>
      <c r="DN102" s="184">
        <f t="shared" si="472"/>
        <v>0.84</v>
      </c>
      <c r="DO102" s="184">
        <f t="shared" si="472"/>
        <v>0.84</v>
      </c>
      <c r="DP102" s="184">
        <f t="shared" si="472"/>
        <v>0.84</v>
      </c>
      <c r="DQ102" s="184">
        <f t="shared" si="472"/>
        <v>0.84</v>
      </c>
      <c r="DR102" s="184">
        <f t="shared" si="472"/>
        <v>0.84</v>
      </c>
      <c r="DS102" s="184">
        <f t="shared" si="472"/>
        <v>0.84</v>
      </c>
      <c r="DT102" s="184">
        <f t="shared" si="472"/>
        <v>0.84</v>
      </c>
      <c r="DU102" s="184">
        <f t="shared" si="472"/>
        <v>0.84</v>
      </c>
      <c r="DV102" s="184">
        <f t="shared" si="472"/>
        <v>0.84</v>
      </c>
      <c r="DW102" s="184">
        <f t="shared" si="472"/>
        <v>0.84</v>
      </c>
      <c r="DX102" s="184">
        <f t="shared" si="472"/>
        <v>0.84</v>
      </c>
      <c r="DY102" s="184">
        <f t="shared" si="472"/>
        <v>0.84</v>
      </c>
      <c r="DZ102" s="168"/>
      <c r="EA102" s="66"/>
      <c r="EB102" s="61">
        <v>0.7</v>
      </c>
      <c r="EC102" s="153">
        <v>2007</v>
      </c>
      <c r="ED102" s="596">
        <v>0.1</v>
      </c>
      <c r="EE102" s="596">
        <v>0.01</v>
      </c>
      <c r="EF102" s="145"/>
      <c r="EG102" s="73"/>
      <c r="EH102" s="244">
        <f t="shared" si="473"/>
        <v>0.4</v>
      </c>
      <c r="EI102" s="168"/>
      <c r="EJ102" s="66">
        <f t="shared" si="405"/>
        <v>10</v>
      </c>
      <c r="EK102" s="66">
        <v>0</v>
      </c>
      <c r="EL102" s="66">
        <v>0</v>
      </c>
      <c r="EM102" s="66">
        <v>0</v>
      </c>
      <c r="EN102" s="66">
        <v>0</v>
      </c>
      <c r="EO102" s="66">
        <v>0</v>
      </c>
      <c r="EP102" s="66">
        <v>0</v>
      </c>
      <c r="EQ102" s="66">
        <v>0</v>
      </c>
      <c r="ER102" s="66">
        <v>0</v>
      </c>
      <c r="ES102" s="66">
        <v>0</v>
      </c>
      <c r="ET102" s="66">
        <v>1</v>
      </c>
      <c r="EU102" s="66">
        <v>0</v>
      </c>
      <c r="EV102" s="66">
        <v>0</v>
      </c>
      <c r="EW102" s="66">
        <v>0</v>
      </c>
      <c r="EX102" s="66">
        <v>0</v>
      </c>
      <c r="EY102" s="66">
        <f t="shared" si="406"/>
        <v>1</v>
      </c>
      <c r="EZ102" s="66">
        <f t="shared" ref="EZ102" si="501">EY102</f>
        <v>1</v>
      </c>
      <c r="FA102" s="168"/>
      <c r="FB102" s="66">
        <f t="shared" si="426"/>
        <v>6</v>
      </c>
      <c r="FC102" s="153">
        <f t="shared" si="407"/>
        <v>2017</v>
      </c>
      <c r="FD102" s="185"/>
      <c r="FE102" s="185"/>
      <c r="FF102" s="185"/>
      <c r="FG102" s="185"/>
      <c r="FH102" s="185"/>
      <c r="FI102" s="185"/>
      <c r="FJ102" s="23"/>
      <c r="FK102" s="227"/>
      <c r="FL102" s="80"/>
      <c r="FM102" s="80"/>
      <c r="FN102" s="153"/>
      <c r="FO102" s="152"/>
      <c r="FP102" s="152"/>
      <c r="FQ102" s="152"/>
      <c r="FR102" s="152"/>
      <c r="FS102" s="152"/>
      <c r="FT102" s="152"/>
      <c r="FU102" s="152">
        <v>114200.44568937023</v>
      </c>
      <c r="FV102" s="152">
        <v>114200.44568937023</v>
      </c>
      <c r="FW102" s="152">
        <v>114200.44568937023</v>
      </c>
      <c r="FX102" s="152">
        <v>114200.44568937023</v>
      </c>
      <c r="FY102" s="152">
        <v>114200.44568937023</v>
      </c>
      <c r="FZ102" s="152">
        <v>114200.44568937023</v>
      </c>
      <c r="GA102" s="152">
        <v>114200.44568937023</v>
      </c>
      <c r="GB102" s="152">
        <v>114200.44568937023</v>
      </c>
      <c r="GC102" s="152">
        <v>114200.44568937023</v>
      </c>
      <c r="GD102" s="152">
        <v>114200.44568937023</v>
      </c>
      <c r="GE102" s="152">
        <v>114200.44568937023</v>
      </c>
      <c r="GF102" s="152">
        <v>114200.44568937023</v>
      </c>
      <c r="GG102" s="152">
        <v>114200.44568937023</v>
      </c>
      <c r="GH102" s="152">
        <v>114200.44568937023</v>
      </c>
      <c r="GI102" s="152">
        <v>114200.44568937023</v>
      </c>
      <c r="GJ102" s="168"/>
      <c r="GK102" s="227"/>
      <c r="GL102" s="80"/>
      <c r="GM102" s="80"/>
      <c r="GN102" s="153"/>
      <c r="GO102" s="153"/>
      <c r="GP102" s="153"/>
      <c r="GQ102" s="153"/>
      <c r="GR102" s="61"/>
      <c r="GS102" s="61"/>
      <c r="GT102" s="61"/>
      <c r="GU102" s="146">
        <v>1</v>
      </c>
      <c r="GV102" s="146">
        <v>1</v>
      </c>
      <c r="GW102" s="146">
        <v>1</v>
      </c>
      <c r="GX102" s="146">
        <v>1</v>
      </c>
      <c r="GY102" s="146">
        <v>1</v>
      </c>
      <c r="GZ102" s="146">
        <v>1</v>
      </c>
      <c r="HA102" s="146">
        <v>1</v>
      </c>
      <c r="HB102" s="146">
        <v>1</v>
      </c>
      <c r="HC102" s="146">
        <v>1</v>
      </c>
      <c r="HD102" s="146">
        <v>1</v>
      </c>
      <c r="HE102" s="146">
        <v>1</v>
      </c>
      <c r="HF102" s="146">
        <v>1</v>
      </c>
      <c r="HG102" s="146">
        <v>1</v>
      </c>
      <c r="HH102" s="146">
        <v>1</v>
      </c>
      <c r="HI102" s="146">
        <v>1</v>
      </c>
      <c r="HJ102" s="168"/>
      <c r="HK102" s="66">
        <f t="shared" si="409"/>
        <v>2016</v>
      </c>
      <c r="HL102" s="66">
        <f ca="1">IF($EJ102&gt;0,OFFSET(Dashboard!F$16,$EJ102-1,0),0)</f>
        <v>0</v>
      </c>
      <c r="HM102" s="66">
        <f ca="1">IF($EJ102&gt;0,OFFSET(Dashboard!G$16,$EJ102-1,0),0)</f>
        <v>1</v>
      </c>
      <c r="HN102" s="66">
        <f ca="1">IF($EJ102&gt;0,OFFSET(Dashboard!H$16,$EJ102-1,0),0)</f>
        <v>0</v>
      </c>
      <c r="HO102" s="168"/>
    </row>
    <row r="103" spans="1:223" s="5" customFormat="1" ht="24" customHeight="1" outlineLevel="1" x14ac:dyDescent="0.2">
      <c r="A103" s="66">
        <f t="shared" ca="1" si="404"/>
        <v>1</v>
      </c>
      <c r="B103" s="68">
        <f t="shared" si="417"/>
        <v>93</v>
      </c>
      <c r="C103" s="68"/>
      <c r="D103" s="528" t="str">
        <f ca="1">IF(EJ103&gt;0,OFFSET(Dashboard!$E$16,EJ103-1,0),"")</f>
        <v>2016-18 Fed App</v>
      </c>
      <c r="E103" s="67" t="s">
        <v>622</v>
      </c>
      <c r="F103" s="69" t="s">
        <v>310</v>
      </c>
      <c r="G103" s="717">
        <f t="shared" ca="1" si="497"/>
        <v>365.09193495493355</v>
      </c>
      <c r="H103" s="718">
        <f t="shared" ca="1" si="498"/>
        <v>83.354323049071581</v>
      </c>
      <c r="I103" s="719">
        <f t="shared" ca="1" si="499"/>
        <v>0</v>
      </c>
      <c r="J103" s="524">
        <v>42410</v>
      </c>
      <c r="K103" s="186">
        <v>5</v>
      </c>
      <c r="L103" s="168"/>
      <c r="M103" s="244">
        <v>1</v>
      </c>
      <c r="N103" s="153">
        <v>1</v>
      </c>
      <c r="O103" s="153">
        <v>100</v>
      </c>
      <c r="P103" s="168"/>
      <c r="Q103" s="23"/>
      <c r="R103" s="618">
        <v>8.6165685086595598</v>
      </c>
      <c r="S103" s="610">
        <v>1.9672530841688494E-3</v>
      </c>
      <c r="T103" s="610">
        <v>0</v>
      </c>
      <c r="U103" s="154">
        <v>1.05</v>
      </c>
      <c r="V103" s="154">
        <v>1.32</v>
      </c>
      <c r="W103" s="154">
        <v>-2.0666666666666667E-2</v>
      </c>
      <c r="X103" s="138"/>
      <c r="Y103" s="138"/>
      <c r="Z103" s="227"/>
      <c r="AA103" s="80"/>
      <c r="AB103" s="80"/>
      <c r="AC103" s="153"/>
      <c r="AD103" s="153"/>
      <c r="AE103" s="153"/>
      <c r="AF103" s="153"/>
      <c r="AG103" s="150"/>
      <c r="AH103" s="150"/>
      <c r="AI103" s="153"/>
      <c r="AJ103" s="153">
        <f t="shared" si="500"/>
        <v>42370920</v>
      </c>
      <c r="AK103" s="153">
        <f t="shared" si="500"/>
        <v>42370920</v>
      </c>
      <c r="AL103" s="153">
        <f t="shared" si="500"/>
        <v>42370920</v>
      </c>
      <c r="AM103" s="153">
        <f t="shared" si="500"/>
        <v>42370920</v>
      </c>
      <c r="AN103" s="153">
        <f t="shared" si="500"/>
        <v>42370920</v>
      </c>
      <c r="AO103" s="153">
        <f t="shared" si="500"/>
        <v>42370920</v>
      </c>
      <c r="AP103" s="153">
        <f t="shared" si="500"/>
        <v>42370920</v>
      </c>
      <c r="AQ103" s="153">
        <f t="shared" si="500"/>
        <v>42370920</v>
      </c>
      <c r="AR103" s="153">
        <f t="shared" si="500"/>
        <v>42370920</v>
      </c>
      <c r="AS103" s="153">
        <f t="shared" si="500"/>
        <v>42370920</v>
      </c>
      <c r="AT103" s="153">
        <f t="shared" si="500"/>
        <v>42370920</v>
      </c>
      <c r="AU103" s="153">
        <f t="shared" si="500"/>
        <v>42370920</v>
      </c>
      <c r="AV103" s="153">
        <f t="shared" si="500"/>
        <v>42370920</v>
      </c>
      <c r="AW103" s="153">
        <f t="shared" si="500"/>
        <v>42370920</v>
      </c>
      <c r="AX103" s="153">
        <f t="shared" si="500"/>
        <v>42370920</v>
      </c>
      <c r="AY103" s="73"/>
      <c r="AZ103" s="73"/>
      <c r="BA103" s="249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>
        <f t="shared" si="470"/>
        <v>0.84</v>
      </c>
      <c r="BL103" s="184">
        <f t="shared" si="470"/>
        <v>0.84</v>
      </c>
      <c r="BM103" s="184">
        <f t="shared" si="470"/>
        <v>0.84</v>
      </c>
      <c r="BN103" s="184">
        <f t="shared" si="470"/>
        <v>0.84</v>
      </c>
      <c r="BO103" s="184">
        <f t="shared" si="470"/>
        <v>0.84</v>
      </c>
      <c r="BP103" s="184">
        <f t="shared" si="470"/>
        <v>0.84</v>
      </c>
      <c r="BQ103" s="184">
        <f t="shared" si="470"/>
        <v>0.84</v>
      </c>
      <c r="BR103" s="184">
        <f t="shared" si="470"/>
        <v>0.84</v>
      </c>
      <c r="BS103" s="184">
        <f t="shared" si="470"/>
        <v>0.84</v>
      </c>
      <c r="BT103" s="184">
        <f t="shared" si="470"/>
        <v>0.84</v>
      </c>
      <c r="BU103" s="184">
        <f t="shared" si="470"/>
        <v>0.84</v>
      </c>
      <c r="BV103" s="184">
        <f t="shared" si="470"/>
        <v>0.84</v>
      </c>
      <c r="BW103" s="184">
        <f t="shared" si="470"/>
        <v>0.84</v>
      </c>
      <c r="BX103" s="184">
        <f t="shared" si="470"/>
        <v>0.84</v>
      </c>
      <c r="BY103" s="184">
        <f t="shared" si="470"/>
        <v>0.84</v>
      </c>
      <c r="BZ103" s="23"/>
      <c r="CA103" s="249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>
        <f t="shared" si="471"/>
        <v>0.84</v>
      </c>
      <c r="CL103" s="184">
        <f t="shared" si="471"/>
        <v>0.84</v>
      </c>
      <c r="CM103" s="184">
        <f t="shared" si="471"/>
        <v>0.84</v>
      </c>
      <c r="CN103" s="184">
        <f t="shared" si="471"/>
        <v>0.84</v>
      </c>
      <c r="CO103" s="184">
        <f t="shared" si="471"/>
        <v>0.84</v>
      </c>
      <c r="CP103" s="184">
        <f t="shared" si="471"/>
        <v>0.84</v>
      </c>
      <c r="CQ103" s="184">
        <f t="shared" si="471"/>
        <v>0.84</v>
      </c>
      <c r="CR103" s="184">
        <f t="shared" si="471"/>
        <v>0.84</v>
      </c>
      <c r="CS103" s="184">
        <f t="shared" si="471"/>
        <v>0.84</v>
      </c>
      <c r="CT103" s="184">
        <f t="shared" si="471"/>
        <v>0.84</v>
      </c>
      <c r="CU103" s="184">
        <f t="shared" si="471"/>
        <v>0.84</v>
      </c>
      <c r="CV103" s="184">
        <f t="shared" si="471"/>
        <v>0.84</v>
      </c>
      <c r="CW103" s="184">
        <f t="shared" si="471"/>
        <v>0.84</v>
      </c>
      <c r="CX103" s="184">
        <f t="shared" si="471"/>
        <v>0.84</v>
      </c>
      <c r="CY103" s="184">
        <f t="shared" si="471"/>
        <v>0.84</v>
      </c>
      <c r="CZ103" s="168"/>
      <c r="DA103" s="249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>
        <f t="shared" si="472"/>
        <v>0.84</v>
      </c>
      <c r="DL103" s="184">
        <f t="shared" si="472"/>
        <v>0.84</v>
      </c>
      <c r="DM103" s="184">
        <f t="shared" si="472"/>
        <v>0.84</v>
      </c>
      <c r="DN103" s="184">
        <f t="shared" si="472"/>
        <v>0.84</v>
      </c>
      <c r="DO103" s="184">
        <f t="shared" si="472"/>
        <v>0.84</v>
      </c>
      <c r="DP103" s="184">
        <f t="shared" si="472"/>
        <v>0.84</v>
      </c>
      <c r="DQ103" s="184">
        <f t="shared" si="472"/>
        <v>0.84</v>
      </c>
      <c r="DR103" s="184">
        <f t="shared" si="472"/>
        <v>0.84</v>
      </c>
      <c r="DS103" s="184">
        <f t="shared" si="472"/>
        <v>0.84</v>
      </c>
      <c r="DT103" s="184">
        <f t="shared" si="472"/>
        <v>0.84</v>
      </c>
      <c r="DU103" s="184">
        <f t="shared" si="472"/>
        <v>0.84</v>
      </c>
      <c r="DV103" s="184">
        <f t="shared" si="472"/>
        <v>0.84</v>
      </c>
      <c r="DW103" s="184">
        <f t="shared" si="472"/>
        <v>0.84</v>
      </c>
      <c r="DX103" s="184">
        <f t="shared" si="472"/>
        <v>0.84</v>
      </c>
      <c r="DY103" s="184">
        <f t="shared" si="472"/>
        <v>0.84</v>
      </c>
      <c r="DZ103" s="168"/>
      <c r="EA103" s="66"/>
      <c r="EB103" s="61">
        <v>0.9</v>
      </c>
      <c r="EC103" s="153">
        <v>2011</v>
      </c>
      <c r="ED103" s="596">
        <v>0.5</v>
      </c>
      <c r="EE103" s="596">
        <v>0</v>
      </c>
      <c r="EF103" s="145"/>
      <c r="EG103" s="73"/>
      <c r="EH103" s="244">
        <f t="shared" si="473"/>
        <v>0.4</v>
      </c>
      <c r="EI103" s="168"/>
      <c r="EJ103" s="66">
        <f t="shared" si="405"/>
        <v>10</v>
      </c>
      <c r="EK103" s="66">
        <v>0</v>
      </c>
      <c r="EL103" s="66">
        <v>0</v>
      </c>
      <c r="EM103" s="66">
        <v>0</v>
      </c>
      <c r="EN103" s="66">
        <v>0</v>
      </c>
      <c r="EO103" s="66">
        <v>0</v>
      </c>
      <c r="EP103" s="66">
        <v>0</v>
      </c>
      <c r="EQ103" s="66">
        <v>0</v>
      </c>
      <c r="ER103" s="66">
        <v>0</v>
      </c>
      <c r="ES103" s="66">
        <v>0</v>
      </c>
      <c r="ET103" s="66">
        <v>1</v>
      </c>
      <c r="EU103" s="66">
        <v>0</v>
      </c>
      <c r="EV103" s="66">
        <v>0</v>
      </c>
      <c r="EW103" s="66">
        <v>0</v>
      </c>
      <c r="EX103" s="66">
        <v>0</v>
      </c>
      <c r="EY103" s="66">
        <f t="shared" si="406"/>
        <v>1</v>
      </c>
      <c r="EZ103" s="66">
        <f t="shared" ref="EZ103" si="502">EY103</f>
        <v>1</v>
      </c>
      <c r="FA103" s="168"/>
      <c r="FB103" s="66">
        <f t="shared" si="426"/>
        <v>6</v>
      </c>
      <c r="FC103" s="153">
        <f t="shared" si="407"/>
        <v>2017</v>
      </c>
      <c r="FD103" s="185"/>
      <c r="FE103" s="185"/>
      <c r="FF103" s="185"/>
      <c r="FG103" s="185"/>
      <c r="FH103" s="185"/>
      <c r="FI103" s="185"/>
      <c r="FJ103" s="23"/>
      <c r="FK103" s="227"/>
      <c r="FL103" s="80"/>
      <c r="FM103" s="80"/>
      <c r="FN103" s="153"/>
      <c r="FO103" s="152"/>
      <c r="FP103" s="152"/>
      <c r="FQ103" s="152"/>
      <c r="FR103" s="152"/>
      <c r="FS103" s="152"/>
      <c r="FT103" s="152"/>
      <c r="FU103" s="152">
        <v>42370920</v>
      </c>
      <c r="FV103" s="152">
        <v>42370920</v>
      </c>
      <c r="FW103" s="152">
        <v>42370920</v>
      </c>
      <c r="FX103" s="152">
        <v>42370920</v>
      </c>
      <c r="FY103" s="152">
        <v>42370920</v>
      </c>
      <c r="FZ103" s="152">
        <v>42370920</v>
      </c>
      <c r="GA103" s="152">
        <v>42370920</v>
      </c>
      <c r="GB103" s="152">
        <v>42370920</v>
      </c>
      <c r="GC103" s="152">
        <v>42370920</v>
      </c>
      <c r="GD103" s="152">
        <v>42370920</v>
      </c>
      <c r="GE103" s="152">
        <v>42370920</v>
      </c>
      <c r="GF103" s="152">
        <v>42370920</v>
      </c>
      <c r="GG103" s="152">
        <v>42370920</v>
      </c>
      <c r="GH103" s="152">
        <v>42370920</v>
      </c>
      <c r="GI103" s="152">
        <v>42370920</v>
      </c>
      <c r="GJ103" s="168"/>
      <c r="GK103" s="227"/>
      <c r="GL103" s="80"/>
      <c r="GM103" s="80"/>
      <c r="GN103" s="153"/>
      <c r="GO103" s="153"/>
      <c r="GP103" s="153"/>
      <c r="GQ103" s="153"/>
      <c r="GR103" s="61"/>
      <c r="GS103" s="61"/>
      <c r="GT103" s="61"/>
      <c r="GU103" s="146">
        <v>1</v>
      </c>
      <c r="GV103" s="146">
        <v>1</v>
      </c>
      <c r="GW103" s="146">
        <v>1</v>
      </c>
      <c r="GX103" s="146">
        <v>1</v>
      </c>
      <c r="GY103" s="146">
        <v>1</v>
      </c>
      <c r="GZ103" s="146">
        <v>1</v>
      </c>
      <c r="HA103" s="146">
        <v>1</v>
      </c>
      <c r="HB103" s="146">
        <v>1</v>
      </c>
      <c r="HC103" s="146">
        <v>1</v>
      </c>
      <c r="HD103" s="146">
        <v>1</v>
      </c>
      <c r="HE103" s="146">
        <v>1</v>
      </c>
      <c r="HF103" s="146">
        <v>1</v>
      </c>
      <c r="HG103" s="146">
        <v>1</v>
      </c>
      <c r="HH103" s="146">
        <v>1</v>
      </c>
      <c r="HI103" s="146">
        <v>1</v>
      </c>
      <c r="HJ103" s="168"/>
      <c r="HK103" s="66">
        <f t="shared" si="409"/>
        <v>2016</v>
      </c>
      <c r="HL103" s="66">
        <f ca="1">IF($EJ103&gt;0,OFFSET(Dashboard!F$16,$EJ103-1,0),0)</f>
        <v>0</v>
      </c>
      <c r="HM103" s="66">
        <f ca="1">IF($EJ103&gt;0,OFFSET(Dashboard!G$16,$EJ103-1,0),0)</f>
        <v>1</v>
      </c>
      <c r="HN103" s="66">
        <f ca="1">IF($EJ103&gt;0,OFFSET(Dashboard!H$16,$EJ103-1,0),0)</f>
        <v>0</v>
      </c>
      <c r="HO103" s="168"/>
    </row>
    <row r="104" spans="1:223" s="5" customFormat="1" ht="24" customHeight="1" outlineLevel="1" x14ac:dyDescent="0.2">
      <c r="A104" s="66">
        <f t="shared" ca="1" si="404"/>
        <v>1</v>
      </c>
      <c r="B104" s="68">
        <f t="shared" si="417"/>
        <v>94</v>
      </c>
      <c r="C104" s="68"/>
      <c r="D104" s="528" t="str">
        <f ca="1">IF(EJ104&gt;0,OFFSET(Dashboard!$E$16,EJ104-1,0),"")</f>
        <v>2016-18 Fed App</v>
      </c>
      <c r="E104" s="67" t="s">
        <v>638</v>
      </c>
      <c r="F104" s="69" t="s">
        <v>317</v>
      </c>
      <c r="G104" s="717">
        <f t="shared" ca="1" si="497"/>
        <v>700.27568064574041</v>
      </c>
      <c r="H104" s="718">
        <f t="shared" ca="1" si="498"/>
        <v>109.50704957867949</v>
      </c>
      <c r="I104" s="719">
        <f t="shared" ca="1" si="499"/>
        <v>0</v>
      </c>
      <c r="J104" s="524">
        <v>42522</v>
      </c>
      <c r="K104" s="186">
        <v>15</v>
      </c>
      <c r="L104" s="168"/>
      <c r="M104" s="244">
        <v>1</v>
      </c>
      <c r="N104" s="153">
        <v>1</v>
      </c>
      <c r="O104" s="153">
        <v>100</v>
      </c>
      <c r="P104" s="168"/>
      <c r="Q104" s="23"/>
      <c r="R104" s="619">
        <v>1168.8034437624931</v>
      </c>
      <c r="S104" s="617">
        <v>0.18277404199701192</v>
      </c>
      <c r="T104" s="610">
        <v>0</v>
      </c>
      <c r="U104" s="154">
        <v>1</v>
      </c>
      <c r="V104" s="154">
        <v>1</v>
      </c>
      <c r="W104" s="154">
        <v>0</v>
      </c>
      <c r="X104" s="138"/>
      <c r="Y104" s="138"/>
      <c r="Z104" s="227"/>
      <c r="AA104" s="80"/>
      <c r="AB104" s="80"/>
      <c r="AC104" s="153"/>
      <c r="AD104" s="153"/>
      <c r="AE104" s="153"/>
      <c r="AF104" s="153"/>
      <c r="AG104" s="150"/>
      <c r="AH104" s="150"/>
      <c r="AI104" s="153"/>
      <c r="AJ104" s="153">
        <f t="shared" si="500"/>
        <v>599138.96077469119</v>
      </c>
      <c r="AK104" s="153">
        <f t="shared" si="500"/>
        <v>629465.71471122815</v>
      </c>
      <c r="AL104" s="153">
        <f t="shared" si="500"/>
        <v>647627.93256080081</v>
      </c>
      <c r="AM104" s="153">
        <f t="shared" si="500"/>
        <v>668486.7715801273</v>
      </c>
      <c r="AN104" s="153">
        <f t="shared" si="500"/>
        <v>689673.49621722894</v>
      </c>
      <c r="AO104" s="153">
        <f t="shared" si="500"/>
        <v>707309.06775575189</v>
      </c>
      <c r="AP104" s="153">
        <f t="shared" si="500"/>
        <v>732123.93574805139</v>
      </c>
      <c r="AQ104" s="153">
        <f t="shared" si="500"/>
        <v>762749.89716486877</v>
      </c>
      <c r="AR104" s="153">
        <f t="shared" si="500"/>
        <v>796221.10690989264</v>
      </c>
      <c r="AS104" s="153">
        <f t="shared" si="500"/>
        <v>832746.99941831769</v>
      </c>
      <c r="AT104" s="153">
        <f t="shared" si="500"/>
        <v>868273.25922343181</v>
      </c>
      <c r="AU104" s="153">
        <f t="shared" si="500"/>
        <v>898675.81593152846</v>
      </c>
      <c r="AV104" s="153">
        <f t="shared" si="500"/>
        <v>924050.53654234158</v>
      </c>
      <c r="AW104" s="153">
        <f t="shared" si="500"/>
        <v>950011.76541047147</v>
      </c>
      <c r="AX104" s="153">
        <f t="shared" si="500"/>
        <v>976556.18492626352</v>
      </c>
      <c r="AY104" s="73"/>
      <c r="AZ104" s="73"/>
      <c r="BA104" s="249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>
        <f t="shared" si="470"/>
        <v>0.84</v>
      </c>
      <c r="BL104" s="184">
        <f t="shared" si="470"/>
        <v>0.84</v>
      </c>
      <c r="BM104" s="184">
        <f t="shared" si="470"/>
        <v>0.84</v>
      </c>
      <c r="BN104" s="184">
        <f t="shared" si="470"/>
        <v>0.84</v>
      </c>
      <c r="BO104" s="184">
        <f t="shared" si="470"/>
        <v>0.84</v>
      </c>
      <c r="BP104" s="184">
        <f t="shared" si="470"/>
        <v>0.84</v>
      </c>
      <c r="BQ104" s="184">
        <f t="shared" si="470"/>
        <v>0.84</v>
      </c>
      <c r="BR104" s="184">
        <f t="shared" si="470"/>
        <v>0.84</v>
      </c>
      <c r="BS104" s="184">
        <f t="shared" si="470"/>
        <v>0.84</v>
      </c>
      <c r="BT104" s="184">
        <f t="shared" si="470"/>
        <v>0.84</v>
      </c>
      <c r="BU104" s="184">
        <f t="shared" si="470"/>
        <v>0.84</v>
      </c>
      <c r="BV104" s="184">
        <f t="shared" si="470"/>
        <v>0.84</v>
      </c>
      <c r="BW104" s="184">
        <f t="shared" si="470"/>
        <v>0.84</v>
      </c>
      <c r="BX104" s="184">
        <f t="shared" si="470"/>
        <v>0.84</v>
      </c>
      <c r="BY104" s="184">
        <f t="shared" si="470"/>
        <v>0.84</v>
      </c>
      <c r="BZ104" s="23"/>
      <c r="CA104" s="249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>
        <f t="shared" si="471"/>
        <v>0.84</v>
      </c>
      <c r="CL104" s="184">
        <f t="shared" si="471"/>
        <v>0.84</v>
      </c>
      <c r="CM104" s="184">
        <f t="shared" si="471"/>
        <v>0.84</v>
      </c>
      <c r="CN104" s="184">
        <f t="shared" si="471"/>
        <v>0.84</v>
      </c>
      <c r="CO104" s="184">
        <f t="shared" si="471"/>
        <v>0.84</v>
      </c>
      <c r="CP104" s="184">
        <f t="shared" si="471"/>
        <v>0.84</v>
      </c>
      <c r="CQ104" s="184">
        <f t="shared" si="471"/>
        <v>0.84</v>
      </c>
      <c r="CR104" s="184">
        <f t="shared" si="471"/>
        <v>0.84</v>
      </c>
      <c r="CS104" s="184">
        <f t="shared" si="471"/>
        <v>0.84</v>
      </c>
      <c r="CT104" s="184">
        <f t="shared" si="471"/>
        <v>0.84</v>
      </c>
      <c r="CU104" s="184">
        <f t="shared" si="471"/>
        <v>0.84</v>
      </c>
      <c r="CV104" s="184">
        <f t="shared" si="471"/>
        <v>0.84</v>
      </c>
      <c r="CW104" s="184">
        <f t="shared" si="471"/>
        <v>0.84</v>
      </c>
      <c r="CX104" s="184">
        <f t="shared" si="471"/>
        <v>0.84</v>
      </c>
      <c r="CY104" s="184">
        <f t="shared" si="471"/>
        <v>0.84</v>
      </c>
      <c r="CZ104" s="168"/>
      <c r="DA104" s="249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>
        <f t="shared" si="472"/>
        <v>0.84</v>
      </c>
      <c r="DL104" s="184">
        <f t="shared" si="472"/>
        <v>0.84</v>
      </c>
      <c r="DM104" s="184">
        <f t="shared" si="472"/>
        <v>0.84</v>
      </c>
      <c r="DN104" s="184">
        <f t="shared" si="472"/>
        <v>0.84</v>
      </c>
      <c r="DO104" s="184">
        <f t="shared" si="472"/>
        <v>0.84</v>
      </c>
      <c r="DP104" s="184">
        <f t="shared" si="472"/>
        <v>0.84</v>
      </c>
      <c r="DQ104" s="184">
        <f t="shared" si="472"/>
        <v>0.84</v>
      </c>
      <c r="DR104" s="184">
        <f t="shared" si="472"/>
        <v>0.84</v>
      </c>
      <c r="DS104" s="184">
        <f t="shared" si="472"/>
        <v>0.84</v>
      </c>
      <c r="DT104" s="184">
        <f t="shared" si="472"/>
        <v>0.84</v>
      </c>
      <c r="DU104" s="184">
        <f t="shared" si="472"/>
        <v>0.84</v>
      </c>
      <c r="DV104" s="184">
        <f t="shared" si="472"/>
        <v>0.84</v>
      </c>
      <c r="DW104" s="184">
        <f t="shared" si="472"/>
        <v>0.84</v>
      </c>
      <c r="DX104" s="184">
        <f t="shared" si="472"/>
        <v>0.84</v>
      </c>
      <c r="DY104" s="184">
        <f t="shared" si="472"/>
        <v>0.84</v>
      </c>
      <c r="DZ104" s="168"/>
      <c r="EA104" s="66"/>
      <c r="EB104" s="61">
        <v>0.7</v>
      </c>
      <c r="EC104" s="153">
        <v>2005</v>
      </c>
      <c r="ED104" s="596">
        <v>0.05</v>
      </c>
      <c r="EE104" s="596">
        <v>0.2</v>
      </c>
      <c r="EF104" s="145"/>
      <c r="EG104" s="73"/>
      <c r="EH104" s="244">
        <f t="shared" si="473"/>
        <v>0.4</v>
      </c>
      <c r="EI104" s="168"/>
      <c r="EJ104" s="66">
        <f t="shared" si="405"/>
        <v>10</v>
      </c>
      <c r="EK104" s="66">
        <v>0</v>
      </c>
      <c r="EL104" s="66">
        <v>0</v>
      </c>
      <c r="EM104" s="66">
        <v>0</v>
      </c>
      <c r="EN104" s="66">
        <v>0</v>
      </c>
      <c r="EO104" s="66">
        <v>0</v>
      </c>
      <c r="EP104" s="66">
        <v>0</v>
      </c>
      <c r="EQ104" s="66">
        <v>0</v>
      </c>
      <c r="ER104" s="66">
        <v>0</v>
      </c>
      <c r="ES104" s="66">
        <v>0</v>
      </c>
      <c r="ET104" s="66">
        <v>1</v>
      </c>
      <c r="EU104" s="66">
        <v>0</v>
      </c>
      <c r="EV104" s="66">
        <v>0</v>
      </c>
      <c r="EW104" s="66">
        <v>0</v>
      </c>
      <c r="EX104" s="66">
        <v>0</v>
      </c>
      <c r="EY104" s="66">
        <f t="shared" si="406"/>
        <v>1</v>
      </c>
      <c r="EZ104" s="66">
        <f t="shared" ref="EZ104" si="503">EY104</f>
        <v>1</v>
      </c>
      <c r="FA104" s="168"/>
      <c r="FB104" s="66">
        <f t="shared" si="426"/>
        <v>6</v>
      </c>
      <c r="FC104" s="153">
        <f t="shared" si="407"/>
        <v>2017</v>
      </c>
      <c r="FD104" s="185"/>
      <c r="FE104" s="185"/>
      <c r="FF104" s="185"/>
      <c r="FG104" s="185"/>
      <c r="FH104" s="185"/>
      <c r="FI104" s="185"/>
      <c r="FJ104" s="23"/>
      <c r="FK104" s="227"/>
      <c r="FL104" s="80"/>
      <c r="FM104" s="80"/>
      <c r="FN104" s="153"/>
      <c r="FO104" s="152"/>
      <c r="FP104" s="152"/>
      <c r="FQ104" s="152"/>
      <c r="FR104" s="152"/>
      <c r="FS104" s="152"/>
      <c r="FT104" s="152"/>
      <c r="FU104" s="152">
        <v>599138.96077469119</v>
      </c>
      <c r="FV104" s="152">
        <v>629465.71471122815</v>
      </c>
      <c r="FW104" s="152">
        <v>647627.93256080081</v>
      </c>
      <c r="FX104" s="152">
        <v>668486.7715801273</v>
      </c>
      <c r="FY104" s="152">
        <v>689673.49621722894</v>
      </c>
      <c r="FZ104" s="152">
        <v>707309.06775575189</v>
      </c>
      <c r="GA104" s="152">
        <v>732123.93574805139</v>
      </c>
      <c r="GB104" s="152">
        <v>762749.89716486877</v>
      </c>
      <c r="GC104" s="152">
        <v>796221.10690989264</v>
      </c>
      <c r="GD104" s="152">
        <v>832746.99941831769</v>
      </c>
      <c r="GE104" s="152">
        <v>868273.25922343181</v>
      </c>
      <c r="GF104" s="152">
        <v>898675.81593152846</v>
      </c>
      <c r="GG104" s="152">
        <v>924050.53654234158</v>
      </c>
      <c r="GH104" s="152">
        <v>950011.76541047147</v>
      </c>
      <c r="GI104" s="152">
        <v>976556.18492626352</v>
      </c>
      <c r="GJ104" s="168"/>
      <c r="GK104" s="227"/>
      <c r="GL104" s="80"/>
      <c r="GM104" s="80"/>
      <c r="GN104" s="153"/>
      <c r="GO104" s="153"/>
      <c r="GP104" s="153"/>
      <c r="GQ104" s="153"/>
      <c r="GR104" s="61"/>
      <c r="GS104" s="61"/>
      <c r="GT104" s="61"/>
      <c r="GU104" s="146">
        <v>1</v>
      </c>
      <c r="GV104" s="146">
        <v>1</v>
      </c>
      <c r="GW104" s="146">
        <v>1</v>
      </c>
      <c r="GX104" s="146">
        <v>1</v>
      </c>
      <c r="GY104" s="146">
        <v>1</v>
      </c>
      <c r="GZ104" s="146">
        <v>1</v>
      </c>
      <c r="HA104" s="146">
        <v>1</v>
      </c>
      <c r="HB104" s="146">
        <v>1</v>
      </c>
      <c r="HC104" s="146">
        <v>1</v>
      </c>
      <c r="HD104" s="146">
        <v>1</v>
      </c>
      <c r="HE104" s="146">
        <v>1</v>
      </c>
      <c r="HF104" s="146">
        <v>1</v>
      </c>
      <c r="HG104" s="146">
        <v>1</v>
      </c>
      <c r="HH104" s="146">
        <v>1</v>
      </c>
      <c r="HI104" s="146">
        <v>1</v>
      </c>
      <c r="HJ104" s="168"/>
      <c r="HK104" s="66">
        <f t="shared" si="409"/>
        <v>2016</v>
      </c>
      <c r="HL104" s="66">
        <f ca="1">IF($EJ104&gt;0,OFFSET(Dashboard!F$16,$EJ104-1,0),0)</f>
        <v>0</v>
      </c>
      <c r="HM104" s="66">
        <f ca="1">IF($EJ104&gt;0,OFFSET(Dashboard!G$16,$EJ104-1,0),0)</f>
        <v>1</v>
      </c>
      <c r="HN104" s="66">
        <f ca="1">IF($EJ104&gt;0,OFFSET(Dashboard!H$16,$EJ104-1,0),0)</f>
        <v>0</v>
      </c>
      <c r="HO104" s="168"/>
    </row>
    <row r="105" spans="1:223" s="5" customFormat="1" ht="24" customHeight="1" outlineLevel="1" x14ac:dyDescent="0.2">
      <c r="A105" s="66">
        <f t="shared" ca="1" si="404"/>
        <v>1</v>
      </c>
      <c r="B105" s="68">
        <f t="shared" si="417"/>
        <v>95</v>
      </c>
      <c r="C105" s="68"/>
      <c r="D105" s="528" t="str">
        <f ca="1">IF(EJ105&gt;0,OFFSET(Dashboard!$E$16,EJ105-1,0),"")</f>
        <v>2016-18 Fed App</v>
      </c>
      <c r="E105" s="67" t="s">
        <v>641</v>
      </c>
      <c r="F105" s="69" t="s">
        <v>662</v>
      </c>
      <c r="G105" s="717">
        <f t="shared" ca="1" si="497"/>
        <v>4.9011736799999994</v>
      </c>
      <c r="H105" s="718">
        <f t="shared" ca="1" si="498"/>
        <v>0.72687082529621061</v>
      </c>
      <c r="I105" s="719">
        <f t="shared" ca="1" si="499"/>
        <v>0</v>
      </c>
      <c r="J105" s="524">
        <v>42538</v>
      </c>
      <c r="K105" s="186">
        <v>10.9</v>
      </c>
      <c r="L105" s="168"/>
      <c r="M105" s="244">
        <v>1</v>
      </c>
      <c r="N105" s="153">
        <v>1</v>
      </c>
      <c r="O105" s="153">
        <v>100</v>
      </c>
      <c r="P105" s="168"/>
      <c r="Q105" s="23"/>
      <c r="R105" s="619">
        <v>26</v>
      </c>
      <c r="S105" s="610">
        <v>3.8559420032022768E-3</v>
      </c>
      <c r="T105" s="610">
        <v>0</v>
      </c>
      <c r="U105" s="154">
        <v>1.05</v>
      </c>
      <c r="V105" s="154">
        <v>1.32</v>
      </c>
      <c r="W105" s="154">
        <v>-2.0666666666666667E-2</v>
      </c>
      <c r="X105" s="138"/>
      <c r="Y105" s="138"/>
      <c r="Z105" s="227"/>
      <c r="AA105" s="80"/>
      <c r="AB105" s="80"/>
      <c r="AC105" s="153"/>
      <c r="AD105" s="153"/>
      <c r="AE105" s="153"/>
      <c r="AF105" s="153"/>
      <c r="AG105" s="150"/>
      <c r="AH105" s="150"/>
      <c r="AI105" s="153"/>
      <c r="AJ105" s="153">
        <f t="shared" si="500"/>
        <v>188506.68</v>
      </c>
      <c r="AK105" s="153">
        <f t="shared" si="500"/>
        <v>188506.68</v>
      </c>
      <c r="AL105" s="153">
        <f t="shared" si="500"/>
        <v>188506.68</v>
      </c>
      <c r="AM105" s="153">
        <f t="shared" si="500"/>
        <v>188506.68</v>
      </c>
      <c r="AN105" s="153">
        <f t="shared" si="500"/>
        <v>188506.68</v>
      </c>
      <c r="AO105" s="153">
        <f t="shared" si="500"/>
        <v>188506.68</v>
      </c>
      <c r="AP105" s="153">
        <f t="shared" si="500"/>
        <v>188506.68</v>
      </c>
      <c r="AQ105" s="153">
        <f t="shared" si="500"/>
        <v>188506.68</v>
      </c>
      <c r="AR105" s="153">
        <f t="shared" si="500"/>
        <v>188506.68</v>
      </c>
      <c r="AS105" s="153">
        <f t="shared" si="500"/>
        <v>188506.68</v>
      </c>
      <c r="AT105" s="153">
        <f t="shared" si="500"/>
        <v>188506.68</v>
      </c>
      <c r="AU105" s="153">
        <f t="shared" si="500"/>
        <v>188506.68</v>
      </c>
      <c r="AV105" s="153">
        <f t="shared" si="500"/>
        <v>188506.68</v>
      </c>
      <c r="AW105" s="153">
        <f t="shared" si="500"/>
        <v>188506.68</v>
      </c>
      <c r="AX105" s="153">
        <f t="shared" si="500"/>
        <v>188506.68</v>
      </c>
      <c r="AY105" s="73"/>
      <c r="AZ105" s="73"/>
      <c r="BA105" s="249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>
        <f t="shared" si="470"/>
        <v>0.84</v>
      </c>
      <c r="BL105" s="184">
        <f t="shared" si="470"/>
        <v>0.84</v>
      </c>
      <c r="BM105" s="184">
        <f t="shared" si="470"/>
        <v>0.84</v>
      </c>
      <c r="BN105" s="184">
        <f t="shared" si="470"/>
        <v>0.84</v>
      </c>
      <c r="BO105" s="184">
        <f t="shared" si="470"/>
        <v>0.84</v>
      </c>
      <c r="BP105" s="184">
        <f t="shared" si="470"/>
        <v>0.84</v>
      </c>
      <c r="BQ105" s="184">
        <f t="shared" si="470"/>
        <v>0.84</v>
      </c>
      <c r="BR105" s="184">
        <f t="shared" si="470"/>
        <v>0.84</v>
      </c>
      <c r="BS105" s="184">
        <f t="shared" si="470"/>
        <v>0.84</v>
      </c>
      <c r="BT105" s="184">
        <f t="shared" si="470"/>
        <v>0.84</v>
      </c>
      <c r="BU105" s="184">
        <f t="shared" si="470"/>
        <v>0.84</v>
      </c>
      <c r="BV105" s="184">
        <f t="shared" si="470"/>
        <v>0.84</v>
      </c>
      <c r="BW105" s="184">
        <f t="shared" si="470"/>
        <v>0.84</v>
      </c>
      <c r="BX105" s="184">
        <f t="shared" si="470"/>
        <v>0.84</v>
      </c>
      <c r="BY105" s="184">
        <f t="shared" si="470"/>
        <v>0.84</v>
      </c>
      <c r="BZ105" s="23"/>
      <c r="CA105" s="249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>
        <f t="shared" si="471"/>
        <v>0.84</v>
      </c>
      <c r="CL105" s="184">
        <f t="shared" si="471"/>
        <v>0.84</v>
      </c>
      <c r="CM105" s="184">
        <f t="shared" si="471"/>
        <v>0.84</v>
      </c>
      <c r="CN105" s="184">
        <f t="shared" si="471"/>
        <v>0.84</v>
      </c>
      <c r="CO105" s="184">
        <f t="shared" si="471"/>
        <v>0.84</v>
      </c>
      <c r="CP105" s="184">
        <f t="shared" si="471"/>
        <v>0.84</v>
      </c>
      <c r="CQ105" s="184">
        <f t="shared" si="471"/>
        <v>0.84</v>
      </c>
      <c r="CR105" s="184">
        <f t="shared" si="471"/>
        <v>0.84</v>
      </c>
      <c r="CS105" s="184">
        <f t="shared" si="471"/>
        <v>0.84</v>
      </c>
      <c r="CT105" s="184">
        <f t="shared" si="471"/>
        <v>0.84</v>
      </c>
      <c r="CU105" s="184">
        <f t="shared" si="471"/>
        <v>0.84</v>
      </c>
      <c r="CV105" s="184">
        <f t="shared" si="471"/>
        <v>0.84</v>
      </c>
      <c r="CW105" s="184">
        <f t="shared" si="471"/>
        <v>0.84</v>
      </c>
      <c r="CX105" s="184">
        <f t="shared" si="471"/>
        <v>0.84</v>
      </c>
      <c r="CY105" s="184">
        <f t="shared" si="471"/>
        <v>0.84</v>
      </c>
      <c r="CZ105" s="168"/>
      <c r="DA105" s="249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>
        <f t="shared" si="472"/>
        <v>0.84</v>
      </c>
      <c r="DL105" s="184">
        <f t="shared" si="472"/>
        <v>0.84</v>
      </c>
      <c r="DM105" s="184">
        <f t="shared" si="472"/>
        <v>0.84</v>
      </c>
      <c r="DN105" s="184">
        <f t="shared" si="472"/>
        <v>0.84</v>
      </c>
      <c r="DO105" s="184">
        <f t="shared" si="472"/>
        <v>0.84</v>
      </c>
      <c r="DP105" s="184">
        <f t="shared" si="472"/>
        <v>0.84</v>
      </c>
      <c r="DQ105" s="184">
        <f t="shared" si="472"/>
        <v>0.84</v>
      </c>
      <c r="DR105" s="184">
        <f t="shared" si="472"/>
        <v>0.84</v>
      </c>
      <c r="DS105" s="184">
        <f t="shared" si="472"/>
        <v>0.84</v>
      </c>
      <c r="DT105" s="184">
        <f t="shared" si="472"/>
        <v>0.84</v>
      </c>
      <c r="DU105" s="184">
        <f t="shared" si="472"/>
        <v>0.84</v>
      </c>
      <c r="DV105" s="184">
        <f t="shared" si="472"/>
        <v>0.84</v>
      </c>
      <c r="DW105" s="184">
        <f t="shared" si="472"/>
        <v>0.84</v>
      </c>
      <c r="DX105" s="184">
        <f t="shared" si="472"/>
        <v>0.84</v>
      </c>
      <c r="DY105" s="184">
        <f t="shared" si="472"/>
        <v>0.84</v>
      </c>
      <c r="DZ105" s="168"/>
      <c r="EA105" s="66"/>
      <c r="EB105" s="61">
        <v>0.85</v>
      </c>
      <c r="EC105" s="153">
        <v>2005</v>
      </c>
      <c r="ED105" s="596">
        <v>0.1</v>
      </c>
      <c r="EE105" s="596">
        <v>0.01</v>
      </c>
      <c r="EF105" s="145"/>
      <c r="EG105" s="73"/>
      <c r="EH105" s="244">
        <f t="shared" si="473"/>
        <v>0.4</v>
      </c>
      <c r="EI105" s="168"/>
      <c r="EJ105" s="66">
        <f t="shared" si="405"/>
        <v>10</v>
      </c>
      <c r="EK105" s="66">
        <v>0</v>
      </c>
      <c r="EL105" s="66">
        <v>0</v>
      </c>
      <c r="EM105" s="66">
        <v>0</v>
      </c>
      <c r="EN105" s="66">
        <v>0</v>
      </c>
      <c r="EO105" s="66">
        <v>0</v>
      </c>
      <c r="EP105" s="66">
        <v>0</v>
      </c>
      <c r="EQ105" s="66">
        <v>0</v>
      </c>
      <c r="ER105" s="66">
        <v>0</v>
      </c>
      <c r="ES105" s="66">
        <v>0</v>
      </c>
      <c r="ET105" s="66">
        <v>1</v>
      </c>
      <c r="EU105" s="66">
        <v>0</v>
      </c>
      <c r="EV105" s="66">
        <v>0</v>
      </c>
      <c r="EW105" s="66">
        <v>0</v>
      </c>
      <c r="EX105" s="66">
        <v>0</v>
      </c>
      <c r="EY105" s="66">
        <f t="shared" si="406"/>
        <v>1</v>
      </c>
      <c r="EZ105" s="66">
        <f t="shared" ref="EZ105" si="504">EY105</f>
        <v>1</v>
      </c>
      <c r="FA105" s="168"/>
      <c r="FB105" s="66">
        <f t="shared" si="426"/>
        <v>6</v>
      </c>
      <c r="FC105" s="153">
        <f t="shared" si="407"/>
        <v>2017</v>
      </c>
      <c r="FD105" s="185"/>
      <c r="FE105" s="185"/>
      <c r="FF105" s="185"/>
      <c r="FG105" s="185"/>
      <c r="FH105" s="185"/>
      <c r="FI105" s="185"/>
      <c r="FJ105" s="23"/>
      <c r="FK105" s="227"/>
      <c r="FL105" s="80"/>
      <c r="FM105" s="80"/>
      <c r="FN105" s="153"/>
      <c r="FO105" s="152"/>
      <c r="FP105" s="152"/>
      <c r="FQ105" s="152"/>
      <c r="FR105" s="152"/>
      <c r="FS105" s="152"/>
      <c r="FT105" s="152"/>
      <c r="FU105" s="152">
        <v>188506.68</v>
      </c>
      <c r="FV105" s="152">
        <v>188506.68</v>
      </c>
      <c r="FW105" s="152">
        <v>188506.68</v>
      </c>
      <c r="FX105" s="152">
        <v>188506.68</v>
      </c>
      <c r="FY105" s="152">
        <v>188506.68</v>
      </c>
      <c r="FZ105" s="152">
        <v>188506.68</v>
      </c>
      <c r="GA105" s="152">
        <v>188506.68</v>
      </c>
      <c r="GB105" s="152">
        <v>188506.68</v>
      </c>
      <c r="GC105" s="152">
        <v>188506.68</v>
      </c>
      <c r="GD105" s="152">
        <v>188506.68</v>
      </c>
      <c r="GE105" s="152">
        <v>188506.68</v>
      </c>
      <c r="GF105" s="152">
        <v>188506.68</v>
      </c>
      <c r="GG105" s="152">
        <v>188506.68</v>
      </c>
      <c r="GH105" s="152">
        <v>188506.68</v>
      </c>
      <c r="GI105" s="152">
        <v>188506.68</v>
      </c>
      <c r="GJ105" s="168"/>
      <c r="GK105" s="227"/>
      <c r="GL105" s="80"/>
      <c r="GM105" s="80"/>
      <c r="GN105" s="153"/>
      <c r="GO105" s="153"/>
      <c r="GP105" s="153"/>
      <c r="GQ105" s="153"/>
      <c r="GR105" s="61"/>
      <c r="GS105" s="61"/>
      <c r="GT105" s="61"/>
      <c r="GU105" s="146">
        <v>1</v>
      </c>
      <c r="GV105" s="146">
        <v>1</v>
      </c>
      <c r="GW105" s="146">
        <v>1</v>
      </c>
      <c r="GX105" s="146">
        <v>1</v>
      </c>
      <c r="GY105" s="146">
        <v>1</v>
      </c>
      <c r="GZ105" s="146">
        <v>1</v>
      </c>
      <c r="HA105" s="146">
        <v>1</v>
      </c>
      <c r="HB105" s="146">
        <v>1</v>
      </c>
      <c r="HC105" s="146">
        <v>1</v>
      </c>
      <c r="HD105" s="146">
        <v>1</v>
      </c>
      <c r="HE105" s="146">
        <v>1</v>
      </c>
      <c r="HF105" s="146">
        <v>1</v>
      </c>
      <c r="HG105" s="146">
        <v>1</v>
      </c>
      <c r="HH105" s="146">
        <v>1</v>
      </c>
      <c r="HI105" s="146">
        <v>1</v>
      </c>
      <c r="HJ105" s="168"/>
      <c r="HK105" s="66">
        <f t="shared" si="409"/>
        <v>2016</v>
      </c>
      <c r="HL105" s="66">
        <f ca="1">IF($EJ105&gt;0,OFFSET(Dashboard!F$16,$EJ105-1,0),0)</f>
        <v>0</v>
      </c>
      <c r="HM105" s="66">
        <f ca="1">IF($EJ105&gt;0,OFFSET(Dashboard!G$16,$EJ105-1,0),0)</f>
        <v>1</v>
      </c>
      <c r="HN105" s="66">
        <f ca="1">IF($EJ105&gt;0,OFFSET(Dashboard!H$16,$EJ105-1,0),0)</f>
        <v>0</v>
      </c>
      <c r="HO105" s="168"/>
    </row>
    <row r="106" spans="1:223" s="5" customFormat="1" ht="24" customHeight="1" outlineLevel="1" x14ac:dyDescent="0.2">
      <c r="A106" s="66">
        <f t="shared" ca="1" si="404"/>
        <v>1</v>
      </c>
      <c r="B106" s="68">
        <f t="shared" si="417"/>
        <v>96</v>
      </c>
      <c r="C106" s="68"/>
      <c r="D106" s="528" t="str">
        <f ca="1">IF(EJ106&gt;0,OFFSET(Dashboard!$E$16,EJ106-1,0),"")</f>
        <v>2016-18 Fed App</v>
      </c>
      <c r="E106" s="67" t="s">
        <v>642</v>
      </c>
      <c r="F106" s="69" t="s">
        <v>318</v>
      </c>
      <c r="G106" s="717">
        <f t="shared" ca="1" si="497"/>
        <v>8.5927193918581128</v>
      </c>
      <c r="H106" s="718">
        <f t="shared" ca="1" si="498"/>
        <v>0.1618214574737874</v>
      </c>
      <c r="I106" s="719">
        <f t="shared" ca="1" si="499"/>
        <v>0</v>
      </c>
      <c r="J106" s="524">
        <v>42776</v>
      </c>
      <c r="K106" s="186">
        <v>23.59</v>
      </c>
      <c r="L106" s="168"/>
      <c r="M106" s="244">
        <v>1</v>
      </c>
      <c r="N106" s="153">
        <v>1</v>
      </c>
      <c r="O106" s="153">
        <v>100</v>
      </c>
      <c r="P106" s="168"/>
      <c r="Q106" s="23"/>
      <c r="R106" s="619">
        <v>82.6</v>
      </c>
      <c r="S106" s="617">
        <v>1.5555555555555553E-3</v>
      </c>
      <c r="T106" s="610"/>
      <c r="U106" s="154">
        <v>1</v>
      </c>
      <c r="V106" s="154">
        <v>1</v>
      </c>
      <c r="W106" s="154">
        <v>0</v>
      </c>
      <c r="X106" s="138"/>
      <c r="Y106" s="138"/>
      <c r="Z106" s="227"/>
      <c r="AA106" s="80"/>
      <c r="AB106" s="80"/>
      <c r="AC106" s="153"/>
      <c r="AD106" s="153"/>
      <c r="AE106" s="153"/>
      <c r="AF106" s="153"/>
      <c r="AG106" s="150"/>
      <c r="AH106" s="150"/>
      <c r="AI106" s="153"/>
      <c r="AJ106" s="153"/>
      <c r="AK106" s="153">
        <f t="shared" ref="AK106:AK108" si="505">FV106*GV106</f>
        <v>104028.07980457763</v>
      </c>
      <c r="AL106" s="153">
        <f>FW106*GW106</f>
        <v>101140.5688815811</v>
      </c>
      <c r="AM106" s="153">
        <f t="shared" ref="AM106:AM108" si="506">FX106*GX106</f>
        <v>98285.510652108656</v>
      </c>
      <c r="AN106" s="153">
        <f t="shared" ref="AN106:AN108" si="507">FY106*GY106</f>
        <v>95757.6853194008</v>
      </c>
      <c r="AO106" s="153">
        <f t="shared" ref="AO106:AO108" si="508">FZ106*GZ106</f>
        <v>95757.6853194008</v>
      </c>
      <c r="AP106" s="153">
        <f t="shared" ref="AP106:AP108" si="509">GA106*HA106</f>
        <v>95757.6853194008</v>
      </c>
      <c r="AQ106" s="153">
        <f t="shared" ref="AQ106:AQ108" si="510">GB106*HB106</f>
        <v>95757.6853194008</v>
      </c>
      <c r="AR106" s="153">
        <f t="shared" ref="AR106:AR108" si="511">GC106*HC106</f>
        <v>95757.6853194008</v>
      </c>
      <c r="AS106" s="153">
        <f t="shared" ref="AS106:AS108" si="512">GD106*HD106</f>
        <v>95757.6853194008</v>
      </c>
      <c r="AT106" s="153">
        <f t="shared" ref="AT106:AT108" si="513">GE106*HE106</f>
        <v>95757.6853194008</v>
      </c>
      <c r="AU106" s="153">
        <f t="shared" ref="AU106:AU108" si="514">GF106*HF106</f>
        <v>95757.6853194008</v>
      </c>
      <c r="AV106" s="153">
        <f t="shared" ref="AV106:AV108" si="515">GG106*HG106</f>
        <v>95757.6853194008</v>
      </c>
      <c r="AW106" s="153">
        <f t="shared" ref="AW106:AW108" si="516">GH106*HH106</f>
        <v>95757.6853194008</v>
      </c>
      <c r="AX106" s="153">
        <f t="shared" ref="AX106:AX108" si="517">GI106*HI106</f>
        <v>95757.6853194008</v>
      </c>
      <c r="AY106" s="73"/>
      <c r="AZ106" s="73"/>
      <c r="BA106" s="249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>
        <f t="shared" si="470"/>
        <v>0.84</v>
      </c>
      <c r="BM106" s="184">
        <f t="shared" si="470"/>
        <v>0.84</v>
      </c>
      <c r="BN106" s="184">
        <f t="shared" si="470"/>
        <v>0.84</v>
      </c>
      <c r="BO106" s="184">
        <f t="shared" si="470"/>
        <v>0.84</v>
      </c>
      <c r="BP106" s="184">
        <f t="shared" si="470"/>
        <v>0.84</v>
      </c>
      <c r="BQ106" s="184">
        <f t="shared" si="470"/>
        <v>0.84</v>
      </c>
      <c r="BR106" s="184">
        <f t="shared" si="470"/>
        <v>0.84</v>
      </c>
      <c r="BS106" s="184">
        <f t="shared" si="470"/>
        <v>0.84</v>
      </c>
      <c r="BT106" s="184">
        <f t="shared" si="470"/>
        <v>0.84</v>
      </c>
      <c r="BU106" s="184">
        <f t="shared" si="470"/>
        <v>0.84</v>
      </c>
      <c r="BV106" s="184">
        <f t="shared" si="470"/>
        <v>0.84</v>
      </c>
      <c r="BW106" s="184">
        <f t="shared" si="470"/>
        <v>0.84</v>
      </c>
      <c r="BX106" s="184">
        <f t="shared" si="470"/>
        <v>0.84</v>
      </c>
      <c r="BY106" s="184">
        <f t="shared" si="470"/>
        <v>0.84</v>
      </c>
      <c r="BZ106" s="23"/>
      <c r="CA106" s="249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>
        <f t="shared" si="471"/>
        <v>0.84</v>
      </c>
      <c r="CM106" s="184">
        <f t="shared" si="471"/>
        <v>0.84</v>
      </c>
      <c r="CN106" s="184">
        <f t="shared" si="471"/>
        <v>0.84</v>
      </c>
      <c r="CO106" s="184">
        <f t="shared" si="471"/>
        <v>0.84</v>
      </c>
      <c r="CP106" s="184">
        <f t="shared" si="471"/>
        <v>0.84</v>
      </c>
      <c r="CQ106" s="184">
        <f t="shared" si="471"/>
        <v>0.84</v>
      </c>
      <c r="CR106" s="184">
        <f t="shared" si="471"/>
        <v>0.84</v>
      </c>
      <c r="CS106" s="184">
        <f t="shared" si="471"/>
        <v>0.84</v>
      </c>
      <c r="CT106" s="184">
        <f t="shared" si="471"/>
        <v>0.84</v>
      </c>
      <c r="CU106" s="184">
        <f t="shared" si="471"/>
        <v>0.84</v>
      </c>
      <c r="CV106" s="184">
        <f t="shared" si="471"/>
        <v>0.84</v>
      </c>
      <c r="CW106" s="184">
        <f t="shared" si="471"/>
        <v>0.84</v>
      </c>
      <c r="CX106" s="184">
        <f t="shared" si="471"/>
        <v>0.84</v>
      </c>
      <c r="CY106" s="184">
        <f t="shared" si="471"/>
        <v>0.84</v>
      </c>
      <c r="CZ106" s="168"/>
      <c r="DA106" s="249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>
        <f t="shared" si="472"/>
        <v>0.84</v>
      </c>
      <c r="DM106" s="184">
        <f t="shared" si="472"/>
        <v>0.84</v>
      </c>
      <c r="DN106" s="184">
        <f t="shared" si="472"/>
        <v>0.84</v>
      </c>
      <c r="DO106" s="184">
        <f t="shared" si="472"/>
        <v>0.84</v>
      </c>
      <c r="DP106" s="184">
        <f t="shared" si="472"/>
        <v>0.84</v>
      </c>
      <c r="DQ106" s="184">
        <f t="shared" si="472"/>
        <v>0.84</v>
      </c>
      <c r="DR106" s="184">
        <f t="shared" si="472"/>
        <v>0.84</v>
      </c>
      <c r="DS106" s="184">
        <f t="shared" si="472"/>
        <v>0.84</v>
      </c>
      <c r="DT106" s="184">
        <f t="shared" si="472"/>
        <v>0.84</v>
      </c>
      <c r="DU106" s="184">
        <f t="shared" si="472"/>
        <v>0.84</v>
      </c>
      <c r="DV106" s="184">
        <f t="shared" si="472"/>
        <v>0.84</v>
      </c>
      <c r="DW106" s="184">
        <f t="shared" si="472"/>
        <v>0.84</v>
      </c>
      <c r="DX106" s="184">
        <f t="shared" si="472"/>
        <v>0.84</v>
      </c>
      <c r="DY106" s="184">
        <f t="shared" si="472"/>
        <v>0.84</v>
      </c>
      <c r="DZ106" s="168"/>
      <c r="EA106" s="66"/>
      <c r="EB106" s="61">
        <v>0.75</v>
      </c>
      <c r="EC106" s="153">
        <v>2010</v>
      </c>
      <c r="ED106" s="596">
        <v>0.1</v>
      </c>
      <c r="EE106" s="596">
        <v>0.5</v>
      </c>
      <c r="EF106" s="145"/>
      <c r="EG106" s="73"/>
      <c r="EH106" s="244">
        <f t="shared" si="473"/>
        <v>0.4</v>
      </c>
      <c r="EI106" s="168"/>
      <c r="EJ106" s="66">
        <f t="shared" si="405"/>
        <v>10</v>
      </c>
      <c r="EK106" s="66">
        <v>0</v>
      </c>
      <c r="EL106" s="66">
        <v>0</v>
      </c>
      <c r="EM106" s="66">
        <v>0</v>
      </c>
      <c r="EN106" s="66">
        <v>0</v>
      </c>
      <c r="EO106" s="66">
        <v>0</v>
      </c>
      <c r="EP106" s="66">
        <v>0</v>
      </c>
      <c r="EQ106" s="66">
        <v>0</v>
      </c>
      <c r="ER106" s="66">
        <v>0</v>
      </c>
      <c r="ES106" s="66">
        <v>0</v>
      </c>
      <c r="ET106" s="66">
        <v>1</v>
      </c>
      <c r="EU106" s="66">
        <v>0</v>
      </c>
      <c r="EV106" s="66">
        <v>0</v>
      </c>
      <c r="EW106" s="66">
        <v>0</v>
      </c>
      <c r="EX106" s="66">
        <v>0</v>
      </c>
      <c r="EY106" s="66">
        <f t="shared" si="406"/>
        <v>1</v>
      </c>
      <c r="EZ106" s="66">
        <f t="shared" ref="EZ106" si="518">EY106</f>
        <v>1</v>
      </c>
      <c r="FA106" s="168"/>
      <c r="FB106" s="66">
        <f t="shared" si="426"/>
        <v>6</v>
      </c>
      <c r="FC106" s="153">
        <f t="shared" si="407"/>
        <v>2018</v>
      </c>
      <c r="FD106" s="185"/>
      <c r="FE106" s="185"/>
      <c r="FF106" s="185"/>
      <c r="FG106" s="185"/>
      <c r="FH106" s="185"/>
      <c r="FI106" s="185"/>
      <c r="FJ106" s="23"/>
      <c r="FK106" s="227"/>
      <c r="FL106" s="80"/>
      <c r="FM106" s="80"/>
      <c r="FN106" s="153"/>
      <c r="FO106" s="152"/>
      <c r="FP106" s="152"/>
      <c r="FQ106" s="152"/>
      <c r="FR106" s="152"/>
      <c r="FS106" s="152"/>
      <c r="FT106" s="152"/>
      <c r="FU106" s="152">
        <v>106943.32881246027</v>
      </c>
      <c r="FV106" s="152">
        <v>104028.07980457763</v>
      </c>
      <c r="FW106" s="152">
        <v>101140.5688815811</v>
      </c>
      <c r="FX106" s="152">
        <v>98285.510652108656</v>
      </c>
      <c r="FY106" s="152">
        <v>95757.6853194008</v>
      </c>
      <c r="FZ106" s="152">
        <v>95757.6853194008</v>
      </c>
      <c r="GA106" s="152">
        <v>95757.6853194008</v>
      </c>
      <c r="GB106" s="152">
        <v>95757.6853194008</v>
      </c>
      <c r="GC106" s="152">
        <v>95757.6853194008</v>
      </c>
      <c r="GD106" s="152">
        <v>95757.6853194008</v>
      </c>
      <c r="GE106" s="152">
        <v>95757.6853194008</v>
      </c>
      <c r="GF106" s="152">
        <v>95757.6853194008</v>
      </c>
      <c r="GG106" s="152">
        <v>95757.6853194008</v>
      </c>
      <c r="GH106" s="152">
        <v>95757.6853194008</v>
      </c>
      <c r="GI106" s="152">
        <v>95757.6853194008</v>
      </c>
      <c r="GJ106" s="168"/>
      <c r="GK106" s="227"/>
      <c r="GL106" s="80"/>
      <c r="GM106" s="80"/>
      <c r="GN106" s="153"/>
      <c r="GO106" s="153"/>
      <c r="GP106" s="153"/>
      <c r="GQ106" s="153"/>
      <c r="GR106" s="61"/>
      <c r="GS106" s="61"/>
      <c r="GT106" s="61"/>
      <c r="GU106" s="146">
        <v>1</v>
      </c>
      <c r="GV106" s="146">
        <v>1</v>
      </c>
      <c r="GW106" s="146">
        <v>1</v>
      </c>
      <c r="GX106" s="146">
        <v>1</v>
      </c>
      <c r="GY106" s="146">
        <v>1</v>
      </c>
      <c r="GZ106" s="146">
        <v>1</v>
      </c>
      <c r="HA106" s="146">
        <v>1</v>
      </c>
      <c r="HB106" s="146">
        <v>1</v>
      </c>
      <c r="HC106" s="146">
        <v>1</v>
      </c>
      <c r="HD106" s="146">
        <v>1</v>
      </c>
      <c r="HE106" s="146">
        <v>1</v>
      </c>
      <c r="HF106" s="146">
        <v>1</v>
      </c>
      <c r="HG106" s="146">
        <v>1</v>
      </c>
      <c r="HH106" s="146">
        <v>1</v>
      </c>
      <c r="HI106" s="146">
        <v>1</v>
      </c>
      <c r="HJ106" s="168"/>
      <c r="HK106" s="66">
        <f t="shared" si="409"/>
        <v>2017</v>
      </c>
      <c r="HL106" s="66">
        <f ca="1">IF($EJ106&gt;0,OFFSET(Dashboard!F$16,$EJ106-1,0),0)</f>
        <v>0</v>
      </c>
      <c r="HM106" s="66">
        <f ca="1">IF($EJ106&gt;0,OFFSET(Dashboard!G$16,$EJ106-1,0),0)</f>
        <v>1</v>
      </c>
      <c r="HN106" s="66">
        <f ca="1">IF($EJ106&gt;0,OFFSET(Dashboard!H$16,$EJ106-1,0),0)</f>
        <v>0</v>
      </c>
      <c r="HO106" s="168"/>
    </row>
    <row r="107" spans="1:223" s="5" customFormat="1" ht="24" customHeight="1" x14ac:dyDescent="0.2">
      <c r="A107" s="66">
        <f t="shared" ca="1" si="404"/>
        <v>1</v>
      </c>
      <c r="B107" s="68">
        <f t="shared" si="417"/>
        <v>97</v>
      </c>
      <c r="C107" s="68"/>
      <c r="D107" s="528" t="str">
        <f ca="1">IF(EJ107&gt;0,OFFSET(Dashboard!$E$16,EJ107-1,0),"")</f>
        <v>2016-18 Fed App</v>
      </c>
      <c r="E107" s="67" t="s">
        <v>660</v>
      </c>
      <c r="F107" s="69" t="s">
        <v>671</v>
      </c>
      <c r="G107" s="717">
        <f t="shared" ca="1" si="497"/>
        <v>231.34781160699251</v>
      </c>
      <c r="H107" s="718">
        <f t="shared" ca="1" si="498"/>
        <v>52.72366629943248</v>
      </c>
      <c r="I107" s="719">
        <f t="shared" ca="1" si="499"/>
        <v>0</v>
      </c>
      <c r="J107" s="524">
        <v>42821</v>
      </c>
      <c r="K107" s="152">
        <v>12</v>
      </c>
      <c r="L107" s="168"/>
      <c r="M107" s="244">
        <v>1</v>
      </c>
      <c r="N107" s="153">
        <v>1</v>
      </c>
      <c r="O107" s="153">
        <v>100</v>
      </c>
      <c r="P107" s="168"/>
      <c r="Q107" s="23"/>
      <c r="R107" s="611">
        <v>1018</v>
      </c>
      <c r="S107" s="610">
        <v>0.23200000000000001</v>
      </c>
      <c r="T107" s="610"/>
      <c r="U107" s="154">
        <v>1</v>
      </c>
      <c r="V107" s="154">
        <v>1</v>
      </c>
      <c r="W107" s="154">
        <v>0</v>
      </c>
      <c r="X107" s="138"/>
      <c r="Y107" s="138"/>
      <c r="Z107" s="227"/>
      <c r="AA107" s="80"/>
      <c r="AB107" s="80"/>
      <c r="AC107" s="153"/>
      <c r="AD107" s="153"/>
      <c r="AE107" s="153"/>
      <c r="AF107" s="153"/>
      <c r="AG107" s="150"/>
      <c r="AH107" s="150"/>
      <c r="AI107" s="153"/>
      <c r="AJ107" s="153"/>
      <c r="AK107" s="153">
        <f t="shared" si="505"/>
        <v>227257.18232513999</v>
      </c>
      <c r="AL107" s="153">
        <f t="shared" ref="AL107:AL108" si="519">FW107*GW107</f>
        <v>227257.18232514008</v>
      </c>
      <c r="AM107" s="153">
        <f t="shared" si="506"/>
        <v>227257.18232514008</v>
      </c>
      <c r="AN107" s="153">
        <f t="shared" si="507"/>
        <v>227257.18232514008</v>
      </c>
      <c r="AO107" s="153">
        <f t="shared" si="508"/>
        <v>227257.18232514008</v>
      </c>
      <c r="AP107" s="153">
        <f t="shared" si="509"/>
        <v>227257.18232514008</v>
      </c>
      <c r="AQ107" s="153">
        <f t="shared" si="510"/>
        <v>227257.18232514008</v>
      </c>
      <c r="AR107" s="153">
        <f t="shared" si="511"/>
        <v>227257.18232514008</v>
      </c>
      <c r="AS107" s="153">
        <f t="shared" si="512"/>
        <v>227257.18232514008</v>
      </c>
      <c r="AT107" s="153">
        <f t="shared" si="513"/>
        <v>227257.18232514008</v>
      </c>
      <c r="AU107" s="153">
        <f t="shared" si="514"/>
        <v>227257.18232514008</v>
      </c>
      <c r="AV107" s="153">
        <f t="shared" si="515"/>
        <v>227257.18232514008</v>
      </c>
      <c r="AW107" s="153">
        <f t="shared" si="516"/>
        <v>227257.18232514008</v>
      </c>
      <c r="AX107" s="153">
        <f t="shared" si="517"/>
        <v>227257.18232514008</v>
      </c>
      <c r="AY107" s="73"/>
      <c r="AZ107" s="73"/>
      <c r="BA107" s="249"/>
      <c r="BB107" s="184"/>
      <c r="BC107" s="184"/>
      <c r="BD107" s="184"/>
      <c r="BE107" s="184"/>
      <c r="BF107" s="184"/>
      <c r="BG107" s="184"/>
      <c r="BH107" s="184"/>
      <c r="BI107" s="184"/>
      <c r="BJ107" s="91"/>
      <c r="BK107" s="184"/>
      <c r="BL107" s="184">
        <f t="shared" si="470"/>
        <v>0.84</v>
      </c>
      <c r="BM107" s="184">
        <f t="shared" si="470"/>
        <v>0.84</v>
      </c>
      <c r="BN107" s="184">
        <f t="shared" si="470"/>
        <v>0.84</v>
      </c>
      <c r="BO107" s="184">
        <f t="shared" si="470"/>
        <v>0.84</v>
      </c>
      <c r="BP107" s="184">
        <f t="shared" si="470"/>
        <v>0.84</v>
      </c>
      <c r="BQ107" s="184">
        <f t="shared" si="470"/>
        <v>0.84</v>
      </c>
      <c r="BR107" s="184">
        <f t="shared" si="470"/>
        <v>0.84</v>
      </c>
      <c r="BS107" s="184">
        <f t="shared" si="470"/>
        <v>0.84</v>
      </c>
      <c r="BT107" s="184">
        <f t="shared" si="470"/>
        <v>0.84</v>
      </c>
      <c r="BU107" s="184">
        <f t="shared" si="470"/>
        <v>0.84</v>
      </c>
      <c r="BV107" s="184">
        <f t="shared" si="470"/>
        <v>0.84</v>
      </c>
      <c r="BW107" s="184">
        <f t="shared" si="470"/>
        <v>0.84</v>
      </c>
      <c r="BX107" s="184">
        <f t="shared" si="470"/>
        <v>0.84</v>
      </c>
      <c r="BY107" s="184">
        <f t="shared" si="470"/>
        <v>0.84</v>
      </c>
      <c r="BZ107" s="23"/>
      <c r="CA107" s="725"/>
      <c r="CB107" s="91"/>
      <c r="CC107" s="91"/>
      <c r="CD107" s="91"/>
      <c r="CE107" s="91"/>
      <c r="CF107" s="91"/>
      <c r="CG107" s="91"/>
      <c r="CH107" s="91"/>
      <c r="CI107" s="91"/>
      <c r="CJ107" s="91"/>
      <c r="CK107" s="184"/>
      <c r="CL107" s="184">
        <f t="shared" si="471"/>
        <v>0.84</v>
      </c>
      <c r="CM107" s="184">
        <f t="shared" si="471"/>
        <v>0.84</v>
      </c>
      <c r="CN107" s="184">
        <f t="shared" si="471"/>
        <v>0.84</v>
      </c>
      <c r="CO107" s="184">
        <f t="shared" si="471"/>
        <v>0.84</v>
      </c>
      <c r="CP107" s="184">
        <f t="shared" si="471"/>
        <v>0.84</v>
      </c>
      <c r="CQ107" s="184">
        <f t="shared" si="471"/>
        <v>0.84</v>
      </c>
      <c r="CR107" s="184">
        <f t="shared" si="471"/>
        <v>0.84</v>
      </c>
      <c r="CS107" s="184">
        <f t="shared" si="471"/>
        <v>0.84</v>
      </c>
      <c r="CT107" s="184">
        <f t="shared" si="471"/>
        <v>0.84</v>
      </c>
      <c r="CU107" s="184">
        <f t="shared" si="471"/>
        <v>0.84</v>
      </c>
      <c r="CV107" s="184">
        <f t="shared" si="471"/>
        <v>0.84</v>
      </c>
      <c r="CW107" s="184">
        <f t="shared" si="471"/>
        <v>0.84</v>
      </c>
      <c r="CX107" s="184">
        <f t="shared" si="471"/>
        <v>0.84</v>
      </c>
      <c r="CY107" s="184">
        <f t="shared" si="471"/>
        <v>0.84</v>
      </c>
      <c r="CZ107" s="168"/>
      <c r="DA107" s="725"/>
      <c r="DB107" s="91"/>
      <c r="DC107" s="91"/>
      <c r="DD107" s="91"/>
      <c r="DE107" s="91"/>
      <c r="DF107" s="91"/>
      <c r="DG107" s="91"/>
      <c r="DH107" s="91"/>
      <c r="DI107" s="91"/>
      <c r="DJ107" s="91"/>
      <c r="DK107" s="184"/>
      <c r="DL107" s="184">
        <f t="shared" si="472"/>
        <v>0.84</v>
      </c>
      <c r="DM107" s="184">
        <f t="shared" si="472"/>
        <v>0.84</v>
      </c>
      <c r="DN107" s="184">
        <f t="shared" si="472"/>
        <v>0.84</v>
      </c>
      <c r="DO107" s="184">
        <f t="shared" si="472"/>
        <v>0.84</v>
      </c>
      <c r="DP107" s="184">
        <f t="shared" si="472"/>
        <v>0.84</v>
      </c>
      <c r="DQ107" s="184">
        <f t="shared" si="472"/>
        <v>0.84</v>
      </c>
      <c r="DR107" s="184">
        <f t="shared" si="472"/>
        <v>0.84</v>
      </c>
      <c r="DS107" s="184">
        <f t="shared" si="472"/>
        <v>0.84</v>
      </c>
      <c r="DT107" s="184">
        <f t="shared" si="472"/>
        <v>0.84</v>
      </c>
      <c r="DU107" s="184">
        <f t="shared" si="472"/>
        <v>0.84</v>
      </c>
      <c r="DV107" s="184">
        <f t="shared" si="472"/>
        <v>0.84</v>
      </c>
      <c r="DW107" s="184">
        <f t="shared" si="472"/>
        <v>0.84</v>
      </c>
      <c r="DX107" s="184">
        <f t="shared" si="472"/>
        <v>0.84</v>
      </c>
      <c r="DY107" s="184">
        <f t="shared" si="472"/>
        <v>0.84</v>
      </c>
      <c r="DZ107" s="168"/>
      <c r="EA107" s="66"/>
      <c r="EB107" s="61">
        <v>0.2</v>
      </c>
      <c r="EC107" s="153">
        <v>2010</v>
      </c>
      <c r="ED107" s="596">
        <v>0.01</v>
      </c>
      <c r="EE107" s="596">
        <v>0.2</v>
      </c>
      <c r="EF107" s="145"/>
      <c r="EG107" s="73"/>
      <c r="EH107" s="244">
        <f t="shared" si="473"/>
        <v>0.4</v>
      </c>
      <c r="EI107" s="168"/>
      <c r="EJ107" s="66">
        <f t="shared" si="405"/>
        <v>10</v>
      </c>
      <c r="EK107" s="66">
        <v>0</v>
      </c>
      <c r="EL107" s="66">
        <v>0</v>
      </c>
      <c r="EM107" s="66">
        <v>0</v>
      </c>
      <c r="EN107" s="66">
        <v>0</v>
      </c>
      <c r="EO107" s="66">
        <v>0</v>
      </c>
      <c r="EP107" s="66">
        <v>0</v>
      </c>
      <c r="EQ107" s="66">
        <v>0</v>
      </c>
      <c r="ER107" s="66">
        <v>0</v>
      </c>
      <c r="ES107" s="66">
        <v>0</v>
      </c>
      <c r="ET107" s="66">
        <v>1</v>
      </c>
      <c r="EU107" s="66">
        <v>0</v>
      </c>
      <c r="EV107" s="66">
        <v>0</v>
      </c>
      <c r="EW107" s="66">
        <v>0</v>
      </c>
      <c r="EX107" s="66">
        <v>0</v>
      </c>
      <c r="EY107" s="66">
        <f t="shared" si="406"/>
        <v>1</v>
      </c>
      <c r="EZ107" s="66">
        <f t="shared" ref="EZ107" si="520">EY107</f>
        <v>1</v>
      </c>
      <c r="FA107" s="168"/>
      <c r="FB107" s="66">
        <f t="shared" si="426"/>
        <v>6</v>
      </c>
      <c r="FC107" s="153">
        <f t="shared" si="407"/>
        <v>2018</v>
      </c>
      <c r="FD107" s="77"/>
      <c r="FE107" s="77"/>
      <c r="FF107" s="77"/>
      <c r="FG107" s="77"/>
      <c r="FH107" s="77"/>
      <c r="FI107" s="77"/>
      <c r="FJ107" s="23"/>
      <c r="FK107" s="227"/>
      <c r="FL107" s="80"/>
      <c r="FM107" s="80"/>
      <c r="FN107" s="153"/>
      <c r="FO107" s="152"/>
      <c r="FP107" s="152"/>
      <c r="FQ107" s="152"/>
      <c r="FR107" s="152"/>
      <c r="FS107" s="152"/>
      <c r="FT107" s="152"/>
      <c r="FU107" s="152"/>
      <c r="FV107" s="152">
        <v>227257.18232513999</v>
      </c>
      <c r="FW107" s="152">
        <v>227257.18232514008</v>
      </c>
      <c r="FX107" s="152">
        <v>227257.18232514008</v>
      </c>
      <c r="FY107" s="152">
        <v>227257.18232514008</v>
      </c>
      <c r="FZ107" s="152">
        <v>227257.18232514008</v>
      </c>
      <c r="GA107" s="152">
        <v>227257.18232514008</v>
      </c>
      <c r="GB107" s="152">
        <v>227257.18232514008</v>
      </c>
      <c r="GC107" s="152">
        <v>227257.18232514008</v>
      </c>
      <c r="GD107" s="152">
        <v>227257.18232514008</v>
      </c>
      <c r="GE107" s="152">
        <v>227257.18232514008</v>
      </c>
      <c r="GF107" s="152">
        <v>227257.18232514008</v>
      </c>
      <c r="GG107" s="152">
        <v>227257.18232514008</v>
      </c>
      <c r="GH107" s="152">
        <v>227257.18232514008</v>
      </c>
      <c r="GI107" s="152">
        <v>227257.18232514008</v>
      </c>
      <c r="GJ107" s="168"/>
      <c r="GK107" s="227"/>
      <c r="GL107" s="80"/>
      <c r="GM107" s="80"/>
      <c r="GN107" s="153"/>
      <c r="GO107" s="153"/>
      <c r="GP107" s="153"/>
      <c r="GQ107" s="146"/>
      <c r="GR107" s="146"/>
      <c r="GS107" s="146"/>
      <c r="GT107" s="146"/>
      <c r="GU107" s="146">
        <v>1</v>
      </c>
      <c r="GV107" s="146">
        <v>1</v>
      </c>
      <c r="GW107" s="146">
        <v>1</v>
      </c>
      <c r="GX107" s="146">
        <v>1</v>
      </c>
      <c r="GY107" s="146">
        <v>1</v>
      </c>
      <c r="GZ107" s="146">
        <v>1</v>
      </c>
      <c r="HA107" s="146">
        <v>1</v>
      </c>
      <c r="HB107" s="146">
        <v>1</v>
      </c>
      <c r="HC107" s="146">
        <v>1</v>
      </c>
      <c r="HD107" s="146">
        <v>1</v>
      </c>
      <c r="HE107" s="146">
        <v>1</v>
      </c>
      <c r="HF107" s="146">
        <v>1</v>
      </c>
      <c r="HG107" s="146">
        <v>1</v>
      </c>
      <c r="HH107" s="146">
        <v>1</v>
      </c>
      <c r="HI107" s="146">
        <v>1</v>
      </c>
      <c r="HJ107" s="168"/>
      <c r="HK107" s="66">
        <f t="shared" si="409"/>
        <v>2017</v>
      </c>
      <c r="HL107" s="66">
        <f ca="1">IF($EJ107&gt;0,OFFSET(Dashboard!F$16,$EJ107-1,0),0)</f>
        <v>0</v>
      </c>
      <c r="HM107" s="66">
        <f ca="1">IF($EJ107&gt;0,OFFSET(Dashboard!G$16,$EJ107-1,0),0)</f>
        <v>1</v>
      </c>
      <c r="HN107" s="66">
        <f ca="1">IF($EJ107&gt;0,OFFSET(Dashboard!H$16,$EJ107-1,0),0)</f>
        <v>0</v>
      </c>
      <c r="HO107" s="168"/>
    </row>
    <row r="108" spans="1:223" s="5" customFormat="1" ht="24" customHeight="1" x14ac:dyDescent="0.2">
      <c r="A108" s="66">
        <f t="shared" ca="1" si="404"/>
        <v>1</v>
      </c>
      <c r="B108" s="68">
        <f t="shared" si="417"/>
        <v>98</v>
      </c>
      <c r="C108" s="68"/>
      <c r="D108" s="528" t="str">
        <f ca="1">IF(EJ108&gt;0,OFFSET(Dashboard!$E$16,EJ108-1,0),"")</f>
        <v>2016-18 Fed App</v>
      </c>
      <c r="E108" s="67" t="s">
        <v>661</v>
      </c>
      <c r="F108" s="69" t="s">
        <v>672</v>
      </c>
      <c r="G108" s="717">
        <f t="shared" ca="1" si="497"/>
        <v>24.87264768</v>
      </c>
      <c r="H108" s="718">
        <f t="shared" ca="1" si="498"/>
        <v>3.2727168</v>
      </c>
      <c r="I108" s="719">
        <f t="shared" ca="1" si="499"/>
        <v>0</v>
      </c>
      <c r="J108" s="524">
        <v>42891</v>
      </c>
      <c r="K108" s="152">
        <v>12</v>
      </c>
      <c r="L108" s="168"/>
      <c r="M108" s="244">
        <v>1</v>
      </c>
      <c r="N108" s="153">
        <v>1</v>
      </c>
      <c r="O108" s="153">
        <v>100</v>
      </c>
      <c r="P108" s="168"/>
      <c r="Q108" s="23"/>
      <c r="R108" s="611">
        <v>608</v>
      </c>
      <c r="S108" s="610">
        <v>0.08</v>
      </c>
      <c r="T108" s="610"/>
      <c r="U108" s="154">
        <v>1</v>
      </c>
      <c r="V108" s="154">
        <v>1</v>
      </c>
      <c r="W108" s="154">
        <v>0</v>
      </c>
      <c r="X108" s="138"/>
      <c r="Y108" s="138"/>
      <c r="Z108" s="227"/>
      <c r="AA108" s="80"/>
      <c r="AB108" s="80"/>
      <c r="AC108" s="153"/>
      <c r="AD108" s="153"/>
      <c r="AE108" s="153"/>
      <c r="AF108" s="153"/>
      <c r="AG108" s="150"/>
      <c r="AH108" s="150"/>
      <c r="AI108" s="153"/>
      <c r="AJ108" s="153"/>
      <c r="AK108" s="153">
        <f t="shared" si="505"/>
        <v>40908.959999999999</v>
      </c>
      <c r="AL108" s="153">
        <f t="shared" si="519"/>
        <v>40908.959999999999</v>
      </c>
      <c r="AM108" s="153">
        <f t="shared" si="506"/>
        <v>40908.959999999999</v>
      </c>
      <c r="AN108" s="153">
        <f t="shared" si="507"/>
        <v>40908.959999999999</v>
      </c>
      <c r="AO108" s="153">
        <f t="shared" si="508"/>
        <v>40908.959999999999</v>
      </c>
      <c r="AP108" s="153">
        <f t="shared" si="509"/>
        <v>40908.959999999999</v>
      </c>
      <c r="AQ108" s="153">
        <f t="shared" si="510"/>
        <v>40908.959999999999</v>
      </c>
      <c r="AR108" s="153">
        <f t="shared" si="511"/>
        <v>40908.959999999999</v>
      </c>
      <c r="AS108" s="153">
        <f t="shared" si="512"/>
        <v>40908.959999999999</v>
      </c>
      <c r="AT108" s="153">
        <f t="shared" si="513"/>
        <v>40908.959999999999</v>
      </c>
      <c r="AU108" s="153">
        <f t="shared" si="514"/>
        <v>40908.959999999999</v>
      </c>
      <c r="AV108" s="153">
        <f t="shared" si="515"/>
        <v>40908.959999999999</v>
      </c>
      <c r="AW108" s="153">
        <f t="shared" si="516"/>
        <v>40908.959999999999</v>
      </c>
      <c r="AX108" s="153">
        <f t="shared" si="517"/>
        <v>40908.959999999999</v>
      </c>
      <c r="AY108" s="73"/>
      <c r="AZ108" s="73"/>
      <c r="BA108" s="249"/>
      <c r="BB108" s="184"/>
      <c r="BC108" s="184"/>
      <c r="BD108" s="184"/>
      <c r="BE108" s="184"/>
      <c r="BF108" s="184"/>
      <c r="BG108" s="184"/>
      <c r="BH108" s="184"/>
      <c r="BI108" s="184"/>
      <c r="BJ108" s="91"/>
      <c r="BK108" s="184"/>
      <c r="BL108" s="184">
        <f t="shared" si="470"/>
        <v>0.84</v>
      </c>
      <c r="BM108" s="184">
        <f t="shared" si="470"/>
        <v>0.84</v>
      </c>
      <c r="BN108" s="184">
        <f t="shared" si="470"/>
        <v>0.84</v>
      </c>
      <c r="BO108" s="184">
        <f t="shared" si="470"/>
        <v>0.84</v>
      </c>
      <c r="BP108" s="184">
        <f t="shared" si="470"/>
        <v>0.84</v>
      </c>
      <c r="BQ108" s="184">
        <f t="shared" si="470"/>
        <v>0.84</v>
      </c>
      <c r="BR108" s="184">
        <f t="shared" si="470"/>
        <v>0.84</v>
      </c>
      <c r="BS108" s="184">
        <f t="shared" si="470"/>
        <v>0.84</v>
      </c>
      <c r="BT108" s="184">
        <f t="shared" si="470"/>
        <v>0.84</v>
      </c>
      <c r="BU108" s="184">
        <f t="shared" si="470"/>
        <v>0.84</v>
      </c>
      <c r="BV108" s="184">
        <f t="shared" si="470"/>
        <v>0.84</v>
      </c>
      <c r="BW108" s="184">
        <f t="shared" si="470"/>
        <v>0.84</v>
      </c>
      <c r="BX108" s="184">
        <f t="shared" si="470"/>
        <v>0.84</v>
      </c>
      <c r="BY108" s="184">
        <f t="shared" si="470"/>
        <v>0.84</v>
      </c>
      <c r="BZ108" s="23"/>
      <c r="CA108" s="725"/>
      <c r="CB108" s="91"/>
      <c r="CC108" s="91"/>
      <c r="CD108" s="91"/>
      <c r="CE108" s="91"/>
      <c r="CF108" s="91"/>
      <c r="CG108" s="91"/>
      <c r="CH108" s="91"/>
      <c r="CI108" s="91"/>
      <c r="CJ108" s="91"/>
      <c r="CK108" s="184"/>
      <c r="CL108" s="184">
        <f t="shared" si="471"/>
        <v>0.84</v>
      </c>
      <c r="CM108" s="184">
        <f t="shared" si="471"/>
        <v>0.84</v>
      </c>
      <c r="CN108" s="184">
        <f t="shared" si="471"/>
        <v>0.84</v>
      </c>
      <c r="CO108" s="184">
        <f t="shared" si="471"/>
        <v>0.84</v>
      </c>
      <c r="CP108" s="184">
        <f t="shared" si="471"/>
        <v>0.84</v>
      </c>
      <c r="CQ108" s="184">
        <f t="shared" si="471"/>
        <v>0.84</v>
      </c>
      <c r="CR108" s="184">
        <f t="shared" si="471"/>
        <v>0.84</v>
      </c>
      <c r="CS108" s="184">
        <f t="shared" si="471"/>
        <v>0.84</v>
      </c>
      <c r="CT108" s="184">
        <f t="shared" si="471"/>
        <v>0.84</v>
      </c>
      <c r="CU108" s="184">
        <f t="shared" si="471"/>
        <v>0.84</v>
      </c>
      <c r="CV108" s="184">
        <f t="shared" si="471"/>
        <v>0.84</v>
      </c>
      <c r="CW108" s="184">
        <f t="shared" si="471"/>
        <v>0.84</v>
      </c>
      <c r="CX108" s="184">
        <f t="shared" si="471"/>
        <v>0.84</v>
      </c>
      <c r="CY108" s="184">
        <f t="shared" si="471"/>
        <v>0.84</v>
      </c>
      <c r="CZ108" s="168"/>
      <c r="DA108" s="725"/>
      <c r="DB108" s="91"/>
      <c r="DC108" s="91"/>
      <c r="DD108" s="91"/>
      <c r="DE108" s="91"/>
      <c r="DF108" s="91"/>
      <c r="DG108" s="91"/>
      <c r="DH108" s="91"/>
      <c r="DI108" s="91"/>
      <c r="DJ108" s="91"/>
      <c r="DK108" s="184"/>
      <c r="DL108" s="184">
        <f t="shared" si="472"/>
        <v>0.84</v>
      </c>
      <c r="DM108" s="184">
        <f t="shared" si="472"/>
        <v>0.84</v>
      </c>
      <c r="DN108" s="184">
        <f t="shared" si="472"/>
        <v>0.84</v>
      </c>
      <c r="DO108" s="184">
        <f t="shared" si="472"/>
        <v>0.84</v>
      </c>
      <c r="DP108" s="184">
        <f t="shared" si="472"/>
        <v>0.84</v>
      </c>
      <c r="DQ108" s="184">
        <f t="shared" si="472"/>
        <v>0.84</v>
      </c>
      <c r="DR108" s="184">
        <f t="shared" si="472"/>
        <v>0.84</v>
      </c>
      <c r="DS108" s="184">
        <f t="shared" si="472"/>
        <v>0.84</v>
      </c>
      <c r="DT108" s="184">
        <f t="shared" si="472"/>
        <v>0.84</v>
      </c>
      <c r="DU108" s="184">
        <f t="shared" si="472"/>
        <v>0.84</v>
      </c>
      <c r="DV108" s="184">
        <f t="shared" si="472"/>
        <v>0.84</v>
      </c>
      <c r="DW108" s="184">
        <f t="shared" si="472"/>
        <v>0.84</v>
      </c>
      <c r="DX108" s="184">
        <f t="shared" si="472"/>
        <v>0.84</v>
      </c>
      <c r="DY108" s="184">
        <f t="shared" si="472"/>
        <v>0.84</v>
      </c>
      <c r="DZ108" s="168"/>
      <c r="EA108" s="66"/>
      <c r="EB108" s="61">
        <v>0.75</v>
      </c>
      <c r="EC108" s="153">
        <v>2000</v>
      </c>
      <c r="ED108" s="596">
        <v>0.01</v>
      </c>
      <c r="EE108" s="596">
        <v>0.2</v>
      </c>
      <c r="EF108" s="145"/>
      <c r="EG108" s="73"/>
      <c r="EH108" s="244">
        <f t="shared" si="473"/>
        <v>0.4</v>
      </c>
      <c r="EI108" s="168"/>
      <c r="EJ108" s="66">
        <f t="shared" si="405"/>
        <v>10</v>
      </c>
      <c r="EK108" s="66">
        <v>0</v>
      </c>
      <c r="EL108" s="66">
        <v>0</v>
      </c>
      <c r="EM108" s="66">
        <v>0</v>
      </c>
      <c r="EN108" s="66">
        <v>0</v>
      </c>
      <c r="EO108" s="66">
        <v>0</v>
      </c>
      <c r="EP108" s="66">
        <v>0</v>
      </c>
      <c r="EQ108" s="66">
        <v>0</v>
      </c>
      <c r="ER108" s="66">
        <v>0</v>
      </c>
      <c r="ES108" s="66">
        <v>0</v>
      </c>
      <c r="ET108" s="66">
        <v>1</v>
      </c>
      <c r="EU108" s="66">
        <v>0</v>
      </c>
      <c r="EV108" s="66">
        <v>0</v>
      </c>
      <c r="EW108" s="66">
        <v>0</v>
      </c>
      <c r="EX108" s="66">
        <v>0</v>
      </c>
      <c r="EY108" s="66">
        <f t="shared" si="406"/>
        <v>1</v>
      </c>
      <c r="EZ108" s="66">
        <f t="shared" ref="EZ108" si="521">EY108</f>
        <v>1</v>
      </c>
      <c r="FA108" s="168"/>
      <c r="FB108" s="66">
        <f t="shared" si="426"/>
        <v>6</v>
      </c>
      <c r="FC108" s="153">
        <f t="shared" si="407"/>
        <v>2018</v>
      </c>
      <c r="FD108" s="77"/>
      <c r="FE108" s="77"/>
      <c r="FF108" s="77"/>
      <c r="FG108" s="77"/>
      <c r="FH108" s="77"/>
      <c r="FI108" s="77"/>
      <c r="FJ108" s="23"/>
      <c r="FK108" s="227"/>
      <c r="FL108" s="80"/>
      <c r="FM108" s="80"/>
      <c r="FN108" s="153"/>
      <c r="FO108" s="152"/>
      <c r="FP108" s="152"/>
      <c r="FQ108" s="152"/>
      <c r="FR108" s="152"/>
      <c r="FS108" s="152"/>
      <c r="FT108" s="152"/>
      <c r="FU108" s="152"/>
      <c r="FV108" s="152">
        <v>40908.959999999999</v>
      </c>
      <c r="FW108" s="152">
        <v>40908.959999999999</v>
      </c>
      <c r="FX108" s="152">
        <v>40908.959999999999</v>
      </c>
      <c r="FY108" s="152">
        <v>40908.959999999999</v>
      </c>
      <c r="FZ108" s="152">
        <v>40908.959999999999</v>
      </c>
      <c r="GA108" s="152">
        <v>40908.959999999999</v>
      </c>
      <c r="GB108" s="152">
        <v>40908.959999999999</v>
      </c>
      <c r="GC108" s="152">
        <v>40908.959999999999</v>
      </c>
      <c r="GD108" s="152">
        <v>40908.959999999999</v>
      </c>
      <c r="GE108" s="152">
        <v>40908.959999999999</v>
      </c>
      <c r="GF108" s="152">
        <v>40908.959999999999</v>
      </c>
      <c r="GG108" s="152">
        <v>40908.959999999999</v>
      </c>
      <c r="GH108" s="152">
        <v>40908.959999999999</v>
      </c>
      <c r="GI108" s="152">
        <v>40908.959999999999</v>
      </c>
      <c r="GJ108" s="168"/>
      <c r="GK108" s="227"/>
      <c r="GL108" s="80"/>
      <c r="GM108" s="80"/>
      <c r="GN108" s="153"/>
      <c r="GO108" s="153"/>
      <c r="GP108" s="153"/>
      <c r="GQ108" s="146"/>
      <c r="GR108" s="146"/>
      <c r="GS108" s="146"/>
      <c r="GT108" s="146"/>
      <c r="GU108" s="146">
        <v>1</v>
      </c>
      <c r="GV108" s="146">
        <v>1</v>
      </c>
      <c r="GW108" s="146">
        <v>1</v>
      </c>
      <c r="GX108" s="146">
        <v>1</v>
      </c>
      <c r="GY108" s="146">
        <v>1</v>
      </c>
      <c r="GZ108" s="146">
        <v>1</v>
      </c>
      <c r="HA108" s="146">
        <v>1</v>
      </c>
      <c r="HB108" s="146">
        <v>1</v>
      </c>
      <c r="HC108" s="146">
        <v>1</v>
      </c>
      <c r="HD108" s="146">
        <v>1</v>
      </c>
      <c r="HE108" s="146">
        <v>1</v>
      </c>
      <c r="HF108" s="146">
        <v>1</v>
      </c>
      <c r="HG108" s="146">
        <v>1</v>
      </c>
      <c r="HH108" s="146">
        <v>1</v>
      </c>
      <c r="HI108" s="146">
        <v>1</v>
      </c>
      <c r="HJ108" s="168"/>
      <c r="HK108" s="66">
        <f t="shared" si="409"/>
        <v>2017</v>
      </c>
      <c r="HL108" s="66">
        <f ca="1">IF($EJ108&gt;0,OFFSET(Dashboard!F$16,$EJ108-1,0),0)</f>
        <v>0</v>
      </c>
      <c r="HM108" s="66">
        <f ca="1">IF($EJ108&gt;0,OFFSET(Dashboard!G$16,$EJ108-1,0),0)</f>
        <v>1</v>
      </c>
      <c r="HN108" s="66">
        <f ca="1">IF($EJ108&gt;0,OFFSET(Dashboard!H$16,$EJ108-1,0),0)</f>
        <v>0</v>
      </c>
      <c r="HO108" s="168"/>
    </row>
    <row r="109" spans="1:223" s="5" customFormat="1" ht="24" customHeight="1" x14ac:dyDescent="0.2">
      <c r="A109" s="66">
        <f t="shared" ca="1" si="404"/>
        <v>1</v>
      </c>
      <c r="B109" s="68">
        <f t="shared" si="417"/>
        <v>99</v>
      </c>
      <c r="C109" s="68"/>
      <c r="D109" s="528" t="str">
        <f ca="1">IF(EJ109&gt;0,OFFSET(Dashboard!$E$16,EJ109-1,0),"")</f>
        <v>2016-18 Fed App</v>
      </c>
      <c r="E109" s="67" t="s">
        <v>663</v>
      </c>
      <c r="F109" s="69" t="s">
        <v>673</v>
      </c>
      <c r="G109" s="717">
        <f t="shared" ca="1" si="497"/>
        <v>458.97863280000001</v>
      </c>
      <c r="H109" s="718">
        <f t="shared" ca="1" si="498"/>
        <v>60.224959200000001</v>
      </c>
      <c r="I109" s="719">
        <f t="shared" ca="1" si="499"/>
        <v>0</v>
      </c>
      <c r="J109" s="524">
        <v>42891</v>
      </c>
      <c r="K109" s="152">
        <v>10</v>
      </c>
      <c r="L109" s="168"/>
      <c r="M109" s="244">
        <v>1</v>
      </c>
      <c r="N109" s="153">
        <v>1</v>
      </c>
      <c r="O109" s="153">
        <v>100</v>
      </c>
      <c r="P109" s="168"/>
      <c r="Q109" s="23"/>
      <c r="R109" s="611">
        <v>13817</v>
      </c>
      <c r="S109" s="610">
        <v>1.8129999999999999</v>
      </c>
      <c r="T109" s="610"/>
      <c r="U109" s="154">
        <v>1</v>
      </c>
      <c r="V109" s="154">
        <v>1</v>
      </c>
      <c r="W109" s="154">
        <v>0</v>
      </c>
      <c r="X109" s="138"/>
      <c r="Y109" s="138"/>
      <c r="Z109" s="227"/>
      <c r="AA109" s="80"/>
      <c r="AB109" s="80"/>
      <c r="AC109" s="153"/>
      <c r="AD109" s="153"/>
      <c r="AE109" s="153"/>
      <c r="AF109" s="153"/>
      <c r="AG109" s="150"/>
      <c r="AH109" s="150"/>
      <c r="AI109" s="153"/>
      <c r="AJ109" s="153"/>
      <c r="AK109" s="153">
        <f t="shared" ref="AK109" si="522">FV109*GV109</f>
        <v>33218.400000000001</v>
      </c>
      <c r="AL109" s="153">
        <f t="shared" ref="AL109:AL111" si="523">FW109*GW109</f>
        <v>33218.400000000001</v>
      </c>
      <c r="AM109" s="153">
        <f t="shared" ref="AM109:AM111" si="524">FX109*GX109</f>
        <v>33218.400000000001</v>
      </c>
      <c r="AN109" s="153">
        <f t="shared" ref="AN109:AN111" si="525">FY109*GY109</f>
        <v>33218.400000000001</v>
      </c>
      <c r="AO109" s="153">
        <f t="shared" ref="AO109:AO111" si="526">FZ109*GZ109</f>
        <v>33218.400000000001</v>
      </c>
      <c r="AP109" s="153">
        <f t="shared" ref="AP109:AP111" si="527">GA109*HA109</f>
        <v>33218.400000000001</v>
      </c>
      <c r="AQ109" s="153">
        <f t="shared" ref="AQ109:AQ111" si="528">GB109*HB109</f>
        <v>33218.400000000001</v>
      </c>
      <c r="AR109" s="153">
        <f t="shared" ref="AR109:AR111" si="529">GC109*HC109</f>
        <v>33218.400000000001</v>
      </c>
      <c r="AS109" s="153">
        <f t="shared" ref="AS109:AS111" si="530">GD109*HD109</f>
        <v>33218.400000000001</v>
      </c>
      <c r="AT109" s="153">
        <f t="shared" ref="AT109:AT111" si="531">GE109*HE109</f>
        <v>33218.400000000001</v>
      </c>
      <c r="AU109" s="153">
        <f t="shared" ref="AU109:AU111" si="532">GF109*HF109</f>
        <v>33218.400000000001</v>
      </c>
      <c r="AV109" s="153">
        <f t="shared" ref="AV109:AV111" si="533">GG109*HG109</f>
        <v>33218.400000000001</v>
      </c>
      <c r="AW109" s="153">
        <f t="shared" ref="AW109:AW111" si="534">GH109*HH109</f>
        <v>33218.400000000001</v>
      </c>
      <c r="AX109" s="153">
        <f t="shared" ref="AX109:AX111" si="535">GI109*HI109</f>
        <v>33218.400000000001</v>
      </c>
      <c r="AY109" s="73"/>
      <c r="AZ109" s="73"/>
      <c r="BA109" s="249"/>
      <c r="BB109" s="184"/>
      <c r="BC109" s="184"/>
      <c r="BD109" s="184"/>
      <c r="BE109" s="184"/>
      <c r="BF109" s="184"/>
      <c r="BG109" s="184"/>
      <c r="BH109" s="184"/>
      <c r="BI109" s="184"/>
      <c r="BJ109" s="91"/>
      <c r="BK109" s="184"/>
      <c r="BL109" s="184">
        <f t="shared" ref="BL109:BY114" si="536">$BM$4</f>
        <v>0.84</v>
      </c>
      <c r="BM109" s="184">
        <f t="shared" si="536"/>
        <v>0.84</v>
      </c>
      <c r="BN109" s="184">
        <f t="shared" si="536"/>
        <v>0.84</v>
      </c>
      <c r="BO109" s="184">
        <f t="shared" si="536"/>
        <v>0.84</v>
      </c>
      <c r="BP109" s="184">
        <f t="shared" si="536"/>
        <v>0.84</v>
      </c>
      <c r="BQ109" s="184">
        <f t="shared" si="536"/>
        <v>0.84</v>
      </c>
      <c r="BR109" s="184">
        <f t="shared" si="536"/>
        <v>0.84</v>
      </c>
      <c r="BS109" s="184">
        <f t="shared" si="536"/>
        <v>0.84</v>
      </c>
      <c r="BT109" s="184">
        <f t="shared" si="536"/>
        <v>0.84</v>
      </c>
      <c r="BU109" s="184">
        <f t="shared" si="536"/>
        <v>0.84</v>
      </c>
      <c r="BV109" s="184">
        <f t="shared" si="536"/>
        <v>0.84</v>
      </c>
      <c r="BW109" s="184">
        <f t="shared" si="536"/>
        <v>0.84</v>
      </c>
      <c r="BX109" s="184">
        <f t="shared" si="536"/>
        <v>0.84</v>
      </c>
      <c r="BY109" s="184">
        <f t="shared" si="536"/>
        <v>0.84</v>
      </c>
      <c r="BZ109" s="23"/>
      <c r="CA109" s="725"/>
      <c r="CB109" s="91"/>
      <c r="CC109" s="91"/>
      <c r="CD109" s="91"/>
      <c r="CE109" s="91"/>
      <c r="CF109" s="91"/>
      <c r="CG109" s="91"/>
      <c r="CH109" s="91"/>
      <c r="CI109" s="91"/>
      <c r="CJ109" s="91"/>
      <c r="CK109" s="184"/>
      <c r="CL109" s="184">
        <f t="shared" ref="CL109:CY114" si="537">$BM$4</f>
        <v>0.84</v>
      </c>
      <c r="CM109" s="184">
        <f t="shared" si="537"/>
        <v>0.84</v>
      </c>
      <c r="CN109" s="184">
        <f t="shared" si="537"/>
        <v>0.84</v>
      </c>
      <c r="CO109" s="184">
        <f t="shared" si="537"/>
        <v>0.84</v>
      </c>
      <c r="CP109" s="184">
        <f t="shared" si="537"/>
        <v>0.84</v>
      </c>
      <c r="CQ109" s="184">
        <f t="shared" si="537"/>
        <v>0.84</v>
      </c>
      <c r="CR109" s="184">
        <f t="shared" si="537"/>
        <v>0.84</v>
      </c>
      <c r="CS109" s="184">
        <f t="shared" si="537"/>
        <v>0.84</v>
      </c>
      <c r="CT109" s="184">
        <f t="shared" si="537"/>
        <v>0.84</v>
      </c>
      <c r="CU109" s="184">
        <f t="shared" si="537"/>
        <v>0.84</v>
      </c>
      <c r="CV109" s="184">
        <f t="shared" si="537"/>
        <v>0.84</v>
      </c>
      <c r="CW109" s="184">
        <f t="shared" si="537"/>
        <v>0.84</v>
      </c>
      <c r="CX109" s="184">
        <f t="shared" si="537"/>
        <v>0.84</v>
      </c>
      <c r="CY109" s="184">
        <f t="shared" si="537"/>
        <v>0.84</v>
      </c>
      <c r="CZ109" s="168"/>
      <c r="DA109" s="725"/>
      <c r="DB109" s="91"/>
      <c r="DC109" s="91"/>
      <c r="DD109" s="91"/>
      <c r="DE109" s="91"/>
      <c r="DF109" s="91"/>
      <c r="DG109" s="91"/>
      <c r="DH109" s="91"/>
      <c r="DI109" s="91"/>
      <c r="DJ109" s="91"/>
      <c r="DK109" s="184"/>
      <c r="DL109" s="184">
        <f t="shared" ref="DL109:DY114" si="538">$BM$4</f>
        <v>0.84</v>
      </c>
      <c r="DM109" s="184">
        <f t="shared" si="538"/>
        <v>0.84</v>
      </c>
      <c r="DN109" s="184">
        <f t="shared" si="538"/>
        <v>0.84</v>
      </c>
      <c r="DO109" s="184">
        <f t="shared" si="538"/>
        <v>0.84</v>
      </c>
      <c r="DP109" s="184">
        <f t="shared" si="538"/>
        <v>0.84</v>
      </c>
      <c r="DQ109" s="184">
        <f t="shared" si="538"/>
        <v>0.84</v>
      </c>
      <c r="DR109" s="184">
        <f t="shared" si="538"/>
        <v>0.84</v>
      </c>
      <c r="DS109" s="184">
        <f t="shared" si="538"/>
        <v>0.84</v>
      </c>
      <c r="DT109" s="184">
        <f t="shared" si="538"/>
        <v>0.84</v>
      </c>
      <c r="DU109" s="184">
        <f t="shared" si="538"/>
        <v>0.84</v>
      </c>
      <c r="DV109" s="184">
        <f t="shared" si="538"/>
        <v>0.84</v>
      </c>
      <c r="DW109" s="184">
        <f t="shared" si="538"/>
        <v>0.84</v>
      </c>
      <c r="DX109" s="184">
        <f t="shared" si="538"/>
        <v>0.84</v>
      </c>
      <c r="DY109" s="184">
        <f t="shared" si="538"/>
        <v>0.84</v>
      </c>
      <c r="DZ109" s="168"/>
      <c r="EA109" s="66"/>
      <c r="EB109" s="61">
        <v>0.75</v>
      </c>
      <c r="EC109" s="153">
        <v>2000</v>
      </c>
      <c r="ED109" s="596">
        <v>0.01</v>
      </c>
      <c r="EE109" s="596">
        <v>2</v>
      </c>
      <c r="EF109" s="145"/>
      <c r="EG109" s="73"/>
      <c r="EH109" s="244">
        <f t="shared" si="473"/>
        <v>0.4</v>
      </c>
      <c r="EI109" s="168"/>
      <c r="EJ109" s="66">
        <f t="shared" si="405"/>
        <v>10</v>
      </c>
      <c r="EK109" s="66">
        <v>0</v>
      </c>
      <c r="EL109" s="66">
        <v>0</v>
      </c>
      <c r="EM109" s="66">
        <v>0</v>
      </c>
      <c r="EN109" s="66">
        <v>0</v>
      </c>
      <c r="EO109" s="66">
        <v>0</v>
      </c>
      <c r="EP109" s="66">
        <v>0</v>
      </c>
      <c r="EQ109" s="66">
        <v>0</v>
      </c>
      <c r="ER109" s="66">
        <v>0</v>
      </c>
      <c r="ES109" s="66">
        <v>0</v>
      </c>
      <c r="ET109" s="66">
        <v>1</v>
      </c>
      <c r="EU109" s="66">
        <v>0</v>
      </c>
      <c r="EV109" s="66">
        <v>0</v>
      </c>
      <c r="EW109" s="66">
        <v>0</v>
      </c>
      <c r="EX109" s="66">
        <v>0</v>
      </c>
      <c r="EY109" s="66">
        <f t="shared" si="406"/>
        <v>1</v>
      </c>
      <c r="EZ109" s="66">
        <f t="shared" ref="EZ109" si="539">EY109</f>
        <v>1</v>
      </c>
      <c r="FA109" s="168"/>
      <c r="FB109" s="66">
        <f t="shared" si="426"/>
        <v>6</v>
      </c>
      <c r="FC109" s="153">
        <f t="shared" si="407"/>
        <v>2018</v>
      </c>
      <c r="FD109" s="77"/>
      <c r="FE109" s="77"/>
      <c r="FF109" s="77"/>
      <c r="FG109" s="77"/>
      <c r="FH109" s="77"/>
      <c r="FI109" s="77"/>
      <c r="FJ109" s="23"/>
      <c r="FK109" s="227"/>
      <c r="FL109" s="80"/>
      <c r="FM109" s="80"/>
      <c r="FN109" s="153"/>
      <c r="FO109" s="152"/>
      <c r="FP109" s="152"/>
      <c r="FQ109" s="152"/>
      <c r="FR109" s="152"/>
      <c r="FS109" s="152"/>
      <c r="FT109" s="152"/>
      <c r="FU109" s="152"/>
      <c r="FV109" s="152">
        <v>33218.400000000001</v>
      </c>
      <c r="FW109" s="152">
        <v>33218.400000000001</v>
      </c>
      <c r="FX109" s="152">
        <v>33218.400000000001</v>
      </c>
      <c r="FY109" s="152">
        <v>33218.400000000001</v>
      </c>
      <c r="FZ109" s="152">
        <v>33218.400000000001</v>
      </c>
      <c r="GA109" s="152">
        <v>33218.400000000001</v>
      </c>
      <c r="GB109" s="152">
        <v>33218.400000000001</v>
      </c>
      <c r="GC109" s="152">
        <v>33218.400000000001</v>
      </c>
      <c r="GD109" s="152">
        <v>33218.400000000001</v>
      </c>
      <c r="GE109" s="152">
        <v>33218.400000000001</v>
      </c>
      <c r="GF109" s="152">
        <v>33218.400000000001</v>
      </c>
      <c r="GG109" s="152">
        <v>33218.400000000001</v>
      </c>
      <c r="GH109" s="152">
        <v>33218.400000000001</v>
      </c>
      <c r="GI109" s="152">
        <v>33218.400000000001</v>
      </c>
      <c r="GJ109" s="168"/>
      <c r="GK109" s="227"/>
      <c r="GL109" s="80"/>
      <c r="GM109" s="80"/>
      <c r="GN109" s="153"/>
      <c r="GO109" s="153"/>
      <c r="GP109" s="153"/>
      <c r="GQ109" s="146"/>
      <c r="GR109" s="146"/>
      <c r="GS109" s="146"/>
      <c r="GT109" s="146"/>
      <c r="GU109" s="146">
        <v>1</v>
      </c>
      <c r="GV109" s="146">
        <v>1</v>
      </c>
      <c r="GW109" s="146">
        <v>1</v>
      </c>
      <c r="GX109" s="146">
        <v>1</v>
      </c>
      <c r="GY109" s="146">
        <v>1</v>
      </c>
      <c r="GZ109" s="146">
        <v>1</v>
      </c>
      <c r="HA109" s="146">
        <v>1</v>
      </c>
      <c r="HB109" s="146">
        <v>1</v>
      </c>
      <c r="HC109" s="146">
        <v>1</v>
      </c>
      <c r="HD109" s="146">
        <v>1</v>
      </c>
      <c r="HE109" s="146">
        <v>1</v>
      </c>
      <c r="HF109" s="146">
        <v>1</v>
      </c>
      <c r="HG109" s="146">
        <v>1</v>
      </c>
      <c r="HH109" s="146">
        <v>1</v>
      </c>
      <c r="HI109" s="146">
        <v>1</v>
      </c>
      <c r="HJ109" s="168"/>
      <c r="HK109" s="66">
        <f t="shared" si="409"/>
        <v>2017</v>
      </c>
      <c r="HL109" s="66">
        <f ca="1">IF($EJ109&gt;0,OFFSET(Dashboard!F$16,$EJ109-1,0),0)</f>
        <v>0</v>
      </c>
      <c r="HM109" s="66">
        <f ca="1">IF($EJ109&gt;0,OFFSET(Dashboard!G$16,$EJ109-1,0),0)</f>
        <v>1</v>
      </c>
      <c r="HN109" s="66">
        <f ca="1">IF($EJ109&gt;0,OFFSET(Dashboard!H$16,$EJ109-1,0),0)</f>
        <v>0</v>
      </c>
      <c r="HO109" s="168"/>
    </row>
    <row r="110" spans="1:223" s="5" customFormat="1" ht="24" customHeight="1" outlineLevel="1" x14ac:dyDescent="0.2">
      <c r="A110" s="66">
        <f t="shared" ca="1" si="404"/>
        <v>1</v>
      </c>
      <c r="B110" s="68">
        <f t="shared" si="417"/>
        <v>100</v>
      </c>
      <c r="C110" s="68"/>
      <c r="D110" s="528" t="str">
        <f ca="1">IF(EJ110&gt;0,OFFSET(Dashboard!$E$16,EJ110-1,0),"")</f>
        <v>2016-18 Fed App</v>
      </c>
      <c r="E110" s="67" t="s">
        <v>664</v>
      </c>
      <c r="F110" s="69" t="s">
        <v>674</v>
      </c>
      <c r="G110" s="717">
        <f t="shared" ca="1" si="497"/>
        <v>44.900908401834101</v>
      </c>
      <c r="H110" s="718">
        <f t="shared" ca="1" si="498"/>
        <v>23.298587459719297</v>
      </c>
      <c r="I110" s="719">
        <f t="shared" ca="1" si="499"/>
        <v>0</v>
      </c>
      <c r="J110" s="524">
        <v>43101</v>
      </c>
      <c r="K110" s="629">
        <v>22</v>
      </c>
      <c r="L110" s="168"/>
      <c r="M110" s="244">
        <v>1</v>
      </c>
      <c r="N110" s="153">
        <v>1</v>
      </c>
      <c r="O110" s="153">
        <v>100</v>
      </c>
      <c r="P110" s="168"/>
      <c r="Q110" s="23"/>
      <c r="R110" s="619">
        <v>2350.1719965441953</v>
      </c>
      <c r="S110" s="610">
        <v>1.2194783971148211</v>
      </c>
      <c r="T110" s="610"/>
      <c r="U110" s="154">
        <v>1</v>
      </c>
      <c r="V110" s="154">
        <v>1</v>
      </c>
      <c r="W110" s="154">
        <v>0</v>
      </c>
      <c r="X110" s="138"/>
      <c r="Y110" s="138"/>
      <c r="Z110" s="227"/>
      <c r="AA110" s="80"/>
      <c r="AB110" s="80"/>
      <c r="AC110" s="153"/>
      <c r="AD110" s="153"/>
      <c r="AE110" s="153"/>
      <c r="AF110" s="153"/>
      <c r="AG110" s="150"/>
      <c r="AH110" s="150"/>
      <c r="AI110" s="153"/>
      <c r="AJ110" s="153"/>
      <c r="AK110" s="153"/>
      <c r="AL110" s="153">
        <f t="shared" si="523"/>
        <v>19105.371210217181</v>
      </c>
      <c r="AM110" s="153">
        <f t="shared" si="524"/>
        <v>19105.371210217181</v>
      </c>
      <c r="AN110" s="153">
        <f t="shared" si="525"/>
        <v>19105.371210217181</v>
      </c>
      <c r="AO110" s="153">
        <f t="shared" si="526"/>
        <v>19105.371210217181</v>
      </c>
      <c r="AP110" s="153">
        <f t="shared" si="527"/>
        <v>19105.371210217181</v>
      </c>
      <c r="AQ110" s="153">
        <f t="shared" si="528"/>
        <v>19105.371210217181</v>
      </c>
      <c r="AR110" s="153">
        <f t="shared" si="529"/>
        <v>19105.371210217181</v>
      </c>
      <c r="AS110" s="153">
        <f t="shared" si="530"/>
        <v>19105.371210217181</v>
      </c>
      <c r="AT110" s="153">
        <f t="shared" si="531"/>
        <v>19105.371210217181</v>
      </c>
      <c r="AU110" s="153">
        <f t="shared" si="532"/>
        <v>19105.371210217181</v>
      </c>
      <c r="AV110" s="153">
        <f t="shared" si="533"/>
        <v>19105.371210217181</v>
      </c>
      <c r="AW110" s="153">
        <f t="shared" si="534"/>
        <v>19105.371210217181</v>
      </c>
      <c r="AX110" s="153">
        <f t="shared" si="535"/>
        <v>19105.371210217181</v>
      </c>
      <c r="AY110" s="73"/>
      <c r="AZ110" s="73"/>
      <c r="BA110" s="249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>
        <f t="shared" si="536"/>
        <v>0.84</v>
      </c>
      <c r="BM110" s="184">
        <f t="shared" si="536"/>
        <v>0.84</v>
      </c>
      <c r="BN110" s="184">
        <f t="shared" si="536"/>
        <v>0.84</v>
      </c>
      <c r="BO110" s="184">
        <f t="shared" si="536"/>
        <v>0.84</v>
      </c>
      <c r="BP110" s="184">
        <f t="shared" si="536"/>
        <v>0.84</v>
      </c>
      <c r="BQ110" s="184">
        <f t="shared" si="536"/>
        <v>0.84</v>
      </c>
      <c r="BR110" s="184">
        <f t="shared" si="536"/>
        <v>0.84</v>
      </c>
      <c r="BS110" s="184">
        <f t="shared" si="536"/>
        <v>0.84</v>
      </c>
      <c r="BT110" s="184">
        <f t="shared" si="536"/>
        <v>0.84</v>
      </c>
      <c r="BU110" s="184">
        <f t="shared" si="536"/>
        <v>0.84</v>
      </c>
      <c r="BV110" s="184">
        <f t="shared" si="536"/>
        <v>0.84</v>
      </c>
      <c r="BW110" s="184">
        <f t="shared" si="536"/>
        <v>0.84</v>
      </c>
      <c r="BX110" s="184">
        <f t="shared" si="536"/>
        <v>0.84</v>
      </c>
      <c r="BY110" s="184">
        <f t="shared" si="536"/>
        <v>0.84</v>
      </c>
      <c r="BZ110" s="23"/>
      <c r="CA110" s="249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>
        <f t="shared" si="537"/>
        <v>0.84</v>
      </c>
      <c r="CM110" s="184">
        <f t="shared" si="537"/>
        <v>0.84</v>
      </c>
      <c r="CN110" s="184">
        <f t="shared" si="537"/>
        <v>0.84</v>
      </c>
      <c r="CO110" s="184">
        <f t="shared" si="537"/>
        <v>0.84</v>
      </c>
      <c r="CP110" s="184">
        <f t="shared" si="537"/>
        <v>0.84</v>
      </c>
      <c r="CQ110" s="184">
        <f t="shared" si="537"/>
        <v>0.84</v>
      </c>
      <c r="CR110" s="184">
        <f t="shared" si="537"/>
        <v>0.84</v>
      </c>
      <c r="CS110" s="184">
        <f t="shared" si="537"/>
        <v>0.84</v>
      </c>
      <c r="CT110" s="184">
        <f t="shared" si="537"/>
        <v>0.84</v>
      </c>
      <c r="CU110" s="184">
        <f t="shared" si="537"/>
        <v>0.84</v>
      </c>
      <c r="CV110" s="184">
        <f t="shared" si="537"/>
        <v>0.84</v>
      </c>
      <c r="CW110" s="184">
        <f t="shared" si="537"/>
        <v>0.84</v>
      </c>
      <c r="CX110" s="184">
        <f t="shared" si="537"/>
        <v>0.84</v>
      </c>
      <c r="CY110" s="184">
        <f t="shared" si="537"/>
        <v>0.84</v>
      </c>
      <c r="CZ110" s="168"/>
      <c r="DA110" s="249"/>
      <c r="DB110" s="184"/>
      <c r="DC110" s="184"/>
      <c r="DD110" s="184"/>
      <c r="DE110" s="184"/>
      <c r="DF110" s="184"/>
      <c r="DG110" s="184"/>
      <c r="DH110" s="184"/>
      <c r="DI110" s="184"/>
      <c r="DJ110" s="184"/>
      <c r="DK110" s="184"/>
      <c r="DL110" s="184">
        <f t="shared" si="538"/>
        <v>0.84</v>
      </c>
      <c r="DM110" s="184">
        <f t="shared" si="538"/>
        <v>0.84</v>
      </c>
      <c r="DN110" s="184">
        <f t="shared" si="538"/>
        <v>0.84</v>
      </c>
      <c r="DO110" s="184">
        <f t="shared" si="538"/>
        <v>0.84</v>
      </c>
      <c r="DP110" s="184">
        <f t="shared" si="538"/>
        <v>0.84</v>
      </c>
      <c r="DQ110" s="184">
        <f t="shared" si="538"/>
        <v>0.84</v>
      </c>
      <c r="DR110" s="184">
        <f t="shared" si="538"/>
        <v>0.84</v>
      </c>
      <c r="DS110" s="184">
        <f t="shared" si="538"/>
        <v>0.84</v>
      </c>
      <c r="DT110" s="184">
        <f t="shared" si="538"/>
        <v>0.84</v>
      </c>
      <c r="DU110" s="184">
        <f t="shared" si="538"/>
        <v>0.84</v>
      </c>
      <c r="DV110" s="184">
        <f t="shared" si="538"/>
        <v>0.84</v>
      </c>
      <c r="DW110" s="184">
        <f t="shared" si="538"/>
        <v>0.84</v>
      </c>
      <c r="DX110" s="184">
        <f t="shared" si="538"/>
        <v>0.84</v>
      </c>
      <c r="DY110" s="184">
        <f t="shared" si="538"/>
        <v>0.84</v>
      </c>
      <c r="DZ110" s="168"/>
      <c r="EA110" s="66"/>
      <c r="EB110" s="61">
        <v>0.75</v>
      </c>
      <c r="EC110" s="153">
        <v>2010</v>
      </c>
      <c r="ED110" s="596">
        <v>0.1</v>
      </c>
      <c r="EE110" s="596">
        <v>0.5</v>
      </c>
      <c r="EF110" s="145"/>
      <c r="EG110" s="73"/>
      <c r="EH110" s="244">
        <f t="shared" si="473"/>
        <v>0.4</v>
      </c>
      <c r="EI110" s="168"/>
      <c r="EJ110" s="66">
        <f t="shared" si="405"/>
        <v>10</v>
      </c>
      <c r="EK110" s="66">
        <v>0</v>
      </c>
      <c r="EL110" s="66">
        <v>0</v>
      </c>
      <c r="EM110" s="66">
        <v>0</v>
      </c>
      <c r="EN110" s="66">
        <v>0</v>
      </c>
      <c r="EO110" s="66">
        <v>0</v>
      </c>
      <c r="EP110" s="66">
        <v>0</v>
      </c>
      <c r="EQ110" s="66">
        <v>0</v>
      </c>
      <c r="ER110" s="66">
        <v>0</v>
      </c>
      <c r="ES110" s="66">
        <v>0</v>
      </c>
      <c r="ET110" s="66">
        <v>1</v>
      </c>
      <c r="EU110" s="66">
        <v>0</v>
      </c>
      <c r="EV110" s="66">
        <v>0</v>
      </c>
      <c r="EW110" s="66">
        <v>0</v>
      </c>
      <c r="EX110" s="66">
        <v>0</v>
      </c>
      <c r="EY110" s="66">
        <f t="shared" si="406"/>
        <v>1</v>
      </c>
      <c r="EZ110" s="66">
        <f t="shared" ref="EZ110" si="540">EY110</f>
        <v>1</v>
      </c>
      <c r="FA110" s="168"/>
      <c r="FB110" s="66">
        <f t="shared" si="426"/>
        <v>6</v>
      </c>
      <c r="FC110" s="153">
        <f t="shared" si="407"/>
        <v>2019</v>
      </c>
      <c r="FD110" s="185"/>
      <c r="FE110" s="185"/>
      <c r="FF110" s="185"/>
      <c r="FG110" s="185"/>
      <c r="FH110" s="185"/>
      <c r="FI110" s="185"/>
      <c r="FJ110" s="23"/>
      <c r="FK110" s="227"/>
      <c r="FL110" s="80"/>
      <c r="FM110" s="80"/>
      <c r="FN110" s="153"/>
      <c r="FO110" s="152"/>
      <c r="FP110" s="152"/>
      <c r="FQ110" s="152"/>
      <c r="FR110" s="152"/>
      <c r="FS110" s="152"/>
      <c r="FT110" s="152"/>
      <c r="FU110" s="152"/>
      <c r="FV110" s="152"/>
      <c r="FW110" s="152">
        <v>19105.371210217181</v>
      </c>
      <c r="FX110" s="152">
        <v>19105.371210217181</v>
      </c>
      <c r="FY110" s="152">
        <v>19105.371210217181</v>
      </c>
      <c r="FZ110" s="152">
        <v>19105.371210217181</v>
      </c>
      <c r="GA110" s="152">
        <v>19105.371210217181</v>
      </c>
      <c r="GB110" s="152">
        <v>19105.371210217181</v>
      </c>
      <c r="GC110" s="152">
        <v>19105.371210217181</v>
      </c>
      <c r="GD110" s="152">
        <v>19105.371210217181</v>
      </c>
      <c r="GE110" s="152">
        <v>19105.371210217181</v>
      </c>
      <c r="GF110" s="152">
        <v>19105.371210217181</v>
      </c>
      <c r="GG110" s="152">
        <v>19105.371210217181</v>
      </c>
      <c r="GH110" s="152">
        <v>19105.371210217181</v>
      </c>
      <c r="GI110" s="152">
        <v>19105.371210217181</v>
      </c>
      <c r="GJ110" s="168"/>
      <c r="GK110" s="227"/>
      <c r="GL110" s="80"/>
      <c r="GM110" s="80"/>
      <c r="GN110" s="153"/>
      <c r="GO110" s="153"/>
      <c r="GP110" s="153"/>
      <c r="GQ110" s="153"/>
      <c r="GR110" s="146"/>
      <c r="GS110" s="61"/>
      <c r="GT110" s="61"/>
      <c r="GU110" s="146">
        <v>1</v>
      </c>
      <c r="GV110" s="146">
        <v>1</v>
      </c>
      <c r="GW110" s="146">
        <v>1</v>
      </c>
      <c r="GX110" s="146">
        <v>1</v>
      </c>
      <c r="GY110" s="146">
        <v>1</v>
      </c>
      <c r="GZ110" s="146">
        <v>1</v>
      </c>
      <c r="HA110" s="146">
        <v>1</v>
      </c>
      <c r="HB110" s="146">
        <v>1</v>
      </c>
      <c r="HC110" s="146">
        <v>1</v>
      </c>
      <c r="HD110" s="146">
        <v>1</v>
      </c>
      <c r="HE110" s="146">
        <v>1</v>
      </c>
      <c r="HF110" s="146">
        <v>1</v>
      </c>
      <c r="HG110" s="146">
        <v>1</v>
      </c>
      <c r="HH110" s="146">
        <v>1</v>
      </c>
      <c r="HI110" s="146">
        <v>1</v>
      </c>
      <c r="HJ110" s="168"/>
      <c r="HK110" s="66">
        <f t="shared" si="409"/>
        <v>2018</v>
      </c>
      <c r="HL110" s="66">
        <f ca="1">IF($EJ110&gt;0,OFFSET(Dashboard!F$16,$EJ110-1,0),0)</f>
        <v>0</v>
      </c>
      <c r="HM110" s="66">
        <f ca="1">IF($EJ110&gt;0,OFFSET(Dashboard!G$16,$EJ110-1,0),0)</f>
        <v>1</v>
      </c>
      <c r="HN110" s="66">
        <f ca="1">IF($EJ110&gt;0,OFFSET(Dashboard!H$16,$EJ110-1,0),0)</f>
        <v>0</v>
      </c>
      <c r="HO110" s="168"/>
    </row>
    <row r="111" spans="1:223" s="5" customFormat="1" ht="24" customHeight="1" outlineLevel="1" x14ac:dyDescent="0.2">
      <c r="A111" s="66">
        <f t="shared" ca="1" si="404"/>
        <v>1</v>
      </c>
      <c r="B111" s="68">
        <f t="shared" si="417"/>
        <v>101</v>
      </c>
      <c r="C111" s="68"/>
      <c r="D111" s="528" t="str">
        <f ca="1">IF(EJ111&gt;0,OFFSET(Dashboard!$E$16,EJ111-1,0),"")</f>
        <v>2016-18 Fed App</v>
      </c>
      <c r="E111" s="67" t="s">
        <v>678</v>
      </c>
      <c r="F111" s="69" t="s">
        <v>311</v>
      </c>
      <c r="G111" s="717">
        <f t="shared" ca="1" si="497"/>
        <v>3.4147006298329914</v>
      </c>
      <c r="H111" s="718">
        <f t="shared" ca="1" si="498"/>
        <v>0.4552934173110656</v>
      </c>
      <c r="I111" s="719">
        <f t="shared" ca="1" si="499"/>
        <v>0</v>
      </c>
      <c r="J111" s="524">
        <v>43101</v>
      </c>
      <c r="K111" s="186">
        <v>10.67</v>
      </c>
      <c r="L111" s="168"/>
      <c r="M111" s="244">
        <v>1</v>
      </c>
      <c r="N111" s="153">
        <v>1</v>
      </c>
      <c r="O111" s="153">
        <v>100</v>
      </c>
      <c r="P111" s="168"/>
      <c r="Q111" s="23"/>
      <c r="R111" s="618">
        <v>149.51197268178689</v>
      </c>
      <c r="S111" s="617">
        <v>1.9934929690904921E-2</v>
      </c>
      <c r="T111" s="669"/>
      <c r="U111" s="154">
        <v>1.0920000000000001</v>
      </c>
      <c r="V111" s="154">
        <v>1.2350000000000001</v>
      </c>
      <c r="W111" s="154">
        <v>-5.0000000000000001E-3</v>
      </c>
      <c r="X111" s="138"/>
      <c r="Y111" s="138"/>
      <c r="Z111" s="227"/>
      <c r="AA111" s="80"/>
      <c r="AB111" s="80"/>
      <c r="AC111" s="153"/>
      <c r="AD111" s="153"/>
      <c r="AE111" s="153"/>
      <c r="AF111" s="153"/>
      <c r="AG111" s="150"/>
      <c r="AH111" s="150"/>
      <c r="AI111" s="153"/>
      <c r="AJ111" s="153"/>
      <c r="AK111" s="153"/>
      <c r="AL111" s="153">
        <f t="shared" si="523"/>
        <v>22838.977832903412</v>
      </c>
      <c r="AM111" s="153">
        <f t="shared" si="524"/>
        <v>22838.977832903412</v>
      </c>
      <c r="AN111" s="153">
        <f t="shared" si="525"/>
        <v>22838.977832903412</v>
      </c>
      <c r="AO111" s="153">
        <f t="shared" si="526"/>
        <v>22838.977832903412</v>
      </c>
      <c r="AP111" s="153">
        <f t="shared" si="527"/>
        <v>22838.977832903412</v>
      </c>
      <c r="AQ111" s="153">
        <f t="shared" si="528"/>
        <v>22838.977832903412</v>
      </c>
      <c r="AR111" s="153">
        <f t="shared" si="529"/>
        <v>22838.977832903412</v>
      </c>
      <c r="AS111" s="153">
        <f t="shared" si="530"/>
        <v>22838.977832903412</v>
      </c>
      <c r="AT111" s="153">
        <f t="shared" si="531"/>
        <v>22838.977832903412</v>
      </c>
      <c r="AU111" s="153">
        <f t="shared" si="532"/>
        <v>22838.977832903412</v>
      </c>
      <c r="AV111" s="153">
        <f t="shared" si="533"/>
        <v>22838.977832903412</v>
      </c>
      <c r="AW111" s="153">
        <f t="shared" si="534"/>
        <v>22838.977832903412</v>
      </c>
      <c r="AX111" s="153">
        <f t="shared" si="535"/>
        <v>22838.977832903412</v>
      </c>
      <c r="AY111" s="73"/>
      <c r="AZ111" s="73"/>
      <c r="BA111" s="249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>
        <f t="shared" si="536"/>
        <v>0.84</v>
      </c>
      <c r="BM111" s="184">
        <f t="shared" si="536"/>
        <v>0.84</v>
      </c>
      <c r="BN111" s="184">
        <f t="shared" si="536"/>
        <v>0.84</v>
      </c>
      <c r="BO111" s="184">
        <f t="shared" si="536"/>
        <v>0.84</v>
      </c>
      <c r="BP111" s="184">
        <f t="shared" si="536"/>
        <v>0.84</v>
      </c>
      <c r="BQ111" s="184">
        <f t="shared" si="536"/>
        <v>0.84</v>
      </c>
      <c r="BR111" s="184">
        <f t="shared" si="536"/>
        <v>0.84</v>
      </c>
      <c r="BS111" s="184">
        <f t="shared" si="536"/>
        <v>0.84</v>
      </c>
      <c r="BT111" s="184">
        <f t="shared" si="536"/>
        <v>0.84</v>
      </c>
      <c r="BU111" s="184">
        <f t="shared" si="536"/>
        <v>0.84</v>
      </c>
      <c r="BV111" s="184">
        <f t="shared" si="536"/>
        <v>0.84</v>
      </c>
      <c r="BW111" s="184">
        <f t="shared" si="536"/>
        <v>0.84</v>
      </c>
      <c r="BX111" s="184">
        <f t="shared" si="536"/>
        <v>0.84</v>
      </c>
      <c r="BY111" s="184">
        <f t="shared" si="536"/>
        <v>0.84</v>
      </c>
      <c r="BZ111" s="23"/>
      <c r="CA111" s="249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>
        <f t="shared" si="537"/>
        <v>0.84</v>
      </c>
      <c r="CM111" s="184">
        <f t="shared" si="537"/>
        <v>0.84</v>
      </c>
      <c r="CN111" s="184">
        <f t="shared" si="537"/>
        <v>0.84</v>
      </c>
      <c r="CO111" s="184">
        <f t="shared" si="537"/>
        <v>0.84</v>
      </c>
      <c r="CP111" s="184">
        <f t="shared" si="537"/>
        <v>0.84</v>
      </c>
      <c r="CQ111" s="184">
        <f t="shared" si="537"/>
        <v>0.84</v>
      </c>
      <c r="CR111" s="184">
        <f t="shared" si="537"/>
        <v>0.84</v>
      </c>
      <c r="CS111" s="184">
        <f t="shared" si="537"/>
        <v>0.84</v>
      </c>
      <c r="CT111" s="184">
        <f t="shared" si="537"/>
        <v>0.84</v>
      </c>
      <c r="CU111" s="184">
        <f t="shared" si="537"/>
        <v>0.84</v>
      </c>
      <c r="CV111" s="184">
        <f t="shared" si="537"/>
        <v>0.84</v>
      </c>
      <c r="CW111" s="184">
        <f t="shared" si="537"/>
        <v>0.84</v>
      </c>
      <c r="CX111" s="184">
        <f t="shared" si="537"/>
        <v>0.84</v>
      </c>
      <c r="CY111" s="184">
        <f t="shared" si="537"/>
        <v>0.84</v>
      </c>
      <c r="CZ111" s="168"/>
      <c r="DA111" s="249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>
        <f t="shared" si="538"/>
        <v>0.84</v>
      </c>
      <c r="DM111" s="184">
        <f t="shared" si="538"/>
        <v>0.84</v>
      </c>
      <c r="DN111" s="184">
        <f t="shared" si="538"/>
        <v>0.84</v>
      </c>
      <c r="DO111" s="184">
        <f t="shared" si="538"/>
        <v>0.84</v>
      </c>
      <c r="DP111" s="184">
        <f t="shared" si="538"/>
        <v>0.84</v>
      </c>
      <c r="DQ111" s="184">
        <f t="shared" si="538"/>
        <v>0.84</v>
      </c>
      <c r="DR111" s="184">
        <f t="shared" si="538"/>
        <v>0.84</v>
      </c>
      <c r="DS111" s="184">
        <f t="shared" si="538"/>
        <v>0.84</v>
      </c>
      <c r="DT111" s="184">
        <f t="shared" si="538"/>
        <v>0.84</v>
      </c>
      <c r="DU111" s="184">
        <f t="shared" si="538"/>
        <v>0.84</v>
      </c>
      <c r="DV111" s="184">
        <f t="shared" si="538"/>
        <v>0.84</v>
      </c>
      <c r="DW111" s="184">
        <f t="shared" si="538"/>
        <v>0.84</v>
      </c>
      <c r="DX111" s="184">
        <f t="shared" si="538"/>
        <v>0.84</v>
      </c>
      <c r="DY111" s="184">
        <f t="shared" si="538"/>
        <v>0.84</v>
      </c>
      <c r="DZ111" s="168"/>
      <c r="EA111" s="66"/>
      <c r="EB111" s="61">
        <v>0.53489292403908095</v>
      </c>
      <c r="EC111" s="153">
        <v>1970</v>
      </c>
      <c r="ED111" s="596">
        <v>1.6624987435797114E-2</v>
      </c>
      <c r="EE111" s="596">
        <v>0.16705409967213777</v>
      </c>
      <c r="EF111" s="145"/>
      <c r="EG111" s="73"/>
      <c r="EH111" s="244">
        <f t="shared" si="473"/>
        <v>0.4</v>
      </c>
      <c r="EI111" s="168"/>
      <c r="EJ111" s="66">
        <f t="shared" si="405"/>
        <v>10</v>
      </c>
      <c r="EK111" s="66">
        <v>0</v>
      </c>
      <c r="EL111" s="66">
        <v>0</v>
      </c>
      <c r="EM111" s="66">
        <v>0</v>
      </c>
      <c r="EN111" s="66">
        <v>0</v>
      </c>
      <c r="EO111" s="66">
        <v>0</v>
      </c>
      <c r="EP111" s="66">
        <v>0</v>
      </c>
      <c r="EQ111" s="66">
        <v>0</v>
      </c>
      <c r="ER111" s="66">
        <v>0</v>
      </c>
      <c r="ES111" s="66">
        <v>0</v>
      </c>
      <c r="ET111" s="66">
        <v>1</v>
      </c>
      <c r="EU111" s="66">
        <v>0</v>
      </c>
      <c r="EV111" s="66">
        <v>0</v>
      </c>
      <c r="EW111" s="66">
        <v>0</v>
      </c>
      <c r="EX111" s="66">
        <v>0</v>
      </c>
      <c r="EY111" s="66">
        <f t="shared" si="406"/>
        <v>1</v>
      </c>
      <c r="EZ111" s="66">
        <f t="shared" ref="EZ111" si="541">EY111</f>
        <v>1</v>
      </c>
      <c r="FA111" s="168"/>
      <c r="FB111" s="66">
        <f t="shared" si="426"/>
        <v>6</v>
      </c>
      <c r="FC111" s="153">
        <f t="shared" si="407"/>
        <v>2019</v>
      </c>
      <c r="FD111" s="185"/>
      <c r="FE111" s="185"/>
      <c r="FF111" s="185"/>
      <c r="FG111" s="185"/>
      <c r="FH111" s="185"/>
      <c r="FI111" s="185"/>
      <c r="FJ111" s="23"/>
      <c r="FK111" s="227"/>
      <c r="FL111" s="80"/>
      <c r="FM111" s="80"/>
      <c r="FN111" s="153"/>
      <c r="FO111" s="152"/>
      <c r="FP111" s="152"/>
      <c r="FQ111" s="152"/>
      <c r="FR111" s="152"/>
      <c r="FS111" s="152"/>
      <c r="FT111" s="152"/>
      <c r="FU111" s="152"/>
      <c r="FV111" s="152"/>
      <c r="FW111" s="152">
        <v>22838.977832903412</v>
      </c>
      <c r="FX111" s="152">
        <v>22838.977832903412</v>
      </c>
      <c r="FY111" s="152">
        <v>22838.977832903412</v>
      </c>
      <c r="FZ111" s="152">
        <v>22838.977832903412</v>
      </c>
      <c r="GA111" s="152">
        <v>22838.977832903412</v>
      </c>
      <c r="GB111" s="152">
        <v>22838.977832903412</v>
      </c>
      <c r="GC111" s="152">
        <v>22838.977832903412</v>
      </c>
      <c r="GD111" s="152">
        <v>22838.977832903412</v>
      </c>
      <c r="GE111" s="152">
        <v>22838.977832903412</v>
      </c>
      <c r="GF111" s="152">
        <v>22838.977832903412</v>
      </c>
      <c r="GG111" s="152">
        <v>22838.977832903412</v>
      </c>
      <c r="GH111" s="152">
        <v>22838.977832903412</v>
      </c>
      <c r="GI111" s="152">
        <v>22838.977832903412</v>
      </c>
      <c r="GJ111" s="168"/>
      <c r="GK111" s="227"/>
      <c r="GL111" s="80"/>
      <c r="GM111" s="80"/>
      <c r="GN111" s="153"/>
      <c r="GO111" s="153"/>
      <c r="GP111" s="153"/>
      <c r="GQ111" s="153"/>
      <c r="GR111" s="146"/>
      <c r="GS111" s="594"/>
      <c r="GT111" s="594"/>
      <c r="GU111" s="146">
        <v>1</v>
      </c>
      <c r="GV111" s="146">
        <v>1</v>
      </c>
      <c r="GW111" s="146">
        <v>1</v>
      </c>
      <c r="GX111" s="146">
        <v>1</v>
      </c>
      <c r="GY111" s="146">
        <v>1</v>
      </c>
      <c r="GZ111" s="146">
        <v>1</v>
      </c>
      <c r="HA111" s="146">
        <v>1</v>
      </c>
      <c r="HB111" s="146">
        <v>1</v>
      </c>
      <c r="HC111" s="146">
        <v>1</v>
      </c>
      <c r="HD111" s="146">
        <v>1</v>
      </c>
      <c r="HE111" s="146">
        <v>1</v>
      </c>
      <c r="HF111" s="146">
        <v>1</v>
      </c>
      <c r="HG111" s="146">
        <v>1</v>
      </c>
      <c r="HH111" s="146">
        <v>1</v>
      </c>
      <c r="HI111" s="146">
        <v>1</v>
      </c>
      <c r="HJ111" s="168"/>
      <c r="HK111" s="66">
        <f t="shared" si="409"/>
        <v>2018</v>
      </c>
      <c r="HL111" s="66">
        <f ca="1">IF($EJ111&gt;0,OFFSET(Dashboard!F$16,$EJ111-1,0),0)</f>
        <v>0</v>
      </c>
      <c r="HM111" s="66">
        <f ca="1">IF($EJ111&gt;0,OFFSET(Dashboard!G$16,$EJ111-1,0),0)</f>
        <v>1</v>
      </c>
      <c r="HN111" s="66">
        <f ca="1">IF($EJ111&gt;0,OFFSET(Dashboard!H$16,$EJ111-1,0),0)</f>
        <v>0</v>
      </c>
      <c r="HO111" s="168"/>
    </row>
    <row r="112" spans="1:223" s="5" customFormat="1" ht="24" customHeight="1" outlineLevel="1" x14ac:dyDescent="0.2">
      <c r="A112" s="66">
        <f t="shared" ca="1" si="404"/>
        <v>1</v>
      </c>
      <c r="B112" s="68">
        <f t="shared" si="417"/>
        <v>102</v>
      </c>
      <c r="C112" s="68"/>
      <c r="D112" s="528" t="str">
        <f ca="1">IF(EJ112&gt;0,OFFSET(Dashboard!$E$16,EJ112-1,0),"")</f>
        <v>2016-18 Fed App</v>
      </c>
      <c r="E112" s="67" t="s">
        <v>679</v>
      </c>
      <c r="F112" s="69" t="s">
        <v>303</v>
      </c>
      <c r="G112" s="717">
        <f t="shared" ca="1" si="497"/>
        <v>267.71595094278683</v>
      </c>
      <c r="H112" s="718">
        <f t="shared" ca="1" si="498"/>
        <v>47.7518462726146</v>
      </c>
      <c r="I112" s="719">
        <f t="shared" ca="1" si="499"/>
        <v>0</v>
      </c>
      <c r="J112" s="524">
        <v>43126</v>
      </c>
      <c r="K112" s="186">
        <v>6</v>
      </c>
      <c r="L112" s="168"/>
      <c r="M112" s="244">
        <v>1</v>
      </c>
      <c r="N112" s="153">
        <v>1</v>
      </c>
      <c r="O112" s="153">
        <v>100</v>
      </c>
      <c r="P112" s="168"/>
      <c r="Q112" s="23"/>
      <c r="R112" s="618">
        <v>13.372728015566821</v>
      </c>
      <c r="S112" s="666">
        <v>2.3852611329135999E-3</v>
      </c>
      <c r="T112" s="610"/>
      <c r="U112" s="154">
        <v>1.1000000000000001</v>
      </c>
      <c r="V112" s="154">
        <v>1.2266666666666668</v>
      </c>
      <c r="W112" s="154">
        <v>-4.0333333333333341E-3</v>
      </c>
      <c r="X112" s="138"/>
      <c r="Y112" s="138"/>
      <c r="Z112" s="227"/>
      <c r="AA112" s="80"/>
      <c r="AB112" s="80"/>
      <c r="AC112" s="153"/>
      <c r="AD112" s="153"/>
      <c r="AE112" s="153"/>
      <c r="AF112" s="153"/>
      <c r="AG112" s="150"/>
      <c r="AH112" s="150"/>
      <c r="AI112" s="153"/>
      <c r="AJ112" s="153"/>
      <c r="AK112" s="153"/>
      <c r="AL112" s="153">
        <f>FW112*GW112</f>
        <v>20019546.545113765</v>
      </c>
      <c r="AM112" s="153">
        <f t="shared" ref="AM112:AN114" si="542">FX112*GX112</f>
        <v>20019546.545113765</v>
      </c>
      <c r="AN112" s="153">
        <f t="shared" si="542"/>
        <v>20019546.545113765</v>
      </c>
      <c r="AO112" s="153">
        <f t="shared" si="486"/>
        <v>20019546.545113765</v>
      </c>
      <c r="AP112" s="153">
        <f t="shared" si="487"/>
        <v>20019546.545113765</v>
      </c>
      <c r="AQ112" s="153">
        <f t="shared" si="488"/>
        <v>20019546.545113765</v>
      </c>
      <c r="AR112" s="153">
        <f t="shared" si="489"/>
        <v>20019546.545113765</v>
      </c>
      <c r="AS112" s="153">
        <f t="shared" si="490"/>
        <v>20019546.545113765</v>
      </c>
      <c r="AT112" s="153">
        <f t="shared" si="491"/>
        <v>20019546.545113765</v>
      </c>
      <c r="AU112" s="153">
        <f t="shared" si="492"/>
        <v>20019546.545113765</v>
      </c>
      <c r="AV112" s="153">
        <f t="shared" si="493"/>
        <v>20019546.545113765</v>
      </c>
      <c r="AW112" s="153">
        <f t="shared" si="494"/>
        <v>20019546.545113765</v>
      </c>
      <c r="AX112" s="153">
        <f t="shared" si="495"/>
        <v>20019546.545113765</v>
      </c>
      <c r="AY112" s="73"/>
      <c r="AZ112" s="73"/>
      <c r="BA112" s="249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>
        <f t="shared" si="536"/>
        <v>0.84</v>
      </c>
      <c r="BM112" s="184">
        <f t="shared" si="536"/>
        <v>0.84</v>
      </c>
      <c r="BN112" s="184">
        <f t="shared" si="536"/>
        <v>0.84</v>
      </c>
      <c r="BO112" s="184">
        <f t="shared" si="536"/>
        <v>0.84</v>
      </c>
      <c r="BP112" s="184">
        <f t="shared" si="536"/>
        <v>0.84</v>
      </c>
      <c r="BQ112" s="184">
        <f t="shared" si="536"/>
        <v>0.84</v>
      </c>
      <c r="BR112" s="184">
        <f t="shared" si="536"/>
        <v>0.84</v>
      </c>
      <c r="BS112" s="184">
        <f t="shared" si="536"/>
        <v>0.84</v>
      </c>
      <c r="BT112" s="184">
        <f t="shared" si="536"/>
        <v>0.84</v>
      </c>
      <c r="BU112" s="184">
        <f t="shared" si="536"/>
        <v>0.84</v>
      </c>
      <c r="BV112" s="184">
        <f t="shared" si="536"/>
        <v>0.84</v>
      </c>
      <c r="BW112" s="184">
        <f t="shared" si="536"/>
        <v>0.84</v>
      </c>
      <c r="BX112" s="184">
        <f t="shared" si="536"/>
        <v>0.84</v>
      </c>
      <c r="BY112" s="184">
        <f t="shared" si="536"/>
        <v>0.84</v>
      </c>
      <c r="BZ112" s="23"/>
      <c r="CA112" s="249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>
        <f t="shared" si="537"/>
        <v>0.84</v>
      </c>
      <c r="CM112" s="184">
        <f t="shared" si="537"/>
        <v>0.84</v>
      </c>
      <c r="CN112" s="184">
        <f t="shared" si="537"/>
        <v>0.84</v>
      </c>
      <c r="CO112" s="184">
        <f t="shared" si="537"/>
        <v>0.84</v>
      </c>
      <c r="CP112" s="184">
        <f t="shared" si="537"/>
        <v>0.84</v>
      </c>
      <c r="CQ112" s="184">
        <f t="shared" si="537"/>
        <v>0.84</v>
      </c>
      <c r="CR112" s="184">
        <f t="shared" si="537"/>
        <v>0.84</v>
      </c>
      <c r="CS112" s="184">
        <f t="shared" si="537"/>
        <v>0.84</v>
      </c>
      <c r="CT112" s="184">
        <f t="shared" si="537"/>
        <v>0.84</v>
      </c>
      <c r="CU112" s="184">
        <f t="shared" si="537"/>
        <v>0.84</v>
      </c>
      <c r="CV112" s="184">
        <f t="shared" si="537"/>
        <v>0.84</v>
      </c>
      <c r="CW112" s="184">
        <f t="shared" si="537"/>
        <v>0.84</v>
      </c>
      <c r="CX112" s="184">
        <f t="shared" si="537"/>
        <v>0.84</v>
      </c>
      <c r="CY112" s="184">
        <f t="shared" si="537"/>
        <v>0.84</v>
      </c>
      <c r="CZ112" s="168"/>
      <c r="DA112" s="249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>
        <f t="shared" si="538"/>
        <v>0.84</v>
      </c>
      <c r="DM112" s="184">
        <f t="shared" si="538"/>
        <v>0.84</v>
      </c>
      <c r="DN112" s="184">
        <f t="shared" si="538"/>
        <v>0.84</v>
      </c>
      <c r="DO112" s="184">
        <f t="shared" si="538"/>
        <v>0.84</v>
      </c>
      <c r="DP112" s="184">
        <f t="shared" si="538"/>
        <v>0.84</v>
      </c>
      <c r="DQ112" s="184">
        <f t="shared" si="538"/>
        <v>0.84</v>
      </c>
      <c r="DR112" s="184">
        <f t="shared" si="538"/>
        <v>0.84</v>
      </c>
      <c r="DS112" s="184">
        <f t="shared" si="538"/>
        <v>0.84</v>
      </c>
      <c r="DT112" s="184">
        <f t="shared" si="538"/>
        <v>0.84</v>
      </c>
      <c r="DU112" s="184">
        <f t="shared" si="538"/>
        <v>0.84</v>
      </c>
      <c r="DV112" s="184">
        <f t="shared" si="538"/>
        <v>0.84</v>
      </c>
      <c r="DW112" s="184">
        <f t="shared" si="538"/>
        <v>0.84</v>
      </c>
      <c r="DX112" s="184">
        <f t="shared" si="538"/>
        <v>0.84</v>
      </c>
      <c r="DY112" s="184">
        <f t="shared" si="538"/>
        <v>0.84</v>
      </c>
      <c r="DZ112" s="168"/>
      <c r="EA112" s="66"/>
      <c r="EB112" s="61">
        <v>0.9</v>
      </c>
      <c r="EC112" s="153">
        <v>2008</v>
      </c>
      <c r="ED112" s="596">
        <v>0.1</v>
      </c>
      <c r="EE112" s="596">
        <v>0</v>
      </c>
      <c r="EF112" s="145"/>
      <c r="EG112" s="73"/>
      <c r="EH112" s="244">
        <f t="shared" si="473"/>
        <v>0.4</v>
      </c>
      <c r="EI112" s="168"/>
      <c r="EJ112" s="66">
        <f t="shared" si="405"/>
        <v>10</v>
      </c>
      <c r="EK112" s="66">
        <v>0</v>
      </c>
      <c r="EL112" s="66">
        <v>0</v>
      </c>
      <c r="EM112" s="66">
        <v>0</v>
      </c>
      <c r="EN112" s="66">
        <v>0</v>
      </c>
      <c r="EO112" s="66">
        <v>0</v>
      </c>
      <c r="EP112" s="66">
        <v>0</v>
      </c>
      <c r="EQ112" s="66">
        <v>0</v>
      </c>
      <c r="ER112" s="66">
        <v>0</v>
      </c>
      <c r="ES112" s="66">
        <v>0</v>
      </c>
      <c r="ET112" s="66">
        <v>1</v>
      </c>
      <c r="EU112" s="66">
        <v>0</v>
      </c>
      <c r="EV112" s="66">
        <v>0</v>
      </c>
      <c r="EW112" s="66">
        <v>0</v>
      </c>
      <c r="EX112" s="66">
        <v>0</v>
      </c>
      <c r="EY112" s="66">
        <f t="shared" si="406"/>
        <v>1</v>
      </c>
      <c r="EZ112" s="66">
        <f t="shared" ref="EZ112" si="543">EY112</f>
        <v>1</v>
      </c>
      <c r="FA112" s="168"/>
      <c r="FB112" s="66">
        <f t="shared" si="426"/>
        <v>6</v>
      </c>
      <c r="FC112" s="153">
        <f t="shared" si="407"/>
        <v>2019</v>
      </c>
      <c r="FD112" s="185"/>
      <c r="FE112" s="185"/>
      <c r="FF112" s="185"/>
      <c r="FG112" s="185"/>
      <c r="FH112" s="185"/>
      <c r="FI112" s="185"/>
      <c r="FJ112" s="23"/>
      <c r="FK112" s="227"/>
      <c r="FL112" s="80"/>
      <c r="FM112" s="80"/>
      <c r="FN112" s="153"/>
      <c r="FO112" s="152"/>
      <c r="FP112" s="152"/>
      <c r="FQ112" s="152"/>
      <c r="FR112" s="152"/>
      <c r="FS112" s="152"/>
      <c r="FT112" s="152"/>
      <c r="FU112" s="152"/>
      <c r="FV112" s="152"/>
      <c r="FW112" s="152">
        <v>20019546.545113765</v>
      </c>
      <c r="FX112" s="152">
        <v>20019546.545113765</v>
      </c>
      <c r="FY112" s="152">
        <v>20019546.545113765</v>
      </c>
      <c r="FZ112" s="152">
        <v>20019546.545113765</v>
      </c>
      <c r="GA112" s="152">
        <v>20019546.545113765</v>
      </c>
      <c r="GB112" s="152">
        <v>20019546.545113765</v>
      </c>
      <c r="GC112" s="152">
        <v>20019546.545113765</v>
      </c>
      <c r="GD112" s="152">
        <v>20019546.545113765</v>
      </c>
      <c r="GE112" s="152">
        <v>20019546.545113765</v>
      </c>
      <c r="GF112" s="152">
        <v>20019546.545113765</v>
      </c>
      <c r="GG112" s="152">
        <v>20019546.545113765</v>
      </c>
      <c r="GH112" s="152">
        <v>20019546.545113765</v>
      </c>
      <c r="GI112" s="152">
        <v>20019546.545113765</v>
      </c>
      <c r="GJ112" s="168"/>
      <c r="GK112" s="227"/>
      <c r="GL112" s="80"/>
      <c r="GM112" s="80"/>
      <c r="GN112" s="153"/>
      <c r="GO112" s="153"/>
      <c r="GP112" s="153"/>
      <c r="GQ112" s="153"/>
      <c r="GR112" s="146"/>
      <c r="GS112" s="61"/>
      <c r="GT112" s="61"/>
      <c r="GU112" s="146">
        <v>1</v>
      </c>
      <c r="GV112" s="146">
        <v>1</v>
      </c>
      <c r="GW112" s="146">
        <v>1</v>
      </c>
      <c r="GX112" s="146">
        <v>1</v>
      </c>
      <c r="GY112" s="146">
        <v>1</v>
      </c>
      <c r="GZ112" s="146">
        <v>1</v>
      </c>
      <c r="HA112" s="146">
        <v>1</v>
      </c>
      <c r="HB112" s="146">
        <v>1</v>
      </c>
      <c r="HC112" s="146">
        <v>1</v>
      </c>
      <c r="HD112" s="146">
        <v>1</v>
      </c>
      <c r="HE112" s="146">
        <v>1</v>
      </c>
      <c r="HF112" s="146">
        <v>1</v>
      </c>
      <c r="HG112" s="146">
        <v>1</v>
      </c>
      <c r="HH112" s="146">
        <v>1</v>
      </c>
      <c r="HI112" s="146">
        <v>1</v>
      </c>
      <c r="HJ112" s="168"/>
      <c r="HK112" s="66">
        <f t="shared" si="409"/>
        <v>2018</v>
      </c>
      <c r="HL112" s="66">
        <f ca="1">IF($EJ112&gt;0,OFFSET(Dashboard!F$16,$EJ112-1,0),0)</f>
        <v>0</v>
      </c>
      <c r="HM112" s="66">
        <f ca="1">IF($EJ112&gt;0,OFFSET(Dashboard!G$16,$EJ112-1,0),0)</f>
        <v>1</v>
      </c>
      <c r="HN112" s="66">
        <f ca="1">IF($EJ112&gt;0,OFFSET(Dashboard!H$16,$EJ112-1,0),0)</f>
        <v>0</v>
      </c>
      <c r="HO112" s="168"/>
    </row>
    <row r="113" spans="1:223" s="5" customFormat="1" ht="24" customHeight="1" outlineLevel="1" x14ac:dyDescent="0.2">
      <c r="A113" s="66">
        <f t="shared" ca="1" si="404"/>
        <v>1</v>
      </c>
      <c r="B113" s="68">
        <f t="shared" si="417"/>
        <v>103</v>
      </c>
      <c r="C113" s="68"/>
      <c r="D113" s="528" t="str">
        <f ca="1">IF(EJ113&gt;0,OFFSET(Dashboard!$E$16,EJ113-1,0),"")</f>
        <v>2016-18 Fed App</v>
      </c>
      <c r="E113" s="67" t="s">
        <v>680</v>
      </c>
      <c r="F113" s="69" t="s">
        <v>675</v>
      </c>
      <c r="G113" s="717">
        <f t="shared" ca="1" si="497"/>
        <v>10.410006355557508</v>
      </c>
      <c r="H113" s="718">
        <f t="shared" ca="1" si="498"/>
        <v>1.3659274596595681</v>
      </c>
      <c r="I113" s="719">
        <f t="shared" ca="1" si="499"/>
        <v>0</v>
      </c>
      <c r="J113" s="524">
        <v>43128</v>
      </c>
      <c r="K113" s="186">
        <v>8.5</v>
      </c>
      <c r="L113" s="168"/>
      <c r="M113" s="244">
        <v>1</v>
      </c>
      <c r="N113" s="153">
        <v>1</v>
      </c>
      <c r="O113" s="153">
        <v>100</v>
      </c>
      <c r="P113" s="168"/>
      <c r="Q113" s="23"/>
      <c r="R113" s="619">
        <v>385.49582492936315</v>
      </c>
      <c r="S113" s="610">
        <v>5.0582037596357897E-2</v>
      </c>
      <c r="T113" s="610"/>
      <c r="U113" s="154">
        <v>1.0249999999999999</v>
      </c>
      <c r="V113" s="154">
        <v>1.1600000000000001</v>
      </c>
      <c r="W113" s="154">
        <v>-1.0333333333333333E-2</v>
      </c>
      <c r="X113" s="138"/>
      <c r="Y113" s="138"/>
      <c r="Z113" s="227"/>
      <c r="AA113" s="80"/>
      <c r="AB113" s="80"/>
      <c r="AC113" s="153"/>
      <c r="AD113" s="153"/>
      <c r="AE113" s="153"/>
      <c r="AF113" s="153"/>
      <c r="AG113" s="150"/>
      <c r="AH113" s="150"/>
      <c r="AI113" s="153"/>
      <c r="AJ113" s="153"/>
      <c r="AK113" s="153"/>
      <c r="AL113" s="153">
        <f t="shared" si="291"/>
        <v>27004.2</v>
      </c>
      <c r="AM113" s="153">
        <f t="shared" si="542"/>
        <v>27004.2</v>
      </c>
      <c r="AN113" s="153">
        <f t="shared" si="542"/>
        <v>27004.2</v>
      </c>
      <c r="AO113" s="153">
        <f t="shared" si="486"/>
        <v>27004.2</v>
      </c>
      <c r="AP113" s="153">
        <f t="shared" si="487"/>
        <v>27004.2</v>
      </c>
      <c r="AQ113" s="153">
        <f t="shared" si="488"/>
        <v>27004.2</v>
      </c>
      <c r="AR113" s="153">
        <f t="shared" si="489"/>
        <v>27004.2</v>
      </c>
      <c r="AS113" s="153">
        <f t="shared" si="490"/>
        <v>27004.2</v>
      </c>
      <c r="AT113" s="153">
        <f t="shared" si="491"/>
        <v>27004.2</v>
      </c>
      <c r="AU113" s="153">
        <f t="shared" si="492"/>
        <v>27004.2</v>
      </c>
      <c r="AV113" s="153">
        <f t="shared" si="493"/>
        <v>27004.2</v>
      </c>
      <c r="AW113" s="153">
        <f t="shared" si="494"/>
        <v>27004.2</v>
      </c>
      <c r="AX113" s="153">
        <f t="shared" si="495"/>
        <v>27004.2</v>
      </c>
      <c r="AY113" s="73"/>
      <c r="AZ113" s="73"/>
      <c r="BA113" s="249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>
        <f t="shared" si="536"/>
        <v>0.84</v>
      </c>
      <c r="BM113" s="184">
        <f t="shared" si="536"/>
        <v>0.84</v>
      </c>
      <c r="BN113" s="184">
        <f t="shared" si="536"/>
        <v>0.84</v>
      </c>
      <c r="BO113" s="184">
        <f t="shared" si="536"/>
        <v>0.84</v>
      </c>
      <c r="BP113" s="184">
        <f t="shared" si="536"/>
        <v>0.84</v>
      </c>
      <c r="BQ113" s="184">
        <f t="shared" si="536"/>
        <v>0.84</v>
      </c>
      <c r="BR113" s="184">
        <f t="shared" si="536"/>
        <v>0.84</v>
      </c>
      <c r="BS113" s="184">
        <f t="shared" si="536"/>
        <v>0.84</v>
      </c>
      <c r="BT113" s="184">
        <f t="shared" si="536"/>
        <v>0.84</v>
      </c>
      <c r="BU113" s="184">
        <f t="shared" si="536"/>
        <v>0.84</v>
      </c>
      <c r="BV113" s="184">
        <f t="shared" si="536"/>
        <v>0.84</v>
      </c>
      <c r="BW113" s="184">
        <f t="shared" si="536"/>
        <v>0.84</v>
      </c>
      <c r="BX113" s="184">
        <f t="shared" si="536"/>
        <v>0.84</v>
      </c>
      <c r="BY113" s="184">
        <f t="shared" si="536"/>
        <v>0.84</v>
      </c>
      <c r="BZ113" s="23"/>
      <c r="CA113" s="249"/>
      <c r="CB113" s="184"/>
      <c r="CC113" s="184"/>
      <c r="CD113" s="184"/>
      <c r="CE113" s="184"/>
      <c r="CF113" s="184"/>
      <c r="CG113" s="184"/>
      <c r="CH113" s="184"/>
      <c r="CI113" s="184"/>
      <c r="CJ113" s="184"/>
      <c r="CK113" s="184"/>
      <c r="CL113" s="184">
        <f t="shared" si="537"/>
        <v>0.84</v>
      </c>
      <c r="CM113" s="184">
        <f t="shared" si="537"/>
        <v>0.84</v>
      </c>
      <c r="CN113" s="184">
        <f t="shared" si="537"/>
        <v>0.84</v>
      </c>
      <c r="CO113" s="184">
        <f t="shared" si="537"/>
        <v>0.84</v>
      </c>
      <c r="CP113" s="184">
        <f t="shared" si="537"/>
        <v>0.84</v>
      </c>
      <c r="CQ113" s="184">
        <f t="shared" si="537"/>
        <v>0.84</v>
      </c>
      <c r="CR113" s="184">
        <f t="shared" si="537"/>
        <v>0.84</v>
      </c>
      <c r="CS113" s="184">
        <f t="shared" si="537"/>
        <v>0.84</v>
      </c>
      <c r="CT113" s="184">
        <f t="shared" si="537"/>
        <v>0.84</v>
      </c>
      <c r="CU113" s="184">
        <f t="shared" si="537"/>
        <v>0.84</v>
      </c>
      <c r="CV113" s="184">
        <f t="shared" si="537"/>
        <v>0.84</v>
      </c>
      <c r="CW113" s="184">
        <f t="shared" si="537"/>
        <v>0.84</v>
      </c>
      <c r="CX113" s="184">
        <f t="shared" si="537"/>
        <v>0.84</v>
      </c>
      <c r="CY113" s="184">
        <f t="shared" si="537"/>
        <v>0.84</v>
      </c>
      <c r="CZ113" s="168"/>
      <c r="DA113" s="249"/>
      <c r="DB113" s="184"/>
      <c r="DC113" s="184"/>
      <c r="DD113" s="184"/>
      <c r="DE113" s="184"/>
      <c r="DF113" s="184"/>
      <c r="DG113" s="184"/>
      <c r="DH113" s="184"/>
      <c r="DI113" s="184"/>
      <c r="DJ113" s="184"/>
      <c r="DK113" s="184"/>
      <c r="DL113" s="184">
        <f t="shared" si="538"/>
        <v>0.84</v>
      </c>
      <c r="DM113" s="184">
        <f t="shared" si="538"/>
        <v>0.84</v>
      </c>
      <c r="DN113" s="184">
        <f t="shared" si="538"/>
        <v>0.84</v>
      </c>
      <c r="DO113" s="184">
        <f t="shared" si="538"/>
        <v>0.84</v>
      </c>
      <c r="DP113" s="184">
        <f t="shared" si="538"/>
        <v>0.84</v>
      </c>
      <c r="DQ113" s="184">
        <f t="shared" si="538"/>
        <v>0.84</v>
      </c>
      <c r="DR113" s="184">
        <f t="shared" si="538"/>
        <v>0.84</v>
      </c>
      <c r="DS113" s="184">
        <f t="shared" si="538"/>
        <v>0.84</v>
      </c>
      <c r="DT113" s="184">
        <f t="shared" si="538"/>
        <v>0.84</v>
      </c>
      <c r="DU113" s="184">
        <f t="shared" si="538"/>
        <v>0.84</v>
      </c>
      <c r="DV113" s="184">
        <f t="shared" si="538"/>
        <v>0.84</v>
      </c>
      <c r="DW113" s="184">
        <f t="shared" si="538"/>
        <v>0.84</v>
      </c>
      <c r="DX113" s="184">
        <f t="shared" si="538"/>
        <v>0.84</v>
      </c>
      <c r="DY113" s="184">
        <f t="shared" si="538"/>
        <v>0.84</v>
      </c>
      <c r="DZ113" s="168"/>
      <c r="EA113" s="66"/>
      <c r="EB113" s="61">
        <v>0.8</v>
      </c>
      <c r="EC113" s="153">
        <v>2010</v>
      </c>
      <c r="ED113" s="596">
        <v>0.1</v>
      </c>
      <c r="EE113" s="596">
        <v>0</v>
      </c>
      <c r="EF113" s="145"/>
      <c r="EG113" s="73"/>
      <c r="EH113" s="244">
        <f t="shared" si="473"/>
        <v>0.4</v>
      </c>
      <c r="EI113" s="168"/>
      <c r="EJ113" s="66">
        <f t="shared" si="405"/>
        <v>10</v>
      </c>
      <c r="EK113" s="66">
        <v>0</v>
      </c>
      <c r="EL113" s="66">
        <v>0</v>
      </c>
      <c r="EM113" s="66">
        <v>0</v>
      </c>
      <c r="EN113" s="66">
        <v>0</v>
      </c>
      <c r="EO113" s="66">
        <v>0</v>
      </c>
      <c r="EP113" s="66">
        <v>0</v>
      </c>
      <c r="EQ113" s="66">
        <v>0</v>
      </c>
      <c r="ER113" s="66">
        <v>0</v>
      </c>
      <c r="ES113" s="66">
        <v>0</v>
      </c>
      <c r="ET113" s="66">
        <v>1</v>
      </c>
      <c r="EU113" s="66">
        <v>0</v>
      </c>
      <c r="EV113" s="66">
        <v>0</v>
      </c>
      <c r="EW113" s="66">
        <v>0</v>
      </c>
      <c r="EX113" s="66">
        <v>0</v>
      </c>
      <c r="EY113" s="66">
        <f t="shared" si="406"/>
        <v>1</v>
      </c>
      <c r="EZ113" s="66">
        <f t="shared" ref="EZ113" si="544">EY113</f>
        <v>1</v>
      </c>
      <c r="FA113" s="168"/>
      <c r="FB113" s="66">
        <f t="shared" si="426"/>
        <v>6</v>
      </c>
      <c r="FC113" s="153">
        <f t="shared" si="407"/>
        <v>2019</v>
      </c>
      <c r="FD113" s="185"/>
      <c r="FE113" s="185"/>
      <c r="FF113" s="185"/>
      <c r="FG113" s="185"/>
      <c r="FH113" s="185"/>
      <c r="FI113" s="185"/>
      <c r="FJ113" s="23"/>
      <c r="FK113" s="227"/>
      <c r="FL113" s="80"/>
      <c r="FM113" s="80"/>
      <c r="FN113" s="153"/>
      <c r="FO113" s="152"/>
      <c r="FP113" s="152"/>
      <c r="FQ113" s="152"/>
      <c r="FR113" s="152"/>
      <c r="FS113" s="152"/>
      <c r="FT113" s="152"/>
      <c r="FU113" s="152"/>
      <c r="FV113" s="152"/>
      <c r="FW113" s="152">
        <v>27004.2</v>
      </c>
      <c r="FX113" s="152">
        <v>27004.2</v>
      </c>
      <c r="FY113" s="152">
        <v>27004.2</v>
      </c>
      <c r="FZ113" s="152">
        <v>27004.2</v>
      </c>
      <c r="GA113" s="152">
        <v>27004.2</v>
      </c>
      <c r="GB113" s="152">
        <v>27004.2</v>
      </c>
      <c r="GC113" s="152">
        <v>27004.2</v>
      </c>
      <c r="GD113" s="152">
        <v>27004.2</v>
      </c>
      <c r="GE113" s="152">
        <v>27004.2</v>
      </c>
      <c r="GF113" s="152">
        <v>27004.2</v>
      </c>
      <c r="GG113" s="152">
        <v>27004.2</v>
      </c>
      <c r="GH113" s="152">
        <v>27004.2</v>
      </c>
      <c r="GI113" s="152">
        <v>27004.2</v>
      </c>
      <c r="GJ113" s="168"/>
      <c r="GK113" s="227"/>
      <c r="GL113" s="80"/>
      <c r="GM113" s="80"/>
      <c r="GN113" s="153"/>
      <c r="GO113" s="153"/>
      <c r="GP113" s="153"/>
      <c r="GQ113" s="153"/>
      <c r="GR113" s="146"/>
      <c r="GS113" s="61"/>
      <c r="GT113" s="61"/>
      <c r="GU113" s="146">
        <v>1</v>
      </c>
      <c r="GV113" s="146">
        <v>1</v>
      </c>
      <c r="GW113" s="146">
        <v>1</v>
      </c>
      <c r="GX113" s="146">
        <v>1</v>
      </c>
      <c r="GY113" s="146">
        <v>1</v>
      </c>
      <c r="GZ113" s="146">
        <v>1</v>
      </c>
      <c r="HA113" s="146">
        <v>1</v>
      </c>
      <c r="HB113" s="146">
        <v>1</v>
      </c>
      <c r="HC113" s="146">
        <v>1</v>
      </c>
      <c r="HD113" s="146">
        <v>1</v>
      </c>
      <c r="HE113" s="146">
        <v>1</v>
      </c>
      <c r="HF113" s="146">
        <v>1</v>
      </c>
      <c r="HG113" s="146">
        <v>1</v>
      </c>
      <c r="HH113" s="146">
        <v>1</v>
      </c>
      <c r="HI113" s="146">
        <v>1</v>
      </c>
      <c r="HJ113" s="168"/>
      <c r="HK113" s="66">
        <f t="shared" si="409"/>
        <v>2018</v>
      </c>
      <c r="HL113" s="66">
        <f ca="1">IF($EJ113&gt;0,OFFSET(Dashboard!F$16,$EJ113-1,0),0)</f>
        <v>0</v>
      </c>
      <c r="HM113" s="66">
        <f ca="1">IF($EJ113&gt;0,OFFSET(Dashboard!G$16,$EJ113-1,0),0)</f>
        <v>1</v>
      </c>
      <c r="HN113" s="66">
        <f ca="1">IF($EJ113&gt;0,OFFSET(Dashboard!H$16,$EJ113-1,0),0)</f>
        <v>0</v>
      </c>
      <c r="HO113" s="168"/>
    </row>
    <row r="114" spans="1:223" s="5" customFormat="1" ht="26" customHeight="1" x14ac:dyDescent="0.2">
      <c r="A114" s="66">
        <f t="shared" ca="1" si="404"/>
        <v>1</v>
      </c>
      <c r="B114" s="68">
        <f t="shared" si="417"/>
        <v>104</v>
      </c>
      <c r="C114" s="68"/>
      <c r="D114" s="528" t="str">
        <f ca="1">IF(EJ114&gt;0,OFFSET(Dashboard!$E$16,EJ114-1,0),"")</f>
        <v>2016-18 Fed App</v>
      </c>
      <c r="E114" s="67" t="s">
        <v>681</v>
      </c>
      <c r="F114" s="69" t="s">
        <v>676</v>
      </c>
      <c r="G114" s="717">
        <f t="shared" ca="1" si="466"/>
        <v>19.679999999999996</v>
      </c>
      <c r="H114" s="718">
        <f ca="1">S114*OFFSET($Z114,0,YEAR($J114)-2006)/1000</f>
        <v>14.277787475615382</v>
      </c>
      <c r="I114" s="719">
        <f t="shared" ref="I114" ca="1" si="545">T114*OFFSET($Z114,0,YEAR($J114)-2006)/1000000</f>
        <v>0</v>
      </c>
      <c r="J114" s="524">
        <v>43264</v>
      </c>
      <c r="K114" s="186">
        <v>4.04</v>
      </c>
      <c r="L114" s="168"/>
      <c r="M114" s="244">
        <v>1</v>
      </c>
      <c r="N114" s="153">
        <v>0</v>
      </c>
      <c r="O114" s="153">
        <v>100</v>
      </c>
      <c r="P114" s="168"/>
      <c r="Q114" s="23"/>
      <c r="R114" s="619">
        <v>310.20420515846894</v>
      </c>
      <c r="S114" s="610">
        <v>0.22505232293164698</v>
      </c>
      <c r="T114" s="610"/>
      <c r="U114" s="154">
        <v>1.0469999999999999</v>
      </c>
      <c r="V114" s="154">
        <v>1.36</v>
      </c>
      <c r="W114" s="154">
        <v>-2.1000000000000001E-2</v>
      </c>
      <c r="X114" s="138"/>
      <c r="Y114" s="138"/>
      <c r="Z114" s="227"/>
      <c r="AA114" s="80"/>
      <c r="AB114" s="80"/>
      <c r="AC114" s="153"/>
      <c r="AD114" s="153"/>
      <c r="AE114" s="153"/>
      <c r="AF114" s="153"/>
      <c r="AG114" s="150"/>
      <c r="AH114" s="150"/>
      <c r="AI114" s="153"/>
      <c r="AJ114" s="153"/>
      <c r="AK114" s="153"/>
      <c r="AL114" s="153">
        <f t="shared" ref="AL114" si="546">FW114*GW114</f>
        <v>63442.079999999994</v>
      </c>
      <c r="AM114" s="153">
        <f t="shared" si="542"/>
        <v>63442.079999999994</v>
      </c>
      <c r="AN114" s="153">
        <f t="shared" si="542"/>
        <v>63442.079999999994</v>
      </c>
      <c r="AO114" s="153">
        <f t="shared" si="486"/>
        <v>63442.079999999994</v>
      </c>
      <c r="AP114" s="153">
        <f t="shared" si="487"/>
        <v>63442.079999999994</v>
      </c>
      <c r="AQ114" s="153">
        <f t="shared" si="488"/>
        <v>63442.079999999994</v>
      </c>
      <c r="AR114" s="153">
        <f t="shared" si="489"/>
        <v>63442.079999999994</v>
      </c>
      <c r="AS114" s="153">
        <f t="shared" si="490"/>
        <v>63442.079999999994</v>
      </c>
      <c r="AT114" s="153">
        <f t="shared" si="491"/>
        <v>63442.079999999994</v>
      </c>
      <c r="AU114" s="153">
        <f t="shared" si="492"/>
        <v>63442.079999999994</v>
      </c>
      <c r="AV114" s="153">
        <f t="shared" si="493"/>
        <v>63442.079999999994</v>
      </c>
      <c r="AW114" s="153">
        <f t="shared" si="494"/>
        <v>63442.079999999994</v>
      </c>
      <c r="AX114" s="153">
        <f t="shared" si="495"/>
        <v>63442.079999999994</v>
      </c>
      <c r="AY114" s="73"/>
      <c r="AZ114" s="73"/>
      <c r="BA114" s="249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>
        <f t="shared" si="536"/>
        <v>0.84</v>
      </c>
      <c r="BM114" s="184">
        <f t="shared" si="536"/>
        <v>0.84</v>
      </c>
      <c r="BN114" s="184">
        <f t="shared" si="536"/>
        <v>0.84</v>
      </c>
      <c r="BO114" s="184">
        <f t="shared" si="536"/>
        <v>0.84</v>
      </c>
      <c r="BP114" s="184">
        <f t="shared" si="536"/>
        <v>0.84</v>
      </c>
      <c r="BQ114" s="184">
        <f t="shared" si="536"/>
        <v>0.84</v>
      </c>
      <c r="BR114" s="184">
        <f t="shared" si="536"/>
        <v>0.84</v>
      </c>
      <c r="BS114" s="184">
        <f t="shared" si="536"/>
        <v>0.84</v>
      </c>
      <c r="BT114" s="184">
        <f t="shared" si="536"/>
        <v>0.84</v>
      </c>
      <c r="BU114" s="184">
        <f t="shared" si="536"/>
        <v>0.84</v>
      </c>
      <c r="BV114" s="184">
        <f t="shared" si="536"/>
        <v>0.84</v>
      </c>
      <c r="BW114" s="184">
        <f t="shared" si="536"/>
        <v>0.84</v>
      </c>
      <c r="BX114" s="184">
        <f t="shared" si="536"/>
        <v>0.84</v>
      </c>
      <c r="BY114" s="184">
        <f t="shared" si="536"/>
        <v>0.84</v>
      </c>
      <c r="BZ114" s="23"/>
      <c r="CA114" s="249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>
        <f t="shared" si="537"/>
        <v>0.84</v>
      </c>
      <c r="CM114" s="184">
        <f t="shared" si="537"/>
        <v>0.84</v>
      </c>
      <c r="CN114" s="184">
        <f t="shared" si="537"/>
        <v>0.84</v>
      </c>
      <c r="CO114" s="184">
        <f t="shared" si="537"/>
        <v>0.84</v>
      </c>
      <c r="CP114" s="184">
        <f t="shared" si="537"/>
        <v>0.84</v>
      </c>
      <c r="CQ114" s="184">
        <f t="shared" si="537"/>
        <v>0.84</v>
      </c>
      <c r="CR114" s="184">
        <f t="shared" si="537"/>
        <v>0.84</v>
      </c>
      <c r="CS114" s="184">
        <f t="shared" si="537"/>
        <v>0.84</v>
      </c>
      <c r="CT114" s="184">
        <f t="shared" si="537"/>
        <v>0.84</v>
      </c>
      <c r="CU114" s="184">
        <f t="shared" si="537"/>
        <v>0.84</v>
      </c>
      <c r="CV114" s="184">
        <f t="shared" si="537"/>
        <v>0.84</v>
      </c>
      <c r="CW114" s="184">
        <f t="shared" si="537"/>
        <v>0.84</v>
      </c>
      <c r="CX114" s="184">
        <f t="shared" si="537"/>
        <v>0.84</v>
      </c>
      <c r="CY114" s="184">
        <f t="shared" si="537"/>
        <v>0.84</v>
      </c>
      <c r="CZ114" s="168"/>
      <c r="DA114" s="249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>
        <f t="shared" si="538"/>
        <v>0.84</v>
      </c>
      <c r="DM114" s="184">
        <f t="shared" si="538"/>
        <v>0.84</v>
      </c>
      <c r="DN114" s="184">
        <f t="shared" si="538"/>
        <v>0.84</v>
      </c>
      <c r="DO114" s="184">
        <f t="shared" si="538"/>
        <v>0.84</v>
      </c>
      <c r="DP114" s="184">
        <f t="shared" si="538"/>
        <v>0.84</v>
      </c>
      <c r="DQ114" s="184">
        <f t="shared" si="538"/>
        <v>0.84</v>
      </c>
      <c r="DR114" s="184">
        <f t="shared" si="538"/>
        <v>0.84</v>
      </c>
      <c r="DS114" s="184">
        <f t="shared" si="538"/>
        <v>0.84</v>
      </c>
      <c r="DT114" s="184">
        <f t="shared" si="538"/>
        <v>0.84</v>
      </c>
      <c r="DU114" s="184">
        <f t="shared" si="538"/>
        <v>0.84</v>
      </c>
      <c r="DV114" s="184">
        <f t="shared" si="538"/>
        <v>0.84</v>
      </c>
      <c r="DW114" s="184">
        <f t="shared" si="538"/>
        <v>0.84</v>
      </c>
      <c r="DX114" s="184">
        <f t="shared" si="538"/>
        <v>0.84</v>
      </c>
      <c r="DY114" s="184">
        <f t="shared" si="538"/>
        <v>0.84</v>
      </c>
      <c r="DZ114" s="168"/>
      <c r="EA114" s="66"/>
      <c r="EB114" s="61">
        <v>0.53826089410404598</v>
      </c>
      <c r="EC114" s="153">
        <v>2000</v>
      </c>
      <c r="ED114" s="596">
        <v>6.8023432555759603E-3</v>
      </c>
      <c r="EE114" s="596">
        <v>0.32058750898876398</v>
      </c>
      <c r="EF114" s="145"/>
      <c r="EG114" s="73"/>
      <c r="EH114" s="244">
        <f t="shared" si="473"/>
        <v>0.4</v>
      </c>
      <c r="EI114" s="168"/>
      <c r="EJ114" s="66">
        <f t="shared" si="405"/>
        <v>10</v>
      </c>
      <c r="EK114" s="66">
        <v>0</v>
      </c>
      <c r="EL114" s="66">
        <v>0</v>
      </c>
      <c r="EM114" s="66">
        <v>0</v>
      </c>
      <c r="EN114" s="66">
        <v>0</v>
      </c>
      <c r="EO114" s="66">
        <v>0</v>
      </c>
      <c r="EP114" s="66">
        <v>0</v>
      </c>
      <c r="EQ114" s="66">
        <v>0</v>
      </c>
      <c r="ER114" s="66">
        <v>0</v>
      </c>
      <c r="ES114" s="66">
        <v>0</v>
      </c>
      <c r="ET114" s="66">
        <v>1</v>
      </c>
      <c r="EU114" s="66">
        <v>0</v>
      </c>
      <c r="EV114" s="66">
        <v>0</v>
      </c>
      <c r="EW114" s="66">
        <v>0</v>
      </c>
      <c r="EX114" s="66">
        <v>0</v>
      </c>
      <c r="EY114" s="66">
        <f t="shared" si="406"/>
        <v>1</v>
      </c>
      <c r="EZ114" s="66">
        <f t="shared" ref="EZ114" si="547">EY114</f>
        <v>1</v>
      </c>
      <c r="FA114" s="168"/>
      <c r="FB114" s="66">
        <f t="shared" si="426"/>
        <v>6</v>
      </c>
      <c r="FC114" s="153">
        <f t="shared" si="407"/>
        <v>2019</v>
      </c>
      <c r="FD114" s="185"/>
      <c r="FE114" s="185"/>
      <c r="FF114" s="185"/>
      <c r="FG114" s="185"/>
      <c r="FH114" s="185"/>
      <c r="FI114" s="185"/>
      <c r="FJ114" s="23"/>
      <c r="FK114" s="227"/>
      <c r="FL114" s="80"/>
      <c r="FM114" s="80"/>
      <c r="FN114" s="153"/>
      <c r="FO114" s="152"/>
      <c r="FP114" s="152"/>
      <c r="FQ114" s="152"/>
      <c r="FR114" s="152"/>
      <c r="FS114" s="152"/>
      <c r="FT114" s="152"/>
      <c r="FU114" s="152"/>
      <c r="FV114" s="152"/>
      <c r="FW114" s="152">
        <v>63442.079999999994</v>
      </c>
      <c r="FX114" s="152">
        <v>63442.079999999994</v>
      </c>
      <c r="FY114" s="152">
        <v>63442.079999999994</v>
      </c>
      <c r="FZ114" s="152">
        <v>63442.079999999994</v>
      </c>
      <c r="GA114" s="152">
        <v>63442.079999999994</v>
      </c>
      <c r="GB114" s="152">
        <v>63442.079999999994</v>
      </c>
      <c r="GC114" s="152">
        <v>63442.079999999994</v>
      </c>
      <c r="GD114" s="152">
        <v>63442.079999999994</v>
      </c>
      <c r="GE114" s="152">
        <v>63442.079999999994</v>
      </c>
      <c r="GF114" s="152">
        <v>63442.079999999994</v>
      </c>
      <c r="GG114" s="152">
        <v>63442.079999999994</v>
      </c>
      <c r="GH114" s="152">
        <v>63442.079999999994</v>
      </c>
      <c r="GI114" s="152">
        <v>63442.079999999994</v>
      </c>
      <c r="GJ114" s="168"/>
      <c r="GK114" s="227"/>
      <c r="GL114" s="80"/>
      <c r="GM114" s="80"/>
      <c r="GN114" s="153"/>
      <c r="GO114" s="153"/>
      <c r="GP114" s="153"/>
      <c r="GQ114" s="153"/>
      <c r="GR114" s="146"/>
      <c r="GS114" s="61"/>
      <c r="GT114" s="61"/>
      <c r="GU114" s="146">
        <v>1</v>
      </c>
      <c r="GV114" s="146">
        <v>1</v>
      </c>
      <c r="GW114" s="146">
        <v>1</v>
      </c>
      <c r="GX114" s="146">
        <v>1</v>
      </c>
      <c r="GY114" s="146">
        <v>1</v>
      </c>
      <c r="GZ114" s="146">
        <v>1</v>
      </c>
      <c r="HA114" s="146">
        <v>1</v>
      </c>
      <c r="HB114" s="146">
        <v>1</v>
      </c>
      <c r="HC114" s="146">
        <v>1</v>
      </c>
      <c r="HD114" s="146">
        <v>1</v>
      </c>
      <c r="HE114" s="146">
        <v>1</v>
      </c>
      <c r="HF114" s="146">
        <v>1</v>
      </c>
      <c r="HG114" s="146">
        <v>1</v>
      </c>
      <c r="HH114" s="146">
        <v>1</v>
      </c>
      <c r="HI114" s="146">
        <v>1</v>
      </c>
      <c r="HJ114" s="168"/>
      <c r="HK114" s="66">
        <f t="shared" si="409"/>
        <v>2018</v>
      </c>
      <c r="HL114" s="66">
        <f ca="1">IF($EJ114&gt;0,OFFSET(Dashboard!F$16,$EJ114-1,0),0)</f>
        <v>0</v>
      </c>
      <c r="HM114" s="66">
        <f ca="1">IF($EJ114&gt;0,OFFSET(Dashboard!G$16,$EJ114-1,0),0)</f>
        <v>1</v>
      </c>
      <c r="HN114" s="66">
        <f ca="1">IF($EJ114&gt;0,OFFSET(Dashboard!H$16,$EJ114-1,0),0)</f>
        <v>0</v>
      </c>
      <c r="HO114" s="168"/>
    </row>
    <row r="115" spans="1:223" s="5" customFormat="1" ht="30.75" customHeight="1" x14ac:dyDescent="0.2">
      <c r="A115" s="48">
        <f t="shared" ref="A115:A175" ca="1" si="548">OFFSET(EJ115,0,$E$1)</f>
        <v>0</v>
      </c>
      <c r="B115" s="64">
        <f>B114+1</f>
        <v>105</v>
      </c>
      <c r="C115" s="64"/>
      <c r="D115" s="705" t="str">
        <f ca="1">IF(EJ115&gt;0,OFFSET(Dashboard!$E$16,EJ115-1,0),"")</f>
        <v/>
      </c>
      <c r="E115" s="44" t="s">
        <v>53</v>
      </c>
      <c r="F115" s="22" t="s">
        <v>41</v>
      </c>
      <c r="G115" s="716">
        <f t="shared" ref="G115:G116" ca="1" si="549">R115*OFFSET($Z115,0,YEAR($J115)-2006)/1000000</f>
        <v>0</v>
      </c>
      <c r="H115" s="715">
        <f t="shared" ref="H115:H116" ca="1" si="550">S115*OFFSET($Z115,0,YEAR($J115)-2006)/1000</f>
        <v>0</v>
      </c>
      <c r="I115" s="713">
        <f t="shared" ref="I115:I116" ca="1" si="551">T115*OFFSET($Z115,0,YEAR($J115)-2006)/1000000</f>
        <v>0</v>
      </c>
      <c r="J115" s="525">
        <f>InputsStatic!J30</f>
        <v>38718</v>
      </c>
      <c r="K115" s="51">
        <f>InputsStatic!L30</f>
        <v>9</v>
      </c>
      <c r="L115" s="168"/>
      <c r="M115" s="765">
        <v>1</v>
      </c>
      <c r="N115" s="86">
        <v>0</v>
      </c>
      <c r="O115" s="43">
        <v>100</v>
      </c>
      <c r="P115" s="168"/>
      <c r="Q115" s="23"/>
      <c r="R115" s="614">
        <f>InputsStatic!M30</f>
        <v>0</v>
      </c>
      <c r="S115" s="615">
        <f>InputsStatic!N30</f>
        <v>0</v>
      </c>
      <c r="T115" s="615">
        <f>InputsStatic!O30</f>
        <v>0</v>
      </c>
      <c r="U115" s="135">
        <f>InputsStatic!P30</f>
        <v>1</v>
      </c>
      <c r="V115" s="135">
        <f>InputsStatic!Q30</f>
        <v>1</v>
      </c>
      <c r="W115" s="135">
        <f>InputsStatic!R30</f>
        <v>0</v>
      </c>
      <c r="X115" s="138"/>
      <c r="Y115" s="138"/>
      <c r="Z115" s="48">
        <f t="shared" ref="Z115:Z133" si="552">FK115*GK115</f>
        <v>0</v>
      </c>
      <c r="AA115" s="43">
        <f t="shared" ref="AA115:AA133" si="553">FL115*GL115</f>
        <v>0</v>
      </c>
      <c r="AB115" s="43">
        <f t="shared" ref="AB115:AB133" si="554">FM115*GM115</f>
        <v>0</v>
      </c>
      <c r="AC115" s="43">
        <f t="shared" ref="AC115:AC133" si="555">FN115*GN115</f>
        <v>0</v>
      </c>
      <c r="AD115" s="43">
        <f t="shared" ref="AD115:AD133" si="556">FO115*GO115</f>
        <v>0</v>
      </c>
      <c r="AE115" s="43">
        <f t="shared" ref="AE115:AE133" si="557">FP115*GP115</f>
        <v>0</v>
      </c>
      <c r="AF115" s="43">
        <f t="shared" ref="AF115:AF133" si="558">FQ115*GQ115</f>
        <v>0</v>
      </c>
      <c r="AG115" s="43">
        <f t="shared" ref="AG115:AG133" si="559">FR115*GR115</f>
        <v>0</v>
      </c>
      <c r="AH115" s="43">
        <f t="shared" ref="AH115:AH133" si="560">FS115*GS115</f>
        <v>0</v>
      </c>
      <c r="AI115" s="43">
        <f t="shared" ref="AI115:AI133" si="561">FT115*GT115</f>
        <v>0</v>
      </c>
      <c r="AJ115" s="43">
        <f t="shared" ref="AJ115:AJ133" si="562">FU115*GU115</f>
        <v>0</v>
      </c>
      <c r="AK115" s="43">
        <f t="shared" ref="AK115:AK133" si="563">FV115*GV115</f>
        <v>0</v>
      </c>
      <c r="AL115" s="43">
        <f t="shared" ref="AL115:AL133" si="564">FW115*GW115</f>
        <v>0</v>
      </c>
      <c r="AM115" s="43">
        <f t="shared" ref="AM115:AM133" si="565">FX115*GX115</f>
        <v>0</v>
      </c>
      <c r="AN115" s="43">
        <f t="shared" ref="AN115:AN133" si="566">FY115*GY115</f>
        <v>0</v>
      </c>
      <c r="AO115" s="43">
        <f t="shared" si="486"/>
        <v>0</v>
      </c>
      <c r="AP115" s="43">
        <f t="shared" si="487"/>
        <v>0</v>
      </c>
      <c r="AQ115" s="43">
        <f t="shared" si="488"/>
        <v>0</v>
      </c>
      <c r="AR115" s="43">
        <f t="shared" si="489"/>
        <v>0</v>
      </c>
      <c r="AS115" s="43">
        <f t="shared" si="490"/>
        <v>0</v>
      </c>
      <c r="AT115" s="43">
        <f t="shared" si="491"/>
        <v>0</v>
      </c>
      <c r="AU115" s="43">
        <f t="shared" si="492"/>
        <v>0</v>
      </c>
      <c r="AV115" s="43">
        <f t="shared" si="493"/>
        <v>0</v>
      </c>
      <c r="AW115" s="43">
        <f t="shared" si="494"/>
        <v>0</v>
      </c>
      <c r="AX115" s="43">
        <f t="shared" si="495"/>
        <v>0</v>
      </c>
      <c r="AY115" s="73"/>
      <c r="AZ115" s="73"/>
      <c r="BA115" s="526">
        <f>InputsTimeDependentComplianceE!D30</f>
        <v>0</v>
      </c>
      <c r="BB115" s="92">
        <f>InputsTimeDependentComplianceE!E30</f>
        <v>0</v>
      </c>
      <c r="BC115" s="92">
        <f>InputsTimeDependentComplianceE!F30</f>
        <v>0</v>
      </c>
      <c r="BD115" s="92">
        <f>InputsTimeDependentComplianceE!G30</f>
        <v>0</v>
      </c>
      <c r="BE115" s="92">
        <f>InputsTimeDependentComplianceE!H30</f>
        <v>0</v>
      </c>
      <c r="BF115" s="92">
        <f>InputsTimeDependentComplianceE!I30</f>
        <v>0</v>
      </c>
      <c r="BG115" s="92">
        <f>InputsTimeDependentComplianceE!J30</f>
        <v>0</v>
      </c>
      <c r="BH115" s="92">
        <f>InputsTimeDependentComplianceE!K30</f>
        <v>0</v>
      </c>
      <c r="BI115" s="92">
        <f>InputsTimeDependentComplianceE!L30</f>
        <v>0</v>
      </c>
      <c r="BJ115" s="92">
        <f>InputsTimeDependentComplianceE!M30</f>
        <v>0</v>
      </c>
      <c r="BK115" s="92">
        <f>InputsTimeDependentComplianceE!N30</f>
        <v>0</v>
      </c>
      <c r="BL115" s="92">
        <f>InputsTimeDependentComplianceE!O30</f>
        <v>0</v>
      </c>
      <c r="BM115" s="92">
        <f>InputsTimeDependentComplianceE!P30</f>
        <v>0</v>
      </c>
      <c r="BN115" s="92">
        <f>InputsTimeDependentComplianceE!Q30</f>
        <v>0</v>
      </c>
      <c r="BO115" s="92">
        <f>InputsTimeDependentComplianceE!R30</f>
        <v>0</v>
      </c>
      <c r="BP115" s="92">
        <f t="shared" ref="BP115:BY115" si="567">BO115</f>
        <v>0</v>
      </c>
      <c r="BQ115" s="92">
        <f t="shared" si="567"/>
        <v>0</v>
      </c>
      <c r="BR115" s="92">
        <f t="shared" si="567"/>
        <v>0</v>
      </c>
      <c r="BS115" s="92">
        <f t="shared" si="567"/>
        <v>0</v>
      </c>
      <c r="BT115" s="92">
        <f t="shared" si="567"/>
        <v>0</v>
      </c>
      <c r="BU115" s="92">
        <f t="shared" si="567"/>
        <v>0</v>
      </c>
      <c r="BV115" s="92">
        <f t="shared" si="567"/>
        <v>0</v>
      </c>
      <c r="BW115" s="92">
        <f t="shared" si="567"/>
        <v>0</v>
      </c>
      <c r="BX115" s="92">
        <f t="shared" si="567"/>
        <v>0</v>
      </c>
      <c r="BY115" s="92">
        <f t="shared" si="567"/>
        <v>0</v>
      </c>
      <c r="BZ115" s="23"/>
      <c r="CA115" s="526">
        <f>InputsTimeDependentComplianceD!D30</f>
        <v>0</v>
      </c>
      <c r="CB115" s="92">
        <f>InputsTimeDependentComplianceD!E30</f>
        <v>0</v>
      </c>
      <c r="CC115" s="92">
        <f>InputsTimeDependentComplianceD!F30</f>
        <v>0</v>
      </c>
      <c r="CD115" s="92">
        <f>InputsTimeDependentComplianceD!G30</f>
        <v>0</v>
      </c>
      <c r="CE115" s="92">
        <f>InputsTimeDependentComplianceD!H30</f>
        <v>0</v>
      </c>
      <c r="CF115" s="92">
        <f>InputsTimeDependentComplianceD!I30</f>
        <v>0</v>
      </c>
      <c r="CG115" s="92">
        <f>InputsTimeDependentComplianceD!J30</f>
        <v>0</v>
      </c>
      <c r="CH115" s="92">
        <f>InputsTimeDependentComplianceD!K30</f>
        <v>0</v>
      </c>
      <c r="CI115" s="92">
        <f>InputsTimeDependentComplianceD!L30</f>
        <v>0</v>
      </c>
      <c r="CJ115" s="92">
        <f>InputsTimeDependentComplianceD!M30</f>
        <v>0</v>
      </c>
      <c r="CK115" s="92">
        <f>InputsTimeDependentComplianceD!N30</f>
        <v>0</v>
      </c>
      <c r="CL115" s="92">
        <f>InputsTimeDependentComplianceD!O30</f>
        <v>0</v>
      </c>
      <c r="CM115" s="92">
        <f>InputsTimeDependentComplianceD!P30</f>
        <v>0</v>
      </c>
      <c r="CN115" s="92">
        <f>InputsTimeDependentComplianceD!Q30</f>
        <v>0</v>
      </c>
      <c r="CO115" s="92">
        <f>InputsTimeDependentComplianceD!R30</f>
        <v>0</v>
      </c>
      <c r="CP115" s="92">
        <f t="shared" ref="CP115:CY115" si="568">CO115</f>
        <v>0</v>
      </c>
      <c r="CQ115" s="92">
        <f t="shared" si="568"/>
        <v>0</v>
      </c>
      <c r="CR115" s="92">
        <f t="shared" si="568"/>
        <v>0</v>
      </c>
      <c r="CS115" s="92">
        <f t="shared" si="568"/>
        <v>0</v>
      </c>
      <c r="CT115" s="92">
        <f t="shared" si="568"/>
        <v>0</v>
      </c>
      <c r="CU115" s="92">
        <f t="shared" si="568"/>
        <v>0</v>
      </c>
      <c r="CV115" s="92">
        <f t="shared" si="568"/>
        <v>0</v>
      </c>
      <c r="CW115" s="92">
        <f t="shared" si="568"/>
        <v>0</v>
      </c>
      <c r="CX115" s="92">
        <f t="shared" si="568"/>
        <v>0</v>
      </c>
      <c r="CY115" s="92">
        <f t="shared" si="568"/>
        <v>0</v>
      </c>
      <c r="CZ115" s="168"/>
      <c r="DA115" s="526">
        <f>InputsTimeDependentComplianceG!D30</f>
        <v>0</v>
      </c>
      <c r="DB115" s="92">
        <f>InputsTimeDependentComplianceG!E30</f>
        <v>0</v>
      </c>
      <c r="DC115" s="92">
        <f>InputsTimeDependentComplianceG!F30</f>
        <v>0</v>
      </c>
      <c r="DD115" s="92">
        <f>InputsTimeDependentComplianceG!G30</f>
        <v>0</v>
      </c>
      <c r="DE115" s="92">
        <f>InputsTimeDependentComplianceG!H30</f>
        <v>0</v>
      </c>
      <c r="DF115" s="92">
        <f>InputsTimeDependentComplianceG!I30</f>
        <v>0</v>
      </c>
      <c r="DG115" s="92">
        <f>InputsTimeDependentComplianceG!J30</f>
        <v>0</v>
      </c>
      <c r="DH115" s="92">
        <f>InputsTimeDependentComplianceG!K30</f>
        <v>0</v>
      </c>
      <c r="DI115" s="92">
        <f>InputsTimeDependentComplianceG!L30</f>
        <v>0</v>
      </c>
      <c r="DJ115" s="92">
        <f>InputsTimeDependentComplianceG!M30</f>
        <v>0</v>
      </c>
      <c r="DK115" s="92">
        <f>InputsTimeDependentComplianceG!N30</f>
        <v>0</v>
      </c>
      <c r="DL115" s="92">
        <f>InputsTimeDependentComplianceG!O30</f>
        <v>0</v>
      </c>
      <c r="DM115" s="92">
        <f>InputsTimeDependentComplianceG!P30</f>
        <v>0</v>
      </c>
      <c r="DN115" s="92">
        <f>InputsTimeDependentComplianceG!Q30</f>
        <v>0</v>
      </c>
      <c r="DO115" s="92">
        <f>InputsTimeDependentComplianceG!R30</f>
        <v>0</v>
      </c>
      <c r="DP115" s="92">
        <f t="shared" ref="DP115:DY115" si="569">DO115</f>
        <v>0</v>
      </c>
      <c r="DQ115" s="92">
        <f t="shared" si="569"/>
        <v>0</v>
      </c>
      <c r="DR115" s="92">
        <f t="shared" si="569"/>
        <v>0</v>
      </c>
      <c r="DS115" s="92">
        <f t="shared" si="569"/>
        <v>0</v>
      </c>
      <c r="DT115" s="92">
        <f t="shared" si="569"/>
        <v>0</v>
      </c>
      <c r="DU115" s="92">
        <f t="shared" si="569"/>
        <v>0</v>
      </c>
      <c r="DV115" s="92">
        <f t="shared" si="569"/>
        <v>0</v>
      </c>
      <c r="DW115" s="92">
        <f t="shared" si="569"/>
        <v>0</v>
      </c>
      <c r="DX115" s="92">
        <f t="shared" si="569"/>
        <v>0</v>
      </c>
      <c r="DY115" s="92">
        <f t="shared" si="569"/>
        <v>0</v>
      </c>
      <c r="DZ115" s="168"/>
      <c r="EA115" s="48">
        <f>InputsStatic!S30</f>
        <v>18</v>
      </c>
      <c r="EB115" s="47">
        <v>0</v>
      </c>
      <c r="EC115" s="48">
        <f>InputsStatic!T30</f>
        <v>2006</v>
      </c>
      <c r="ED115" s="49">
        <f>InputsNOMAD!AH30</f>
        <v>0</v>
      </c>
      <c r="EE115" s="50">
        <f>InputsNOMAD!AI30</f>
        <v>0</v>
      </c>
      <c r="EF115" s="48">
        <f>InputsStatic!K30</f>
        <v>0</v>
      </c>
      <c r="EG115" s="73"/>
      <c r="EH115" s="47">
        <f>InputsStatic!AF30</f>
        <v>0.82552083333333348</v>
      </c>
      <c r="EI115" s="168"/>
      <c r="EJ115" s="48">
        <f t="shared" si="405"/>
        <v>0</v>
      </c>
      <c r="EK115" s="48">
        <v>0</v>
      </c>
      <c r="EL115" s="48">
        <v>0</v>
      </c>
      <c r="EM115" s="48">
        <v>0</v>
      </c>
      <c r="EN115" s="48">
        <v>0</v>
      </c>
      <c r="EO115" s="48">
        <v>0</v>
      </c>
      <c r="EP115" s="48">
        <v>0</v>
      </c>
      <c r="EQ115" s="48">
        <v>0</v>
      </c>
      <c r="ER115" s="48">
        <v>0</v>
      </c>
      <c r="ES115" s="48">
        <v>0</v>
      </c>
      <c r="ET115" s="48">
        <v>0</v>
      </c>
      <c r="EU115" s="48">
        <v>0</v>
      </c>
      <c r="EV115" s="48">
        <v>0</v>
      </c>
      <c r="EW115" s="48">
        <v>0</v>
      </c>
      <c r="EX115" s="48">
        <v>0</v>
      </c>
      <c r="EY115" s="48">
        <f t="shared" si="406"/>
        <v>0</v>
      </c>
      <c r="EZ115" s="48">
        <f>EY115</f>
        <v>0</v>
      </c>
      <c r="FA115" s="168"/>
      <c r="FB115" s="726">
        <v>9</v>
      </c>
      <c r="FC115" s="43">
        <f t="shared" si="407"/>
        <v>2017</v>
      </c>
      <c r="FD115" s="78"/>
      <c r="FE115" s="78"/>
      <c r="FF115" s="78"/>
      <c r="FG115" s="78"/>
      <c r="FH115" s="78"/>
      <c r="FI115" s="78"/>
      <c r="FJ115" s="23"/>
      <c r="FK115" s="48">
        <f>InputsTimeDependentUnits!D30</f>
        <v>0</v>
      </c>
      <c r="FL115" s="48">
        <f>InputsTimeDependentUnits!E30</f>
        <v>0</v>
      </c>
      <c r="FM115" s="48">
        <f>InputsTimeDependentUnits!F30</f>
        <v>0</v>
      </c>
      <c r="FN115" s="48">
        <f>InputsTimeDependentUnits!G30</f>
        <v>0</v>
      </c>
      <c r="FO115" s="48">
        <f>InputsTimeDependentUnits!H30</f>
        <v>0</v>
      </c>
      <c r="FP115" s="48">
        <f>InputsTimeDependentUnits!I30</f>
        <v>0</v>
      </c>
      <c r="FQ115" s="48">
        <f>InputsTimeDependentUnits!J30</f>
        <v>0</v>
      </c>
      <c r="FR115" s="48">
        <f>InputsTimeDependentUnits!K30</f>
        <v>0</v>
      </c>
      <c r="FS115" s="48">
        <f>InputsTimeDependentUnits!L30</f>
        <v>0</v>
      </c>
      <c r="FT115" s="48">
        <f>InputsTimeDependentUnits!M30</f>
        <v>0</v>
      </c>
      <c r="FU115" s="48">
        <f>InputsTimeDependentUnits!N30</f>
        <v>0</v>
      </c>
      <c r="FV115" s="48">
        <f>InputsTimeDependentUnits!O30</f>
        <v>0</v>
      </c>
      <c r="FW115" s="48">
        <f>InputsTimeDependentUnits!P30</f>
        <v>0</v>
      </c>
      <c r="FX115" s="48">
        <f>InputsTimeDependentUnits!Q30</f>
        <v>0</v>
      </c>
      <c r="FY115" s="48">
        <f>InputsTimeDependentUnits!R30</f>
        <v>0</v>
      </c>
      <c r="FZ115" s="43">
        <f t="shared" ref="FZ115:GI115" si="570">FY115</f>
        <v>0</v>
      </c>
      <c r="GA115" s="43">
        <f t="shared" si="570"/>
        <v>0</v>
      </c>
      <c r="GB115" s="43">
        <f t="shared" si="570"/>
        <v>0</v>
      </c>
      <c r="GC115" s="43">
        <f t="shared" si="570"/>
        <v>0</v>
      </c>
      <c r="GD115" s="43">
        <f t="shared" si="570"/>
        <v>0</v>
      </c>
      <c r="GE115" s="43">
        <f t="shared" si="570"/>
        <v>0</v>
      </c>
      <c r="GF115" s="43">
        <f t="shared" si="570"/>
        <v>0</v>
      </c>
      <c r="GG115" s="43">
        <f t="shared" si="570"/>
        <v>0</v>
      </c>
      <c r="GH115" s="43">
        <f t="shared" si="570"/>
        <v>0</v>
      </c>
      <c r="GI115" s="43">
        <f t="shared" si="570"/>
        <v>0</v>
      </c>
      <c r="GJ115" s="168"/>
      <c r="GK115" s="229">
        <v>1</v>
      </c>
      <c r="GL115" s="224">
        <v>1</v>
      </c>
      <c r="GM115" s="224">
        <v>1</v>
      </c>
      <c r="GN115" s="224">
        <v>1</v>
      </c>
      <c r="GO115" s="224">
        <v>1</v>
      </c>
      <c r="GP115" s="224">
        <v>1</v>
      </c>
      <c r="GQ115" s="224">
        <v>1</v>
      </c>
      <c r="GR115" s="224">
        <v>1</v>
      </c>
      <c r="GS115" s="224">
        <v>1</v>
      </c>
      <c r="GT115" s="224">
        <v>1</v>
      </c>
      <c r="GU115" s="224">
        <v>1</v>
      </c>
      <c r="GV115" s="224">
        <v>1</v>
      </c>
      <c r="GW115" s="224">
        <v>1</v>
      </c>
      <c r="GX115" s="224">
        <v>1</v>
      </c>
      <c r="GY115" s="224">
        <v>1</v>
      </c>
      <c r="GZ115" s="224">
        <v>1</v>
      </c>
      <c r="HA115" s="224">
        <v>1</v>
      </c>
      <c r="HB115" s="224">
        <v>0.99521547994163917</v>
      </c>
      <c r="HC115" s="224">
        <v>0.99791275771638566</v>
      </c>
      <c r="HD115" s="224">
        <v>0.99909138827772925</v>
      </c>
      <c r="HE115" s="224">
        <v>0.99960483499391906</v>
      </c>
      <c r="HF115" s="224">
        <v>0.99982820830416685</v>
      </c>
      <c r="HG115" s="224">
        <v>0.99992532949107293</v>
      </c>
      <c r="HH115" s="224">
        <v>0.99996754641394658</v>
      </c>
      <c r="HI115" s="224">
        <v>0.99998589536760341</v>
      </c>
      <c r="HJ115" s="168"/>
      <c r="HK115" s="48">
        <f t="shared" si="409"/>
        <v>0</v>
      </c>
      <c r="HL115" s="48">
        <f ca="1">IF($EJ115&gt;0,OFFSET(Dashboard!F$16,$EJ115-1,0),0)</f>
        <v>0</v>
      </c>
      <c r="HM115" s="48">
        <f ca="1">IF($EJ115&gt;0,OFFSET(Dashboard!G$16,$EJ115-1,0),0)</f>
        <v>0</v>
      </c>
      <c r="HN115" s="48">
        <f ca="1">IF($EJ115&gt;0,OFFSET(Dashboard!H$16,$EJ115-1,0),0)</f>
        <v>0</v>
      </c>
      <c r="HO115" s="168"/>
    </row>
    <row r="116" spans="1:223" s="5" customFormat="1" ht="30.75" customHeight="1" x14ac:dyDescent="0.2">
      <c r="A116" s="48">
        <f t="shared" ca="1" si="548"/>
        <v>0</v>
      </c>
      <c r="B116" s="64">
        <f t="shared" ref="B116:B136" si="571">B115+1</f>
        <v>106</v>
      </c>
      <c r="C116" s="64"/>
      <c r="D116" s="529" t="str">
        <f ca="1">IF(EJ116&gt;0,OFFSET(Dashboard!$E$16,EJ116-1,0),"")</f>
        <v/>
      </c>
      <c r="E116" s="44" t="s">
        <v>54</v>
      </c>
      <c r="F116" s="22" t="s">
        <v>42</v>
      </c>
      <c r="G116" s="716">
        <f t="shared" ca="1" si="549"/>
        <v>0</v>
      </c>
      <c r="H116" s="715">
        <f t="shared" ca="1" si="550"/>
        <v>0</v>
      </c>
      <c r="I116" s="713">
        <f t="shared" ca="1" si="551"/>
        <v>0</v>
      </c>
      <c r="J116" s="525">
        <f>InputsStatic!J31</f>
        <v>38718</v>
      </c>
      <c r="K116" s="51">
        <f>InputsStatic!L31</f>
        <v>9</v>
      </c>
      <c r="L116" s="168"/>
      <c r="M116" s="765">
        <v>1</v>
      </c>
      <c r="N116" s="86">
        <v>0</v>
      </c>
      <c r="O116" s="43">
        <v>100</v>
      </c>
      <c r="P116" s="168"/>
      <c r="Q116" s="23"/>
      <c r="R116" s="614">
        <f>InputsStatic!M31</f>
        <v>0</v>
      </c>
      <c r="S116" s="615">
        <f>InputsStatic!N31</f>
        <v>0</v>
      </c>
      <c r="T116" s="615">
        <f>InputsStatic!O31</f>
        <v>0</v>
      </c>
      <c r="U116" s="135">
        <f>InputsStatic!P31</f>
        <v>1</v>
      </c>
      <c r="V116" s="135">
        <f>InputsStatic!Q31</f>
        <v>1</v>
      </c>
      <c r="W116" s="135">
        <f>InputsStatic!R31</f>
        <v>0</v>
      </c>
      <c r="X116" s="138"/>
      <c r="Y116" s="138"/>
      <c r="Z116" s="48">
        <f t="shared" si="552"/>
        <v>0</v>
      </c>
      <c r="AA116" s="43">
        <f t="shared" si="553"/>
        <v>0</v>
      </c>
      <c r="AB116" s="43">
        <f t="shared" si="554"/>
        <v>0</v>
      </c>
      <c r="AC116" s="43">
        <f t="shared" si="555"/>
        <v>0</v>
      </c>
      <c r="AD116" s="43">
        <f t="shared" si="556"/>
        <v>0</v>
      </c>
      <c r="AE116" s="43">
        <f t="shared" si="557"/>
        <v>0</v>
      </c>
      <c r="AF116" s="43">
        <f t="shared" si="558"/>
        <v>0</v>
      </c>
      <c r="AG116" s="43">
        <f t="shared" si="559"/>
        <v>0</v>
      </c>
      <c r="AH116" s="43">
        <f t="shared" si="560"/>
        <v>0</v>
      </c>
      <c r="AI116" s="43">
        <f t="shared" si="561"/>
        <v>0</v>
      </c>
      <c r="AJ116" s="43">
        <f t="shared" si="562"/>
        <v>0</v>
      </c>
      <c r="AK116" s="43">
        <f t="shared" si="563"/>
        <v>0</v>
      </c>
      <c r="AL116" s="43">
        <f t="shared" si="564"/>
        <v>0</v>
      </c>
      <c r="AM116" s="43">
        <f t="shared" si="565"/>
        <v>0</v>
      </c>
      <c r="AN116" s="43">
        <f t="shared" si="566"/>
        <v>0</v>
      </c>
      <c r="AO116" s="43">
        <f t="shared" si="486"/>
        <v>0</v>
      </c>
      <c r="AP116" s="43">
        <f t="shared" si="487"/>
        <v>0</v>
      </c>
      <c r="AQ116" s="43">
        <f t="shared" si="488"/>
        <v>0</v>
      </c>
      <c r="AR116" s="43">
        <f t="shared" si="489"/>
        <v>0</v>
      </c>
      <c r="AS116" s="43">
        <f t="shared" si="490"/>
        <v>0</v>
      </c>
      <c r="AT116" s="43">
        <f t="shared" si="491"/>
        <v>0</v>
      </c>
      <c r="AU116" s="43">
        <f t="shared" si="492"/>
        <v>0</v>
      </c>
      <c r="AV116" s="43">
        <f t="shared" si="493"/>
        <v>0</v>
      </c>
      <c r="AW116" s="43">
        <f t="shared" si="494"/>
        <v>0</v>
      </c>
      <c r="AX116" s="43">
        <f t="shared" si="495"/>
        <v>0</v>
      </c>
      <c r="AY116" s="73"/>
      <c r="AZ116" s="73"/>
      <c r="BA116" s="526">
        <f>InputsTimeDependentComplianceE!D31</f>
        <v>0</v>
      </c>
      <c r="BB116" s="92">
        <f>InputsTimeDependentComplianceE!E31</f>
        <v>0</v>
      </c>
      <c r="BC116" s="92">
        <f>InputsTimeDependentComplianceE!F31</f>
        <v>0</v>
      </c>
      <c r="BD116" s="92">
        <f>InputsTimeDependentComplianceE!G31</f>
        <v>0</v>
      </c>
      <c r="BE116" s="92">
        <f>InputsTimeDependentComplianceE!H31</f>
        <v>0</v>
      </c>
      <c r="BF116" s="92">
        <f>InputsTimeDependentComplianceE!I31</f>
        <v>0</v>
      </c>
      <c r="BG116" s="92">
        <f>InputsTimeDependentComplianceE!J31</f>
        <v>0</v>
      </c>
      <c r="BH116" s="92">
        <f>InputsTimeDependentComplianceE!K31</f>
        <v>0</v>
      </c>
      <c r="BI116" s="92">
        <f>InputsTimeDependentComplianceE!L31</f>
        <v>0</v>
      </c>
      <c r="BJ116" s="92">
        <f>InputsTimeDependentComplianceE!M31</f>
        <v>0</v>
      </c>
      <c r="BK116" s="92">
        <f>InputsTimeDependentComplianceE!N31</f>
        <v>0</v>
      </c>
      <c r="BL116" s="92">
        <f>InputsTimeDependentComplianceE!O31</f>
        <v>0</v>
      </c>
      <c r="BM116" s="92">
        <f>InputsTimeDependentComplianceE!P31</f>
        <v>0</v>
      </c>
      <c r="BN116" s="92">
        <f>InputsTimeDependentComplianceE!Q31</f>
        <v>0</v>
      </c>
      <c r="BO116" s="92">
        <f>InputsTimeDependentComplianceE!R31</f>
        <v>0</v>
      </c>
      <c r="BP116" s="92">
        <f t="shared" ref="BP116:BQ155" si="572">BO116</f>
        <v>0</v>
      </c>
      <c r="BQ116" s="92">
        <f t="shared" si="572"/>
        <v>0</v>
      </c>
      <c r="BR116" s="92">
        <f t="shared" ref="BR116:BS116" si="573">BQ116</f>
        <v>0</v>
      </c>
      <c r="BS116" s="92">
        <f t="shared" si="573"/>
        <v>0</v>
      </c>
      <c r="BT116" s="92">
        <f t="shared" ref="BT116:BU116" si="574">BS116</f>
        <v>0</v>
      </c>
      <c r="BU116" s="92">
        <f t="shared" si="574"/>
        <v>0</v>
      </c>
      <c r="BV116" s="92">
        <f t="shared" ref="BV116:BW116" si="575">BU116</f>
        <v>0</v>
      </c>
      <c r="BW116" s="92">
        <f t="shared" si="575"/>
        <v>0</v>
      </c>
      <c r="BX116" s="92">
        <f t="shared" ref="BX116:BY116" si="576">BW116</f>
        <v>0</v>
      </c>
      <c r="BY116" s="92">
        <f t="shared" si="576"/>
        <v>0</v>
      </c>
      <c r="BZ116" s="23"/>
      <c r="CA116" s="526">
        <f>InputsTimeDependentComplianceD!D31</f>
        <v>0</v>
      </c>
      <c r="CB116" s="92">
        <f>InputsTimeDependentComplianceD!E31</f>
        <v>0</v>
      </c>
      <c r="CC116" s="92">
        <f>InputsTimeDependentComplianceD!F31</f>
        <v>0</v>
      </c>
      <c r="CD116" s="92">
        <f>InputsTimeDependentComplianceD!G31</f>
        <v>0</v>
      </c>
      <c r="CE116" s="92">
        <f>InputsTimeDependentComplianceD!H31</f>
        <v>0</v>
      </c>
      <c r="CF116" s="92">
        <f>InputsTimeDependentComplianceD!I31</f>
        <v>0</v>
      </c>
      <c r="CG116" s="92">
        <f>InputsTimeDependentComplianceD!J31</f>
        <v>0</v>
      </c>
      <c r="CH116" s="92">
        <f>InputsTimeDependentComplianceD!K31</f>
        <v>0</v>
      </c>
      <c r="CI116" s="92">
        <f>InputsTimeDependentComplianceD!L31</f>
        <v>0</v>
      </c>
      <c r="CJ116" s="92">
        <f>InputsTimeDependentComplianceD!M31</f>
        <v>0</v>
      </c>
      <c r="CK116" s="92">
        <f>InputsTimeDependentComplianceD!N31</f>
        <v>0</v>
      </c>
      <c r="CL116" s="92">
        <f>InputsTimeDependentComplianceD!O31</f>
        <v>0</v>
      </c>
      <c r="CM116" s="92">
        <f>InputsTimeDependentComplianceD!P31</f>
        <v>0</v>
      </c>
      <c r="CN116" s="92">
        <f>InputsTimeDependentComplianceD!Q31</f>
        <v>0</v>
      </c>
      <c r="CO116" s="92">
        <f>InputsTimeDependentComplianceD!R31</f>
        <v>0</v>
      </c>
      <c r="CP116" s="92">
        <f t="shared" ref="CP116:CY116" si="577">CO116</f>
        <v>0</v>
      </c>
      <c r="CQ116" s="92">
        <f t="shared" si="577"/>
        <v>0</v>
      </c>
      <c r="CR116" s="92">
        <f t="shared" si="577"/>
        <v>0</v>
      </c>
      <c r="CS116" s="92">
        <f t="shared" si="577"/>
        <v>0</v>
      </c>
      <c r="CT116" s="92">
        <f t="shared" si="577"/>
        <v>0</v>
      </c>
      <c r="CU116" s="92">
        <f t="shared" si="577"/>
        <v>0</v>
      </c>
      <c r="CV116" s="92">
        <f t="shared" si="577"/>
        <v>0</v>
      </c>
      <c r="CW116" s="92">
        <f t="shared" si="577"/>
        <v>0</v>
      </c>
      <c r="CX116" s="92">
        <f t="shared" si="577"/>
        <v>0</v>
      </c>
      <c r="CY116" s="92">
        <f t="shared" si="577"/>
        <v>0</v>
      </c>
      <c r="CZ116" s="168"/>
      <c r="DA116" s="526">
        <f>InputsTimeDependentComplianceG!D31</f>
        <v>0</v>
      </c>
      <c r="DB116" s="92">
        <f>InputsTimeDependentComplianceG!E31</f>
        <v>0</v>
      </c>
      <c r="DC116" s="92">
        <f>InputsTimeDependentComplianceG!F31</f>
        <v>0</v>
      </c>
      <c r="DD116" s="92">
        <f>InputsTimeDependentComplianceG!G31</f>
        <v>0</v>
      </c>
      <c r="DE116" s="92">
        <f>InputsTimeDependentComplianceG!H31</f>
        <v>0</v>
      </c>
      <c r="DF116" s="92">
        <f>InputsTimeDependentComplianceG!I31</f>
        <v>0</v>
      </c>
      <c r="DG116" s="92">
        <f>InputsTimeDependentComplianceG!J31</f>
        <v>0</v>
      </c>
      <c r="DH116" s="92">
        <f>InputsTimeDependentComplianceG!K31</f>
        <v>0</v>
      </c>
      <c r="DI116" s="92">
        <f>InputsTimeDependentComplianceG!L31</f>
        <v>0</v>
      </c>
      <c r="DJ116" s="92">
        <f>InputsTimeDependentComplianceG!M31</f>
        <v>0</v>
      </c>
      <c r="DK116" s="92">
        <f>InputsTimeDependentComplianceG!N31</f>
        <v>0</v>
      </c>
      <c r="DL116" s="92">
        <f>InputsTimeDependentComplianceG!O31</f>
        <v>0</v>
      </c>
      <c r="DM116" s="92">
        <f>InputsTimeDependentComplianceG!P31</f>
        <v>0</v>
      </c>
      <c r="DN116" s="92">
        <f>InputsTimeDependentComplianceG!Q31</f>
        <v>0</v>
      </c>
      <c r="DO116" s="92">
        <f>InputsTimeDependentComplianceG!R31</f>
        <v>0</v>
      </c>
      <c r="DP116" s="92">
        <f t="shared" ref="DP116:DY116" si="578">DO116</f>
        <v>0</v>
      </c>
      <c r="DQ116" s="92">
        <f t="shared" si="578"/>
        <v>0</v>
      </c>
      <c r="DR116" s="92">
        <f t="shared" si="578"/>
        <v>0</v>
      </c>
      <c r="DS116" s="92">
        <f t="shared" si="578"/>
        <v>0</v>
      </c>
      <c r="DT116" s="92">
        <f t="shared" si="578"/>
        <v>0</v>
      </c>
      <c r="DU116" s="92">
        <f t="shared" si="578"/>
        <v>0</v>
      </c>
      <c r="DV116" s="92">
        <f t="shared" si="578"/>
        <v>0</v>
      </c>
      <c r="DW116" s="92">
        <f t="shared" si="578"/>
        <v>0</v>
      </c>
      <c r="DX116" s="92">
        <f t="shared" si="578"/>
        <v>0</v>
      </c>
      <c r="DY116" s="92">
        <f t="shared" si="578"/>
        <v>0</v>
      </c>
      <c r="DZ116" s="168"/>
      <c r="EA116" s="48">
        <f>InputsStatic!S31</f>
        <v>18</v>
      </c>
      <c r="EB116" s="47">
        <v>0</v>
      </c>
      <c r="EC116" s="48">
        <f>InputsStatic!T31</f>
        <v>2006</v>
      </c>
      <c r="ED116" s="49">
        <f>InputsNOMAD!AH31</f>
        <v>0</v>
      </c>
      <c r="EE116" s="50">
        <f>InputsNOMAD!AI31</f>
        <v>0</v>
      </c>
      <c r="EF116" s="48">
        <f>InputsStatic!K31</f>
        <v>0</v>
      </c>
      <c r="EG116" s="73"/>
      <c r="EH116" s="47">
        <f>InputsStatic!AF31</f>
        <v>0.85208333333333341</v>
      </c>
      <c r="EI116" s="168"/>
      <c r="EJ116" s="48">
        <f t="shared" si="405"/>
        <v>0</v>
      </c>
      <c r="EK116" s="48">
        <v>0</v>
      </c>
      <c r="EL116" s="48">
        <v>0</v>
      </c>
      <c r="EM116" s="48">
        <v>0</v>
      </c>
      <c r="EN116" s="48">
        <v>0</v>
      </c>
      <c r="EO116" s="48">
        <v>0</v>
      </c>
      <c r="EP116" s="48">
        <v>0</v>
      </c>
      <c r="EQ116" s="48">
        <v>0</v>
      </c>
      <c r="ER116" s="48">
        <v>0</v>
      </c>
      <c r="ES116" s="48">
        <v>0</v>
      </c>
      <c r="ET116" s="48">
        <v>0</v>
      </c>
      <c r="EU116" s="48">
        <v>0</v>
      </c>
      <c r="EV116" s="48">
        <v>0</v>
      </c>
      <c r="EW116" s="48">
        <v>0</v>
      </c>
      <c r="EX116" s="48">
        <v>0</v>
      </c>
      <c r="EY116" s="48">
        <f t="shared" si="406"/>
        <v>0</v>
      </c>
      <c r="EZ116" s="48">
        <f t="shared" ref="EZ116:EZ179" si="579">EY116</f>
        <v>0</v>
      </c>
      <c r="FA116" s="168"/>
      <c r="FB116" s="48">
        <f t="shared" ref="FB116:FB147" si="580">$FB$115</f>
        <v>9</v>
      </c>
      <c r="FC116" s="43">
        <f t="shared" si="407"/>
        <v>2017</v>
      </c>
      <c r="FD116" s="78"/>
      <c r="FE116" s="78"/>
      <c r="FF116" s="78"/>
      <c r="FG116" s="78"/>
      <c r="FH116" s="78"/>
      <c r="FI116" s="78"/>
      <c r="FJ116" s="23"/>
      <c r="FK116" s="48">
        <f>InputsTimeDependentUnits!D31</f>
        <v>0</v>
      </c>
      <c r="FL116" s="48">
        <f>InputsTimeDependentUnits!E31</f>
        <v>0</v>
      </c>
      <c r="FM116" s="48">
        <f>InputsTimeDependentUnits!F31</f>
        <v>0</v>
      </c>
      <c r="FN116" s="48">
        <f>InputsTimeDependentUnits!G31</f>
        <v>0</v>
      </c>
      <c r="FO116" s="48">
        <f>InputsTimeDependentUnits!H31</f>
        <v>0</v>
      </c>
      <c r="FP116" s="48">
        <f>InputsTimeDependentUnits!I31</f>
        <v>0</v>
      </c>
      <c r="FQ116" s="48">
        <f>InputsTimeDependentUnits!J31</f>
        <v>0</v>
      </c>
      <c r="FR116" s="48">
        <f>InputsTimeDependentUnits!K31</f>
        <v>0</v>
      </c>
      <c r="FS116" s="48">
        <f>InputsTimeDependentUnits!L31</f>
        <v>0</v>
      </c>
      <c r="FT116" s="48">
        <f>InputsTimeDependentUnits!M31</f>
        <v>0</v>
      </c>
      <c r="FU116" s="48">
        <f>InputsTimeDependentUnits!N31</f>
        <v>0</v>
      </c>
      <c r="FV116" s="48">
        <f>InputsTimeDependentUnits!O31</f>
        <v>0</v>
      </c>
      <c r="FW116" s="48">
        <f>InputsTimeDependentUnits!P31</f>
        <v>0</v>
      </c>
      <c r="FX116" s="48">
        <f>InputsTimeDependentUnits!Q31</f>
        <v>0</v>
      </c>
      <c r="FY116" s="48">
        <f>InputsTimeDependentUnits!R31</f>
        <v>0</v>
      </c>
      <c r="FZ116" s="43">
        <f t="shared" ref="FZ116:GI116" si="581">FY116</f>
        <v>0</v>
      </c>
      <c r="GA116" s="43">
        <f t="shared" si="581"/>
        <v>0</v>
      </c>
      <c r="GB116" s="43">
        <f t="shared" si="581"/>
        <v>0</v>
      </c>
      <c r="GC116" s="43">
        <f t="shared" si="581"/>
        <v>0</v>
      </c>
      <c r="GD116" s="43">
        <f t="shared" si="581"/>
        <v>0</v>
      </c>
      <c r="GE116" s="43">
        <f t="shared" si="581"/>
        <v>0</v>
      </c>
      <c r="GF116" s="43">
        <f t="shared" si="581"/>
        <v>0</v>
      </c>
      <c r="GG116" s="43">
        <f t="shared" si="581"/>
        <v>0</v>
      </c>
      <c r="GH116" s="43">
        <f t="shared" si="581"/>
        <v>0</v>
      </c>
      <c r="GI116" s="43">
        <f t="shared" si="581"/>
        <v>0</v>
      </c>
      <c r="GJ116" s="168"/>
      <c r="GK116" s="229">
        <v>1</v>
      </c>
      <c r="GL116" s="224">
        <v>1</v>
      </c>
      <c r="GM116" s="224">
        <v>1</v>
      </c>
      <c r="GN116" s="224">
        <v>1</v>
      </c>
      <c r="GO116" s="224">
        <v>1</v>
      </c>
      <c r="GP116" s="224">
        <v>1</v>
      </c>
      <c r="GQ116" s="224">
        <v>1</v>
      </c>
      <c r="GR116" s="224">
        <v>1</v>
      </c>
      <c r="GS116" s="224">
        <v>1</v>
      </c>
      <c r="GT116" s="224">
        <v>1</v>
      </c>
      <c r="GU116" s="224">
        <v>1</v>
      </c>
      <c r="GV116" s="224">
        <v>1</v>
      </c>
      <c r="GW116" s="224">
        <v>1</v>
      </c>
      <c r="GX116" s="224">
        <v>1</v>
      </c>
      <c r="GY116" s="224">
        <v>1</v>
      </c>
      <c r="GZ116" s="224">
        <v>1</v>
      </c>
      <c r="HA116" s="224">
        <v>1</v>
      </c>
      <c r="HB116" s="224">
        <v>0.99989245209302946</v>
      </c>
      <c r="HC116" s="224">
        <v>0.99996918352515907</v>
      </c>
      <c r="HD116" s="224">
        <v>0.99999117064614274</v>
      </c>
      <c r="HE116" s="224">
        <v>0.99999747032428998</v>
      </c>
      <c r="HF116" s="224">
        <v>0.99999927523384746</v>
      </c>
      <c r="HG116" s="224">
        <v>0.99999979235086245</v>
      </c>
      <c r="HH116" s="224">
        <v>0.99999994050751306</v>
      </c>
      <c r="HI116" s="224">
        <v>0.99999998295511594</v>
      </c>
      <c r="HJ116" s="168"/>
      <c r="HK116" s="48">
        <f t="shared" si="409"/>
        <v>0</v>
      </c>
      <c r="HL116" s="48">
        <f ca="1">IF($EJ116&gt;0,OFFSET(Dashboard!F$16,$EJ116-1,0),0)</f>
        <v>0</v>
      </c>
      <c r="HM116" s="48">
        <f ca="1">IF($EJ116&gt;0,OFFSET(Dashboard!G$16,$EJ116-1,0),0)</f>
        <v>0</v>
      </c>
      <c r="HN116" s="48">
        <f ca="1">IF($EJ116&gt;0,OFFSET(Dashboard!H$16,$EJ116-1,0),0)</f>
        <v>0</v>
      </c>
      <c r="HO116" s="168"/>
    </row>
    <row r="117" spans="1:223" s="5" customFormat="1" ht="30.75" customHeight="1" x14ac:dyDescent="0.2">
      <c r="A117" s="48">
        <f t="shared" ca="1" si="548"/>
        <v>0</v>
      </c>
      <c r="B117" s="64">
        <f t="shared" si="571"/>
        <v>107</v>
      </c>
      <c r="C117" s="64"/>
      <c r="D117" s="529" t="str">
        <f ca="1">IF(EJ117&gt;0,OFFSET(Dashboard!$E$16,EJ117-1,0),"")</f>
        <v/>
      </c>
      <c r="E117" s="44" t="s">
        <v>55</v>
      </c>
      <c r="F117" s="22" t="s">
        <v>43</v>
      </c>
      <c r="G117" s="716">
        <f t="shared" ref="G117" ca="1" si="582">R117*OFFSET($Z117,0,YEAR($J117)-2006)/1000000</f>
        <v>45.006268976189205</v>
      </c>
      <c r="H117" s="715">
        <f t="shared" ref="H117" ca="1" si="583">S117*OFFSET($Z117,0,YEAR($J117)-2006)/1000</f>
        <v>2.0691736572240003</v>
      </c>
      <c r="I117" s="713">
        <f t="shared" ref="I117" ca="1" si="584">T117*OFFSET($Z117,0,YEAR($J117)-2006)/1000000</f>
        <v>0</v>
      </c>
      <c r="J117" s="525">
        <f>InputsStatic!J32</f>
        <v>38718</v>
      </c>
      <c r="K117" s="51">
        <f>InputsStatic!L32</f>
        <v>8</v>
      </c>
      <c r="L117" s="168"/>
      <c r="M117" s="765">
        <v>1</v>
      </c>
      <c r="N117" s="86">
        <v>0</v>
      </c>
      <c r="O117" s="43">
        <v>100</v>
      </c>
      <c r="P117" s="168"/>
      <c r="Q117" s="23"/>
      <c r="R117" s="614">
        <f>InputsStatic!M32</f>
        <v>350.19973370000002</v>
      </c>
      <c r="S117" s="615">
        <f>InputsStatic!N32</f>
        <v>1.6100514E-2</v>
      </c>
      <c r="T117" s="615">
        <f>InputsStatic!O32</f>
        <v>0</v>
      </c>
      <c r="U117" s="135">
        <f>InputsStatic!P32</f>
        <v>1.04</v>
      </c>
      <c r="V117" s="135">
        <f>InputsStatic!Q32</f>
        <v>1.32</v>
      </c>
      <c r="W117" s="135">
        <f>InputsStatic!R32</f>
        <v>-2.0666666666666667E-2</v>
      </c>
      <c r="X117" s="138"/>
      <c r="Y117" s="138"/>
      <c r="Z117" s="48">
        <f t="shared" si="552"/>
        <v>128516</v>
      </c>
      <c r="AA117" s="43">
        <f t="shared" si="553"/>
        <v>136776</v>
      </c>
      <c r="AB117" s="43">
        <f t="shared" si="554"/>
        <v>85519</v>
      </c>
      <c r="AC117" s="43">
        <f t="shared" si="555"/>
        <v>111147.5</v>
      </c>
      <c r="AD117" s="43">
        <f t="shared" si="556"/>
        <v>111147.5</v>
      </c>
      <c r="AE117" s="43">
        <f t="shared" si="557"/>
        <v>111147.5</v>
      </c>
      <c r="AF117" s="43">
        <f t="shared" si="558"/>
        <v>111147.5</v>
      </c>
      <c r="AG117" s="43">
        <f t="shared" si="559"/>
        <v>111147.5</v>
      </c>
      <c r="AH117" s="43">
        <f t="shared" si="560"/>
        <v>111147.5</v>
      </c>
      <c r="AI117" s="43">
        <f t="shared" si="561"/>
        <v>111147.5</v>
      </c>
      <c r="AJ117" s="43">
        <f t="shared" si="562"/>
        <v>111147.5</v>
      </c>
      <c r="AK117" s="43">
        <f t="shared" si="563"/>
        <v>111147.5</v>
      </c>
      <c r="AL117" s="43">
        <f t="shared" si="564"/>
        <v>111147.5</v>
      </c>
      <c r="AM117" s="43">
        <f t="shared" si="565"/>
        <v>111147.5</v>
      </c>
      <c r="AN117" s="43">
        <f t="shared" si="566"/>
        <v>111147.5</v>
      </c>
      <c r="AO117" s="43">
        <f t="shared" si="486"/>
        <v>111147.5</v>
      </c>
      <c r="AP117" s="43">
        <f t="shared" si="487"/>
        <v>111147.5</v>
      </c>
      <c r="AQ117" s="43">
        <f t="shared" si="488"/>
        <v>110615.71255681333</v>
      </c>
      <c r="AR117" s="43">
        <f t="shared" si="489"/>
        <v>110915.50823828198</v>
      </c>
      <c r="AS117" s="43">
        <f t="shared" si="490"/>
        <v>111046.51007859891</v>
      </c>
      <c r="AT117" s="43">
        <f t="shared" si="491"/>
        <v>111103.57839748662</v>
      </c>
      <c r="AU117" s="43">
        <f t="shared" si="492"/>
        <v>111128.40578248739</v>
      </c>
      <c r="AV117" s="43">
        <f t="shared" si="493"/>
        <v>111139.20055960903</v>
      </c>
      <c r="AW117" s="43">
        <f t="shared" si="494"/>
        <v>111143.89286504412</v>
      </c>
      <c r="AX117" s="43">
        <f t="shared" si="495"/>
        <v>111145.9323053707</v>
      </c>
      <c r="AY117" s="73"/>
      <c r="AZ117" s="73"/>
      <c r="BA117" s="526">
        <f>InputsTimeDependentComplianceE!D32</f>
        <v>1.1299999999999999</v>
      </c>
      <c r="BB117" s="92">
        <f>InputsTimeDependentComplianceE!E32</f>
        <v>1.1299999999999999</v>
      </c>
      <c r="BC117" s="92">
        <f>InputsTimeDependentComplianceE!F32</f>
        <v>1.1299999999999999</v>
      </c>
      <c r="BD117" s="92">
        <f>InputsTimeDependentComplianceE!G32</f>
        <v>1.1299999999999999</v>
      </c>
      <c r="BE117" s="92">
        <f>InputsTimeDependentComplianceE!H32</f>
        <v>1.1299999999999999</v>
      </c>
      <c r="BF117" s="92">
        <f>InputsTimeDependentComplianceE!I32</f>
        <v>1.1299999999999999</v>
      </c>
      <c r="BG117" s="92">
        <f>InputsTimeDependentComplianceE!J32</f>
        <v>1.1299999999999999</v>
      </c>
      <c r="BH117" s="92">
        <f>InputsTimeDependentComplianceE!K32</f>
        <v>1.1299999999999999</v>
      </c>
      <c r="BI117" s="92">
        <f>InputsTimeDependentComplianceE!L32</f>
        <v>1.1299999999999999</v>
      </c>
      <c r="BJ117" s="92">
        <f>InputsTimeDependentComplianceE!M32</f>
        <v>1.1299999999999999</v>
      </c>
      <c r="BK117" s="92">
        <f>InputsTimeDependentComplianceE!N32</f>
        <v>1.1299999999999999</v>
      </c>
      <c r="BL117" s="92">
        <f>InputsTimeDependentComplianceE!O32</f>
        <v>1.1299999999999999</v>
      </c>
      <c r="BM117" s="92">
        <f>InputsTimeDependentComplianceE!P32</f>
        <v>1.1299999999999999</v>
      </c>
      <c r="BN117" s="92">
        <f>InputsTimeDependentComplianceE!Q32</f>
        <v>1.1299999999999999</v>
      </c>
      <c r="BO117" s="92">
        <f>InputsTimeDependentComplianceE!R32</f>
        <v>1.1299999999999999</v>
      </c>
      <c r="BP117" s="92">
        <f t="shared" si="572"/>
        <v>1.1299999999999999</v>
      </c>
      <c r="BQ117" s="92">
        <f t="shared" si="572"/>
        <v>1.1299999999999999</v>
      </c>
      <c r="BR117" s="92">
        <f t="shared" ref="BR117:BS117" si="585">BQ117</f>
        <v>1.1299999999999999</v>
      </c>
      <c r="BS117" s="92">
        <f t="shared" si="585"/>
        <v>1.1299999999999999</v>
      </c>
      <c r="BT117" s="92">
        <f t="shared" ref="BT117:BU117" si="586">BS117</f>
        <v>1.1299999999999999</v>
      </c>
      <c r="BU117" s="92">
        <f t="shared" si="586"/>
        <v>1.1299999999999999</v>
      </c>
      <c r="BV117" s="92">
        <f t="shared" ref="BV117:BW117" si="587">BU117</f>
        <v>1.1299999999999999</v>
      </c>
      <c r="BW117" s="92">
        <f t="shared" si="587"/>
        <v>1.1299999999999999</v>
      </c>
      <c r="BX117" s="92">
        <f t="shared" ref="BX117:BY117" si="588">BW117</f>
        <v>1.1299999999999999</v>
      </c>
      <c r="BY117" s="92">
        <f t="shared" si="588"/>
        <v>1.1299999999999999</v>
      </c>
      <c r="BZ117" s="23"/>
      <c r="CA117" s="526">
        <f>InputsTimeDependentComplianceD!D32</f>
        <v>1.1299999999999999</v>
      </c>
      <c r="CB117" s="92">
        <f>InputsTimeDependentComplianceD!E32</f>
        <v>1.1299999999999999</v>
      </c>
      <c r="CC117" s="92">
        <f>InputsTimeDependentComplianceD!F32</f>
        <v>1.1299999999999999</v>
      </c>
      <c r="CD117" s="92">
        <f>InputsTimeDependentComplianceD!G32</f>
        <v>1.1299999999999999</v>
      </c>
      <c r="CE117" s="92">
        <f>InputsTimeDependentComplianceD!H32</f>
        <v>1.1299999999999999</v>
      </c>
      <c r="CF117" s="92">
        <f>InputsTimeDependentComplianceD!I32</f>
        <v>1.1299999999999999</v>
      </c>
      <c r="CG117" s="92">
        <f>InputsTimeDependentComplianceD!J32</f>
        <v>1.1299999999999999</v>
      </c>
      <c r="CH117" s="92">
        <f>InputsTimeDependentComplianceD!K32</f>
        <v>1.1299999999999999</v>
      </c>
      <c r="CI117" s="92">
        <f>InputsTimeDependentComplianceD!L32</f>
        <v>1.1299999999999999</v>
      </c>
      <c r="CJ117" s="92">
        <f>InputsTimeDependentComplianceD!M32</f>
        <v>1.1299999999999999</v>
      </c>
      <c r="CK117" s="92">
        <f>InputsTimeDependentComplianceD!N32</f>
        <v>1.1299999999999999</v>
      </c>
      <c r="CL117" s="92">
        <f>InputsTimeDependentComplianceD!O32</f>
        <v>1.1299999999999999</v>
      </c>
      <c r="CM117" s="92">
        <f>InputsTimeDependentComplianceD!P32</f>
        <v>1.1299999999999999</v>
      </c>
      <c r="CN117" s="92">
        <f>InputsTimeDependentComplianceD!Q32</f>
        <v>1.1299999999999999</v>
      </c>
      <c r="CO117" s="92">
        <f>InputsTimeDependentComplianceD!R32</f>
        <v>1.1299999999999999</v>
      </c>
      <c r="CP117" s="92">
        <f t="shared" ref="CP117:CY117" si="589">CO117</f>
        <v>1.1299999999999999</v>
      </c>
      <c r="CQ117" s="92">
        <f t="shared" si="589"/>
        <v>1.1299999999999999</v>
      </c>
      <c r="CR117" s="92">
        <f t="shared" si="589"/>
        <v>1.1299999999999999</v>
      </c>
      <c r="CS117" s="92">
        <f t="shared" si="589"/>
        <v>1.1299999999999999</v>
      </c>
      <c r="CT117" s="92">
        <f t="shared" si="589"/>
        <v>1.1299999999999999</v>
      </c>
      <c r="CU117" s="92">
        <f t="shared" si="589"/>
        <v>1.1299999999999999</v>
      </c>
      <c r="CV117" s="92">
        <f t="shared" si="589"/>
        <v>1.1299999999999999</v>
      </c>
      <c r="CW117" s="92">
        <f t="shared" si="589"/>
        <v>1.1299999999999999</v>
      </c>
      <c r="CX117" s="92">
        <f t="shared" si="589"/>
        <v>1.1299999999999999</v>
      </c>
      <c r="CY117" s="92">
        <f t="shared" si="589"/>
        <v>1.1299999999999999</v>
      </c>
      <c r="CZ117" s="168"/>
      <c r="DA117" s="526">
        <f>InputsTimeDependentComplianceG!D32</f>
        <v>1.1299999999999999</v>
      </c>
      <c r="DB117" s="92">
        <f>InputsTimeDependentComplianceG!E32</f>
        <v>1.1299999999999999</v>
      </c>
      <c r="DC117" s="92">
        <f>InputsTimeDependentComplianceG!F32</f>
        <v>1.1299999999999999</v>
      </c>
      <c r="DD117" s="92">
        <f>InputsTimeDependentComplianceG!G32</f>
        <v>1.1299999999999999</v>
      </c>
      <c r="DE117" s="92">
        <f>InputsTimeDependentComplianceG!H32</f>
        <v>1.1299999999999999</v>
      </c>
      <c r="DF117" s="92">
        <f>InputsTimeDependentComplianceG!I32</f>
        <v>1.1299999999999999</v>
      </c>
      <c r="DG117" s="92">
        <f>InputsTimeDependentComplianceG!J32</f>
        <v>1.1299999999999999</v>
      </c>
      <c r="DH117" s="92">
        <f>InputsTimeDependentComplianceG!K32</f>
        <v>1.1299999999999999</v>
      </c>
      <c r="DI117" s="92">
        <f>InputsTimeDependentComplianceG!L32</f>
        <v>1.1299999999999999</v>
      </c>
      <c r="DJ117" s="92">
        <f>InputsTimeDependentComplianceG!M32</f>
        <v>1.1299999999999999</v>
      </c>
      <c r="DK117" s="92">
        <f>InputsTimeDependentComplianceG!N32</f>
        <v>1.1299999999999999</v>
      </c>
      <c r="DL117" s="92">
        <f>InputsTimeDependentComplianceG!O32</f>
        <v>1.1299999999999999</v>
      </c>
      <c r="DM117" s="92">
        <f>InputsTimeDependentComplianceG!P32</f>
        <v>1.1299999999999999</v>
      </c>
      <c r="DN117" s="92">
        <f>InputsTimeDependentComplianceG!Q32</f>
        <v>1.1299999999999999</v>
      </c>
      <c r="DO117" s="92">
        <f>InputsTimeDependentComplianceG!R32</f>
        <v>1.1299999999999999</v>
      </c>
      <c r="DP117" s="92">
        <f t="shared" ref="DP117:DY117" si="590">DO117</f>
        <v>1.1299999999999999</v>
      </c>
      <c r="DQ117" s="92">
        <f t="shared" si="590"/>
        <v>1.1299999999999999</v>
      </c>
      <c r="DR117" s="92">
        <f t="shared" si="590"/>
        <v>1.1299999999999999</v>
      </c>
      <c r="DS117" s="92">
        <f t="shared" si="590"/>
        <v>1.1299999999999999</v>
      </c>
      <c r="DT117" s="92">
        <f t="shared" si="590"/>
        <v>1.1299999999999999</v>
      </c>
      <c r="DU117" s="92">
        <f t="shared" si="590"/>
        <v>1.1299999999999999</v>
      </c>
      <c r="DV117" s="92">
        <f t="shared" si="590"/>
        <v>1.1299999999999999</v>
      </c>
      <c r="DW117" s="92">
        <f t="shared" si="590"/>
        <v>1.1299999999999999</v>
      </c>
      <c r="DX117" s="92">
        <f t="shared" si="590"/>
        <v>1.1299999999999999</v>
      </c>
      <c r="DY117" s="92">
        <f t="shared" si="590"/>
        <v>1.1299999999999999</v>
      </c>
      <c r="DZ117" s="168"/>
      <c r="EA117" s="48">
        <f>InputsStatic!S32</f>
        <v>18</v>
      </c>
      <c r="EB117" s="47">
        <v>0.3</v>
      </c>
      <c r="EC117" s="48">
        <f>InputsStatic!T32</f>
        <v>2000</v>
      </c>
      <c r="ED117" s="49">
        <f>InputsNOMAD!AH32</f>
        <v>1.8010000000000002E-2</v>
      </c>
      <c r="EE117" s="50">
        <f>InputsNOMAD!AI32</f>
        <v>0.35593999999999998</v>
      </c>
      <c r="EF117" s="48">
        <f>InputsStatic!K32</f>
        <v>14695</v>
      </c>
      <c r="EG117" s="73"/>
      <c r="EH117" s="47">
        <f>InputsStatic!AF32</f>
        <v>0.87675000000000014</v>
      </c>
      <c r="EI117" s="168"/>
      <c r="EJ117" s="48">
        <f t="shared" si="405"/>
        <v>0</v>
      </c>
      <c r="EK117" s="48">
        <v>0</v>
      </c>
      <c r="EL117" s="48">
        <v>0</v>
      </c>
      <c r="EM117" s="48">
        <v>0</v>
      </c>
      <c r="EN117" s="48">
        <v>0</v>
      </c>
      <c r="EO117" s="48">
        <v>0</v>
      </c>
      <c r="EP117" s="48">
        <v>0</v>
      </c>
      <c r="EQ117" s="48">
        <v>0</v>
      </c>
      <c r="ER117" s="48">
        <v>0</v>
      </c>
      <c r="ES117" s="48">
        <v>0</v>
      </c>
      <c r="ET117" s="48">
        <v>0</v>
      </c>
      <c r="EU117" s="48">
        <v>0</v>
      </c>
      <c r="EV117" s="48">
        <v>0</v>
      </c>
      <c r="EW117" s="48">
        <v>0</v>
      </c>
      <c r="EX117" s="48">
        <v>0</v>
      </c>
      <c r="EY117" s="48">
        <f t="shared" si="406"/>
        <v>0</v>
      </c>
      <c r="EZ117" s="48">
        <f t="shared" si="579"/>
        <v>0</v>
      </c>
      <c r="FA117" s="168"/>
      <c r="FB117" s="48">
        <f t="shared" si="580"/>
        <v>9</v>
      </c>
      <c r="FC117" s="43">
        <f t="shared" si="407"/>
        <v>2017</v>
      </c>
      <c r="FD117" s="78"/>
      <c r="FE117" s="78"/>
      <c r="FF117" s="78"/>
      <c r="FG117" s="78"/>
      <c r="FH117" s="78"/>
      <c r="FI117" s="78"/>
      <c r="FJ117" s="23"/>
      <c r="FK117" s="48">
        <f>InputsTimeDependentUnits!D32</f>
        <v>128516</v>
      </c>
      <c r="FL117" s="48">
        <f>InputsTimeDependentUnits!E32</f>
        <v>136776</v>
      </c>
      <c r="FM117" s="48">
        <f>InputsTimeDependentUnits!F32</f>
        <v>85519</v>
      </c>
      <c r="FN117" s="48">
        <f>InputsTimeDependentUnits!G32</f>
        <v>111147.5</v>
      </c>
      <c r="FO117" s="48">
        <f>InputsTimeDependentUnits!H32</f>
        <v>111147.5</v>
      </c>
      <c r="FP117" s="48">
        <f>InputsTimeDependentUnits!I32</f>
        <v>111147.5</v>
      </c>
      <c r="FQ117" s="48">
        <f>InputsTimeDependentUnits!J32</f>
        <v>111147.5</v>
      </c>
      <c r="FR117" s="48">
        <f>InputsTimeDependentUnits!K32</f>
        <v>111147.5</v>
      </c>
      <c r="FS117" s="48">
        <f>InputsTimeDependentUnits!L32</f>
        <v>111147.5</v>
      </c>
      <c r="FT117" s="48">
        <f>InputsTimeDependentUnits!M32</f>
        <v>111147.5</v>
      </c>
      <c r="FU117" s="48">
        <f>InputsTimeDependentUnits!N32</f>
        <v>111147.5</v>
      </c>
      <c r="FV117" s="48">
        <f>InputsTimeDependentUnits!O32</f>
        <v>111147.5</v>
      </c>
      <c r="FW117" s="48">
        <f>InputsTimeDependentUnits!P32</f>
        <v>111147.5</v>
      </c>
      <c r="FX117" s="48">
        <f>InputsTimeDependentUnits!Q32</f>
        <v>111147.5</v>
      </c>
      <c r="FY117" s="48">
        <f>InputsTimeDependentUnits!R32</f>
        <v>111147.5</v>
      </c>
      <c r="FZ117" s="43">
        <f t="shared" ref="FZ117:GI117" si="591">FY117</f>
        <v>111147.5</v>
      </c>
      <c r="GA117" s="43">
        <f t="shared" si="591"/>
        <v>111147.5</v>
      </c>
      <c r="GB117" s="43">
        <f t="shared" si="591"/>
        <v>111147.5</v>
      </c>
      <c r="GC117" s="43">
        <f t="shared" si="591"/>
        <v>111147.5</v>
      </c>
      <c r="GD117" s="43">
        <f t="shared" si="591"/>
        <v>111147.5</v>
      </c>
      <c r="GE117" s="43">
        <f t="shared" si="591"/>
        <v>111147.5</v>
      </c>
      <c r="GF117" s="43">
        <f t="shared" si="591"/>
        <v>111147.5</v>
      </c>
      <c r="GG117" s="43">
        <f t="shared" si="591"/>
        <v>111147.5</v>
      </c>
      <c r="GH117" s="43">
        <f t="shared" si="591"/>
        <v>111147.5</v>
      </c>
      <c r="GI117" s="43">
        <f t="shared" si="591"/>
        <v>111147.5</v>
      </c>
      <c r="GJ117" s="168"/>
      <c r="GK117" s="229">
        <v>1</v>
      </c>
      <c r="GL117" s="224">
        <v>1</v>
      </c>
      <c r="GM117" s="224">
        <v>1</v>
      </c>
      <c r="GN117" s="224">
        <v>1</v>
      </c>
      <c r="GO117" s="224">
        <v>1</v>
      </c>
      <c r="GP117" s="224">
        <v>1</v>
      </c>
      <c r="GQ117" s="224">
        <v>1</v>
      </c>
      <c r="GR117" s="224">
        <v>1</v>
      </c>
      <c r="GS117" s="224">
        <v>1</v>
      </c>
      <c r="GT117" s="224">
        <v>1</v>
      </c>
      <c r="GU117" s="224">
        <v>1</v>
      </c>
      <c r="GV117" s="224">
        <v>1</v>
      </c>
      <c r="GW117" s="224">
        <v>1</v>
      </c>
      <c r="GX117" s="224">
        <v>1</v>
      </c>
      <c r="GY117" s="224">
        <v>1</v>
      </c>
      <c r="GZ117" s="224">
        <v>1</v>
      </c>
      <c r="HA117" s="224">
        <v>1</v>
      </c>
      <c r="HB117" s="224">
        <v>0.99521547994163917</v>
      </c>
      <c r="HC117" s="224">
        <v>0.99791275771638566</v>
      </c>
      <c r="HD117" s="224">
        <v>0.99909138827772925</v>
      </c>
      <c r="HE117" s="224">
        <v>0.99960483499391906</v>
      </c>
      <c r="HF117" s="224">
        <v>0.99982820830416685</v>
      </c>
      <c r="HG117" s="224">
        <v>0.99992532949107293</v>
      </c>
      <c r="HH117" s="224">
        <v>0.99996754641394658</v>
      </c>
      <c r="HI117" s="224">
        <v>0.99998589536760341</v>
      </c>
      <c r="HJ117" s="168"/>
      <c r="HK117" s="48">
        <f t="shared" si="409"/>
        <v>0</v>
      </c>
      <c r="HL117" s="48">
        <f ca="1">IF($EJ117&gt;0,OFFSET(Dashboard!F$16,$EJ117-1,0),0)</f>
        <v>0</v>
      </c>
      <c r="HM117" s="48">
        <f ca="1">IF($EJ117&gt;0,OFFSET(Dashboard!G$16,$EJ117-1,0),0)</f>
        <v>0</v>
      </c>
      <c r="HN117" s="48">
        <f ca="1">IF($EJ117&gt;0,OFFSET(Dashboard!H$16,$EJ117-1,0),0)</f>
        <v>0</v>
      </c>
      <c r="HO117" s="168"/>
    </row>
    <row r="118" spans="1:223" s="5" customFormat="1" ht="30.75" customHeight="1" x14ac:dyDescent="0.2">
      <c r="A118" s="48">
        <f t="shared" ca="1" si="548"/>
        <v>1</v>
      </c>
      <c r="B118" s="242">
        <f t="shared" si="571"/>
        <v>108</v>
      </c>
      <c r="C118" s="64"/>
      <c r="D118" s="529" t="str">
        <f ca="1">IF(EJ118&gt;0,OFFSET(Dashboard!$E$16,EJ118-1,0),"")</f>
        <v>2005 T-24</v>
      </c>
      <c r="E118" s="44" t="s">
        <v>56</v>
      </c>
      <c r="F118" s="22" t="s">
        <v>44</v>
      </c>
      <c r="G118" s="716">
        <f t="shared" ref="G118:G181" ca="1" si="592">R118*OFFSET($Z118,0,YEAR($J118)-2006)/1000000</f>
        <v>6.27</v>
      </c>
      <c r="H118" s="715">
        <f t="shared" ref="H118:H181" ca="1" si="593">S118*OFFSET($Z118,0,YEAR($J118)-2006)/1000</f>
        <v>9.3552380952380929</v>
      </c>
      <c r="I118" s="713">
        <f t="shared" ref="I118:I181" ca="1" si="594">T118*OFFSET($Z118,0,YEAR($J118)-2006)/1000000</f>
        <v>1.21</v>
      </c>
      <c r="J118" s="525">
        <f>InputsStatic!J33</f>
        <v>38718</v>
      </c>
      <c r="K118" s="51">
        <f>InputsStatic!L33</f>
        <v>10</v>
      </c>
      <c r="L118" s="168"/>
      <c r="M118" s="765">
        <v>1</v>
      </c>
      <c r="N118" s="86">
        <v>0</v>
      </c>
      <c r="O118" s="43">
        <v>100</v>
      </c>
      <c r="P118" s="168"/>
      <c r="Q118" s="23"/>
      <c r="R118" s="614">
        <f>InputsStatic!M33</f>
        <v>114</v>
      </c>
      <c r="S118" s="615">
        <f>InputsStatic!N33</f>
        <v>0.17009523809523808</v>
      </c>
      <c r="T118" s="615">
        <f>InputsStatic!O33</f>
        <v>22</v>
      </c>
      <c r="U118" s="135">
        <f>InputsStatic!P33</f>
        <v>1</v>
      </c>
      <c r="V118" s="135">
        <f>InputsStatic!Q33</f>
        <v>1</v>
      </c>
      <c r="W118" s="135">
        <f>InputsStatic!R33</f>
        <v>0</v>
      </c>
      <c r="X118" s="138"/>
      <c r="Y118" s="138"/>
      <c r="Z118" s="48">
        <f t="shared" si="552"/>
        <v>55000</v>
      </c>
      <c r="AA118" s="43">
        <f t="shared" si="553"/>
        <v>55000</v>
      </c>
      <c r="AB118" s="43">
        <f t="shared" si="554"/>
        <v>55000</v>
      </c>
      <c r="AC118" s="43">
        <f t="shared" si="555"/>
        <v>55000</v>
      </c>
      <c r="AD118" s="43">
        <f t="shared" si="556"/>
        <v>55000</v>
      </c>
      <c r="AE118" s="43">
        <f t="shared" si="557"/>
        <v>55000</v>
      </c>
      <c r="AF118" s="43">
        <f t="shared" si="558"/>
        <v>55000</v>
      </c>
      <c r="AG118" s="43">
        <f t="shared" si="559"/>
        <v>55000</v>
      </c>
      <c r="AH118" s="43">
        <f t="shared" si="560"/>
        <v>55000</v>
      </c>
      <c r="AI118" s="43">
        <f t="shared" si="561"/>
        <v>55000</v>
      </c>
      <c r="AJ118" s="43">
        <f t="shared" si="562"/>
        <v>55000</v>
      </c>
      <c r="AK118" s="43">
        <f t="shared" si="563"/>
        <v>55000</v>
      </c>
      <c r="AL118" s="43">
        <f t="shared" si="564"/>
        <v>55000</v>
      </c>
      <c r="AM118" s="43">
        <f t="shared" si="565"/>
        <v>55000</v>
      </c>
      <c r="AN118" s="43">
        <f t="shared" si="566"/>
        <v>55000</v>
      </c>
      <c r="AO118" s="43">
        <f t="shared" si="486"/>
        <v>55000</v>
      </c>
      <c r="AP118" s="43">
        <f t="shared" si="487"/>
        <v>55000</v>
      </c>
      <c r="AQ118" s="43">
        <f t="shared" si="488"/>
        <v>54993.720544921678</v>
      </c>
      <c r="AR118" s="43">
        <f t="shared" si="489"/>
        <v>54997.689427775877</v>
      </c>
      <c r="AS118" s="43">
        <f t="shared" si="490"/>
        <v>54999.149921675082</v>
      </c>
      <c r="AT118" s="43">
        <f t="shared" si="491"/>
        <v>54999.687264686341</v>
      </c>
      <c r="AU118" s="43">
        <f t="shared" si="492"/>
        <v>54999.884949892956</v>
      </c>
      <c r="AV118" s="43">
        <f t="shared" si="493"/>
        <v>54999.957675266531</v>
      </c>
      <c r="AW118" s="43">
        <f t="shared" si="494"/>
        <v>54999.98442957845</v>
      </c>
      <c r="AX118" s="43">
        <f t="shared" si="495"/>
        <v>54999.994271959011</v>
      </c>
      <c r="AY118" s="73"/>
      <c r="AZ118" s="73"/>
      <c r="BA118" s="526">
        <f>InputsTimeDependentComplianceE!D33</f>
        <v>0.59</v>
      </c>
      <c r="BB118" s="92">
        <f>InputsTimeDependentComplianceE!E33</f>
        <v>0.59</v>
      </c>
      <c r="BC118" s="92">
        <f>InputsTimeDependentComplianceE!F33</f>
        <v>0.59</v>
      </c>
      <c r="BD118" s="92">
        <f>InputsTimeDependentComplianceE!G33</f>
        <v>0.59</v>
      </c>
      <c r="BE118" s="92">
        <f>InputsTimeDependentComplianceE!H33</f>
        <v>0.59</v>
      </c>
      <c r="BF118" s="92">
        <f>InputsTimeDependentComplianceE!I33</f>
        <v>0.59</v>
      </c>
      <c r="BG118" s="92">
        <f>InputsTimeDependentComplianceE!J33</f>
        <v>0.59</v>
      </c>
      <c r="BH118" s="92">
        <f>InputsTimeDependentComplianceE!K33</f>
        <v>0.59</v>
      </c>
      <c r="BI118" s="92">
        <f>InputsTimeDependentComplianceE!L33</f>
        <v>0.59</v>
      </c>
      <c r="BJ118" s="92">
        <f>InputsTimeDependentComplianceE!M33</f>
        <v>0.59</v>
      </c>
      <c r="BK118" s="92">
        <f>InputsTimeDependentComplianceE!N33</f>
        <v>0.59</v>
      </c>
      <c r="BL118" s="92">
        <f>InputsTimeDependentComplianceE!O33</f>
        <v>0.59</v>
      </c>
      <c r="BM118" s="92">
        <f>InputsTimeDependentComplianceE!P33</f>
        <v>0.59</v>
      </c>
      <c r="BN118" s="92">
        <f>InputsTimeDependentComplianceE!Q33</f>
        <v>0.59</v>
      </c>
      <c r="BO118" s="92">
        <f>InputsTimeDependentComplianceE!R33</f>
        <v>0.59</v>
      </c>
      <c r="BP118" s="92">
        <f t="shared" si="572"/>
        <v>0.59</v>
      </c>
      <c r="BQ118" s="92">
        <f t="shared" si="572"/>
        <v>0.59</v>
      </c>
      <c r="BR118" s="92">
        <f t="shared" ref="BR118:BS118" si="595">BQ118</f>
        <v>0.59</v>
      </c>
      <c r="BS118" s="92">
        <f t="shared" si="595"/>
        <v>0.59</v>
      </c>
      <c r="BT118" s="92">
        <f t="shared" ref="BT118:BU118" si="596">BS118</f>
        <v>0.59</v>
      </c>
      <c r="BU118" s="92">
        <f t="shared" si="596"/>
        <v>0.59</v>
      </c>
      <c r="BV118" s="92">
        <f t="shared" ref="BV118:BW118" si="597">BU118</f>
        <v>0.59</v>
      </c>
      <c r="BW118" s="92">
        <f t="shared" si="597"/>
        <v>0.59</v>
      </c>
      <c r="BX118" s="92">
        <f t="shared" ref="BX118:BY118" si="598">BW118</f>
        <v>0.59</v>
      </c>
      <c r="BY118" s="92">
        <f t="shared" si="598"/>
        <v>0.59</v>
      </c>
      <c r="BZ118" s="23"/>
      <c r="CA118" s="526">
        <f>InputsTimeDependentComplianceD!D33</f>
        <v>0.59</v>
      </c>
      <c r="CB118" s="92">
        <f>InputsTimeDependentComplianceD!E33</f>
        <v>0.59</v>
      </c>
      <c r="CC118" s="92">
        <f>InputsTimeDependentComplianceD!F33</f>
        <v>0.59</v>
      </c>
      <c r="CD118" s="92">
        <f>InputsTimeDependentComplianceD!G33</f>
        <v>0.59</v>
      </c>
      <c r="CE118" s="92">
        <f>InputsTimeDependentComplianceD!H33</f>
        <v>0.59</v>
      </c>
      <c r="CF118" s="92">
        <f>InputsTimeDependentComplianceD!I33</f>
        <v>0.59</v>
      </c>
      <c r="CG118" s="92">
        <f>InputsTimeDependentComplianceD!J33</f>
        <v>0.59</v>
      </c>
      <c r="CH118" s="92">
        <f>InputsTimeDependentComplianceD!K33</f>
        <v>0.59</v>
      </c>
      <c r="CI118" s="92">
        <f>InputsTimeDependentComplianceD!L33</f>
        <v>0.59</v>
      </c>
      <c r="CJ118" s="92">
        <f>InputsTimeDependentComplianceD!M33</f>
        <v>0.59</v>
      </c>
      <c r="CK118" s="92">
        <f>InputsTimeDependentComplianceD!N33</f>
        <v>0.59</v>
      </c>
      <c r="CL118" s="92">
        <f>InputsTimeDependentComplianceD!O33</f>
        <v>0.59</v>
      </c>
      <c r="CM118" s="92">
        <f>InputsTimeDependentComplianceD!P33</f>
        <v>0.59</v>
      </c>
      <c r="CN118" s="92">
        <f>InputsTimeDependentComplianceD!Q33</f>
        <v>0.59</v>
      </c>
      <c r="CO118" s="92">
        <f>InputsTimeDependentComplianceD!R33</f>
        <v>0.59</v>
      </c>
      <c r="CP118" s="92">
        <f t="shared" ref="CP118:CY118" si="599">CO118</f>
        <v>0.59</v>
      </c>
      <c r="CQ118" s="92">
        <f t="shared" si="599"/>
        <v>0.59</v>
      </c>
      <c r="CR118" s="92">
        <f t="shared" si="599"/>
        <v>0.59</v>
      </c>
      <c r="CS118" s="92">
        <f t="shared" si="599"/>
        <v>0.59</v>
      </c>
      <c r="CT118" s="92">
        <f t="shared" si="599"/>
        <v>0.59</v>
      </c>
      <c r="CU118" s="92">
        <f t="shared" si="599"/>
        <v>0.59</v>
      </c>
      <c r="CV118" s="92">
        <f t="shared" si="599"/>
        <v>0.59</v>
      </c>
      <c r="CW118" s="92">
        <f t="shared" si="599"/>
        <v>0.59</v>
      </c>
      <c r="CX118" s="92">
        <f t="shared" si="599"/>
        <v>0.59</v>
      </c>
      <c r="CY118" s="92">
        <f t="shared" si="599"/>
        <v>0.59</v>
      </c>
      <c r="CZ118" s="168"/>
      <c r="DA118" s="526">
        <f>InputsTimeDependentComplianceG!D33</f>
        <v>0.59</v>
      </c>
      <c r="DB118" s="92">
        <f>InputsTimeDependentComplianceG!E33</f>
        <v>0.59</v>
      </c>
      <c r="DC118" s="92">
        <f>InputsTimeDependentComplianceG!F33</f>
        <v>0.59</v>
      </c>
      <c r="DD118" s="92">
        <f>InputsTimeDependentComplianceG!G33</f>
        <v>0.59</v>
      </c>
      <c r="DE118" s="92">
        <f>InputsTimeDependentComplianceG!H33</f>
        <v>0.59</v>
      </c>
      <c r="DF118" s="92">
        <f>InputsTimeDependentComplianceG!I33</f>
        <v>0.59</v>
      </c>
      <c r="DG118" s="92">
        <f>InputsTimeDependentComplianceG!J33</f>
        <v>0.59</v>
      </c>
      <c r="DH118" s="92">
        <f>InputsTimeDependentComplianceG!K33</f>
        <v>0.59</v>
      </c>
      <c r="DI118" s="92">
        <f>InputsTimeDependentComplianceG!L33</f>
        <v>0.59</v>
      </c>
      <c r="DJ118" s="92">
        <f>InputsTimeDependentComplianceG!M33</f>
        <v>0.59</v>
      </c>
      <c r="DK118" s="92">
        <f>InputsTimeDependentComplianceG!N33</f>
        <v>0.59</v>
      </c>
      <c r="DL118" s="92">
        <f>InputsTimeDependentComplianceG!O33</f>
        <v>0.59</v>
      </c>
      <c r="DM118" s="92">
        <f>InputsTimeDependentComplianceG!P33</f>
        <v>0.59</v>
      </c>
      <c r="DN118" s="92">
        <f>InputsTimeDependentComplianceG!Q33</f>
        <v>0.59</v>
      </c>
      <c r="DO118" s="92">
        <f>InputsTimeDependentComplianceG!R33</f>
        <v>0.59</v>
      </c>
      <c r="DP118" s="92">
        <f t="shared" ref="DP118:DY118" si="600">DO118</f>
        <v>0.59</v>
      </c>
      <c r="DQ118" s="92">
        <f t="shared" si="600"/>
        <v>0.59</v>
      </c>
      <c r="DR118" s="92">
        <f t="shared" si="600"/>
        <v>0.59</v>
      </c>
      <c r="DS118" s="92">
        <f t="shared" si="600"/>
        <v>0.59</v>
      </c>
      <c r="DT118" s="92">
        <f t="shared" si="600"/>
        <v>0.59</v>
      </c>
      <c r="DU118" s="92">
        <f t="shared" si="600"/>
        <v>0.59</v>
      </c>
      <c r="DV118" s="92">
        <f t="shared" si="600"/>
        <v>0.59</v>
      </c>
      <c r="DW118" s="92">
        <f t="shared" si="600"/>
        <v>0.59</v>
      </c>
      <c r="DX118" s="92">
        <f t="shared" si="600"/>
        <v>0.59</v>
      </c>
      <c r="DY118" s="92">
        <f t="shared" si="600"/>
        <v>0.59</v>
      </c>
      <c r="DZ118" s="168"/>
      <c r="EA118" s="48">
        <f>InputsStatic!S33</f>
        <v>18</v>
      </c>
      <c r="EB118" s="47">
        <v>0.18</v>
      </c>
      <c r="EC118" s="48">
        <f>InputsStatic!T33</f>
        <v>2006</v>
      </c>
      <c r="ED118" s="49">
        <f>InputsNOMAD!AH33</f>
        <v>2.0000000000000001E-4</v>
      </c>
      <c r="EE118" s="50">
        <f>InputsNOMAD!AI33</f>
        <v>0.49969000000000002</v>
      </c>
      <c r="EF118" s="48">
        <f>InputsStatic!K33</f>
        <v>0</v>
      </c>
      <c r="EG118" s="73"/>
      <c r="EH118" s="47">
        <f>InputsStatic!AF33</f>
        <v>0.69249999999999989</v>
      </c>
      <c r="EI118" s="168"/>
      <c r="EJ118" s="48">
        <f t="shared" si="405"/>
        <v>11</v>
      </c>
      <c r="EK118" s="48">
        <v>0</v>
      </c>
      <c r="EL118" s="48">
        <v>0</v>
      </c>
      <c r="EM118" s="48">
        <v>0</v>
      </c>
      <c r="EN118" s="48">
        <v>0</v>
      </c>
      <c r="EO118" s="48">
        <v>0</v>
      </c>
      <c r="EP118" s="48">
        <v>0</v>
      </c>
      <c r="EQ118" s="48">
        <v>0</v>
      </c>
      <c r="ER118" s="48">
        <v>0</v>
      </c>
      <c r="ES118" s="48">
        <v>0</v>
      </c>
      <c r="ET118" s="48">
        <v>0</v>
      </c>
      <c r="EU118" s="48">
        <v>1</v>
      </c>
      <c r="EV118" s="48">
        <v>0</v>
      </c>
      <c r="EW118" s="48">
        <v>0</v>
      </c>
      <c r="EX118" s="48">
        <v>0</v>
      </c>
      <c r="EY118" s="48">
        <f t="shared" si="406"/>
        <v>1</v>
      </c>
      <c r="EZ118" s="48">
        <f t="shared" si="579"/>
        <v>1</v>
      </c>
      <c r="FA118" s="168"/>
      <c r="FB118" s="48">
        <f t="shared" si="580"/>
        <v>9</v>
      </c>
      <c r="FC118" s="43">
        <f t="shared" si="407"/>
        <v>2017</v>
      </c>
      <c r="FD118" s="78"/>
      <c r="FE118" s="78"/>
      <c r="FF118" s="78"/>
      <c r="FG118" s="78"/>
      <c r="FH118" s="78"/>
      <c r="FI118" s="78"/>
      <c r="FJ118" s="23"/>
      <c r="FK118" s="48">
        <f>InputsTimeDependentUnits!D33</f>
        <v>55000</v>
      </c>
      <c r="FL118" s="48">
        <f>InputsTimeDependentUnits!E33</f>
        <v>55000</v>
      </c>
      <c r="FM118" s="48">
        <f>InputsTimeDependentUnits!F33</f>
        <v>55000</v>
      </c>
      <c r="FN118" s="48">
        <f>InputsTimeDependentUnits!G33</f>
        <v>55000</v>
      </c>
      <c r="FO118" s="48">
        <f>InputsTimeDependentUnits!H33</f>
        <v>55000</v>
      </c>
      <c r="FP118" s="48">
        <f>InputsTimeDependentUnits!I33</f>
        <v>55000</v>
      </c>
      <c r="FQ118" s="48">
        <f>InputsTimeDependentUnits!J33</f>
        <v>55000</v>
      </c>
      <c r="FR118" s="48">
        <f>InputsTimeDependentUnits!K33</f>
        <v>55000</v>
      </c>
      <c r="FS118" s="48">
        <f>InputsTimeDependentUnits!L33</f>
        <v>55000</v>
      </c>
      <c r="FT118" s="48">
        <f>InputsTimeDependentUnits!M33</f>
        <v>55000</v>
      </c>
      <c r="FU118" s="48">
        <f>InputsTimeDependentUnits!N33</f>
        <v>55000</v>
      </c>
      <c r="FV118" s="48">
        <f>InputsTimeDependentUnits!O33</f>
        <v>55000</v>
      </c>
      <c r="FW118" s="48">
        <f>InputsTimeDependentUnits!P33</f>
        <v>55000</v>
      </c>
      <c r="FX118" s="48">
        <f>InputsTimeDependentUnits!Q33</f>
        <v>55000</v>
      </c>
      <c r="FY118" s="48">
        <f>InputsTimeDependentUnits!R33</f>
        <v>55000</v>
      </c>
      <c r="FZ118" s="43">
        <f t="shared" ref="FZ118:GI118" si="601">FY118</f>
        <v>55000</v>
      </c>
      <c r="GA118" s="43">
        <f t="shared" si="601"/>
        <v>55000</v>
      </c>
      <c r="GB118" s="43">
        <f t="shared" si="601"/>
        <v>55000</v>
      </c>
      <c r="GC118" s="43">
        <f t="shared" si="601"/>
        <v>55000</v>
      </c>
      <c r="GD118" s="43">
        <f t="shared" si="601"/>
        <v>55000</v>
      </c>
      <c r="GE118" s="43">
        <f t="shared" si="601"/>
        <v>55000</v>
      </c>
      <c r="GF118" s="43">
        <f t="shared" si="601"/>
        <v>55000</v>
      </c>
      <c r="GG118" s="43">
        <f t="shared" si="601"/>
        <v>55000</v>
      </c>
      <c r="GH118" s="43">
        <f t="shared" si="601"/>
        <v>55000</v>
      </c>
      <c r="GI118" s="43">
        <f t="shared" si="601"/>
        <v>55000</v>
      </c>
      <c r="GJ118" s="168"/>
      <c r="GK118" s="229">
        <v>1</v>
      </c>
      <c r="GL118" s="224">
        <v>1</v>
      </c>
      <c r="GM118" s="224">
        <v>1</v>
      </c>
      <c r="GN118" s="224">
        <v>1</v>
      </c>
      <c r="GO118" s="224">
        <v>1</v>
      </c>
      <c r="GP118" s="224">
        <v>1</v>
      </c>
      <c r="GQ118" s="224">
        <v>1</v>
      </c>
      <c r="GR118" s="224">
        <v>1</v>
      </c>
      <c r="GS118" s="224">
        <v>1</v>
      </c>
      <c r="GT118" s="224">
        <v>1</v>
      </c>
      <c r="GU118" s="224">
        <v>1</v>
      </c>
      <c r="GV118" s="224">
        <v>1</v>
      </c>
      <c r="GW118" s="224">
        <v>1</v>
      </c>
      <c r="GX118" s="224">
        <v>1</v>
      </c>
      <c r="GY118" s="224">
        <v>1</v>
      </c>
      <c r="GZ118" s="224">
        <v>1</v>
      </c>
      <c r="HA118" s="224">
        <v>1</v>
      </c>
      <c r="HB118" s="224">
        <v>0.99988582808948512</v>
      </c>
      <c r="HC118" s="224">
        <v>0.99995798959592497</v>
      </c>
      <c r="HD118" s="224">
        <v>0.999984544030456</v>
      </c>
      <c r="HE118" s="224">
        <v>0.999994313903388</v>
      </c>
      <c r="HF118" s="224">
        <v>0.99999790817987189</v>
      </c>
      <c r="HG118" s="224">
        <v>0.99999923045939143</v>
      </c>
      <c r="HH118" s="224">
        <v>0.99999971690142642</v>
      </c>
      <c r="HI118" s="224">
        <v>0.99999989585380022</v>
      </c>
      <c r="HJ118" s="168"/>
      <c r="HK118" s="48">
        <f t="shared" si="409"/>
        <v>2006</v>
      </c>
      <c r="HL118" s="48">
        <f ca="1">IF($EJ118&gt;0,OFFSET(Dashboard!F$16,$EJ118-1,0),0)</f>
        <v>0</v>
      </c>
      <c r="HM118" s="48">
        <f ca="1">IF($EJ118&gt;0,OFFSET(Dashboard!G$16,$EJ118-1,0),0)</f>
        <v>0</v>
      </c>
      <c r="HN118" s="48">
        <f ca="1">IF($EJ118&gt;0,OFFSET(Dashboard!H$16,$EJ118-1,0),0)</f>
        <v>1</v>
      </c>
      <c r="HO118" s="168"/>
    </row>
    <row r="119" spans="1:223" s="5" customFormat="1" ht="30.75" customHeight="1" x14ac:dyDescent="0.2">
      <c r="A119" s="48">
        <f t="shared" ca="1" si="548"/>
        <v>1</v>
      </c>
      <c r="B119" s="242">
        <f t="shared" si="571"/>
        <v>109</v>
      </c>
      <c r="C119" s="64"/>
      <c r="D119" s="529" t="str">
        <f ca="1">IF(EJ119&gt;0,OFFSET(Dashboard!$E$16,EJ119-1,0),"")</f>
        <v>2005 T-24</v>
      </c>
      <c r="E119" s="44" t="s">
        <v>57</v>
      </c>
      <c r="F119" s="22" t="s">
        <v>45</v>
      </c>
      <c r="G119" s="716">
        <f t="shared" ca="1" si="592"/>
        <v>25.4</v>
      </c>
      <c r="H119" s="715">
        <f t="shared" ca="1" si="593"/>
        <v>9.6921052631578952</v>
      </c>
      <c r="I119" s="713">
        <f t="shared" ca="1" si="594"/>
        <v>1.18</v>
      </c>
      <c r="J119" s="525">
        <f>InputsStatic!J34</f>
        <v>38718</v>
      </c>
      <c r="K119" s="51">
        <f>InputsStatic!L34</f>
        <v>10</v>
      </c>
      <c r="L119" s="168"/>
      <c r="M119" s="765">
        <v>1</v>
      </c>
      <c r="N119" s="86">
        <v>0</v>
      </c>
      <c r="O119" s="43">
        <v>100</v>
      </c>
      <c r="P119" s="168"/>
      <c r="Q119" s="23"/>
      <c r="R119" s="614">
        <f>InputsStatic!M34</f>
        <v>254</v>
      </c>
      <c r="S119" s="615">
        <f>InputsStatic!N34</f>
        <v>9.6921052631578949E-2</v>
      </c>
      <c r="T119" s="615">
        <f>InputsStatic!O34</f>
        <v>11.8</v>
      </c>
      <c r="U119" s="135">
        <f>InputsStatic!P34</f>
        <v>1</v>
      </c>
      <c r="V119" s="135">
        <f>InputsStatic!Q34</f>
        <v>1</v>
      </c>
      <c r="W119" s="135">
        <f>InputsStatic!R34</f>
        <v>0</v>
      </c>
      <c r="X119" s="138"/>
      <c r="Y119" s="138"/>
      <c r="Z119" s="48">
        <f t="shared" si="552"/>
        <v>100000</v>
      </c>
      <c r="AA119" s="43">
        <f t="shared" si="553"/>
        <v>100000</v>
      </c>
      <c r="AB119" s="43">
        <f t="shared" si="554"/>
        <v>100000</v>
      </c>
      <c r="AC119" s="43">
        <f t="shared" si="555"/>
        <v>100000</v>
      </c>
      <c r="AD119" s="43">
        <f t="shared" si="556"/>
        <v>100000</v>
      </c>
      <c r="AE119" s="43">
        <f t="shared" si="557"/>
        <v>100000</v>
      </c>
      <c r="AF119" s="43">
        <f t="shared" si="558"/>
        <v>100000</v>
      </c>
      <c r="AG119" s="43">
        <f t="shared" si="559"/>
        <v>100000</v>
      </c>
      <c r="AH119" s="43">
        <f t="shared" si="560"/>
        <v>100000</v>
      </c>
      <c r="AI119" s="43">
        <f t="shared" si="561"/>
        <v>100000</v>
      </c>
      <c r="AJ119" s="43">
        <f t="shared" si="562"/>
        <v>100000</v>
      </c>
      <c r="AK119" s="43">
        <f t="shared" si="563"/>
        <v>100000</v>
      </c>
      <c r="AL119" s="43">
        <f t="shared" si="564"/>
        <v>100000</v>
      </c>
      <c r="AM119" s="43">
        <f t="shared" si="565"/>
        <v>100000</v>
      </c>
      <c r="AN119" s="43">
        <f t="shared" si="566"/>
        <v>100000</v>
      </c>
      <c r="AO119" s="43">
        <f t="shared" si="486"/>
        <v>100000</v>
      </c>
      <c r="AP119" s="43">
        <f t="shared" si="487"/>
        <v>100000</v>
      </c>
      <c r="AQ119" s="43">
        <f t="shared" si="488"/>
        <v>99988.582808948515</v>
      </c>
      <c r="AR119" s="43">
        <f t="shared" si="489"/>
        <v>99995.798959592503</v>
      </c>
      <c r="AS119" s="43">
        <f t="shared" si="490"/>
        <v>99998.454403045602</v>
      </c>
      <c r="AT119" s="43">
        <f t="shared" si="491"/>
        <v>99999.431390338796</v>
      </c>
      <c r="AU119" s="43">
        <f t="shared" si="492"/>
        <v>99999.790817987188</v>
      </c>
      <c r="AV119" s="43">
        <f t="shared" si="493"/>
        <v>99999.92304593914</v>
      </c>
      <c r="AW119" s="43">
        <f t="shared" si="494"/>
        <v>99999.971690142644</v>
      </c>
      <c r="AX119" s="43">
        <f t="shared" si="495"/>
        <v>99999.989585380026</v>
      </c>
      <c r="AY119" s="73"/>
      <c r="AZ119" s="73"/>
      <c r="BA119" s="526">
        <f>InputsTimeDependentComplianceE!D34</f>
        <v>0.8</v>
      </c>
      <c r="BB119" s="92">
        <f>InputsTimeDependentComplianceE!E34</f>
        <v>0.8</v>
      </c>
      <c r="BC119" s="92">
        <f>InputsTimeDependentComplianceE!F34</f>
        <v>0.8</v>
      </c>
      <c r="BD119" s="92">
        <f>InputsTimeDependentComplianceE!G34</f>
        <v>0.8</v>
      </c>
      <c r="BE119" s="92">
        <f>InputsTimeDependentComplianceE!H34</f>
        <v>0.8</v>
      </c>
      <c r="BF119" s="92">
        <f>InputsTimeDependentComplianceE!I34</f>
        <v>0.8</v>
      </c>
      <c r="BG119" s="92">
        <f>InputsTimeDependentComplianceE!J34</f>
        <v>0.8</v>
      </c>
      <c r="BH119" s="92">
        <f>InputsTimeDependentComplianceE!K34</f>
        <v>0.8</v>
      </c>
      <c r="BI119" s="92">
        <f>InputsTimeDependentComplianceE!L34</f>
        <v>0.8</v>
      </c>
      <c r="BJ119" s="92">
        <f>InputsTimeDependentComplianceE!M34</f>
        <v>0.8</v>
      </c>
      <c r="BK119" s="92">
        <f>InputsTimeDependentComplianceE!N34</f>
        <v>0.8</v>
      </c>
      <c r="BL119" s="92">
        <f>InputsTimeDependentComplianceE!O34</f>
        <v>0.8</v>
      </c>
      <c r="BM119" s="92">
        <f>InputsTimeDependentComplianceE!P34</f>
        <v>0.8</v>
      </c>
      <c r="BN119" s="92">
        <f>InputsTimeDependentComplianceE!Q34</f>
        <v>0.8</v>
      </c>
      <c r="BO119" s="92">
        <f>InputsTimeDependentComplianceE!R34</f>
        <v>0.8</v>
      </c>
      <c r="BP119" s="92">
        <f t="shared" si="572"/>
        <v>0.8</v>
      </c>
      <c r="BQ119" s="92">
        <f t="shared" si="572"/>
        <v>0.8</v>
      </c>
      <c r="BR119" s="92">
        <f t="shared" ref="BR119:BS119" si="602">BQ119</f>
        <v>0.8</v>
      </c>
      <c r="BS119" s="92">
        <f t="shared" si="602"/>
        <v>0.8</v>
      </c>
      <c r="BT119" s="92">
        <f t="shared" ref="BT119:BU119" si="603">BS119</f>
        <v>0.8</v>
      </c>
      <c r="BU119" s="92">
        <f t="shared" si="603"/>
        <v>0.8</v>
      </c>
      <c r="BV119" s="92">
        <f t="shared" ref="BV119:BW119" si="604">BU119</f>
        <v>0.8</v>
      </c>
      <c r="BW119" s="92">
        <f t="shared" si="604"/>
        <v>0.8</v>
      </c>
      <c r="BX119" s="92">
        <f t="shared" ref="BX119:BY119" si="605">BW119</f>
        <v>0.8</v>
      </c>
      <c r="BY119" s="92">
        <f t="shared" si="605"/>
        <v>0.8</v>
      </c>
      <c r="BZ119" s="23"/>
      <c r="CA119" s="526">
        <f>InputsTimeDependentComplianceD!D34</f>
        <v>0.8</v>
      </c>
      <c r="CB119" s="92">
        <f>InputsTimeDependentComplianceD!E34</f>
        <v>0.8</v>
      </c>
      <c r="CC119" s="92">
        <f>InputsTimeDependentComplianceD!F34</f>
        <v>0.8</v>
      </c>
      <c r="CD119" s="92">
        <f>InputsTimeDependentComplianceD!G34</f>
        <v>0.8</v>
      </c>
      <c r="CE119" s="92">
        <f>InputsTimeDependentComplianceD!H34</f>
        <v>0.8</v>
      </c>
      <c r="CF119" s="92">
        <f>InputsTimeDependentComplianceD!I34</f>
        <v>0.8</v>
      </c>
      <c r="CG119" s="92">
        <f>InputsTimeDependentComplianceD!J34</f>
        <v>0.8</v>
      </c>
      <c r="CH119" s="92">
        <f>InputsTimeDependentComplianceD!K34</f>
        <v>0.8</v>
      </c>
      <c r="CI119" s="92">
        <f>InputsTimeDependentComplianceD!L34</f>
        <v>0.8</v>
      </c>
      <c r="CJ119" s="92">
        <f>InputsTimeDependentComplianceD!M34</f>
        <v>0.8</v>
      </c>
      <c r="CK119" s="92">
        <f>InputsTimeDependentComplianceD!N34</f>
        <v>0.8</v>
      </c>
      <c r="CL119" s="92">
        <f>InputsTimeDependentComplianceD!O34</f>
        <v>0.8</v>
      </c>
      <c r="CM119" s="92">
        <f>InputsTimeDependentComplianceD!P34</f>
        <v>0.8</v>
      </c>
      <c r="CN119" s="92">
        <f>InputsTimeDependentComplianceD!Q34</f>
        <v>0.8</v>
      </c>
      <c r="CO119" s="92">
        <f>InputsTimeDependentComplianceD!R34</f>
        <v>0.8</v>
      </c>
      <c r="CP119" s="92">
        <f t="shared" ref="CP119:CY119" si="606">CO119</f>
        <v>0.8</v>
      </c>
      <c r="CQ119" s="92">
        <f t="shared" si="606"/>
        <v>0.8</v>
      </c>
      <c r="CR119" s="92">
        <f t="shared" si="606"/>
        <v>0.8</v>
      </c>
      <c r="CS119" s="92">
        <f t="shared" si="606"/>
        <v>0.8</v>
      </c>
      <c r="CT119" s="92">
        <f t="shared" si="606"/>
        <v>0.8</v>
      </c>
      <c r="CU119" s="92">
        <f t="shared" si="606"/>
        <v>0.8</v>
      </c>
      <c r="CV119" s="92">
        <f t="shared" si="606"/>
        <v>0.8</v>
      </c>
      <c r="CW119" s="92">
        <f t="shared" si="606"/>
        <v>0.8</v>
      </c>
      <c r="CX119" s="92">
        <f t="shared" si="606"/>
        <v>0.8</v>
      </c>
      <c r="CY119" s="92">
        <f t="shared" si="606"/>
        <v>0.8</v>
      </c>
      <c r="CZ119" s="168"/>
      <c r="DA119" s="526">
        <f>InputsTimeDependentComplianceG!D34</f>
        <v>0.8</v>
      </c>
      <c r="DB119" s="92">
        <f>InputsTimeDependentComplianceG!E34</f>
        <v>0.8</v>
      </c>
      <c r="DC119" s="92">
        <f>InputsTimeDependentComplianceG!F34</f>
        <v>0.8</v>
      </c>
      <c r="DD119" s="92">
        <f>InputsTimeDependentComplianceG!G34</f>
        <v>0.8</v>
      </c>
      <c r="DE119" s="92">
        <f>InputsTimeDependentComplianceG!H34</f>
        <v>0.8</v>
      </c>
      <c r="DF119" s="92">
        <f>InputsTimeDependentComplianceG!I34</f>
        <v>0.8</v>
      </c>
      <c r="DG119" s="92">
        <f>InputsTimeDependentComplianceG!J34</f>
        <v>0.8</v>
      </c>
      <c r="DH119" s="92">
        <f>InputsTimeDependentComplianceG!K34</f>
        <v>0.8</v>
      </c>
      <c r="DI119" s="92">
        <f>InputsTimeDependentComplianceG!L34</f>
        <v>0.8</v>
      </c>
      <c r="DJ119" s="92">
        <f>InputsTimeDependentComplianceG!M34</f>
        <v>0.8</v>
      </c>
      <c r="DK119" s="92">
        <f>InputsTimeDependentComplianceG!N34</f>
        <v>0.8</v>
      </c>
      <c r="DL119" s="92">
        <f>InputsTimeDependentComplianceG!O34</f>
        <v>0.8</v>
      </c>
      <c r="DM119" s="92">
        <f>InputsTimeDependentComplianceG!P34</f>
        <v>0.8</v>
      </c>
      <c r="DN119" s="92">
        <f>InputsTimeDependentComplianceG!Q34</f>
        <v>0.8</v>
      </c>
      <c r="DO119" s="92">
        <f>InputsTimeDependentComplianceG!R34</f>
        <v>0.8</v>
      </c>
      <c r="DP119" s="92">
        <f t="shared" ref="DP119:DY119" si="607">DO119</f>
        <v>0.8</v>
      </c>
      <c r="DQ119" s="92">
        <f t="shared" si="607"/>
        <v>0.8</v>
      </c>
      <c r="DR119" s="92">
        <f t="shared" si="607"/>
        <v>0.8</v>
      </c>
      <c r="DS119" s="92">
        <f t="shared" si="607"/>
        <v>0.8</v>
      </c>
      <c r="DT119" s="92">
        <f t="shared" si="607"/>
        <v>0.8</v>
      </c>
      <c r="DU119" s="92">
        <f t="shared" si="607"/>
        <v>0.8</v>
      </c>
      <c r="DV119" s="92">
        <f t="shared" si="607"/>
        <v>0.8</v>
      </c>
      <c r="DW119" s="92">
        <f t="shared" si="607"/>
        <v>0.8</v>
      </c>
      <c r="DX119" s="92">
        <f t="shared" si="607"/>
        <v>0.8</v>
      </c>
      <c r="DY119" s="92">
        <f t="shared" si="607"/>
        <v>0.8</v>
      </c>
      <c r="DZ119" s="168"/>
      <c r="EA119" s="48">
        <f>InputsStatic!S34</f>
        <v>6</v>
      </c>
      <c r="EB119" s="47">
        <v>0.51</v>
      </c>
      <c r="EC119" s="48">
        <f>InputsStatic!T34</f>
        <v>1990</v>
      </c>
      <c r="ED119" s="49">
        <f>InputsNOMAD!AH34</f>
        <v>8.9429999999999996E-2</v>
      </c>
      <c r="EE119" s="50">
        <f>InputsNOMAD!AI34</f>
        <v>0.18601999999999999</v>
      </c>
      <c r="EF119" s="48">
        <f>InputsStatic!K34</f>
        <v>17923</v>
      </c>
      <c r="EG119" s="73"/>
      <c r="EH119" s="47">
        <f>InputsStatic!AF34</f>
        <v>0.55166666666666664</v>
      </c>
      <c r="EI119" s="168"/>
      <c r="EJ119" s="48">
        <f t="shared" si="405"/>
        <v>11</v>
      </c>
      <c r="EK119" s="48">
        <v>0</v>
      </c>
      <c r="EL119" s="48">
        <v>0</v>
      </c>
      <c r="EM119" s="48">
        <v>0</v>
      </c>
      <c r="EN119" s="48">
        <v>0</v>
      </c>
      <c r="EO119" s="48">
        <v>0</v>
      </c>
      <c r="EP119" s="48">
        <v>0</v>
      </c>
      <c r="EQ119" s="48">
        <v>0</v>
      </c>
      <c r="ER119" s="48">
        <v>0</v>
      </c>
      <c r="ES119" s="48">
        <v>0</v>
      </c>
      <c r="ET119" s="48">
        <v>0</v>
      </c>
      <c r="EU119" s="48">
        <v>1</v>
      </c>
      <c r="EV119" s="48">
        <v>0</v>
      </c>
      <c r="EW119" s="48">
        <v>0</v>
      </c>
      <c r="EX119" s="48">
        <v>0</v>
      </c>
      <c r="EY119" s="48">
        <f t="shared" si="406"/>
        <v>1</v>
      </c>
      <c r="EZ119" s="48">
        <f t="shared" si="579"/>
        <v>1</v>
      </c>
      <c r="FA119" s="168"/>
      <c r="FB119" s="48">
        <f t="shared" si="580"/>
        <v>9</v>
      </c>
      <c r="FC119" s="43">
        <f t="shared" si="407"/>
        <v>2017</v>
      </c>
      <c r="FD119" s="78"/>
      <c r="FE119" s="78"/>
      <c r="FF119" s="78"/>
      <c r="FG119" s="78"/>
      <c r="FH119" s="78"/>
      <c r="FI119" s="78"/>
      <c r="FJ119" s="23"/>
      <c r="FK119" s="48">
        <f>InputsTimeDependentUnits!D34</f>
        <v>100000</v>
      </c>
      <c r="FL119" s="48">
        <f>InputsTimeDependentUnits!E34</f>
        <v>100000</v>
      </c>
      <c r="FM119" s="48">
        <f>InputsTimeDependentUnits!F34</f>
        <v>100000</v>
      </c>
      <c r="FN119" s="48">
        <f>InputsTimeDependentUnits!G34</f>
        <v>100000</v>
      </c>
      <c r="FO119" s="48">
        <f>InputsTimeDependentUnits!H34</f>
        <v>100000</v>
      </c>
      <c r="FP119" s="48">
        <f>InputsTimeDependentUnits!I34</f>
        <v>100000</v>
      </c>
      <c r="FQ119" s="48">
        <f>InputsTimeDependentUnits!J34</f>
        <v>100000</v>
      </c>
      <c r="FR119" s="48">
        <f>InputsTimeDependentUnits!K34</f>
        <v>100000</v>
      </c>
      <c r="FS119" s="48">
        <f>InputsTimeDependentUnits!L34</f>
        <v>100000</v>
      </c>
      <c r="FT119" s="48">
        <f>InputsTimeDependentUnits!M34</f>
        <v>100000</v>
      </c>
      <c r="FU119" s="48">
        <f>InputsTimeDependentUnits!N34</f>
        <v>100000</v>
      </c>
      <c r="FV119" s="48">
        <f>InputsTimeDependentUnits!O34</f>
        <v>100000</v>
      </c>
      <c r="FW119" s="48">
        <f>InputsTimeDependentUnits!P34</f>
        <v>100000</v>
      </c>
      <c r="FX119" s="48">
        <f>InputsTimeDependentUnits!Q34</f>
        <v>100000</v>
      </c>
      <c r="FY119" s="48">
        <f>InputsTimeDependentUnits!R34</f>
        <v>100000</v>
      </c>
      <c r="FZ119" s="43">
        <f t="shared" ref="FZ119:GI119" si="608">FY119</f>
        <v>100000</v>
      </c>
      <c r="GA119" s="43">
        <f t="shared" si="608"/>
        <v>100000</v>
      </c>
      <c r="GB119" s="43">
        <f t="shared" si="608"/>
        <v>100000</v>
      </c>
      <c r="GC119" s="43">
        <f t="shared" si="608"/>
        <v>100000</v>
      </c>
      <c r="GD119" s="43">
        <f t="shared" si="608"/>
        <v>100000</v>
      </c>
      <c r="GE119" s="43">
        <f t="shared" si="608"/>
        <v>100000</v>
      </c>
      <c r="GF119" s="43">
        <f t="shared" si="608"/>
        <v>100000</v>
      </c>
      <c r="GG119" s="43">
        <f t="shared" si="608"/>
        <v>100000</v>
      </c>
      <c r="GH119" s="43">
        <f t="shared" si="608"/>
        <v>100000</v>
      </c>
      <c r="GI119" s="43">
        <f t="shared" si="608"/>
        <v>100000</v>
      </c>
      <c r="GJ119" s="168"/>
      <c r="GK119" s="229">
        <v>1</v>
      </c>
      <c r="GL119" s="224">
        <v>1</v>
      </c>
      <c r="GM119" s="224">
        <v>1</v>
      </c>
      <c r="GN119" s="224">
        <v>1</v>
      </c>
      <c r="GO119" s="224">
        <v>1</v>
      </c>
      <c r="GP119" s="224">
        <v>1</v>
      </c>
      <c r="GQ119" s="224">
        <v>1</v>
      </c>
      <c r="GR119" s="224">
        <v>1</v>
      </c>
      <c r="GS119" s="224">
        <v>1</v>
      </c>
      <c r="GT119" s="224">
        <v>1</v>
      </c>
      <c r="GU119" s="224">
        <v>1</v>
      </c>
      <c r="GV119" s="224">
        <v>1</v>
      </c>
      <c r="GW119" s="224">
        <v>1</v>
      </c>
      <c r="GX119" s="224">
        <v>1</v>
      </c>
      <c r="GY119" s="224">
        <v>1</v>
      </c>
      <c r="GZ119" s="224">
        <v>1</v>
      </c>
      <c r="HA119" s="224">
        <v>1</v>
      </c>
      <c r="HB119" s="224">
        <v>0.99988582808948512</v>
      </c>
      <c r="HC119" s="224">
        <v>0.99995798959592497</v>
      </c>
      <c r="HD119" s="224">
        <v>0.999984544030456</v>
      </c>
      <c r="HE119" s="224">
        <v>0.999994313903388</v>
      </c>
      <c r="HF119" s="224">
        <v>0.99999790817987189</v>
      </c>
      <c r="HG119" s="224">
        <v>0.99999923045939143</v>
      </c>
      <c r="HH119" s="224">
        <v>0.99999971690142642</v>
      </c>
      <c r="HI119" s="224">
        <v>0.99999989585380022</v>
      </c>
      <c r="HJ119" s="168"/>
      <c r="HK119" s="48">
        <f t="shared" si="409"/>
        <v>2006</v>
      </c>
      <c r="HL119" s="48">
        <f ca="1">IF($EJ119&gt;0,OFFSET(Dashboard!F$16,$EJ119-1,0),0)</f>
        <v>0</v>
      </c>
      <c r="HM119" s="48">
        <f ca="1">IF($EJ119&gt;0,OFFSET(Dashboard!G$16,$EJ119-1,0),0)</f>
        <v>0</v>
      </c>
      <c r="HN119" s="48">
        <f ca="1">IF($EJ119&gt;0,OFFSET(Dashboard!H$16,$EJ119-1,0),0)</f>
        <v>1</v>
      </c>
      <c r="HO119" s="168"/>
    </row>
    <row r="120" spans="1:223" s="5" customFormat="1" ht="30.75" customHeight="1" x14ac:dyDescent="0.2">
      <c r="A120" s="48">
        <f t="shared" ca="1" si="548"/>
        <v>1</v>
      </c>
      <c r="B120" s="242">
        <f t="shared" si="571"/>
        <v>110</v>
      </c>
      <c r="C120" s="64"/>
      <c r="D120" s="529" t="str">
        <f ca="1">IF(EJ120&gt;0,OFFSET(Dashboard!$E$16,EJ120-1,0),"")</f>
        <v>2005 T-24</v>
      </c>
      <c r="E120" s="44" t="s">
        <v>58</v>
      </c>
      <c r="F120" s="22" t="s">
        <v>46</v>
      </c>
      <c r="G120" s="716">
        <f t="shared" ca="1" si="592"/>
        <v>12.73</v>
      </c>
      <c r="H120" s="715">
        <f t="shared" ca="1" si="593"/>
        <v>0</v>
      </c>
      <c r="I120" s="713">
        <f t="shared" ca="1" si="594"/>
        <v>0</v>
      </c>
      <c r="J120" s="525">
        <f>InputsStatic!J35</f>
        <v>38718</v>
      </c>
      <c r="K120" s="51">
        <f>InputsStatic!L35</f>
        <v>15</v>
      </c>
      <c r="L120" s="168"/>
      <c r="M120" s="765">
        <v>1</v>
      </c>
      <c r="N120" s="86">
        <v>0</v>
      </c>
      <c r="O120" s="43">
        <v>100</v>
      </c>
      <c r="P120" s="168"/>
      <c r="Q120" s="23"/>
      <c r="R120" s="614">
        <f>InputsStatic!M35</f>
        <v>599.73617261848676</v>
      </c>
      <c r="S120" s="615">
        <f>InputsStatic!N35</f>
        <v>0</v>
      </c>
      <c r="T120" s="615">
        <f>InputsStatic!O35</f>
        <v>0</v>
      </c>
      <c r="U120" s="135">
        <f>InputsStatic!P35</f>
        <v>1.05</v>
      </c>
      <c r="V120" s="135">
        <f>InputsStatic!Q35</f>
        <v>1.1133333333333333</v>
      </c>
      <c r="W120" s="135">
        <f>InputsStatic!R35</f>
        <v>-2.016666666666667E-3</v>
      </c>
      <c r="X120" s="138"/>
      <c r="Y120" s="138"/>
      <c r="Z120" s="48">
        <f t="shared" si="552"/>
        <v>21226</v>
      </c>
      <c r="AA120" s="43">
        <f t="shared" si="553"/>
        <v>21226</v>
      </c>
      <c r="AB120" s="43">
        <f t="shared" si="554"/>
        <v>21226</v>
      </c>
      <c r="AC120" s="43">
        <f t="shared" si="555"/>
        <v>21226</v>
      </c>
      <c r="AD120" s="43">
        <f t="shared" si="556"/>
        <v>21226</v>
      </c>
      <c r="AE120" s="43">
        <f t="shared" si="557"/>
        <v>21226</v>
      </c>
      <c r="AF120" s="43">
        <f t="shared" si="558"/>
        <v>21226</v>
      </c>
      <c r="AG120" s="43">
        <f t="shared" si="559"/>
        <v>21226</v>
      </c>
      <c r="AH120" s="43">
        <f t="shared" si="560"/>
        <v>21226</v>
      </c>
      <c r="AI120" s="43">
        <f t="shared" si="561"/>
        <v>21226</v>
      </c>
      <c r="AJ120" s="43">
        <f t="shared" si="562"/>
        <v>21226</v>
      </c>
      <c r="AK120" s="43">
        <f t="shared" si="563"/>
        <v>21226</v>
      </c>
      <c r="AL120" s="43">
        <f t="shared" si="564"/>
        <v>21226</v>
      </c>
      <c r="AM120" s="43">
        <f t="shared" si="565"/>
        <v>21226</v>
      </c>
      <c r="AN120" s="43">
        <f t="shared" si="566"/>
        <v>21226</v>
      </c>
      <c r="AO120" s="43">
        <f t="shared" si="486"/>
        <v>21226</v>
      </c>
      <c r="AP120" s="43">
        <f t="shared" si="487"/>
        <v>21226</v>
      </c>
      <c r="AQ120" s="43">
        <f t="shared" si="488"/>
        <v>21223.717188126644</v>
      </c>
      <c r="AR120" s="43">
        <f t="shared" si="489"/>
        <v>21225.345889505028</v>
      </c>
      <c r="AS120" s="43">
        <f t="shared" si="490"/>
        <v>21225.812588135024</v>
      </c>
      <c r="AT120" s="43">
        <f t="shared" si="491"/>
        <v>21225.946305103378</v>
      </c>
      <c r="AU120" s="43">
        <f t="shared" si="492"/>
        <v>21225.984616113645</v>
      </c>
      <c r="AV120" s="43">
        <f t="shared" si="493"/>
        <v>21225.995592439405</v>
      </c>
      <c r="AW120" s="43">
        <f t="shared" si="494"/>
        <v>21225.998737212471</v>
      </c>
      <c r="AX120" s="43">
        <f t="shared" si="495"/>
        <v>21225.999638205292</v>
      </c>
      <c r="AY120" s="73"/>
      <c r="AZ120" s="73"/>
      <c r="BA120" s="526">
        <f>InputsTimeDependentComplianceE!D35</f>
        <v>8.3000000000000004E-2</v>
      </c>
      <c r="BB120" s="92">
        <f>InputsTimeDependentComplianceE!E35</f>
        <v>8.3000000000000004E-2</v>
      </c>
      <c r="BC120" s="92">
        <f>InputsTimeDependentComplianceE!F35</f>
        <v>8.3000000000000004E-2</v>
      </c>
      <c r="BD120" s="92">
        <f>InputsTimeDependentComplianceE!G35</f>
        <v>8.3000000000000004E-2</v>
      </c>
      <c r="BE120" s="92">
        <f>InputsTimeDependentComplianceE!H35</f>
        <v>8.3000000000000004E-2</v>
      </c>
      <c r="BF120" s="92">
        <f>InputsTimeDependentComplianceE!I35</f>
        <v>8.3000000000000004E-2</v>
      </c>
      <c r="BG120" s="92">
        <f>InputsTimeDependentComplianceE!J35</f>
        <v>8.3000000000000004E-2</v>
      </c>
      <c r="BH120" s="92">
        <f>InputsTimeDependentComplianceE!K35</f>
        <v>8.3000000000000004E-2</v>
      </c>
      <c r="BI120" s="92">
        <f>InputsTimeDependentComplianceE!L35</f>
        <v>8.3000000000000004E-2</v>
      </c>
      <c r="BJ120" s="92">
        <f>InputsTimeDependentComplianceE!M35</f>
        <v>8.3000000000000004E-2</v>
      </c>
      <c r="BK120" s="92">
        <f>InputsTimeDependentComplianceE!N35</f>
        <v>8.3000000000000004E-2</v>
      </c>
      <c r="BL120" s="92">
        <f>InputsTimeDependentComplianceE!O35</f>
        <v>8.3000000000000004E-2</v>
      </c>
      <c r="BM120" s="92">
        <f>InputsTimeDependentComplianceE!P35</f>
        <v>8.3000000000000004E-2</v>
      </c>
      <c r="BN120" s="92">
        <f>InputsTimeDependentComplianceE!Q35</f>
        <v>8.3000000000000004E-2</v>
      </c>
      <c r="BO120" s="92">
        <f>InputsTimeDependentComplianceE!R35</f>
        <v>8.3000000000000004E-2</v>
      </c>
      <c r="BP120" s="92">
        <f t="shared" si="572"/>
        <v>8.3000000000000004E-2</v>
      </c>
      <c r="BQ120" s="92">
        <f t="shared" si="572"/>
        <v>8.3000000000000004E-2</v>
      </c>
      <c r="BR120" s="92">
        <f t="shared" ref="BR120:BS120" si="609">BQ120</f>
        <v>8.3000000000000004E-2</v>
      </c>
      <c r="BS120" s="92">
        <f t="shared" si="609"/>
        <v>8.3000000000000004E-2</v>
      </c>
      <c r="BT120" s="92">
        <f t="shared" ref="BT120:BU120" si="610">BS120</f>
        <v>8.3000000000000004E-2</v>
      </c>
      <c r="BU120" s="92">
        <f t="shared" si="610"/>
        <v>8.3000000000000004E-2</v>
      </c>
      <c r="BV120" s="92">
        <f t="shared" ref="BV120:BW120" si="611">BU120</f>
        <v>8.3000000000000004E-2</v>
      </c>
      <c r="BW120" s="92">
        <f t="shared" si="611"/>
        <v>8.3000000000000004E-2</v>
      </c>
      <c r="BX120" s="92">
        <f t="shared" ref="BX120:BY120" si="612">BW120</f>
        <v>8.3000000000000004E-2</v>
      </c>
      <c r="BY120" s="92">
        <f t="shared" si="612"/>
        <v>8.3000000000000004E-2</v>
      </c>
      <c r="BZ120" s="23"/>
      <c r="CA120" s="526">
        <f>InputsTimeDependentComplianceD!D35</f>
        <v>8.3000000000000004E-2</v>
      </c>
      <c r="CB120" s="92">
        <f>InputsTimeDependentComplianceD!E35</f>
        <v>8.3000000000000004E-2</v>
      </c>
      <c r="CC120" s="92">
        <f>InputsTimeDependentComplianceD!F35</f>
        <v>8.3000000000000004E-2</v>
      </c>
      <c r="CD120" s="92">
        <f>InputsTimeDependentComplianceD!G35</f>
        <v>8.3000000000000004E-2</v>
      </c>
      <c r="CE120" s="92">
        <f>InputsTimeDependentComplianceD!H35</f>
        <v>8.3000000000000004E-2</v>
      </c>
      <c r="CF120" s="92">
        <f>InputsTimeDependentComplianceD!I35</f>
        <v>8.3000000000000004E-2</v>
      </c>
      <c r="CG120" s="92">
        <f>InputsTimeDependentComplianceD!J35</f>
        <v>8.3000000000000004E-2</v>
      </c>
      <c r="CH120" s="92">
        <f>InputsTimeDependentComplianceD!K35</f>
        <v>8.3000000000000004E-2</v>
      </c>
      <c r="CI120" s="92">
        <f>InputsTimeDependentComplianceD!L35</f>
        <v>8.3000000000000004E-2</v>
      </c>
      <c r="CJ120" s="92">
        <f>InputsTimeDependentComplianceD!M35</f>
        <v>8.3000000000000004E-2</v>
      </c>
      <c r="CK120" s="92">
        <f>InputsTimeDependentComplianceD!N35</f>
        <v>8.3000000000000004E-2</v>
      </c>
      <c r="CL120" s="92">
        <f>InputsTimeDependentComplianceD!O35</f>
        <v>8.3000000000000004E-2</v>
      </c>
      <c r="CM120" s="92">
        <f>InputsTimeDependentComplianceD!P35</f>
        <v>8.3000000000000004E-2</v>
      </c>
      <c r="CN120" s="92">
        <f>InputsTimeDependentComplianceD!Q35</f>
        <v>8.3000000000000004E-2</v>
      </c>
      <c r="CO120" s="92">
        <f>InputsTimeDependentComplianceD!R35</f>
        <v>8.3000000000000004E-2</v>
      </c>
      <c r="CP120" s="92">
        <f t="shared" ref="CP120:CY120" si="613">CO120</f>
        <v>8.3000000000000004E-2</v>
      </c>
      <c r="CQ120" s="92">
        <f t="shared" si="613"/>
        <v>8.3000000000000004E-2</v>
      </c>
      <c r="CR120" s="92">
        <f t="shared" si="613"/>
        <v>8.3000000000000004E-2</v>
      </c>
      <c r="CS120" s="92">
        <f t="shared" si="613"/>
        <v>8.3000000000000004E-2</v>
      </c>
      <c r="CT120" s="92">
        <f t="shared" si="613"/>
        <v>8.3000000000000004E-2</v>
      </c>
      <c r="CU120" s="92">
        <f t="shared" si="613"/>
        <v>8.3000000000000004E-2</v>
      </c>
      <c r="CV120" s="92">
        <f t="shared" si="613"/>
        <v>8.3000000000000004E-2</v>
      </c>
      <c r="CW120" s="92">
        <f t="shared" si="613"/>
        <v>8.3000000000000004E-2</v>
      </c>
      <c r="CX120" s="92">
        <f t="shared" si="613"/>
        <v>8.3000000000000004E-2</v>
      </c>
      <c r="CY120" s="92">
        <f t="shared" si="613"/>
        <v>8.3000000000000004E-2</v>
      </c>
      <c r="CZ120" s="168"/>
      <c r="DA120" s="526">
        <f>InputsTimeDependentComplianceG!D35</f>
        <v>8.3000000000000004E-2</v>
      </c>
      <c r="DB120" s="92">
        <f>InputsTimeDependentComplianceG!E35</f>
        <v>8.3000000000000004E-2</v>
      </c>
      <c r="DC120" s="92">
        <f>InputsTimeDependentComplianceG!F35</f>
        <v>8.3000000000000004E-2</v>
      </c>
      <c r="DD120" s="92">
        <f>InputsTimeDependentComplianceG!G35</f>
        <v>8.3000000000000004E-2</v>
      </c>
      <c r="DE120" s="92">
        <f>InputsTimeDependentComplianceG!H35</f>
        <v>8.3000000000000004E-2</v>
      </c>
      <c r="DF120" s="92">
        <f>InputsTimeDependentComplianceG!I35</f>
        <v>8.3000000000000004E-2</v>
      </c>
      <c r="DG120" s="92">
        <f>InputsTimeDependentComplianceG!J35</f>
        <v>8.3000000000000004E-2</v>
      </c>
      <c r="DH120" s="92">
        <f>InputsTimeDependentComplianceG!K35</f>
        <v>8.3000000000000004E-2</v>
      </c>
      <c r="DI120" s="92">
        <f>InputsTimeDependentComplianceG!L35</f>
        <v>8.3000000000000004E-2</v>
      </c>
      <c r="DJ120" s="92">
        <f>InputsTimeDependentComplianceG!M35</f>
        <v>8.3000000000000004E-2</v>
      </c>
      <c r="DK120" s="92">
        <f>InputsTimeDependentComplianceG!N35</f>
        <v>8.3000000000000004E-2</v>
      </c>
      <c r="DL120" s="92">
        <f>InputsTimeDependentComplianceG!O35</f>
        <v>8.3000000000000004E-2</v>
      </c>
      <c r="DM120" s="92">
        <f>InputsTimeDependentComplianceG!P35</f>
        <v>8.3000000000000004E-2</v>
      </c>
      <c r="DN120" s="92">
        <f>InputsTimeDependentComplianceG!Q35</f>
        <v>8.3000000000000004E-2</v>
      </c>
      <c r="DO120" s="92">
        <f>InputsTimeDependentComplianceG!R35</f>
        <v>8.3000000000000004E-2</v>
      </c>
      <c r="DP120" s="92">
        <f t="shared" ref="DP120:DY120" si="614">DO120</f>
        <v>8.3000000000000004E-2</v>
      </c>
      <c r="DQ120" s="92">
        <f t="shared" si="614"/>
        <v>8.3000000000000004E-2</v>
      </c>
      <c r="DR120" s="92">
        <f t="shared" si="614"/>
        <v>8.3000000000000004E-2</v>
      </c>
      <c r="DS120" s="92">
        <f t="shared" si="614"/>
        <v>8.3000000000000004E-2</v>
      </c>
      <c r="DT120" s="92">
        <f t="shared" si="614"/>
        <v>8.3000000000000004E-2</v>
      </c>
      <c r="DU120" s="92">
        <f t="shared" si="614"/>
        <v>8.3000000000000004E-2</v>
      </c>
      <c r="DV120" s="92">
        <f t="shared" si="614"/>
        <v>8.3000000000000004E-2</v>
      </c>
      <c r="DW120" s="92">
        <f t="shared" si="614"/>
        <v>8.3000000000000004E-2</v>
      </c>
      <c r="DX120" s="92">
        <f t="shared" si="614"/>
        <v>8.3000000000000004E-2</v>
      </c>
      <c r="DY120" s="92">
        <f t="shared" si="614"/>
        <v>8.3000000000000004E-2</v>
      </c>
      <c r="DZ120" s="168"/>
      <c r="EA120" s="48">
        <f>InputsStatic!S35</f>
        <v>12</v>
      </c>
      <c r="EB120" s="47">
        <v>0.5</v>
      </c>
      <c r="EC120" s="48">
        <f>InputsStatic!T35</f>
        <v>2000</v>
      </c>
      <c r="ED120" s="49">
        <f>InputsNOMAD!AH35</f>
        <v>1.005E-2</v>
      </c>
      <c r="EE120" s="50">
        <f>InputsNOMAD!AI35</f>
        <v>0.3</v>
      </c>
      <c r="EF120" s="48">
        <f>InputsStatic!K35</f>
        <v>16304</v>
      </c>
      <c r="EG120" s="73"/>
      <c r="EH120" s="47">
        <f>InputsStatic!AF35</f>
        <v>0.93874999999999997</v>
      </c>
      <c r="EI120" s="168"/>
      <c r="EJ120" s="48">
        <f t="shared" si="405"/>
        <v>11</v>
      </c>
      <c r="EK120" s="48">
        <v>0</v>
      </c>
      <c r="EL120" s="48">
        <v>0</v>
      </c>
      <c r="EM120" s="48">
        <v>0</v>
      </c>
      <c r="EN120" s="48">
        <v>0</v>
      </c>
      <c r="EO120" s="48">
        <v>0</v>
      </c>
      <c r="EP120" s="48">
        <v>0</v>
      </c>
      <c r="EQ120" s="48">
        <v>0</v>
      </c>
      <c r="ER120" s="48">
        <v>0</v>
      </c>
      <c r="ES120" s="48">
        <v>0</v>
      </c>
      <c r="ET120" s="48">
        <v>0</v>
      </c>
      <c r="EU120" s="48">
        <v>1</v>
      </c>
      <c r="EV120" s="48">
        <v>0</v>
      </c>
      <c r="EW120" s="48">
        <v>0</v>
      </c>
      <c r="EX120" s="48">
        <v>0</v>
      </c>
      <c r="EY120" s="48">
        <f t="shared" si="406"/>
        <v>1</v>
      </c>
      <c r="EZ120" s="48">
        <f t="shared" si="579"/>
        <v>1</v>
      </c>
      <c r="FA120" s="168"/>
      <c r="FB120" s="48">
        <f t="shared" si="580"/>
        <v>9</v>
      </c>
      <c r="FC120" s="43">
        <f t="shared" si="407"/>
        <v>2017</v>
      </c>
      <c r="FD120" s="78"/>
      <c r="FE120" s="78"/>
      <c r="FF120" s="78"/>
      <c r="FG120" s="78"/>
      <c r="FH120" s="78"/>
      <c r="FI120" s="78"/>
      <c r="FJ120" s="23"/>
      <c r="FK120" s="48">
        <f>InputsTimeDependentUnits!D35</f>
        <v>21226</v>
      </c>
      <c r="FL120" s="48">
        <f>InputsTimeDependentUnits!E35</f>
        <v>21226</v>
      </c>
      <c r="FM120" s="48">
        <f>InputsTimeDependentUnits!F35</f>
        <v>21226</v>
      </c>
      <c r="FN120" s="48">
        <f>InputsTimeDependentUnits!G35</f>
        <v>21226</v>
      </c>
      <c r="FO120" s="48">
        <f>InputsTimeDependentUnits!H35</f>
        <v>21226</v>
      </c>
      <c r="FP120" s="48">
        <f>InputsTimeDependentUnits!I35</f>
        <v>21226</v>
      </c>
      <c r="FQ120" s="48">
        <f>InputsTimeDependentUnits!J35</f>
        <v>21226</v>
      </c>
      <c r="FR120" s="48">
        <f>InputsTimeDependentUnits!K35</f>
        <v>21226</v>
      </c>
      <c r="FS120" s="48">
        <f>InputsTimeDependentUnits!L35</f>
        <v>21226</v>
      </c>
      <c r="FT120" s="48">
        <f>InputsTimeDependentUnits!M35</f>
        <v>21226</v>
      </c>
      <c r="FU120" s="48">
        <f>InputsTimeDependentUnits!N35</f>
        <v>21226</v>
      </c>
      <c r="FV120" s="48">
        <f>InputsTimeDependentUnits!O35</f>
        <v>21226</v>
      </c>
      <c r="FW120" s="48">
        <f>InputsTimeDependentUnits!P35</f>
        <v>21226</v>
      </c>
      <c r="FX120" s="48">
        <f>InputsTimeDependentUnits!Q35</f>
        <v>21226</v>
      </c>
      <c r="FY120" s="48">
        <f>InputsTimeDependentUnits!R35</f>
        <v>21226</v>
      </c>
      <c r="FZ120" s="43">
        <f t="shared" ref="FZ120:GI120" si="615">FY120</f>
        <v>21226</v>
      </c>
      <c r="GA120" s="43">
        <f t="shared" si="615"/>
        <v>21226</v>
      </c>
      <c r="GB120" s="43">
        <f t="shared" si="615"/>
        <v>21226</v>
      </c>
      <c r="GC120" s="43">
        <f t="shared" si="615"/>
        <v>21226</v>
      </c>
      <c r="GD120" s="43">
        <f t="shared" si="615"/>
        <v>21226</v>
      </c>
      <c r="GE120" s="43">
        <f t="shared" si="615"/>
        <v>21226</v>
      </c>
      <c r="GF120" s="43">
        <f t="shared" si="615"/>
        <v>21226</v>
      </c>
      <c r="GG120" s="43">
        <f t="shared" si="615"/>
        <v>21226</v>
      </c>
      <c r="GH120" s="43">
        <f t="shared" si="615"/>
        <v>21226</v>
      </c>
      <c r="GI120" s="43">
        <f t="shared" si="615"/>
        <v>21226</v>
      </c>
      <c r="GJ120" s="168"/>
      <c r="GK120" s="229">
        <v>1</v>
      </c>
      <c r="GL120" s="224">
        <v>1</v>
      </c>
      <c r="GM120" s="224">
        <v>1</v>
      </c>
      <c r="GN120" s="224">
        <v>1</v>
      </c>
      <c r="GO120" s="224">
        <v>1</v>
      </c>
      <c r="GP120" s="224">
        <v>1</v>
      </c>
      <c r="GQ120" s="224">
        <v>1</v>
      </c>
      <c r="GR120" s="224">
        <v>1</v>
      </c>
      <c r="GS120" s="224">
        <v>1</v>
      </c>
      <c r="GT120" s="224">
        <v>1</v>
      </c>
      <c r="GU120" s="224">
        <v>1</v>
      </c>
      <c r="GV120" s="224">
        <v>1</v>
      </c>
      <c r="GW120" s="224">
        <v>1</v>
      </c>
      <c r="GX120" s="224">
        <v>1</v>
      </c>
      <c r="GY120" s="224">
        <v>1</v>
      </c>
      <c r="GZ120" s="224">
        <v>1</v>
      </c>
      <c r="HA120" s="224">
        <v>1</v>
      </c>
      <c r="HB120" s="224">
        <v>0.99989245209302946</v>
      </c>
      <c r="HC120" s="224">
        <v>0.99996918352515907</v>
      </c>
      <c r="HD120" s="224">
        <v>0.99999117064614274</v>
      </c>
      <c r="HE120" s="224">
        <v>0.99999747032428998</v>
      </c>
      <c r="HF120" s="224">
        <v>0.99999927523384746</v>
      </c>
      <c r="HG120" s="224">
        <v>0.99999979235086245</v>
      </c>
      <c r="HH120" s="224">
        <v>0.99999994050751306</v>
      </c>
      <c r="HI120" s="224">
        <v>0.99999998295511594</v>
      </c>
      <c r="HJ120" s="168"/>
      <c r="HK120" s="48">
        <f t="shared" si="409"/>
        <v>2006</v>
      </c>
      <c r="HL120" s="48">
        <f ca="1">IF($EJ120&gt;0,OFFSET(Dashboard!F$16,$EJ120-1,0),0)</f>
        <v>0</v>
      </c>
      <c r="HM120" s="48">
        <f ca="1">IF($EJ120&gt;0,OFFSET(Dashboard!G$16,$EJ120-1,0),0)</f>
        <v>0</v>
      </c>
      <c r="HN120" s="48">
        <f ca="1">IF($EJ120&gt;0,OFFSET(Dashboard!H$16,$EJ120-1,0),0)</f>
        <v>1</v>
      </c>
      <c r="HO120" s="168"/>
    </row>
    <row r="121" spans="1:223" s="5" customFormat="1" ht="30.75" customHeight="1" x14ac:dyDescent="0.2">
      <c r="A121" s="48">
        <f t="shared" ca="1" si="548"/>
        <v>1</v>
      </c>
      <c r="B121" s="242">
        <f t="shared" si="571"/>
        <v>111</v>
      </c>
      <c r="C121" s="64"/>
      <c r="D121" s="529" t="str">
        <f ca="1">IF(EJ121&gt;0,OFFSET(Dashboard!$E$16,EJ121-1,0),"")</f>
        <v>2005 T-24</v>
      </c>
      <c r="E121" s="44" t="s">
        <v>59</v>
      </c>
      <c r="F121" s="22" t="s">
        <v>47</v>
      </c>
      <c r="G121" s="716">
        <f t="shared" ca="1" si="592"/>
        <v>11.45</v>
      </c>
      <c r="H121" s="715">
        <f t="shared" ca="1" si="593"/>
        <v>8.6999999999999993</v>
      </c>
      <c r="I121" s="713">
        <f t="shared" ca="1" si="594"/>
        <v>1.22</v>
      </c>
      <c r="J121" s="525">
        <f>InputsStatic!J36</f>
        <v>38718</v>
      </c>
      <c r="K121" s="51">
        <f>InputsStatic!L36</f>
        <v>15</v>
      </c>
      <c r="L121" s="168"/>
      <c r="M121" s="765">
        <v>1</v>
      </c>
      <c r="N121" s="86">
        <v>0</v>
      </c>
      <c r="O121" s="43">
        <v>100</v>
      </c>
      <c r="P121" s="168"/>
      <c r="Q121" s="23"/>
      <c r="R121" s="614">
        <f>InputsStatic!M36</f>
        <v>0.26293394463217368</v>
      </c>
      <c r="S121" s="615">
        <f>InputsStatic!N36</f>
        <v>1.9978387059387868E-4</v>
      </c>
      <c r="T121" s="615">
        <f>InputsStatic!O36</f>
        <v>2.8015669209716321E-2</v>
      </c>
      <c r="U121" s="135">
        <f>InputsStatic!P36</f>
        <v>1</v>
      </c>
      <c r="V121" s="135">
        <f>InputsStatic!Q36</f>
        <v>1</v>
      </c>
      <c r="W121" s="135">
        <f>InputsStatic!R36</f>
        <v>0</v>
      </c>
      <c r="X121" s="138"/>
      <c r="Y121" s="138"/>
      <c r="Z121" s="48">
        <f t="shared" si="552"/>
        <v>43547059</v>
      </c>
      <c r="AA121" s="43">
        <f t="shared" si="553"/>
        <v>43547059</v>
      </c>
      <c r="AB121" s="43">
        <f t="shared" si="554"/>
        <v>43547059</v>
      </c>
      <c r="AC121" s="43">
        <f t="shared" si="555"/>
        <v>43547059</v>
      </c>
      <c r="AD121" s="43">
        <f t="shared" si="556"/>
        <v>43547059</v>
      </c>
      <c r="AE121" s="43">
        <f t="shared" si="557"/>
        <v>43547059</v>
      </c>
      <c r="AF121" s="43">
        <f t="shared" si="558"/>
        <v>43547059</v>
      </c>
      <c r="AG121" s="43">
        <f t="shared" si="559"/>
        <v>43547059</v>
      </c>
      <c r="AH121" s="43">
        <f t="shared" si="560"/>
        <v>43547059</v>
      </c>
      <c r="AI121" s="43">
        <f t="shared" si="561"/>
        <v>43547059</v>
      </c>
      <c r="AJ121" s="43">
        <f t="shared" si="562"/>
        <v>43547059</v>
      </c>
      <c r="AK121" s="43">
        <f t="shared" si="563"/>
        <v>43547059</v>
      </c>
      <c r="AL121" s="43">
        <f t="shared" si="564"/>
        <v>43547059</v>
      </c>
      <c r="AM121" s="43">
        <f t="shared" si="565"/>
        <v>43547059</v>
      </c>
      <c r="AN121" s="43">
        <f t="shared" si="566"/>
        <v>43547059</v>
      </c>
      <c r="AO121" s="43">
        <f t="shared" si="486"/>
        <v>43547059</v>
      </c>
      <c r="AP121" s="43">
        <f t="shared" si="487"/>
        <v>43547059</v>
      </c>
      <c r="AQ121" s="43">
        <f t="shared" si="488"/>
        <v>43547058.735192992</v>
      </c>
      <c r="AR121" s="43">
        <f t="shared" si="489"/>
        <v>43547058.92413082</v>
      </c>
      <c r="AS121" s="43">
        <f t="shared" si="490"/>
        <v>43547058.978263058</v>
      </c>
      <c r="AT121" s="43">
        <f t="shared" si="491"/>
        <v>43547058.993772253</v>
      </c>
      <c r="AU121" s="43">
        <f t="shared" si="492"/>
        <v>43547058.99821572</v>
      </c>
      <c r="AV121" s="43">
        <f t="shared" si="493"/>
        <v>43547058.999488793</v>
      </c>
      <c r="AW121" s="43">
        <f t="shared" si="494"/>
        <v>43547058.999853536</v>
      </c>
      <c r="AX121" s="43">
        <f t="shared" si="495"/>
        <v>43547058.999958038</v>
      </c>
      <c r="AY121" s="73"/>
      <c r="AZ121" s="73"/>
      <c r="BA121" s="526">
        <f>InputsTimeDependentComplianceE!D36</f>
        <v>0.75</v>
      </c>
      <c r="BB121" s="92">
        <f>InputsTimeDependentComplianceE!E36</f>
        <v>0.75</v>
      </c>
      <c r="BC121" s="92">
        <f>InputsTimeDependentComplianceE!F36</f>
        <v>0.75</v>
      </c>
      <c r="BD121" s="92">
        <f>InputsTimeDependentComplianceE!G36</f>
        <v>0.75</v>
      </c>
      <c r="BE121" s="92">
        <f>InputsTimeDependentComplianceE!H36</f>
        <v>0.75</v>
      </c>
      <c r="BF121" s="92">
        <f>InputsTimeDependentComplianceE!I36</f>
        <v>0.75</v>
      </c>
      <c r="BG121" s="92">
        <f>InputsTimeDependentComplianceE!J36</f>
        <v>0.75</v>
      </c>
      <c r="BH121" s="92">
        <f>InputsTimeDependentComplianceE!K36</f>
        <v>0.75</v>
      </c>
      <c r="BI121" s="92">
        <f>InputsTimeDependentComplianceE!L36</f>
        <v>0.75</v>
      </c>
      <c r="BJ121" s="92">
        <f>InputsTimeDependentComplianceE!M36</f>
        <v>0.75</v>
      </c>
      <c r="BK121" s="92">
        <f>InputsTimeDependentComplianceE!N36</f>
        <v>0.75</v>
      </c>
      <c r="BL121" s="92">
        <f>InputsTimeDependentComplianceE!O36</f>
        <v>0.75</v>
      </c>
      <c r="BM121" s="92">
        <f>InputsTimeDependentComplianceE!P36</f>
        <v>0.75</v>
      </c>
      <c r="BN121" s="92">
        <f>InputsTimeDependentComplianceE!Q36</f>
        <v>0.75</v>
      </c>
      <c r="BO121" s="92">
        <f>InputsTimeDependentComplianceE!R36</f>
        <v>0.75</v>
      </c>
      <c r="BP121" s="92">
        <f t="shared" si="572"/>
        <v>0.75</v>
      </c>
      <c r="BQ121" s="92">
        <f t="shared" si="572"/>
        <v>0.75</v>
      </c>
      <c r="BR121" s="92">
        <f t="shared" ref="BR121:BS121" si="616">BQ121</f>
        <v>0.75</v>
      </c>
      <c r="BS121" s="92">
        <f t="shared" si="616"/>
        <v>0.75</v>
      </c>
      <c r="BT121" s="92">
        <f t="shared" ref="BT121:BU121" si="617">BS121</f>
        <v>0.75</v>
      </c>
      <c r="BU121" s="92">
        <f t="shared" si="617"/>
        <v>0.75</v>
      </c>
      <c r="BV121" s="92">
        <f t="shared" ref="BV121:BW121" si="618">BU121</f>
        <v>0.75</v>
      </c>
      <c r="BW121" s="92">
        <f t="shared" si="618"/>
        <v>0.75</v>
      </c>
      <c r="BX121" s="92">
        <f t="shared" ref="BX121:BY121" si="619">BW121</f>
        <v>0.75</v>
      </c>
      <c r="BY121" s="92">
        <f t="shared" si="619"/>
        <v>0.75</v>
      </c>
      <c r="BZ121" s="23"/>
      <c r="CA121" s="526">
        <f>InputsTimeDependentComplianceD!D36</f>
        <v>0.75</v>
      </c>
      <c r="CB121" s="92">
        <f>InputsTimeDependentComplianceD!E36</f>
        <v>0.75</v>
      </c>
      <c r="CC121" s="92">
        <f>InputsTimeDependentComplianceD!F36</f>
        <v>0.75</v>
      </c>
      <c r="CD121" s="92">
        <f>InputsTimeDependentComplianceD!G36</f>
        <v>0.75</v>
      </c>
      <c r="CE121" s="92">
        <f>InputsTimeDependentComplianceD!H36</f>
        <v>0.75</v>
      </c>
      <c r="CF121" s="92">
        <f>InputsTimeDependentComplianceD!I36</f>
        <v>0.75</v>
      </c>
      <c r="CG121" s="92">
        <f>InputsTimeDependentComplianceD!J36</f>
        <v>0.75</v>
      </c>
      <c r="CH121" s="92">
        <f>InputsTimeDependentComplianceD!K36</f>
        <v>0.75</v>
      </c>
      <c r="CI121" s="92">
        <f>InputsTimeDependentComplianceD!L36</f>
        <v>0.75</v>
      </c>
      <c r="CJ121" s="92">
        <f>InputsTimeDependentComplianceD!M36</f>
        <v>0.75</v>
      </c>
      <c r="CK121" s="92">
        <f>InputsTimeDependentComplianceD!N36</f>
        <v>0.75</v>
      </c>
      <c r="CL121" s="92">
        <f>InputsTimeDependentComplianceD!O36</f>
        <v>0.75</v>
      </c>
      <c r="CM121" s="92">
        <f>InputsTimeDependentComplianceD!P36</f>
        <v>0.75</v>
      </c>
      <c r="CN121" s="92">
        <f>InputsTimeDependentComplianceD!Q36</f>
        <v>0.75</v>
      </c>
      <c r="CO121" s="92">
        <f>InputsTimeDependentComplianceD!R36</f>
        <v>0.75</v>
      </c>
      <c r="CP121" s="92">
        <f t="shared" ref="CP121:CY121" si="620">CO121</f>
        <v>0.75</v>
      </c>
      <c r="CQ121" s="92">
        <f t="shared" si="620"/>
        <v>0.75</v>
      </c>
      <c r="CR121" s="92">
        <f t="shared" si="620"/>
        <v>0.75</v>
      </c>
      <c r="CS121" s="92">
        <f t="shared" si="620"/>
        <v>0.75</v>
      </c>
      <c r="CT121" s="92">
        <f t="shared" si="620"/>
        <v>0.75</v>
      </c>
      <c r="CU121" s="92">
        <f t="shared" si="620"/>
        <v>0.75</v>
      </c>
      <c r="CV121" s="92">
        <f t="shared" si="620"/>
        <v>0.75</v>
      </c>
      <c r="CW121" s="92">
        <f t="shared" si="620"/>
        <v>0.75</v>
      </c>
      <c r="CX121" s="92">
        <f t="shared" si="620"/>
        <v>0.75</v>
      </c>
      <c r="CY121" s="92">
        <f t="shared" si="620"/>
        <v>0.75</v>
      </c>
      <c r="CZ121" s="168"/>
      <c r="DA121" s="526">
        <f>InputsTimeDependentComplianceG!D36</f>
        <v>0.75</v>
      </c>
      <c r="DB121" s="92">
        <f>InputsTimeDependentComplianceG!E36</f>
        <v>0.75</v>
      </c>
      <c r="DC121" s="92">
        <f>InputsTimeDependentComplianceG!F36</f>
        <v>0.75</v>
      </c>
      <c r="DD121" s="92">
        <f>InputsTimeDependentComplianceG!G36</f>
        <v>0.75</v>
      </c>
      <c r="DE121" s="92">
        <f>InputsTimeDependentComplianceG!H36</f>
        <v>0.75</v>
      </c>
      <c r="DF121" s="92">
        <f>InputsTimeDependentComplianceG!I36</f>
        <v>0.75</v>
      </c>
      <c r="DG121" s="92">
        <f>InputsTimeDependentComplianceG!J36</f>
        <v>0.75</v>
      </c>
      <c r="DH121" s="92">
        <f>InputsTimeDependentComplianceG!K36</f>
        <v>0.75</v>
      </c>
      <c r="DI121" s="92">
        <f>InputsTimeDependentComplianceG!L36</f>
        <v>0.75</v>
      </c>
      <c r="DJ121" s="92">
        <f>InputsTimeDependentComplianceG!M36</f>
        <v>0.75</v>
      </c>
      <c r="DK121" s="92">
        <f>InputsTimeDependentComplianceG!N36</f>
        <v>0.75</v>
      </c>
      <c r="DL121" s="92">
        <f>InputsTimeDependentComplianceG!O36</f>
        <v>0.75</v>
      </c>
      <c r="DM121" s="92">
        <f>InputsTimeDependentComplianceG!P36</f>
        <v>0.75</v>
      </c>
      <c r="DN121" s="92">
        <f>InputsTimeDependentComplianceG!Q36</f>
        <v>0.75</v>
      </c>
      <c r="DO121" s="92">
        <f>InputsTimeDependentComplianceG!R36</f>
        <v>0.75</v>
      </c>
      <c r="DP121" s="92">
        <f t="shared" ref="DP121:DY121" si="621">DO121</f>
        <v>0.75</v>
      </c>
      <c r="DQ121" s="92">
        <f t="shared" si="621"/>
        <v>0.75</v>
      </c>
      <c r="DR121" s="92">
        <f t="shared" si="621"/>
        <v>0.75</v>
      </c>
      <c r="DS121" s="92">
        <f t="shared" si="621"/>
        <v>0.75</v>
      </c>
      <c r="DT121" s="92">
        <f t="shared" si="621"/>
        <v>0.75</v>
      </c>
      <c r="DU121" s="92">
        <f t="shared" si="621"/>
        <v>0.75</v>
      </c>
      <c r="DV121" s="92">
        <f t="shared" si="621"/>
        <v>0.75</v>
      </c>
      <c r="DW121" s="92">
        <f t="shared" si="621"/>
        <v>0.75</v>
      </c>
      <c r="DX121" s="92">
        <f t="shared" si="621"/>
        <v>0.75</v>
      </c>
      <c r="DY121" s="92">
        <f t="shared" si="621"/>
        <v>0.75</v>
      </c>
      <c r="DZ121" s="168"/>
      <c r="EA121" s="48">
        <f>InputsStatic!S36</f>
        <v>18</v>
      </c>
      <c r="EB121" s="47">
        <v>0.18</v>
      </c>
      <c r="EC121" s="48">
        <f>InputsStatic!T36</f>
        <v>2000</v>
      </c>
      <c r="ED121" s="49">
        <f>InputsNOMAD!AH36</f>
        <v>3.6999999999999999E-4</v>
      </c>
      <c r="EE121" s="50">
        <f>InputsNOMAD!AI36</f>
        <v>0.5</v>
      </c>
      <c r="EF121" s="48">
        <f>InputsStatic!K36</f>
        <v>126000</v>
      </c>
      <c r="EG121" s="73"/>
      <c r="EH121" s="47">
        <f>InputsStatic!AF36</f>
        <v>0.73874999999999991</v>
      </c>
      <c r="EI121" s="168"/>
      <c r="EJ121" s="48">
        <f t="shared" si="405"/>
        <v>11</v>
      </c>
      <c r="EK121" s="48">
        <v>0</v>
      </c>
      <c r="EL121" s="48">
        <v>0</v>
      </c>
      <c r="EM121" s="48">
        <v>0</v>
      </c>
      <c r="EN121" s="48">
        <v>0</v>
      </c>
      <c r="EO121" s="48">
        <v>0</v>
      </c>
      <c r="EP121" s="48">
        <v>0</v>
      </c>
      <c r="EQ121" s="48">
        <v>0</v>
      </c>
      <c r="ER121" s="48">
        <v>0</v>
      </c>
      <c r="ES121" s="48">
        <v>0</v>
      </c>
      <c r="ET121" s="48">
        <v>0</v>
      </c>
      <c r="EU121" s="48">
        <v>1</v>
      </c>
      <c r="EV121" s="48">
        <v>0</v>
      </c>
      <c r="EW121" s="48">
        <v>0</v>
      </c>
      <c r="EX121" s="48">
        <v>0</v>
      </c>
      <c r="EY121" s="48">
        <f t="shared" si="406"/>
        <v>1</v>
      </c>
      <c r="EZ121" s="48">
        <f t="shared" si="579"/>
        <v>1</v>
      </c>
      <c r="FA121" s="168"/>
      <c r="FB121" s="48">
        <f t="shared" si="580"/>
        <v>9</v>
      </c>
      <c r="FC121" s="43">
        <f t="shared" si="407"/>
        <v>2017</v>
      </c>
      <c r="FD121" s="78"/>
      <c r="FE121" s="78"/>
      <c r="FF121" s="78"/>
      <c r="FG121" s="78"/>
      <c r="FH121" s="78"/>
      <c r="FI121" s="78"/>
      <c r="FJ121" s="23"/>
      <c r="FK121" s="48">
        <f>InputsTimeDependentUnits!D36</f>
        <v>43547059</v>
      </c>
      <c r="FL121" s="48">
        <f>InputsTimeDependentUnits!E36</f>
        <v>43547059</v>
      </c>
      <c r="FM121" s="48">
        <f>InputsTimeDependentUnits!F36</f>
        <v>43547059</v>
      </c>
      <c r="FN121" s="48">
        <f>InputsTimeDependentUnits!G36</f>
        <v>43547059</v>
      </c>
      <c r="FO121" s="48">
        <f>InputsTimeDependentUnits!H36</f>
        <v>43547059</v>
      </c>
      <c r="FP121" s="48">
        <f>InputsTimeDependentUnits!I36</f>
        <v>43547059</v>
      </c>
      <c r="FQ121" s="48">
        <f>InputsTimeDependentUnits!J36</f>
        <v>43547059</v>
      </c>
      <c r="FR121" s="48">
        <f>InputsTimeDependentUnits!K36</f>
        <v>43547059</v>
      </c>
      <c r="FS121" s="48">
        <f>InputsTimeDependentUnits!L36</f>
        <v>43547059</v>
      </c>
      <c r="FT121" s="48">
        <f>InputsTimeDependentUnits!M36</f>
        <v>43547059</v>
      </c>
      <c r="FU121" s="48">
        <f>InputsTimeDependentUnits!N36</f>
        <v>43547059</v>
      </c>
      <c r="FV121" s="48">
        <f>InputsTimeDependentUnits!O36</f>
        <v>43547059</v>
      </c>
      <c r="FW121" s="48">
        <f>InputsTimeDependentUnits!P36</f>
        <v>43547059</v>
      </c>
      <c r="FX121" s="48">
        <f>InputsTimeDependentUnits!Q36</f>
        <v>43547059</v>
      </c>
      <c r="FY121" s="48">
        <f>InputsTimeDependentUnits!R36</f>
        <v>43547059</v>
      </c>
      <c r="FZ121" s="43">
        <f t="shared" ref="FZ121:GI121" si="622">FY121</f>
        <v>43547059</v>
      </c>
      <c r="GA121" s="43">
        <f t="shared" si="622"/>
        <v>43547059</v>
      </c>
      <c r="GB121" s="43">
        <f t="shared" si="622"/>
        <v>43547059</v>
      </c>
      <c r="GC121" s="43">
        <f t="shared" si="622"/>
        <v>43547059</v>
      </c>
      <c r="GD121" s="43">
        <f t="shared" si="622"/>
        <v>43547059</v>
      </c>
      <c r="GE121" s="43">
        <f t="shared" si="622"/>
        <v>43547059</v>
      </c>
      <c r="GF121" s="43">
        <f t="shared" si="622"/>
        <v>43547059</v>
      </c>
      <c r="GG121" s="43">
        <f t="shared" si="622"/>
        <v>43547059</v>
      </c>
      <c r="GH121" s="43">
        <f t="shared" si="622"/>
        <v>43547059</v>
      </c>
      <c r="GI121" s="43">
        <f t="shared" si="622"/>
        <v>43547059</v>
      </c>
      <c r="GJ121" s="168"/>
      <c r="GK121" s="229">
        <v>1</v>
      </c>
      <c r="GL121" s="224">
        <v>1</v>
      </c>
      <c r="GM121" s="224">
        <v>1</v>
      </c>
      <c r="GN121" s="224">
        <v>1</v>
      </c>
      <c r="GO121" s="224">
        <v>1</v>
      </c>
      <c r="GP121" s="224">
        <v>1</v>
      </c>
      <c r="GQ121" s="224">
        <v>1</v>
      </c>
      <c r="GR121" s="224">
        <v>1</v>
      </c>
      <c r="GS121" s="224">
        <v>1</v>
      </c>
      <c r="GT121" s="224">
        <v>1</v>
      </c>
      <c r="GU121" s="224">
        <v>1</v>
      </c>
      <c r="GV121" s="224">
        <v>1</v>
      </c>
      <c r="GW121" s="224">
        <v>1</v>
      </c>
      <c r="GX121" s="224">
        <v>1</v>
      </c>
      <c r="GY121" s="224">
        <v>1</v>
      </c>
      <c r="GZ121" s="224">
        <v>1</v>
      </c>
      <c r="HA121" s="224">
        <v>1</v>
      </c>
      <c r="HB121" s="224">
        <v>0.99999999391906103</v>
      </c>
      <c r="HC121" s="224">
        <v>0.99999999825776564</v>
      </c>
      <c r="HD121" s="224">
        <v>0.99999999950084018</v>
      </c>
      <c r="HE121" s="224">
        <v>0.99999999985698818</v>
      </c>
      <c r="HF121" s="224">
        <v>0.99999999995902644</v>
      </c>
      <c r="HG121" s="224">
        <v>0.99999999998826083</v>
      </c>
      <c r="HH121" s="224">
        <v>0.99999999999663669</v>
      </c>
      <c r="HI121" s="224">
        <v>0.99999999999903644</v>
      </c>
      <c r="HJ121" s="168"/>
      <c r="HK121" s="48">
        <f t="shared" si="409"/>
        <v>2006</v>
      </c>
      <c r="HL121" s="48">
        <f ca="1">IF($EJ121&gt;0,OFFSET(Dashboard!F$16,$EJ121-1,0),0)</f>
        <v>0</v>
      </c>
      <c r="HM121" s="48">
        <f ca="1">IF($EJ121&gt;0,OFFSET(Dashboard!G$16,$EJ121-1,0),0)</f>
        <v>0</v>
      </c>
      <c r="HN121" s="48">
        <f ca="1">IF($EJ121&gt;0,OFFSET(Dashboard!H$16,$EJ121-1,0),0)</f>
        <v>1</v>
      </c>
      <c r="HO121" s="168"/>
    </row>
    <row r="122" spans="1:223" s="5" customFormat="1" ht="30.75" customHeight="1" x14ac:dyDescent="0.2">
      <c r="A122" s="48">
        <f t="shared" ca="1" si="548"/>
        <v>1</v>
      </c>
      <c r="B122" s="242">
        <f t="shared" si="571"/>
        <v>112</v>
      </c>
      <c r="C122" s="64"/>
      <c r="D122" s="529" t="str">
        <f ca="1">IF(EJ122&gt;0,OFFSET(Dashboard!$E$16,EJ122-1,0),"")</f>
        <v>2005 T-24</v>
      </c>
      <c r="E122" s="44" t="s">
        <v>60</v>
      </c>
      <c r="F122" s="22" t="s">
        <v>48</v>
      </c>
      <c r="G122" s="716">
        <f t="shared" ca="1" si="592"/>
        <v>18.292162953750001</v>
      </c>
      <c r="H122" s="715">
        <f t="shared" ca="1" si="593"/>
        <v>11.894903778668033</v>
      </c>
      <c r="I122" s="713">
        <f t="shared" ca="1" si="594"/>
        <v>-0.25172701312499995</v>
      </c>
      <c r="J122" s="525">
        <f>InputsStatic!J37</f>
        <v>38718</v>
      </c>
      <c r="K122" s="51">
        <f>InputsStatic!L37</f>
        <v>10</v>
      </c>
      <c r="L122" s="168"/>
      <c r="M122" s="765">
        <v>1</v>
      </c>
      <c r="N122" s="86">
        <v>0</v>
      </c>
      <c r="O122" s="43">
        <v>100</v>
      </c>
      <c r="P122" s="168"/>
      <c r="Q122" s="23"/>
      <c r="R122" s="614">
        <f>InputsStatic!M37</f>
        <v>0.32700000000000001</v>
      </c>
      <c r="S122" s="615">
        <f>InputsStatic!N37</f>
        <v>2.1263934426229508E-4</v>
      </c>
      <c r="T122" s="615">
        <f>InputsStatic!O37</f>
        <v>-4.4999999999999997E-3</v>
      </c>
      <c r="U122" s="135">
        <f>InputsStatic!P37</f>
        <v>1</v>
      </c>
      <c r="V122" s="135">
        <f>InputsStatic!Q37</f>
        <v>1</v>
      </c>
      <c r="W122" s="135">
        <f>InputsStatic!R37</f>
        <v>0</v>
      </c>
      <c r="X122" s="138"/>
      <c r="Y122" s="138"/>
      <c r="Z122" s="48">
        <f t="shared" si="552"/>
        <v>55939336.25</v>
      </c>
      <c r="AA122" s="43">
        <f t="shared" si="553"/>
        <v>55939336.25</v>
      </c>
      <c r="AB122" s="43">
        <f t="shared" si="554"/>
        <v>55939336.25</v>
      </c>
      <c r="AC122" s="43">
        <f t="shared" si="555"/>
        <v>55939336.25</v>
      </c>
      <c r="AD122" s="43">
        <f t="shared" si="556"/>
        <v>55939336.25</v>
      </c>
      <c r="AE122" s="43">
        <f t="shared" si="557"/>
        <v>55939336.25</v>
      </c>
      <c r="AF122" s="43">
        <f t="shared" si="558"/>
        <v>55939336.25</v>
      </c>
      <c r="AG122" s="43">
        <f t="shared" si="559"/>
        <v>55939336.25</v>
      </c>
      <c r="AH122" s="43">
        <f t="shared" si="560"/>
        <v>55939336.25</v>
      </c>
      <c r="AI122" s="43">
        <f t="shared" si="561"/>
        <v>55939336.25</v>
      </c>
      <c r="AJ122" s="43">
        <f t="shared" si="562"/>
        <v>55939336.25</v>
      </c>
      <c r="AK122" s="43">
        <f t="shared" si="563"/>
        <v>55939336.25</v>
      </c>
      <c r="AL122" s="43">
        <f t="shared" si="564"/>
        <v>55939336.25</v>
      </c>
      <c r="AM122" s="43">
        <f t="shared" si="565"/>
        <v>55939336.25</v>
      </c>
      <c r="AN122" s="43">
        <f t="shared" si="566"/>
        <v>55939336.25</v>
      </c>
      <c r="AO122" s="43">
        <f t="shared" si="486"/>
        <v>55939336.25</v>
      </c>
      <c r="AP122" s="43">
        <f t="shared" si="487"/>
        <v>55939336.25</v>
      </c>
      <c r="AQ122" s="43">
        <f t="shared" si="488"/>
        <v>55933320.09146899</v>
      </c>
      <c r="AR122" s="43">
        <f t="shared" si="489"/>
        <v>55937612.39685183</v>
      </c>
      <c r="AS122" s="43">
        <f t="shared" si="490"/>
        <v>55938842.341805711</v>
      </c>
      <c r="AT122" s="43">
        <f t="shared" si="491"/>
        <v>55939194.741619855</v>
      </c>
      <c r="AU122" s="43">
        <f t="shared" si="492"/>
        <v>55939295.70706249</v>
      </c>
      <c r="AV122" s="43">
        <f t="shared" si="493"/>
        <v>55939324.634245075</v>
      </c>
      <c r="AW122" s="43">
        <f t="shared" si="494"/>
        <v>55939332.922029771</v>
      </c>
      <c r="AX122" s="43">
        <f t="shared" si="495"/>
        <v>55939335.296520501</v>
      </c>
      <c r="AY122" s="73"/>
      <c r="AZ122" s="73"/>
      <c r="BA122" s="526">
        <f>InputsTimeDependentComplianceE!D37</f>
        <v>0.75</v>
      </c>
      <c r="BB122" s="92">
        <f>InputsTimeDependentComplianceE!E37</f>
        <v>0.75</v>
      </c>
      <c r="BC122" s="92">
        <f>InputsTimeDependentComplianceE!F37</f>
        <v>0.75</v>
      </c>
      <c r="BD122" s="92">
        <f>InputsTimeDependentComplianceE!G37</f>
        <v>0.75</v>
      </c>
      <c r="BE122" s="92">
        <f>InputsTimeDependentComplianceE!H37</f>
        <v>0.75</v>
      </c>
      <c r="BF122" s="92">
        <f>InputsTimeDependentComplianceE!I37</f>
        <v>0.75</v>
      </c>
      <c r="BG122" s="92">
        <f>InputsTimeDependentComplianceE!J37</f>
        <v>0.75</v>
      </c>
      <c r="BH122" s="92">
        <f>InputsTimeDependentComplianceE!K37</f>
        <v>0.75</v>
      </c>
      <c r="BI122" s="92">
        <f>InputsTimeDependentComplianceE!L37</f>
        <v>0.75</v>
      </c>
      <c r="BJ122" s="92">
        <f>InputsTimeDependentComplianceE!M37</f>
        <v>0.75</v>
      </c>
      <c r="BK122" s="92">
        <f>InputsTimeDependentComplianceE!N37</f>
        <v>0.75</v>
      </c>
      <c r="BL122" s="92">
        <f>InputsTimeDependentComplianceE!O37</f>
        <v>0.75</v>
      </c>
      <c r="BM122" s="92">
        <f>InputsTimeDependentComplianceE!P37</f>
        <v>0.75</v>
      </c>
      <c r="BN122" s="92">
        <f>InputsTimeDependentComplianceE!Q37</f>
        <v>0.75</v>
      </c>
      <c r="BO122" s="92">
        <f>InputsTimeDependentComplianceE!R37</f>
        <v>0.75</v>
      </c>
      <c r="BP122" s="92">
        <f t="shared" si="572"/>
        <v>0.75</v>
      </c>
      <c r="BQ122" s="92">
        <f t="shared" si="572"/>
        <v>0.75</v>
      </c>
      <c r="BR122" s="92">
        <f t="shared" ref="BR122:BS122" si="623">BQ122</f>
        <v>0.75</v>
      </c>
      <c r="BS122" s="92">
        <f t="shared" si="623"/>
        <v>0.75</v>
      </c>
      <c r="BT122" s="92">
        <f t="shared" ref="BT122:BU122" si="624">BS122</f>
        <v>0.75</v>
      </c>
      <c r="BU122" s="92">
        <f t="shared" si="624"/>
        <v>0.75</v>
      </c>
      <c r="BV122" s="92">
        <f t="shared" ref="BV122:BW122" si="625">BU122</f>
        <v>0.75</v>
      </c>
      <c r="BW122" s="92">
        <f t="shared" si="625"/>
        <v>0.75</v>
      </c>
      <c r="BX122" s="92">
        <f t="shared" ref="BX122:BY122" si="626">BW122</f>
        <v>0.75</v>
      </c>
      <c r="BY122" s="92">
        <f t="shared" si="626"/>
        <v>0.75</v>
      </c>
      <c r="BZ122" s="23"/>
      <c r="CA122" s="526">
        <f>InputsTimeDependentComplianceD!D37</f>
        <v>0.75</v>
      </c>
      <c r="CB122" s="92">
        <f>InputsTimeDependentComplianceD!E37</f>
        <v>0.75</v>
      </c>
      <c r="CC122" s="92">
        <f>InputsTimeDependentComplianceD!F37</f>
        <v>0.75</v>
      </c>
      <c r="CD122" s="92">
        <f>InputsTimeDependentComplianceD!G37</f>
        <v>0.75</v>
      </c>
      <c r="CE122" s="92">
        <f>InputsTimeDependentComplianceD!H37</f>
        <v>0.75</v>
      </c>
      <c r="CF122" s="92">
        <f>InputsTimeDependentComplianceD!I37</f>
        <v>0.75</v>
      </c>
      <c r="CG122" s="92">
        <f>InputsTimeDependentComplianceD!J37</f>
        <v>0.75</v>
      </c>
      <c r="CH122" s="92">
        <f>InputsTimeDependentComplianceD!K37</f>
        <v>0.75</v>
      </c>
      <c r="CI122" s="92">
        <f>InputsTimeDependentComplianceD!L37</f>
        <v>0.75</v>
      </c>
      <c r="CJ122" s="92">
        <f>InputsTimeDependentComplianceD!M37</f>
        <v>0.75</v>
      </c>
      <c r="CK122" s="92">
        <f>InputsTimeDependentComplianceD!N37</f>
        <v>0.75</v>
      </c>
      <c r="CL122" s="92">
        <f>InputsTimeDependentComplianceD!O37</f>
        <v>0.75</v>
      </c>
      <c r="CM122" s="92">
        <f>InputsTimeDependentComplianceD!P37</f>
        <v>0.75</v>
      </c>
      <c r="CN122" s="92">
        <f>InputsTimeDependentComplianceD!Q37</f>
        <v>0.75</v>
      </c>
      <c r="CO122" s="92">
        <f>InputsTimeDependentComplianceD!R37</f>
        <v>0.75</v>
      </c>
      <c r="CP122" s="92">
        <f t="shared" ref="CP122:CY122" si="627">CO122</f>
        <v>0.75</v>
      </c>
      <c r="CQ122" s="92">
        <f t="shared" si="627"/>
        <v>0.75</v>
      </c>
      <c r="CR122" s="92">
        <f t="shared" si="627"/>
        <v>0.75</v>
      </c>
      <c r="CS122" s="92">
        <f t="shared" si="627"/>
        <v>0.75</v>
      </c>
      <c r="CT122" s="92">
        <f t="shared" si="627"/>
        <v>0.75</v>
      </c>
      <c r="CU122" s="92">
        <f t="shared" si="627"/>
        <v>0.75</v>
      </c>
      <c r="CV122" s="92">
        <f t="shared" si="627"/>
        <v>0.75</v>
      </c>
      <c r="CW122" s="92">
        <f t="shared" si="627"/>
        <v>0.75</v>
      </c>
      <c r="CX122" s="92">
        <f t="shared" si="627"/>
        <v>0.75</v>
      </c>
      <c r="CY122" s="92">
        <f t="shared" si="627"/>
        <v>0.75</v>
      </c>
      <c r="CZ122" s="168"/>
      <c r="DA122" s="526">
        <f>InputsTimeDependentComplianceG!D37</f>
        <v>0.75</v>
      </c>
      <c r="DB122" s="92">
        <f>InputsTimeDependentComplianceG!E37</f>
        <v>0.75</v>
      </c>
      <c r="DC122" s="92">
        <f>InputsTimeDependentComplianceG!F37</f>
        <v>0.75</v>
      </c>
      <c r="DD122" s="92">
        <f>InputsTimeDependentComplianceG!G37</f>
        <v>0.75</v>
      </c>
      <c r="DE122" s="92">
        <f>InputsTimeDependentComplianceG!H37</f>
        <v>0.75</v>
      </c>
      <c r="DF122" s="92">
        <f>InputsTimeDependentComplianceG!I37</f>
        <v>0.75</v>
      </c>
      <c r="DG122" s="92">
        <f>InputsTimeDependentComplianceG!J37</f>
        <v>0.75</v>
      </c>
      <c r="DH122" s="92">
        <f>InputsTimeDependentComplianceG!K37</f>
        <v>0.75</v>
      </c>
      <c r="DI122" s="92">
        <f>InputsTimeDependentComplianceG!L37</f>
        <v>0.75</v>
      </c>
      <c r="DJ122" s="92">
        <f>InputsTimeDependentComplianceG!M37</f>
        <v>0.75</v>
      </c>
      <c r="DK122" s="92">
        <f>InputsTimeDependentComplianceG!N37</f>
        <v>0.75</v>
      </c>
      <c r="DL122" s="92">
        <f>InputsTimeDependentComplianceG!O37</f>
        <v>0.75</v>
      </c>
      <c r="DM122" s="92">
        <f>InputsTimeDependentComplianceG!P37</f>
        <v>0.75</v>
      </c>
      <c r="DN122" s="92">
        <f>InputsTimeDependentComplianceG!Q37</f>
        <v>0.75</v>
      </c>
      <c r="DO122" s="92">
        <f>InputsTimeDependentComplianceG!R37</f>
        <v>0.75</v>
      </c>
      <c r="DP122" s="92">
        <f t="shared" ref="DP122:DY122" si="628">DO122</f>
        <v>0.75</v>
      </c>
      <c r="DQ122" s="92">
        <f t="shared" si="628"/>
        <v>0.75</v>
      </c>
      <c r="DR122" s="92">
        <f t="shared" si="628"/>
        <v>0.75</v>
      </c>
      <c r="DS122" s="92">
        <f t="shared" si="628"/>
        <v>0.75</v>
      </c>
      <c r="DT122" s="92">
        <f t="shared" si="628"/>
        <v>0.75</v>
      </c>
      <c r="DU122" s="92">
        <f t="shared" si="628"/>
        <v>0.75</v>
      </c>
      <c r="DV122" s="92">
        <f t="shared" si="628"/>
        <v>0.75</v>
      </c>
      <c r="DW122" s="92">
        <f t="shared" si="628"/>
        <v>0.75</v>
      </c>
      <c r="DX122" s="92">
        <f t="shared" si="628"/>
        <v>0.75</v>
      </c>
      <c r="DY122" s="92">
        <f t="shared" si="628"/>
        <v>0.75</v>
      </c>
      <c r="DZ122" s="168"/>
      <c r="EA122" s="48">
        <f>InputsStatic!S37</f>
        <v>12</v>
      </c>
      <c r="EB122" s="47">
        <v>0.35</v>
      </c>
      <c r="EC122" s="48">
        <f>InputsStatic!T37</f>
        <v>1990</v>
      </c>
      <c r="ED122" s="49">
        <f>InputsNOMAD!AH37</f>
        <v>1.0200000000000001E-3</v>
      </c>
      <c r="EE122" s="50">
        <f>InputsNOMAD!AI37</f>
        <v>0.44116</v>
      </c>
      <c r="EF122" s="48">
        <f>InputsStatic!K37</f>
        <v>2118173</v>
      </c>
      <c r="EG122" s="73"/>
      <c r="EH122" s="47">
        <f>InputsStatic!AF37</f>
        <v>0.81666666666666676</v>
      </c>
      <c r="EI122" s="168"/>
      <c r="EJ122" s="48">
        <f t="shared" si="405"/>
        <v>11</v>
      </c>
      <c r="EK122" s="48">
        <v>0</v>
      </c>
      <c r="EL122" s="48">
        <v>0</v>
      </c>
      <c r="EM122" s="48">
        <v>0</v>
      </c>
      <c r="EN122" s="48">
        <v>0</v>
      </c>
      <c r="EO122" s="48">
        <v>0</v>
      </c>
      <c r="EP122" s="48">
        <v>0</v>
      </c>
      <c r="EQ122" s="48">
        <v>0</v>
      </c>
      <c r="ER122" s="48">
        <v>0</v>
      </c>
      <c r="ES122" s="48">
        <v>0</v>
      </c>
      <c r="ET122" s="48">
        <v>0</v>
      </c>
      <c r="EU122" s="48">
        <v>1</v>
      </c>
      <c r="EV122" s="48">
        <v>0</v>
      </c>
      <c r="EW122" s="48">
        <v>0</v>
      </c>
      <c r="EX122" s="48">
        <v>0</v>
      </c>
      <c r="EY122" s="48">
        <f t="shared" si="406"/>
        <v>1</v>
      </c>
      <c r="EZ122" s="48">
        <f t="shared" si="579"/>
        <v>1</v>
      </c>
      <c r="FA122" s="168"/>
      <c r="FB122" s="48">
        <f t="shared" si="580"/>
        <v>9</v>
      </c>
      <c r="FC122" s="43">
        <f t="shared" si="407"/>
        <v>2017</v>
      </c>
      <c r="FD122" s="78"/>
      <c r="FE122" s="78"/>
      <c r="FF122" s="78"/>
      <c r="FG122" s="78"/>
      <c r="FH122" s="78"/>
      <c r="FI122" s="78"/>
      <c r="FJ122" s="23"/>
      <c r="FK122" s="48">
        <f>InputsTimeDependentUnits!D37</f>
        <v>55939336.25</v>
      </c>
      <c r="FL122" s="48">
        <f>InputsTimeDependentUnits!E37</f>
        <v>55939336.25</v>
      </c>
      <c r="FM122" s="48">
        <f>InputsTimeDependentUnits!F37</f>
        <v>55939336.25</v>
      </c>
      <c r="FN122" s="48">
        <f>InputsTimeDependentUnits!G37</f>
        <v>55939336.25</v>
      </c>
      <c r="FO122" s="48">
        <f>InputsTimeDependentUnits!H37</f>
        <v>55939336.25</v>
      </c>
      <c r="FP122" s="48">
        <f>InputsTimeDependentUnits!I37</f>
        <v>55939336.25</v>
      </c>
      <c r="FQ122" s="48">
        <f>InputsTimeDependentUnits!J37</f>
        <v>55939336.25</v>
      </c>
      <c r="FR122" s="48">
        <f>InputsTimeDependentUnits!K37</f>
        <v>55939336.25</v>
      </c>
      <c r="FS122" s="48">
        <f>InputsTimeDependentUnits!L37</f>
        <v>55939336.25</v>
      </c>
      <c r="FT122" s="48">
        <f>InputsTimeDependentUnits!M37</f>
        <v>55939336.25</v>
      </c>
      <c r="FU122" s="48">
        <f>InputsTimeDependentUnits!N37</f>
        <v>55939336.25</v>
      </c>
      <c r="FV122" s="48">
        <f>InputsTimeDependentUnits!O37</f>
        <v>55939336.25</v>
      </c>
      <c r="FW122" s="48">
        <f>InputsTimeDependentUnits!P37</f>
        <v>55939336.25</v>
      </c>
      <c r="FX122" s="48">
        <f>InputsTimeDependentUnits!Q37</f>
        <v>55939336.25</v>
      </c>
      <c r="FY122" s="48">
        <f>InputsTimeDependentUnits!R37</f>
        <v>55939336.25</v>
      </c>
      <c r="FZ122" s="43">
        <f t="shared" ref="FZ122:GI122" si="629">FY122</f>
        <v>55939336.25</v>
      </c>
      <c r="GA122" s="43">
        <f t="shared" si="629"/>
        <v>55939336.25</v>
      </c>
      <c r="GB122" s="43">
        <f t="shared" si="629"/>
        <v>55939336.25</v>
      </c>
      <c r="GC122" s="43">
        <f t="shared" si="629"/>
        <v>55939336.25</v>
      </c>
      <c r="GD122" s="43">
        <f t="shared" si="629"/>
        <v>55939336.25</v>
      </c>
      <c r="GE122" s="43">
        <f t="shared" si="629"/>
        <v>55939336.25</v>
      </c>
      <c r="GF122" s="43">
        <f t="shared" si="629"/>
        <v>55939336.25</v>
      </c>
      <c r="GG122" s="43">
        <f t="shared" si="629"/>
        <v>55939336.25</v>
      </c>
      <c r="GH122" s="43">
        <f t="shared" si="629"/>
        <v>55939336.25</v>
      </c>
      <c r="GI122" s="43">
        <f t="shared" si="629"/>
        <v>55939336.25</v>
      </c>
      <c r="GJ122" s="168"/>
      <c r="GK122" s="229">
        <v>1</v>
      </c>
      <c r="GL122" s="224">
        <v>1</v>
      </c>
      <c r="GM122" s="224">
        <v>1</v>
      </c>
      <c r="GN122" s="224">
        <v>1</v>
      </c>
      <c r="GO122" s="224">
        <v>1</v>
      </c>
      <c r="GP122" s="224">
        <v>1</v>
      </c>
      <c r="GQ122" s="224">
        <v>1</v>
      </c>
      <c r="GR122" s="224">
        <v>1</v>
      </c>
      <c r="GS122" s="224">
        <v>1</v>
      </c>
      <c r="GT122" s="224">
        <v>1</v>
      </c>
      <c r="GU122" s="224">
        <v>1</v>
      </c>
      <c r="GV122" s="224">
        <v>1</v>
      </c>
      <c r="GW122" s="224">
        <v>1</v>
      </c>
      <c r="GX122" s="224">
        <v>1</v>
      </c>
      <c r="GY122" s="224">
        <v>1</v>
      </c>
      <c r="GZ122" s="224">
        <v>1</v>
      </c>
      <c r="HA122" s="224">
        <v>1</v>
      </c>
      <c r="HB122" s="224">
        <v>0.99989245209302946</v>
      </c>
      <c r="HC122" s="224">
        <v>0.99996918352515907</v>
      </c>
      <c r="HD122" s="224">
        <v>0.99999117064614274</v>
      </c>
      <c r="HE122" s="224">
        <v>0.99999747032428998</v>
      </c>
      <c r="HF122" s="224">
        <v>0.99999927523384746</v>
      </c>
      <c r="HG122" s="224">
        <v>0.99999979235086245</v>
      </c>
      <c r="HH122" s="224">
        <v>0.99999994050751306</v>
      </c>
      <c r="HI122" s="224">
        <v>0.99999998295511594</v>
      </c>
      <c r="HJ122" s="168"/>
      <c r="HK122" s="48">
        <f t="shared" si="409"/>
        <v>2006</v>
      </c>
      <c r="HL122" s="48">
        <f ca="1">IF($EJ122&gt;0,OFFSET(Dashboard!F$16,$EJ122-1,0),0)</f>
        <v>0</v>
      </c>
      <c r="HM122" s="48">
        <f ca="1">IF($EJ122&gt;0,OFFSET(Dashboard!G$16,$EJ122-1,0),0)</f>
        <v>0</v>
      </c>
      <c r="HN122" s="48">
        <f ca="1">IF($EJ122&gt;0,OFFSET(Dashboard!H$16,$EJ122-1,0),0)</f>
        <v>1</v>
      </c>
      <c r="HO122" s="168"/>
    </row>
    <row r="123" spans="1:223" s="5" customFormat="1" ht="30.75" customHeight="1" x14ac:dyDescent="0.2">
      <c r="A123" s="48">
        <f t="shared" ca="1" si="548"/>
        <v>1</v>
      </c>
      <c r="B123" s="64">
        <f t="shared" si="571"/>
        <v>113</v>
      </c>
      <c r="C123" s="64"/>
      <c r="D123" s="529" t="str">
        <f ca="1">IF(EJ123&gt;0,OFFSET(Dashboard!$E$16,EJ123-1,0),"")</f>
        <v>2005 T-24</v>
      </c>
      <c r="E123" s="44" t="s">
        <v>61</v>
      </c>
      <c r="F123" s="22" t="s">
        <v>49</v>
      </c>
      <c r="G123" s="716">
        <f t="shared" ca="1" si="592"/>
        <v>2.91</v>
      </c>
      <c r="H123" s="715">
        <f t="shared" ca="1" si="593"/>
        <v>0</v>
      </c>
      <c r="I123" s="713">
        <f t="shared" ca="1" si="594"/>
        <v>0</v>
      </c>
      <c r="J123" s="525">
        <f>InputsStatic!J38</f>
        <v>38718</v>
      </c>
      <c r="K123" s="51">
        <f>InputsStatic!L38</f>
        <v>10</v>
      </c>
      <c r="L123" s="168"/>
      <c r="M123" s="765">
        <v>1</v>
      </c>
      <c r="N123" s="86">
        <v>0</v>
      </c>
      <c r="O123" s="43">
        <v>100</v>
      </c>
      <c r="P123" s="168"/>
      <c r="Q123" s="23"/>
      <c r="R123" s="614">
        <f>InputsStatic!M38</f>
        <v>970</v>
      </c>
      <c r="S123" s="615">
        <f>InputsStatic!N38</f>
        <v>0</v>
      </c>
      <c r="T123" s="615">
        <f>InputsStatic!O38</f>
        <v>0</v>
      </c>
      <c r="U123" s="135">
        <f>InputsStatic!P38</f>
        <v>1</v>
      </c>
      <c r="V123" s="135">
        <f>InputsStatic!Q38</f>
        <v>1</v>
      </c>
      <c r="W123" s="135">
        <f>InputsStatic!R38</f>
        <v>0</v>
      </c>
      <c r="X123" s="138"/>
      <c r="Y123" s="138"/>
      <c r="Z123" s="48">
        <f t="shared" si="552"/>
        <v>3000</v>
      </c>
      <c r="AA123" s="43">
        <f t="shared" si="553"/>
        <v>3000</v>
      </c>
      <c r="AB123" s="43">
        <f t="shared" si="554"/>
        <v>3000</v>
      </c>
      <c r="AC123" s="43">
        <f t="shared" si="555"/>
        <v>3000</v>
      </c>
      <c r="AD123" s="43">
        <f t="shared" si="556"/>
        <v>3000</v>
      </c>
      <c r="AE123" s="43">
        <f t="shared" si="557"/>
        <v>3000</v>
      </c>
      <c r="AF123" s="43">
        <f t="shared" si="558"/>
        <v>3000</v>
      </c>
      <c r="AG123" s="43">
        <f t="shared" si="559"/>
        <v>3000</v>
      </c>
      <c r="AH123" s="43">
        <f t="shared" si="560"/>
        <v>3000</v>
      </c>
      <c r="AI123" s="43">
        <f t="shared" si="561"/>
        <v>3000</v>
      </c>
      <c r="AJ123" s="43">
        <f t="shared" si="562"/>
        <v>3000</v>
      </c>
      <c r="AK123" s="43">
        <f t="shared" si="563"/>
        <v>3000</v>
      </c>
      <c r="AL123" s="43">
        <f t="shared" si="564"/>
        <v>3000</v>
      </c>
      <c r="AM123" s="43">
        <f t="shared" si="565"/>
        <v>3000</v>
      </c>
      <c r="AN123" s="43">
        <f t="shared" si="566"/>
        <v>3000</v>
      </c>
      <c r="AO123" s="43">
        <f t="shared" si="486"/>
        <v>3000</v>
      </c>
      <c r="AP123" s="43">
        <f t="shared" si="487"/>
        <v>3000</v>
      </c>
      <c r="AQ123" s="43">
        <f t="shared" si="488"/>
        <v>2999.6773562790886</v>
      </c>
      <c r="AR123" s="43">
        <f t="shared" si="489"/>
        <v>2999.9075505754772</v>
      </c>
      <c r="AS123" s="43">
        <f t="shared" si="490"/>
        <v>2999.9735119384281</v>
      </c>
      <c r="AT123" s="43">
        <f t="shared" si="491"/>
        <v>2999.9924109728699</v>
      </c>
      <c r="AU123" s="43">
        <f t="shared" si="492"/>
        <v>2999.9978257015423</v>
      </c>
      <c r="AV123" s="43">
        <f t="shared" si="493"/>
        <v>2999.9993770525875</v>
      </c>
      <c r="AW123" s="43">
        <f t="shared" si="494"/>
        <v>2999.9998215225392</v>
      </c>
      <c r="AX123" s="43">
        <f t="shared" si="495"/>
        <v>2999.999948865348</v>
      </c>
      <c r="AY123" s="73"/>
      <c r="AZ123" s="73"/>
      <c r="BA123" s="526">
        <f>InputsTimeDependentComplianceE!D38</f>
        <v>1</v>
      </c>
      <c r="BB123" s="92">
        <f>InputsTimeDependentComplianceE!E38</f>
        <v>1</v>
      </c>
      <c r="BC123" s="92">
        <f>InputsTimeDependentComplianceE!F38</f>
        <v>1</v>
      </c>
      <c r="BD123" s="92">
        <f>InputsTimeDependentComplianceE!G38</f>
        <v>1</v>
      </c>
      <c r="BE123" s="92">
        <f>InputsTimeDependentComplianceE!H38</f>
        <v>1</v>
      </c>
      <c r="BF123" s="92">
        <f>InputsTimeDependentComplianceE!I38</f>
        <v>1</v>
      </c>
      <c r="BG123" s="92">
        <f>InputsTimeDependentComplianceE!J38</f>
        <v>1</v>
      </c>
      <c r="BH123" s="92">
        <f>InputsTimeDependentComplianceE!K38</f>
        <v>1</v>
      </c>
      <c r="BI123" s="92">
        <f>InputsTimeDependentComplianceE!L38</f>
        <v>1</v>
      </c>
      <c r="BJ123" s="92">
        <f>InputsTimeDependentComplianceE!M38</f>
        <v>1</v>
      </c>
      <c r="BK123" s="92">
        <f>InputsTimeDependentComplianceE!N38</f>
        <v>1</v>
      </c>
      <c r="BL123" s="92">
        <f>InputsTimeDependentComplianceE!O38</f>
        <v>1</v>
      </c>
      <c r="BM123" s="92">
        <f>InputsTimeDependentComplianceE!P38</f>
        <v>1</v>
      </c>
      <c r="BN123" s="92">
        <f>InputsTimeDependentComplianceE!Q38</f>
        <v>1</v>
      </c>
      <c r="BO123" s="92">
        <f>InputsTimeDependentComplianceE!R38</f>
        <v>1</v>
      </c>
      <c r="BP123" s="92">
        <f t="shared" si="572"/>
        <v>1</v>
      </c>
      <c r="BQ123" s="92">
        <f t="shared" si="572"/>
        <v>1</v>
      </c>
      <c r="BR123" s="92">
        <f t="shared" ref="BR123:BS123" si="630">BQ123</f>
        <v>1</v>
      </c>
      <c r="BS123" s="92">
        <f t="shared" si="630"/>
        <v>1</v>
      </c>
      <c r="BT123" s="92">
        <f t="shared" ref="BT123:BU123" si="631">BS123</f>
        <v>1</v>
      </c>
      <c r="BU123" s="92">
        <f t="shared" si="631"/>
        <v>1</v>
      </c>
      <c r="BV123" s="92">
        <f t="shared" ref="BV123:BW123" si="632">BU123</f>
        <v>1</v>
      </c>
      <c r="BW123" s="92">
        <f t="shared" si="632"/>
        <v>1</v>
      </c>
      <c r="BX123" s="92">
        <f t="shared" ref="BX123:BY123" si="633">BW123</f>
        <v>1</v>
      </c>
      <c r="BY123" s="92">
        <f t="shared" si="633"/>
        <v>1</v>
      </c>
      <c r="BZ123" s="23"/>
      <c r="CA123" s="526">
        <f>InputsTimeDependentComplianceD!D38</f>
        <v>1</v>
      </c>
      <c r="CB123" s="92">
        <f>InputsTimeDependentComplianceD!E38</f>
        <v>1</v>
      </c>
      <c r="CC123" s="92">
        <f>InputsTimeDependentComplianceD!F38</f>
        <v>1</v>
      </c>
      <c r="CD123" s="92">
        <f>InputsTimeDependentComplianceD!G38</f>
        <v>1</v>
      </c>
      <c r="CE123" s="92">
        <f>InputsTimeDependentComplianceD!H38</f>
        <v>1</v>
      </c>
      <c r="CF123" s="92">
        <f>InputsTimeDependentComplianceD!I38</f>
        <v>1</v>
      </c>
      <c r="CG123" s="92">
        <f>InputsTimeDependentComplianceD!J38</f>
        <v>1</v>
      </c>
      <c r="CH123" s="92">
        <f>InputsTimeDependentComplianceD!K38</f>
        <v>1</v>
      </c>
      <c r="CI123" s="92">
        <f>InputsTimeDependentComplianceD!L38</f>
        <v>1</v>
      </c>
      <c r="CJ123" s="92">
        <f>InputsTimeDependentComplianceD!M38</f>
        <v>1</v>
      </c>
      <c r="CK123" s="92">
        <f>InputsTimeDependentComplianceD!N38</f>
        <v>1</v>
      </c>
      <c r="CL123" s="92">
        <f>InputsTimeDependentComplianceD!O38</f>
        <v>1</v>
      </c>
      <c r="CM123" s="92">
        <f>InputsTimeDependentComplianceD!P38</f>
        <v>1</v>
      </c>
      <c r="CN123" s="92">
        <f>InputsTimeDependentComplianceD!Q38</f>
        <v>1</v>
      </c>
      <c r="CO123" s="92">
        <f>InputsTimeDependentComplianceD!R38</f>
        <v>1</v>
      </c>
      <c r="CP123" s="92">
        <f t="shared" ref="CP123:CY123" si="634">CO123</f>
        <v>1</v>
      </c>
      <c r="CQ123" s="92">
        <f t="shared" si="634"/>
        <v>1</v>
      </c>
      <c r="CR123" s="92">
        <f t="shared" si="634"/>
        <v>1</v>
      </c>
      <c r="CS123" s="92">
        <f t="shared" si="634"/>
        <v>1</v>
      </c>
      <c r="CT123" s="92">
        <f t="shared" si="634"/>
        <v>1</v>
      </c>
      <c r="CU123" s="92">
        <f t="shared" si="634"/>
        <v>1</v>
      </c>
      <c r="CV123" s="92">
        <f t="shared" si="634"/>
        <v>1</v>
      </c>
      <c r="CW123" s="92">
        <f t="shared" si="634"/>
        <v>1</v>
      </c>
      <c r="CX123" s="92">
        <f t="shared" si="634"/>
        <v>1</v>
      </c>
      <c r="CY123" s="92">
        <f t="shared" si="634"/>
        <v>1</v>
      </c>
      <c r="CZ123" s="168"/>
      <c r="DA123" s="526">
        <f>InputsTimeDependentComplianceG!D38</f>
        <v>1</v>
      </c>
      <c r="DB123" s="92">
        <f>InputsTimeDependentComplianceG!E38</f>
        <v>1</v>
      </c>
      <c r="DC123" s="92">
        <f>InputsTimeDependentComplianceG!F38</f>
        <v>1</v>
      </c>
      <c r="DD123" s="92">
        <f>InputsTimeDependentComplianceG!G38</f>
        <v>1</v>
      </c>
      <c r="DE123" s="92">
        <f>InputsTimeDependentComplianceG!H38</f>
        <v>1</v>
      </c>
      <c r="DF123" s="92">
        <f>InputsTimeDependentComplianceG!I38</f>
        <v>1</v>
      </c>
      <c r="DG123" s="92">
        <f>InputsTimeDependentComplianceG!J38</f>
        <v>1</v>
      </c>
      <c r="DH123" s="92">
        <f>InputsTimeDependentComplianceG!K38</f>
        <v>1</v>
      </c>
      <c r="DI123" s="92">
        <f>InputsTimeDependentComplianceG!L38</f>
        <v>1</v>
      </c>
      <c r="DJ123" s="92">
        <f>InputsTimeDependentComplianceG!M38</f>
        <v>1</v>
      </c>
      <c r="DK123" s="92">
        <f>InputsTimeDependentComplianceG!N38</f>
        <v>1</v>
      </c>
      <c r="DL123" s="92">
        <f>InputsTimeDependentComplianceG!O38</f>
        <v>1</v>
      </c>
      <c r="DM123" s="92">
        <f>InputsTimeDependentComplianceG!P38</f>
        <v>1</v>
      </c>
      <c r="DN123" s="92">
        <f>InputsTimeDependentComplianceG!Q38</f>
        <v>1</v>
      </c>
      <c r="DO123" s="92">
        <f>InputsTimeDependentComplianceG!R38</f>
        <v>1</v>
      </c>
      <c r="DP123" s="92">
        <f t="shared" ref="DP123:DY123" si="635">DO123</f>
        <v>1</v>
      </c>
      <c r="DQ123" s="92">
        <f t="shared" si="635"/>
        <v>1</v>
      </c>
      <c r="DR123" s="92">
        <f t="shared" si="635"/>
        <v>1</v>
      </c>
      <c r="DS123" s="92">
        <f t="shared" si="635"/>
        <v>1</v>
      </c>
      <c r="DT123" s="92">
        <f t="shared" si="635"/>
        <v>1</v>
      </c>
      <c r="DU123" s="92">
        <f t="shared" si="635"/>
        <v>1</v>
      </c>
      <c r="DV123" s="92">
        <f t="shared" si="635"/>
        <v>1</v>
      </c>
      <c r="DW123" s="92">
        <f t="shared" si="635"/>
        <v>1</v>
      </c>
      <c r="DX123" s="92">
        <f t="shared" si="635"/>
        <v>1</v>
      </c>
      <c r="DY123" s="92">
        <f t="shared" si="635"/>
        <v>1</v>
      </c>
      <c r="DZ123" s="168"/>
      <c r="EA123" s="48">
        <f>InputsStatic!S38</f>
        <v>18</v>
      </c>
      <c r="EB123" s="47">
        <v>0</v>
      </c>
      <c r="EC123" s="48">
        <f>InputsStatic!T38</f>
        <v>2000</v>
      </c>
      <c r="ED123" s="49">
        <f>InputsNOMAD!AH38</f>
        <v>0</v>
      </c>
      <c r="EE123" s="50">
        <f>InputsNOMAD!AI38</f>
        <v>0</v>
      </c>
      <c r="EF123" s="48">
        <f>InputsStatic!K38</f>
        <v>0</v>
      </c>
      <c r="EG123" s="73"/>
      <c r="EH123" s="47">
        <f>InputsStatic!AF38</f>
        <v>0.8125</v>
      </c>
      <c r="EI123" s="168"/>
      <c r="EJ123" s="48">
        <f t="shared" si="405"/>
        <v>11</v>
      </c>
      <c r="EK123" s="48">
        <v>0</v>
      </c>
      <c r="EL123" s="48">
        <v>0</v>
      </c>
      <c r="EM123" s="48">
        <v>0</v>
      </c>
      <c r="EN123" s="48">
        <v>0</v>
      </c>
      <c r="EO123" s="48">
        <v>0</v>
      </c>
      <c r="EP123" s="48">
        <v>0</v>
      </c>
      <c r="EQ123" s="48">
        <v>0</v>
      </c>
      <c r="ER123" s="48">
        <v>0</v>
      </c>
      <c r="ES123" s="48">
        <v>0</v>
      </c>
      <c r="ET123" s="48">
        <v>0</v>
      </c>
      <c r="EU123" s="48">
        <v>1</v>
      </c>
      <c r="EV123" s="48">
        <v>0</v>
      </c>
      <c r="EW123" s="48">
        <v>0</v>
      </c>
      <c r="EX123" s="48">
        <v>0</v>
      </c>
      <c r="EY123" s="48">
        <f t="shared" si="406"/>
        <v>1</v>
      </c>
      <c r="EZ123" s="48">
        <f t="shared" si="579"/>
        <v>1</v>
      </c>
      <c r="FA123" s="168"/>
      <c r="FB123" s="48">
        <f t="shared" si="580"/>
        <v>9</v>
      </c>
      <c r="FC123" s="43">
        <f t="shared" si="407"/>
        <v>2017</v>
      </c>
      <c r="FD123" s="78"/>
      <c r="FE123" s="78"/>
      <c r="FF123" s="78"/>
      <c r="FG123" s="78"/>
      <c r="FH123" s="78"/>
      <c r="FI123" s="78"/>
      <c r="FJ123" s="23"/>
      <c r="FK123" s="48">
        <f>InputsTimeDependentUnits!D38</f>
        <v>3000</v>
      </c>
      <c r="FL123" s="48">
        <f>InputsTimeDependentUnits!E38</f>
        <v>3000</v>
      </c>
      <c r="FM123" s="48">
        <f>InputsTimeDependentUnits!F38</f>
        <v>3000</v>
      </c>
      <c r="FN123" s="48">
        <f>InputsTimeDependentUnits!G38</f>
        <v>3000</v>
      </c>
      <c r="FO123" s="48">
        <f>InputsTimeDependentUnits!H38</f>
        <v>3000</v>
      </c>
      <c r="FP123" s="48">
        <f>InputsTimeDependentUnits!I38</f>
        <v>3000</v>
      </c>
      <c r="FQ123" s="48">
        <f>InputsTimeDependentUnits!J38</f>
        <v>3000</v>
      </c>
      <c r="FR123" s="48">
        <f>InputsTimeDependentUnits!K38</f>
        <v>3000</v>
      </c>
      <c r="FS123" s="48">
        <f>InputsTimeDependentUnits!L38</f>
        <v>3000</v>
      </c>
      <c r="FT123" s="48">
        <f>InputsTimeDependentUnits!M38</f>
        <v>3000</v>
      </c>
      <c r="FU123" s="48">
        <f>InputsTimeDependentUnits!N38</f>
        <v>3000</v>
      </c>
      <c r="FV123" s="48">
        <f>InputsTimeDependentUnits!O38</f>
        <v>3000</v>
      </c>
      <c r="FW123" s="48">
        <f>InputsTimeDependentUnits!P38</f>
        <v>3000</v>
      </c>
      <c r="FX123" s="48">
        <f>InputsTimeDependentUnits!Q38</f>
        <v>3000</v>
      </c>
      <c r="FY123" s="48">
        <f>InputsTimeDependentUnits!R38</f>
        <v>3000</v>
      </c>
      <c r="FZ123" s="43">
        <f t="shared" ref="FZ123:GI123" si="636">FY123</f>
        <v>3000</v>
      </c>
      <c r="GA123" s="43">
        <f t="shared" si="636"/>
        <v>3000</v>
      </c>
      <c r="GB123" s="43">
        <f t="shared" si="636"/>
        <v>3000</v>
      </c>
      <c r="GC123" s="43">
        <f t="shared" si="636"/>
        <v>3000</v>
      </c>
      <c r="GD123" s="43">
        <f t="shared" si="636"/>
        <v>3000</v>
      </c>
      <c r="GE123" s="43">
        <f t="shared" si="636"/>
        <v>3000</v>
      </c>
      <c r="GF123" s="43">
        <f t="shared" si="636"/>
        <v>3000</v>
      </c>
      <c r="GG123" s="43">
        <f t="shared" si="636"/>
        <v>3000</v>
      </c>
      <c r="GH123" s="43">
        <f t="shared" si="636"/>
        <v>3000</v>
      </c>
      <c r="GI123" s="43">
        <f t="shared" si="636"/>
        <v>3000</v>
      </c>
      <c r="GJ123" s="168"/>
      <c r="GK123" s="229">
        <v>1</v>
      </c>
      <c r="GL123" s="224">
        <v>1</v>
      </c>
      <c r="GM123" s="224">
        <v>1</v>
      </c>
      <c r="GN123" s="224">
        <v>1</v>
      </c>
      <c r="GO123" s="224">
        <v>1</v>
      </c>
      <c r="GP123" s="224">
        <v>1</v>
      </c>
      <c r="GQ123" s="224">
        <v>1</v>
      </c>
      <c r="GR123" s="224">
        <v>1</v>
      </c>
      <c r="GS123" s="224">
        <v>1</v>
      </c>
      <c r="GT123" s="224">
        <v>1</v>
      </c>
      <c r="GU123" s="224">
        <v>1</v>
      </c>
      <c r="GV123" s="224">
        <v>1</v>
      </c>
      <c r="GW123" s="224">
        <v>1</v>
      </c>
      <c r="GX123" s="224">
        <v>1</v>
      </c>
      <c r="GY123" s="224">
        <v>1</v>
      </c>
      <c r="GZ123" s="224">
        <v>1</v>
      </c>
      <c r="HA123" s="224">
        <v>1</v>
      </c>
      <c r="HB123" s="224">
        <v>0.99989245209302946</v>
      </c>
      <c r="HC123" s="224">
        <v>0.99996918352515907</v>
      </c>
      <c r="HD123" s="224">
        <v>0.99999117064614274</v>
      </c>
      <c r="HE123" s="224">
        <v>0.99999747032428998</v>
      </c>
      <c r="HF123" s="224">
        <v>0.99999927523384746</v>
      </c>
      <c r="HG123" s="224">
        <v>0.99999979235086245</v>
      </c>
      <c r="HH123" s="224">
        <v>0.99999994050751306</v>
      </c>
      <c r="HI123" s="224">
        <v>0.99999998295511594</v>
      </c>
      <c r="HJ123" s="168"/>
      <c r="HK123" s="48">
        <f t="shared" si="409"/>
        <v>2006</v>
      </c>
      <c r="HL123" s="48">
        <f ca="1">IF($EJ123&gt;0,OFFSET(Dashboard!F$16,$EJ123-1,0),0)</f>
        <v>0</v>
      </c>
      <c r="HM123" s="48">
        <f ca="1">IF($EJ123&gt;0,OFFSET(Dashboard!G$16,$EJ123-1,0),0)</f>
        <v>0</v>
      </c>
      <c r="HN123" s="48">
        <f ca="1">IF($EJ123&gt;0,OFFSET(Dashboard!H$16,$EJ123-1,0),0)</f>
        <v>1</v>
      </c>
      <c r="HO123" s="168"/>
    </row>
    <row r="124" spans="1:223" s="5" customFormat="1" ht="30.75" customHeight="1" x14ac:dyDescent="0.2">
      <c r="A124" s="48">
        <f t="shared" ca="1" si="548"/>
        <v>1</v>
      </c>
      <c r="B124" s="64">
        <f t="shared" si="571"/>
        <v>114</v>
      </c>
      <c r="C124" s="64"/>
      <c r="D124" s="529" t="str">
        <f ca="1">IF(EJ124&gt;0,OFFSET(Dashboard!$E$16,EJ124-1,0),"")</f>
        <v>2005 T-24</v>
      </c>
      <c r="E124" s="44" t="s">
        <v>62</v>
      </c>
      <c r="F124" s="22" t="s">
        <v>50</v>
      </c>
      <c r="G124" s="716">
        <f t="shared" ca="1" si="592"/>
        <v>1.6495770519999999</v>
      </c>
      <c r="H124" s="715">
        <f t="shared" ca="1" si="593"/>
        <v>0</v>
      </c>
      <c r="I124" s="713">
        <f t="shared" ca="1" si="594"/>
        <v>0</v>
      </c>
      <c r="J124" s="525">
        <f>InputsStatic!J39</f>
        <v>38718</v>
      </c>
      <c r="K124" s="51">
        <f>InputsStatic!L39</f>
        <v>10</v>
      </c>
      <c r="L124" s="168"/>
      <c r="M124" s="765">
        <v>1</v>
      </c>
      <c r="N124" s="86">
        <v>0</v>
      </c>
      <c r="O124" s="43">
        <v>100</v>
      </c>
      <c r="P124" s="168"/>
      <c r="Q124" s="23"/>
      <c r="R124" s="614">
        <f>InputsStatic!M39</f>
        <v>0.15393836593868435</v>
      </c>
      <c r="S124" s="615">
        <f>InputsStatic!N39</f>
        <v>0</v>
      </c>
      <c r="T124" s="615">
        <f>InputsStatic!O39</f>
        <v>0</v>
      </c>
      <c r="U124" s="135">
        <f>InputsStatic!P39</f>
        <v>1.1000000000000001</v>
      </c>
      <c r="V124" s="135">
        <f>InputsStatic!Q39</f>
        <v>1.32</v>
      </c>
      <c r="W124" s="135">
        <f>InputsStatic!R39</f>
        <v>-4.1000000000000003E-3</v>
      </c>
      <c r="X124" s="138"/>
      <c r="Y124" s="138"/>
      <c r="Z124" s="48">
        <f t="shared" si="552"/>
        <v>10715828</v>
      </c>
      <c r="AA124" s="43">
        <f t="shared" si="553"/>
        <v>10715828</v>
      </c>
      <c r="AB124" s="43">
        <f t="shared" si="554"/>
        <v>10715828</v>
      </c>
      <c r="AC124" s="43">
        <f t="shared" si="555"/>
        <v>10715828</v>
      </c>
      <c r="AD124" s="43">
        <f t="shared" si="556"/>
        <v>10715828</v>
      </c>
      <c r="AE124" s="43">
        <f t="shared" si="557"/>
        <v>10715828</v>
      </c>
      <c r="AF124" s="43">
        <f t="shared" si="558"/>
        <v>10715828</v>
      </c>
      <c r="AG124" s="43">
        <f t="shared" si="559"/>
        <v>10715828</v>
      </c>
      <c r="AH124" s="43">
        <f t="shared" si="560"/>
        <v>10715828</v>
      </c>
      <c r="AI124" s="43">
        <f t="shared" si="561"/>
        <v>10715828</v>
      </c>
      <c r="AJ124" s="43">
        <f t="shared" si="562"/>
        <v>10715828</v>
      </c>
      <c r="AK124" s="43">
        <f t="shared" si="563"/>
        <v>10715828</v>
      </c>
      <c r="AL124" s="43">
        <f t="shared" si="564"/>
        <v>10715828</v>
      </c>
      <c r="AM124" s="43">
        <f t="shared" si="565"/>
        <v>10715828</v>
      </c>
      <c r="AN124" s="43">
        <f t="shared" si="566"/>
        <v>10715828</v>
      </c>
      <c r="AO124" s="43">
        <f t="shared" si="486"/>
        <v>10715828</v>
      </c>
      <c r="AP124" s="43">
        <f t="shared" si="487"/>
        <v>10715828</v>
      </c>
      <c r="AQ124" s="43">
        <f t="shared" si="488"/>
        <v>10714675.535127144</v>
      </c>
      <c r="AR124" s="43">
        <f t="shared" si="489"/>
        <v>10715497.775956038</v>
      </c>
      <c r="AS124" s="43">
        <f t="shared" si="490"/>
        <v>10715733.386162715</v>
      </c>
      <c r="AT124" s="43">
        <f t="shared" si="491"/>
        <v>10715800.892430196</v>
      </c>
      <c r="AU124" s="43">
        <f t="shared" si="492"/>
        <v>10715820.23353057</v>
      </c>
      <c r="AV124" s="43">
        <f t="shared" si="493"/>
        <v>10715825.774867557</v>
      </c>
      <c r="AW124" s="43">
        <f t="shared" si="494"/>
        <v>10715827.362488743</v>
      </c>
      <c r="AX124" s="43">
        <f t="shared" si="495"/>
        <v>10715827.817349954</v>
      </c>
      <c r="AY124" s="73"/>
      <c r="AZ124" s="73"/>
      <c r="BA124" s="526">
        <f>InputsTimeDependentComplianceE!D39</f>
        <v>0.78700000000000003</v>
      </c>
      <c r="BB124" s="92">
        <f>InputsTimeDependentComplianceE!E39</f>
        <v>0.78700000000000003</v>
      </c>
      <c r="BC124" s="92">
        <f>InputsTimeDependentComplianceE!F39</f>
        <v>0.78700000000000003</v>
      </c>
      <c r="BD124" s="92">
        <f>InputsTimeDependentComplianceE!G39</f>
        <v>0.78700000000000003</v>
      </c>
      <c r="BE124" s="92">
        <f>InputsTimeDependentComplianceE!H39</f>
        <v>0.78700000000000003</v>
      </c>
      <c r="BF124" s="92">
        <f>InputsTimeDependentComplianceE!I39</f>
        <v>0.78700000000000003</v>
      </c>
      <c r="BG124" s="92">
        <f>InputsTimeDependentComplianceE!J39</f>
        <v>0.78700000000000003</v>
      </c>
      <c r="BH124" s="92">
        <f>InputsTimeDependentComplianceE!K39</f>
        <v>0.78700000000000003</v>
      </c>
      <c r="BI124" s="92">
        <f>InputsTimeDependentComplianceE!L39</f>
        <v>0.78700000000000003</v>
      </c>
      <c r="BJ124" s="92">
        <f>InputsTimeDependentComplianceE!M39</f>
        <v>0.78700000000000003</v>
      </c>
      <c r="BK124" s="92">
        <f>InputsTimeDependentComplianceE!N39</f>
        <v>0.78700000000000003</v>
      </c>
      <c r="BL124" s="92">
        <f>InputsTimeDependentComplianceE!O39</f>
        <v>0.78700000000000003</v>
      </c>
      <c r="BM124" s="92">
        <f>InputsTimeDependentComplianceE!P39</f>
        <v>0.78700000000000003</v>
      </c>
      <c r="BN124" s="92">
        <f>InputsTimeDependentComplianceE!Q39</f>
        <v>0.78700000000000003</v>
      </c>
      <c r="BO124" s="92">
        <f>InputsTimeDependentComplianceE!R39</f>
        <v>0.78700000000000003</v>
      </c>
      <c r="BP124" s="92">
        <f t="shared" si="572"/>
        <v>0.78700000000000003</v>
      </c>
      <c r="BQ124" s="92">
        <f t="shared" si="572"/>
        <v>0.78700000000000003</v>
      </c>
      <c r="BR124" s="92">
        <f t="shared" ref="BR124:BS124" si="637">BQ124</f>
        <v>0.78700000000000003</v>
      </c>
      <c r="BS124" s="92">
        <f t="shared" si="637"/>
        <v>0.78700000000000003</v>
      </c>
      <c r="BT124" s="92">
        <f t="shared" ref="BT124:BU124" si="638">BS124</f>
        <v>0.78700000000000003</v>
      </c>
      <c r="BU124" s="92">
        <f t="shared" si="638"/>
        <v>0.78700000000000003</v>
      </c>
      <c r="BV124" s="92">
        <f t="shared" ref="BV124:BW124" si="639">BU124</f>
        <v>0.78700000000000003</v>
      </c>
      <c r="BW124" s="92">
        <f t="shared" si="639"/>
        <v>0.78700000000000003</v>
      </c>
      <c r="BX124" s="92">
        <f t="shared" ref="BX124:BY124" si="640">BW124</f>
        <v>0.78700000000000003</v>
      </c>
      <c r="BY124" s="92">
        <f t="shared" si="640"/>
        <v>0.78700000000000003</v>
      </c>
      <c r="BZ124" s="23"/>
      <c r="CA124" s="526">
        <f>InputsTimeDependentComplianceD!D39</f>
        <v>0.78700000000000003</v>
      </c>
      <c r="CB124" s="92">
        <f>InputsTimeDependentComplianceD!E39</f>
        <v>0.78700000000000003</v>
      </c>
      <c r="CC124" s="92">
        <f>InputsTimeDependentComplianceD!F39</f>
        <v>0.78700000000000003</v>
      </c>
      <c r="CD124" s="92">
        <f>InputsTimeDependentComplianceD!G39</f>
        <v>0.78700000000000003</v>
      </c>
      <c r="CE124" s="92">
        <f>InputsTimeDependentComplianceD!H39</f>
        <v>0.78700000000000003</v>
      </c>
      <c r="CF124" s="92">
        <f>InputsTimeDependentComplianceD!I39</f>
        <v>0.78700000000000003</v>
      </c>
      <c r="CG124" s="92">
        <f>InputsTimeDependentComplianceD!J39</f>
        <v>0.78700000000000003</v>
      </c>
      <c r="CH124" s="92">
        <f>InputsTimeDependentComplianceD!K39</f>
        <v>0.78700000000000003</v>
      </c>
      <c r="CI124" s="92">
        <f>InputsTimeDependentComplianceD!L39</f>
        <v>0.78700000000000003</v>
      </c>
      <c r="CJ124" s="92">
        <f>InputsTimeDependentComplianceD!M39</f>
        <v>0.78700000000000003</v>
      </c>
      <c r="CK124" s="92">
        <f>InputsTimeDependentComplianceD!N39</f>
        <v>0.78700000000000003</v>
      </c>
      <c r="CL124" s="92">
        <f>InputsTimeDependentComplianceD!O39</f>
        <v>0.78700000000000003</v>
      </c>
      <c r="CM124" s="92">
        <f>InputsTimeDependentComplianceD!P39</f>
        <v>0.78700000000000003</v>
      </c>
      <c r="CN124" s="92">
        <f>InputsTimeDependentComplianceD!Q39</f>
        <v>0.78700000000000003</v>
      </c>
      <c r="CO124" s="92">
        <f>InputsTimeDependentComplianceD!R39</f>
        <v>0.78700000000000003</v>
      </c>
      <c r="CP124" s="92">
        <f t="shared" ref="CP124:CY124" si="641">CO124</f>
        <v>0.78700000000000003</v>
      </c>
      <c r="CQ124" s="92">
        <f t="shared" si="641"/>
        <v>0.78700000000000003</v>
      </c>
      <c r="CR124" s="92">
        <f t="shared" si="641"/>
        <v>0.78700000000000003</v>
      </c>
      <c r="CS124" s="92">
        <f t="shared" si="641"/>
        <v>0.78700000000000003</v>
      </c>
      <c r="CT124" s="92">
        <f t="shared" si="641"/>
        <v>0.78700000000000003</v>
      </c>
      <c r="CU124" s="92">
        <f t="shared" si="641"/>
        <v>0.78700000000000003</v>
      </c>
      <c r="CV124" s="92">
        <f t="shared" si="641"/>
        <v>0.78700000000000003</v>
      </c>
      <c r="CW124" s="92">
        <f t="shared" si="641"/>
        <v>0.78700000000000003</v>
      </c>
      <c r="CX124" s="92">
        <f t="shared" si="641"/>
        <v>0.78700000000000003</v>
      </c>
      <c r="CY124" s="92">
        <f t="shared" si="641"/>
        <v>0.78700000000000003</v>
      </c>
      <c r="CZ124" s="168"/>
      <c r="DA124" s="526">
        <f>InputsTimeDependentComplianceG!D39</f>
        <v>0.78700000000000003</v>
      </c>
      <c r="DB124" s="92">
        <f>InputsTimeDependentComplianceG!E39</f>
        <v>0.78700000000000003</v>
      </c>
      <c r="DC124" s="92">
        <f>InputsTimeDependentComplianceG!F39</f>
        <v>0.78700000000000003</v>
      </c>
      <c r="DD124" s="92">
        <f>InputsTimeDependentComplianceG!G39</f>
        <v>0.78700000000000003</v>
      </c>
      <c r="DE124" s="92">
        <f>InputsTimeDependentComplianceG!H39</f>
        <v>0.78700000000000003</v>
      </c>
      <c r="DF124" s="92">
        <f>InputsTimeDependentComplianceG!I39</f>
        <v>0.78700000000000003</v>
      </c>
      <c r="DG124" s="92">
        <f>InputsTimeDependentComplianceG!J39</f>
        <v>0.78700000000000003</v>
      </c>
      <c r="DH124" s="92">
        <f>InputsTimeDependentComplianceG!K39</f>
        <v>0.78700000000000003</v>
      </c>
      <c r="DI124" s="92">
        <f>InputsTimeDependentComplianceG!L39</f>
        <v>0.78700000000000003</v>
      </c>
      <c r="DJ124" s="92">
        <f>InputsTimeDependentComplianceG!M39</f>
        <v>0.78700000000000003</v>
      </c>
      <c r="DK124" s="92">
        <f>InputsTimeDependentComplianceG!N39</f>
        <v>0.78700000000000003</v>
      </c>
      <c r="DL124" s="92">
        <f>InputsTimeDependentComplianceG!O39</f>
        <v>0.78700000000000003</v>
      </c>
      <c r="DM124" s="92">
        <f>InputsTimeDependentComplianceG!P39</f>
        <v>0.78700000000000003</v>
      </c>
      <c r="DN124" s="92">
        <f>InputsTimeDependentComplianceG!Q39</f>
        <v>0.78700000000000003</v>
      </c>
      <c r="DO124" s="92">
        <f>InputsTimeDependentComplianceG!R39</f>
        <v>0.78700000000000003</v>
      </c>
      <c r="DP124" s="92">
        <f t="shared" ref="DP124:DY124" si="642">DO124</f>
        <v>0.78700000000000003</v>
      </c>
      <c r="DQ124" s="92">
        <f t="shared" si="642"/>
        <v>0.78700000000000003</v>
      </c>
      <c r="DR124" s="92">
        <f t="shared" si="642"/>
        <v>0.78700000000000003</v>
      </c>
      <c r="DS124" s="92">
        <f t="shared" si="642"/>
        <v>0.78700000000000003</v>
      </c>
      <c r="DT124" s="92">
        <f t="shared" si="642"/>
        <v>0.78700000000000003</v>
      </c>
      <c r="DU124" s="92">
        <f t="shared" si="642"/>
        <v>0.78700000000000003</v>
      </c>
      <c r="DV124" s="92">
        <f t="shared" si="642"/>
        <v>0.78700000000000003</v>
      </c>
      <c r="DW124" s="92">
        <f t="shared" si="642"/>
        <v>0.78700000000000003</v>
      </c>
      <c r="DX124" s="92">
        <f t="shared" si="642"/>
        <v>0.78700000000000003</v>
      </c>
      <c r="DY124" s="92">
        <f t="shared" si="642"/>
        <v>0.78700000000000003</v>
      </c>
      <c r="DZ124" s="168"/>
      <c r="EA124" s="48">
        <f>InputsStatic!S39</f>
        <v>12</v>
      </c>
      <c r="EB124" s="47">
        <v>0.27</v>
      </c>
      <c r="EC124" s="48">
        <f>InputsStatic!T39</f>
        <v>1998</v>
      </c>
      <c r="ED124" s="49">
        <f>InputsNOMAD!AH39</f>
        <v>2.5350000000000001E-2</v>
      </c>
      <c r="EE124" s="50">
        <f>InputsNOMAD!AI39</f>
        <v>6.5439999999999998E-2</v>
      </c>
      <c r="EF124" s="48">
        <f>InputsStatic!K39</f>
        <v>27634</v>
      </c>
      <c r="EG124" s="73"/>
      <c r="EH124" s="47">
        <f>InputsStatic!AF39</f>
        <v>0.75375000000000003</v>
      </c>
      <c r="EI124" s="168"/>
      <c r="EJ124" s="48">
        <f t="shared" si="405"/>
        <v>11</v>
      </c>
      <c r="EK124" s="48">
        <v>0</v>
      </c>
      <c r="EL124" s="48">
        <v>0</v>
      </c>
      <c r="EM124" s="48">
        <v>0</v>
      </c>
      <c r="EN124" s="48">
        <v>0</v>
      </c>
      <c r="EO124" s="48">
        <v>0</v>
      </c>
      <c r="EP124" s="48">
        <v>0</v>
      </c>
      <c r="EQ124" s="48">
        <v>0</v>
      </c>
      <c r="ER124" s="48">
        <v>0</v>
      </c>
      <c r="ES124" s="48">
        <v>0</v>
      </c>
      <c r="ET124" s="48">
        <v>0</v>
      </c>
      <c r="EU124" s="48">
        <v>1</v>
      </c>
      <c r="EV124" s="48">
        <v>0</v>
      </c>
      <c r="EW124" s="48">
        <v>0</v>
      </c>
      <c r="EX124" s="48">
        <v>0</v>
      </c>
      <c r="EY124" s="48">
        <f t="shared" si="406"/>
        <v>1</v>
      </c>
      <c r="EZ124" s="48">
        <f t="shared" si="579"/>
        <v>1</v>
      </c>
      <c r="FA124" s="168"/>
      <c r="FB124" s="48">
        <f t="shared" si="580"/>
        <v>9</v>
      </c>
      <c r="FC124" s="43">
        <f t="shared" si="407"/>
        <v>2017</v>
      </c>
      <c r="FD124" s="78"/>
      <c r="FE124" s="78"/>
      <c r="FF124" s="78"/>
      <c r="FG124" s="78"/>
      <c r="FH124" s="78"/>
      <c r="FI124" s="78"/>
      <c r="FJ124" s="23"/>
      <c r="FK124" s="48">
        <f>InputsTimeDependentUnits!D39</f>
        <v>10715828</v>
      </c>
      <c r="FL124" s="48">
        <f>InputsTimeDependentUnits!E39</f>
        <v>10715828</v>
      </c>
      <c r="FM124" s="48">
        <f>InputsTimeDependentUnits!F39</f>
        <v>10715828</v>
      </c>
      <c r="FN124" s="48">
        <f>InputsTimeDependentUnits!G39</f>
        <v>10715828</v>
      </c>
      <c r="FO124" s="48">
        <f>InputsTimeDependentUnits!H39</f>
        <v>10715828</v>
      </c>
      <c r="FP124" s="48">
        <f>InputsTimeDependentUnits!I39</f>
        <v>10715828</v>
      </c>
      <c r="FQ124" s="48">
        <f>InputsTimeDependentUnits!J39</f>
        <v>10715828</v>
      </c>
      <c r="FR124" s="48">
        <f>InputsTimeDependentUnits!K39</f>
        <v>10715828</v>
      </c>
      <c r="FS124" s="48">
        <f>InputsTimeDependentUnits!L39</f>
        <v>10715828</v>
      </c>
      <c r="FT124" s="48">
        <f>InputsTimeDependentUnits!M39</f>
        <v>10715828</v>
      </c>
      <c r="FU124" s="48">
        <f>InputsTimeDependentUnits!N39</f>
        <v>10715828</v>
      </c>
      <c r="FV124" s="48">
        <f>InputsTimeDependentUnits!O39</f>
        <v>10715828</v>
      </c>
      <c r="FW124" s="48">
        <f>InputsTimeDependentUnits!P39</f>
        <v>10715828</v>
      </c>
      <c r="FX124" s="48">
        <f>InputsTimeDependentUnits!Q39</f>
        <v>10715828</v>
      </c>
      <c r="FY124" s="48">
        <f>InputsTimeDependentUnits!R39</f>
        <v>10715828</v>
      </c>
      <c r="FZ124" s="43">
        <f t="shared" ref="FZ124:GI124" si="643">FY124</f>
        <v>10715828</v>
      </c>
      <c r="GA124" s="43">
        <f t="shared" si="643"/>
        <v>10715828</v>
      </c>
      <c r="GB124" s="43">
        <f t="shared" si="643"/>
        <v>10715828</v>
      </c>
      <c r="GC124" s="43">
        <f t="shared" si="643"/>
        <v>10715828</v>
      </c>
      <c r="GD124" s="43">
        <f t="shared" si="643"/>
        <v>10715828</v>
      </c>
      <c r="GE124" s="43">
        <f t="shared" si="643"/>
        <v>10715828</v>
      </c>
      <c r="GF124" s="43">
        <f t="shared" si="643"/>
        <v>10715828</v>
      </c>
      <c r="GG124" s="43">
        <f t="shared" si="643"/>
        <v>10715828</v>
      </c>
      <c r="GH124" s="43">
        <f t="shared" si="643"/>
        <v>10715828</v>
      </c>
      <c r="GI124" s="43">
        <f t="shared" si="643"/>
        <v>10715828</v>
      </c>
      <c r="GJ124" s="168"/>
      <c r="GK124" s="229">
        <v>1</v>
      </c>
      <c r="GL124" s="224">
        <v>1</v>
      </c>
      <c r="GM124" s="224">
        <v>1</v>
      </c>
      <c r="GN124" s="224">
        <v>1</v>
      </c>
      <c r="GO124" s="224">
        <v>1</v>
      </c>
      <c r="GP124" s="224">
        <v>1</v>
      </c>
      <c r="GQ124" s="224">
        <v>1</v>
      </c>
      <c r="GR124" s="224">
        <v>1</v>
      </c>
      <c r="GS124" s="224">
        <v>1</v>
      </c>
      <c r="GT124" s="224">
        <v>1</v>
      </c>
      <c r="GU124" s="224">
        <v>1</v>
      </c>
      <c r="GV124" s="224">
        <v>1</v>
      </c>
      <c r="GW124" s="224">
        <v>1</v>
      </c>
      <c r="GX124" s="224">
        <v>1</v>
      </c>
      <c r="GY124" s="224">
        <v>1</v>
      </c>
      <c r="GZ124" s="224">
        <v>1</v>
      </c>
      <c r="HA124" s="224">
        <v>1</v>
      </c>
      <c r="HB124" s="224">
        <v>0.99989245209302946</v>
      </c>
      <c r="HC124" s="224">
        <v>0.99996918352515907</v>
      </c>
      <c r="HD124" s="224">
        <v>0.99999117064614274</v>
      </c>
      <c r="HE124" s="224">
        <v>0.99999747032428998</v>
      </c>
      <c r="HF124" s="224">
        <v>0.99999927523384746</v>
      </c>
      <c r="HG124" s="224">
        <v>0.99999979235086245</v>
      </c>
      <c r="HH124" s="224">
        <v>0.99999994050751306</v>
      </c>
      <c r="HI124" s="224">
        <v>0.99999998295511594</v>
      </c>
      <c r="HJ124" s="168"/>
      <c r="HK124" s="48">
        <f t="shared" si="409"/>
        <v>2006</v>
      </c>
      <c r="HL124" s="48">
        <f ca="1">IF($EJ124&gt;0,OFFSET(Dashboard!F$16,$EJ124-1,0),0)</f>
        <v>0</v>
      </c>
      <c r="HM124" s="48">
        <f ca="1">IF($EJ124&gt;0,OFFSET(Dashboard!G$16,$EJ124-1,0),0)</f>
        <v>0</v>
      </c>
      <c r="HN124" s="48">
        <f ca="1">IF($EJ124&gt;0,OFFSET(Dashboard!H$16,$EJ124-1,0),0)</f>
        <v>1</v>
      </c>
      <c r="HO124" s="168"/>
    </row>
    <row r="125" spans="1:223" s="5" customFormat="1" ht="30.75" customHeight="1" x14ac:dyDescent="0.2">
      <c r="A125" s="48">
        <f t="shared" ca="1" si="548"/>
        <v>1</v>
      </c>
      <c r="B125" s="242">
        <f t="shared" si="571"/>
        <v>115</v>
      </c>
      <c r="C125" s="64"/>
      <c r="D125" s="529" t="str">
        <f ca="1">IF(EJ125&gt;0,OFFSET(Dashboard!$E$16,EJ125-1,0),"")</f>
        <v>2005 T-24</v>
      </c>
      <c r="E125" s="44" t="s">
        <v>63</v>
      </c>
      <c r="F125" s="22" t="s">
        <v>51</v>
      </c>
      <c r="G125" s="716">
        <f t="shared" ca="1" si="592"/>
        <v>2.414035734</v>
      </c>
      <c r="H125" s="715">
        <f t="shared" ca="1" si="593"/>
        <v>0</v>
      </c>
      <c r="I125" s="713">
        <f t="shared" ca="1" si="594"/>
        <v>1.2070178669999999E-2</v>
      </c>
      <c r="J125" s="525">
        <f>InputsStatic!J40</f>
        <v>38718</v>
      </c>
      <c r="K125" s="51">
        <f>InputsStatic!L40</f>
        <v>10</v>
      </c>
      <c r="L125" s="168"/>
      <c r="M125" s="765">
        <v>1</v>
      </c>
      <c r="N125" s="86">
        <v>0</v>
      </c>
      <c r="O125" s="43">
        <v>100</v>
      </c>
      <c r="P125" s="168"/>
      <c r="Q125" s="23"/>
      <c r="R125" s="614">
        <f>InputsStatic!M40</f>
        <v>0.34</v>
      </c>
      <c r="S125" s="615">
        <f>InputsStatic!N40</f>
        <v>0</v>
      </c>
      <c r="T125" s="615">
        <f>InputsStatic!O40</f>
        <v>1.6999999999999999E-3</v>
      </c>
      <c r="U125" s="135">
        <f>InputsStatic!P40</f>
        <v>1</v>
      </c>
      <c r="V125" s="135">
        <f>InputsStatic!Q40</f>
        <v>1</v>
      </c>
      <c r="W125" s="135">
        <f>InputsStatic!R40</f>
        <v>0</v>
      </c>
      <c r="X125" s="138"/>
      <c r="Y125" s="138"/>
      <c r="Z125" s="48">
        <f t="shared" si="552"/>
        <v>7100105.0999999996</v>
      </c>
      <c r="AA125" s="43">
        <f t="shared" si="553"/>
        <v>15813486.6</v>
      </c>
      <c r="AB125" s="43">
        <f t="shared" si="554"/>
        <v>14407995.6</v>
      </c>
      <c r="AC125" s="43">
        <f t="shared" si="555"/>
        <v>15110741.1</v>
      </c>
      <c r="AD125" s="43">
        <f t="shared" si="556"/>
        <v>15110741.1</v>
      </c>
      <c r="AE125" s="43">
        <f t="shared" si="557"/>
        <v>15110741.1</v>
      </c>
      <c r="AF125" s="43">
        <f t="shared" si="558"/>
        <v>15110741.1</v>
      </c>
      <c r="AG125" s="43">
        <f t="shared" si="559"/>
        <v>15110741.1</v>
      </c>
      <c r="AH125" s="43">
        <f t="shared" si="560"/>
        <v>15110741.1</v>
      </c>
      <c r="AI125" s="43">
        <f t="shared" si="561"/>
        <v>15110741.1</v>
      </c>
      <c r="AJ125" s="43">
        <f t="shared" si="562"/>
        <v>15110741.1</v>
      </c>
      <c r="AK125" s="43">
        <f t="shared" si="563"/>
        <v>15110741.1</v>
      </c>
      <c r="AL125" s="43">
        <f t="shared" si="564"/>
        <v>15110741.1</v>
      </c>
      <c r="AM125" s="43">
        <f t="shared" si="565"/>
        <v>15110741.1</v>
      </c>
      <c r="AN125" s="43">
        <f t="shared" si="566"/>
        <v>15110741.1</v>
      </c>
      <c r="AO125" s="43">
        <f t="shared" ref="AO125:AO188" si="644">FZ125*GZ125</f>
        <v>15110741.1</v>
      </c>
      <c r="AP125" s="43">
        <f t="shared" ref="AP125:AP188" si="645">GA125*HA125</f>
        <v>15110741.1</v>
      </c>
      <c r="AQ125" s="43">
        <f t="shared" ref="AQ125:AQ188" si="646">GB125*HB125</f>
        <v>15109115.971421922</v>
      </c>
      <c r="AR125" s="43">
        <f t="shared" ref="AR125:AR188" si="647">GC125*HC125</f>
        <v>15110275.440227063</v>
      </c>
      <c r="AS125" s="43">
        <f t="shared" ref="AS125:AS188" si="648">GD125*HD125</f>
        <v>15110607.681919781</v>
      </c>
      <c r="AT125" s="43">
        <f t="shared" ref="AT125:AT188" si="649">GE125*HE125</f>
        <v>15110702.874725278</v>
      </c>
      <c r="AU125" s="43">
        <f t="shared" ref="AU125:AU188" si="650">GF125*HF125</f>
        <v>15110730.148246311</v>
      </c>
      <c r="AV125" s="43">
        <f t="shared" ref="AV125:AV188" si="651">GG125*HG125</f>
        <v>15110737.962267643</v>
      </c>
      <c r="AW125" s="43">
        <f t="shared" ref="AW125:AW188" si="652">GH125*HH125</f>
        <v>15110740.201024432</v>
      </c>
      <c r="AX125" s="43">
        <f t="shared" ref="AX125:AX188" si="653">GI125*HI125</f>
        <v>15110740.842439169</v>
      </c>
      <c r="AY125" s="73"/>
      <c r="AZ125" s="73"/>
      <c r="BA125" s="526">
        <f>InputsTimeDependentComplianceE!D40</f>
        <v>0.81499999999999995</v>
      </c>
      <c r="BB125" s="92">
        <f>InputsTimeDependentComplianceE!E40</f>
        <v>0.81499999999999995</v>
      </c>
      <c r="BC125" s="92">
        <f>InputsTimeDependentComplianceE!F40</f>
        <v>0.81499999999999995</v>
      </c>
      <c r="BD125" s="92">
        <f>InputsTimeDependentComplianceE!G40</f>
        <v>0.81499999999999995</v>
      </c>
      <c r="BE125" s="92">
        <f>InputsTimeDependentComplianceE!H40</f>
        <v>0.81499999999999995</v>
      </c>
      <c r="BF125" s="92">
        <f>InputsTimeDependentComplianceE!I40</f>
        <v>0.81499999999999995</v>
      </c>
      <c r="BG125" s="92">
        <f>InputsTimeDependentComplianceE!J40</f>
        <v>0.81499999999999995</v>
      </c>
      <c r="BH125" s="92">
        <f>InputsTimeDependentComplianceE!K40</f>
        <v>0.81499999999999995</v>
      </c>
      <c r="BI125" s="92">
        <f>InputsTimeDependentComplianceE!L40</f>
        <v>0.81499999999999995</v>
      </c>
      <c r="BJ125" s="92">
        <f>InputsTimeDependentComplianceE!M40</f>
        <v>0.81499999999999995</v>
      </c>
      <c r="BK125" s="92">
        <f>InputsTimeDependentComplianceE!N40</f>
        <v>0.81499999999999995</v>
      </c>
      <c r="BL125" s="92">
        <f>InputsTimeDependentComplianceE!O40</f>
        <v>0.81499999999999995</v>
      </c>
      <c r="BM125" s="92">
        <f>InputsTimeDependentComplianceE!P40</f>
        <v>0.81499999999999995</v>
      </c>
      <c r="BN125" s="92">
        <f>InputsTimeDependentComplianceE!Q40</f>
        <v>0.81499999999999995</v>
      </c>
      <c r="BO125" s="92">
        <f>InputsTimeDependentComplianceE!R40</f>
        <v>0.81499999999999995</v>
      </c>
      <c r="BP125" s="92">
        <f t="shared" si="572"/>
        <v>0.81499999999999995</v>
      </c>
      <c r="BQ125" s="92">
        <f t="shared" si="572"/>
        <v>0.81499999999999995</v>
      </c>
      <c r="BR125" s="92">
        <f t="shared" ref="BR125:BS125" si="654">BQ125</f>
        <v>0.81499999999999995</v>
      </c>
      <c r="BS125" s="92">
        <f t="shared" si="654"/>
        <v>0.81499999999999995</v>
      </c>
      <c r="BT125" s="92">
        <f t="shared" ref="BT125:BU125" si="655">BS125</f>
        <v>0.81499999999999995</v>
      </c>
      <c r="BU125" s="92">
        <f t="shared" si="655"/>
        <v>0.81499999999999995</v>
      </c>
      <c r="BV125" s="92">
        <f t="shared" ref="BV125:BW125" si="656">BU125</f>
        <v>0.81499999999999995</v>
      </c>
      <c r="BW125" s="92">
        <f t="shared" si="656"/>
        <v>0.81499999999999995</v>
      </c>
      <c r="BX125" s="92">
        <f t="shared" ref="BX125:BY125" si="657">BW125</f>
        <v>0.81499999999999995</v>
      </c>
      <c r="BY125" s="92">
        <f t="shared" si="657"/>
        <v>0.81499999999999995</v>
      </c>
      <c r="BZ125" s="23"/>
      <c r="CA125" s="526">
        <f>InputsTimeDependentComplianceD!D40</f>
        <v>0.81499999999999995</v>
      </c>
      <c r="CB125" s="92">
        <f>InputsTimeDependentComplianceD!E40</f>
        <v>0.81499999999999995</v>
      </c>
      <c r="CC125" s="92">
        <f>InputsTimeDependentComplianceD!F40</f>
        <v>0.81499999999999995</v>
      </c>
      <c r="CD125" s="92">
        <f>InputsTimeDependentComplianceD!G40</f>
        <v>0.81499999999999995</v>
      </c>
      <c r="CE125" s="92">
        <f>InputsTimeDependentComplianceD!H40</f>
        <v>0.81499999999999995</v>
      </c>
      <c r="CF125" s="92">
        <f>InputsTimeDependentComplianceD!I40</f>
        <v>0.81499999999999995</v>
      </c>
      <c r="CG125" s="92">
        <f>InputsTimeDependentComplianceD!J40</f>
        <v>0.81499999999999995</v>
      </c>
      <c r="CH125" s="92">
        <f>InputsTimeDependentComplianceD!K40</f>
        <v>0.81499999999999995</v>
      </c>
      <c r="CI125" s="92">
        <f>InputsTimeDependentComplianceD!L40</f>
        <v>0.81499999999999995</v>
      </c>
      <c r="CJ125" s="92">
        <f>InputsTimeDependentComplianceD!M40</f>
        <v>0.81499999999999995</v>
      </c>
      <c r="CK125" s="92">
        <f>InputsTimeDependentComplianceD!N40</f>
        <v>0.81499999999999995</v>
      </c>
      <c r="CL125" s="92">
        <f>InputsTimeDependentComplianceD!O40</f>
        <v>0.81499999999999995</v>
      </c>
      <c r="CM125" s="92">
        <f>InputsTimeDependentComplianceD!P40</f>
        <v>0.81499999999999995</v>
      </c>
      <c r="CN125" s="92">
        <f>InputsTimeDependentComplianceD!Q40</f>
        <v>0.81499999999999995</v>
      </c>
      <c r="CO125" s="92">
        <f>InputsTimeDependentComplianceD!R40</f>
        <v>0.81499999999999995</v>
      </c>
      <c r="CP125" s="92">
        <f t="shared" ref="CP125:CY125" si="658">CO125</f>
        <v>0.81499999999999995</v>
      </c>
      <c r="CQ125" s="92">
        <f t="shared" si="658"/>
        <v>0.81499999999999995</v>
      </c>
      <c r="CR125" s="92">
        <f t="shared" si="658"/>
        <v>0.81499999999999995</v>
      </c>
      <c r="CS125" s="92">
        <f t="shared" si="658"/>
        <v>0.81499999999999995</v>
      </c>
      <c r="CT125" s="92">
        <f t="shared" si="658"/>
        <v>0.81499999999999995</v>
      </c>
      <c r="CU125" s="92">
        <f t="shared" si="658"/>
        <v>0.81499999999999995</v>
      </c>
      <c r="CV125" s="92">
        <f t="shared" si="658"/>
        <v>0.81499999999999995</v>
      </c>
      <c r="CW125" s="92">
        <f t="shared" si="658"/>
        <v>0.81499999999999995</v>
      </c>
      <c r="CX125" s="92">
        <f t="shared" si="658"/>
        <v>0.81499999999999995</v>
      </c>
      <c r="CY125" s="92">
        <f t="shared" si="658"/>
        <v>0.81499999999999995</v>
      </c>
      <c r="CZ125" s="168"/>
      <c r="DA125" s="526">
        <f>InputsTimeDependentComplianceG!D40</f>
        <v>0.81499999999999995</v>
      </c>
      <c r="DB125" s="92">
        <f>InputsTimeDependentComplianceG!E40</f>
        <v>0.81499999999999995</v>
      </c>
      <c r="DC125" s="92">
        <f>InputsTimeDependentComplianceG!F40</f>
        <v>0.81499999999999995</v>
      </c>
      <c r="DD125" s="92">
        <f>InputsTimeDependentComplianceG!G40</f>
        <v>0.81499999999999995</v>
      </c>
      <c r="DE125" s="92">
        <f>InputsTimeDependentComplianceG!H40</f>
        <v>0.81499999999999995</v>
      </c>
      <c r="DF125" s="92">
        <f>InputsTimeDependentComplianceG!I40</f>
        <v>0.81499999999999995</v>
      </c>
      <c r="DG125" s="92">
        <f>InputsTimeDependentComplianceG!J40</f>
        <v>0.81499999999999995</v>
      </c>
      <c r="DH125" s="92">
        <f>InputsTimeDependentComplianceG!K40</f>
        <v>0.81499999999999995</v>
      </c>
      <c r="DI125" s="92">
        <f>InputsTimeDependentComplianceG!L40</f>
        <v>0.81499999999999995</v>
      </c>
      <c r="DJ125" s="92">
        <f>InputsTimeDependentComplianceG!M40</f>
        <v>0.81499999999999995</v>
      </c>
      <c r="DK125" s="92">
        <f>InputsTimeDependentComplianceG!N40</f>
        <v>0.81499999999999995</v>
      </c>
      <c r="DL125" s="92">
        <f>InputsTimeDependentComplianceG!O40</f>
        <v>0.81499999999999995</v>
      </c>
      <c r="DM125" s="92">
        <f>InputsTimeDependentComplianceG!P40</f>
        <v>0.81499999999999995</v>
      </c>
      <c r="DN125" s="92">
        <f>InputsTimeDependentComplianceG!Q40</f>
        <v>0.81499999999999995</v>
      </c>
      <c r="DO125" s="92">
        <f>InputsTimeDependentComplianceG!R40</f>
        <v>0.81499999999999995</v>
      </c>
      <c r="DP125" s="92">
        <f t="shared" ref="DP125:DY125" si="659">DO125</f>
        <v>0.81499999999999995</v>
      </c>
      <c r="DQ125" s="92">
        <f t="shared" si="659"/>
        <v>0.81499999999999995</v>
      </c>
      <c r="DR125" s="92">
        <f t="shared" si="659"/>
        <v>0.81499999999999995</v>
      </c>
      <c r="DS125" s="92">
        <f t="shared" si="659"/>
        <v>0.81499999999999995</v>
      </c>
      <c r="DT125" s="92">
        <f t="shared" si="659"/>
        <v>0.81499999999999995</v>
      </c>
      <c r="DU125" s="92">
        <f t="shared" si="659"/>
        <v>0.81499999999999995</v>
      </c>
      <c r="DV125" s="92">
        <f t="shared" si="659"/>
        <v>0.81499999999999995</v>
      </c>
      <c r="DW125" s="92">
        <f t="shared" si="659"/>
        <v>0.81499999999999995</v>
      </c>
      <c r="DX125" s="92">
        <f t="shared" si="659"/>
        <v>0.81499999999999995</v>
      </c>
      <c r="DY125" s="92">
        <f t="shared" si="659"/>
        <v>0.81499999999999995</v>
      </c>
      <c r="DZ125" s="168"/>
      <c r="EA125" s="48">
        <f>InputsStatic!S40</f>
        <v>18</v>
      </c>
      <c r="EB125" s="47">
        <v>0.57999999999999996</v>
      </c>
      <c r="EC125" s="48">
        <f>InputsStatic!T40</f>
        <v>2000</v>
      </c>
      <c r="ED125" s="49">
        <f>InputsNOMAD!AH40</f>
        <v>4.0899999999999999E-3</v>
      </c>
      <c r="EE125" s="50">
        <f>InputsNOMAD!AI40</f>
        <v>0.43</v>
      </c>
      <c r="EF125" s="48">
        <f>InputsStatic!K40</f>
        <v>1726264</v>
      </c>
      <c r="EG125" s="73"/>
      <c r="EH125" s="47">
        <f>InputsStatic!AF40</f>
        <v>0.80500000000000005</v>
      </c>
      <c r="EI125" s="168"/>
      <c r="EJ125" s="48">
        <f t="shared" si="405"/>
        <v>11</v>
      </c>
      <c r="EK125" s="48">
        <v>0</v>
      </c>
      <c r="EL125" s="48">
        <v>0</v>
      </c>
      <c r="EM125" s="48">
        <v>0</v>
      </c>
      <c r="EN125" s="48">
        <v>0</v>
      </c>
      <c r="EO125" s="48">
        <v>0</v>
      </c>
      <c r="EP125" s="48">
        <v>0</v>
      </c>
      <c r="EQ125" s="48">
        <v>0</v>
      </c>
      <c r="ER125" s="48">
        <v>0</v>
      </c>
      <c r="ES125" s="48">
        <v>0</v>
      </c>
      <c r="ET125" s="48">
        <v>0</v>
      </c>
      <c r="EU125" s="48">
        <v>1</v>
      </c>
      <c r="EV125" s="48">
        <v>0</v>
      </c>
      <c r="EW125" s="48">
        <v>0</v>
      </c>
      <c r="EX125" s="48">
        <v>0</v>
      </c>
      <c r="EY125" s="48">
        <f t="shared" si="406"/>
        <v>1</v>
      </c>
      <c r="EZ125" s="48">
        <f t="shared" si="579"/>
        <v>1</v>
      </c>
      <c r="FA125" s="168"/>
      <c r="FB125" s="48">
        <f t="shared" si="580"/>
        <v>9</v>
      </c>
      <c r="FC125" s="43">
        <f t="shared" si="407"/>
        <v>2017</v>
      </c>
      <c r="FD125" s="78"/>
      <c r="FE125" s="78"/>
      <c r="FF125" s="78"/>
      <c r="FG125" s="78"/>
      <c r="FH125" s="78"/>
      <c r="FI125" s="78"/>
      <c r="FJ125" s="23"/>
      <c r="FK125" s="48">
        <f>InputsTimeDependentUnits!D40</f>
        <v>7100105.0999999996</v>
      </c>
      <c r="FL125" s="48">
        <f>InputsTimeDependentUnits!E40</f>
        <v>15813486.6</v>
      </c>
      <c r="FM125" s="48">
        <f>InputsTimeDependentUnits!F40</f>
        <v>14407995.6</v>
      </c>
      <c r="FN125" s="48">
        <f>InputsTimeDependentUnits!G40</f>
        <v>15110741.1</v>
      </c>
      <c r="FO125" s="48">
        <f>InputsTimeDependentUnits!H40</f>
        <v>15110741.1</v>
      </c>
      <c r="FP125" s="48">
        <f>InputsTimeDependentUnits!I40</f>
        <v>15110741.1</v>
      </c>
      <c r="FQ125" s="48">
        <f>InputsTimeDependentUnits!J40</f>
        <v>15110741.1</v>
      </c>
      <c r="FR125" s="48">
        <f>InputsTimeDependentUnits!K40</f>
        <v>15110741.1</v>
      </c>
      <c r="FS125" s="48">
        <f>InputsTimeDependentUnits!L40</f>
        <v>15110741.1</v>
      </c>
      <c r="FT125" s="48">
        <f>InputsTimeDependentUnits!M40</f>
        <v>15110741.1</v>
      </c>
      <c r="FU125" s="48">
        <f>InputsTimeDependentUnits!N40</f>
        <v>15110741.1</v>
      </c>
      <c r="FV125" s="48">
        <f>InputsTimeDependentUnits!O40</f>
        <v>15110741.1</v>
      </c>
      <c r="FW125" s="48">
        <f>InputsTimeDependentUnits!P40</f>
        <v>15110741.1</v>
      </c>
      <c r="FX125" s="48">
        <f>InputsTimeDependentUnits!Q40</f>
        <v>15110741.1</v>
      </c>
      <c r="FY125" s="48">
        <f>InputsTimeDependentUnits!R40</f>
        <v>15110741.1</v>
      </c>
      <c r="FZ125" s="43">
        <f t="shared" ref="FZ125:GI125" si="660">FY125</f>
        <v>15110741.1</v>
      </c>
      <c r="GA125" s="43">
        <f t="shared" si="660"/>
        <v>15110741.1</v>
      </c>
      <c r="GB125" s="43">
        <f t="shared" si="660"/>
        <v>15110741.1</v>
      </c>
      <c r="GC125" s="43">
        <f t="shared" si="660"/>
        <v>15110741.1</v>
      </c>
      <c r="GD125" s="43">
        <f t="shared" si="660"/>
        <v>15110741.1</v>
      </c>
      <c r="GE125" s="43">
        <f t="shared" si="660"/>
        <v>15110741.1</v>
      </c>
      <c r="GF125" s="43">
        <f t="shared" si="660"/>
        <v>15110741.1</v>
      </c>
      <c r="GG125" s="43">
        <f t="shared" si="660"/>
        <v>15110741.1</v>
      </c>
      <c r="GH125" s="43">
        <f t="shared" si="660"/>
        <v>15110741.1</v>
      </c>
      <c r="GI125" s="43">
        <f t="shared" si="660"/>
        <v>15110741.1</v>
      </c>
      <c r="GJ125" s="168"/>
      <c r="GK125" s="229">
        <v>1</v>
      </c>
      <c r="GL125" s="224">
        <v>1</v>
      </c>
      <c r="GM125" s="224">
        <v>1</v>
      </c>
      <c r="GN125" s="224">
        <v>1</v>
      </c>
      <c r="GO125" s="224">
        <v>1</v>
      </c>
      <c r="GP125" s="224">
        <v>1</v>
      </c>
      <c r="GQ125" s="224">
        <v>1</v>
      </c>
      <c r="GR125" s="224">
        <v>1</v>
      </c>
      <c r="GS125" s="224">
        <v>1</v>
      </c>
      <c r="GT125" s="224">
        <v>1</v>
      </c>
      <c r="GU125" s="224">
        <v>1</v>
      </c>
      <c r="GV125" s="224">
        <v>1</v>
      </c>
      <c r="GW125" s="224">
        <v>1</v>
      </c>
      <c r="GX125" s="224">
        <v>1</v>
      </c>
      <c r="GY125" s="224">
        <v>1</v>
      </c>
      <c r="GZ125" s="224">
        <v>1</v>
      </c>
      <c r="HA125" s="224">
        <v>1</v>
      </c>
      <c r="HB125" s="224">
        <v>0.99989245209302946</v>
      </c>
      <c r="HC125" s="224">
        <v>0.99996918352515907</v>
      </c>
      <c r="HD125" s="224">
        <v>0.99999117064614274</v>
      </c>
      <c r="HE125" s="224">
        <v>0.99999747032428998</v>
      </c>
      <c r="HF125" s="224">
        <v>0.99999927523384746</v>
      </c>
      <c r="HG125" s="224">
        <v>0.99999979235086245</v>
      </c>
      <c r="HH125" s="224">
        <v>0.99999994050751306</v>
      </c>
      <c r="HI125" s="224">
        <v>0.99999998295511594</v>
      </c>
      <c r="HJ125" s="168"/>
      <c r="HK125" s="48">
        <f t="shared" si="409"/>
        <v>2006</v>
      </c>
      <c r="HL125" s="48">
        <f ca="1">IF($EJ125&gt;0,OFFSET(Dashboard!F$16,$EJ125-1,0),0)</f>
        <v>0</v>
      </c>
      <c r="HM125" s="48">
        <f ca="1">IF($EJ125&gt;0,OFFSET(Dashboard!G$16,$EJ125-1,0),0)</f>
        <v>0</v>
      </c>
      <c r="HN125" s="48">
        <f ca="1">IF($EJ125&gt;0,OFFSET(Dashboard!H$16,$EJ125-1,0),0)</f>
        <v>1</v>
      </c>
      <c r="HO125" s="168"/>
    </row>
    <row r="126" spans="1:223" s="5" customFormat="1" ht="30.75" customHeight="1" x14ac:dyDescent="0.2">
      <c r="A126" s="48">
        <f t="shared" ca="1" si="548"/>
        <v>1</v>
      </c>
      <c r="B126" s="242">
        <f t="shared" si="571"/>
        <v>116</v>
      </c>
      <c r="C126" s="64"/>
      <c r="D126" s="529" t="str">
        <f ca="1">IF(EJ126&gt;0,OFFSET(Dashboard!$E$16,EJ126-1,0),"")</f>
        <v>2005 T-24</v>
      </c>
      <c r="E126" s="44" t="s">
        <v>64</v>
      </c>
      <c r="F126" s="22" t="s">
        <v>52</v>
      </c>
      <c r="G126" s="716">
        <f t="shared" ca="1" si="592"/>
        <v>3.01</v>
      </c>
      <c r="H126" s="715">
        <f t="shared" ca="1" si="593"/>
        <v>0</v>
      </c>
      <c r="I126" s="713">
        <f t="shared" ca="1" si="594"/>
        <v>0</v>
      </c>
      <c r="J126" s="525">
        <f>InputsStatic!J41</f>
        <v>38718</v>
      </c>
      <c r="K126" s="51">
        <f>InputsStatic!L41</f>
        <v>13</v>
      </c>
      <c r="L126" s="168"/>
      <c r="M126" s="765">
        <v>1</v>
      </c>
      <c r="N126" s="86">
        <v>0</v>
      </c>
      <c r="O126" s="43">
        <v>100</v>
      </c>
      <c r="P126" s="168"/>
      <c r="Q126" s="23"/>
      <c r="R126" s="614">
        <f>InputsStatic!M41</f>
        <v>3010000</v>
      </c>
      <c r="S126" s="615">
        <f>InputsStatic!N41</f>
        <v>0</v>
      </c>
      <c r="T126" s="615">
        <f>InputsStatic!O41</f>
        <v>0</v>
      </c>
      <c r="U126" s="135">
        <f>InputsStatic!P41</f>
        <v>1</v>
      </c>
      <c r="V126" s="135">
        <f>InputsStatic!Q41</f>
        <v>1</v>
      </c>
      <c r="W126" s="135">
        <f>InputsStatic!R41</f>
        <v>0</v>
      </c>
      <c r="X126" s="138"/>
      <c r="Y126" s="138"/>
      <c r="Z126" s="48">
        <f t="shared" si="552"/>
        <v>1</v>
      </c>
      <c r="AA126" s="43">
        <f t="shared" si="553"/>
        <v>1</v>
      </c>
      <c r="AB126" s="43">
        <f t="shared" si="554"/>
        <v>1</v>
      </c>
      <c r="AC126" s="43">
        <f t="shared" si="555"/>
        <v>1</v>
      </c>
      <c r="AD126" s="43">
        <f t="shared" si="556"/>
        <v>1</v>
      </c>
      <c r="AE126" s="43">
        <f t="shared" si="557"/>
        <v>1</v>
      </c>
      <c r="AF126" s="43">
        <f t="shared" si="558"/>
        <v>1</v>
      </c>
      <c r="AG126" s="43">
        <f t="shared" si="559"/>
        <v>1</v>
      </c>
      <c r="AH126" s="43">
        <f t="shared" si="560"/>
        <v>1</v>
      </c>
      <c r="AI126" s="43">
        <f t="shared" si="561"/>
        <v>1</v>
      </c>
      <c r="AJ126" s="43">
        <f t="shared" si="562"/>
        <v>1</v>
      </c>
      <c r="AK126" s="43">
        <f t="shared" si="563"/>
        <v>1</v>
      </c>
      <c r="AL126" s="43">
        <f t="shared" si="564"/>
        <v>1</v>
      </c>
      <c r="AM126" s="43">
        <f t="shared" si="565"/>
        <v>1</v>
      </c>
      <c r="AN126" s="43">
        <f t="shared" si="566"/>
        <v>1</v>
      </c>
      <c r="AO126" s="43">
        <f t="shared" si="644"/>
        <v>1</v>
      </c>
      <c r="AP126" s="43">
        <f t="shared" si="645"/>
        <v>1</v>
      </c>
      <c r="AQ126" s="43">
        <f t="shared" si="646"/>
        <v>0.99989245209302946</v>
      </c>
      <c r="AR126" s="43">
        <f t="shared" si="647"/>
        <v>0.99996918352515907</v>
      </c>
      <c r="AS126" s="43">
        <f t="shared" si="648"/>
        <v>0.99999117064614274</v>
      </c>
      <c r="AT126" s="43">
        <f t="shared" si="649"/>
        <v>0.99999747032428998</v>
      </c>
      <c r="AU126" s="43">
        <f t="shared" si="650"/>
        <v>0.99999927523384746</v>
      </c>
      <c r="AV126" s="43">
        <f t="shared" si="651"/>
        <v>0.99999979235086245</v>
      </c>
      <c r="AW126" s="43">
        <f t="shared" si="652"/>
        <v>0.99999994050751306</v>
      </c>
      <c r="AX126" s="43">
        <f t="shared" si="653"/>
        <v>0.99999998295511594</v>
      </c>
      <c r="AY126" s="73"/>
      <c r="AZ126" s="73"/>
      <c r="BA126" s="526">
        <f>InputsTimeDependentComplianceE!D41</f>
        <v>0.875</v>
      </c>
      <c r="BB126" s="92">
        <f>InputsTimeDependentComplianceE!E41</f>
        <v>0.875</v>
      </c>
      <c r="BC126" s="92">
        <f>InputsTimeDependentComplianceE!F41</f>
        <v>0.875</v>
      </c>
      <c r="BD126" s="92">
        <f>InputsTimeDependentComplianceE!G41</f>
        <v>0.875</v>
      </c>
      <c r="BE126" s="92">
        <f>InputsTimeDependentComplianceE!H41</f>
        <v>0.875</v>
      </c>
      <c r="BF126" s="92">
        <f>InputsTimeDependentComplianceE!I41</f>
        <v>0.875</v>
      </c>
      <c r="BG126" s="92">
        <f>InputsTimeDependentComplianceE!J41</f>
        <v>0.875</v>
      </c>
      <c r="BH126" s="92">
        <f>InputsTimeDependentComplianceE!K41</f>
        <v>0.875</v>
      </c>
      <c r="BI126" s="92">
        <f>InputsTimeDependentComplianceE!L41</f>
        <v>0.875</v>
      </c>
      <c r="BJ126" s="92">
        <f>InputsTimeDependentComplianceE!M41</f>
        <v>0.875</v>
      </c>
      <c r="BK126" s="92">
        <f>InputsTimeDependentComplianceE!N41</f>
        <v>0.875</v>
      </c>
      <c r="BL126" s="92">
        <f>InputsTimeDependentComplianceE!O41</f>
        <v>0.875</v>
      </c>
      <c r="BM126" s="92">
        <f>InputsTimeDependentComplianceE!P41</f>
        <v>0.875</v>
      </c>
      <c r="BN126" s="92">
        <f>InputsTimeDependentComplianceE!Q41</f>
        <v>0.875</v>
      </c>
      <c r="BO126" s="92">
        <f>InputsTimeDependentComplianceE!R41</f>
        <v>0.875</v>
      </c>
      <c r="BP126" s="92">
        <f t="shared" si="572"/>
        <v>0.875</v>
      </c>
      <c r="BQ126" s="92">
        <f t="shared" si="572"/>
        <v>0.875</v>
      </c>
      <c r="BR126" s="92">
        <f t="shared" ref="BR126:BS126" si="661">BQ126</f>
        <v>0.875</v>
      </c>
      <c r="BS126" s="92">
        <f t="shared" si="661"/>
        <v>0.875</v>
      </c>
      <c r="BT126" s="92">
        <f t="shared" ref="BT126:BU126" si="662">BS126</f>
        <v>0.875</v>
      </c>
      <c r="BU126" s="92">
        <f t="shared" si="662"/>
        <v>0.875</v>
      </c>
      <c r="BV126" s="92">
        <f t="shared" ref="BV126:BW126" si="663">BU126</f>
        <v>0.875</v>
      </c>
      <c r="BW126" s="92">
        <f t="shared" si="663"/>
        <v>0.875</v>
      </c>
      <c r="BX126" s="92">
        <f t="shared" ref="BX126:BY126" si="664">BW126</f>
        <v>0.875</v>
      </c>
      <c r="BY126" s="92">
        <f t="shared" si="664"/>
        <v>0.875</v>
      </c>
      <c r="BZ126" s="23"/>
      <c r="CA126" s="526">
        <f>InputsTimeDependentComplianceD!D41</f>
        <v>0.875</v>
      </c>
      <c r="CB126" s="92">
        <f>InputsTimeDependentComplianceD!E41</f>
        <v>0.875</v>
      </c>
      <c r="CC126" s="92">
        <f>InputsTimeDependentComplianceD!F41</f>
        <v>0.875</v>
      </c>
      <c r="CD126" s="92">
        <f>InputsTimeDependentComplianceD!G41</f>
        <v>0.875</v>
      </c>
      <c r="CE126" s="92">
        <f>InputsTimeDependentComplianceD!H41</f>
        <v>0.875</v>
      </c>
      <c r="CF126" s="92">
        <f>InputsTimeDependentComplianceD!I41</f>
        <v>0.875</v>
      </c>
      <c r="CG126" s="92">
        <f>InputsTimeDependentComplianceD!J41</f>
        <v>0.875</v>
      </c>
      <c r="CH126" s="92">
        <f>InputsTimeDependentComplianceD!K41</f>
        <v>0.875</v>
      </c>
      <c r="CI126" s="92">
        <f>InputsTimeDependentComplianceD!L41</f>
        <v>0.875</v>
      </c>
      <c r="CJ126" s="92">
        <f>InputsTimeDependentComplianceD!M41</f>
        <v>0.875</v>
      </c>
      <c r="CK126" s="92">
        <f>InputsTimeDependentComplianceD!N41</f>
        <v>0.875</v>
      </c>
      <c r="CL126" s="92">
        <f>InputsTimeDependentComplianceD!O41</f>
        <v>0.875</v>
      </c>
      <c r="CM126" s="92">
        <f>InputsTimeDependentComplianceD!P41</f>
        <v>0.875</v>
      </c>
      <c r="CN126" s="92">
        <f>InputsTimeDependentComplianceD!Q41</f>
        <v>0.875</v>
      </c>
      <c r="CO126" s="92">
        <f>InputsTimeDependentComplianceD!R41</f>
        <v>0.875</v>
      </c>
      <c r="CP126" s="92">
        <f t="shared" ref="CP126:CY126" si="665">CO126</f>
        <v>0.875</v>
      </c>
      <c r="CQ126" s="92">
        <f t="shared" si="665"/>
        <v>0.875</v>
      </c>
      <c r="CR126" s="92">
        <f t="shared" si="665"/>
        <v>0.875</v>
      </c>
      <c r="CS126" s="92">
        <f t="shared" si="665"/>
        <v>0.875</v>
      </c>
      <c r="CT126" s="92">
        <f t="shared" si="665"/>
        <v>0.875</v>
      </c>
      <c r="CU126" s="92">
        <f t="shared" si="665"/>
        <v>0.875</v>
      </c>
      <c r="CV126" s="92">
        <f t="shared" si="665"/>
        <v>0.875</v>
      </c>
      <c r="CW126" s="92">
        <f t="shared" si="665"/>
        <v>0.875</v>
      </c>
      <c r="CX126" s="92">
        <f t="shared" si="665"/>
        <v>0.875</v>
      </c>
      <c r="CY126" s="92">
        <f t="shared" si="665"/>
        <v>0.875</v>
      </c>
      <c r="CZ126" s="168"/>
      <c r="DA126" s="526">
        <f>InputsTimeDependentComplianceG!D41</f>
        <v>0.875</v>
      </c>
      <c r="DB126" s="92">
        <f>InputsTimeDependentComplianceG!E41</f>
        <v>0.875</v>
      </c>
      <c r="DC126" s="92">
        <f>InputsTimeDependentComplianceG!F41</f>
        <v>0.875</v>
      </c>
      <c r="DD126" s="92">
        <f>InputsTimeDependentComplianceG!G41</f>
        <v>0.875</v>
      </c>
      <c r="DE126" s="92">
        <f>InputsTimeDependentComplianceG!H41</f>
        <v>0.875</v>
      </c>
      <c r="DF126" s="92">
        <f>InputsTimeDependentComplianceG!I41</f>
        <v>0.875</v>
      </c>
      <c r="DG126" s="92">
        <f>InputsTimeDependentComplianceG!J41</f>
        <v>0.875</v>
      </c>
      <c r="DH126" s="92">
        <f>InputsTimeDependentComplianceG!K41</f>
        <v>0.875</v>
      </c>
      <c r="DI126" s="92">
        <f>InputsTimeDependentComplianceG!L41</f>
        <v>0.875</v>
      </c>
      <c r="DJ126" s="92">
        <f>InputsTimeDependentComplianceG!M41</f>
        <v>0.875</v>
      </c>
      <c r="DK126" s="92">
        <f>InputsTimeDependentComplianceG!N41</f>
        <v>0.875</v>
      </c>
      <c r="DL126" s="92">
        <f>InputsTimeDependentComplianceG!O41</f>
        <v>0.875</v>
      </c>
      <c r="DM126" s="92">
        <f>InputsTimeDependentComplianceG!P41</f>
        <v>0.875</v>
      </c>
      <c r="DN126" s="92">
        <f>InputsTimeDependentComplianceG!Q41</f>
        <v>0.875</v>
      </c>
      <c r="DO126" s="92">
        <f>InputsTimeDependentComplianceG!R41</f>
        <v>0.875</v>
      </c>
      <c r="DP126" s="92">
        <f t="shared" ref="DP126:DY126" si="666">DO126</f>
        <v>0.875</v>
      </c>
      <c r="DQ126" s="92">
        <f t="shared" si="666"/>
        <v>0.875</v>
      </c>
      <c r="DR126" s="92">
        <f t="shared" si="666"/>
        <v>0.875</v>
      </c>
      <c r="DS126" s="92">
        <f t="shared" si="666"/>
        <v>0.875</v>
      </c>
      <c r="DT126" s="92">
        <f t="shared" si="666"/>
        <v>0.875</v>
      </c>
      <c r="DU126" s="92">
        <f t="shared" si="666"/>
        <v>0.875</v>
      </c>
      <c r="DV126" s="92">
        <f t="shared" si="666"/>
        <v>0.875</v>
      </c>
      <c r="DW126" s="92">
        <f t="shared" si="666"/>
        <v>0.875</v>
      </c>
      <c r="DX126" s="92">
        <f t="shared" si="666"/>
        <v>0.875</v>
      </c>
      <c r="DY126" s="92">
        <f t="shared" si="666"/>
        <v>0.875</v>
      </c>
      <c r="DZ126" s="168"/>
      <c r="EA126" s="48">
        <f>InputsStatic!S41</f>
        <v>12</v>
      </c>
      <c r="EB126" s="47">
        <v>0</v>
      </c>
      <c r="EC126" s="48">
        <f>InputsStatic!T41</f>
        <v>2000</v>
      </c>
      <c r="ED126" s="49">
        <f>InputsNOMAD!AH41</f>
        <v>0</v>
      </c>
      <c r="EE126" s="50">
        <f>InputsNOMAD!AI41</f>
        <v>0</v>
      </c>
      <c r="EF126" s="48">
        <f>InputsStatic!K41</f>
        <v>0</v>
      </c>
      <c r="EG126" s="73"/>
      <c r="EH126" s="47">
        <f>InputsStatic!AF41</f>
        <v>0.80249999999999999</v>
      </c>
      <c r="EI126" s="168"/>
      <c r="EJ126" s="48">
        <f t="shared" si="405"/>
        <v>11</v>
      </c>
      <c r="EK126" s="48">
        <v>0</v>
      </c>
      <c r="EL126" s="48">
        <v>0</v>
      </c>
      <c r="EM126" s="48">
        <v>0</v>
      </c>
      <c r="EN126" s="48">
        <v>0</v>
      </c>
      <c r="EO126" s="48">
        <v>0</v>
      </c>
      <c r="EP126" s="48">
        <v>0</v>
      </c>
      <c r="EQ126" s="48">
        <v>0</v>
      </c>
      <c r="ER126" s="48">
        <v>0</v>
      </c>
      <c r="ES126" s="48">
        <v>0</v>
      </c>
      <c r="ET126" s="48">
        <v>0</v>
      </c>
      <c r="EU126" s="48">
        <v>1</v>
      </c>
      <c r="EV126" s="48">
        <v>0</v>
      </c>
      <c r="EW126" s="48">
        <v>0</v>
      </c>
      <c r="EX126" s="48">
        <v>0</v>
      </c>
      <c r="EY126" s="48">
        <f t="shared" si="406"/>
        <v>1</v>
      </c>
      <c r="EZ126" s="48">
        <f t="shared" si="579"/>
        <v>1</v>
      </c>
      <c r="FA126" s="168"/>
      <c r="FB126" s="48">
        <f t="shared" si="580"/>
        <v>9</v>
      </c>
      <c r="FC126" s="43">
        <f t="shared" si="407"/>
        <v>2017</v>
      </c>
      <c r="FD126" s="78"/>
      <c r="FE126" s="78"/>
      <c r="FF126" s="78"/>
      <c r="FG126" s="78"/>
      <c r="FH126" s="78"/>
      <c r="FI126" s="78"/>
      <c r="FJ126" s="23"/>
      <c r="FK126" s="48">
        <f>InputsTimeDependentUnits!D41</f>
        <v>1</v>
      </c>
      <c r="FL126" s="48">
        <f>InputsTimeDependentUnits!E41</f>
        <v>1</v>
      </c>
      <c r="FM126" s="48">
        <f>InputsTimeDependentUnits!F41</f>
        <v>1</v>
      </c>
      <c r="FN126" s="48">
        <f>InputsTimeDependentUnits!G41</f>
        <v>1</v>
      </c>
      <c r="FO126" s="48">
        <f>InputsTimeDependentUnits!H41</f>
        <v>1</v>
      </c>
      <c r="FP126" s="48">
        <f>InputsTimeDependentUnits!I41</f>
        <v>1</v>
      </c>
      <c r="FQ126" s="48">
        <f>InputsTimeDependentUnits!J41</f>
        <v>1</v>
      </c>
      <c r="FR126" s="48">
        <f>InputsTimeDependentUnits!K41</f>
        <v>1</v>
      </c>
      <c r="FS126" s="48">
        <f>InputsTimeDependentUnits!L41</f>
        <v>1</v>
      </c>
      <c r="FT126" s="48">
        <f>InputsTimeDependentUnits!M41</f>
        <v>1</v>
      </c>
      <c r="FU126" s="48">
        <f>InputsTimeDependentUnits!N41</f>
        <v>1</v>
      </c>
      <c r="FV126" s="48">
        <f>InputsTimeDependentUnits!O41</f>
        <v>1</v>
      </c>
      <c r="FW126" s="48">
        <f>InputsTimeDependentUnits!P41</f>
        <v>1</v>
      </c>
      <c r="FX126" s="48">
        <f>InputsTimeDependentUnits!Q41</f>
        <v>1</v>
      </c>
      <c r="FY126" s="48">
        <f>InputsTimeDependentUnits!R41</f>
        <v>1</v>
      </c>
      <c r="FZ126" s="43">
        <f t="shared" ref="FZ126:GI126" si="667">FY126</f>
        <v>1</v>
      </c>
      <c r="GA126" s="43">
        <f t="shared" si="667"/>
        <v>1</v>
      </c>
      <c r="GB126" s="43">
        <f t="shared" si="667"/>
        <v>1</v>
      </c>
      <c r="GC126" s="43">
        <f t="shared" si="667"/>
        <v>1</v>
      </c>
      <c r="GD126" s="43">
        <f t="shared" si="667"/>
        <v>1</v>
      </c>
      <c r="GE126" s="43">
        <f t="shared" si="667"/>
        <v>1</v>
      </c>
      <c r="GF126" s="43">
        <f t="shared" si="667"/>
        <v>1</v>
      </c>
      <c r="GG126" s="43">
        <f t="shared" si="667"/>
        <v>1</v>
      </c>
      <c r="GH126" s="43">
        <f t="shared" si="667"/>
        <v>1</v>
      </c>
      <c r="GI126" s="43">
        <f t="shared" si="667"/>
        <v>1</v>
      </c>
      <c r="GJ126" s="168"/>
      <c r="GK126" s="229">
        <v>1</v>
      </c>
      <c r="GL126" s="224">
        <v>1</v>
      </c>
      <c r="GM126" s="224">
        <v>1</v>
      </c>
      <c r="GN126" s="224">
        <v>1</v>
      </c>
      <c r="GO126" s="224">
        <v>1</v>
      </c>
      <c r="GP126" s="224">
        <v>1</v>
      </c>
      <c r="GQ126" s="224">
        <v>1</v>
      </c>
      <c r="GR126" s="224">
        <v>1</v>
      </c>
      <c r="GS126" s="224">
        <v>1</v>
      </c>
      <c r="GT126" s="224">
        <v>1</v>
      </c>
      <c r="GU126" s="224">
        <v>1</v>
      </c>
      <c r="GV126" s="224">
        <v>1</v>
      </c>
      <c r="GW126" s="224">
        <v>1</v>
      </c>
      <c r="GX126" s="224">
        <v>1</v>
      </c>
      <c r="GY126" s="224">
        <v>1</v>
      </c>
      <c r="GZ126" s="224">
        <v>1</v>
      </c>
      <c r="HA126" s="224">
        <v>1</v>
      </c>
      <c r="HB126" s="224">
        <v>0.99989245209302946</v>
      </c>
      <c r="HC126" s="224">
        <v>0.99996918352515907</v>
      </c>
      <c r="HD126" s="224">
        <v>0.99999117064614274</v>
      </c>
      <c r="HE126" s="224">
        <v>0.99999747032428998</v>
      </c>
      <c r="HF126" s="224">
        <v>0.99999927523384746</v>
      </c>
      <c r="HG126" s="224">
        <v>0.99999979235086245</v>
      </c>
      <c r="HH126" s="224">
        <v>0.99999994050751306</v>
      </c>
      <c r="HI126" s="224">
        <v>0.99999998295511594</v>
      </c>
      <c r="HJ126" s="168"/>
      <c r="HK126" s="48">
        <f t="shared" si="409"/>
        <v>2006</v>
      </c>
      <c r="HL126" s="48">
        <f ca="1">IF($EJ126&gt;0,OFFSET(Dashboard!F$16,$EJ126-1,0),0)</f>
        <v>0</v>
      </c>
      <c r="HM126" s="48">
        <f ca="1">IF($EJ126&gt;0,OFFSET(Dashboard!G$16,$EJ126-1,0),0)</f>
        <v>0</v>
      </c>
      <c r="HN126" s="48">
        <f ca="1">IF($EJ126&gt;0,OFFSET(Dashboard!H$16,$EJ126-1,0),0)</f>
        <v>1</v>
      </c>
      <c r="HO126" s="168"/>
    </row>
    <row r="127" spans="1:223" s="5" customFormat="1" ht="30.75" customHeight="1" x14ac:dyDescent="0.2">
      <c r="A127" s="48">
        <f t="shared" ca="1" si="548"/>
        <v>1</v>
      </c>
      <c r="B127" s="242">
        <f t="shared" si="571"/>
        <v>117</v>
      </c>
      <c r="C127" s="64"/>
      <c r="D127" s="529" t="str">
        <f ca="1">IF(EJ127&gt;0,OFFSET(Dashboard!$E$16,EJ127-1,0),"")</f>
        <v>2005 T-24</v>
      </c>
      <c r="E127" s="44" t="s">
        <v>65</v>
      </c>
      <c r="F127" s="22" t="s">
        <v>69</v>
      </c>
      <c r="G127" s="716">
        <f t="shared" ca="1" si="592"/>
        <v>0</v>
      </c>
      <c r="H127" s="715">
        <f t="shared" ca="1" si="593"/>
        <v>0</v>
      </c>
      <c r="I127" s="713">
        <f t="shared" ca="1" si="594"/>
        <v>0.309</v>
      </c>
      <c r="J127" s="525">
        <f>InputsStatic!J42</f>
        <v>38718</v>
      </c>
      <c r="K127" s="51">
        <f>InputsStatic!L42</f>
        <v>15</v>
      </c>
      <c r="L127" s="168"/>
      <c r="M127" s="765">
        <v>1</v>
      </c>
      <c r="N127" s="86">
        <v>0</v>
      </c>
      <c r="O127" s="43">
        <v>100</v>
      </c>
      <c r="P127" s="168"/>
      <c r="Q127" s="23"/>
      <c r="R127" s="614">
        <f>InputsStatic!M42</f>
        <v>0</v>
      </c>
      <c r="S127" s="615">
        <f>InputsStatic!N42</f>
        <v>0</v>
      </c>
      <c r="T127" s="615">
        <f>InputsStatic!O42</f>
        <v>600</v>
      </c>
      <c r="U127" s="135">
        <f>InputsStatic!P42</f>
        <v>1</v>
      </c>
      <c r="V127" s="135">
        <f>InputsStatic!Q42</f>
        <v>1</v>
      </c>
      <c r="W127" s="135">
        <f>InputsStatic!R42</f>
        <v>0</v>
      </c>
      <c r="X127" s="138"/>
      <c r="Y127" s="138"/>
      <c r="Z127" s="48">
        <f t="shared" si="552"/>
        <v>515</v>
      </c>
      <c r="AA127" s="43">
        <f t="shared" si="553"/>
        <v>515</v>
      </c>
      <c r="AB127" s="43">
        <f t="shared" si="554"/>
        <v>515</v>
      </c>
      <c r="AC127" s="43">
        <f t="shared" si="555"/>
        <v>515</v>
      </c>
      <c r="AD127" s="43">
        <f t="shared" si="556"/>
        <v>515</v>
      </c>
      <c r="AE127" s="43">
        <f t="shared" si="557"/>
        <v>515</v>
      </c>
      <c r="AF127" s="43">
        <f t="shared" si="558"/>
        <v>515</v>
      </c>
      <c r="AG127" s="43">
        <f t="shared" si="559"/>
        <v>515</v>
      </c>
      <c r="AH127" s="43">
        <f t="shared" si="560"/>
        <v>515</v>
      </c>
      <c r="AI127" s="43">
        <f t="shared" si="561"/>
        <v>515</v>
      </c>
      <c r="AJ127" s="43">
        <f t="shared" si="562"/>
        <v>515</v>
      </c>
      <c r="AK127" s="43">
        <f t="shared" si="563"/>
        <v>515</v>
      </c>
      <c r="AL127" s="43">
        <f t="shared" si="564"/>
        <v>515</v>
      </c>
      <c r="AM127" s="43">
        <f t="shared" si="565"/>
        <v>515</v>
      </c>
      <c r="AN127" s="43">
        <f t="shared" si="566"/>
        <v>515</v>
      </c>
      <c r="AO127" s="43">
        <f t="shared" si="644"/>
        <v>515</v>
      </c>
      <c r="AP127" s="43">
        <f t="shared" si="645"/>
        <v>515</v>
      </c>
      <c r="AQ127" s="43">
        <f t="shared" si="646"/>
        <v>512.68083020119082</v>
      </c>
      <c r="AR127" s="43">
        <f t="shared" si="647"/>
        <v>513.58724503682095</v>
      </c>
      <c r="AS127" s="43">
        <f t="shared" si="648"/>
        <v>514.14085830926092</v>
      </c>
      <c r="AT127" s="43">
        <f t="shared" si="649"/>
        <v>514.47806836337384</v>
      </c>
      <c r="AU127" s="43">
        <f t="shared" si="650"/>
        <v>514.68312417117397</v>
      </c>
      <c r="AV127" s="43">
        <f t="shared" si="651"/>
        <v>514.80769150379103</v>
      </c>
      <c r="AW127" s="43">
        <f t="shared" si="652"/>
        <v>514.88331717355015</v>
      </c>
      <c r="AX127" s="43">
        <f t="shared" si="653"/>
        <v>514.92921289199785</v>
      </c>
      <c r="AY127" s="73"/>
      <c r="AZ127" s="73"/>
      <c r="BA127" s="526">
        <f>InputsTimeDependentComplianceE!D42</f>
        <v>0.78100000000000003</v>
      </c>
      <c r="BB127" s="92">
        <f>InputsTimeDependentComplianceE!E42</f>
        <v>0.78100000000000003</v>
      </c>
      <c r="BC127" s="92">
        <f>InputsTimeDependentComplianceE!F42</f>
        <v>0.78100000000000003</v>
      </c>
      <c r="BD127" s="92">
        <f>InputsTimeDependentComplianceE!G42</f>
        <v>0.78100000000000003</v>
      </c>
      <c r="BE127" s="92">
        <f>InputsTimeDependentComplianceE!H42</f>
        <v>0.78100000000000003</v>
      </c>
      <c r="BF127" s="92">
        <f>InputsTimeDependentComplianceE!I42</f>
        <v>0.78100000000000003</v>
      </c>
      <c r="BG127" s="92">
        <f>InputsTimeDependentComplianceE!J42</f>
        <v>0.78100000000000003</v>
      </c>
      <c r="BH127" s="92">
        <f>InputsTimeDependentComplianceE!K42</f>
        <v>0.78100000000000003</v>
      </c>
      <c r="BI127" s="92">
        <f>InputsTimeDependentComplianceE!L42</f>
        <v>0.78100000000000003</v>
      </c>
      <c r="BJ127" s="92">
        <f>InputsTimeDependentComplianceE!M42</f>
        <v>0.78100000000000003</v>
      </c>
      <c r="BK127" s="92">
        <f>InputsTimeDependentComplianceE!N42</f>
        <v>0.78100000000000003</v>
      </c>
      <c r="BL127" s="92">
        <f>InputsTimeDependentComplianceE!O42</f>
        <v>0.78100000000000003</v>
      </c>
      <c r="BM127" s="92">
        <f>InputsTimeDependentComplianceE!P42</f>
        <v>0.78100000000000003</v>
      </c>
      <c r="BN127" s="92">
        <f>InputsTimeDependentComplianceE!Q42</f>
        <v>0.78100000000000003</v>
      </c>
      <c r="BO127" s="92">
        <f>InputsTimeDependentComplianceE!R42</f>
        <v>0.78100000000000003</v>
      </c>
      <c r="BP127" s="92">
        <f t="shared" si="572"/>
        <v>0.78100000000000003</v>
      </c>
      <c r="BQ127" s="92">
        <f t="shared" si="572"/>
        <v>0.78100000000000003</v>
      </c>
      <c r="BR127" s="92">
        <f t="shared" ref="BR127:BS127" si="668">BQ127</f>
        <v>0.78100000000000003</v>
      </c>
      <c r="BS127" s="92">
        <f t="shared" si="668"/>
        <v>0.78100000000000003</v>
      </c>
      <c r="BT127" s="92">
        <f t="shared" ref="BT127:BU127" si="669">BS127</f>
        <v>0.78100000000000003</v>
      </c>
      <c r="BU127" s="92">
        <f t="shared" si="669"/>
        <v>0.78100000000000003</v>
      </c>
      <c r="BV127" s="92">
        <f t="shared" ref="BV127:BW127" si="670">BU127</f>
        <v>0.78100000000000003</v>
      </c>
      <c r="BW127" s="92">
        <f t="shared" si="670"/>
        <v>0.78100000000000003</v>
      </c>
      <c r="BX127" s="92">
        <f t="shared" ref="BX127:BY127" si="671">BW127</f>
        <v>0.78100000000000003</v>
      </c>
      <c r="BY127" s="92">
        <f t="shared" si="671"/>
        <v>0.78100000000000003</v>
      </c>
      <c r="BZ127" s="23"/>
      <c r="CA127" s="526">
        <f>InputsTimeDependentComplianceD!D42</f>
        <v>0.78100000000000003</v>
      </c>
      <c r="CB127" s="92">
        <f>InputsTimeDependentComplianceD!E42</f>
        <v>0.78100000000000003</v>
      </c>
      <c r="CC127" s="92">
        <f>InputsTimeDependentComplianceD!F42</f>
        <v>0.78100000000000003</v>
      </c>
      <c r="CD127" s="92">
        <f>InputsTimeDependentComplianceD!G42</f>
        <v>0.78100000000000003</v>
      </c>
      <c r="CE127" s="92">
        <f>InputsTimeDependentComplianceD!H42</f>
        <v>0.78100000000000003</v>
      </c>
      <c r="CF127" s="92">
        <f>InputsTimeDependentComplianceD!I42</f>
        <v>0.78100000000000003</v>
      </c>
      <c r="CG127" s="92">
        <f>InputsTimeDependentComplianceD!J42</f>
        <v>0.78100000000000003</v>
      </c>
      <c r="CH127" s="92">
        <f>InputsTimeDependentComplianceD!K42</f>
        <v>0.78100000000000003</v>
      </c>
      <c r="CI127" s="92">
        <f>InputsTimeDependentComplianceD!L42</f>
        <v>0.78100000000000003</v>
      </c>
      <c r="CJ127" s="92">
        <f>InputsTimeDependentComplianceD!M42</f>
        <v>0.78100000000000003</v>
      </c>
      <c r="CK127" s="92">
        <f>InputsTimeDependentComplianceD!N42</f>
        <v>0.78100000000000003</v>
      </c>
      <c r="CL127" s="92">
        <f>InputsTimeDependentComplianceD!O42</f>
        <v>0.78100000000000003</v>
      </c>
      <c r="CM127" s="92">
        <f>InputsTimeDependentComplianceD!P42</f>
        <v>0.78100000000000003</v>
      </c>
      <c r="CN127" s="92">
        <f>InputsTimeDependentComplianceD!Q42</f>
        <v>0.78100000000000003</v>
      </c>
      <c r="CO127" s="92">
        <f>InputsTimeDependentComplianceD!R42</f>
        <v>0.78100000000000003</v>
      </c>
      <c r="CP127" s="92">
        <f t="shared" ref="CP127:CY127" si="672">CO127</f>
        <v>0.78100000000000003</v>
      </c>
      <c r="CQ127" s="92">
        <f t="shared" si="672"/>
        <v>0.78100000000000003</v>
      </c>
      <c r="CR127" s="92">
        <f t="shared" si="672"/>
        <v>0.78100000000000003</v>
      </c>
      <c r="CS127" s="92">
        <f t="shared" si="672"/>
        <v>0.78100000000000003</v>
      </c>
      <c r="CT127" s="92">
        <f t="shared" si="672"/>
        <v>0.78100000000000003</v>
      </c>
      <c r="CU127" s="92">
        <f t="shared" si="672"/>
        <v>0.78100000000000003</v>
      </c>
      <c r="CV127" s="92">
        <f t="shared" si="672"/>
        <v>0.78100000000000003</v>
      </c>
      <c r="CW127" s="92">
        <f t="shared" si="672"/>
        <v>0.78100000000000003</v>
      </c>
      <c r="CX127" s="92">
        <f t="shared" si="672"/>
        <v>0.78100000000000003</v>
      </c>
      <c r="CY127" s="92">
        <f t="shared" si="672"/>
        <v>0.78100000000000003</v>
      </c>
      <c r="CZ127" s="168"/>
      <c r="DA127" s="526">
        <f>InputsTimeDependentComplianceG!D42</f>
        <v>0.78100000000000003</v>
      </c>
      <c r="DB127" s="92">
        <f>InputsTimeDependentComplianceG!E42</f>
        <v>0.78100000000000003</v>
      </c>
      <c r="DC127" s="92">
        <f>InputsTimeDependentComplianceG!F42</f>
        <v>0.78100000000000003</v>
      </c>
      <c r="DD127" s="92">
        <f>InputsTimeDependentComplianceG!G42</f>
        <v>0.78100000000000003</v>
      </c>
      <c r="DE127" s="92">
        <f>InputsTimeDependentComplianceG!H42</f>
        <v>0.78100000000000003</v>
      </c>
      <c r="DF127" s="92">
        <f>InputsTimeDependentComplianceG!I42</f>
        <v>0.78100000000000003</v>
      </c>
      <c r="DG127" s="92">
        <f>InputsTimeDependentComplianceG!J42</f>
        <v>0.78100000000000003</v>
      </c>
      <c r="DH127" s="92">
        <f>InputsTimeDependentComplianceG!K42</f>
        <v>0.78100000000000003</v>
      </c>
      <c r="DI127" s="92">
        <f>InputsTimeDependentComplianceG!L42</f>
        <v>0.78100000000000003</v>
      </c>
      <c r="DJ127" s="92">
        <f>InputsTimeDependentComplianceG!M42</f>
        <v>0.78100000000000003</v>
      </c>
      <c r="DK127" s="92">
        <f>InputsTimeDependentComplianceG!N42</f>
        <v>0.78100000000000003</v>
      </c>
      <c r="DL127" s="92">
        <f>InputsTimeDependentComplianceG!O42</f>
        <v>0.78100000000000003</v>
      </c>
      <c r="DM127" s="92">
        <f>InputsTimeDependentComplianceG!P42</f>
        <v>0.78100000000000003</v>
      </c>
      <c r="DN127" s="92">
        <f>InputsTimeDependentComplianceG!Q42</f>
        <v>0.78100000000000003</v>
      </c>
      <c r="DO127" s="92">
        <f>InputsTimeDependentComplianceG!R42</f>
        <v>0.78100000000000003</v>
      </c>
      <c r="DP127" s="92">
        <f t="shared" ref="DP127:DY127" si="673">DO127</f>
        <v>0.78100000000000003</v>
      </c>
      <c r="DQ127" s="92">
        <f t="shared" si="673"/>
        <v>0.78100000000000003</v>
      </c>
      <c r="DR127" s="92">
        <f t="shared" si="673"/>
        <v>0.78100000000000003</v>
      </c>
      <c r="DS127" s="92">
        <f t="shared" si="673"/>
        <v>0.78100000000000003</v>
      </c>
      <c r="DT127" s="92">
        <f t="shared" si="673"/>
        <v>0.78100000000000003</v>
      </c>
      <c r="DU127" s="92">
        <f t="shared" si="673"/>
        <v>0.78100000000000003</v>
      </c>
      <c r="DV127" s="92">
        <f t="shared" si="673"/>
        <v>0.78100000000000003</v>
      </c>
      <c r="DW127" s="92">
        <f t="shared" si="673"/>
        <v>0.78100000000000003</v>
      </c>
      <c r="DX127" s="92">
        <f t="shared" si="673"/>
        <v>0.78100000000000003</v>
      </c>
      <c r="DY127" s="92">
        <f t="shared" si="673"/>
        <v>0.78100000000000003</v>
      </c>
      <c r="DZ127" s="168"/>
      <c r="EA127" s="48">
        <f>InputsStatic!S42</f>
        <v>12</v>
      </c>
      <c r="EB127" s="47">
        <v>0</v>
      </c>
      <c r="EC127" s="48">
        <f>InputsStatic!T42</f>
        <v>2000</v>
      </c>
      <c r="ED127" s="49">
        <f>InputsNOMAD!AH42</f>
        <v>0</v>
      </c>
      <c r="EE127" s="50">
        <f>InputsNOMAD!AI42</f>
        <v>0</v>
      </c>
      <c r="EF127" s="48">
        <f>InputsStatic!K42</f>
        <v>0</v>
      </c>
      <c r="EG127" s="73"/>
      <c r="EH127" s="47">
        <f>InputsStatic!AF42</f>
        <v>0.82750000000000012</v>
      </c>
      <c r="EI127" s="168"/>
      <c r="EJ127" s="48">
        <f t="shared" si="405"/>
        <v>11</v>
      </c>
      <c r="EK127" s="48">
        <v>0</v>
      </c>
      <c r="EL127" s="48">
        <v>0</v>
      </c>
      <c r="EM127" s="48">
        <v>0</v>
      </c>
      <c r="EN127" s="48">
        <v>0</v>
      </c>
      <c r="EO127" s="48">
        <v>0</v>
      </c>
      <c r="EP127" s="48">
        <v>0</v>
      </c>
      <c r="EQ127" s="48">
        <v>0</v>
      </c>
      <c r="ER127" s="48">
        <v>0</v>
      </c>
      <c r="ES127" s="48">
        <v>0</v>
      </c>
      <c r="ET127" s="48">
        <v>0</v>
      </c>
      <c r="EU127" s="48">
        <v>1</v>
      </c>
      <c r="EV127" s="48">
        <v>0</v>
      </c>
      <c r="EW127" s="48">
        <v>0</v>
      </c>
      <c r="EX127" s="48">
        <v>0</v>
      </c>
      <c r="EY127" s="48">
        <f t="shared" si="406"/>
        <v>1</v>
      </c>
      <c r="EZ127" s="48">
        <f t="shared" si="579"/>
        <v>1</v>
      </c>
      <c r="FA127" s="168"/>
      <c r="FB127" s="48">
        <f t="shared" si="580"/>
        <v>9</v>
      </c>
      <c r="FC127" s="43">
        <f t="shared" si="407"/>
        <v>2017</v>
      </c>
      <c r="FD127" s="78"/>
      <c r="FE127" s="78"/>
      <c r="FF127" s="78"/>
      <c r="FG127" s="78"/>
      <c r="FH127" s="78"/>
      <c r="FI127" s="78"/>
      <c r="FJ127" s="23"/>
      <c r="FK127" s="48">
        <f>InputsTimeDependentUnits!D42</f>
        <v>515</v>
      </c>
      <c r="FL127" s="48">
        <f>InputsTimeDependentUnits!E42</f>
        <v>515</v>
      </c>
      <c r="FM127" s="48">
        <f>InputsTimeDependentUnits!F42</f>
        <v>515</v>
      </c>
      <c r="FN127" s="48">
        <f>InputsTimeDependentUnits!G42</f>
        <v>515</v>
      </c>
      <c r="FO127" s="48">
        <f>InputsTimeDependentUnits!H42</f>
        <v>515</v>
      </c>
      <c r="FP127" s="48">
        <f>InputsTimeDependentUnits!I42</f>
        <v>515</v>
      </c>
      <c r="FQ127" s="48">
        <f>InputsTimeDependentUnits!J42</f>
        <v>515</v>
      </c>
      <c r="FR127" s="48">
        <f>InputsTimeDependentUnits!K42</f>
        <v>515</v>
      </c>
      <c r="FS127" s="48">
        <f>InputsTimeDependentUnits!L42</f>
        <v>515</v>
      </c>
      <c r="FT127" s="48">
        <f>InputsTimeDependentUnits!M42</f>
        <v>515</v>
      </c>
      <c r="FU127" s="48">
        <f>InputsTimeDependentUnits!N42</f>
        <v>515</v>
      </c>
      <c r="FV127" s="48">
        <f>InputsTimeDependentUnits!O42</f>
        <v>515</v>
      </c>
      <c r="FW127" s="48">
        <f>InputsTimeDependentUnits!P42</f>
        <v>515</v>
      </c>
      <c r="FX127" s="48">
        <f>InputsTimeDependentUnits!Q42</f>
        <v>515</v>
      </c>
      <c r="FY127" s="48">
        <f>InputsTimeDependentUnits!R42</f>
        <v>515</v>
      </c>
      <c r="FZ127" s="43">
        <f t="shared" ref="FZ127:GI133" si="674">FY127</f>
        <v>515</v>
      </c>
      <c r="GA127" s="43">
        <f t="shared" si="674"/>
        <v>515</v>
      </c>
      <c r="GB127" s="43">
        <f t="shared" si="674"/>
        <v>515</v>
      </c>
      <c r="GC127" s="43">
        <f t="shared" si="674"/>
        <v>515</v>
      </c>
      <c r="GD127" s="43">
        <f t="shared" si="674"/>
        <v>515</v>
      </c>
      <c r="GE127" s="43">
        <f t="shared" si="674"/>
        <v>515</v>
      </c>
      <c r="GF127" s="43">
        <f t="shared" si="674"/>
        <v>515</v>
      </c>
      <c r="GG127" s="43">
        <f t="shared" si="674"/>
        <v>515</v>
      </c>
      <c r="GH127" s="43">
        <f t="shared" si="674"/>
        <v>515</v>
      </c>
      <c r="GI127" s="43">
        <f t="shared" si="674"/>
        <v>515</v>
      </c>
      <c r="GJ127" s="168"/>
      <c r="GK127" s="229">
        <v>1</v>
      </c>
      <c r="GL127" s="224">
        <v>1</v>
      </c>
      <c r="GM127" s="224">
        <v>1</v>
      </c>
      <c r="GN127" s="224">
        <v>1</v>
      </c>
      <c r="GO127" s="224">
        <v>1</v>
      </c>
      <c r="GP127" s="224">
        <v>1</v>
      </c>
      <c r="GQ127" s="224">
        <v>1</v>
      </c>
      <c r="GR127" s="224">
        <v>1</v>
      </c>
      <c r="GS127" s="224">
        <v>1</v>
      </c>
      <c r="GT127" s="224">
        <v>1</v>
      </c>
      <c r="GU127" s="224">
        <v>1</v>
      </c>
      <c r="GV127" s="224">
        <v>1</v>
      </c>
      <c r="GW127" s="224">
        <v>1</v>
      </c>
      <c r="GX127" s="224">
        <v>1</v>
      </c>
      <c r="GY127" s="224">
        <v>1</v>
      </c>
      <c r="GZ127" s="224">
        <v>1</v>
      </c>
      <c r="HA127" s="224">
        <v>1</v>
      </c>
      <c r="HB127" s="224">
        <v>0.99549675767221513</v>
      </c>
      <c r="HC127" s="224">
        <v>0.99725678647926408</v>
      </c>
      <c r="HD127" s="224">
        <v>0.99833176370730281</v>
      </c>
      <c r="HE127" s="224">
        <v>0.99898654051140545</v>
      </c>
      <c r="HF127" s="224">
        <v>0.99938470712849325</v>
      </c>
      <c r="HG127" s="224">
        <v>0.99962658544425453</v>
      </c>
      <c r="HH127" s="224">
        <v>0.99977343140495178</v>
      </c>
      <c r="HI127" s="224">
        <v>0.9998625493048503</v>
      </c>
      <c r="HJ127" s="168"/>
      <c r="HK127" s="48">
        <f t="shared" si="409"/>
        <v>2006</v>
      </c>
      <c r="HL127" s="48">
        <f ca="1">IF($EJ127&gt;0,OFFSET(Dashboard!F$16,$EJ127-1,0),0)</f>
        <v>0</v>
      </c>
      <c r="HM127" s="48">
        <f ca="1">IF($EJ127&gt;0,OFFSET(Dashboard!G$16,$EJ127-1,0),0)</f>
        <v>0</v>
      </c>
      <c r="HN127" s="48">
        <f ca="1">IF($EJ127&gt;0,OFFSET(Dashboard!H$16,$EJ127-1,0),0)</f>
        <v>1</v>
      </c>
      <c r="HO127" s="168"/>
    </row>
    <row r="128" spans="1:223" s="5" customFormat="1" ht="30.75" customHeight="1" x14ac:dyDescent="0.2">
      <c r="A128" s="48">
        <f t="shared" ca="1" si="548"/>
        <v>1</v>
      </c>
      <c r="B128" s="242">
        <f t="shared" si="571"/>
        <v>118</v>
      </c>
      <c r="C128" s="64"/>
      <c r="D128" s="529" t="str">
        <f ca="1">IF(EJ128&gt;0,OFFSET(Dashboard!$E$16,EJ128-1,0),"")</f>
        <v>2005 T-24</v>
      </c>
      <c r="E128" s="44" t="s">
        <v>284</v>
      </c>
      <c r="F128" s="22" t="s">
        <v>285</v>
      </c>
      <c r="G128" s="716">
        <f t="shared" ca="1" si="592"/>
        <v>2.2289226364846866</v>
      </c>
      <c r="H128" s="715">
        <f t="shared" ca="1" si="593"/>
        <v>3.1316149134487357</v>
      </c>
      <c r="I128" s="713">
        <f t="shared" ca="1" si="594"/>
        <v>0.65028069241011976</v>
      </c>
      <c r="J128" s="525">
        <f>InputsStatic!J43</f>
        <v>38718</v>
      </c>
      <c r="K128" s="51">
        <f>InputsStatic!L43</f>
        <v>15</v>
      </c>
      <c r="L128" s="168"/>
      <c r="M128" s="765">
        <v>1</v>
      </c>
      <c r="N128" s="86">
        <v>0</v>
      </c>
      <c r="O128" s="43">
        <v>100</v>
      </c>
      <c r="P128" s="168"/>
      <c r="Q128" s="23"/>
      <c r="R128" s="614">
        <f>InputsStatic!M43</f>
        <v>17.343541944074566</v>
      </c>
      <c r="S128" s="615">
        <f>InputsStatic!N43</f>
        <v>2.4367509986684424E-2</v>
      </c>
      <c r="T128" s="615">
        <f>InputsStatic!O43</f>
        <v>5.0599201065246335</v>
      </c>
      <c r="U128" s="135">
        <f>InputsStatic!P43</f>
        <v>1</v>
      </c>
      <c r="V128" s="135">
        <f>InputsStatic!Q43</f>
        <v>1</v>
      </c>
      <c r="W128" s="135">
        <f>InputsStatic!R43</f>
        <v>0</v>
      </c>
      <c r="X128" s="138"/>
      <c r="Y128" s="138"/>
      <c r="Z128" s="48">
        <f t="shared" si="552"/>
        <v>128516</v>
      </c>
      <c r="AA128" s="43">
        <f t="shared" si="553"/>
        <v>136776</v>
      </c>
      <c r="AB128" s="43">
        <f t="shared" si="554"/>
        <v>85519</v>
      </c>
      <c r="AC128" s="43">
        <f t="shared" si="555"/>
        <v>111147.5</v>
      </c>
      <c r="AD128" s="43">
        <f t="shared" si="556"/>
        <v>23944</v>
      </c>
      <c r="AE128" s="43">
        <f t="shared" si="557"/>
        <v>23944</v>
      </c>
      <c r="AF128" s="43">
        <f t="shared" si="558"/>
        <v>23944</v>
      </c>
      <c r="AG128" s="43">
        <f t="shared" si="559"/>
        <v>23944</v>
      </c>
      <c r="AH128" s="43">
        <f t="shared" si="560"/>
        <v>23944</v>
      </c>
      <c r="AI128" s="43">
        <f t="shared" si="561"/>
        <v>23944</v>
      </c>
      <c r="AJ128" s="43">
        <f t="shared" si="562"/>
        <v>23944</v>
      </c>
      <c r="AK128" s="43">
        <f t="shared" si="563"/>
        <v>23944</v>
      </c>
      <c r="AL128" s="43">
        <f t="shared" si="564"/>
        <v>23944</v>
      </c>
      <c r="AM128" s="43">
        <f t="shared" si="565"/>
        <v>23944</v>
      </c>
      <c r="AN128" s="43">
        <f t="shared" si="566"/>
        <v>23944</v>
      </c>
      <c r="AO128" s="43">
        <f t="shared" si="644"/>
        <v>23944</v>
      </c>
      <c r="AP128" s="43">
        <f t="shared" si="645"/>
        <v>23944</v>
      </c>
      <c r="AQ128" s="43">
        <f t="shared" si="646"/>
        <v>23829.439451722606</v>
      </c>
      <c r="AR128" s="43">
        <f t="shared" si="647"/>
        <v>23894.023070761137</v>
      </c>
      <c r="AS128" s="43">
        <f t="shared" si="648"/>
        <v>23922.244200921949</v>
      </c>
      <c r="AT128" s="43">
        <f t="shared" si="649"/>
        <v>23934.538169094398</v>
      </c>
      <c r="AU128" s="43">
        <f t="shared" si="650"/>
        <v>23939.88661963497</v>
      </c>
      <c r="AV128" s="43">
        <f t="shared" si="651"/>
        <v>23942.212089334251</v>
      </c>
      <c r="AW128" s="43">
        <f t="shared" si="652"/>
        <v>23943.222931335538</v>
      </c>
      <c r="AX128" s="43">
        <f t="shared" si="653"/>
        <v>23943.662278681895</v>
      </c>
      <c r="AY128" s="73"/>
      <c r="AZ128" s="73"/>
      <c r="BA128" s="526">
        <f>InputsTimeDependentComplianceE!D43</f>
        <v>1.2</v>
      </c>
      <c r="BB128" s="92">
        <f>InputsTimeDependentComplianceE!E43</f>
        <v>1.2</v>
      </c>
      <c r="BC128" s="92">
        <f>InputsTimeDependentComplianceE!F43</f>
        <v>1.2</v>
      </c>
      <c r="BD128" s="92">
        <f>InputsTimeDependentComplianceE!G43</f>
        <v>1.2</v>
      </c>
      <c r="BE128" s="92">
        <f>InputsTimeDependentComplianceE!H43</f>
        <v>1.2</v>
      </c>
      <c r="BF128" s="92">
        <f>InputsTimeDependentComplianceE!I43</f>
        <v>1.2</v>
      </c>
      <c r="BG128" s="92">
        <f>InputsTimeDependentComplianceE!J43</f>
        <v>1.2</v>
      </c>
      <c r="BH128" s="92">
        <f>InputsTimeDependentComplianceE!K43</f>
        <v>1.2</v>
      </c>
      <c r="BI128" s="92">
        <f>InputsTimeDependentComplianceE!L43</f>
        <v>1.2</v>
      </c>
      <c r="BJ128" s="92">
        <f>InputsTimeDependentComplianceE!M43</f>
        <v>1.2</v>
      </c>
      <c r="BK128" s="92">
        <f>InputsTimeDependentComplianceE!N43</f>
        <v>1.2</v>
      </c>
      <c r="BL128" s="92">
        <f>InputsTimeDependentComplianceE!O43</f>
        <v>1.2</v>
      </c>
      <c r="BM128" s="92">
        <f>InputsTimeDependentComplianceE!P43</f>
        <v>1.2</v>
      </c>
      <c r="BN128" s="92">
        <f>InputsTimeDependentComplianceE!Q43</f>
        <v>1.2</v>
      </c>
      <c r="BO128" s="92">
        <f>InputsTimeDependentComplianceE!R43</f>
        <v>1.2</v>
      </c>
      <c r="BP128" s="92">
        <f t="shared" si="572"/>
        <v>1.2</v>
      </c>
      <c r="BQ128" s="92">
        <f t="shared" si="572"/>
        <v>1.2</v>
      </c>
      <c r="BR128" s="92">
        <f t="shared" ref="BR128:BS128" si="675">BQ128</f>
        <v>1.2</v>
      </c>
      <c r="BS128" s="92">
        <f t="shared" si="675"/>
        <v>1.2</v>
      </c>
      <c r="BT128" s="92">
        <f t="shared" ref="BT128:BU128" si="676">BS128</f>
        <v>1.2</v>
      </c>
      <c r="BU128" s="92">
        <f t="shared" si="676"/>
        <v>1.2</v>
      </c>
      <c r="BV128" s="92">
        <f t="shared" ref="BV128:BW128" si="677">BU128</f>
        <v>1.2</v>
      </c>
      <c r="BW128" s="92">
        <f t="shared" si="677"/>
        <v>1.2</v>
      </c>
      <c r="BX128" s="92">
        <f t="shared" ref="BX128:BY128" si="678">BW128</f>
        <v>1.2</v>
      </c>
      <c r="BY128" s="92">
        <f t="shared" si="678"/>
        <v>1.2</v>
      </c>
      <c r="BZ128" s="23"/>
      <c r="CA128" s="526">
        <f>InputsTimeDependentComplianceD!D43</f>
        <v>1.2</v>
      </c>
      <c r="CB128" s="92">
        <f>InputsTimeDependentComplianceD!E43</f>
        <v>1.2</v>
      </c>
      <c r="CC128" s="92">
        <f>InputsTimeDependentComplianceD!F43</f>
        <v>1.2</v>
      </c>
      <c r="CD128" s="92">
        <f>InputsTimeDependentComplianceD!G43</f>
        <v>1.2</v>
      </c>
      <c r="CE128" s="92">
        <f>InputsTimeDependentComplianceD!H43</f>
        <v>1.2</v>
      </c>
      <c r="CF128" s="92">
        <f>InputsTimeDependentComplianceD!I43</f>
        <v>1.2</v>
      </c>
      <c r="CG128" s="92">
        <f>InputsTimeDependentComplianceD!J43</f>
        <v>1.2</v>
      </c>
      <c r="CH128" s="92">
        <f>InputsTimeDependentComplianceD!K43</f>
        <v>1.2</v>
      </c>
      <c r="CI128" s="92">
        <f>InputsTimeDependentComplianceD!L43</f>
        <v>1.2</v>
      </c>
      <c r="CJ128" s="92">
        <f>InputsTimeDependentComplianceD!M43</f>
        <v>1.2</v>
      </c>
      <c r="CK128" s="92">
        <f>InputsTimeDependentComplianceD!N43</f>
        <v>1.2</v>
      </c>
      <c r="CL128" s="92">
        <f>InputsTimeDependentComplianceD!O43</f>
        <v>1.2</v>
      </c>
      <c r="CM128" s="92">
        <f>InputsTimeDependentComplianceD!P43</f>
        <v>1.2</v>
      </c>
      <c r="CN128" s="92">
        <f>InputsTimeDependentComplianceD!Q43</f>
        <v>1.2</v>
      </c>
      <c r="CO128" s="92">
        <f>InputsTimeDependentComplianceD!R43</f>
        <v>1.2</v>
      </c>
      <c r="CP128" s="92">
        <f t="shared" ref="CP128:CY128" si="679">CO128</f>
        <v>1.2</v>
      </c>
      <c r="CQ128" s="92">
        <f t="shared" si="679"/>
        <v>1.2</v>
      </c>
      <c r="CR128" s="92">
        <f t="shared" si="679"/>
        <v>1.2</v>
      </c>
      <c r="CS128" s="92">
        <f t="shared" si="679"/>
        <v>1.2</v>
      </c>
      <c r="CT128" s="92">
        <f t="shared" si="679"/>
        <v>1.2</v>
      </c>
      <c r="CU128" s="92">
        <f t="shared" si="679"/>
        <v>1.2</v>
      </c>
      <c r="CV128" s="92">
        <f t="shared" si="679"/>
        <v>1.2</v>
      </c>
      <c r="CW128" s="92">
        <f t="shared" si="679"/>
        <v>1.2</v>
      </c>
      <c r="CX128" s="92">
        <f t="shared" si="679"/>
        <v>1.2</v>
      </c>
      <c r="CY128" s="92">
        <f t="shared" si="679"/>
        <v>1.2</v>
      </c>
      <c r="CZ128" s="168"/>
      <c r="DA128" s="526">
        <f>InputsTimeDependentComplianceG!D43</f>
        <v>1.2</v>
      </c>
      <c r="DB128" s="92">
        <f>InputsTimeDependentComplianceG!E43</f>
        <v>1.2</v>
      </c>
      <c r="DC128" s="92">
        <f>InputsTimeDependentComplianceG!F43</f>
        <v>1.2</v>
      </c>
      <c r="DD128" s="92">
        <f>InputsTimeDependentComplianceG!G43</f>
        <v>1.2</v>
      </c>
      <c r="DE128" s="92">
        <f>InputsTimeDependentComplianceG!H43</f>
        <v>1.2</v>
      </c>
      <c r="DF128" s="92">
        <f>InputsTimeDependentComplianceG!I43</f>
        <v>1.2</v>
      </c>
      <c r="DG128" s="92">
        <f>InputsTimeDependentComplianceG!J43</f>
        <v>1.2</v>
      </c>
      <c r="DH128" s="92">
        <f>InputsTimeDependentComplianceG!K43</f>
        <v>1.2</v>
      </c>
      <c r="DI128" s="92">
        <f>InputsTimeDependentComplianceG!L43</f>
        <v>1.2</v>
      </c>
      <c r="DJ128" s="92">
        <f>InputsTimeDependentComplianceG!M43</f>
        <v>1.2</v>
      </c>
      <c r="DK128" s="92">
        <f>InputsTimeDependentComplianceG!N43</f>
        <v>1.2</v>
      </c>
      <c r="DL128" s="92">
        <f>InputsTimeDependentComplianceG!O43</f>
        <v>1.2</v>
      </c>
      <c r="DM128" s="92">
        <f>InputsTimeDependentComplianceG!P43</f>
        <v>1.2</v>
      </c>
      <c r="DN128" s="92">
        <f>InputsTimeDependentComplianceG!Q43</f>
        <v>1.2</v>
      </c>
      <c r="DO128" s="92">
        <f>InputsTimeDependentComplianceG!R43</f>
        <v>1.2</v>
      </c>
      <c r="DP128" s="92">
        <f t="shared" ref="DP128:DY128" si="680">DO128</f>
        <v>1.2</v>
      </c>
      <c r="DQ128" s="92">
        <f t="shared" si="680"/>
        <v>1.2</v>
      </c>
      <c r="DR128" s="92">
        <f t="shared" si="680"/>
        <v>1.2</v>
      </c>
      <c r="DS128" s="92">
        <f t="shared" si="680"/>
        <v>1.2</v>
      </c>
      <c r="DT128" s="92">
        <f t="shared" si="680"/>
        <v>1.2</v>
      </c>
      <c r="DU128" s="92">
        <f t="shared" si="680"/>
        <v>1.2</v>
      </c>
      <c r="DV128" s="92">
        <f t="shared" si="680"/>
        <v>1.2</v>
      </c>
      <c r="DW128" s="92">
        <f t="shared" si="680"/>
        <v>1.2</v>
      </c>
      <c r="DX128" s="92">
        <f t="shared" si="680"/>
        <v>1.2</v>
      </c>
      <c r="DY128" s="92">
        <f t="shared" si="680"/>
        <v>1.2</v>
      </c>
      <c r="DZ128" s="168"/>
      <c r="EA128" s="48">
        <f>InputsStatic!S43</f>
        <v>12</v>
      </c>
      <c r="EB128" s="47">
        <v>0</v>
      </c>
      <c r="EC128" s="48">
        <f>InputsStatic!T43</f>
        <v>2000</v>
      </c>
      <c r="ED128" s="49">
        <f>InputsNOMAD!AH43</f>
        <v>0</v>
      </c>
      <c r="EE128" s="50">
        <f>InputsNOMAD!AI43</f>
        <v>0</v>
      </c>
      <c r="EF128" s="48">
        <f>InputsStatic!K43</f>
        <v>0</v>
      </c>
      <c r="EG128" s="73"/>
      <c r="EH128" s="47">
        <f>InputsStatic!AF43</f>
        <v>0.26103000000000004</v>
      </c>
      <c r="EI128" s="168"/>
      <c r="EJ128" s="48">
        <f t="shared" si="405"/>
        <v>11</v>
      </c>
      <c r="EK128" s="48">
        <v>0</v>
      </c>
      <c r="EL128" s="48">
        <v>0</v>
      </c>
      <c r="EM128" s="48">
        <v>0</v>
      </c>
      <c r="EN128" s="48">
        <v>0</v>
      </c>
      <c r="EO128" s="48">
        <v>0</v>
      </c>
      <c r="EP128" s="48">
        <v>0</v>
      </c>
      <c r="EQ128" s="48">
        <v>0</v>
      </c>
      <c r="ER128" s="48">
        <v>0</v>
      </c>
      <c r="ES128" s="48">
        <v>0</v>
      </c>
      <c r="ET128" s="48">
        <v>0</v>
      </c>
      <c r="EU128" s="48">
        <v>1</v>
      </c>
      <c r="EV128" s="48">
        <v>0</v>
      </c>
      <c r="EW128" s="48">
        <v>0</v>
      </c>
      <c r="EX128" s="48">
        <v>0</v>
      </c>
      <c r="EY128" s="48">
        <f t="shared" si="406"/>
        <v>1</v>
      </c>
      <c r="EZ128" s="48">
        <f t="shared" si="579"/>
        <v>1</v>
      </c>
      <c r="FA128" s="168"/>
      <c r="FB128" s="48">
        <f t="shared" si="580"/>
        <v>9</v>
      </c>
      <c r="FC128" s="43">
        <f t="shared" si="407"/>
        <v>2017</v>
      </c>
      <c r="FD128" s="78"/>
      <c r="FE128" s="78"/>
      <c r="FF128" s="78"/>
      <c r="FG128" s="78"/>
      <c r="FH128" s="78"/>
      <c r="FI128" s="78"/>
      <c r="FJ128" s="23"/>
      <c r="FK128" s="48">
        <f>InputsTimeDependentUnits!D43</f>
        <v>128516</v>
      </c>
      <c r="FL128" s="48">
        <f>InputsTimeDependentUnits!E43</f>
        <v>136776</v>
      </c>
      <c r="FM128" s="48">
        <f>InputsTimeDependentUnits!F43</f>
        <v>85519</v>
      </c>
      <c r="FN128" s="48">
        <f>InputsTimeDependentUnits!G43</f>
        <v>111147.5</v>
      </c>
      <c r="FO128" s="251">
        <v>23944</v>
      </c>
      <c r="FP128" s="251">
        <f t="shared" ref="FP128:FU128" si="681">FO128</f>
        <v>23944</v>
      </c>
      <c r="FQ128" s="251">
        <f t="shared" si="681"/>
        <v>23944</v>
      </c>
      <c r="FR128" s="250">
        <f t="shared" si="681"/>
        <v>23944</v>
      </c>
      <c r="FS128" s="250">
        <f t="shared" si="681"/>
        <v>23944</v>
      </c>
      <c r="FT128" s="250">
        <f t="shared" si="681"/>
        <v>23944</v>
      </c>
      <c r="FU128" s="250">
        <f t="shared" si="681"/>
        <v>23944</v>
      </c>
      <c r="FV128" s="250">
        <f t="shared" ref="FV128:FV133" si="682">FU128</f>
        <v>23944</v>
      </c>
      <c r="FW128" s="250">
        <f t="shared" ref="FW128:FW133" si="683">FV128</f>
        <v>23944</v>
      </c>
      <c r="FX128" s="250">
        <f t="shared" ref="FX128:FX133" si="684">FW128</f>
        <v>23944</v>
      </c>
      <c r="FY128" s="250">
        <f t="shared" ref="FY128:FY133" si="685">FX128</f>
        <v>23944</v>
      </c>
      <c r="FZ128" s="250">
        <f t="shared" si="674"/>
        <v>23944</v>
      </c>
      <c r="GA128" s="250">
        <f t="shared" si="674"/>
        <v>23944</v>
      </c>
      <c r="GB128" s="250">
        <f t="shared" si="674"/>
        <v>23944</v>
      </c>
      <c r="GC128" s="250">
        <f t="shared" si="674"/>
        <v>23944</v>
      </c>
      <c r="GD128" s="250">
        <f t="shared" si="674"/>
        <v>23944</v>
      </c>
      <c r="GE128" s="250">
        <f t="shared" si="674"/>
        <v>23944</v>
      </c>
      <c r="GF128" s="250">
        <f t="shared" si="674"/>
        <v>23944</v>
      </c>
      <c r="GG128" s="250">
        <f t="shared" si="674"/>
        <v>23944</v>
      </c>
      <c r="GH128" s="250">
        <f t="shared" si="674"/>
        <v>23944</v>
      </c>
      <c r="GI128" s="250">
        <f t="shared" si="674"/>
        <v>23944</v>
      </c>
      <c r="GJ128" s="168"/>
      <c r="GK128" s="229">
        <v>1</v>
      </c>
      <c r="GL128" s="224">
        <v>1</v>
      </c>
      <c r="GM128" s="224">
        <v>1</v>
      </c>
      <c r="GN128" s="224">
        <v>1</v>
      </c>
      <c r="GO128" s="224">
        <v>1</v>
      </c>
      <c r="GP128" s="224">
        <v>1</v>
      </c>
      <c r="GQ128" s="224">
        <v>1</v>
      </c>
      <c r="GR128" s="224">
        <v>1</v>
      </c>
      <c r="GS128" s="224">
        <v>1</v>
      </c>
      <c r="GT128" s="224">
        <v>1</v>
      </c>
      <c r="GU128" s="224">
        <v>1</v>
      </c>
      <c r="GV128" s="224">
        <v>1</v>
      </c>
      <c r="GW128" s="224">
        <v>1</v>
      </c>
      <c r="GX128" s="224">
        <v>1</v>
      </c>
      <c r="GY128" s="224">
        <v>1</v>
      </c>
      <c r="GZ128" s="224">
        <v>1</v>
      </c>
      <c r="HA128" s="224">
        <v>1</v>
      </c>
      <c r="HB128" s="224">
        <v>0.99521547994163917</v>
      </c>
      <c r="HC128" s="224">
        <v>0.99791275771638566</v>
      </c>
      <c r="HD128" s="224">
        <v>0.99909138827772925</v>
      </c>
      <c r="HE128" s="224">
        <v>0.99960483499391906</v>
      </c>
      <c r="HF128" s="224">
        <v>0.99982820830416685</v>
      </c>
      <c r="HG128" s="224">
        <v>0.99992532949107293</v>
      </c>
      <c r="HH128" s="224">
        <v>0.99996754641394658</v>
      </c>
      <c r="HI128" s="224">
        <v>0.99998589536760341</v>
      </c>
      <c r="HJ128" s="168"/>
      <c r="HK128" s="48">
        <f t="shared" si="409"/>
        <v>2006</v>
      </c>
      <c r="HL128" s="48">
        <f ca="1">IF($EJ128&gt;0,OFFSET(Dashboard!F$16,$EJ128-1,0),0)</f>
        <v>0</v>
      </c>
      <c r="HM128" s="48">
        <f ca="1">IF($EJ128&gt;0,OFFSET(Dashboard!G$16,$EJ128-1,0),0)</f>
        <v>0</v>
      </c>
      <c r="HN128" s="48">
        <f ca="1">IF($EJ128&gt;0,OFFSET(Dashboard!H$16,$EJ128-1,0),0)</f>
        <v>1</v>
      </c>
      <c r="HO128" s="168"/>
    </row>
    <row r="129" spans="1:223" s="5" customFormat="1" ht="30.75" customHeight="1" x14ac:dyDescent="0.2">
      <c r="A129" s="48">
        <f t="shared" ca="1" si="548"/>
        <v>1</v>
      </c>
      <c r="B129" s="242">
        <f t="shared" si="571"/>
        <v>119</v>
      </c>
      <c r="C129" s="64"/>
      <c r="D129" s="529" t="str">
        <f ca="1">IF(EJ129&gt;0,OFFSET(Dashboard!$E$16,EJ129-1,0),"")</f>
        <v>2005 T-24</v>
      </c>
      <c r="E129" s="44" t="s">
        <v>286</v>
      </c>
      <c r="F129" s="22" t="s">
        <v>288</v>
      </c>
      <c r="G129" s="716">
        <f t="shared" ca="1" si="592"/>
        <v>85.621462365402166</v>
      </c>
      <c r="H129" s="715">
        <f t="shared" ca="1" si="593"/>
        <v>21.267560148472</v>
      </c>
      <c r="I129" s="713">
        <f t="shared" ca="1" si="594"/>
        <v>-0.22029675963099199</v>
      </c>
      <c r="J129" s="525">
        <f>InputsStatic!J44</f>
        <v>38718</v>
      </c>
      <c r="K129" s="51">
        <f>InputsStatic!L44</f>
        <v>15</v>
      </c>
      <c r="L129" s="168"/>
      <c r="M129" s="765">
        <v>1</v>
      </c>
      <c r="N129" s="86">
        <v>0</v>
      </c>
      <c r="O129" s="43">
        <v>100</v>
      </c>
      <c r="P129" s="168"/>
      <c r="Q129" s="23"/>
      <c r="R129" s="614">
        <f>InputsStatic!M44</f>
        <v>1.8088773579999999</v>
      </c>
      <c r="S129" s="615">
        <f>InputsStatic!N44</f>
        <v>4.4930799999999999E-4</v>
      </c>
      <c r="T129" s="615">
        <f>InputsStatic!O44</f>
        <v>-4.6540879999999998E-3</v>
      </c>
      <c r="U129" s="135">
        <f>InputsStatic!P44</f>
        <v>1</v>
      </c>
      <c r="V129" s="135">
        <f>InputsStatic!Q44</f>
        <v>1</v>
      </c>
      <c r="W129" s="135">
        <f>InputsStatic!R44</f>
        <v>0</v>
      </c>
      <c r="X129" s="138"/>
      <c r="Y129" s="138"/>
      <c r="Z129" s="48">
        <f t="shared" si="552"/>
        <v>47334034</v>
      </c>
      <c r="AA129" s="43">
        <f t="shared" si="553"/>
        <v>105423244</v>
      </c>
      <c r="AB129" s="43">
        <f t="shared" si="554"/>
        <v>96053304</v>
      </c>
      <c r="AC129" s="43">
        <f t="shared" si="555"/>
        <v>100738274</v>
      </c>
      <c r="AD129" s="43">
        <f t="shared" si="556"/>
        <v>39210853</v>
      </c>
      <c r="AE129" s="43">
        <f t="shared" si="557"/>
        <v>39210853</v>
      </c>
      <c r="AF129" s="43">
        <f t="shared" si="558"/>
        <v>39210853</v>
      </c>
      <c r="AG129" s="43">
        <f t="shared" si="559"/>
        <v>39210853</v>
      </c>
      <c r="AH129" s="43">
        <f t="shared" si="560"/>
        <v>39210853</v>
      </c>
      <c r="AI129" s="43">
        <f t="shared" si="561"/>
        <v>39210853</v>
      </c>
      <c r="AJ129" s="43">
        <f t="shared" si="562"/>
        <v>39210853</v>
      </c>
      <c r="AK129" s="43">
        <f t="shared" si="563"/>
        <v>39210853</v>
      </c>
      <c r="AL129" s="43">
        <f t="shared" si="564"/>
        <v>39210853</v>
      </c>
      <c r="AM129" s="43">
        <f t="shared" si="565"/>
        <v>39210853</v>
      </c>
      <c r="AN129" s="43">
        <f t="shared" si="566"/>
        <v>39210853</v>
      </c>
      <c r="AO129" s="43">
        <f t="shared" si="644"/>
        <v>39210853</v>
      </c>
      <c r="AP129" s="43">
        <f t="shared" si="645"/>
        <v>39210853</v>
      </c>
      <c r="AQ129" s="43">
        <f t="shared" si="646"/>
        <v>39208744.358195253</v>
      </c>
      <c r="AR129" s="43">
        <f t="shared" si="647"/>
        <v>39210248.795710273</v>
      </c>
      <c r="AS129" s="43">
        <f t="shared" si="648"/>
        <v>39210679.886965662</v>
      </c>
      <c r="AT129" s="43">
        <f t="shared" si="649"/>
        <v>39210803.401824988</v>
      </c>
      <c r="AU129" s="43">
        <f t="shared" si="650"/>
        <v>39210838.789847165</v>
      </c>
      <c r="AV129" s="43">
        <f t="shared" si="651"/>
        <v>39210848.928719945</v>
      </c>
      <c r="AW129" s="43">
        <f t="shared" si="652"/>
        <v>39210851.833558477</v>
      </c>
      <c r="AX129" s="43">
        <f t="shared" si="653"/>
        <v>39210852.665808886</v>
      </c>
      <c r="AY129" s="73"/>
      <c r="AZ129" s="73"/>
      <c r="BA129" s="526">
        <f>InputsTimeDependentComplianceE!D44</f>
        <v>0.85299999999999998</v>
      </c>
      <c r="BB129" s="92">
        <f>InputsTimeDependentComplianceE!E44</f>
        <v>0.85299999999999998</v>
      </c>
      <c r="BC129" s="92">
        <f>InputsTimeDependentComplianceE!F44</f>
        <v>0.85299999999999998</v>
      </c>
      <c r="BD129" s="92">
        <f>InputsTimeDependentComplianceE!G44</f>
        <v>0.85299999999999998</v>
      </c>
      <c r="BE129" s="92">
        <f>InputsTimeDependentComplianceE!H44</f>
        <v>0.85299999999999998</v>
      </c>
      <c r="BF129" s="92">
        <f>InputsTimeDependentComplianceE!I44</f>
        <v>0.85299999999999998</v>
      </c>
      <c r="BG129" s="92">
        <f>InputsTimeDependentComplianceE!J44</f>
        <v>0.85299999999999998</v>
      </c>
      <c r="BH129" s="92">
        <f>InputsTimeDependentComplianceE!K44</f>
        <v>0.85299999999999998</v>
      </c>
      <c r="BI129" s="92">
        <f>InputsTimeDependentComplianceE!L44</f>
        <v>0.85299999999999998</v>
      </c>
      <c r="BJ129" s="92">
        <f>InputsTimeDependentComplianceE!M44</f>
        <v>0.85299999999999998</v>
      </c>
      <c r="BK129" s="92">
        <f>InputsTimeDependentComplianceE!N44</f>
        <v>0.85299999999999998</v>
      </c>
      <c r="BL129" s="92">
        <f>InputsTimeDependentComplianceE!O44</f>
        <v>0.85299999999999998</v>
      </c>
      <c r="BM129" s="92">
        <f>InputsTimeDependentComplianceE!P44</f>
        <v>0.85299999999999998</v>
      </c>
      <c r="BN129" s="92">
        <f>InputsTimeDependentComplianceE!Q44</f>
        <v>0.85299999999999998</v>
      </c>
      <c r="BO129" s="92">
        <f>InputsTimeDependentComplianceE!R44</f>
        <v>0.85299999999999998</v>
      </c>
      <c r="BP129" s="92">
        <f t="shared" si="572"/>
        <v>0.85299999999999998</v>
      </c>
      <c r="BQ129" s="92">
        <f t="shared" si="572"/>
        <v>0.85299999999999998</v>
      </c>
      <c r="BR129" s="92">
        <f t="shared" ref="BR129:BS129" si="686">BQ129</f>
        <v>0.85299999999999998</v>
      </c>
      <c r="BS129" s="92">
        <f t="shared" si="686"/>
        <v>0.85299999999999998</v>
      </c>
      <c r="BT129" s="92">
        <f t="shared" ref="BT129:BU129" si="687">BS129</f>
        <v>0.85299999999999998</v>
      </c>
      <c r="BU129" s="92">
        <f t="shared" si="687"/>
        <v>0.85299999999999998</v>
      </c>
      <c r="BV129" s="92">
        <f t="shared" ref="BV129:BW129" si="688">BU129</f>
        <v>0.85299999999999998</v>
      </c>
      <c r="BW129" s="92">
        <f t="shared" si="688"/>
        <v>0.85299999999999998</v>
      </c>
      <c r="BX129" s="92">
        <f t="shared" ref="BX129:BY129" si="689">BW129</f>
        <v>0.85299999999999998</v>
      </c>
      <c r="BY129" s="92">
        <f t="shared" si="689"/>
        <v>0.85299999999999998</v>
      </c>
      <c r="BZ129" s="23"/>
      <c r="CA129" s="526">
        <f>InputsTimeDependentComplianceD!D44</f>
        <v>0.85299999999999998</v>
      </c>
      <c r="CB129" s="92">
        <f>InputsTimeDependentComplianceD!E44</f>
        <v>0.85299999999999998</v>
      </c>
      <c r="CC129" s="92">
        <f>InputsTimeDependentComplianceD!F44</f>
        <v>0.85299999999999998</v>
      </c>
      <c r="CD129" s="92">
        <f>InputsTimeDependentComplianceD!G44</f>
        <v>0.85299999999999998</v>
      </c>
      <c r="CE129" s="92">
        <f>InputsTimeDependentComplianceD!H44</f>
        <v>0.85299999999999998</v>
      </c>
      <c r="CF129" s="92">
        <f>InputsTimeDependentComplianceD!I44</f>
        <v>0.85299999999999998</v>
      </c>
      <c r="CG129" s="92">
        <f>InputsTimeDependentComplianceD!J44</f>
        <v>0.85299999999999998</v>
      </c>
      <c r="CH129" s="92">
        <f>InputsTimeDependentComplianceD!K44</f>
        <v>0.85299999999999998</v>
      </c>
      <c r="CI129" s="92">
        <f>InputsTimeDependentComplianceD!L44</f>
        <v>0.85299999999999998</v>
      </c>
      <c r="CJ129" s="92">
        <f>InputsTimeDependentComplianceD!M44</f>
        <v>0.85299999999999998</v>
      </c>
      <c r="CK129" s="92">
        <f>InputsTimeDependentComplianceD!N44</f>
        <v>0.85299999999999998</v>
      </c>
      <c r="CL129" s="92">
        <f>InputsTimeDependentComplianceD!O44</f>
        <v>0.85299999999999998</v>
      </c>
      <c r="CM129" s="92">
        <f>InputsTimeDependentComplianceD!P44</f>
        <v>0.85299999999999998</v>
      </c>
      <c r="CN129" s="92">
        <f>InputsTimeDependentComplianceD!Q44</f>
        <v>0.85299999999999998</v>
      </c>
      <c r="CO129" s="92">
        <f>InputsTimeDependentComplianceD!R44</f>
        <v>0.85299999999999998</v>
      </c>
      <c r="CP129" s="92">
        <f t="shared" ref="CP129:CY129" si="690">CO129</f>
        <v>0.85299999999999998</v>
      </c>
      <c r="CQ129" s="92">
        <f t="shared" si="690"/>
        <v>0.85299999999999998</v>
      </c>
      <c r="CR129" s="92">
        <f t="shared" si="690"/>
        <v>0.85299999999999998</v>
      </c>
      <c r="CS129" s="92">
        <f t="shared" si="690"/>
        <v>0.85299999999999998</v>
      </c>
      <c r="CT129" s="92">
        <f t="shared" si="690"/>
        <v>0.85299999999999998</v>
      </c>
      <c r="CU129" s="92">
        <f t="shared" si="690"/>
        <v>0.85299999999999998</v>
      </c>
      <c r="CV129" s="92">
        <f t="shared" si="690"/>
        <v>0.85299999999999998</v>
      </c>
      <c r="CW129" s="92">
        <f t="shared" si="690"/>
        <v>0.85299999999999998</v>
      </c>
      <c r="CX129" s="92">
        <f t="shared" si="690"/>
        <v>0.85299999999999998</v>
      </c>
      <c r="CY129" s="92">
        <f t="shared" si="690"/>
        <v>0.85299999999999998</v>
      </c>
      <c r="CZ129" s="168"/>
      <c r="DA129" s="526">
        <f>InputsTimeDependentComplianceG!D44</f>
        <v>0.85299999999999998</v>
      </c>
      <c r="DB129" s="92">
        <f>InputsTimeDependentComplianceG!E44</f>
        <v>0.85299999999999998</v>
      </c>
      <c r="DC129" s="92">
        <f>InputsTimeDependentComplianceG!F44</f>
        <v>0.85299999999999998</v>
      </c>
      <c r="DD129" s="92">
        <f>InputsTimeDependentComplianceG!G44</f>
        <v>0.85299999999999998</v>
      </c>
      <c r="DE129" s="92">
        <f>InputsTimeDependentComplianceG!H44</f>
        <v>0.85299999999999998</v>
      </c>
      <c r="DF129" s="92">
        <f>InputsTimeDependentComplianceG!I44</f>
        <v>0.85299999999999998</v>
      </c>
      <c r="DG129" s="92">
        <f>InputsTimeDependentComplianceG!J44</f>
        <v>0.85299999999999998</v>
      </c>
      <c r="DH129" s="92">
        <f>InputsTimeDependentComplianceG!K44</f>
        <v>0.85299999999999998</v>
      </c>
      <c r="DI129" s="92">
        <f>InputsTimeDependentComplianceG!L44</f>
        <v>0.85299999999999998</v>
      </c>
      <c r="DJ129" s="92">
        <f>InputsTimeDependentComplianceG!M44</f>
        <v>0.85299999999999998</v>
      </c>
      <c r="DK129" s="92">
        <f>InputsTimeDependentComplianceG!N44</f>
        <v>0.85299999999999998</v>
      </c>
      <c r="DL129" s="92">
        <f>InputsTimeDependentComplianceG!O44</f>
        <v>0.85299999999999998</v>
      </c>
      <c r="DM129" s="92">
        <f>InputsTimeDependentComplianceG!P44</f>
        <v>0.85299999999999998</v>
      </c>
      <c r="DN129" s="92">
        <f>InputsTimeDependentComplianceG!Q44</f>
        <v>0.85299999999999998</v>
      </c>
      <c r="DO129" s="92">
        <f>InputsTimeDependentComplianceG!R44</f>
        <v>0.85299999999999998</v>
      </c>
      <c r="DP129" s="92">
        <f t="shared" ref="DP129:DY129" si="691">DO129</f>
        <v>0.85299999999999998</v>
      </c>
      <c r="DQ129" s="92">
        <f t="shared" si="691"/>
        <v>0.85299999999999998</v>
      </c>
      <c r="DR129" s="92">
        <f t="shared" si="691"/>
        <v>0.85299999999999998</v>
      </c>
      <c r="DS129" s="92">
        <f t="shared" si="691"/>
        <v>0.85299999999999998</v>
      </c>
      <c r="DT129" s="92">
        <f t="shared" si="691"/>
        <v>0.85299999999999998</v>
      </c>
      <c r="DU129" s="92">
        <f t="shared" si="691"/>
        <v>0.85299999999999998</v>
      </c>
      <c r="DV129" s="92">
        <f t="shared" si="691"/>
        <v>0.85299999999999998</v>
      </c>
      <c r="DW129" s="92">
        <f t="shared" si="691"/>
        <v>0.85299999999999998</v>
      </c>
      <c r="DX129" s="92">
        <f t="shared" si="691"/>
        <v>0.85299999999999998</v>
      </c>
      <c r="DY129" s="92">
        <f t="shared" si="691"/>
        <v>0.85299999999999998</v>
      </c>
      <c r="DZ129" s="168"/>
      <c r="EA129" s="48">
        <f>InputsStatic!S44</f>
        <v>12</v>
      </c>
      <c r="EB129" s="47">
        <v>0</v>
      </c>
      <c r="EC129" s="48">
        <f>InputsStatic!T44</f>
        <v>2000</v>
      </c>
      <c r="ED129" s="49">
        <f>InputsNOMAD!AH44</f>
        <v>0</v>
      </c>
      <c r="EE129" s="50">
        <f>InputsNOMAD!AI44</f>
        <v>0</v>
      </c>
      <c r="EF129" s="48">
        <f>InputsStatic!K44</f>
        <v>0</v>
      </c>
      <c r="EG129" s="73"/>
      <c r="EH129" s="47">
        <f>InputsStatic!AF44</f>
        <v>0.26103000000000004</v>
      </c>
      <c r="EI129" s="168"/>
      <c r="EJ129" s="48">
        <f t="shared" si="405"/>
        <v>11</v>
      </c>
      <c r="EK129" s="48">
        <v>0</v>
      </c>
      <c r="EL129" s="48">
        <v>0</v>
      </c>
      <c r="EM129" s="48">
        <v>0</v>
      </c>
      <c r="EN129" s="48">
        <v>0</v>
      </c>
      <c r="EO129" s="48">
        <v>0</v>
      </c>
      <c r="EP129" s="48">
        <v>0</v>
      </c>
      <c r="EQ129" s="48">
        <v>0</v>
      </c>
      <c r="ER129" s="48">
        <v>0</v>
      </c>
      <c r="ES129" s="48">
        <v>0</v>
      </c>
      <c r="ET129" s="48">
        <v>0</v>
      </c>
      <c r="EU129" s="48">
        <v>1</v>
      </c>
      <c r="EV129" s="48">
        <v>0</v>
      </c>
      <c r="EW129" s="48">
        <v>0</v>
      </c>
      <c r="EX129" s="48">
        <v>0</v>
      </c>
      <c r="EY129" s="48">
        <f t="shared" si="406"/>
        <v>1</v>
      </c>
      <c r="EZ129" s="48">
        <f t="shared" si="579"/>
        <v>1</v>
      </c>
      <c r="FA129" s="168"/>
      <c r="FB129" s="48">
        <f t="shared" si="580"/>
        <v>9</v>
      </c>
      <c r="FC129" s="43">
        <f t="shared" si="407"/>
        <v>2017</v>
      </c>
      <c r="FD129" s="78"/>
      <c r="FE129" s="78"/>
      <c r="FF129" s="78"/>
      <c r="FG129" s="78"/>
      <c r="FH129" s="78"/>
      <c r="FI129" s="78"/>
      <c r="FJ129" s="23"/>
      <c r="FK129" s="48">
        <f>InputsTimeDependentUnits!D44</f>
        <v>47334034</v>
      </c>
      <c r="FL129" s="48">
        <f>InputsTimeDependentUnits!E44</f>
        <v>105423244</v>
      </c>
      <c r="FM129" s="48">
        <f>InputsTimeDependentUnits!F44</f>
        <v>96053304</v>
      </c>
      <c r="FN129" s="48">
        <f>InputsTimeDependentUnits!G44</f>
        <v>100738274</v>
      </c>
      <c r="FO129" s="251">
        <v>39210853</v>
      </c>
      <c r="FP129" s="251">
        <f>FO129</f>
        <v>39210853</v>
      </c>
      <c r="FQ129" s="251">
        <f t="shared" ref="FQ129:FU133" si="692">FP129</f>
        <v>39210853</v>
      </c>
      <c r="FR129" s="250">
        <f t="shared" si="692"/>
        <v>39210853</v>
      </c>
      <c r="FS129" s="250">
        <f t="shared" si="692"/>
        <v>39210853</v>
      </c>
      <c r="FT129" s="250">
        <f t="shared" si="692"/>
        <v>39210853</v>
      </c>
      <c r="FU129" s="250">
        <f t="shared" si="692"/>
        <v>39210853</v>
      </c>
      <c r="FV129" s="250">
        <f t="shared" si="682"/>
        <v>39210853</v>
      </c>
      <c r="FW129" s="250">
        <f t="shared" si="683"/>
        <v>39210853</v>
      </c>
      <c r="FX129" s="250">
        <f t="shared" si="684"/>
        <v>39210853</v>
      </c>
      <c r="FY129" s="250">
        <f t="shared" si="685"/>
        <v>39210853</v>
      </c>
      <c r="FZ129" s="250">
        <f t="shared" si="674"/>
        <v>39210853</v>
      </c>
      <c r="GA129" s="250">
        <f t="shared" si="674"/>
        <v>39210853</v>
      </c>
      <c r="GB129" s="250">
        <f t="shared" si="674"/>
        <v>39210853</v>
      </c>
      <c r="GC129" s="250">
        <f t="shared" si="674"/>
        <v>39210853</v>
      </c>
      <c r="GD129" s="250">
        <f t="shared" si="674"/>
        <v>39210853</v>
      </c>
      <c r="GE129" s="250">
        <f t="shared" si="674"/>
        <v>39210853</v>
      </c>
      <c r="GF129" s="250">
        <f t="shared" si="674"/>
        <v>39210853</v>
      </c>
      <c r="GG129" s="250">
        <f t="shared" si="674"/>
        <v>39210853</v>
      </c>
      <c r="GH129" s="250">
        <f t="shared" si="674"/>
        <v>39210853</v>
      </c>
      <c r="GI129" s="250">
        <f t="shared" si="674"/>
        <v>39210853</v>
      </c>
      <c r="GJ129" s="168"/>
      <c r="GK129" s="229">
        <v>1</v>
      </c>
      <c r="GL129" s="224">
        <v>1</v>
      </c>
      <c r="GM129" s="224">
        <v>1</v>
      </c>
      <c r="GN129" s="224">
        <v>1</v>
      </c>
      <c r="GO129" s="224">
        <v>1</v>
      </c>
      <c r="GP129" s="224">
        <v>1</v>
      </c>
      <c r="GQ129" s="224">
        <v>1</v>
      </c>
      <c r="GR129" s="224">
        <v>1</v>
      </c>
      <c r="GS129" s="224">
        <v>1</v>
      </c>
      <c r="GT129" s="224">
        <v>1</v>
      </c>
      <c r="GU129" s="224">
        <v>1</v>
      </c>
      <c r="GV129" s="224">
        <v>1</v>
      </c>
      <c r="GW129" s="224">
        <v>1</v>
      </c>
      <c r="GX129" s="224">
        <v>1</v>
      </c>
      <c r="GY129" s="224">
        <v>1</v>
      </c>
      <c r="GZ129" s="224">
        <v>1</v>
      </c>
      <c r="HA129" s="224">
        <v>1</v>
      </c>
      <c r="HB129" s="224">
        <v>0.99994622300604519</v>
      </c>
      <c r="HC129" s="224">
        <v>0.99998459089146241</v>
      </c>
      <c r="HD129" s="224">
        <v>0.9999955850734914</v>
      </c>
      <c r="HE129" s="224">
        <v>0.99999873509063908</v>
      </c>
      <c r="HF129" s="224">
        <v>0.99999963759643695</v>
      </c>
      <c r="HG129" s="224">
        <v>0.99999989616956164</v>
      </c>
      <c r="HH129" s="224">
        <v>0.99999997025207488</v>
      </c>
      <c r="HI129" s="224">
        <v>0.99999999147707619</v>
      </c>
      <c r="HJ129" s="168"/>
      <c r="HK129" s="48">
        <f t="shared" si="409"/>
        <v>2006</v>
      </c>
      <c r="HL129" s="48">
        <f ca="1">IF($EJ129&gt;0,OFFSET(Dashboard!F$16,$EJ129-1,0),0)</f>
        <v>0</v>
      </c>
      <c r="HM129" s="48">
        <f ca="1">IF($EJ129&gt;0,OFFSET(Dashboard!G$16,$EJ129-1,0),0)</f>
        <v>0</v>
      </c>
      <c r="HN129" s="48">
        <f ca="1">IF($EJ129&gt;0,OFFSET(Dashboard!H$16,$EJ129-1,0),0)</f>
        <v>1</v>
      </c>
      <c r="HO129" s="168"/>
    </row>
    <row r="130" spans="1:223" s="5" customFormat="1" ht="30.75" customHeight="1" x14ac:dyDescent="0.2">
      <c r="A130" s="48">
        <f t="shared" ca="1" si="548"/>
        <v>1</v>
      </c>
      <c r="B130" s="242">
        <f t="shared" si="571"/>
        <v>120</v>
      </c>
      <c r="C130" s="64"/>
      <c r="D130" s="529" t="str">
        <f ca="1">IF(EJ130&gt;0,OFFSET(Dashboard!$E$16,EJ130-1,0),"")</f>
        <v>2005 T-24</v>
      </c>
      <c r="E130" s="44" t="s">
        <v>141</v>
      </c>
      <c r="F130" s="22" t="s">
        <v>145</v>
      </c>
      <c r="G130" s="716">
        <f t="shared" ca="1" si="592"/>
        <v>47.563771600000003</v>
      </c>
      <c r="H130" s="715">
        <f t="shared" ca="1" si="593"/>
        <v>2.8273519999999999</v>
      </c>
      <c r="I130" s="713">
        <f t="shared" ca="1" si="594"/>
        <v>0</v>
      </c>
      <c r="J130" s="525">
        <f>InputsStatic!J45</f>
        <v>38718</v>
      </c>
      <c r="K130" s="51">
        <f>InputsStatic!L45</f>
        <v>15</v>
      </c>
      <c r="L130" s="168"/>
      <c r="M130" s="765">
        <v>1</v>
      </c>
      <c r="N130" s="86">
        <v>0</v>
      </c>
      <c r="O130" s="43">
        <v>100</v>
      </c>
      <c r="P130" s="168"/>
      <c r="Q130" s="23"/>
      <c r="R130" s="614">
        <f>InputsStatic!M45</f>
        <v>370.1</v>
      </c>
      <c r="S130" s="615">
        <f>InputsStatic!N45</f>
        <v>2.1999999999999999E-2</v>
      </c>
      <c r="T130" s="615">
        <f>InputsStatic!O45</f>
        <v>0</v>
      </c>
      <c r="U130" s="135">
        <f>InputsStatic!P45</f>
        <v>1</v>
      </c>
      <c r="V130" s="135">
        <f>InputsStatic!Q45</f>
        <v>1</v>
      </c>
      <c r="W130" s="135">
        <f>InputsStatic!R45</f>
        <v>0</v>
      </c>
      <c r="X130" s="138"/>
      <c r="Y130" s="138"/>
      <c r="Z130" s="48">
        <f t="shared" si="552"/>
        <v>128516</v>
      </c>
      <c r="AA130" s="43">
        <f t="shared" si="553"/>
        <v>136776</v>
      </c>
      <c r="AB130" s="43">
        <f t="shared" si="554"/>
        <v>85519</v>
      </c>
      <c r="AC130" s="43">
        <f t="shared" si="555"/>
        <v>111147.5</v>
      </c>
      <c r="AD130" s="43">
        <f t="shared" si="556"/>
        <v>23944</v>
      </c>
      <c r="AE130" s="43">
        <f t="shared" si="557"/>
        <v>23944</v>
      </c>
      <c r="AF130" s="43">
        <f t="shared" si="558"/>
        <v>23944</v>
      </c>
      <c r="AG130" s="43">
        <f t="shared" si="559"/>
        <v>23944</v>
      </c>
      <c r="AH130" s="43">
        <f t="shared" si="560"/>
        <v>23944</v>
      </c>
      <c r="AI130" s="43">
        <f t="shared" si="561"/>
        <v>23944</v>
      </c>
      <c r="AJ130" s="43">
        <f t="shared" si="562"/>
        <v>23944</v>
      </c>
      <c r="AK130" s="43">
        <f t="shared" si="563"/>
        <v>23944</v>
      </c>
      <c r="AL130" s="43">
        <f t="shared" si="564"/>
        <v>23944</v>
      </c>
      <c r="AM130" s="43">
        <f t="shared" si="565"/>
        <v>23944</v>
      </c>
      <c r="AN130" s="43">
        <f t="shared" si="566"/>
        <v>23944</v>
      </c>
      <c r="AO130" s="43">
        <f t="shared" si="644"/>
        <v>23944</v>
      </c>
      <c r="AP130" s="43">
        <f t="shared" si="645"/>
        <v>23944</v>
      </c>
      <c r="AQ130" s="43">
        <f t="shared" si="646"/>
        <v>23829.439451722606</v>
      </c>
      <c r="AR130" s="43">
        <f t="shared" si="647"/>
        <v>23894.023070761137</v>
      </c>
      <c r="AS130" s="43">
        <f t="shared" si="648"/>
        <v>23922.244200921949</v>
      </c>
      <c r="AT130" s="43">
        <f t="shared" si="649"/>
        <v>23934.538169094398</v>
      </c>
      <c r="AU130" s="43">
        <f t="shared" si="650"/>
        <v>23939.88661963497</v>
      </c>
      <c r="AV130" s="43">
        <f t="shared" si="651"/>
        <v>23942.212089334251</v>
      </c>
      <c r="AW130" s="43">
        <f t="shared" si="652"/>
        <v>23943.222931335538</v>
      </c>
      <c r="AX130" s="43">
        <f t="shared" si="653"/>
        <v>23943.662278681895</v>
      </c>
      <c r="AY130" s="73"/>
      <c r="AZ130" s="73"/>
      <c r="BA130" s="526">
        <f>InputsTimeDependentComplianceE!D45</f>
        <v>1.2</v>
      </c>
      <c r="BB130" s="92">
        <f>InputsTimeDependentComplianceE!E45</f>
        <v>1.2</v>
      </c>
      <c r="BC130" s="92">
        <f>InputsTimeDependentComplianceE!F45</f>
        <v>1.2</v>
      </c>
      <c r="BD130" s="92">
        <f>InputsTimeDependentComplianceE!G45</f>
        <v>1.2</v>
      </c>
      <c r="BE130" s="92">
        <f>InputsTimeDependentComplianceE!H45</f>
        <v>1.2</v>
      </c>
      <c r="BF130" s="92">
        <f>InputsTimeDependentComplianceE!I45</f>
        <v>1.2</v>
      </c>
      <c r="BG130" s="92">
        <f>InputsTimeDependentComplianceE!J45</f>
        <v>1.2</v>
      </c>
      <c r="BH130" s="92">
        <f>InputsTimeDependentComplianceE!K45</f>
        <v>1.2</v>
      </c>
      <c r="BI130" s="92">
        <f>InputsTimeDependentComplianceE!L45</f>
        <v>1.2</v>
      </c>
      <c r="BJ130" s="92">
        <f>InputsTimeDependentComplianceE!M45</f>
        <v>1.2</v>
      </c>
      <c r="BK130" s="92">
        <f>InputsTimeDependentComplianceE!N45</f>
        <v>1.2</v>
      </c>
      <c r="BL130" s="92">
        <f>InputsTimeDependentComplianceE!O45</f>
        <v>1.2</v>
      </c>
      <c r="BM130" s="92">
        <f>InputsTimeDependentComplianceE!P45</f>
        <v>1.2</v>
      </c>
      <c r="BN130" s="92">
        <f>InputsTimeDependentComplianceE!Q45</f>
        <v>1.2</v>
      </c>
      <c r="BO130" s="92">
        <f>InputsTimeDependentComplianceE!R45</f>
        <v>1.2</v>
      </c>
      <c r="BP130" s="92">
        <f t="shared" si="572"/>
        <v>1.2</v>
      </c>
      <c r="BQ130" s="92">
        <f t="shared" si="572"/>
        <v>1.2</v>
      </c>
      <c r="BR130" s="92">
        <f t="shared" ref="BR130:BS130" si="693">BQ130</f>
        <v>1.2</v>
      </c>
      <c r="BS130" s="92">
        <f t="shared" si="693"/>
        <v>1.2</v>
      </c>
      <c r="BT130" s="92">
        <f t="shared" ref="BT130:BU130" si="694">BS130</f>
        <v>1.2</v>
      </c>
      <c r="BU130" s="92">
        <f t="shared" si="694"/>
        <v>1.2</v>
      </c>
      <c r="BV130" s="92">
        <f t="shared" ref="BV130:BW130" si="695">BU130</f>
        <v>1.2</v>
      </c>
      <c r="BW130" s="92">
        <f t="shared" si="695"/>
        <v>1.2</v>
      </c>
      <c r="BX130" s="92">
        <f t="shared" ref="BX130:BY130" si="696">BW130</f>
        <v>1.2</v>
      </c>
      <c r="BY130" s="92">
        <f t="shared" si="696"/>
        <v>1.2</v>
      </c>
      <c r="BZ130" s="23"/>
      <c r="CA130" s="526">
        <f>InputsTimeDependentComplianceD!D45</f>
        <v>1.2</v>
      </c>
      <c r="CB130" s="92">
        <f>InputsTimeDependentComplianceD!E45</f>
        <v>1.2</v>
      </c>
      <c r="CC130" s="92">
        <f>InputsTimeDependentComplianceD!F45</f>
        <v>1.2</v>
      </c>
      <c r="CD130" s="92">
        <f>InputsTimeDependentComplianceD!G45</f>
        <v>1.2</v>
      </c>
      <c r="CE130" s="92">
        <f>InputsTimeDependentComplianceD!H45</f>
        <v>1.2</v>
      </c>
      <c r="CF130" s="92">
        <f>InputsTimeDependentComplianceD!I45</f>
        <v>1.2</v>
      </c>
      <c r="CG130" s="92">
        <f>InputsTimeDependentComplianceD!J45</f>
        <v>1.2</v>
      </c>
      <c r="CH130" s="92">
        <f>InputsTimeDependentComplianceD!K45</f>
        <v>1.2</v>
      </c>
      <c r="CI130" s="92">
        <f>InputsTimeDependentComplianceD!L45</f>
        <v>1.2</v>
      </c>
      <c r="CJ130" s="92">
        <f>InputsTimeDependentComplianceD!M45</f>
        <v>1.2</v>
      </c>
      <c r="CK130" s="92">
        <f>InputsTimeDependentComplianceD!N45</f>
        <v>1.2</v>
      </c>
      <c r="CL130" s="92">
        <f>InputsTimeDependentComplianceD!O45</f>
        <v>1.2</v>
      </c>
      <c r="CM130" s="92">
        <f>InputsTimeDependentComplianceD!P45</f>
        <v>1.2</v>
      </c>
      <c r="CN130" s="92">
        <f>InputsTimeDependentComplianceD!Q45</f>
        <v>1.2</v>
      </c>
      <c r="CO130" s="92">
        <f>InputsTimeDependentComplianceD!R45</f>
        <v>1.2</v>
      </c>
      <c r="CP130" s="92">
        <f t="shared" ref="CP130:CY130" si="697">CO130</f>
        <v>1.2</v>
      </c>
      <c r="CQ130" s="92">
        <f t="shared" si="697"/>
        <v>1.2</v>
      </c>
      <c r="CR130" s="92">
        <f t="shared" si="697"/>
        <v>1.2</v>
      </c>
      <c r="CS130" s="92">
        <f t="shared" si="697"/>
        <v>1.2</v>
      </c>
      <c r="CT130" s="92">
        <f t="shared" si="697"/>
        <v>1.2</v>
      </c>
      <c r="CU130" s="92">
        <f t="shared" si="697"/>
        <v>1.2</v>
      </c>
      <c r="CV130" s="92">
        <f t="shared" si="697"/>
        <v>1.2</v>
      </c>
      <c r="CW130" s="92">
        <f t="shared" si="697"/>
        <v>1.2</v>
      </c>
      <c r="CX130" s="92">
        <f t="shared" si="697"/>
        <v>1.2</v>
      </c>
      <c r="CY130" s="92">
        <f t="shared" si="697"/>
        <v>1.2</v>
      </c>
      <c r="CZ130" s="168"/>
      <c r="DA130" s="526">
        <f>InputsTimeDependentComplianceG!D45</f>
        <v>1.2</v>
      </c>
      <c r="DB130" s="92">
        <f>InputsTimeDependentComplianceG!E45</f>
        <v>1.2</v>
      </c>
      <c r="DC130" s="92">
        <f>InputsTimeDependentComplianceG!F45</f>
        <v>1.2</v>
      </c>
      <c r="DD130" s="92">
        <f>InputsTimeDependentComplianceG!G45</f>
        <v>1.2</v>
      </c>
      <c r="DE130" s="92">
        <f>InputsTimeDependentComplianceG!H45</f>
        <v>1.2</v>
      </c>
      <c r="DF130" s="92">
        <f>InputsTimeDependentComplianceG!I45</f>
        <v>1.2</v>
      </c>
      <c r="DG130" s="92">
        <f>InputsTimeDependentComplianceG!J45</f>
        <v>1.2</v>
      </c>
      <c r="DH130" s="92">
        <f>InputsTimeDependentComplianceG!K45</f>
        <v>1.2</v>
      </c>
      <c r="DI130" s="92">
        <f>InputsTimeDependentComplianceG!L45</f>
        <v>1.2</v>
      </c>
      <c r="DJ130" s="92">
        <f>InputsTimeDependentComplianceG!M45</f>
        <v>1.2</v>
      </c>
      <c r="DK130" s="92">
        <f>InputsTimeDependentComplianceG!N45</f>
        <v>1.2</v>
      </c>
      <c r="DL130" s="92">
        <f>InputsTimeDependentComplianceG!O45</f>
        <v>1.2</v>
      </c>
      <c r="DM130" s="92">
        <f>InputsTimeDependentComplianceG!P45</f>
        <v>1.2</v>
      </c>
      <c r="DN130" s="92">
        <f>InputsTimeDependentComplianceG!Q45</f>
        <v>1.2</v>
      </c>
      <c r="DO130" s="92">
        <f>InputsTimeDependentComplianceG!R45</f>
        <v>1.2</v>
      </c>
      <c r="DP130" s="92">
        <f t="shared" ref="DP130:DY130" si="698">DO130</f>
        <v>1.2</v>
      </c>
      <c r="DQ130" s="92">
        <f t="shared" si="698"/>
        <v>1.2</v>
      </c>
      <c r="DR130" s="92">
        <f t="shared" si="698"/>
        <v>1.2</v>
      </c>
      <c r="DS130" s="92">
        <f t="shared" si="698"/>
        <v>1.2</v>
      </c>
      <c r="DT130" s="92">
        <f t="shared" si="698"/>
        <v>1.2</v>
      </c>
      <c r="DU130" s="92">
        <f t="shared" si="698"/>
        <v>1.2</v>
      </c>
      <c r="DV130" s="92">
        <f t="shared" si="698"/>
        <v>1.2</v>
      </c>
      <c r="DW130" s="92">
        <f t="shared" si="698"/>
        <v>1.2</v>
      </c>
      <c r="DX130" s="92">
        <f t="shared" si="698"/>
        <v>1.2</v>
      </c>
      <c r="DY130" s="92">
        <f t="shared" si="698"/>
        <v>1.2</v>
      </c>
      <c r="DZ130" s="168"/>
      <c r="EA130" s="48">
        <f>InputsStatic!S45</f>
        <v>12</v>
      </c>
      <c r="EB130" s="47">
        <v>0</v>
      </c>
      <c r="EC130" s="48">
        <f>InputsStatic!T45</f>
        <v>2000</v>
      </c>
      <c r="ED130" s="49">
        <f>InputsNOMAD!AH45</f>
        <v>0</v>
      </c>
      <c r="EE130" s="50">
        <f>InputsNOMAD!AI45</f>
        <v>0</v>
      </c>
      <c r="EF130" s="48">
        <f>InputsStatic!K45</f>
        <v>0</v>
      </c>
      <c r="EG130" s="73"/>
      <c r="EH130" s="47">
        <f>InputsStatic!AF45</f>
        <v>0.87760000000000016</v>
      </c>
      <c r="EI130" s="168"/>
      <c r="EJ130" s="48">
        <f t="shared" si="405"/>
        <v>11</v>
      </c>
      <c r="EK130" s="48">
        <v>0</v>
      </c>
      <c r="EL130" s="48">
        <v>0</v>
      </c>
      <c r="EM130" s="48">
        <v>0</v>
      </c>
      <c r="EN130" s="48">
        <v>0</v>
      </c>
      <c r="EO130" s="48">
        <v>0</v>
      </c>
      <c r="EP130" s="48">
        <v>0</v>
      </c>
      <c r="EQ130" s="48">
        <v>0</v>
      </c>
      <c r="ER130" s="48">
        <v>0</v>
      </c>
      <c r="ES130" s="48">
        <v>0</v>
      </c>
      <c r="ET130" s="48">
        <v>0</v>
      </c>
      <c r="EU130" s="48">
        <v>1</v>
      </c>
      <c r="EV130" s="48">
        <v>0</v>
      </c>
      <c r="EW130" s="48">
        <v>0</v>
      </c>
      <c r="EX130" s="48">
        <v>0</v>
      </c>
      <c r="EY130" s="48">
        <f t="shared" si="406"/>
        <v>1</v>
      </c>
      <c r="EZ130" s="48">
        <f t="shared" si="579"/>
        <v>1</v>
      </c>
      <c r="FA130" s="168"/>
      <c r="FB130" s="48">
        <f t="shared" si="580"/>
        <v>9</v>
      </c>
      <c r="FC130" s="43">
        <f t="shared" si="407"/>
        <v>2017</v>
      </c>
      <c r="FD130" s="78"/>
      <c r="FE130" s="78"/>
      <c r="FF130" s="78"/>
      <c r="FG130" s="78"/>
      <c r="FH130" s="78"/>
      <c r="FI130" s="78"/>
      <c r="FJ130" s="23"/>
      <c r="FK130" s="48">
        <f>InputsTimeDependentUnits!D45</f>
        <v>128516</v>
      </c>
      <c r="FL130" s="48">
        <f>InputsTimeDependentUnits!E45</f>
        <v>136776</v>
      </c>
      <c r="FM130" s="48">
        <f>InputsTimeDependentUnits!F45</f>
        <v>85519</v>
      </c>
      <c r="FN130" s="48">
        <f>InputsTimeDependentUnits!G45</f>
        <v>111147.5</v>
      </c>
      <c r="FO130" s="251">
        <v>23944</v>
      </c>
      <c r="FP130" s="251">
        <f>FO130</f>
        <v>23944</v>
      </c>
      <c r="FQ130" s="251">
        <f>FP130</f>
        <v>23944</v>
      </c>
      <c r="FR130" s="250">
        <f t="shared" si="692"/>
        <v>23944</v>
      </c>
      <c r="FS130" s="250">
        <f t="shared" si="692"/>
        <v>23944</v>
      </c>
      <c r="FT130" s="250">
        <f t="shared" si="692"/>
        <v>23944</v>
      </c>
      <c r="FU130" s="250">
        <f t="shared" si="692"/>
        <v>23944</v>
      </c>
      <c r="FV130" s="250">
        <f t="shared" si="682"/>
        <v>23944</v>
      </c>
      <c r="FW130" s="250">
        <f t="shared" si="683"/>
        <v>23944</v>
      </c>
      <c r="FX130" s="250">
        <f t="shared" si="684"/>
        <v>23944</v>
      </c>
      <c r="FY130" s="250">
        <f t="shared" si="685"/>
        <v>23944</v>
      </c>
      <c r="FZ130" s="250">
        <f t="shared" si="674"/>
        <v>23944</v>
      </c>
      <c r="GA130" s="250">
        <f t="shared" si="674"/>
        <v>23944</v>
      </c>
      <c r="GB130" s="250">
        <f t="shared" si="674"/>
        <v>23944</v>
      </c>
      <c r="GC130" s="250">
        <f t="shared" si="674"/>
        <v>23944</v>
      </c>
      <c r="GD130" s="250">
        <f t="shared" si="674"/>
        <v>23944</v>
      </c>
      <c r="GE130" s="250">
        <f t="shared" si="674"/>
        <v>23944</v>
      </c>
      <c r="GF130" s="250">
        <f t="shared" si="674"/>
        <v>23944</v>
      </c>
      <c r="GG130" s="250">
        <f t="shared" si="674"/>
        <v>23944</v>
      </c>
      <c r="GH130" s="250">
        <f t="shared" si="674"/>
        <v>23944</v>
      </c>
      <c r="GI130" s="250">
        <f t="shared" si="674"/>
        <v>23944</v>
      </c>
      <c r="GJ130" s="168"/>
      <c r="GK130" s="229">
        <v>1</v>
      </c>
      <c r="GL130" s="224">
        <v>1</v>
      </c>
      <c r="GM130" s="224">
        <v>1</v>
      </c>
      <c r="GN130" s="224">
        <v>1</v>
      </c>
      <c r="GO130" s="224">
        <v>1</v>
      </c>
      <c r="GP130" s="224">
        <v>1</v>
      </c>
      <c r="GQ130" s="224">
        <v>1</v>
      </c>
      <c r="GR130" s="224">
        <v>1</v>
      </c>
      <c r="GS130" s="224">
        <v>1</v>
      </c>
      <c r="GT130" s="224">
        <v>1</v>
      </c>
      <c r="GU130" s="224">
        <v>1</v>
      </c>
      <c r="GV130" s="224">
        <v>1</v>
      </c>
      <c r="GW130" s="224">
        <v>1</v>
      </c>
      <c r="GX130" s="224">
        <v>1</v>
      </c>
      <c r="GY130" s="224">
        <v>1</v>
      </c>
      <c r="GZ130" s="224">
        <v>1</v>
      </c>
      <c r="HA130" s="224">
        <v>1</v>
      </c>
      <c r="HB130" s="224">
        <v>0.99521547994163917</v>
      </c>
      <c r="HC130" s="224">
        <v>0.99791275771638566</v>
      </c>
      <c r="HD130" s="224">
        <v>0.99909138827772925</v>
      </c>
      <c r="HE130" s="224">
        <v>0.99960483499391906</v>
      </c>
      <c r="HF130" s="224">
        <v>0.99982820830416685</v>
      </c>
      <c r="HG130" s="224">
        <v>0.99992532949107293</v>
      </c>
      <c r="HH130" s="224">
        <v>0.99996754641394658</v>
      </c>
      <c r="HI130" s="224">
        <v>0.99998589536760341</v>
      </c>
      <c r="HJ130" s="168"/>
      <c r="HK130" s="48">
        <f t="shared" si="409"/>
        <v>2006</v>
      </c>
      <c r="HL130" s="48">
        <f ca="1">IF($EJ130&gt;0,OFFSET(Dashboard!F$16,$EJ130-1,0),0)</f>
        <v>0</v>
      </c>
      <c r="HM130" s="48">
        <f ca="1">IF($EJ130&gt;0,OFFSET(Dashboard!G$16,$EJ130-1,0),0)</f>
        <v>0</v>
      </c>
      <c r="HN130" s="48">
        <f ca="1">IF($EJ130&gt;0,OFFSET(Dashboard!H$16,$EJ130-1,0),0)</f>
        <v>1</v>
      </c>
      <c r="HO130" s="168"/>
    </row>
    <row r="131" spans="1:223" s="5" customFormat="1" ht="30.75" customHeight="1" x14ac:dyDescent="0.2">
      <c r="A131" s="48">
        <f t="shared" ca="1" si="548"/>
        <v>0</v>
      </c>
      <c r="B131" s="242">
        <f t="shared" si="571"/>
        <v>121</v>
      </c>
      <c r="C131" s="64"/>
      <c r="D131" s="529" t="str">
        <f ca="1">IF(EJ131&gt;0,OFFSET(Dashboard!$E$16,EJ131-1,0),"")</f>
        <v/>
      </c>
      <c r="E131" s="44" t="s">
        <v>142</v>
      </c>
      <c r="F131" s="22" t="s">
        <v>146</v>
      </c>
      <c r="G131" s="716">
        <f t="shared" ca="1" si="592"/>
        <v>0</v>
      </c>
      <c r="H131" s="715">
        <f t="shared" ca="1" si="593"/>
        <v>0</v>
      </c>
      <c r="I131" s="713">
        <f t="shared" ca="1" si="594"/>
        <v>0</v>
      </c>
      <c r="J131" s="525">
        <f>InputsStatic!J46</f>
        <v>38718</v>
      </c>
      <c r="K131" s="51">
        <f>InputsStatic!L46</f>
        <v>15</v>
      </c>
      <c r="L131" s="168"/>
      <c r="M131" s="765">
        <v>1</v>
      </c>
      <c r="N131" s="86">
        <v>0</v>
      </c>
      <c r="O131" s="43">
        <v>100</v>
      </c>
      <c r="P131" s="168"/>
      <c r="Q131" s="23"/>
      <c r="R131" s="614">
        <f>InputsStatic!M46</f>
        <v>0</v>
      </c>
      <c r="S131" s="615">
        <f>InputsStatic!N46</f>
        <v>0</v>
      </c>
      <c r="T131" s="615">
        <f>InputsStatic!O46</f>
        <v>0</v>
      </c>
      <c r="U131" s="135">
        <f>InputsStatic!P46</f>
        <v>1</v>
      </c>
      <c r="V131" s="135">
        <f>InputsStatic!Q46</f>
        <v>1</v>
      </c>
      <c r="W131" s="135">
        <f>InputsStatic!R46</f>
        <v>0</v>
      </c>
      <c r="X131" s="138"/>
      <c r="Y131" s="138"/>
      <c r="Z131" s="48">
        <f t="shared" si="552"/>
        <v>47334034</v>
      </c>
      <c r="AA131" s="43">
        <f t="shared" si="553"/>
        <v>105423244</v>
      </c>
      <c r="AB131" s="43">
        <f t="shared" si="554"/>
        <v>96053304</v>
      </c>
      <c r="AC131" s="43">
        <f t="shared" si="555"/>
        <v>100738274</v>
      </c>
      <c r="AD131" s="43">
        <f t="shared" si="556"/>
        <v>39210853</v>
      </c>
      <c r="AE131" s="43">
        <f t="shared" si="557"/>
        <v>39210853</v>
      </c>
      <c r="AF131" s="43">
        <f t="shared" si="558"/>
        <v>39210853</v>
      </c>
      <c r="AG131" s="43">
        <f t="shared" si="559"/>
        <v>39210853</v>
      </c>
      <c r="AH131" s="43">
        <f t="shared" si="560"/>
        <v>39210853</v>
      </c>
      <c r="AI131" s="43">
        <f t="shared" si="561"/>
        <v>39210853</v>
      </c>
      <c r="AJ131" s="43">
        <f t="shared" si="562"/>
        <v>39210853</v>
      </c>
      <c r="AK131" s="43">
        <f t="shared" si="563"/>
        <v>39210853</v>
      </c>
      <c r="AL131" s="43">
        <f t="shared" si="564"/>
        <v>39210853</v>
      </c>
      <c r="AM131" s="43">
        <f t="shared" si="565"/>
        <v>39210853</v>
      </c>
      <c r="AN131" s="43">
        <f t="shared" si="566"/>
        <v>39210853</v>
      </c>
      <c r="AO131" s="43">
        <f t="shared" si="644"/>
        <v>39210853</v>
      </c>
      <c r="AP131" s="43">
        <f t="shared" si="645"/>
        <v>39210853</v>
      </c>
      <c r="AQ131" s="43">
        <f t="shared" si="646"/>
        <v>39206635.95482932</v>
      </c>
      <c r="AR131" s="43">
        <f t="shared" si="647"/>
        <v>39209644.659735031</v>
      </c>
      <c r="AS131" s="43">
        <f t="shared" si="648"/>
        <v>39210506.793503821</v>
      </c>
      <c r="AT131" s="43">
        <f t="shared" si="649"/>
        <v>39210753.809257597</v>
      </c>
      <c r="AU131" s="43">
        <f t="shared" si="650"/>
        <v>39210824.581300937</v>
      </c>
      <c r="AV131" s="43">
        <f t="shared" si="651"/>
        <v>39210844.857900195</v>
      </c>
      <c r="AW131" s="43">
        <f t="shared" si="652"/>
        <v>39210850.667248838</v>
      </c>
      <c r="AX131" s="43">
        <f t="shared" si="653"/>
        <v>39210852.331655554</v>
      </c>
      <c r="AY131" s="73"/>
      <c r="AZ131" s="73"/>
      <c r="BA131" s="526">
        <f>InputsTimeDependentComplianceE!D46</f>
        <v>0</v>
      </c>
      <c r="BB131" s="92">
        <f>InputsTimeDependentComplianceE!E46</f>
        <v>0</v>
      </c>
      <c r="BC131" s="92">
        <f>InputsTimeDependentComplianceE!F46</f>
        <v>0</v>
      </c>
      <c r="BD131" s="92">
        <f>InputsTimeDependentComplianceE!G46</f>
        <v>0</v>
      </c>
      <c r="BE131" s="92">
        <f>InputsTimeDependentComplianceE!H46</f>
        <v>0</v>
      </c>
      <c r="BF131" s="92">
        <f>InputsTimeDependentComplianceE!I46</f>
        <v>0</v>
      </c>
      <c r="BG131" s="92">
        <f>InputsTimeDependentComplianceE!J46</f>
        <v>0</v>
      </c>
      <c r="BH131" s="92">
        <f>InputsTimeDependentComplianceE!K46</f>
        <v>0</v>
      </c>
      <c r="BI131" s="92">
        <f>InputsTimeDependentComplianceE!L46</f>
        <v>0</v>
      </c>
      <c r="BJ131" s="92">
        <f>InputsTimeDependentComplianceE!M46</f>
        <v>0</v>
      </c>
      <c r="BK131" s="92">
        <f>InputsTimeDependentComplianceE!N46</f>
        <v>0</v>
      </c>
      <c r="BL131" s="92">
        <f>InputsTimeDependentComplianceE!O46</f>
        <v>0</v>
      </c>
      <c r="BM131" s="92">
        <f>InputsTimeDependentComplianceE!P46</f>
        <v>0</v>
      </c>
      <c r="BN131" s="92">
        <f>InputsTimeDependentComplianceE!Q46</f>
        <v>0</v>
      </c>
      <c r="BO131" s="92">
        <f>InputsTimeDependentComplianceE!R46</f>
        <v>0</v>
      </c>
      <c r="BP131" s="92">
        <f t="shared" si="572"/>
        <v>0</v>
      </c>
      <c r="BQ131" s="92">
        <f t="shared" si="572"/>
        <v>0</v>
      </c>
      <c r="BR131" s="92">
        <f t="shared" ref="BR131:BS131" si="699">BQ131</f>
        <v>0</v>
      </c>
      <c r="BS131" s="92">
        <f t="shared" si="699"/>
        <v>0</v>
      </c>
      <c r="BT131" s="92">
        <f t="shared" ref="BT131:BU131" si="700">BS131</f>
        <v>0</v>
      </c>
      <c r="BU131" s="92">
        <f t="shared" si="700"/>
        <v>0</v>
      </c>
      <c r="BV131" s="92">
        <f t="shared" ref="BV131:BW131" si="701">BU131</f>
        <v>0</v>
      </c>
      <c r="BW131" s="92">
        <f t="shared" si="701"/>
        <v>0</v>
      </c>
      <c r="BX131" s="92">
        <f t="shared" ref="BX131:BY131" si="702">BW131</f>
        <v>0</v>
      </c>
      <c r="BY131" s="92">
        <f t="shared" si="702"/>
        <v>0</v>
      </c>
      <c r="BZ131" s="23"/>
      <c r="CA131" s="526">
        <f>InputsTimeDependentComplianceD!D46</f>
        <v>0</v>
      </c>
      <c r="CB131" s="92">
        <f>InputsTimeDependentComplianceD!E46</f>
        <v>0</v>
      </c>
      <c r="CC131" s="92">
        <f>InputsTimeDependentComplianceD!F46</f>
        <v>0</v>
      </c>
      <c r="CD131" s="92">
        <f>InputsTimeDependentComplianceD!G46</f>
        <v>0</v>
      </c>
      <c r="CE131" s="92">
        <f>InputsTimeDependentComplianceD!H46</f>
        <v>0</v>
      </c>
      <c r="CF131" s="92">
        <f>InputsTimeDependentComplianceD!I46</f>
        <v>0</v>
      </c>
      <c r="CG131" s="92">
        <f>InputsTimeDependentComplianceD!J46</f>
        <v>0</v>
      </c>
      <c r="CH131" s="92">
        <f>InputsTimeDependentComplianceD!K46</f>
        <v>0</v>
      </c>
      <c r="CI131" s="92">
        <f>InputsTimeDependentComplianceD!L46</f>
        <v>0</v>
      </c>
      <c r="CJ131" s="92">
        <f>InputsTimeDependentComplianceD!M46</f>
        <v>0</v>
      </c>
      <c r="CK131" s="92">
        <f>InputsTimeDependentComplianceD!N46</f>
        <v>0</v>
      </c>
      <c r="CL131" s="92">
        <f>InputsTimeDependentComplianceD!O46</f>
        <v>0</v>
      </c>
      <c r="CM131" s="92">
        <f>InputsTimeDependentComplianceD!P46</f>
        <v>0</v>
      </c>
      <c r="CN131" s="92">
        <f>InputsTimeDependentComplianceD!Q46</f>
        <v>0</v>
      </c>
      <c r="CO131" s="92">
        <f>InputsTimeDependentComplianceD!R46</f>
        <v>0</v>
      </c>
      <c r="CP131" s="92">
        <f t="shared" ref="CP131:CY131" si="703">CO131</f>
        <v>0</v>
      </c>
      <c r="CQ131" s="92">
        <f t="shared" si="703"/>
        <v>0</v>
      </c>
      <c r="CR131" s="92">
        <f t="shared" si="703"/>
        <v>0</v>
      </c>
      <c r="CS131" s="92">
        <f t="shared" si="703"/>
        <v>0</v>
      </c>
      <c r="CT131" s="92">
        <f t="shared" si="703"/>
        <v>0</v>
      </c>
      <c r="CU131" s="92">
        <f t="shared" si="703"/>
        <v>0</v>
      </c>
      <c r="CV131" s="92">
        <f t="shared" si="703"/>
        <v>0</v>
      </c>
      <c r="CW131" s="92">
        <f t="shared" si="703"/>
        <v>0</v>
      </c>
      <c r="CX131" s="92">
        <f t="shared" si="703"/>
        <v>0</v>
      </c>
      <c r="CY131" s="92">
        <f t="shared" si="703"/>
        <v>0</v>
      </c>
      <c r="CZ131" s="168"/>
      <c r="DA131" s="526">
        <f>InputsTimeDependentComplianceG!D46</f>
        <v>0</v>
      </c>
      <c r="DB131" s="92">
        <f>InputsTimeDependentComplianceG!E46</f>
        <v>0</v>
      </c>
      <c r="DC131" s="92">
        <f>InputsTimeDependentComplianceG!F46</f>
        <v>0</v>
      </c>
      <c r="DD131" s="92">
        <f>InputsTimeDependentComplianceG!G46</f>
        <v>0</v>
      </c>
      <c r="DE131" s="92">
        <f>InputsTimeDependentComplianceG!H46</f>
        <v>0</v>
      </c>
      <c r="DF131" s="92">
        <f>InputsTimeDependentComplianceG!I46</f>
        <v>0</v>
      </c>
      <c r="DG131" s="92">
        <f>InputsTimeDependentComplianceG!J46</f>
        <v>0</v>
      </c>
      <c r="DH131" s="92">
        <f>InputsTimeDependentComplianceG!K46</f>
        <v>0</v>
      </c>
      <c r="DI131" s="92">
        <f>InputsTimeDependentComplianceG!L46</f>
        <v>0</v>
      </c>
      <c r="DJ131" s="92">
        <f>InputsTimeDependentComplianceG!M46</f>
        <v>0</v>
      </c>
      <c r="DK131" s="92">
        <f>InputsTimeDependentComplianceG!N46</f>
        <v>0</v>
      </c>
      <c r="DL131" s="92">
        <f>InputsTimeDependentComplianceG!O46</f>
        <v>0</v>
      </c>
      <c r="DM131" s="92">
        <f>InputsTimeDependentComplianceG!P46</f>
        <v>0</v>
      </c>
      <c r="DN131" s="92">
        <f>InputsTimeDependentComplianceG!Q46</f>
        <v>0</v>
      </c>
      <c r="DO131" s="92">
        <f>InputsTimeDependentComplianceG!R46</f>
        <v>0</v>
      </c>
      <c r="DP131" s="92">
        <f t="shared" ref="DP131:DY131" si="704">DO131</f>
        <v>0</v>
      </c>
      <c r="DQ131" s="92">
        <f t="shared" si="704"/>
        <v>0</v>
      </c>
      <c r="DR131" s="92">
        <f t="shared" si="704"/>
        <v>0</v>
      </c>
      <c r="DS131" s="92">
        <f t="shared" si="704"/>
        <v>0</v>
      </c>
      <c r="DT131" s="92">
        <f t="shared" si="704"/>
        <v>0</v>
      </c>
      <c r="DU131" s="92">
        <f t="shared" si="704"/>
        <v>0</v>
      </c>
      <c r="DV131" s="92">
        <f t="shared" si="704"/>
        <v>0</v>
      </c>
      <c r="DW131" s="92">
        <f t="shared" si="704"/>
        <v>0</v>
      </c>
      <c r="DX131" s="92">
        <f t="shared" si="704"/>
        <v>0</v>
      </c>
      <c r="DY131" s="92">
        <f t="shared" si="704"/>
        <v>0</v>
      </c>
      <c r="DZ131" s="168"/>
      <c r="EA131" s="48">
        <f>InputsStatic!S46</f>
        <v>12</v>
      </c>
      <c r="EB131" s="47">
        <v>0</v>
      </c>
      <c r="EC131" s="48">
        <f>InputsStatic!T46</f>
        <v>2000</v>
      </c>
      <c r="ED131" s="49">
        <f>InputsNOMAD!AH46</f>
        <v>0</v>
      </c>
      <c r="EE131" s="50">
        <f>InputsNOMAD!AI46</f>
        <v>0</v>
      </c>
      <c r="EF131" s="48">
        <f>InputsStatic!K46</f>
        <v>0</v>
      </c>
      <c r="EG131" s="73"/>
      <c r="EH131" s="47">
        <f>InputsStatic!AF46</f>
        <v>0.30071599999999998</v>
      </c>
      <c r="EI131" s="168"/>
      <c r="EJ131" s="48">
        <f t="shared" si="405"/>
        <v>0</v>
      </c>
      <c r="EK131" s="48">
        <v>0</v>
      </c>
      <c r="EL131" s="48">
        <v>0</v>
      </c>
      <c r="EM131" s="48">
        <v>0</v>
      </c>
      <c r="EN131" s="48">
        <v>0</v>
      </c>
      <c r="EO131" s="48">
        <v>0</v>
      </c>
      <c r="EP131" s="48">
        <v>0</v>
      </c>
      <c r="EQ131" s="48">
        <v>0</v>
      </c>
      <c r="ER131" s="48">
        <v>0</v>
      </c>
      <c r="ES131" s="48">
        <v>0</v>
      </c>
      <c r="ET131" s="48">
        <v>0</v>
      </c>
      <c r="EU131" s="48">
        <v>0</v>
      </c>
      <c r="EV131" s="48">
        <v>0</v>
      </c>
      <c r="EW131" s="48">
        <v>0</v>
      </c>
      <c r="EX131" s="48">
        <v>0</v>
      </c>
      <c r="EY131" s="48">
        <f t="shared" si="406"/>
        <v>0</v>
      </c>
      <c r="EZ131" s="48">
        <f t="shared" si="579"/>
        <v>0</v>
      </c>
      <c r="FA131" s="168"/>
      <c r="FB131" s="48">
        <f t="shared" si="580"/>
        <v>9</v>
      </c>
      <c r="FC131" s="43">
        <f t="shared" si="407"/>
        <v>2017</v>
      </c>
      <c r="FD131" s="78"/>
      <c r="FE131" s="78"/>
      <c r="FF131" s="78"/>
      <c r="FG131" s="78"/>
      <c r="FH131" s="78"/>
      <c r="FI131" s="78"/>
      <c r="FJ131" s="23"/>
      <c r="FK131" s="48">
        <f>InputsTimeDependentUnits!D46</f>
        <v>47334034</v>
      </c>
      <c r="FL131" s="48">
        <f>InputsTimeDependentUnits!E46</f>
        <v>105423244</v>
      </c>
      <c r="FM131" s="48">
        <f>InputsTimeDependentUnits!F46</f>
        <v>96053304</v>
      </c>
      <c r="FN131" s="48">
        <f>InputsTimeDependentUnits!G46</f>
        <v>100738274</v>
      </c>
      <c r="FO131" s="251">
        <v>39210853</v>
      </c>
      <c r="FP131" s="251">
        <f>FO131</f>
        <v>39210853</v>
      </c>
      <c r="FQ131" s="251">
        <f>FP131</f>
        <v>39210853</v>
      </c>
      <c r="FR131" s="250">
        <f t="shared" si="692"/>
        <v>39210853</v>
      </c>
      <c r="FS131" s="250">
        <f t="shared" si="692"/>
        <v>39210853</v>
      </c>
      <c r="FT131" s="250">
        <f t="shared" si="692"/>
        <v>39210853</v>
      </c>
      <c r="FU131" s="250">
        <f t="shared" si="692"/>
        <v>39210853</v>
      </c>
      <c r="FV131" s="250">
        <f t="shared" si="682"/>
        <v>39210853</v>
      </c>
      <c r="FW131" s="250">
        <f t="shared" si="683"/>
        <v>39210853</v>
      </c>
      <c r="FX131" s="250">
        <f t="shared" si="684"/>
        <v>39210853</v>
      </c>
      <c r="FY131" s="250">
        <f t="shared" si="685"/>
        <v>39210853</v>
      </c>
      <c r="FZ131" s="250">
        <f t="shared" si="674"/>
        <v>39210853</v>
      </c>
      <c r="GA131" s="250">
        <f t="shared" si="674"/>
        <v>39210853</v>
      </c>
      <c r="GB131" s="250">
        <f t="shared" si="674"/>
        <v>39210853</v>
      </c>
      <c r="GC131" s="250">
        <f t="shared" si="674"/>
        <v>39210853</v>
      </c>
      <c r="GD131" s="250">
        <f t="shared" si="674"/>
        <v>39210853</v>
      </c>
      <c r="GE131" s="250">
        <f t="shared" si="674"/>
        <v>39210853</v>
      </c>
      <c r="GF131" s="250">
        <f t="shared" si="674"/>
        <v>39210853</v>
      </c>
      <c r="GG131" s="250">
        <f t="shared" si="674"/>
        <v>39210853</v>
      </c>
      <c r="GH131" s="250">
        <f t="shared" si="674"/>
        <v>39210853</v>
      </c>
      <c r="GI131" s="250">
        <f t="shared" si="674"/>
        <v>39210853</v>
      </c>
      <c r="GJ131" s="168"/>
      <c r="GK131" s="229">
        <v>1</v>
      </c>
      <c r="GL131" s="224">
        <v>1</v>
      </c>
      <c r="GM131" s="224">
        <v>1</v>
      </c>
      <c r="GN131" s="224">
        <v>1</v>
      </c>
      <c r="GO131" s="224">
        <v>1</v>
      </c>
      <c r="GP131" s="224">
        <v>1</v>
      </c>
      <c r="GQ131" s="224">
        <v>1</v>
      </c>
      <c r="GR131" s="224">
        <v>1</v>
      </c>
      <c r="GS131" s="224">
        <v>1</v>
      </c>
      <c r="GT131" s="224">
        <v>1</v>
      </c>
      <c r="GU131" s="224">
        <v>1</v>
      </c>
      <c r="GV131" s="224">
        <v>1</v>
      </c>
      <c r="GW131" s="224">
        <v>1</v>
      </c>
      <c r="GX131" s="224">
        <v>1</v>
      </c>
      <c r="GY131" s="224">
        <v>1</v>
      </c>
      <c r="GZ131" s="224">
        <v>1</v>
      </c>
      <c r="HA131" s="224">
        <v>1</v>
      </c>
      <c r="HB131" s="224">
        <v>0.99989245209302946</v>
      </c>
      <c r="HC131" s="224">
        <v>0.99996918352515907</v>
      </c>
      <c r="HD131" s="224">
        <v>0.99999117064614274</v>
      </c>
      <c r="HE131" s="224">
        <v>0.99999747032428998</v>
      </c>
      <c r="HF131" s="224">
        <v>0.99999927523384746</v>
      </c>
      <c r="HG131" s="224">
        <v>0.99999979235086245</v>
      </c>
      <c r="HH131" s="224">
        <v>0.99999994050751306</v>
      </c>
      <c r="HI131" s="224">
        <v>0.99999998295511594</v>
      </c>
      <c r="HJ131" s="168"/>
      <c r="HK131" s="48">
        <f t="shared" si="409"/>
        <v>0</v>
      </c>
      <c r="HL131" s="48">
        <f ca="1">IF($EJ131&gt;0,OFFSET(Dashboard!F$16,$EJ131-1,0),0)</f>
        <v>0</v>
      </c>
      <c r="HM131" s="48">
        <f ca="1">IF($EJ131&gt;0,OFFSET(Dashboard!G$16,$EJ131-1,0),0)</f>
        <v>0</v>
      </c>
      <c r="HN131" s="48">
        <f ca="1">IF($EJ131&gt;0,OFFSET(Dashboard!H$16,$EJ131-1,0),0)</f>
        <v>0</v>
      </c>
      <c r="HO131" s="168"/>
    </row>
    <row r="132" spans="1:223" s="5" customFormat="1" ht="30.75" customHeight="1" x14ac:dyDescent="0.2">
      <c r="A132" s="48">
        <f t="shared" ca="1" si="548"/>
        <v>1</v>
      </c>
      <c r="B132" s="242">
        <f t="shared" si="571"/>
        <v>122</v>
      </c>
      <c r="C132" s="64"/>
      <c r="D132" s="529" t="str">
        <f ca="1">IF(EJ132&gt;0,OFFSET(Dashboard!$E$16,EJ132-1,0),"")</f>
        <v>2005 T-24</v>
      </c>
      <c r="E132" s="44" t="s">
        <v>143</v>
      </c>
      <c r="F132" s="22" t="s">
        <v>147</v>
      </c>
      <c r="G132" s="716">
        <f t="shared" ca="1" si="592"/>
        <v>0</v>
      </c>
      <c r="H132" s="715">
        <f t="shared" ca="1" si="593"/>
        <v>0</v>
      </c>
      <c r="I132" s="713">
        <f t="shared" ca="1" si="594"/>
        <v>0.71840443999999992</v>
      </c>
      <c r="J132" s="525">
        <f>InputsStatic!J47</f>
        <v>38718</v>
      </c>
      <c r="K132" s="51">
        <f>InputsStatic!L47</f>
        <v>15</v>
      </c>
      <c r="L132" s="168"/>
      <c r="M132" s="765">
        <v>1</v>
      </c>
      <c r="N132" s="86">
        <v>0</v>
      </c>
      <c r="O132" s="43">
        <v>100</v>
      </c>
      <c r="P132" s="168"/>
      <c r="Q132" s="23"/>
      <c r="R132" s="614">
        <f>InputsStatic!M47</f>
        <v>0</v>
      </c>
      <c r="S132" s="615">
        <f>InputsStatic!N47</f>
        <v>0</v>
      </c>
      <c r="T132" s="615">
        <f>InputsStatic!O47</f>
        <v>5.59</v>
      </c>
      <c r="U132" s="135">
        <f>InputsStatic!P47</f>
        <v>1</v>
      </c>
      <c r="V132" s="135">
        <f>InputsStatic!Q47</f>
        <v>1</v>
      </c>
      <c r="W132" s="135">
        <f>InputsStatic!R47</f>
        <v>0</v>
      </c>
      <c r="X132" s="138"/>
      <c r="Y132" s="138"/>
      <c r="Z132" s="48">
        <f t="shared" si="552"/>
        <v>128516</v>
      </c>
      <c r="AA132" s="43">
        <f t="shared" si="553"/>
        <v>136776</v>
      </c>
      <c r="AB132" s="43">
        <f t="shared" si="554"/>
        <v>85519</v>
      </c>
      <c r="AC132" s="43">
        <f t="shared" si="555"/>
        <v>111147.5</v>
      </c>
      <c r="AD132" s="43">
        <f t="shared" si="556"/>
        <v>23944</v>
      </c>
      <c r="AE132" s="43">
        <f t="shared" si="557"/>
        <v>23944</v>
      </c>
      <c r="AF132" s="43">
        <f t="shared" si="558"/>
        <v>23944</v>
      </c>
      <c r="AG132" s="43">
        <f t="shared" si="559"/>
        <v>23944</v>
      </c>
      <c r="AH132" s="43">
        <f t="shared" si="560"/>
        <v>23944</v>
      </c>
      <c r="AI132" s="43">
        <f t="shared" si="561"/>
        <v>23944</v>
      </c>
      <c r="AJ132" s="43">
        <f t="shared" si="562"/>
        <v>23944</v>
      </c>
      <c r="AK132" s="43">
        <f t="shared" si="563"/>
        <v>23944</v>
      </c>
      <c r="AL132" s="43">
        <f t="shared" si="564"/>
        <v>23944</v>
      </c>
      <c r="AM132" s="43">
        <f t="shared" si="565"/>
        <v>23944</v>
      </c>
      <c r="AN132" s="43">
        <f t="shared" si="566"/>
        <v>23944</v>
      </c>
      <c r="AO132" s="43">
        <f t="shared" si="644"/>
        <v>23944</v>
      </c>
      <c r="AP132" s="43">
        <f t="shared" si="645"/>
        <v>23944</v>
      </c>
      <c r="AQ132" s="43">
        <f t="shared" si="646"/>
        <v>23829.439451722606</v>
      </c>
      <c r="AR132" s="43">
        <f t="shared" si="647"/>
        <v>23894.023070761137</v>
      </c>
      <c r="AS132" s="43">
        <f t="shared" si="648"/>
        <v>23922.244200921949</v>
      </c>
      <c r="AT132" s="43">
        <f t="shared" si="649"/>
        <v>23934.538169094398</v>
      </c>
      <c r="AU132" s="43">
        <f t="shared" si="650"/>
        <v>23939.88661963497</v>
      </c>
      <c r="AV132" s="43">
        <f t="shared" si="651"/>
        <v>23942.212089334251</v>
      </c>
      <c r="AW132" s="43">
        <f t="shared" si="652"/>
        <v>23943.222931335538</v>
      </c>
      <c r="AX132" s="43">
        <f t="shared" si="653"/>
        <v>23943.662278681895</v>
      </c>
      <c r="AY132" s="73"/>
      <c r="AZ132" s="73"/>
      <c r="BA132" s="526">
        <f>InputsTimeDependentComplianceE!D47</f>
        <v>2.35</v>
      </c>
      <c r="BB132" s="92">
        <f>InputsTimeDependentComplianceE!E47</f>
        <v>2.35</v>
      </c>
      <c r="BC132" s="92">
        <f>InputsTimeDependentComplianceE!F47</f>
        <v>2.35</v>
      </c>
      <c r="BD132" s="92">
        <f>InputsTimeDependentComplianceE!G47</f>
        <v>2.35</v>
      </c>
      <c r="BE132" s="92">
        <f>InputsTimeDependentComplianceE!H47</f>
        <v>2.35</v>
      </c>
      <c r="BF132" s="92">
        <f>InputsTimeDependentComplianceE!I47</f>
        <v>2.35</v>
      </c>
      <c r="BG132" s="92">
        <f>InputsTimeDependentComplianceE!J47</f>
        <v>2.35</v>
      </c>
      <c r="BH132" s="92">
        <f>InputsTimeDependentComplianceE!K47</f>
        <v>2.35</v>
      </c>
      <c r="BI132" s="92">
        <f>InputsTimeDependentComplianceE!L47</f>
        <v>2.35</v>
      </c>
      <c r="BJ132" s="92">
        <f>InputsTimeDependentComplianceE!M47</f>
        <v>2.35</v>
      </c>
      <c r="BK132" s="92">
        <f>InputsTimeDependentComplianceE!N47</f>
        <v>2.35</v>
      </c>
      <c r="BL132" s="92">
        <f>InputsTimeDependentComplianceE!O47</f>
        <v>2.35</v>
      </c>
      <c r="BM132" s="92">
        <f>InputsTimeDependentComplianceE!P47</f>
        <v>2.35</v>
      </c>
      <c r="BN132" s="92">
        <f>InputsTimeDependentComplianceE!Q47</f>
        <v>2.35</v>
      </c>
      <c r="BO132" s="92">
        <f>InputsTimeDependentComplianceE!R47</f>
        <v>2.35</v>
      </c>
      <c r="BP132" s="92">
        <f t="shared" si="572"/>
        <v>2.35</v>
      </c>
      <c r="BQ132" s="92">
        <f t="shared" si="572"/>
        <v>2.35</v>
      </c>
      <c r="BR132" s="92">
        <f t="shared" ref="BR132:BS132" si="705">BQ132</f>
        <v>2.35</v>
      </c>
      <c r="BS132" s="92">
        <f t="shared" si="705"/>
        <v>2.35</v>
      </c>
      <c r="BT132" s="92">
        <f t="shared" ref="BT132:BU132" si="706">BS132</f>
        <v>2.35</v>
      </c>
      <c r="BU132" s="92">
        <f t="shared" si="706"/>
        <v>2.35</v>
      </c>
      <c r="BV132" s="92">
        <f t="shared" ref="BV132:BW132" si="707">BU132</f>
        <v>2.35</v>
      </c>
      <c r="BW132" s="92">
        <f t="shared" si="707"/>
        <v>2.35</v>
      </c>
      <c r="BX132" s="92">
        <f t="shared" ref="BX132:BY132" si="708">BW132</f>
        <v>2.35</v>
      </c>
      <c r="BY132" s="92">
        <f t="shared" si="708"/>
        <v>2.35</v>
      </c>
      <c r="BZ132" s="23"/>
      <c r="CA132" s="526">
        <f>InputsTimeDependentComplianceD!D47</f>
        <v>2.35</v>
      </c>
      <c r="CB132" s="92">
        <f>InputsTimeDependentComplianceD!E47</f>
        <v>2.35</v>
      </c>
      <c r="CC132" s="92">
        <f>InputsTimeDependentComplianceD!F47</f>
        <v>2.35</v>
      </c>
      <c r="CD132" s="92">
        <f>InputsTimeDependentComplianceD!G47</f>
        <v>2.35</v>
      </c>
      <c r="CE132" s="92">
        <f>InputsTimeDependentComplianceD!H47</f>
        <v>2.35</v>
      </c>
      <c r="CF132" s="92">
        <f>InputsTimeDependentComplianceD!I47</f>
        <v>2.35</v>
      </c>
      <c r="CG132" s="92">
        <f>InputsTimeDependentComplianceD!J47</f>
        <v>2.35</v>
      </c>
      <c r="CH132" s="92">
        <f>InputsTimeDependentComplianceD!K47</f>
        <v>2.35</v>
      </c>
      <c r="CI132" s="92">
        <f>InputsTimeDependentComplianceD!L47</f>
        <v>2.35</v>
      </c>
      <c r="CJ132" s="92">
        <f>InputsTimeDependentComplianceD!M47</f>
        <v>2.35</v>
      </c>
      <c r="CK132" s="92">
        <f>InputsTimeDependentComplianceD!N47</f>
        <v>2.35</v>
      </c>
      <c r="CL132" s="92">
        <f>InputsTimeDependentComplianceD!O47</f>
        <v>2.35</v>
      </c>
      <c r="CM132" s="92">
        <f>InputsTimeDependentComplianceD!P47</f>
        <v>2.35</v>
      </c>
      <c r="CN132" s="92">
        <f>InputsTimeDependentComplianceD!Q47</f>
        <v>2.35</v>
      </c>
      <c r="CO132" s="92">
        <f>InputsTimeDependentComplianceD!R47</f>
        <v>2.35</v>
      </c>
      <c r="CP132" s="92">
        <f t="shared" ref="CP132:CY132" si="709">CO132</f>
        <v>2.35</v>
      </c>
      <c r="CQ132" s="92">
        <f t="shared" si="709"/>
        <v>2.35</v>
      </c>
      <c r="CR132" s="92">
        <f t="shared" si="709"/>
        <v>2.35</v>
      </c>
      <c r="CS132" s="92">
        <f t="shared" si="709"/>
        <v>2.35</v>
      </c>
      <c r="CT132" s="92">
        <f t="shared" si="709"/>
        <v>2.35</v>
      </c>
      <c r="CU132" s="92">
        <f t="shared" si="709"/>
        <v>2.35</v>
      </c>
      <c r="CV132" s="92">
        <f t="shared" si="709"/>
        <v>2.35</v>
      </c>
      <c r="CW132" s="92">
        <f t="shared" si="709"/>
        <v>2.35</v>
      </c>
      <c r="CX132" s="92">
        <f t="shared" si="709"/>
        <v>2.35</v>
      </c>
      <c r="CY132" s="92">
        <f t="shared" si="709"/>
        <v>2.35</v>
      </c>
      <c r="CZ132" s="168"/>
      <c r="DA132" s="526">
        <f>InputsTimeDependentComplianceG!D47</f>
        <v>2.35</v>
      </c>
      <c r="DB132" s="92">
        <f>InputsTimeDependentComplianceG!E47</f>
        <v>2.35</v>
      </c>
      <c r="DC132" s="92">
        <f>InputsTimeDependentComplianceG!F47</f>
        <v>2.35</v>
      </c>
      <c r="DD132" s="92">
        <f>InputsTimeDependentComplianceG!G47</f>
        <v>2.35</v>
      </c>
      <c r="DE132" s="92">
        <f>InputsTimeDependentComplianceG!H47</f>
        <v>2.35</v>
      </c>
      <c r="DF132" s="92">
        <f>InputsTimeDependentComplianceG!I47</f>
        <v>2.35</v>
      </c>
      <c r="DG132" s="92">
        <f>InputsTimeDependentComplianceG!J47</f>
        <v>2.35</v>
      </c>
      <c r="DH132" s="92">
        <f>InputsTimeDependentComplianceG!K47</f>
        <v>2.35</v>
      </c>
      <c r="DI132" s="92">
        <f>InputsTimeDependentComplianceG!L47</f>
        <v>2.35</v>
      </c>
      <c r="DJ132" s="92">
        <f>InputsTimeDependentComplianceG!M47</f>
        <v>2.35</v>
      </c>
      <c r="DK132" s="92">
        <f>InputsTimeDependentComplianceG!N47</f>
        <v>2.35</v>
      </c>
      <c r="DL132" s="92">
        <f>InputsTimeDependentComplianceG!O47</f>
        <v>2.35</v>
      </c>
      <c r="DM132" s="92">
        <f>InputsTimeDependentComplianceG!P47</f>
        <v>2.35</v>
      </c>
      <c r="DN132" s="92">
        <f>InputsTimeDependentComplianceG!Q47</f>
        <v>2.35</v>
      </c>
      <c r="DO132" s="92">
        <f>InputsTimeDependentComplianceG!R47</f>
        <v>2.35</v>
      </c>
      <c r="DP132" s="92">
        <f t="shared" ref="DP132:DY132" si="710">DO132</f>
        <v>2.35</v>
      </c>
      <c r="DQ132" s="92">
        <f t="shared" si="710"/>
        <v>2.35</v>
      </c>
      <c r="DR132" s="92">
        <f t="shared" si="710"/>
        <v>2.35</v>
      </c>
      <c r="DS132" s="92">
        <f t="shared" si="710"/>
        <v>2.35</v>
      </c>
      <c r="DT132" s="92">
        <f t="shared" si="710"/>
        <v>2.35</v>
      </c>
      <c r="DU132" s="92">
        <f t="shared" si="710"/>
        <v>2.35</v>
      </c>
      <c r="DV132" s="92">
        <f t="shared" si="710"/>
        <v>2.35</v>
      </c>
      <c r="DW132" s="92">
        <f t="shared" si="710"/>
        <v>2.35</v>
      </c>
      <c r="DX132" s="92">
        <f t="shared" si="710"/>
        <v>2.35</v>
      </c>
      <c r="DY132" s="92">
        <f t="shared" si="710"/>
        <v>2.35</v>
      </c>
      <c r="DZ132" s="168"/>
      <c r="EA132" s="48">
        <f>InputsStatic!S47</f>
        <v>12</v>
      </c>
      <c r="EB132" s="47">
        <v>0</v>
      </c>
      <c r="EC132" s="48">
        <f>InputsStatic!T47</f>
        <v>2000</v>
      </c>
      <c r="ED132" s="49">
        <f>InputsNOMAD!AH47</f>
        <v>0</v>
      </c>
      <c r="EE132" s="50">
        <f>InputsNOMAD!AI47</f>
        <v>0</v>
      </c>
      <c r="EF132" s="48">
        <f>InputsStatic!K47</f>
        <v>0</v>
      </c>
      <c r="EG132" s="73"/>
      <c r="EH132" s="47">
        <f>InputsStatic!AF47</f>
        <v>0.87760000000000016</v>
      </c>
      <c r="EI132" s="168"/>
      <c r="EJ132" s="48">
        <f t="shared" si="405"/>
        <v>11</v>
      </c>
      <c r="EK132" s="48">
        <v>0</v>
      </c>
      <c r="EL132" s="48">
        <v>0</v>
      </c>
      <c r="EM132" s="48">
        <v>0</v>
      </c>
      <c r="EN132" s="48">
        <v>0</v>
      </c>
      <c r="EO132" s="48">
        <v>0</v>
      </c>
      <c r="EP132" s="48">
        <v>0</v>
      </c>
      <c r="EQ132" s="48">
        <v>0</v>
      </c>
      <c r="ER132" s="48">
        <v>0</v>
      </c>
      <c r="ES132" s="48">
        <v>0</v>
      </c>
      <c r="ET132" s="48">
        <v>0</v>
      </c>
      <c r="EU132" s="48">
        <v>1</v>
      </c>
      <c r="EV132" s="48">
        <v>0</v>
      </c>
      <c r="EW132" s="48">
        <v>0</v>
      </c>
      <c r="EX132" s="48">
        <v>0</v>
      </c>
      <c r="EY132" s="48">
        <f t="shared" si="406"/>
        <v>1</v>
      </c>
      <c r="EZ132" s="48">
        <f t="shared" si="579"/>
        <v>1</v>
      </c>
      <c r="FA132" s="168"/>
      <c r="FB132" s="48">
        <f t="shared" si="580"/>
        <v>9</v>
      </c>
      <c r="FC132" s="43">
        <f t="shared" si="407"/>
        <v>2017</v>
      </c>
      <c r="FD132" s="78"/>
      <c r="FE132" s="78"/>
      <c r="FF132" s="78"/>
      <c r="FG132" s="78"/>
      <c r="FH132" s="78"/>
      <c r="FI132" s="78"/>
      <c r="FJ132" s="23"/>
      <c r="FK132" s="48">
        <f>InputsTimeDependentUnits!D47</f>
        <v>128516</v>
      </c>
      <c r="FL132" s="48">
        <f>InputsTimeDependentUnits!E47</f>
        <v>136776</v>
      </c>
      <c r="FM132" s="48">
        <f>InputsTimeDependentUnits!F47</f>
        <v>85519</v>
      </c>
      <c r="FN132" s="48">
        <f>InputsTimeDependentUnits!G47</f>
        <v>111147.5</v>
      </c>
      <c r="FO132" s="251">
        <v>23944</v>
      </c>
      <c r="FP132" s="251">
        <f>FO132</f>
        <v>23944</v>
      </c>
      <c r="FQ132" s="251">
        <f>FP132</f>
        <v>23944</v>
      </c>
      <c r="FR132" s="250">
        <f t="shared" si="692"/>
        <v>23944</v>
      </c>
      <c r="FS132" s="250">
        <f t="shared" si="692"/>
        <v>23944</v>
      </c>
      <c r="FT132" s="250">
        <f t="shared" si="692"/>
        <v>23944</v>
      </c>
      <c r="FU132" s="250">
        <f t="shared" si="692"/>
        <v>23944</v>
      </c>
      <c r="FV132" s="250">
        <f t="shared" si="682"/>
        <v>23944</v>
      </c>
      <c r="FW132" s="250">
        <f t="shared" si="683"/>
        <v>23944</v>
      </c>
      <c r="FX132" s="250">
        <f t="shared" si="684"/>
        <v>23944</v>
      </c>
      <c r="FY132" s="250">
        <f t="shared" si="685"/>
        <v>23944</v>
      </c>
      <c r="FZ132" s="250">
        <f t="shared" si="674"/>
        <v>23944</v>
      </c>
      <c r="GA132" s="250">
        <f t="shared" si="674"/>
        <v>23944</v>
      </c>
      <c r="GB132" s="250">
        <f t="shared" si="674"/>
        <v>23944</v>
      </c>
      <c r="GC132" s="250">
        <f t="shared" si="674"/>
        <v>23944</v>
      </c>
      <c r="GD132" s="250">
        <f t="shared" si="674"/>
        <v>23944</v>
      </c>
      <c r="GE132" s="250">
        <f t="shared" si="674"/>
        <v>23944</v>
      </c>
      <c r="GF132" s="250">
        <f t="shared" si="674"/>
        <v>23944</v>
      </c>
      <c r="GG132" s="250">
        <f t="shared" si="674"/>
        <v>23944</v>
      </c>
      <c r="GH132" s="250">
        <f t="shared" si="674"/>
        <v>23944</v>
      </c>
      <c r="GI132" s="250">
        <f t="shared" si="674"/>
        <v>23944</v>
      </c>
      <c r="GJ132" s="168"/>
      <c r="GK132" s="229">
        <v>1</v>
      </c>
      <c r="GL132" s="224">
        <v>1</v>
      </c>
      <c r="GM132" s="224">
        <v>1</v>
      </c>
      <c r="GN132" s="224">
        <v>1</v>
      </c>
      <c r="GO132" s="224">
        <v>1</v>
      </c>
      <c r="GP132" s="224">
        <v>1</v>
      </c>
      <c r="GQ132" s="224">
        <v>1</v>
      </c>
      <c r="GR132" s="224">
        <v>1</v>
      </c>
      <c r="GS132" s="224">
        <v>1</v>
      </c>
      <c r="GT132" s="224">
        <v>1</v>
      </c>
      <c r="GU132" s="224">
        <v>1</v>
      </c>
      <c r="GV132" s="224">
        <v>1</v>
      </c>
      <c r="GW132" s="224">
        <v>1</v>
      </c>
      <c r="GX132" s="224">
        <v>1</v>
      </c>
      <c r="GY132" s="224">
        <v>1</v>
      </c>
      <c r="GZ132" s="224">
        <v>1</v>
      </c>
      <c r="HA132" s="224">
        <v>1</v>
      </c>
      <c r="HB132" s="224">
        <v>0.99521547994163917</v>
      </c>
      <c r="HC132" s="224">
        <v>0.99791275771638566</v>
      </c>
      <c r="HD132" s="224">
        <v>0.99909138827772925</v>
      </c>
      <c r="HE132" s="224">
        <v>0.99960483499391906</v>
      </c>
      <c r="HF132" s="224">
        <v>0.99982820830416685</v>
      </c>
      <c r="HG132" s="224">
        <v>0.99992532949107293</v>
      </c>
      <c r="HH132" s="224">
        <v>0.99996754641394658</v>
      </c>
      <c r="HI132" s="224">
        <v>0.99998589536760341</v>
      </c>
      <c r="HJ132" s="168"/>
      <c r="HK132" s="48">
        <f t="shared" si="409"/>
        <v>2006</v>
      </c>
      <c r="HL132" s="48">
        <f ca="1">IF($EJ132&gt;0,OFFSET(Dashboard!F$16,$EJ132-1,0),0)</f>
        <v>0</v>
      </c>
      <c r="HM132" s="48">
        <f ca="1">IF($EJ132&gt;0,OFFSET(Dashboard!G$16,$EJ132-1,0),0)</f>
        <v>0</v>
      </c>
      <c r="HN132" s="48">
        <f ca="1">IF($EJ132&gt;0,OFFSET(Dashboard!H$16,$EJ132-1,0),0)</f>
        <v>1</v>
      </c>
      <c r="HO132" s="168"/>
    </row>
    <row r="133" spans="1:223" s="5" customFormat="1" ht="30.75" customHeight="1" x14ac:dyDescent="0.2">
      <c r="A133" s="48">
        <f t="shared" ca="1" si="548"/>
        <v>0</v>
      </c>
      <c r="B133" s="242">
        <f t="shared" si="571"/>
        <v>123</v>
      </c>
      <c r="C133" s="64"/>
      <c r="D133" s="529" t="str">
        <f ca="1">IF(EJ133&gt;0,OFFSET(Dashboard!$E$16,EJ133-1,0),"")</f>
        <v/>
      </c>
      <c r="E133" s="44" t="s">
        <v>144</v>
      </c>
      <c r="F133" s="22" t="s">
        <v>148</v>
      </c>
      <c r="G133" s="716">
        <f t="shared" ca="1" si="592"/>
        <v>0</v>
      </c>
      <c r="H133" s="715">
        <f t="shared" ca="1" si="593"/>
        <v>0</v>
      </c>
      <c r="I133" s="713">
        <f t="shared" ca="1" si="594"/>
        <v>0</v>
      </c>
      <c r="J133" s="525">
        <f>InputsStatic!J48</f>
        <v>38718</v>
      </c>
      <c r="K133" s="51">
        <f>InputsStatic!L48</f>
        <v>15</v>
      </c>
      <c r="L133" s="168"/>
      <c r="M133" s="765">
        <v>1</v>
      </c>
      <c r="N133" s="86">
        <v>0</v>
      </c>
      <c r="O133" s="43">
        <v>100</v>
      </c>
      <c r="P133" s="168"/>
      <c r="Q133" s="23"/>
      <c r="R133" s="614">
        <f>InputsStatic!M48</f>
        <v>0</v>
      </c>
      <c r="S133" s="615">
        <f>InputsStatic!N48</f>
        <v>0</v>
      </c>
      <c r="T133" s="615">
        <f>InputsStatic!O48</f>
        <v>0</v>
      </c>
      <c r="U133" s="135">
        <f>InputsStatic!P48</f>
        <v>1</v>
      </c>
      <c r="V133" s="135">
        <f>InputsStatic!Q48</f>
        <v>1</v>
      </c>
      <c r="W133" s="135">
        <f>InputsStatic!R48</f>
        <v>0</v>
      </c>
      <c r="X133" s="138"/>
      <c r="Y133" s="138"/>
      <c r="Z133" s="48">
        <f t="shared" si="552"/>
        <v>47334034</v>
      </c>
      <c r="AA133" s="43">
        <f t="shared" si="553"/>
        <v>105423244</v>
      </c>
      <c r="AB133" s="43">
        <f t="shared" si="554"/>
        <v>96053304</v>
      </c>
      <c r="AC133" s="43">
        <f t="shared" si="555"/>
        <v>100738274</v>
      </c>
      <c r="AD133" s="43">
        <f t="shared" si="556"/>
        <v>39210853</v>
      </c>
      <c r="AE133" s="43">
        <f t="shared" si="557"/>
        <v>39210853</v>
      </c>
      <c r="AF133" s="43">
        <f t="shared" si="558"/>
        <v>39210853</v>
      </c>
      <c r="AG133" s="43">
        <f t="shared" si="559"/>
        <v>39210853</v>
      </c>
      <c r="AH133" s="43">
        <f t="shared" si="560"/>
        <v>39210853</v>
      </c>
      <c r="AI133" s="43">
        <f t="shared" si="561"/>
        <v>39210853</v>
      </c>
      <c r="AJ133" s="43">
        <f t="shared" si="562"/>
        <v>39210853</v>
      </c>
      <c r="AK133" s="43">
        <f t="shared" si="563"/>
        <v>39210853</v>
      </c>
      <c r="AL133" s="43">
        <f t="shared" si="564"/>
        <v>39210853</v>
      </c>
      <c r="AM133" s="43">
        <f t="shared" si="565"/>
        <v>39210853</v>
      </c>
      <c r="AN133" s="43">
        <f t="shared" si="566"/>
        <v>39210853</v>
      </c>
      <c r="AO133" s="43">
        <f t="shared" si="644"/>
        <v>39210853</v>
      </c>
      <c r="AP133" s="43">
        <f t="shared" si="645"/>
        <v>39210853</v>
      </c>
      <c r="AQ133" s="43">
        <f t="shared" si="646"/>
        <v>39206635.95482932</v>
      </c>
      <c r="AR133" s="43">
        <f t="shared" si="647"/>
        <v>39209644.659735031</v>
      </c>
      <c r="AS133" s="43">
        <f t="shared" si="648"/>
        <v>39210506.793503821</v>
      </c>
      <c r="AT133" s="43">
        <f t="shared" si="649"/>
        <v>39210753.809257597</v>
      </c>
      <c r="AU133" s="43">
        <f t="shared" si="650"/>
        <v>39210824.581300937</v>
      </c>
      <c r="AV133" s="43">
        <f t="shared" si="651"/>
        <v>39210844.857900195</v>
      </c>
      <c r="AW133" s="43">
        <f t="shared" si="652"/>
        <v>39210850.667248838</v>
      </c>
      <c r="AX133" s="43">
        <f t="shared" si="653"/>
        <v>39210852.331655554</v>
      </c>
      <c r="AY133" s="73"/>
      <c r="AZ133" s="73"/>
      <c r="BA133" s="526">
        <f>InputsTimeDependentComplianceE!D48</f>
        <v>0</v>
      </c>
      <c r="BB133" s="92">
        <f>InputsTimeDependentComplianceE!E48</f>
        <v>0</v>
      </c>
      <c r="BC133" s="92">
        <f>InputsTimeDependentComplianceE!F48</f>
        <v>0</v>
      </c>
      <c r="BD133" s="92">
        <f>InputsTimeDependentComplianceE!G48</f>
        <v>0</v>
      </c>
      <c r="BE133" s="92">
        <f>InputsTimeDependentComplianceE!H48</f>
        <v>0</v>
      </c>
      <c r="BF133" s="92">
        <f>InputsTimeDependentComplianceE!I48</f>
        <v>0</v>
      </c>
      <c r="BG133" s="92">
        <f>InputsTimeDependentComplianceE!J48</f>
        <v>0</v>
      </c>
      <c r="BH133" s="92">
        <f>InputsTimeDependentComplianceE!K48</f>
        <v>0</v>
      </c>
      <c r="BI133" s="92">
        <f>InputsTimeDependentComplianceE!L48</f>
        <v>0</v>
      </c>
      <c r="BJ133" s="92">
        <f>InputsTimeDependentComplianceE!M48</f>
        <v>0</v>
      </c>
      <c r="BK133" s="92">
        <f>InputsTimeDependentComplianceE!N48</f>
        <v>0</v>
      </c>
      <c r="BL133" s="92">
        <f>InputsTimeDependentComplianceE!O48</f>
        <v>0</v>
      </c>
      <c r="BM133" s="92">
        <f>InputsTimeDependentComplianceE!P48</f>
        <v>0</v>
      </c>
      <c r="BN133" s="92">
        <f>InputsTimeDependentComplianceE!Q48</f>
        <v>0</v>
      </c>
      <c r="BO133" s="92">
        <f>InputsTimeDependentComplianceE!R48</f>
        <v>0</v>
      </c>
      <c r="BP133" s="92">
        <f t="shared" si="572"/>
        <v>0</v>
      </c>
      <c r="BQ133" s="92">
        <f t="shared" si="572"/>
        <v>0</v>
      </c>
      <c r="BR133" s="92">
        <f t="shared" ref="BR133:BS133" si="711">BQ133</f>
        <v>0</v>
      </c>
      <c r="BS133" s="92">
        <f t="shared" si="711"/>
        <v>0</v>
      </c>
      <c r="BT133" s="92">
        <f t="shared" ref="BT133:BU133" si="712">BS133</f>
        <v>0</v>
      </c>
      <c r="BU133" s="92">
        <f t="shared" si="712"/>
        <v>0</v>
      </c>
      <c r="BV133" s="92">
        <f t="shared" ref="BV133:BW133" si="713">BU133</f>
        <v>0</v>
      </c>
      <c r="BW133" s="92">
        <f t="shared" si="713"/>
        <v>0</v>
      </c>
      <c r="BX133" s="92">
        <f t="shared" ref="BX133:BY133" si="714">BW133</f>
        <v>0</v>
      </c>
      <c r="BY133" s="92">
        <f t="shared" si="714"/>
        <v>0</v>
      </c>
      <c r="BZ133" s="23"/>
      <c r="CA133" s="526">
        <f>InputsTimeDependentComplianceD!D48</f>
        <v>0</v>
      </c>
      <c r="CB133" s="92">
        <f>InputsTimeDependentComplianceD!E48</f>
        <v>0</v>
      </c>
      <c r="CC133" s="92">
        <f>InputsTimeDependentComplianceD!F48</f>
        <v>0</v>
      </c>
      <c r="CD133" s="92">
        <f>InputsTimeDependentComplianceD!G48</f>
        <v>0</v>
      </c>
      <c r="CE133" s="92">
        <f>InputsTimeDependentComplianceD!H48</f>
        <v>0</v>
      </c>
      <c r="CF133" s="92">
        <f>InputsTimeDependentComplianceD!I48</f>
        <v>0</v>
      </c>
      <c r="CG133" s="92">
        <f>InputsTimeDependentComplianceD!J48</f>
        <v>0</v>
      </c>
      <c r="CH133" s="92">
        <f>InputsTimeDependentComplianceD!K48</f>
        <v>0</v>
      </c>
      <c r="CI133" s="92">
        <f>InputsTimeDependentComplianceD!L48</f>
        <v>0</v>
      </c>
      <c r="CJ133" s="92">
        <f>InputsTimeDependentComplianceD!M48</f>
        <v>0</v>
      </c>
      <c r="CK133" s="92">
        <f>InputsTimeDependentComplianceD!N48</f>
        <v>0</v>
      </c>
      <c r="CL133" s="92">
        <f>InputsTimeDependentComplianceD!O48</f>
        <v>0</v>
      </c>
      <c r="CM133" s="92">
        <f>InputsTimeDependentComplianceD!P48</f>
        <v>0</v>
      </c>
      <c r="CN133" s="92">
        <f>InputsTimeDependentComplianceD!Q48</f>
        <v>0</v>
      </c>
      <c r="CO133" s="92">
        <f>InputsTimeDependentComplianceD!R48</f>
        <v>0</v>
      </c>
      <c r="CP133" s="92">
        <f t="shared" ref="CP133:CY133" si="715">CO133</f>
        <v>0</v>
      </c>
      <c r="CQ133" s="92">
        <f t="shared" si="715"/>
        <v>0</v>
      </c>
      <c r="CR133" s="92">
        <f t="shared" si="715"/>
        <v>0</v>
      </c>
      <c r="CS133" s="92">
        <f t="shared" si="715"/>
        <v>0</v>
      </c>
      <c r="CT133" s="92">
        <f t="shared" si="715"/>
        <v>0</v>
      </c>
      <c r="CU133" s="92">
        <f t="shared" si="715"/>
        <v>0</v>
      </c>
      <c r="CV133" s="92">
        <f t="shared" si="715"/>
        <v>0</v>
      </c>
      <c r="CW133" s="92">
        <f t="shared" si="715"/>
        <v>0</v>
      </c>
      <c r="CX133" s="92">
        <f t="shared" si="715"/>
        <v>0</v>
      </c>
      <c r="CY133" s="92">
        <f t="shared" si="715"/>
        <v>0</v>
      </c>
      <c r="CZ133" s="168"/>
      <c r="DA133" s="526">
        <f>InputsTimeDependentComplianceG!D48</f>
        <v>0</v>
      </c>
      <c r="DB133" s="92">
        <f>InputsTimeDependentComplianceG!E48</f>
        <v>0</v>
      </c>
      <c r="DC133" s="92">
        <f>InputsTimeDependentComplianceG!F48</f>
        <v>0</v>
      </c>
      <c r="DD133" s="92">
        <f>InputsTimeDependentComplianceG!G48</f>
        <v>0</v>
      </c>
      <c r="DE133" s="92">
        <f>InputsTimeDependentComplianceG!H48</f>
        <v>0</v>
      </c>
      <c r="DF133" s="92">
        <f>InputsTimeDependentComplianceG!I48</f>
        <v>0</v>
      </c>
      <c r="DG133" s="92">
        <f>InputsTimeDependentComplianceG!J48</f>
        <v>0</v>
      </c>
      <c r="DH133" s="92">
        <f>InputsTimeDependentComplianceG!K48</f>
        <v>0</v>
      </c>
      <c r="DI133" s="92">
        <f>InputsTimeDependentComplianceG!L48</f>
        <v>0</v>
      </c>
      <c r="DJ133" s="92">
        <f>InputsTimeDependentComplianceG!M48</f>
        <v>0</v>
      </c>
      <c r="DK133" s="92">
        <f>InputsTimeDependentComplianceG!N48</f>
        <v>0</v>
      </c>
      <c r="DL133" s="92">
        <f>InputsTimeDependentComplianceG!O48</f>
        <v>0</v>
      </c>
      <c r="DM133" s="92">
        <f>InputsTimeDependentComplianceG!P48</f>
        <v>0</v>
      </c>
      <c r="DN133" s="92">
        <f>InputsTimeDependentComplianceG!Q48</f>
        <v>0</v>
      </c>
      <c r="DO133" s="92">
        <f>InputsTimeDependentComplianceG!R48</f>
        <v>0</v>
      </c>
      <c r="DP133" s="92">
        <f t="shared" ref="DP133:DY133" si="716">DO133</f>
        <v>0</v>
      </c>
      <c r="DQ133" s="92">
        <f t="shared" si="716"/>
        <v>0</v>
      </c>
      <c r="DR133" s="92">
        <f t="shared" si="716"/>
        <v>0</v>
      </c>
      <c r="DS133" s="92">
        <f t="shared" si="716"/>
        <v>0</v>
      </c>
      <c r="DT133" s="92">
        <f t="shared" si="716"/>
        <v>0</v>
      </c>
      <c r="DU133" s="92">
        <f t="shared" si="716"/>
        <v>0</v>
      </c>
      <c r="DV133" s="92">
        <f t="shared" si="716"/>
        <v>0</v>
      </c>
      <c r="DW133" s="92">
        <f t="shared" si="716"/>
        <v>0</v>
      </c>
      <c r="DX133" s="92">
        <f t="shared" si="716"/>
        <v>0</v>
      </c>
      <c r="DY133" s="92">
        <f t="shared" si="716"/>
        <v>0</v>
      </c>
      <c r="DZ133" s="168"/>
      <c r="EA133" s="48">
        <f>InputsStatic!S48</f>
        <v>12</v>
      </c>
      <c r="EB133" s="47">
        <v>0</v>
      </c>
      <c r="EC133" s="48">
        <f>InputsStatic!T48</f>
        <v>2000</v>
      </c>
      <c r="ED133" s="49">
        <f>InputsNOMAD!AH48</f>
        <v>0</v>
      </c>
      <c r="EE133" s="50">
        <f>InputsNOMAD!AI48</f>
        <v>0</v>
      </c>
      <c r="EF133" s="48">
        <f>InputsStatic!K48</f>
        <v>0</v>
      </c>
      <c r="EG133" s="73"/>
      <c r="EH133" s="47">
        <f>InputsStatic!AF48</f>
        <v>0.30071599999999998</v>
      </c>
      <c r="EI133" s="168"/>
      <c r="EJ133" s="48">
        <f t="shared" si="405"/>
        <v>0</v>
      </c>
      <c r="EK133" s="48">
        <v>0</v>
      </c>
      <c r="EL133" s="48">
        <v>0</v>
      </c>
      <c r="EM133" s="48">
        <v>0</v>
      </c>
      <c r="EN133" s="48">
        <v>0</v>
      </c>
      <c r="EO133" s="48">
        <v>0</v>
      </c>
      <c r="EP133" s="48">
        <v>0</v>
      </c>
      <c r="EQ133" s="48">
        <v>0</v>
      </c>
      <c r="ER133" s="48">
        <v>0</v>
      </c>
      <c r="ES133" s="48">
        <v>0</v>
      </c>
      <c r="ET133" s="48">
        <v>0</v>
      </c>
      <c r="EU133" s="48">
        <v>0</v>
      </c>
      <c r="EV133" s="48">
        <v>0</v>
      </c>
      <c r="EW133" s="48">
        <v>0</v>
      </c>
      <c r="EX133" s="48">
        <v>0</v>
      </c>
      <c r="EY133" s="48">
        <f t="shared" si="406"/>
        <v>0</v>
      </c>
      <c r="EZ133" s="48">
        <f t="shared" si="579"/>
        <v>0</v>
      </c>
      <c r="FA133" s="168"/>
      <c r="FB133" s="48">
        <f t="shared" si="580"/>
        <v>9</v>
      </c>
      <c r="FC133" s="43">
        <f t="shared" si="407"/>
        <v>2017</v>
      </c>
      <c r="FD133" s="78"/>
      <c r="FE133" s="78"/>
      <c r="FF133" s="78"/>
      <c r="FG133" s="78"/>
      <c r="FH133" s="78"/>
      <c r="FI133" s="78"/>
      <c r="FJ133" s="23"/>
      <c r="FK133" s="48">
        <f>InputsTimeDependentUnits!D48</f>
        <v>47334034</v>
      </c>
      <c r="FL133" s="48">
        <f>InputsTimeDependentUnits!E48</f>
        <v>105423244</v>
      </c>
      <c r="FM133" s="48">
        <f>InputsTimeDependentUnits!F48</f>
        <v>96053304</v>
      </c>
      <c r="FN133" s="48">
        <f>InputsTimeDependentUnits!G48</f>
        <v>100738274</v>
      </c>
      <c r="FO133" s="251">
        <v>39210853</v>
      </c>
      <c r="FP133" s="251">
        <f>FO133</f>
        <v>39210853</v>
      </c>
      <c r="FQ133" s="251">
        <f>FP133</f>
        <v>39210853</v>
      </c>
      <c r="FR133" s="250">
        <f t="shared" si="692"/>
        <v>39210853</v>
      </c>
      <c r="FS133" s="250">
        <f t="shared" si="692"/>
        <v>39210853</v>
      </c>
      <c r="FT133" s="250">
        <f t="shared" si="692"/>
        <v>39210853</v>
      </c>
      <c r="FU133" s="250">
        <f t="shared" si="692"/>
        <v>39210853</v>
      </c>
      <c r="FV133" s="250">
        <f t="shared" si="682"/>
        <v>39210853</v>
      </c>
      <c r="FW133" s="250">
        <f t="shared" si="683"/>
        <v>39210853</v>
      </c>
      <c r="FX133" s="250">
        <f t="shared" si="684"/>
        <v>39210853</v>
      </c>
      <c r="FY133" s="250">
        <f t="shared" si="685"/>
        <v>39210853</v>
      </c>
      <c r="FZ133" s="250">
        <f t="shared" si="674"/>
        <v>39210853</v>
      </c>
      <c r="GA133" s="250">
        <f t="shared" si="674"/>
        <v>39210853</v>
      </c>
      <c r="GB133" s="250">
        <f t="shared" si="674"/>
        <v>39210853</v>
      </c>
      <c r="GC133" s="250">
        <f t="shared" si="674"/>
        <v>39210853</v>
      </c>
      <c r="GD133" s="250">
        <f t="shared" si="674"/>
        <v>39210853</v>
      </c>
      <c r="GE133" s="250">
        <f t="shared" si="674"/>
        <v>39210853</v>
      </c>
      <c r="GF133" s="250">
        <f t="shared" si="674"/>
        <v>39210853</v>
      </c>
      <c r="GG133" s="250">
        <f t="shared" si="674"/>
        <v>39210853</v>
      </c>
      <c r="GH133" s="250">
        <f t="shared" si="674"/>
        <v>39210853</v>
      </c>
      <c r="GI133" s="250">
        <f t="shared" si="674"/>
        <v>39210853</v>
      </c>
      <c r="GJ133" s="168"/>
      <c r="GK133" s="229">
        <v>1</v>
      </c>
      <c r="GL133" s="224">
        <v>1</v>
      </c>
      <c r="GM133" s="224">
        <v>1</v>
      </c>
      <c r="GN133" s="224">
        <v>1</v>
      </c>
      <c r="GO133" s="224">
        <v>1</v>
      </c>
      <c r="GP133" s="224">
        <v>1</v>
      </c>
      <c r="GQ133" s="224">
        <v>1</v>
      </c>
      <c r="GR133" s="224">
        <v>1</v>
      </c>
      <c r="GS133" s="224">
        <v>1</v>
      </c>
      <c r="GT133" s="224">
        <v>1</v>
      </c>
      <c r="GU133" s="224">
        <v>1</v>
      </c>
      <c r="GV133" s="224">
        <v>1</v>
      </c>
      <c r="GW133" s="224">
        <v>1</v>
      </c>
      <c r="GX133" s="224">
        <v>1</v>
      </c>
      <c r="GY133" s="224">
        <v>1</v>
      </c>
      <c r="GZ133" s="224">
        <v>1</v>
      </c>
      <c r="HA133" s="224">
        <v>1</v>
      </c>
      <c r="HB133" s="224">
        <v>0.99989245209302946</v>
      </c>
      <c r="HC133" s="224">
        <v>0.99996918352515907</v>
      </c>
      <c r="HD133" s="224">
        <v>0.99999117064614274</v>
      </c>
      <c r="HE133" s="224">
        <v>0.99999747032428998</v>
      </c>
      <c r="HF133" s="224">
        <v>0.99999927523384746</v>
      </c>
      <c r="HG133" s="224">
        <v>0.99999979235086245</v>
      </c>
      <c r="HH133" s="224">
        <v>0.99999994050751306</v>
      </c>
      <c r="HI133" s="224">
        <v>0.99999998295511594</v>
      </c>
      <c r="HJ133" s="168"/>
      <c r="HK133" s="48">
        <f t="shared" si="409"/>
        <v>0</v>
      </c>
      <c r="HL133" s="48">
        <f ca="1">IF($EJ133&gt;0,OFFSET(Dashboard!F$16,$EJ133-1,0),0)</f>
        <v>0</v>
      </c>
      <c r="HM133" s="48">
        <f ca="1">IF($EJ133&gt;0,OFFSET(Dashboard!G$16,$EJ133-1,0),0)</f>
        <v>0</v>
      </c>
      <c r="HN133" s="48">
        <f ca="1">IF($EJ133&gt;0,OFFSET(Dashboard!H$16,$EJ133-1,0),0)</f>
        <v>0</v>
      </c>
      <c r="HO133" s="168"/>
    </row>
    <row r="134" spans="1:223" s="5" customFormat="1" ht="30.75" customHeight="1" x14ac:dyDescent="0.2">
      <c r="A134" s="48">
        <f t="shared" ca="1" si="548"/>
        <v>1</v>
      </c>
      <c r="B134" s="242">
        <f>B133+1</f>
        <v>124</v>
      </c>
      <c r="C134" s="64"/>
      <c r="D134" s="705" t="str">
        <f ca="1">IF(EJ134&gt;0,OFFSET(Dashboard!$E$16,EJ134-1,0),"")</f>
        <v>2008 T-24</v>
      </c>
      <c r="E134" s="44" t="s">
        <v>101</v>
      </c>
      <c r="F134" s="22" t="s">
        <v>93</v>
      </c>
      <c r="G134" s="716">
        <f t="shared" ca="1" si="592"/>
        <v>55.9</v>
      </c>
      <c r="H134" s="715">
        <f t="shared" ca="1" si="593"/>
        <v>3.3140593836473546</v>
      </c>
      <c r="I134" s="713">
        <f t="shared" ca="1" si="594"/>
        <v>6.2</v>
      </c>
      <c r="J134" s="525">
        <f>InputsStatic!J68</f>
        <v>40452</v>
      </c>
      <c r="K134" s="51">
        <f>InputsStatic!L68</f>
        <v>30</v>
      </c>
      <c r="L134" s="168"/>
      <c r="M134" s="765">
        <v>1</v>
      </c>
      <c r="N134" s="86">
        <v>0</v>
      </c>
      <c r="O134" s="43">
        <v>100</v>
      </c>
      <c r="P134" s="168"/>
      <c r="Q134" s="23"/>
      <c r="R134" s="614">
        <f>InputsStatic!M68</f>
        <v>0.1521585279547063</v>
      </c>
      <c r="S134" s="615">
        <f>InputsStatic!N68</f>
        <v>9.0207942284483488E-6</v>
      </c>
      <c r="T134" s="615">
        <f>InputsStatic!O68</f>
        <v>1.6876258914475476E-2</v>
      </c>
      <c r="U134" s="135">
        <f>InputsStatic!P68</f>
        <v>1</v>
      </c>
      <c r="V134" s="135">
        <f>InputsStatic!Q68</f>
        <v>1</v>
      </c>
      <c r="W134" s="135">
        <f>InputsStatic!R68</f>
        <v>-5.8021000000000001E-3</v>
      </c>
      <c r="X134" s="138"/>
      <c r="Y134" s="138"/>
      <c r="Z134" s="48"/>
      <c r="AA134" s="43"/>
      <c r="AB134" s="43"/>
      <c r="AC134" s="43"/>
      <c r="AD134" s="43">
        <f t="shared" ref="AD134:AD155" si="717">FO134*GO134</f>
        <v>367380000</v>
      </c>
      <c r="AE134" s="43">
        <f t="shared" ref="AE134:AE155" si="718">FP134*GP134</f>
        <v>367380000</v>
      </c>
      <c r="AF134" s="43">
        <f t="shared" ref="AF134:AF155" si="719">FQ134*GQ134</f>
        <v>367380000</v>
      </c>
      <c r="AG134" s="43">
        <f t="shared" ref="AG134:AG155" si="720">FR134*GR134</f>
        <v>367380000</v>
      </c>
      <c r="AH134" s="43">
        <f t="shared" ref="AH134:AH155" si="721">FS134*GS134</f>
        <v>367380000</v>
      </c>
      <c r="AI134" s="43">
        <f t="shared" ref="AI134:AI155" si="722">FT134*GT134</f>
        <v>367380000</v>
      </c>
      <c r="AJ134" s="43">
        <f t="shared" ref="AJ134:AJ155" si="723">FU134*GU134</f>
        <v>367380000</v>
      </c>
      <c r="AK134" s="43">
        <f t="shared" ref="AK134:AK155" si="724">FV134*GV134</f>
        <v>367380000</v>
      </c>
      <c r="AL134" s="43">
        <f t="shared" ref="AL134:AL155" si="725">FW134*GW134</f>
        <v>367380000</v>
      </c>
      <c r="AM134" s="43">
        <f t="shared" ref="AM134:AM155" si="726">FX134*GX134</f>
        <v>367380000</v>
      </c>
      <c r="AN134" s="43">
        <f t="shared" ref="AN134:AN155" si="727">FY134*GY134</f>
        <v>367380000</v>
      </c>
      <c r="AO134" s="43">
        <f t="shared" si="644"/>
        <v>367380000</v>
      </c>
      <c r="AP134" s="43">
        <f t="shared" si="645"/>
        <v>367380000</v>
      </c>
      <c r="AQ134" s="43">
        <f t="shared" si="646"/>
        <v>367380000</v>
      </c>
      <c r="AR134" s="43">
        <f t="shared" si="647"/>
        <v>367380000</v>
      </c>
      <c r="AS134" s="43">
        <f t="shared" si="648"/>
        <v>367380000</v>
      </c>
      <c r="AT134" s="43">
        <f t="shared" si="649"/>
        <v>367380000</v>
      </c>
      <c r="AU134" s="43">
        <f t="shared" si="650"/>
        <v>367380000</v>
      </c>
      <c r="AV134" s="43">
        <f t="shared" si="651"/>
        <v>367380000</v>
      </c>
      <c r="AW134" s="43">
        <f t="shared" si="652"/>
        <v>367380000</v>
      </c>
      <c r="AX134" s="43">
        <f t="shared" si="653"/>
        <v>367380000</v>
      </c>
      <c r="AY134" s="73"/>
      <c r="AZ134" s="73"/>
      <c r="BA134" s="526"/>
      <c r="BB134" s="92"/>
      <c r="BC134" s="92"/>
      <c r="BD134" s="92"/>
      <c r="BE134" s="92">
        <f>InputsTimeDependentComplianceE!H68</f>
        <v>1.2258264758497317</v>
      </c>
      <c r="BF134" s="92">
        <f>InputsTimeDependentComplianceE!I68</f>
        <v>1.2258264758497317</v>
      </c>
      <c r="BG134" s="92">
        <f>InputsTimeDependentComplianceE!J68</f>
        <v>1.2258264758497317</v>
      </c>
      <c r="BH134" s="92">
        <f>InputsTimeDependentComplianceE!K68</f>
        <v>1.2258264758497317</v>
      </c>
      <c r="BI134" s="92">
        <f>InputsTimeDependentComplianceE!L68</f>
        <v>1.2258264758497317</v>
      </c>
      <c r="BJ134" s="92">
        <f>InputsTimeDependentComplianceE!M68</f>
        <v>1.2258264758497317</v>
      </c>
      <c r="BK134" s="92">
        <f>InputsTimeDependentComplianceE!N68</f>
        <v>1.2258264758497317</v>
      </c>
      <c r="BL134" s="92">
        <f>InputsTimeDependentComplianceE!O68</f>
        <v>1.2258264758497317</v>
      </c>
      <c r="BM134" s="92">
        <f>InputsTimeDependentComplianceE!P68</f>
        <v>1.2258264758497317</v>
      </c>
      <c r="BN134" s="92">
        <f>InputsTimeDependentComplianceE!Q68</f>
        <v>1.2258264758497317</v>
      </c>
      <c r="BO134" s="92">
        <f>InputsTimeDependentComplianceE!R68</f>
        <v>1.2258264758497317</v>
      </c>
      <c r="BP134" s="92">
        <f t="shared" si="572"/>
        <v>1.2258264758497317</v>
      </c>
      <c r="BQ134" s="92">
        <f t="shared" si="572"/>
        <v>1.2258264758497317</v>
      </c>
      <c r="BR134" s="92">
        <f t="shared" ref="BR134:BS134" si="728">BQ134</f>
        <v>1.2258264758497317</v>
      </c>
      <c r="BS134" s="92">
        <f t="shared" si="728"/>
        <v>1.2258264758497317</v>
      </c>
      <c r="BT134" s="92">
        <f t="shared" ref="BT134:BU134" si="729">BS134</f>
        <v>1.2258264758497317</v>
      </c>
      <c r="BU134" s="92">
        <f t="shared" si="729"/>
        <v>1.2258264758497317</v>
      </c>
      <c r="BV134" s="92">
        <f t="shared" ref="BV134:BW134" si="730">BU134</f>
        <v>1.2258264758497317</v>
      </c>
      <c r="BW134" s="92">
        <f t="shared" si="730"/>
        <v>1.2258264758497317</v>
      </c>
      <c r="BX134" s="92">
        <f t="shared" ref="BX134:BY134" si="731">BW134</f>
        <v>1.2258264758497317</v>
      </c>
      <c r="BY134" s="92">
        <f t="shared" si="731"/>
        <v>1.2258264758497317</v>
      </c>
      <c r="BZ134" s="23"/>
      <c r="CA134" s="526"/>
      <c r="CB134" s="92"/>
      <c r="CC134" s="92"/>
      <c r="CD134" s="92"/>
      <c r="CE134" s="92">
        <f>InputsTimeDependentComplianceD!H68</f>
        <v>3.29</v>
      </c>
      <c r="CF134" s="92">
        <f>InputsTimeDependentComplianceD!I68</f>
        <v>3.29</v>
      </c>
      <c r="CG134" s="92">
        <f>InputsTimeDependentComplianceD!J68</f>
        <v>3.29</v>
      </c>
      <c r="CH134" s="92">
        <f>InputsTimeDependentComplianceD!K68</f>
        <v>3.29</v>
      </c>
      <c r="CI134" s="92">
        <f>InputsTimeDependentComplianceD!L68</f>
        <v>3.29</v>
      </c>
      <c r="CJ134" s="92">
        <f>InputsTimeDependentComplianceD!M68</f>
        <v>3.29</v>
      </c>
      <c r="CK134" s="92">
        <f>InputsTimeDependentComplianceD!N68</f>
        <v>3.29</v>
      </c>
      <c r="CL134" s="92">
        <f>InputsTimeDependentComplianceD!O68</f>
        <v>3.29</v>
      </c>
      <c r="CM134" s="92">
        <f>InputsTimeDependentComplianceD!P68</f>
        <v>3.29</v>
      </c>
      <c r="CN134" s="92">
        <f>InputsTimeDependentComplianceD!Q68</f>
        <v>3.29</v>
      </c>
      <c r="CO134" s="92">
        <f>InputsTimeDependentComplianceD!R68</f>
        <v>3.29</v>
      </c>
      <c r="CP134" s="92">
        <f t="shared" ref="CP134:CY134" si="732">CO134</f>
        <v>3.29</v>
      </c>
      <c r="CQ134" s="92">
        <f t="shared" si="732"/>
        <v>3.29</v>
      </c>
      <c r="CR134" s="92">
        <f t="shared" si="732"/>
        <v>3.29</v>
      </c>
      <c r="CS134" s="92">
        <f t="shared" si="732"/>
        <v>3.29</v>
      </c>
      <c r="CT134" s="92">
        <f t="shared" si="732"/>
        <v>3.29</v>
      </c>
      <c r="CU134" s="92">
        <f t="shared" si="732"/>
        <v>3.29</v>
      </c>
      <c r="CV134" s="92">
        <f t="shared" si="732"/>
        <v>3.29</v>
      </c>
      <c r="CW134" s="92">
        <f t="shared" si="732"/>
        <v>3.29</v>
      </c>
      <c r="CX134" s="92">
        <f t="shared" si="732"/>
        <v>3.29</v>
      </c>
      <c r="CY134" s="92">
        <f t="shared" si="732"/>
        <v>3.29</v>
      </c>
      <c r="CZ134" s="168"/>
      <c r="DA134" s="526"/>
      <c r="DB134" s="92"/>
      <c r="DC134" s="92"/>
      <c r="DD134" s="92"/>
      <c r="DE134" s="92">
        <f>InputsTimeDependentComplianceG!H68</f>
        <v>0.86091935483870974</v>
      </c>
      <c r="DF134" s="92">
        <f>InputsTimeDependentComplianceG!I68</f>
        <v>0.86091935483870974</v>
      </c>
      <c r="DG134" s="92">
        <f>InputsTimeDependentComplianceG!J68</f>
        <v>0.86091935483870974</v>
      </c>
      <c r="DH134" s="92">
        <f>InputsTimeDependentComplianceG!K68</f>
        <v>0.86091935483870974</v>
      </c>
      <c r="DI134" s="92">
        <f>InputsTimeDependentComplianceG!L68</f>
        <v>0.86091935483870974</v>
      </c>
      <c r="DJ134" s="92">
        <f>InputsTimeDependentComplianceG!M68</f>
        <v>0.86091935483870974</v>
      </c>
      <c r="DK134" s="92">
        <f>InputsTimeDependentComplianceG!N68</f>
        <v>0.86091935483870974</v>
      </c>
      <c r="DL134" s="92">
        <f>InputsTimeDependentComplianceG!O68</f>
        <v>0.86091935483870974</v>
      </c>
      <c r="DM134" s="92">
        <f>InputsTimeDependentComplianceG!P68</f>
        <v>0.86091935483870974</v>
      </c>
      <c r="DN134" s="92">
        <f>InputsTimeDependentComplianceG!Q68</f>
        <v>0.86091935483870974</v>
      </c>
      <c r="DO134" s="92">
        <f>InputsTimeDependentComplianceG!R68</f>
        <v>0.86091935483870974</v>
      </c>
      <c r="DP134" s="92">
        <f t="shared" ref="DP134:DY134" si="733">DO134</f>
        <v>0.86091935483870974</v>
      </c>
      <c r="DQ134" s="92">
        <f t="shared" si="733"/>
        <v>0.86091935483870974</v>
      </c>
      <c r="DR134" s="92">
        <f t="shared" si="733"/>
        <v>0.86091935483870974</v>
      </c>
      <c r="DS134" s="92">
        <f t="shared" si="733"/>
        <v>0.86091935483870974</v>
      </c>
      <c r="DT134" s="92">
        <f t="shared" si="733"/>
        <v>0.86091935483870974</v>
      </c>
      <c r="DU134" s="92">
        <f t="shared" si="733"/>
        <v>0.86091935483870974</v>
      </c>
      <c r="DV134" s="92">
        <f t="shared" si="733"/>
        <v>0.86091935483870974</v>
      </c>
      <c r="DW134" s="92">
        <f t="shared" si="733"/>
        <v>0.86091935483870974</v>
      </c>
      <c r="DX134" s="92">
        <f t="shared" si="733"/>
        <v>0.86091935483870974</v>
      </c>
      <c r="DY134" s="92">
        <f t="shared" si="733"/>
        <v>0.86091935483870974</v>
      </c>
      <c r="DZ134" s="168"/>
      <c r="EA134" s="48">
        <f>InputsStatic!S68</f>
        <v>12</v>
      </c>
      <c r="EB134" s="47">
        <v>0.52008229562911101</v>
      </c>
      <c r="EC134" s="48">
        <f>InputsStatic!T68</f>
        <v>2000</v>
      </c>
      <c r="ED134" s="49">
        <f>InputsNOMAD!AH68</f>
        <v>1.2778198734311101E-2</v>
      </c>
      <c r="EE134" s="50">
        <f>InputsNOMAD!AI68</f>
        <v>0.26479126166231798</v>
      </c>
      <c r="EF134" s="48">
        <f>InputsStatic!K68</f>
        <v>0</v>
      </c>
      <c r="EG134" s="73"/>
      <c r="EH134" s="47">
        <f>InputsStatic!AF68</f>
        <v>0.77</v>
      </c>
      <c r="EI134" s="168"/>
      <c r="EJ134" s="48">
        <f t="shared" si="405"/>
        <v>12</v>
      </c>
      <c r="EK134" s="48">
        <v>0</v>
      </c>
      <c r="EL134" s="48">
        <v>0</v>
      </c>
      <c r="EM134" s="48">
        <v>0</v>
      </c>
      <c r="EN134" s="48">
        <v>0</v>
      </c>
      <c r="EO134" s="48">
        <v>0</v>
      </c>
      <c r="EP134" s="48">
        <v>0</v>
      </c>
      <c r="EQ134" s="48">
        <v>0</v>
      </c>
      <c r="ER134" s="48">
        <v>0</v>
      </c>
      <c r="ES134" s="48">
        <v>0</v>
      </c>
      <c r="ET134" s="48">
        <v>0</v>
      </c>
      <c r="EU134" s="48">
        <v>0</v>
      </c>
      <c r="EV134" s="48">
        <v>1</v>
      </c>
      <c r="EW134" s="48">
        <v>0</v>
      </c>
      <c r="EX134" s="48">
        <v>0</v>
      </c>
      <c r="EY134" s="48">
        <f t="shared" si="406"/>
        <v>1</v>
      </c>
      <c r="EZ134" s="48">
        <f t="shared" si="579"/>
        <v>1</v>
      </c>
      <c r="FA134" s="168"/>
      <c r="FB134" s="48">
        <f t="shared" si="580"/>
        <v>9</v>
      </c>
      <c r="FC134" s="43">
        <f t="shared" si="407"/>
        <v>2017</v>
      </c>
      <c r="FD134" s="78"/>
      <c r="FE134" s="78"/>
      <c r="FF134" s="78"/>
      <c r="FG134" s="78"/>
      <c r="FH134" s="78"/>
      <c r="FI134" s="78"/>
      <c r="FJ134" s="23"/>
      <c r="FK134" s="48"/>
      <c r="FL134" s="43"/>
      <c r="FM134" s="43"/>
      <c r="FN134" s="43"/>
      <c r="FO134" s="48">
        <f>InputsTimeDependentUnits!H68</f>
        <v>367380000</v>
      </c>
      <c r="FP134" s="48">
        <f>InputsTimeDependentUnits!I68</f>
        <v>367380000</v>
      </c>
      <c r="FQ134" s="48">
        <f>InputsTimeDependentUnits!J68</f>
        <v>367380000</v>
      </c>
      <c r="FR134" s="48">
        <f>InputsTimeDependentUnits!K68</f>
        <v>367380000</v>
      </c>
      <c r="FS134" s="48">
        <f>InputsTimeDependentUnits!L68</f>
        <v>367380000</v>
      </c>
      <c r="FT134" s="48">
        <f>InputsTimeDependentUnits!M68</f>
        <v>367380000</v>
      </c>
      <c r="FU134" s="48">
        <f>InputsTimeDependentUnits!N68</f>
        <v>367380000</v>
      </c>
      <c r="FV134" s="48">
        <f>InputsTimeDependentUnits!O68</f>
        <v>367380000</v>
      </c>
      <c r="FW134" s="48">
        <f>InputsTimeDependentUnits!P68</f>
        <v>367380000</v>
      </c>
      <c r="FX134" s="48">
        <f>InputsTimeDependentUnits!Q68</f>
        <v>367380000</v>
      </c>
      <c r="FY134" s="48">
        <f>InputsTimeDependentUnits!R68</f>
        <v>367380000</v>
      </c>
      <c r="FZ134" s="43">
        <f t="shared" ref="FZ134:GI134" si="734">FY134</f>
        <v>367380000</v>
      </c>
      <c r="GA134" s="43">
        <f t="shared" si="734"/>
        <v>367380000</v>
      </c>
      <c r="GB134" s="43">
        <f t="shared" si="734"/>
        <v>367380000</v>
      </c>
      <c r="GC134" s="43">
        <f t="shared" si="734"/>
        <v>367380000</v>
      </c>
      <c r="GD134" s="43">
        <f t="shared" si="734"/>
        <v>367380000</v>
      </c>
      <c r="GE134" s="43">
        <f t="shared" si="734"/>
        <v>367380000</v>
      </c>
      <c r="GF134" s="43">
        <f t="shared" si="734"/>
        <v>367380000</v>
      </c>
      <c r="GG134" s="43">
        <f t="shared" si="734"/>
        <v>367380000</v>
      </c>
      <c r="GH134" s="43">
        <f t="shared" si="734"/>
        <v>367380000</v>
      </c>
      <c r="GI134" s="43">
        <f t="shared" si="734"/>
        <v>367380000</v>
      </c>
      <c r="GJ134" s="168"/>
      <c r="GK134" s="48"/>
      <c r="GL134" s="43"/>
      <c r="GM134" s="43"/>
      <c r="GN134" s="43"/>
      <c r="GO134" s="224">
        <v>1</v>
      </c>
      <c r="GP134" s="224">
        <v>1</v>
      </c>
      <c r="GQ134" s="224">
        <v>1</v>
      </c>
      <c r="GR134" s="224">
        <v>1</v>
      </c>
      <c r="GS134" s="224">
        <v>1</v>
      </c>
      <c r="GT134" s="224">
        <v>1</v>
      </c>
      <c r="GU134" s="224">
        <v>1</v>
      </c>
      <c r="GV134" s="224">
        <v>1</v>
      </c>
      <c r="GW134" s="224">
        <v>1</v>
      </c>
      <c r="GX134" s="224">
        <v>1</v>
      </c>
      <c r="GY134" s="224">
        <v>1</v>
      </c>
      <c r="GZ134" s="224">
        <v>1</v>
      </c>
      <c r="HA134" s="224">
        <v>1</v>
      </c>
      <c r="HB134" s="224">
        <v>1</v>
      </c>
      <c r="HC134" s="224">
        <v>1</v>
      </c>
      <c r="HD134" s="224">
        <v>1</v>
      </c>
      <c r="HE134" s="224">
        <v>1</v>
      </c>
      <c r="HF134" s="224">
        <v>1</v>
      </c>
      <c r="HG134" s="224">
        <v>1</v>
      </c>
      <c r="HH134" s="224">
        <v>1</v>
      </c>
      <c r="HI134" s="224">
        <v>1</v>
      </c>
      <c r="HJ134" s="168"/>
      <c r="HK134" s="48">
        <f t="shared" si="409"/>
        <v>2010</v>
      </c>
      <c r="HL134" s="48">
        <f ca="1">IF($EJ134&gt;0,OFFSET(Dashboard!F$16,$EJ134-1,0),0)</f>
        <v>0</v>
      </c>
      <c r="HM134" s="48">
        <f ca="1">IF($EJ134&gt;0,OFFSET(Dashboard!G$16,$EJ134-1,0),0)</f>
        <v>0</v>
      </c>
      <c r="HN134" s="48">
        <f ca="1">IF($EJ134&gt;0,OFFSET(Dashboard!H$16,$EJ134-1,0),0)</f>
        <v>1</v>
      </c>
      <c r="HO134" s="168"/>
    </row>
    <row r="135" spans="1:223" ht="30.75" customHeight="1" x14ac:dyDescent="0.2">
      <c r="A135" s="48">
        <f t="shared" ca="1" si="548"/>
        <v>1</v>
      </c>
      <c r="B135" s="242">
        <f t="shared" si="571"/>
        <v>125</v>
      </c>
      <c r="C135" s="64"/>
      <c r="D135" s="529" t="str">
        <f ca="1">IF(EJ135&gt;0,OFFSET(Dashboard!$E$16,EJ135-1,0),"")</f>
        <v>2008 T-24</v>
      </c>
      <c r="E135" s="44" t="s">
        <v>102</v>
      </c>
      <c r="F135" s="22" t="s">
        <v>125</v>
      </c>
      <c r="G135" s="716">
        <f t="shared" ca="1" si="592"/>
        <v>0.220248</v>
      </c>
      <c r="H135" s="715">
        <f t="shared" ca="1" si="593"/>
        <v>0</v>
      </c>
      <c r="I135" s="713">
        <f t="shared" ca="1" si="594"/>
        <v>0</v>
      </c>
      <c r="J135" s="525">
        <f>InputsStatic!J69</f>
        <v>40452</v>
      </c>
      <c r="K135" s="51">
        <f>InputsStatic!L69</f>
        <v>30</v>
      </c>
      <c r="L135" s="158"/>
      <c r="M135" s="765">
        <v>1</v>
      </c>
      <c r="N135" s="86">
        <v>0</v>
      </c>
      <c r="O135" s="43">
        <v>100</v>
      </c>
      <c r="P135" s="158"/>
      <c r="R135" s="614">
        <f>InputsStatic!M69</f>
        <v>0.19</v>
      </c>
      <c r="S135" s="615">
        <f>InputsStatic!N69</f>
        <v>0</v>
      </c>
      <c r="T135" s="615">
        <f>InputsStatic!O69</f>
        <v>0</v>
      </c>
      <c r="U135" s="135">
        <f>InputsStatic!P69</f>
        <v>1</v>
      </c>
      <c r="V135" s="135">
        <f>InputsStatic!Q69</f>
        <v>1</v>
      </c>
      <c r="W135" s="135">
        <f>InputsStatic!R69</f>
        <v>0</v>
      </c>
      <c r="X135" s="138"/>
      <c r="Y135" s="138"/>
      <c r="Z135" s="48"/>
      <c r="AA135" s="43"/>
      <c r="AB135" s="43"/>
      <c r="AC135" s="43"/>
      <c r="AD135" s="43">
        <f t="shared" si="717"/>
        <v>1159200</v>
      </c>
      <c r="AE135" s="43">
        <f t="shared" si="718"/>
        <v>1159200</v>
      </c>
      <c r="AF135" s="43">
        <f t="shared" si="719"/>
        <v>1159200</v>
      </c>
      <c r="AG135" s="43">
        <f t="shared" si="720"/>
        <v>1159200</v>
      </c>
      <c r="AH135" s="43">
        <f t="shared" si="721"/>
        <v>1159200</v>
      </c>
      <c r="AI135" s="43">
        <f t="shared" si="722"/>
        <v>1159200</v>
      </c>
      <c r="AJ135" s="43">
        <f t="shared" si="723"/>
        <v>1159200</v>
      </c>
      <c r="AK135" s="43">
        <f t="shared" si="724"/>
        <v>1159200</v>
      </c>
      <c r="AL135" s="43">
        <f t="shared" si="725"/>
        <v>1159200</v>
      </c>
      <c r="AM135" s="43">
        <f t="shared" si="726"/>
        <v>1159200</v>
      </c>
      <c r="AN135" s="43">
        <f t="shared" si="727"/>
        <v>1159200</v>
      </c>
      <c r="AO135" s="43">
        <f t="shared" si="644"/>
        <v>1159200</v>
      </c>
      <c r="AP135" s="43">
        <f t="shared" si="645"/>
        <v>1159200</v>
      </c>
      <c r="AQ135" s="43">
        <f t="shared" si="646"/>
        <v>1159200</v>
      </c>
      <c r="AR135" s="43">
        <f t="shared" si="647"/>
        <v>1159200</v>
      </c>
      <c r="AS135" s="43">
        <f t="shared" si="648"/>
        <v>1159200</v>
      </c>
      <c r="AT135" s="43">
        <f t="shared" si="649"/>
        <v>1159200</v>
      </c>
      <c r="AU135" s="43">
        <f t="shared" si="650"/>
        <v>1159200</v>
      </c>
      <c r="AV135" s="43">
        <f t="shared" si="651"/>
        <v>1159200</v>
      </c>
      <c r="AW135" s="43">
        <f t="shared" si="652"/>
        <v>1159200</v>
      </c>
      <c r="AX135" s="43">
        <f t="shared" si="653"/>
        <v>1159200</v>
      </c>
      <c r="AY135" s="73"/>
      <c r="AZ135" s="73"/>
      <c r="BA135" s="526"/>
      <c r="BB135" s="92"/>
      <c r="BC135" s="92"/>
      <c r="BD135" s="92"/>
      <c r="BE135" s="92">
        <f>InputsTimeDependentComplianceE!H69</f>
        <v>3.97</v>
      </c>
      <c r="BF135" s="92">
        <f>InputsTimeDependentComplianceE!I69</f>
        <v>3.97</v>
      </c>
      <c r="BG135" s="92">
        <f>InputsTimeDependentComplianceE!J69</f>
        <v>3.97</v>
      </c>
      <c r="BH135" s="92">
        <f>InputsTimeDependentComplianceE!K69</f>
        <v>3.97</v>
      </c>
      <c r="BI135" s="92">
        <f>InputsTimeDependentComplianceE!L69</f>
        <v>3.97</v>
      </c>
      <c r="BJ135" s="92">
        <f>InputsTimeDependentComplianceE!M69</f>
        <v>3.97</v>
      </c>
      <c r="BK135" s="92">
        <f>InputsTimeDependentComplianceE!N69</f>
        <v>3.97</v>
      </c>
      <c r="BL135" s="92">
        <f>InputsTimeDependentComplianceE!O69</f>
        <v>3.97</v>
      </c>
      <c r="BM135" s="92">
        <f>InputsTimeDependentComplianceE!P69</f>
        <v>3.97</v>
      </c>
      <c r="BN135" s="92">
        <f>InputsTimeDependentComplianceE!Q69</f>
        <v>3.97</v>
      </c>
      <c r="BO135" s="92">
        <f>InputsTimeDependentComplianceE!R69</f>
        <v>3.97</v>
      </c>
      <c r="BP135" s="92">
        <f t="shared" si="572"/>
        <v>3.97</v>
      </c>
      <c r="BQ135" s="92">
        <f t="shared" si="572"/>
        <v>3.97</v>
      </c>
      <c r="BR135" s="92">
        <f t="shared" ref="BR135:BS135" si="735">BQ135</f>
        <v>3.97</v>
      </c>
      <c r="BS135" s="92">
        <f t="shared" si="735"/>
        <v>3.97</v>
      </c>
      <c r="BT135" s="92">
        <f t="shared" ref="BT135:BU135" si="736">BS135</f>
        <v>3.97</v>
      </c>
      <c r="BU135" s="92">
        <f t="shared" si="736"/>
        <v>3.97</v>
      </c>
      <c r="BV135" s="92">
        <f t="shared" ref="BV135:BW135" si="737">BU135</f>
        <v>3.97</v>
      </c>
      <c r="BW135" s="92">
        <f t="shared" si="737"/>
        <v>3.97</v>
      </c>
      <c r="BX135" s="92">
        <f t="shared" ref="BX135:BY135" si="738">BW135</f>
        <v>3.97</v>
      </c>
      <c r="BY135" s="92">
        <f t="shared" si="738"/>
        <v>3.97</v>
      </c>
      <c r="BZ135" s="23"/>
      <c r="CA135" s="526"/>
      <c r="CB135" s="92"/>
      <c r="CC135" s="92"/>
      <c r="CD135" s="92"/>
      <c r="CE135" s="92">
        <f>InputsTimeDependentComplianceD!H69</f>
        <v>3.29</v>
      </c>
      <c r="CF135" s="92">
        <f>InputsTimeDependentComplianceD!I69</f>
        <v>3.29</v>
      </c>
      <c r="CG135" s="92">
        <f>InputsTimeDependentComplianceD!J69</f>
        <v>3.29</v>
      </c>
      <c r="CH135" s="92">
        <f>InputsTimeDependentComplianceD!K69</f>
        <v>3.29</v>
      </c>
      <c r="CI135" s="92">
        <f>InputsTimeDependentComplianceD!L69</f>
        <v>3.29</v>
      </c>
      <c r="CJ135" s="92">
        <f>InputsTimeDependentComplianceD!M69</f>
        <v>3.29</v>
      </c>
      <c r="CK135" s="92">
        <f>InputsTimeDependentComplianceD!N69</f>
        <v>3.29</v>
      </c>
      <c r="CL135" s="92">
        <f>InputsTimeDependentComplianceD!O69</f>
        <v>3.29</v>
      </c>
      <c r="CM135" s="92">
        <f>InputsTimeDependentComplianceD!P69</f>
        <v>3.29</v>
      </c>
      <c r="CN135" s="92">
        <f>InputsTimeDependentComplianceD!Q69</f>
        <v>3.29</v>
      </c>
      <c r="CO135" s="92">
        <f>InputsTimeDependentComplianceD!R69</f>
        <v>3.29</v>
      </c>
      <c r="CP135" s="92">
        <f t="shared" ref="CP135:CY135" si="739">CO135</f>
        <v>3.29</v>
      </c>
      <c r="CQ135" s="92">
        <f t="shared" si="739"/>
        <v>3.29</v>
      </c>
      <c r="CR135" s="92">
        <f t="shared" si="739"/>
        <v>3.29</v>
      </c>
      <c r="CS135" s="92">
        <f t="shared" si="739"/>
        <v>3.29</v>
      </c>
      <c r="CT135" s="92">
        <f t="shared" si="739"/>
        <v>3.29</v>
      </c>
      <c r="CU135" s="92">
        <f t="shared" si="739"/>
        <v>3.29</v>
      </c>
      <c r="CV135" s="92">
        <f t="shared" si="739"/>
        <v>3.29</v>
      </c>
      <c r="CW135" s="92">
        <f t="shared" si="739"/>
        <v>3.29</v>
      </c>
      <c r="CX135" s="92">
        <f t="shared" si="739"/>
        <v>3.29</v>
      </c>
      <c r="CY135" s="92">
        <f t="shared" si="739"/>
        <v>3.29</v>
      </c>
      <c r="CZ135" s="158"/>
      <c r="DA135" s="526"/>
      <c r="DB135" s="92"/>
      <c r="DC135" s="92"/>
      <c r="DD135" s="92"/>
      <c r="DE135" s="92">
        <f>InputsTimeDependentComplianceG!H69</f>
        <v>1.41</v>
      </c>
      <c r="DF135" s="92">
        <f>InputsTimeDependentComplianceG!I69</f>
        <v>1.41</v>
      </c>
      <c r="DG135" s="92">
        <f>InputsTimeDependentComplianceG!J69</f>
        <v>1.41</v>
      </c>
      <c r="DH135" s="92">
        <f>InputsTimeDependentComplianceG!K69</f>
        <v>1.41</v>
      </c>
      <c r="DI135" s="92">
        <f>InputsTimeDependentComplianceG!L69</f>
        <v>1.41</v>
      </c>
      <c r="DJ135" s="92">
        <f>InputsTimeDependentComplianceG!M69</f>
        <v>1.41</v>
      </c>
      <c r="DK135" s="92">
        <f>InputsTimeDependentComplianceG!N69</f>
        <v>1.41</v>
      </c>
      <c r="DL135" s="92">
        <f>InputsTimeDependentComplianceG!O69</f>
        <v>1.41</v>
      </c>
      <c r="DM135" s="92">
        <f>InputsTimeDependentComplianceG!P69</f>
        <v>1.41</v>
      </c>
      <c r="DN135" s="92">
        <f>InputsTimeDependentComplianceG!Q69</f>
        <v>1.41</v>
      </c>
      <c r="DO135" s="92">
        <f>InputsTimeDependentComplianceG!R69</f>
        <v>1.41</v>
      </c>
      <c r="DP135" s="92">
        <f t="shared" ref="DP135:DY135" si="740">DO135</f>
        <v>1.41</v>
      </c>
      <c r="DQ135" s="92">
        <f t="shared" si="740"/>
        <v>1.41</v>
      </c>
      <c r="DR135" s="92">
        <f t="shared" si="740"/>
        <v>1.41</v>
      </c>
      <c r="DS135" s="92">
        <f t="shared" si="740"/>
        <v>1.41</v>
      </c>
      <c r="DT135" s="92">
        <f t="shared" si="740"/>
        <v>1.41</v>
      </c>
      <c r="DU135" s="92">
        <f t="shared" si="740"/>
        <v>1.41</v>
      </c>
      <c r="DV135" s="92">
        <f t="shared" si="740"/>
        <v>1.41</v>
      </c>
      <c r="DW135" s="92">
        <f t="shared" si="740"/>
        <v>1.41</v>
      </c>
      <c r="DX135" s="92">
        <f t="shared" si="740"/>
        <v>1.41</v>
      </c>
      <c r="DY135" s="92">
        <f t="shared" si="740"/>
        <v>1.41</v>
      </c>
      <c r="DZ135" s="158"/>
      <c r="EA135" s="48">
        <f>InputsStatic!S69</f>
        <v>12</v>
      </c>
      <c r="EB135" s="47">
        <v>0.3</v>
      </c>
      <c r="EC135" s="48">
        <f>InputsStatic!T69</f>
        <v>1990</v>
      </c>
      <c r="ED135" s="49">
        <f>InputsNOMAD!AH69</f>
        <v>8.6300000000000005E-3</v>
      </c>
      <c r="EE135" s="50">
        <f>InputsNOMAD!AI69</f>
        <v>0.2</v>
      </c>
      <c r="EF135" s="48">
        <f>InputsStatic!K69</f>
        <v>0</v>
      </c>
      <c r="EH135" s="47">
        <f>InputsStatic!AF69</f>
        <v>0.85250000000000004</v>
      </c>
      <c r="EI135" s="168"/>
      <c r="EJ135" s="48">
        <f t="shared" si="405"/>
        <v>12</v>
      </c>
      <c r="EK135" s="48">
        <v>0</v>
      </c>
      <c r="EL135" s="48">
        <v>0</v>
      </c>
      <c r="EM135" s="48">
        <v>0</v>
      </c>
      <c r="EN135" s="48">
        <v>0</v>
      </c>
      <c r="EO135" s="48">
        <v>0</v>
      </c>
      <c r="EP135" s="48">
        <v>0</v>
      </c>
      <c r="EQ135" s="48">
        <v>0</v>
      </c>
      <c r="ER135" s="48">
        <v>0</v>
      </c>
      <c r="ES135" s="48">
        <v>0</v>
      </c>
      <c r="ET135" s="48">
        <v>0</v>
      </c>
      <c r="EU135" s="48">
        <v>0</v>
      </c>
      <c r="EV135" s="48">
        <v>1</v>
      </c>
      <c r="EW135" s="48">
        <v>0</v>
      </c>
      <c r="EX135" s="48">
        <v>0</v>
      </c>
      <c r="EY135" s="48">
        <f t="shared" si="406"/>
        <v>1</v>
      </c>
      <c r="EZ135" s="48">
        <f t="shared" si="579"/>
        <v>1</v>
      </c>
      <c r="FA135" s="158"/>
      <c r="FB135" s="48">
        <f t="shared" si="580"/>
        <v>9</v>
      </c>
      <c r="FC135" s="43">
        <f t="shared" si="407"/>
        <v>2017</v>
      </c>
      <c r="FD135" s="78"/>
      <c r="FE135" s="78"/>
      <c r="FF135" s="78"/>
      <c r="FG135" s="78"/>
      <c r="FH135" s="78"/>
      <c r="FI135" s="78"/>
      <c r="FJ135" s="23"/>
      <c r="FK135" s="48"/>
      <c r="FL135" s="43"/>
      <c r="FM135" s="43"/>
      <c r="FN135" s="43"/>
      <c r="FO135" s="48">
        <f>InputsTimeDependentUnits!H69</f>
        <v>1159200</v>
      </c>
      <c r="FP135" s="48">
        <f>InputsTimeDependentUnits!I69</f>
        <v>1159200</v>
      </c>
      <c r="FQ135" s="48">
        <f>InputsTimeDependentUnits!J69</f>
        <v>1159200</v>
      </c>
      <c r="FR135" s="48">
        <f>InputsTimeDependentUnits!K69</f>
        <v>1159200</v>
      </c>
      <c r="FS135" s="48">
        <f>InputsTimeDependentUnits!L69</f>
        <v>1159200</v>
      </c>
      <c r="FT135" s="48">
        <f>InputsTimeDependentUnits!M69</f>
        <v>1159200</v>
      </c>
      <c r="FU135" s="48">
        <f>InputsTimeDependentUnits!N69</f>
        <v>1159200</v>
      </c>
      <c r="FV135" s="48">
        <f>InputsTimeDependentUnits!O69</f>
        <v>1159200</v>
      </c>
      <c r="FW135" s="48">
        <f>InputsTimeDependentUnits!P69</f>
        <v>1159200</v>
      </c>
      <c r="FX135" s="48">
        <f>InputsTimeDependentUnits!Q69</f>
        <v>1159200</v>
      </c>
      <c r="FY135" s="48">
        <f>InputsTimeDependentUnits!R69</f>
        <v>1159200</v>
      </c>
      <c r="FZ135" s="43">
        <f t="shared" ref="FZ135:GI135" si="741">FY135</f>
        <v>1159200</v>
      </c>
      <c r="GA135" s="43">
        <f t="shared" si="741"/>
        <v>1159200</v>
      </c>
      <c r="GB135" s="43">
        <f t="shared" si="741"/>
        <v>1159200</v>
      </c>
      <c r="GC135" s="43">
        <f t="shared" si="741"/>
        <v>1159200</v>
      </c>
      <c r="GD135" s="43">
        <f t="shared" si="741"/>
        <v>1159200</v>
      </c>
      <c r="GE135" s="43">
        <f t="shared" si="741"/>
        <v>1159200</v>
      </c>
      <c r="GF135" s="43">
        <f t="shared" si="741"/>
        <v>1159200</v>
      </c>
      <c r="GG135" s="43">
        <f t="shared" si="741"/>
        <v>1159200</v>
      </c>
      <c r="GH135" s="43">
        <f t="shared" si="741"/>
        <v>1159200</v>
      </c>
      <c r="GI135" s="43">
        <f t="shared" si="741"/>
        <v>1159200</v>
      </c>
      <c r="GJ135" s="158"/>
      <c r="GK135" s="48"/>
      <c r="GL135" s="43"/>
      <c r="GM135" s="43"/>
      <c r="GN135" s="43"/>
      <c r="GO135" s="224">
        <v>1</v>
      </c>
      <c r="GP135" s="224">
        <v>1</v>
      </c>
      <c r="GQ135" s="224">
        <v>1</v>
      </c>
      <c r="GR135" s="224">
        <v>1</v>
      </c>
      <c r="GS135" s="224">
        <v>1</v>
      </c>
      <c r="GT135" s="224">
        <v>1</v>
      </c>
      <c r="GU135" s="224">
        <v>1</v>
      </c>
      <c r="GV135" s="224">
        <v>1</v>
      </c>
      <c r="GW135" s="224">
        <v>1</v>
      </c>
      <c r="GX135" s="224">
        <v>1</v>
      </c>
      <c r="GY135" s="224">
        <v>1</v>
      </c>
      <c r="GZ135" s="224">
        <v>1</v>
      </c>
      <c r="HA135" s="224">
        <v>1</v>
      </c>
      <c r="HB135" s="224">
        <v>1</v>
      </c>
      <c r="HC135" s="224">
        <v>1</v>
      </c>
      <c r="HD135" s="224">
        <v>1</v>
      </c>
      <c r="HE135" s="224">
        <v>1</v>
      </c>
      <c r="HF135" s="224">
        <v>1</v>
      </c>
      <c r="HG135" s="224">
        <v>1</v>
      </c>
      <c r="HH135" s="224">
        <v>1</v>
      </c>
      <c r="HI135" s="224">
        <v>1</v>
      </c>
      <c r="HJ135" s="158"/>
      <c r="HK135" s="48">
        <f t="shared" si="409"/>
        <v>2010</v>
      </c>
      <c r="HL135" s="48">
        <f ca="1">IF($EJ135&gt;0,OFFSET(Dashboard!F$16,$EJ135-1,0),0)</f>
        <v>0</v>
      </c>
      <c r="HM135" s="48">
        <f ca="1">IF($EJ135&gt;0,OFFSET(Dashboard!G$16,$EJ135-1,0),0)</f>
        <v>0</v>
      </c>
      <c r="HN135" s="48">
        <f ca="1">IF($EJ135&gt;0,OFFSET(Dashboard!H$16,$EJ135-1,0),0)</f>
        <v>1</v>
      </c>
      <c r="HO135" s="158"/>
    </row>
    <row r="136" spans="1:223" ht="30.75" customHeight="1" x14ac:dyDescent="0.2">
      <c r="A136" s="48">
        <f t="shared" ca="1" si="548"/>
        <v>1</v>
      </c>
      <c r="B136" s="64">
        <f t="shared" si="571"/>
        <v>126</v>
      </c>
      <c r="C136" s="64"/>
      <c r="D136" s="529" t="str">
        <f ca="1">IF(EJ136&gt;0,OFFSET(Dashboard!$E$16,EJ136-1,0),"")</f>
        <v>2008 T-24</v>
      </c>
      <c r="E136" s="44" t="s">
        <v>103</v>
      </c>
      <c r="F136" s="22" t="s">
        <v>94</v>
      </c>
      <c r="G136" s="716">
        <f t="shared" ca="1" si="592"/>
        <v>3.2992919999999999</v>
      </c>
      <c r="H136" s="715">
        <f t="shared" ca="1" si="593"/>
        <v>0.18329400000000001</v>
      </c>
      <c r="I136" s="713">
        <f t="shared" ca="1" si="594"/>
        <v>0</v>
      </c>
      <c r="J136" s="525">
        <f>InputsStatic!J70</f>
        <v>40452</v>
      </c>
      <c r="K136" s="51">
        <f>InputsStatic!L70</f>
        <v>10</v>
      </c>
      <c r="L136" s="158"/>
      <c r="M136" s="765">
        <v>1</v>
      </c>
      <c r="N136" s="86">
        <v>0</v>
      </c>
      <c r="O136" s="43">
        <v>100</v>
      </c>
      <c r="P136" s="158"/>
      <c r="R136" s="614">
        <f>InputsStatic!M70</f>
        <v>1.8</v>
      </c>
      <c r="S136" s="615">
        <f>InputsStatic!N70</f>
        <v>1E-4</v>
      </c>
      <c r="T136" s="615">
        <f>InputsStatic!O70</f>
        <v>0</v>
      </c>
      <c r="U136" s="135">
        <f>InputsStatic!P70</f>
        <v>1</v>
      </c>
      <c r="V136" s="135">
        <f>InputsStatic!Q70</f>
        <v>1</v>
      </c>
      <c r="W136" s="135">
        <f>InputsStatic!R70</f>
        <v>-4.0333333333333341E-3</v>
      </c>
      <c r="X136" s="138"/>
      <c r="Y136" s="138"/>
      <c r="Z136" s="48"/>
      <c r="AA136" s="43"/>
      <c r="AB136" s="43"/>
      <c r="AC136" s="43"/>
      <c r="AD136" s="43">
        <f t="shared" si="717"/>
        <v>1832940</v>
      </c>
      <c r="AE136" s="43">
        <f t="shared" si="718"/>
        <v>1832940</v>
      </c>
      <c r="AF136" s="43">
        <f t="shared" si="719"/>
        <v>1832940</v>
      </c>
      <c r="AG136" s="43">
        <f t="shared" si="720"/>
        <v>1832940</v>
      </c>
      <c r="AH136" s="43">
        <f t="shared" si="721"/>
        <v>1832940</v>
      </c>
      <c r="AI136" s="43">
        <f t="shared" si="722"/>
        <v>1832940</v>
      </c>
      <c r="AJ136" s="43">
        <f t="shared" si="723"/>
        <v>1832940</v>
      </c>
      <c r="AK136" s="43">
        <f t="shared" si="724"/>
        <v>1832940</v>
      </c>
      <c r="AL136" s="43">
        <f t="shared" si="725"/>
        <v>1832940</v>
      </c>
      <c r="AM136" s="43">
        <f t="shared" si="726"/>
        <v>1832940</v>
      </c>
      <c r="AN136" s="43">
        <f t="shared" si="727"/>
        <v>1832940</v>
      </c>
      <c r="AO136" s="43">
        <f t="shared" si="644"/>
        <v>1832940</v>
      </c>
      <c r="AP136" s="43">
        <f t="shared" si="645"/>
        <v>1832940</v>
      </c>
      <c r="AQ136" s="43">
        <f t="shared" si="646"/>
        <v>1832940</v>
      </c>
      <c r="AR136" s="43">
        <f t="shared" si="647"/>
        <v>1832940</v>
      </c>
      <c r="AS136" s="43">
        <f t="shared" si="648"/>
        <v>1832940</v>
      </c>
      <c r="AT136" s="43">
        <f t="shared" si="649"/>
        <v>1832940</v>
      </c>
      <c r="AU136" s="43">
        <f t="shared" si="650"/>
        <v>1832940</v>
      </c>
      <c r="AV136" s="43">
        <f t="shared" si="651"/>
        <v>1832940</v>
      </c>
      <c r="AW136" s="43">
        <f t="shared" si="652"/>
        <v>1832940</v>
      </c>
      <c r="AX136" s="43">
        <f t="shared" si="653"/>
        <v>1832940</v>
      </c>
      <c r="AY136" s="73"/>
      <c r="AZ136" s="73"/>
      <c r="BA136" s="526"/>
      <c r="BB136" s="92"/>
      <c r="BC136" s="92"/>
      <c r="BD136" s="92"/>
      <c r="BE136" s="92">
        <f>InputsTimeDependentComplianceE!H70</f>
        <v>3.97</v>
      </c>
      <c r="BF136" s="92">
        <f>InputsTimeDependentComplianceE!I70</f>
        <v>3.97</v>
      </c>
      <c r="BG136" s="92">
        <f>InputsTimeDependentComplianceE!J70</f>
        <v>3.97</v>
      </c>
      <c r="BH136" s="92">
        <f>InputsTimeDependentComplianceE!K70</f>
        <v>3.97</v>
      </c>
      <c r="BI136" s="92">
        <f>InputsTimeDependentComplianceE!L70</f>
        <v>3.97</v>
      </c>
      <c r="BJ136" s="92">
        <f>InputsTimeDependentComplianceE!M70</f>
        <v>3.97</v>
      </c>
      <c r="BK136" s="92">
        <f>InputsTimeDependentComplianceE!N70</f>
        <v>3.97</v>
      </c>
      <c r="BL136" s="92">
        <f>InputsTimeDependentComplianceE!O70</f>
        <v>3.97</v>
      </c>
      <c r="BM136" s="92">
        <f>InputsTimeDependentComplianceE!P70</f>
        <v>3.97</v>
      </c>
      <c r="BN136" s="92">
        <f>InputsTimeDependentComplianceE!Q70</f>
        <v>3.97</v>
      </c>
      <c r="BO136" s="92">
        <f>InputsTimeDependentComplianceE!R70</f>
        <v>3.97</v>
      </c>
      <c r="BP136" s="92">
        <f t="shared" si="572"/>
        <v>3.97</v>
      </c>
      <c r="BQ136" s="92">
        <f t="shared" si="572"/>
        <v>3.97</v>
      </c>
      <c r="BR136" s="92">
        <f t="shared" ref="BR136:BS136" si="742">BQ136</f>
        <v>3.97</v>
      </c>
      <c r="BS136" s="92">
        <f t="shared" si="742"/>
        <v>3.97</v>
      </c>
      <c r="BT136" s="92">
        <f t="shared" ref="BT136:BU136" si="743">BS136</f>
        <v>3.97</v>
      </c>
      <c r="BU136" s="92">
        <f t="shared" si="743"/>
        <v>3.97</v>
      </c>
      <c r="BV136" s="92">
        <f t="shared" ref="BV136:BW136" si="744">BU136</f>
        <v>3.97</v>
      </c>
      <c r="BW136" s="92">
        <f t="shared" si="744"/>
        <v>3.97</v>
      </c>
      <c r="BX136" s="92">
        <f t="shared" ref="BX136:BY136" si="745">BW136</f>
        <v>3.97</v>
      </c>
      <c r="BY136" s="92">
        <f t="shared" si="745"/>
        <v>3.97</v>
      </c>
      <c r="BZ136" s="23"/>
      <c r="CA136" s="526"/>
      <c r="CB136" s="92"/>
      <c r="CC136" s="92"/>
      <c r="CD136" s="92"/>
      <c r="CE136" s="92">
        <f>InputsTimeDependentComplianceD!H70</f>
        <v>3.29</v>
      </c>
      <c r="CF136" s="92">
        <f>InputsTimeDependentComplianceD!I70</f>
        <v>3.29</v>
      </c>
      <c r="CG136" s="92">
        <f>InputsTimeDependentComplianceD!J70</f>
        <v>3.29</v>
      </c>
      <c r="CH136" s="92">
        <f>InputsTimeDependentComplianceD!K70</f>
        <v>3.29</v>
      </c>
      <c r="CI136" s="92">
        <f>InputsTimeDependentComplianceD!L70</f>
        <v>3.29</v>
      </c>
      <c r="CJ136" s="92">
        <f>InputsTimeDependentComplianceD!M70</f>
        <v>3.29</v>
      </c>
      <c r="CK136" s="92">
        <f>InputsTimeDependentComplianceD!N70</f>
        <v>3.29</v>
      </c>
      <c r="CL136" s="92">
        <f>InputsTimeDependentComplianceD!O70</f>
        <v>3.29</v>
      </c>
      <c r="CM136" s="92">
        <f>InputsTimeDependentComplianceD!P70</f>
        <v>3.29</v>
      </c>
      <c r="CN136" s="92">
        <f>InputsTimeDependentComplianceD!Q70</f>
        <v>3.29</v>
      </c>
      <c r="CO136" s="92">
        <f>InputsTimeDependentComplianceD!R70</f>
        <v>3.29</v>
      </c>
      <c r="CP136" s="92">
        <f t="shared" ref="CP136:CY136" si="746">CO136</f>
        <v>3.29</v>
      </c>
      <c r="CQ136" s="92">
        <f t="shared" si="746"/>
        <v>3.29</v>
      </c>
      <c r="CR136" s="92">
        <f t="shared" si="746"/>
        <v>3.29</v>
      </c>
      <c r="CS136" s="92">
        <f t="shared" si="746"/>
        <v>3.29</v>
      </c>
      <c r="CT136" s="92">
        <f t="shared" si="746"/>
        <v>3.29</v>
      </c>
      <c r="CU136" s="92">
        <f t="shared" si="746"/>
        <v>3.29</v>
      </c>
      <c r="CV136" s="92">
        <f t="shared" si="746"/>
        <v>3.29</v>
      </c>
      <c r="CW136" s="92">
        <f t="shared" si="746"/>
        <v>3.29</v>
      </c>
      <c r="CX136" s="92">
        <f t="shared" si="746"/>
        <v>3.29</v>
      </c>
      <c r="CY136" s="92">
        <f t="shared" si="746"/>
        <v>3.29</v>
      </c>
      <c r="CZ136" s="158"/>
      <c r="DA136" s="526"/>
      <c r="DB136" s="92"/>
      <c r="DC136" s="92"/>
      <c r="DD136" s="92"/>
      <c r="DE136" s="92">
        <f>InputsTimeDependentComplianceG!H70</f>
        <v>1.41</v>
      </c>
      <c r="DF136" s="92">
        <f>InputsTimeDependentComplianceG!I70</f>
        <v>1.41</v>
      </c>
      <c r="DG136" s="92">
        <f>InputsTimeDependentComplianceG!J70</f>
        <v>1.41</v>
      </c>
      <c r="DH136" s="92">
        <f>InputsTimeDependentComplianceG!K70</f>
        <v>1.41</v>
      </c>
      <c r="DI136" s="92">
        <f>InputsTimeDependentComplianceG!L70</f>
        <v>1.41</v>
      </c>
      <c r="DJ136" s="92">
        <f>InputsTimeDependentComplianceG!M70</f>
        <v>1.41</v>
      </c>
      <c r="DK136" s="92">
        <f>InputsTimeDependentComplianceG!N70</f>
        <v>1.41</v>
      </c>
      <c r="DL136" s="92">
        <f>InputsTimeDependentComplianceG!O70</f>
        <v>1.41</v>
      </c>
      <c r="DM136" s="92">
        <f>InputsTimeDependentComplianceG!P70</f>
        <v>1.41</v>
      </c>
      <c r="DN136" s="92">
        <f>InputsTimeDependentComplianceG!Q70</f>
        <v>1.41</v>
      </c>
      <c r="DO136" s="92">
        <f>InputsTimeDependentComplianceG!R70</f>
        <v>1.41</v>
      </c>
      <c r="DP136" s="92">
        <f t="shared" ref="DP136:DY136" si="747">DO136</f>
        <v>1.41</v>
      </c>
      <c r="DQ136" s="92">
        <f t="shared" si="747"/>
        <v>1.41</v>
      </c>
      <c r="DR136" s="92">
        <f t="shared" si="747"/>
        <v>1.41</v>
      </c>
      <c r="DS136" s="92">
        <f t="shared" si="747"/>
        <v>1.41</v>
      </c>
      <c r="DT136" s="92">
        <f t="shared" si="747"/>
        <v>1.41</v>
      </c>
      <c r="DU136" s="92">
        <f t="shared" si="747"/>
        <v>1.41</v>
      </c>
      <c r="DV136" s="92">
        <f t="shared" si="747"/>
        <v>1.41</v>
      </c>
      <c r="DW136" s="92">
        <f t="shared" si="747"/>
        <v>1.41</v>
      </c>
      <c r="DX136" s="92">
        <f t="shared" si="747"/>
        <v>1.41</v>
      </c>
      <c r="DY136" s="92">
        <f t="shared" si="747"/>
        <v>1.41</v>
      </c>
      <c r="DZ136" s="158"/>
      <c r="EA136" s="48">
        <f>InputsStatic!S70</f>
        <v>12</v>
      </c>
      <c r="EB136" s="47">
        <v>0.206585833859806</v>
      </c>
      <c r="EC136" s="48">
        <f>InputsStatic!T70</f>
        <v>2000</v>
      </c>
      <c r="ED136" s="49">
        <f>InputsNOMAD!AH70</f>
        <v>4.1816776782722604E-3</v>
      </c>
      <c r="EE136" s="50">
        <f>InputsNOMAD!AI70</f>
        <v>0.31058223843938199</v>
      </c>
      <c r="EF136" s="48">
        <f>InputsStatic!K70</f>
        <v>0</v>
      </c>
      <c r="EH136" s="47">
        <f>InputsStatic!AF70</f>
        <v>0.76</v>
      </c>
      <c r="EI136" s="168"/>
      <c r="EJ136" s="48">
        <f t="shared" si="405"/>
        <v>12</v>
      </c>
      <c r="EK136" s="48">
        <v>0</v>
      </c>
      <c r="EL136" s="48">
        <v>0</v>
      </c>
      <c r="EM136" s="48">
        <v>0</v>
      </c>
      <c r="EN136" s="48">
        <v>0</v>
      </c>
      <c r="EO136" s="48">
        <v>0</v>
      </c>
      <c r="EP136" s="48">
        <v>0</v>
      </c>
      <c r="EQ136" s="48">
        <v>0</v>
      </c>
      <c r="ER136" s="48">
        <v>0</v>
      </c>
      <c r="ES136" s="48">
        <v>0</v>
      </c>
      <c r="ET136" s="48">
        <v>0</v>
      </c>
      <c r="EU136" s="48">
        <v>0</v>
      </c>
      <c r="EV136" s="48">
        <v>1</v>
      </c>
      <c r="EW136" s="48">
        <v>0</v>
      </c>
      <c r="EX136" s="48">
        <v>0</v>
      </c>
      <c r="EY136" s="48">
        <f t="shared" si="406"/>
        <v>1</v>
      </c>
      <c r="EZ136" s="48">
        <f t="shared" si="579"/>
        <v>1</v>
      </c>
      <c r="FA136" s="158"/>
      <c r="FB136" s="48">
        <f t="shared" si="580"/>
        <v>9</v>
      </c>
      <c r="FC136" s="43">
        <f t="shared" si="407"/>
        <v>2017</v>
      </c>
      <c r="FD136" s="78"/>
      <c r="FE136" s="78"/>
      <c r="FF136" s="78"/>
      <c r="FG136" s="78"/>
      <c r="FH136" s="78"/>
      <c r="FI136" s="78"/>
      <c r="FJ136" s="23"/>
      <c r="FK136" s="48"/>
      <c r="FL136" s="43"/>
      <c r="FM136" s="43"/>
      <c r="FN136" s="43"/>
      <c r="FO136" s="48">
        <f>InputsTimeDependentUnits!H70</f>
        <v>1832940</v>
      </c>
      <c r="FP136" s="48">
        <f>InputsTimeDependentUnits!I70</f>
        <v>1832940</v>
      </c>
      <c r="FQ136" s="48">
        <f>InputsTimeDependentUnits!J70</f>
        <v>1832940</v>
      </c>
      <c r="FR136" s="48">
        <f>InputsTimeDependentUnits!K70</f>
        <v>1832940</v>
      </c>
      <c r="FS136" s="48">
        <f>InputsTimeDependentUnits!L70</f>
        <v>1832940</v>
      </c>
      <c r="FT136" s="48">
        <f>InputsTimeDependentUnits!M70</f>
        <v>1832940</v>
      </c>
      <c r="FU136" s="48">
        <f>InputsTimeDependentUnits!N70</f>
        <v>1832940</v>
      </c>
      <c r="FV136" s="48">
        <f>InputsTimeDependentUnits!O70</f>
        <v>1832940</v>
      </c>
      <c r="FW136" s="48">
        <f>InputsTimeDependentUnits!P70</f>
        <v>1832940</v>
      </c>
      <c r="FX136" s="48">
        <f>InputsTimeDependentUnits!Q70</f>
        <v>1832940</v>
      </c>
      <c r="FY136" s="48">
        <f>InputsTimeDependentUnits!R70</f>
        <v>1832940</v>
      </c>
      <c r="FZ136" s="43">
        <f t="shared" ref="FZ136:GI136" si="748">FY136</f>
        <v>1832940</v>
      </c>
      <c r="GA136" s="43">
        <f t="shared" si="748"/>
        <v>1832940</v>
      </c>
      <c r="GB136" s="43">
        <f t="shared" si="748"/>
        <v>1832940</v>
      </c>
      <c r="GC136" s="43">
        <f t="shared" si="748"/>
        <v>1832940</v>
      </c>
      <c r="GD136" s="43">
        <f t="shared" si="748"/>
        <v>1832940</v>
      </c>
      <c r="GE136" s="43">
        <f t="shared" si="748"/>
        <v>1832940</v>
      </c>
      <c r="GF136" s="43">
        <f t="shared" si="748"/>
        <v>1832940</v>
      </c>
      <c r="GG136" s="43">
        <f t="shared" si="748"/>
        <v>1832940</v>
      </c>
      <c r="GH136" s="43">
        <f t="shared" si="748"/>
        <v>1832940</v>
      </c>
      <c r="GI136" s="43">
        <f t="shared" si="748"/>
        <v>1832940</v>
      </c>
      <c r="GJ136" s="158"/>
      <c r="GK136" s="48"/>
      <c r="GL136" s="43"/>
      <c r="GM136" s="43"/>
      <c r="GN136" s="43"/>
      <c r="GO136" s="224">
        <v>1</v>
      </c>
      <c r="GP136" s="224">
        <v>1</v>
      </c>
      <c r="GQ136" s="224">
        <v>1</v>
      </c>
      <c r="GR136" s="224">
        <v>1</v>
      </c>
      <c r="GS136" s="224">
        <v>1</v>
      </c>
      <c r="GT136" s="224">
        <v>1</v>
      </c>
      <c r="GU136" s="224">
        <v>1</v>
      </c>
      <c r="GV136" s="224">
        <v>1</v>
      </c>
      <c r="GW136" s="224">
        <v>1</v>
      </c>
      <c r="GX136" s="224">
        <v>1</v>
      </c>
      <c r="GY136" s="224">
        <v>1</v>
      </c>
      <c r="GZ136" s="224">
        <v>1</v>
      </c>
      <c r="HA136" s="224">
        <v>1</v>
      </c>
      <c r="HB136" s="224">
        <v>1</v>
      </c>
      <c r="HC136" s="224">
        <v>1</v>
      </c>
      <c r="HD136" s="224">
        <v>1</v>
      </c>
      <c r="HE136" s="224">
        <v>1</v>
      </c>
      <c r="HF136" s="224">
        <v>1</v>
      </c>
      <c r="HG136" s="224">
        <v>1</v>
      </c>
      <c r="HH136" s="224">
        <v>1</v>
      </c>
      <c r="HI136" s="224">
        <v>1</v>
      </c>
      <c r="HJ136" s="158"/>
      <c r="HK136" s="48">
        <f t="shared" si="409"/>
        <v>2010</v>
      </c>
      <c r="HL136" s="48">
        <f ca="1">IF($EJ136&gt;0,OFFSET(Dashboard!F$16,$EJ136-1,0),0)</f>
        <v>0</v>
      </c>
      <c r="HM136" s="48">
        <f ca="1">IF($EJ136&gt;0,OFFSET(Dashboard!G$16,$EJ136-1,0),0)</f>
        <v>0</v>
      </c>
      <c r="HN136" s="48">
        <f ca="1">IF($EJ136&gt;0,OFFSET(Dashboard!H$16,$EJ136-1,0),0)</f>
        <v>1</v>
      </c>
      <c r="HO136" s="158"/>
    </row>
    <row r="137" spans="1:223" ht="30.75" customHeight="1" x14ac:dyDescent="0.2">
      <c r="A137" s="48">
        <f t="shared" ca="1" si="548"/>
        <v>1</v>
      </c>
      <c r="B137" s="64">
        <f t="shared" ref="B137:B200" si="749">B136+1</f>
        <v>127</v>
      </c>
      <c r="C137" s="64"/>
      <c r="D137" s="529" t="str">
        <f ca="1">IF(EJ137&gt;0,OFFSET(Dashboard!$E$16,EJ137-1,0),"")</f>
        <v>2008 T-24</v>
      </c>
      <c r="E137" s="44" t="s">
        <v>104</v>
      </c>
      <c r="F137" s="22" t="s">
        <v>95</v>
      </c>
      <c r="G137" s="716">
        <f t="shared" ca="1" si="592"/>
        <v>1.331286</v>
      </c>
      <c r="H137" s="715">
        <f t="shared" ca="1" si="593"/>
        <v>0.54987900000000001</v>
      </c>
      <c r="I137" s="713">
        <f t="shared" ca="1" si="594"/>
        <v>1.1576399999999999E-2</v>
      </c>
      <c r="J137" s="525">
        <f>InputsStatic!J71</f>
        <v>40452</v>
      </c>
      <c r="K137" s="51">
        <f>InputsStatic!L71</f>
        <v>10</v>
      </c>
      <c r="L137" s="158"/>
      <c r="M137" s="765">
        <v>1</v>
      </c>
      <c r="N137" s="86">
        <v>0</v>
      </c>
      <c r="O137" s="43">
        <v>100</v>
      </c>
      <c r="P137" s="158"/>
      <c r="R137" s="614">
        <f>InputsStatic!M71</f>
        <v>0.92</v>
      </c>
      <c r="S137" s="615">
        <f>InputsStatic!N71</f>
        <v>3.8000000000000002E-4</v>
      </c>
      <c r="T137" s="615">
        <f>InputsStatic!O71</f>
        <v>8.0000000000000002E-3</v>
      </c>
      <c r="U137" s="135">
        <f>InputsStatic!P71</f>
        <v>1</v>
      </c>
      <c r="V137" s="135">
        <f>InputsStatic!Q71</f>
        <v>1</v>
      </c>
      <c r="W137" s="135">
        <f>InputsStatic!R71</f>
        <v>-4.0333333333333341E-3</v>
      </c>
      <c r="X137" s="138"/>
      <c r="Y137" s="138"/>
      <c r="Z137" s="48"/>
      <c r="AA137" s="43"/>
      <c r="AB137" s="43"/>
      <c r="AC137" s="43"/>
      <c r="AD137" s="43">
        <f t="shared" si="717"/>
        <v>1447050</v>
      </c>
      <c r="AE137" s="43">
        <f t="shared" si="718"/>
        <v>1447050</v>
      </c>
      <c r="AF137" s="43">
        <f t="shared" si="719"/>
        <v>1447050</v>
      </c>
      <c r="AG137" s="43">
        <f t="shared" si="720"/>
        <v>1447050</v>
      </c>
      <c r="AH137" s="43">
        <f t="shared" si="721"/>
        <v>1447050</v>
      </c>
      <c r="AI137" s="43">
        <f t="shared" si="722"/>
        <v>1447050</v>
      </c>
      <c r="AJ137" s="43">
        <f t="shared" si="723"/>
        <v>1447050</v>
      </c>
      <c r="AK137" s="43">
        <f t="shared" si="724"/>
        <v>1447050</v>
      </c>
      <c r="AL137" s="43">
        <f t="shared" si="725"/>
        <v>1447050</v>
      </c>
      <c r="AM137" s="43">
        <f t="shared" si="726"/>
        <v>1447050</v>
      </c>
      <c r="AN137" s="43">
        <f t="shared" si="727"/>
        <v>1447050</v>
      </c>
      <c r="AO137" s="43">
        <f t="shared" si="644"/>
        <v>1447050</v>
      </c>
      <c r="AP137" s="43">
        <f t="shared" si="645"/>
        <v>1447050</v>
      </c>
      <c r="AQ137" s="43">
        <f t="shared" si="646"/>
        <v>1447050</v>
      </c>
      <c r="AR137" s="43">
        <f t="shared" si="647"/>
        <v>1447050</v>
      </c>
      <c r="AS137" s="43">
        <f t="shared" si="648"/>
        <v>1447050</v>
      </c>
      <c r="AT137" s="43">
        <f t="shared" si="649"/>
        <v>1447050</v>
      </c>
      <c r="AU137" s="43">
        <f t="shared" si="650"/>
        <v>1447050</v>
      </c>
      <c r="AV137" s="43">
        <f t="shared" si="651"/>
        <v>1447050</v>
      </c>
      <c r="AW137" s="43">
        <f t="shared" si="652"/>
        <v>1447050</v>
      </c>
      <c r="AX137" s="43">
        <f t="shared" si="653"/>
        <v>1447050</v>
      </c>
      <c r="AY137" s="73"/>
      <c r="AZ137" s="73"/>
      <c r="BA137" s="526"/>
      <c r="BB137" s="92"/>
      <c r="BC137" s="92"/>
      <c r="BD137" s="92"/>
      <c r="BE137" s="92">
        <f>InputsTimeDependentComplianceE!H71</f>
        <v>3.97</v>
      </c>
      <c r="BF137" s="92">
        <f>InputsTimeDependentComplianceE!I71</f>
        <v>3.97</v>
      </c>
      <c r="BG137" s="92">
        <f>InputsTimeDependentComplianceE!J71</f>
        <v>3.97</v>
      </c>
      <c r="BH137" s="92">
        <f>InputsTimeDependentComplianceE!K71</f>
        <v>3.97</v>
      </c>
      <c r="BI137" s="92">
        <f>InputsTimeDependentComplianceE!L71</f>
        <v>3.97</v>
      </c>
      <c r="BJ137" s="92">
        <f>InputsTimeDependentComplianceE!M71</f>
        <v>3.97</v>
      </c>
      <c r="BK137" s="92">
        <f>InputsTimeDependentComplianceE!N71</f>
        <v>3.97</v>
      </c>
      <c r="BL137" s="92">
        <f>InputsTimeDependentComplianceE!O71</f>
        <v>3.97</v>
      </c>
      <c r="BM137" s="92">
        <f>InputsTimeDependentComplianceE!P71</f>
        <v>3.97</v>
      </c>
      <c r="BN137" s="92">
        <f>InputsTimeDependentComplianceE!Q71</f>
        <v>3.97</v>
      </c>
      <c r="BO137" s="92">
        <f>InputsTimeDependentComplianceE!R71</f>
        <v>3.97</v>
      </c>
      <c r="BP137" s="92">
        <f t="shared" si="572"/>
        <v>3.97</v>
      </c>
      <c r="BQ137" s="92">
        <f t="shared" si="572"/>
        <v>3.97</v>
      </c>
      <c r="BR137" s="92">
        <f t="shared" ref="BR137:BS137" si="750">BQ137</f>
        <v>3.97</v>
      </c>
      <c r="BS137" s="92">
        <f t="shared" si="750"/>
        <v>3.97</v>
      </c>
      <c r="BT137" s="92">
        <f t="shared" ref="BT137:BU137" si="751">BS137</f>
        <v>3.97</v>
      </c>
      <c r="BU137" s="92">
        <f t="shared" si="751"/>
        <v>3.97</v>
      </c>
      <c r="BV137" s="92">
        <f t="shared" ref="BV137:BW137" si="752">BU137</f>
        <v>3.97</v>
      </c>
      <c r="BW137" s="92">
        <f t="shared" si="752"/>
        <v>3.97</v>
      </c>
      <c r="BX137" s="92">
        <f t="shared" ref="BX137:BY137" si="753">BW137</f>
        <v>3.97</v>
      </c>
      <c r="BY137" s="92">
        <f t="shared" si="753"/>
        <v>3.97</v>
      </c>
      <c r="BZ137" s="23"/>
      <c r="CA137" s="526"/>
      <c r="CB137" s="92"/>
      <c r="CC137" s="92"/>
      <c r="CD137" s="92"/>
      <c r="CE137" s="92">
        <f>InputsTimeDependentComplianceD!H71</f>
        <v>3.29</v>
      </c>
      <c r="CF137" s="92">
        <f>InputsTimeDependentComplianceD!I71</f>
        <v>3.29</v>
      </c>
      <c r="CG137" s="92">
        <f>InputsTimeDependentComplianceD!J71</f>
        <v>3.29</v>
      </c>
      <c r="CH137" s="92">
        <f>InputsTimeDependentComplianceD!K71</f>
        <v>3.29</v>
      </c>
      <c r="CI137" s="92">
        <f>InputsTimeDependentComplianceD!L71</f>
        <v>3.29</v>
      </c>
      <c r="CJ137" s="92">
        <f>InputsTimeDependentComplianceD!M71</f>
        <v>3.29</v>
      </c>
      <c r="CK137" s="92">
        <f>InputsTimeDependentComplianceD!N71</f>
        <v>3.29</v>
      </c>
      <c r="CL137" s="92">
        <f>InputsTimeDependentComplianceD!O71</f>
        <v>3.29</v>
      </c>
      <c r="CM137" s="92">
        <f>InputsTimeDependentComplianceD!P71</f>
        <v>3.29</v>
      </c>
      <c r="CN137" s="92">
        <f>InputsTimeDependentComplianceD!Q71</f>
        <v>3.29</v>
      </c>
      <c r="CO137" s="92">
        <f>InputsTimeDependentComplianceD!R71</f>
        <v>3.29</v>
      </c>
      <c r="CP137" s="92">
        <f t="shared" ref="CP137:CY137" si="754">CO137</f>
        <v>3.29</v>
      </c>
      <c r="CQ137" s="92">
        <f t="shared" si="754"/>
        <v>3.29</v>
      </c>
      <c r="CR137" s="92">
        <f t="shared" si="754"/>
        <v>3.29</v>
      </c>
      <c r="CS137" s="92">
        <f t="shared" si="754"/>
        <v>3.29</v>
      </c>
      <c r="CT137" s="92">
        <f t="shared" si="754"/>
        <v>3.29</v>
      </c>
      <c r="CU137" s="92">
        <f t="shared" si="754"/>
        <v>3.29</v>
      </c>
      <c r="CV137" s="92">
        <f t="shared" si="754"/>
        <v>3.29</v>
      </c>
      <c r="CW137" s="92">
        <f t="shared" si="754"/>
        <v>3.29</v>
      </c>
      <c r="CX137" s="92">
        <f t="shared" si="754"/>
        <v>3.29</v>
      </c>
      <c r="CY137" s="92">
        <f t="shared" si="754"/>
        <v>3.29</v>
      </c>
      <c r="CZ137" s="158"/>
      <c r="DA137" s="526"/>
      <c r="DB137" s="92"/>
      <c r="DC137" s="92"/>
      <c r="DD137" s="92"/>
      <c r="DE137" s="92">
        <f>InputsTimeDependentComplianceG!H71</f>
        <v>1.41</v>
      </c>
      <c r="DF137" s="92">
        <f>InputsTimeDependentComplianceG!I71</f>
        <v>1.41</v>
      </c>
      <c r="DG137" s="92">
        <f>InputsTimeDependentComplianceG!J71</f>
        <v>1.41</v>
      </c>
      <c r="DH137" s="92">
        <f>InputsTimeDependentComplianceG!K71</f>
        <v>1.41</v>
      </c>
      <c r="DI137" s="92">
        <f>InputsTimeDependentComplianceG!L71</f>
        <v>1.41</v>
      </c>
      <c r="DJ137" s="92">
        <f>InputsTimeDependentComplianceG!M71</f>
        <v>1.41</v>
      </c>
      <c r="DK137" s="92">
        <f>InputsTimeDependentComplianceG!N71</f>
        <v>1.41</v>
      </c>
      <c r="DL137" s="92">
        <f>InputsTimeDependentComplianceG!O71</f>
        <v>1.41</v>
      </c>
      <c r="DM137" s="92">
        <f>InputsTimeDependentComplianceG!P71</f>
        <v>1.41</v>
      </c>
      <c r="DN137" s="92">
        <f>InputsTimeDependentComplianceG!Q71</f>
        <v>1.41</v>
      </c>
      <c r="DO137" s="92">
        <f>InputsTimeDependentComplianceG!R71</f>
        <v>1.41</v>
      </c>
      <c r="DP137" s="92">
        <f t="shared" ref="DP137:DY137" si="755">DO137</f>
        <v>1.41</v>
      </c>
      <c r="DQ137" s="92">
        <f t="shared" si="755"/>
        <v>1.41</v>
      </c>
      <c r="DR137" s="92">
        <f t="shared" si="755"/>
        <v>1.41</v>
      </c>
      <c r="DS137" s="92">
        <f t="shared" si="755"/>
        <v>1.41</v>
      </c>
      <c r="DT137" s="92">
        <f t="shared" si="755"/>
        <v>1.41</v>
      </c>
      <c r="DU137" s="92">
        <f t="shared" si="755"/>
        <v>1.41</v>
      </c>
      <c r="DV137" s="92">
        <f t="shared" si="755"/>
        <v>1.41</v>
      </c>
      <c r="DW137" s="92">
        <f t="shared" si="755"/>
        <v>1.41</v>
      </c>
      <c r="DX137" s="92">
        <f t="shared" si="755"/>
        <v>1.41</v>
      </c>
      <c r="DY137" s="92">
        <f t="shared" si="755"/>
        <v>1.41</v>
      </c>
      <c r="DZ137" s="158"/>
      <c r="EA137" s="48">
        <f>InputsStatic!S71</f>
        <v>12</v>
      </c>
      <c r="EB137" s="47">
        <v>0.26334711748121803</v>
      </c>
      <c r="EC137" s="48">
        <f>InputsStatic!T71</f>
        <v>2000</v>
      </c>
      <c r="ED137" s="49">
        <f>InputsNOMAD!AH71</f>
        <v>1.35681240308847E-2</v>
      </c>
      <c r="EE137" s="50">
        <f>InputsNOMAD!AI71</f>
        <v>0.191199330828632</v>
      </c>
      <c r="EF137" s="48">
        <f>InputsStatic!K71</f>
        <v>0</v>
      </c>
      <c r="EH137" s="47">
        <f>InputsStatic!AF71</f>
        <v>0.75249999999999995</v>
      </c>
      <c r="EI137" s="168"/>
      <c r="EJ137" s="48">
        <f t="shared" si="405"/>
        <v>12</v>
      </c>
      <c r="EK137" s="48">
        <v>0</v>
      </c>
      <c r="EL137" s="48">
        <v>0</v>
      </c>
      <c r="EM137" s="48">
        <v>0</v>
      </c>
      <c r="EN137" s="48">
        <v>0</v>
      </c>
      <c r="EO137" s="48">
        <v>0</v>
      </c>
      <c r="EP137" s="48">
        <v>0</v>
      </c>
      <c r="EQ137" s="48">
        <v>0</v>
      </c>
      <c r="ER137" s="48">
        <v>0</v>
      </c>
      <c r="ES137" s="48">
        <v>0</v>
      </c>
      <c r="ET137" s="48">
        <v>0</v>
      </c>
      <c r="EU137" s="48">
        <v>0</v>
      </c>
      <c r="EV137" s="48">
        <v>1</v>
      </c>
      <c r="EW137" s="48">
        <v>0</v>
      </c>
      <c r="EX137" s="48">
        <v>0</v>
      </c>
      <c r="EY137" s="48">
        <f t="shared" si="406"/>
        <v>1</v>
      </c>
      <c r="EZ137" s="48">
        <f t="shared" si="579"/>
        <v>1</v>
      </c>
      <c r="FA137" s="158"/>
      <c r="FB137" s="48">
        <f t="shared" si="580"/>
        <v>9</v>
      </c>
      <c r="FC137" s="43">
        <f t="shared" si="407"/>
        <v>2017</v>
      </c>
      <c r="FD137" s="78"/>
      <c r="FE137" s="78"/>
      <c r="FF137" s="78"/>
      <c r="FG137" s="78"/>
      <c r="FH137" s="78"/>
      <c r="FI137" s="78"/>
      <c r="FJ137" s="23"/>
      <c r="FK137" s="48"/>
      <c r="FL137" s="43"/>
      <c r="FM137" s="43"/>
      <c r="FN137" s="43"/>
      <c r="FO137" s="48">
        <f>InputsTimeDependentUnits!H71</f>
        <v>1447050</v>
      </c>
      <c r="FP137" s="48">
        <f>InputsTimeDependentUnits!I71</f>
        <v>1447050</v>
      </c>
      <c r="FQ137" s="48">
        <f>InputsTimeDependentUnits!J71</f>
        <v>1447050</v>
      </c>
      <c r="FR137" s="48">
        <f>InputsTimeDependentUnits!K71</f>
        <v>1447050</v>
      </c>
      <c r="FS137" s="48">
        <f>InputsTimeDependentUnits!L71</f>
        <v>1447050</v>
      </c>
      <c r="FT137" s="48">
        <f>InputsTimeDependentUnits!M71</f>
        <v>1447050</v>
      </c>
      <c r="FU137" s="48">
        <f>InputsTimeDependentUnits!N71</f>
        <v>1447050</v>
      </c>
      <c r="FV137" s="48">
        <f>InputsTimeDependentUnits!O71</f>
        <v>1447050</v>
      </c>
      <c r="FW137" s="48">
        <f>InputsTimeDependentUnits!P71</f>
        <v>1447050</v>
      </c>
      <c r="FX137" s="48">
        <f>InputsTimeDependentUnits!Q71</f>
        <v>1447050</v>
      </c>
      <c r="FY137" s="48">
        <f>InputsTimeDependentUnits!R71</f>
        <v>1447050</v>
      </c>
      <c r="FZ137" s="43">
        <f t="shared" ref="FZ137:GI137" si="756">FY137</f>
        <v>1447050</v>
      </c>
      <c r="GA137" s="43">
        <f t="shared" si="756"/>
        <v>1447050</v>
      </c>
      <c r="GB137" s="43">
        <f t="shared" si="756"/>
        <v>1447050</v>
      </c>
      <c r="GC137" s="43">
        <f t="shared" si="756"/>
        <v>1447050</v>
      </c>
      <c r="GD137" s="43">
        <f t="shared" si="756"/>
        <v>1447050</v>
      </c>
      <c r="GE137" s="43">
        <f t="shared" si="756"/>
        <v>1447050</v>
      </c>
      <c r="GF137" s="43">
        <f t="shared" si="756"/>
        <v>1447050</v>
      </c>
      <c r="GG137" s="43">
        <f t="shared" si="756"/>
        <v>1447050</v>
      </c>
      <c r="GH137" s="43">
        <f t="shared" si="756"/>
        <v>1447050</v>
      </c>
      <c r="GI137" s="43">
        <f t="shared" si="756"/>
        <v>1447050</v>
      </c>
      <c r="GJ137" s="158"/>
      <c r="GK137" s="48"/>
      <c r="GL137" s="43"/>
      <c r="GM137" s="43"/>
      <c r="GN137" s="43"/>
      <c r="GO137" s="224">
        <v>1</v>
      </c>
      <c r="GP137" s="224">
        <v>1</v>
      </c>
      <c r="GQ137" s="224">
        <v>1</v>
      </c>
      <c r="GR137" s="224">
        <v>1</v>
      </c>
      <c r="GS137" s="224">
        <v>1</v>
      </c>
      <c r="GT137" s="224">
        <v>1</v>
      </c>
      <c r="GU137" s="224">
        <v>1</v>
      </c>
      <c r="GV137" s="224">
        <v>1</v>
      </c>
      <c r="GW137" s="224">
        <v>1</v>
      </c>
      <c r="GX137" s="224">
        <v>1</v>
      </c>
      <c r="GY137" s="224">
        <v>1</v>
      </c>
      <c r="GZ137" s="224">
        <v>1</v>
      </c>
      <c r="HA137" s="224">
        <v>1</v>
      </c>
      <c r="HB137" s="224">
        <v>1</v>
      </c>
      <c r="HC137" s="224">
        <v>1</v>
      </c>
      <c r="HD137" s="224">
        <v>1</v>
      </c>
      <c r="HE137" s="224">
        <v>1</v>
      </c>
      <c r="HF137" s="224">
        <v>1</v>
      </c>
      <c r="HG137" s="224">
        <v>1</v>
      </c>
      <c r="HH137" s="224">
        <v>1</v>
      </c>
      <c r="HI137" s="224">
        <v>1</v>
      </c>
      <c r="HJ137" s="158"/>
      <c r="HK137" s="48">
        <f t="shared" si="409"/>
        <v>2010</v>
      </c>
      <c r="HL137" s="48">
        <f ca="1">IF($EJ137&gt;0,OFFSET(Dashboard!F$16,$EJ137-1,0),0)</f>
        <v>0</v>
      </c>
      <c r="HM137" s="48">
        <f ca="1">IF($EJ137&gt;0,OFFSET(Dashboard!G$16,$EJ137-1,0),0)</f>
        <v>0</v>
      </c>
      <c r="HN137" s="48">
        <f ca="1">IF($EJ137&gt;0,OFFSET(Dashboard!H$16,$EJ137-1,0),0)</f>
        <v>1</v>
      </c>
      <c r="HO137" s="158"/>
    </row>
    <row r="138" spans="1:223" ht="30.75" customHeight="1" x14ac:dyDescent="0.2">
      <c r="A138" s="48">
        <f t="shared" ca="1" si="548"/>
        <v>1</v>
      </c>
      <c r="B138" s="64">
        <f t="shared" si="749"/>
        <v>128</v>
      </c>
      <c r="C138" s="64"/>
      <c r="D138" s="529" t="str">
        <f ca="1">IF(EJ138&gt;0,OFFSET(Dashboard!$E$16,EJ138-1,0),"")</f>
        <v>2008 T-24</v>
      </c>
      <c r="E138" s="44" t="s">
        <v>105</v>
      </c>
      <c r="F138" s="22" t="s">
        <v>126</v>
      </c>
      <c r="G138" s="716">
        <f t="shared" ca="1" si="592"/>
        <v>27.638400000000001</v>
      </c>
      <c r="H138" s="715">
        <f t="shared" ca="1" si="593"/>
        <v>6.0458999999999996</v>
      </c>
      <c r="I138" s="713">
        <f t="shared" ca="1" si="594"/>
        <v>0</v>
      </c>
      <c r="J138" s="525">
        <f>InputsStatic!J72</f>
        <v>40452</v>
      </c>
      <c r="K138" s="51">
        <f>InputsStatic!L72</f>
        <v>7</v>
      </c>
      <c r="L138" s="158"/>
      <c r="M138" s="765">
        <v>1</v>
      </c>
      <c r="N138" s="86">
        <v>0</v>
      </c>
      <c r="O138" s="43">
        <v>100</v>
      </c>
      <c r="P138" s="158"/>
      <c r="R138" s="614">
        <f>InputsStatic!M72</f>
        <v>3.2</v>
      </c>
      <c r="S138" s="615">
        <f>InputsStatic!N72</f>
        <v>6.9999999999999999E-4</v>
      </c>
      <c r="T138" s="615">
        <f>InputsStatic!O72</f>
        <v>0</v>
      </c>
      <c r="U138" s="135">
        <f>InputsStatic!P72</f>
        <v>1</v>
      </c>
      <c r="V138" s="135">
        <f>InputsStatic!Q72</f>
        <v>1</v>
      </c>
      <c r="W138" s="135">
        <f>InputsStatic!R72</f>
        <v>-4.0333333333333341E-3</v>
      </c>
      <c r="X138" s="138"/>
      <c r="Y138" s="138"/>
      <c r="Z138" s="48"/>
      <c r="AA138" s="43"/>
      <c r="AB138" s="43"/>
      <c r="AC138" s="43"/>
      <c r="AD138" s="43">
        <f t="shared" si="717"/>
        <v>8637000</v>
      </c>
      <c r="AE138" s="43">
        <f t="shared" si="718"/>
        <v>8637000</v>
      </c>
      <c r="AF138" s="43">
        <f t="shared" si="719"/>
        <v>8637000</v>
      </c>
      <c r="AG138" s="43">
        <f t="shared" si="720"/>
        <v>8637000</v>
      </c>
      <c r="AH138" s="43">
        <f t="shared" si="721"/>
        <v>8637000</v>
      </c>
      <c r="AI138" s="43">
        <f t="shared" si="722"/>
        <v>8637000</v>
      </c>
      <c r="AJ138" s="43">
        <f t="shared" si="723"/>
        <v>8637000</v>
      </c>
      <c r="AK138" s="43">
        <f t="shared" si="724"/>
        <v>8637000</v>
      </c>
      <c r="AL138" s="43">
        <f t="shared" si="725"/>
        <v>8637000</v>
      </c>
      <c r="AM138" s="43">
        <f t="shared" si="726"/>
        <v>8637000</v>
      </c>
      <c r="AN138" s="43">
        <f t="shared" si="727"/>
        <v>8637000</v>
      </c>
      <c r="AO138" s="43">
        <f t="shared" si="644"/>
        <v>8637000</v>
      </c>
      <c r="AP138" s="43">
        <f t="shared" si="645"/>
        <v>8637000</v>
      </c>
      <c r="AQ138" s="43">
        <f t="shared" si="646"/>
        <v>8637000</v>
      </c>
      <c r="AR138" s="43">
        <f t="shared" si="647"/>
        <v>8637000</v>
      </c>
      <c r="AS138" s="43">
        <f t="shared" si="648"/>
        <v>8637000</v>
      </c>
      <c r="AT138" s="43">
        <f t="shared" si="649"/>
        <v>8637000</v>
      </c>
      <c r="AU138" s="43">
        <f t="shared" si="650"/>
        <v>8637000</v>
      </c>
      <c r="AV138" s="43">
        <f t="shared" si="651"/>
        <v>8637000</v>
      </c>
      <c r="AW138" s="43">
        <f t="shared" si="652"/>
        <v>8637000</v>
      </c>
      <c r="AX138" s="43">
        <f t="shared" si="653"/>
        <v>8637000</v>
      </c>
      <c r="AY138" s="73"/>
      <c r="AZ138" s="73"/>
      <c r="BA138" s="526"/>
      <c r="BB138" s="92"/>
      <c r="BC138" s="92"/>
      <c r="BD138" s="92"/>
      <c r="BE138" s="92">
        <f>InputsTimeDependentComplianceE!H72</f>
        <v>5.7252066689822856</v>
      </c>
      <c r="BF138" s="92">
        <f>InputsTimeDependentComplianceE!I72</f>
        <v>5.7252066689822856</v>
      </c>
      <c r="BG138" s="92">
        <f>InputsTimeDependentComplianceE!J72</f>
        <v>5.7252066689822856</v>
      </c>
      <c r="BH138" s="92">
        <f>InputsTimeDependentComplianceE!K72</f>
        <v>5.7252066689822856</v>
      </c>
      <c r="BI138" s="92">
        <f>InputsTimeDependentComplianceE!L72</f>
        <v>5.7252066689822856</v>
      </c>
      <c r="BJ138" s="92">
        <f>InputsTimeDependentComplianceE!M72</f>
        <v>5.7252066689822856</v>
      </c>
      <c r="BK138" s="92">
        <f>InputsTimeDependentComplianceE!N72</f>
        <v>5.7252066689822856</v>
      </c>
      <c r="BL138" s="92">
        <f>InputsTimeDependentComplianceE!O72</f>
        <v>5.7252066689822856</v>
      </c>
      <c r="BM138" s="92">
        <f>InputsTimeDependentComplianceE!P72</f>
        <v>5.7252066689822856</v>
      </c>
      <c r="BN138" s="92">
        <f>InputsTimeDependentComplianceE!Q72</f>
        <v>5.7252066689822856</v>
      </c>
      <c r="BO138" s="92">
        <f>InputsTimeDependentComplianceE!R72</f>
        <v>5.7252066689822856</v>
      </c>
      <c r="BP138" s="92">
        <f t="shared" si="572"/>
        <v>5.7252066689822856</v>
      </c>
      <c r="BQ138" s="92">
        <f t="shared" si="572"/>
        <v>5.7252066689822856</v>
      </c>
      <c r="BR138" s="92">
        <f t="shared" ref="BR138:BS138" si="757">BQ138</f>
        <v>5.7252066689822856</v>
      </c>
      <c r="BS138" s="92">
        <f t="shared" si="757"/>
        <v>5.7252066689822856</v>
      </c>
      <c r="BT138" s="92">
        <f t="shared" ref="BT138:BU138" si="758">BS138</f>
        <v>5.7252066689822856</v>
      </c>
      <c r="BU138" s="92">
        <f t="shared" si="758"/>
        <v>5.7252066689822856</v>
      </c>
      <c r="BV138" s="92">
        <f t="shared" ref="BV138:BW138" si="759">BU138</f>
        <v>5.7252066689822856</v>
      </c>
      <c r="BW138" s="92">
        <f t="shared" si="759"/>
        <v>5.7252066689822856</v>
      </c>
      <c r="BX138" s="92">
        <f t="shared" ref="BX138:BY138" si="760">BW138</f>
        <v>5.7252066689822856</v>
      </c>
      <c r="BY138" s="92">
        <f t="shared" si="760"/>
        <v>5.7252066689822856</v>
      </c>
      <c r="BZ138" s="23"/>
      <c r="CA138" s="526"/>
      <c r="CB138" s="92"/>
      <c r="CC138" s="92"/>
      <c r="CD138" s="92"/>
      <c r="CE138" s="92">
        <f>InputsTimeDependentComplianceD!H72</f>
        <v>5.7165971981011934</v>
      </c>
      <c r="CF138" s="92">
        <f>InputsTimeDependentComplianceD!I72</f>
        <v>5.7165971981011934</v>
      </c>
      <c r="CG138" s="92">
        <f>InputsTimeDependentComplianceD!J72</f>
        <v>5.7165971981011934</v>
      </c>
      <c r="CH138" s="92">
        <f>InputsTimeDependentComplianceD!K72</f>
        <v>5.7165971981011934</v>
      </c>
      <c r="CI138" s="92">
        <f>InputsTimeDependentComplianceD!L72</f>
        <v>5.7165971981011934</v>
      </c>
      <c r="CJ138" s="92">
        <f>InputsTimeDependentComplianceD!M72</f>
        <v>5.7165971981011934</v>
      </c>
      <c r="CK138" s="92">
        <f>InputsTimeDependentComplianceD!N72</f>
        <v>5.7165971981011934</v>
      </c>
      <c r="CL138" s="92">
        <f>InputsTimeDependentComplianceD!O72</f>
        <v>5.7165971981011934</v>
      </c>
      <c r="CM138" s="92">
        <f>InputsTimeDependentComplianceD!P72</f>
        <v>5.7165971981011934</v>
      </c>
      <c r="CN138" s="92">
        <f>InputsTimeDependentComplianceD!Q72</f>
        <v>5.7165971981011934</v>
      </c>
      <c r="CO138" s="92">
        <f>InputsTimeDependentComplianceD!R72</f>
        <v>5.7165971981011934</v>
      </c>
      <c r="CP138" s="92">
        <f t="shared" ref="CP138:CY138" si="761">CO138</f>
        <v>5.7165971981011934</v>
      </c>
      <c r="CQ138" s="92">
        <f t="shared" si="761"/>
        <v>5.7165971981011934</v>
      </c>
      <c r="CR138" s="92">
        <f t="shared" si="761"/>
        <v>5.7165971981011934</v>
      </c>
      <c r="CS138" s="92">
        <f t="shared" si="761"/>
        <v>5.7165971981011934</v>
      </c>
      <c r="CT138" s="92">
        <f t="shared" si="761"/>
        <v>5.7165971981011934</v>
      </c>
      <c r="CU138" s="92">
        <f t="shared" si="761"/>
        <v>5.7165971981011934</v>
      </c>
      <c r="CV138" s="92">
        <f t="shared" si="761"/>
        <v>5.7165971981011934</v>
      </c>
      <c r="CW138" s="92">
        <f t="shared" si="761"/>
        <v>5.7165971981011934</v>
      </c>
      <c r="CX138" s="92">
        <f t="shared" si="761"/>
        <v>5.7165971981011934</v>
      </c>
      <c r="CY138" s="92">
        <f t="shared" si="761"/>
        <v>5.7165971981011934</v>
      </c>
      <c r="CZ138" s="158"/>
      <c r="DA138" s="526"/>
      <c r="DB138" s="92"/>
      <c r="DC138" s="92"/>
      <c r="DD138" s="92"/>
      <c r="DE138" s="92">
        <f>InputsTimeDependentComplianceG!H72</f>
        <v>4.623083246497627</v>
      </c>
      <c r="DF138" s="92">
        <f>InputsTimeDependentComplianceG!I72</f>
        <v>4.623083246497627</v>
      </c>
      <c r="DG138" s="92">
        <f>InputsTimeDependentComplianceG!J72</f>
        <v>4.623083246497627</v>
      </c>
      <c r="DH138" s="92">
        <f>InputsTimeDependentComplianceG!K72</f>
        <v>4.623083246497627</v>
      </c>
      <c r="DI138" s="92">
        <f>InputsTimeDependentComplianceG!L72</f>
        <v>4.623083246497627</v>
      </c>
      <c r="DJ138" s="92">
        <f>InputsTimeDependentComplianceG!M72</f>
        <v>4.623083246497627</v>
      </c>
      <c r="DK138" s="92">
        <f>InputsTimeDependentComplianceG!N72</f>
        <v>4.623083246497627</v>
      </c>
      <c r="DL138" s="92">
        <f>InputsTimeDependentComplianceG!O72</f>
        <v>4.623083246497627</v>
      </c>
      <c r="DM138" s="92">
        <f>InputsTimeDependentComplianceG!P72</f>
        <v>4.623083246497627</v>
      </c>
      <c r="DN138" s="92">
        <f>InputsTimeDependentComplianceG!Q72</f>
        <v>4.623083246497627</v>
      </c>
      <c r="DO138" s="92">
        <f>InputsTimeDependentComplianceG!R72</f>
        <v>4.623083246497627</v>
      </c>
      <c r="DP138" s="92">
        <f t="shared" ref="DP138:DY138" si="762">DO138</f>
        <v>4.623083246497627</v>
      </c>
      <c r="DQ138" s="92">
        <f t="shared" si="762"/>
        <v>4.623083246497627</v>
      </c>
      <c r="DR138" s="92">
        <f t="shared" si="762"/>
        <v>4.623083246497627</v>
      </c>
      <c r="DS138" s="92">
        <f t="shared" si="762"/>
        <v>4.623083246497627</v>
      </c>
      <c r="DT138" s="92">
        <f t="shared" si="762"/>
        <v>4.623083246497627</v>
      </c>
      <c r="DU138" s="92">
        <f t="shared" si="762"/>
        <v>4.623083246497627</v>
      </c>
      <c r="DV138" s="92">
        <f t="shared" si="762"/>
        <v>4.623083246497627</v>
      </c>
      <c r="DW138" s="92">
        <f t="shared" si="762"/>
        <v>4.623083246497627</v>
      </c>
      <c r="DX138" s="92">
        <f t="shared" si="762"/>
        <v>4.623083246497627</v>
      </c>
      <c r="DY138" s="92">
        <f t="shared" si="762"/>
        <v>4.623083246497627</v>
      </c>
      <c r="DZ138" s="158"/>
      <c r="EA138" s="48">
        <f>InputsStatic!S72</f>
        <v>12</v>
      </c>
      <c r="EB138" s="47">
        <v>0.48635307337964795</v>
      </c>
      <c r="EC138" s="48">
        <f>InputsStatic!T72</f>
        <v>2000</v>
      </c>
      <c r="ED138" s="49">
        <f>InputsNOMAD!AH72</f>
        <v>2.5913944479205701E-2</v>
      </c>
      <c r="EE138" s="50">
        <f>InputsNOMAD!AI72</f>
        <v>0.25775916622200501</v>
      </c>
      <c r="EF138" s="48">
        <f>InputsStatic!K72</f>
        <v>0</v>
      </c>
      <c r="EH138" s="47">
        <f>InputsStatic!AF72</f>
        <v>0.68249999999999988</v>
      </c>
      <c r="EI138" s="168"/>
      <c r="EJ138" s="48">
        <f t="shared" si="405"/>
        <v>12</v>
      </c>
      <c r="EK138" s="48">
        <v>0</v>
      </c>
      <c r="EL138" s="48">
        <v>0</v>
      </c>
      <c r="EM138" s="48">
        <v>0</v>
      </c>
      <c r="EN138" s="48">
        <v>0</v>
      </c>
      <c r="EO138" s="48">
        <v>0</v>
      </c>
      <c r="EP138" s="48">
        <v>0</v>
      </c>
      <c r="EQ138" s="48">
        <v>0</v>
      </c>
      <c r="ER138" s="48">
        <v>0</v>
      </c>
      <c r="ES138" s="48">
        <v>0</v>
      </c>
      <c r="ET138" s="48">
        <v>0</v>
      </c>
      <c r="EU138" s="48">
        <v>0</v>
      </c>
      <c r="EV138" s="48">
        <v>1</v>
      </c>
      <c r="EW138" s="48">
        <v>0</v>
      </c>
      <c r="EX138" s="48">
        <v>0</v>
      </c>
      <c r="EY138" s="48">
        <f t="shared" si="406"/>
        <v>1</v>
      </c>
      <c r="EZ138" s="48">
        <f t="shared" si="579"/>
        <v>1</v>
      </c>
      <c r="FA138" s="158"/>
      <c r="FB138" s="48">
        <f t="shared" si="580"/>
        <v>9</v>
      </c>
      <c r="FC138" s="43">
        <f t="shared" si="407"/>
        <v>2017</v>
      </c>
      <c r="FD138" s="78"/>
      <c r="FE138" s="78"/>
      <c r="FF138" s="78"/>
      <c r="FG138" s="78"/>
      <c r="FH138" s="78"/>
      <c r="FI138" s="78"/>
      <c r="FJ138" s="23"/>
      <c r="FK138" s="48"/>
      <c r="FL138" s="43"/>
      <c r="FM138" s="43"/>
      <c r="FN138" s="43"/>
      <c r="FO138" s="48">
        <f>InputsTimeDependentUnits!H72</f>
        <v>8637000</v>
      </c>
      <c r="FP138" s="48">
        <f>InputsTimeDependentUnits!I72</f>
        <v>8637000</v>
      </c>
      <c r="FQ138" s="48">
        <f>InputsTimeDependentUnits!J72</f>
        <v>8637000</v>
      </c>
      <c r="FR138" s="48">
        <f>InputsTimeDependentUnits!K72</f>
        <v>8637000</v>
      </c>
      <c r="FS138" s="48">
        <f>InputsTimeDependentUnits!L72</f>
        <v>8637000</v>
      </c>
      <c r="FT138" s="48">
        <f>InputsTimeDependentUnits!M72</f>
        <v>8637000</v>
      </c>
      <c r="FU138" s="48">
        <f>InputsTimeDependentUnits!N72</f>
        <v>8637000</v>
      </c>
      <c r="FV138" s="48">
        <f>InputsTimeDependentUnits!O72</f>
        <v>8637000</v>
      </c>
      <c r="FW138" s="48">
        <f>InputsTimeDependentUnits!P72</f>
        <v>8637000</v>
      </c>
      <c r="FX138" s="48">
        <f>InputsTimeDependentUnits!Q72</f>
        <v>8637000</v>
      </c>
      <c r="FY138" s="48">
        <f>InputsTimeDependentUnits!R72</f>
        <v>8637000</v>
      </c>
      <c r="FZ138" s="43">
        <f t="shared" ref="FZ138:GI138" si="763">FY138</f>
        <v>8637000</v>
      </c>
      <c r="GA138" s="43">
        <f t="shared" si="763"/>
        <v>8637000</v>
      </c>
      <c r="GB138" s="43">
        <f t="shared" si="763"/>
        <v>8637000</v>
      </c>
      <c r="GC138" s="43">
        <f t="shared" si="763"/>
        <v>8637000</v>
      </c>
      <c r="GD138" s="43">
        <f t="shared" si="763"/>
        <v>8637000</v>
      </c>
      <c r="GE138" s="43">
        <f t="shared" si="763"/>
        <v>8637000</v>
      </c>
      <c r="GF138" s="43">
        <f t="shared" si="763"/>
        <v>8637000</v>
      </c>
      <c r="GG138" s="43">
        <f t="shared" si="763"/>
        <v>8637000</v>
      </c>
      <c r="GH138" s="43">
        <f t="shared" si="763"/>
        <v>8637000</v>
      </c>
      <c r="GI138" s="43">
        <f t="shared" si="763"/>
        <v>8637000</v>
      </c>
      <c r="GJ138" s="158"/>
      <c r="GK138" s="48"/>
      <c r="GL138" s="43"/>
      <c r="GM138" s="43"/>
      <c r="GN138" s="43"/>
      <c r="GO138" s="224">
        <v>1</v>
      </c>
      <c r="GP138" s="224">
        <v>1</v>
      </c>
      <c r="GQ138" s="224">
        <v>1</v>
      </c>
      <c r="GR138" s="224">
        <v>1</v>
      </c>
      <c r="GS138" s="224">
        <v>1</v>
      </c>
      <c r="GT138" s="224">
        <v>1</v>
      </c>
      <c r="GU138" s="224">
        <v>1</v>
      </c>
      <c r="GV138" s="224">
        <v>1</v>
      </c>
      <c r="GW138" s="224">
        <v>1</v>
      </c>
      <c r="GX138" s="224">
        <v>1</v>
      </c>
      <c r="GY138" s="224">
        <v>1</v>
      </c>
      <c r="GZ138" s="224">
        <v>1</v>
      </c>
      <c r="HA138" s="224">
        <v>1</v>
      </c>
      <c r="HB138" s="224">
        <v>1</v>
      </c>
      <c r="HC138" s="224">
        <v>1</v>
      </c>
      <c r="HD138" s="224">
        <v>1</v>
      </c>
      <c r="HE138" s="224">
        <v>1</v>
      </c>
      <c r="HF138" s="224">
        <v>1</v>
      </c>
      <c r="HG138" s="224">
        <v>1</v>
      </c>
      <c r="HH138" s="224">
        <v>1</v>
      </c>
      <c r="HI138" s="224">
        <v>1</v>
      </c>
      <c r="HJ138" s="158"/>
      <c r="HK138" s="48">
        <f t="shared" si="409"/>
        <v>2010</v>
      </c>
      <c r="HL138" s="48">
        <f ca="1">IF($EJ138&gt;0,OFFSET(Dashboard!F$16,$EJ138-1,0),0)</f>
        <v>0</v>
      </c>
      <c r="HM138" s="48">
        <f ca="1">IF($EJ138&gt;0,OFFSET(Dashboard!G$16,$EJ138-1,0),0)</f>
        <v>0</v>
      </c>
      <c r="HN138" s="48">
        <f ca="1">IF($EJ138&gt;0,OFFSET(Dashboard!H$16,$EJ138-1,0),0)</f>
        <v>1</v>
      </c>
      <c r="HO138" s="158"/>
    </row>
    <row r="139" spans="1:223" ht="30.75" customHeight="1" x14ac:dyDescent="0.2">
      <c r="A139" s="48">
        <f t="shared" ca="1" si="548"/>
        <v>0</v>
      </c>
      <c r="B139" s="64">
        <f t="shared" si="749"/>
        <v>129</v>
      </c>
      <c r="C139" s="64"/>
      <c r="D139" s="529" t="str">
        <f ca="1">IF(EJ139&gt;0,OFFSET(Dashboard!$E$16,EJ139-1,0),"")</f>
        <v/>
      </c>
      <c r="E139" s="44" t="s">
        <v>391</v>
      </c>
      <c r="F139" s="22" t="s">
        <v>127</v>
      </c>
      <c r="G139" s="716">
        <f t="shared" ca="1" si="592"/>
        <v>0</v>
      </c>
      <c r="H139" s="715">
        <f t="shared" ca="1" si="593"/>
        <v>0</v>
      </c>
      <c r="I139" s="713">
        <f t="shared" ca="1" si="594"/>
        <v>0</v>
      </c>
      <c r="J139" s="525">
        <f>InputsStatic!J73</f>
        <v>40452</v>
      </c>
      <c r="K139" s="51">
        <f>InputsStatic!L73</f>
        <v>10</v>
      </c>
      <c r="L139" s="158"/>
      <c r="M139" s="765">
        <v>1</v>
      </c>
      <c r="N139" s="86">
        <v>0</v>
      </c>
      <c r="O139" s="43">
        <v>100</v>
      </c>
      <c r="P139" s="158"/>
      <c r="R139" s="614">
        <f>InputsStatic!M73</f>
        <v>0</v>
      </c>
      <c r="S139" s="615">
        <f>InputsStatic!N73</f>
        <v>0</v>
      </c>
      <c r="T139" s="615">
        <f>InputsStatic!O73</f>
        <v>0</v>
      </c>
      <c r="U139" s="135">
        <f>InputsStatic!P73</f>
        <v>1</v>
      </c>
      <c r="V139" s="135">
        <f>InputsStatic!Q73</f>
        <v>1</v>
      </c>
      <c r="W139" s="135">
        <f>InputsStatic!R73</f>
        <v>0</v>
      </c>
      <c r="X139" s="138"/>
      <c r="Y139" s="138"/>
      <c r="Z139" s="48"/>
      <c r="AA139" s="43"/>
      <c r="AB139" s="43"/>
      <c r="AC139" s="43"/>
      <c r="AD139" s="43">
        <f t="shared" si="717"/>
        <v>0</v>
      </c>
      <c r="AE139" s="43">
        <f t="shared" si="718"/>
        <v>0</v>
      </c>
      <c r="AF139" s="43">
        <f t="shared" si="719"/>
        <v>0</v>
      </c>
      <c r="AG139" s="43">
        <f t="shared" si="720"/>
        <v>0</v>
      </c>
      <c r="AH139" s="43">
        <f t="shared" si="721"/>
        <v>0</v>
      </c>
      <c r="AI139" s="43">
        <f t="shared" si="722"/>
        <v>0</v>
      </c>
      <c r="AJ139" s="43">
        <f t="shared" si="723"/>
        <v>0</v>
      </c>
      <c r="AK139" s="43">
        <f t="shared" si="724"/>
        <v>0</v>
      </c>
      <c r="AL139" s="43">
        <f t="shared" si="725"/>
        <v>0</v>
      </c>
      <c r="AM139" s="43">
        <f t="shared" si="726"/>
        <v>0</v>
      </c>
      <c r="AN139" s="43">
        <f t="shared" si="727"/>
        <v>0</v>
      </c>
      <c r="AO139" s="43">
        <f t="shared" si="644"/>
        <v>0</v>
      </c>
      <c r="AP139" s="43">
        <f t="shared" si="645"/>
        <v>0</v>
      </c>
      <c r="AQ139" s="43">
        <f t="shared" si="646"/>
        <v>0</v>
      </c>
      <c r="AR139" s="43">
        <f t="shared" si="647"/>
        <v>0</v>
      </c>
      <c r="AS139" s="43">
        <f t="shared" si="648"/>
        <v>0</v>
      </c>
      <c r="AT139" s="43">
        <f t="shared" si="649"/>
        <v>0</v>
      </c>
      <c r="AU139" s="43">
        <f t="shared" si="650"/>
        <v>0</v>
      </c>
      <c r="AV139" s="43">
        <f t="shared" si="651"/>
        <v>0</v>
      </c>
      <c r="AW139" s="43">
        <f t="shared" si="652"/>
        <v>0</v>
      </c>
      <c r="AX139" s="43">
        <f t="shared" si="653"/>
        <v>0</v>
      </c>
      <c r="AY139" s="73"/>
      <c r="AZ139" s="73"/>
      <c r="BA139" s="526"/>
      <c r="BB139" s="92"/>
      <c r="BC139" s="92"/>
      <c r="BD139" s="92"/>
      <c r="BE139" s="92">
        <f>InputsTimeDependentComplianceE!H73</f>
        <v>0</v>
      </c>
      <c r="BF139" s="92">
        <f>InputsTimeDependentComplianceE!I73</f>
        <v>0</v>
      </c>
      <c r="BG139" s="92">
        <f>InputsTimeDependentComplianceE!J73</f>
        <v>0</v>
      </c>
      <c r="BH139" s="92">
        <f>InputsTimeDependentComplianceE!K73</f>
        <v>0</v>
      </c>
      <c r="BI139" s="92">
        <f>InputsTimeDependentComplianceE!L73</f>
        <v>0</v>
      </c>
      <c r="BJ139" s="92">
        <f>InputsTimeDependentComplianceE!M73</f>
        <v>0</v>
      </c>
      <c r="BK139" s="92">
        <f>InputsTimeDependentComplianceE!N73</f>
        <v>0</v>
      </c>
      <c r="BL139" s="92">
        <f>InputsTimeDependentComplianceE!O73</f>
        <v>0</v>
      </c>
      <c r="BM139" s="92">
        <f>InputsTimeDependentComplianceE!P73</f>
        <v>0</v>
      </c>
      <c r="BN139" s="92">
        <f>InputsTimeDependentComplianceE!Q73</f>
        <v>0</v>
      </c>
      <c r="BO139" s="92">
        <f>InputsTimeDependentComplianceE!R73</f>
        <v>0</v>
      </c>
      <c r="BP139" s="92">
        <f t="shared" si="572"/>
        <v>0</v>
      </c>
      <c r="BQ139" s="92">
        <f t="shared" si="572"/>
        <v>0</v>
      </c>
      <c r="BR139" s="92">
        <f t="shared" ref="BR139:BS139" si="764">BQ139</f>
        <v>0</v>
      </c>
      <c r="BS139" s="92">
        <f t="shared" si="764"/>
        <v>0</v>
      </c>
      <c r="BT139" s="92">
        <f t="shared" ref="BT139:BU139" si="765">BS139</f>
        <v>0</v>
      </c>
      <c r="BU139" s="92">
        <f t="shared" si="765"/>
        <v>0</v>
      </c>
      <c r="BV139" s="92">
        <f t="shared" ref="BV139:BW139" si="766">BU139</f>
        <v>0</v>
      </c>
      <c r="BW139" s="92">
        <f t="shared" si="766"/>
        <v>0</v>
      </c>
      <c r="BX139" s="92">
        <f t="shared" ref="BX139:BY139" si="767">BW139</f>
        <v>0</v>
      </c>
      <c r="BY139" s="92">
        <f t="shared" si="767"/>
        <v>0</v>
      </c>
      <c r="BZ139" s="23"/>
      <c r="CA139" s="526"/>
      <c r="CB139" s="92"/>
      <c r="CC139" s="92"/>
      <c r="CD139" s="92"/>
      <c r="CE139" s="92">
        <f>InputsTimeDependentComplianceD!H73</f>
        <v>0</v>
      </c>
      <c r="CF139" s="92">
        <f>InputsTimeDependentComplianceD!I73</f>
        <v>0</v>
      </c>
      <c r="CG139" s="92">
        <f>InputsTimeDependentComplianceD!J73</f>
        <v>0</v>
      </c>
      <c r="CH139" s="92">
        <f>InputsTimeDependentComplianceD!K73</f>
        <v>0</v>
      </c>
      <c r="CI139" s="92">
        <f>InputsTimeDependentComplianceD!L73</f>
        <v>0</v>
      </c>
      <c r="CJ139" s="92">
        <f>InputsTimeDependentComplianceD!M73</f>
        <v>0</v>
      </c>
      <c r="CK139" s="92">
        <f>InputsTimeDependentComplianceD!N73</f>
        <v>0</v>
      </c>
      <c r="CL139" s="92">
        <f>InputsTimeDependentComplianceD!O73</f>
        <v>0</v>
      </c>
      <c r="CM139" s="92">
        <f>InputsTimeDependentComplianceD!P73</f>
        <v>0</v>
      </c>
      <c r="CN139" s="92">
        <f>InputsTimeDependentComplianceD!Q73</f>
        <v>0</v>
      </c>
      <c r="CO139" s="92">
        <f>InputsTimeDependentComplianceD!R73</f>
        <v>0</v>
      </c>
      <c r="CP139" s="92">
        <f t="shared" ref="CP139:CY139" si="768">CO139</f>
        <v>0</v>
      </c>
      <c r="CQ139" s="92">
        <f t="shared" si="768"/>
        <v>0</v>
      </c>
      <c r="CR139" s="92">
        <f t="shared" si="768"/>
        <v>0</v>
      </c>
      <c r="CS139" s="92">
        <f t="shared" si="768"/>
        <v>0</v>
      </c>
      <c r="CT139" s="92">
        <f t="shared" si="768"/>
        <v>0</v>
      </c>
      <c r="CU139" s="92">
        <f t="shared" si="768"/>
        <v>0</v>
      </c>
      <c r="CV139" s="92">
        <f t="shared" si="768"/>
        <v>0</v>
      </c>
      <c r="CW139" s="92">
        <f t="shared" si="768"/>
        <v>0</v>
      </c>
      <c r="CX139" s="92">
        <f t="shared" si="768"/>
        <v>0</v>
      </c>
      <c r="CY139" s="92">
        <f t="shared" si="768"/>
        <v>0</v>
      </c>
      <c r="CZ139" s="158"/>
      <c r="DA139" s="526"/>
      <c r="DB139" s="92"/>
      <c r="DC139" s="92"/>
      <c r="DD139" s="92"/>
      <c r="DE139" s="92">
        <f>InputsTimeDependentComplianceG!H73</f>
        <v>0</v>
      </c>
      <c r="DF139" s="92">
        <f>InputsTimeDependentComplianceG!I73</f>
        <v>0</v>
      </c>
      <c r="DG139" s="92">
        <f>InputsTimeDependentComplianceG!J73</f>
        <v>0</v>
      </c>
      <c r="DH139" s="92">
        <f>InputsTimeDependentComplianceG!K73</f>
        <v>0</v>
      </c>
      <c r="DI139" s="92">
        <f>InputsTimeDependentComplianceG!L73</f>
        <v>0</v>
      </c>
      <c r="DJ139" s="92">
        <f>InputsTimeDependentComplianceG!M73</f>
        <v>0</v>
      </c>
      <c r="DK139" s="92">
        <f>InputsTimeDependentComplianceG!N73</f>
        <v>0</v>
      </c>
      <c r="DL139" s="92">
        <f>InputsTimeDependentComplianceG!O73</f>
        <v>0</v>
      </c>
      <c r="DM139" s="92">
        <f>InputsTimeDependentComplianceG!P73</f>
        <v>0</v>
      </c>
      <c r="DN139" s="92">
        <f>InputsTimeDependentComplianceG!Q73</f>
        <v>0</v>
      </c>
      <c r="DO139" s="92">
        <f>InputsTimeDependentComplianceG!R73</f>
        <v>0</v>
      </c>
      <c r="DP139" s="92">
        <f t="shared" ref="DP139:DY139" si="769">DO139</f>
        <v>0</v>
      </c>
      <c r="DQ139" s="92">
        <f t="shared" si="769"/>
        <v>0</v>
      </c>
      <c r="DR139" s="92">
        <f t="shared" si="769"/>
        <v>0</v>
      </c>
      <c r="DS139" s="92">
        <f t="shared" si="769"/>
        <v>0</v>
      </c>
      <c r="DT139" s="92">
        <f t="shared" si="769"/>
        <v>0</v>
      </c>
      <c r="DU139" s="92">
        <f t="shared" si="769"/>
        <v>0</v>
      </c>
      <c r="DV139" s="92">
        <f t="shared" si="769"/>
        <v>0</v>
      </c>
      <c r="DW139" s="92">
        <f t="shared" si="769"/>
        <v>0</v>
      </c>
      <c r="DX139" s="92">
        <f t="shared" si="769"/>
        <v>0</v>
      </c>
      <c r="DY139" s="92">
        <f t="shared" si="769"/>
        <v>0</v>
      </c>
      <c r="DZ139" s="158"/>
      <c r="EA139" s="48">
        <f>InputsStatic!S73</f>
        <v>18</v>
      </c>
      <c r="EB139" s="47">
        <v>0</v>
      </c>
      <c r="EC139" s="48">
        <f>InputsStatic!T73</f>
        <v>2006</v>
      </c>
      <c r="ED139" s="49">
        <f>InputsNOMAD!AH73</f>
        <v>0</v>
      </c>
      <c r="EE139" s="50">
        <f>InputsNOMAD!AI73</f>
        <v>0</v>
      </c>
      <c r="EF139" s="48">
        <f>InputsStatic!K73</f>
        <v>0</v>
      </c>
      <c r="EH139" s="47">
        <f>InputsStatic!AF73</f>
        <v>0.88749999999999996</v>
      </c>
      <c r="EI139" s="168"/>
      <c r="EJ139" s="48">
        <f t="shared" ref="EJ139:EJ202" si="770">SUMPRODUCT(EK139:EX139,$EK$2:$EX$2)</f>
        <v>0</v>
      </c>
      <c r="EK139" s="48">
        <v>0</v>
      </c>
      <c r="EL139" s="48">
        <v>0</v>
      </c>
      <c r="EM139" s="48">
        <v>0</v>
      </c>
      <c r="EN139" s="48">
        <v>0</v>
      </c>
      <c r="EO139" s="48">
        <v>0</v>
      </c>
      <c r="EP139" s="48">
        <v>0</v>
      </c>
      <c r="EQ139" s="48">
        <v>0</v>
      </c>
      <c r="ER139" s="48">
        <v>0</v>
      </c>
      <c r="ES139" s="48">
        <v>0</v>
      </c>
      <c r="ET139" s="48">
        <v>0</v>
      </c>
      <c r="EU139" s="48">
        <v>0</v>
      </c>
      <c r="EV139" s="48">
        <v>0</v>
      </c>
      <c r="EW139" s="48">
        <v>0</v>
      </c>
      <c r="EX139" s="48">
        <v>0</v>
      </c>
      <c r="EY139" s="48">
        <f t="shared" ref="EY139:EY202" si="771">SUM(EK139:EX139)</f>
        <v>0</v>
      </c>
      <c r="EZ139" s="48">
        <f t="shared" si="579"/>
        <v>0</v>
      </c>
      <c r="FA139" s="158"/>
      <c r="FB139" s="48">
        <f t="shared" si="580"/>
        <v>9</v>
      </c>
      <c r="FC139" s="43">
        <f t="shared" ref="FC139:FC202" si="772">MAX(YEAR(J139)+1,$FC$2)</f>
        <v>2017</v>
      </c>
      <c r="FD139" s="78"/>
      <c r="FE139" s="78"/>
      <c r="FF139" s="78"/>
      <c r="FG139" s="78"/>
      <c r="FH139" s="78"/>
      <c r="FI139" s="78"/>
      <c r="FJ139" s="23"/>
      <c r="FK139" s="48"/>
      <c r="FL139" s="43"/>
      <c r="FM139" s="43"/>
      <c r="FN139" s="43"/>
      <c r="FO139" s="48">
        <f>InputsTimeDependentUnits!H73</f>
        <v>0</v>
      </c>
      <c r="FP139" s="48">
        <f>InputsTimeDependentUnits!I73</f>
        <v>0</v>
      </c>
      <c r="FQ139" s="48">
        <f>InputsTimeDependentUnits!J73</f>
        <v>0</v>
      </c>
      <c r="FR139" s="48">
        <f>InputsTimeDependentUnits!K73</f>
        <v>0</v>
      </c>
      <c r="FS139" s="48">
        <f>InputsTimeDependentUnits!L73</f>
        <v>0</v>
      </c>
      <c r="FT139" s="48">
        <f>InputsTimeDependentUnits!M73</f>
        <v>0</v>
      </c>
      <c r="FU139" s="48">
        <f>InputsTimeDependentUnits!N73</f>
        <v>0</v>
      </c>
      <c r="FV139" s="48">
        <f>InputsTimeDependentUnits!O73</f>
        <v>0</v>
      </c>
      <c r="FW139" s="48">
        <f>InputsTimeDependentUnits!P73</f>
        <v>0</v>
      </c>
      <c r="FX139" s="48">
        <f>InputsTimeDependentUnits!Q73</f>
        <v>0</v>
      </c>
      <c r="FY139" s="48">
        <f>InputsTimeDependentUnits!R73</f>
        <v>0</v>
      </c>
      <c r="FZ139" s="43">
        <f t="shared" ref="FZ139:GI139" si="773">FY139</f>
        <v>0</v>
      </c>
      <c r="GA139" s="43">
        <f t="shared" si="773"/>
        <v>0</v>
      </c>
      <c r="GB139" s="43">
        <f t="shared" si="773"/>
        <v>0</v>
      </c>
      <c r="GC139" s="43">
        <f t="shared" si="773"/>
        <v>0</v>
      </c>
      <c r="GD139" s="43">
        <f t="shared" si="773"/>
        <v>0</v>
      </c>
      <c r="GE139" s="43">
        <f t="shared" si="773"/>
        <v>0</v>
      </c>
      <c r="GF139" s="43">
        <f t="shared" si="773"/>
        <v>0</v>
      </c>
      <c r="GG139" s="43">
        <f t="shared" si="773"/>
        <v>0</v>
      </c>
      <c r="GH139" s="43">
        <f t="shared" si="773"/>
        <v>0</v>
      </c>
      <c r="GI139" s="43">
        <f t="shared" si="773"/>
        <v>0</v>
      </c>
      <c r="GJ139" s="158"/>
      <c r="GK139" s="48"/>
      <c r="GL139" s="43"/>
      <c r="GM139" s="43"/>
      <c r="GN139" s="43"/>
      <c r="GO139" s="224">
        <v>1</v>
      </c>
      <c r="GP139" s="224">
        <v>1</v>
      </c>
      <c r="GQ139" s="224">
        <v>1</v>
      </c>
      <c r="GR139" s="224">
        <v>1</v>
      </c>
      <c r="GS139" s="224">
        <v>1</v>
      </c>
      <c r="GT139" s="224">
        <v>1</v>
      </c>
      <c r="GU139" s="224">
        <v>1</v>
      </c>
      <c r="GV139" s="224">
        <v>1</v>
      </c>
      <c r="GW139" s="224">
        <v>1</v>
      </c>
      <c r="GX139" s="224">
        <v>1</v>
      </c>
      <c r="GY139" s="224">
        <v>1</v>
      </c>
      <c r="GZ139" s="224">
        <v>1</v>
      </c>
      <c r="HA139" s="224">
        <v>1</v>
      </c>
      <c r="HB139" s="224">
        <v>1</v>
      </c>
      <c r="HC139" s="224">
        <v>1</v>
      </c>
      <c r="HD139" s="224">
        <v>1</v>
      </c>
      <c r="HE139" s="224">
        <v>1</v>
      </c>
      <c r="HF139" s="224">
        <v>1</v>
      </c>
      <c r="HG139" s="224">
        <v>1</v>
      </c>
      <c r="HH139" s="224">
        <v>1</v>
      </c>
      <c r="HI139" s="224">
        <v>1</v>
      </c>
      <c r="HJ139" s="158"/>
      <c r="HK139" s="48">
        <f t="shared" ref="HK139:HK202" si="774">YEAR(J139)*EZ139</f>
        <v>0</v>
      </c>
      <c r="HL139" s="48">
        <f ca="1">IF($EJ139&gt;0,OFFSET(Dashboard!F$16,$EJ139-1,0),0)</f>
        <v>0</v>
      </c>
      <c r="HM139" s="48">
        <f ca="1">IF($EJ139&gt;0,OFFSET(Dashboard!G$16,$EJ139-1,0),0)</f>
        <v>0</v>
      </c>
      <c r="HN139" s="48">
        <f ca="1">IF($EJ139&gt;0,OFFSET(Dashboard!H$16,$EJ139-1,0),0)</f>
        <v>0</v>
      </c>
      <c r="HO139" s="158"/>
    </row>
    <row r="140" spans="1:223" ht="30.75" customHeight="1" x14ac:dyDescent="0.2">
      <c r="A140" s="48">
        <f t="shared" ca="1" si="548"/>
        <v>1</v>
      </c>
      <c r="B140" s="64">
        <f t="shared" si="749"/>
        <v>130</v>
      </c>
      <c r="C140" s="64"/>
      <c r="D140" s="529" t="str">
        <f ca="1">IF(EJ140&gt;0,OFFSET(Dashboard!$E$16,EJ140-1,0),"")</f>
        <v>2008 T-24</v>
      </c>
      <c r="E140" s="44" t="s">
        <v>392</v>
      </c>
      <c r="F140" s="22" t="s">
        <v>294</v>
      </c>
      <c r="G140" s="716">
        <f t="shared" ca="1" si="592"/>
        <v>0.04</v>
      </c>
      <c r="H140" s="715">
        <f t="shared" ca="1" si="593"/>
        <v>0.01</v>
      </c>
      <c r="I140" s="713">
        <f t="shared" ca="1" si="594"/>
        <v>0</v>
      </c>
      <c r="J140" s="525">
        <f>InputsStatic!J74</f>
        <v>40452</v>
      </c>
      <c r="K140" s="51">
        <f>InputsStatic!L74</f>
        <v>10</v>
      </c>
      <c r="L140" s="158"/>
      <c r="M140" s="765">
        <v>1</v>
      </c>
      <c r="N140" s="86">
        <v>0</v>
      </c>
      <c r="O140" s="43">
        <v>100</v>
      </c>
      <c r="P140" s="158"/>
      <c r="R140" s="614">
        <f>InputsStatic!M74</f>
        <v>4000</v>
      </c>
      <c r="S140" s="615">
        <f>InputsStatic!N74</f>
        <v>1</v>
      </c>
      <c r="T140" s="615">
        <f>InputsStatic!O74</f>
        <v>0</v>
      </c>
      <c r="U140" s="135">
        <f>InputsStatic!P74</f>
        <v>1</v>
      </c>
      <c r="V140" s="135">
        <f>InputsStatic!Q74</f>
        <v>1</v>
      </c>
      <c r="W140" s="135">
        <f>InputsStatic!R74</f>
        <v>-2.016666666666667E-3</v>
      </c>
      <c r="X140" s="138"/>
      <c r="Y140" s="138"/>
      <c r="Z140" s="48"/>
      <c r="AA140" s="43"/>
      <c r="AB140" s="43"/>
      <c r="AC140" s="43"/>
      <c r="AD140" s="43">
        <f t="shared" si="717"/>
        <v>10</v>
      </c>
      <c r="AE140" s="43">
        <f t="shared" si="718"/>
        <v>10</v>
      </c>
      <c r="AF140" s="43">
        <f t="shared" si="719"/>
        <v>10</v>
      </c>
      <c r="AG140" s="43">
        <f t="shared" si="720"/>
        <v>0</v>
      </c>
      <c r="AH140" s="43">
        <f t="shared" si="721"/>
        <v>0</v>
      </c>
      <c r="AI140" s="43">
        <f t="shared" si="722"/>
        <v>0</v>
      </c>
      <c r="AJ140" s="43">
        <f t="shared" si="723"/>
        <v>0</v>
      </c>
      <c r="AK140" s="43">
        <f t="shared" si="724"/>
        <v>0</v>
      </c>
      <c r="AL140" s="43">
        <f t="shared" si="725"/>
        <v>0</v>
      </c>
      <c r="AM140" s="43">
        <f t="shared" si="726"/>
        <v>0</v>
      </c>
      <c r="AN140" s="43">
        <f t="shared" si="727"/>
        <v>0</v>
      </c>
      <c r="AO140" s="43">
        <f t="shared" si="644"/>
        <v>0</v>
      </c>
      <c r="AP140" s="43">
        <f t="shared" si="645"/>
        <v>0</v>
      </c>
      <c r="AQ140" s="43">
        <f t="shared" si="646"/>
        <v>0</v>
      </c>
      <c r="AR140" s="43">
        <f t="shared" si="647"/>
        <v>0</v>
      </c>
      <c r="AS140" s="43">
        <f t="shared" si="648"/>
        <v>0</v>
      </c>
      <c r="AT140" s="43">
        <f t="shared" si="649"/>
        <v>0</v>
      </c>
      <c r="AU140" s="43">
        <f t="shared" si="650"/>
        <v>0</v>
      </c>
      <c r="AV140" s="43">
        <f t="shared" si="651"/>
        <v>0</v>
      </c>
      <c r="AW140" s="43">
        <f t="shared" si="652"/>
        <v>0</v>
      </c>
      <c r="AX140" s="43">
        <f t="shared" si="653"/>
        <v>0</v>
      </c>
      <c r="AY140" s="73"/>
      <c r="AZ140" s="73"/>
      <c r="BA140" s="526"/>
      <c r="BB140" s="92"/>
      <c r="BC140" s="92"/>
      <c r="BD140" s="92"/>
      <c r="BE140" s="92">
        <f>InputsTimeDependentComplianceE!H74</f>
        <v>3.97</v>
      </c>
      <c r="BF140" s="92">
        <f>InputsTimeDependentComplianceE!I74</f>
        <v>3.97</v>
      </c>
      <c r="BG140" s="92">
        <f>InputsTimeDependentComplianceE!J74</f>
        <v>3.97</v>
      </c>
      <c r="BH140" s="92">
        <f>InputsTimeDependentComplianceE!K74</f>
        <v>3.97</v>
      </c>
      <c r="BI140" s="92">
        <f>InputsTimeDependentComplianceE!L74</f>
        <v>3.97</v>
      </c>
      <c r="BJ140" s="92">
        <f>InputsTimeDependentComplianceE!M74</f>
        <v>3.97</v>
      </c>
      <c r="BK140" s="92">
        <f>InputsTimeDependentComplianceE!N74</f>
        <v>3.97</v>
      </c>
      <c r="BL140" s="92">
        <f>InputsTimeDependentComplianceE!O74</f>
        <v>3.97</v>
      </c>
      <c r="BM140" s="92">
        <f>InputsTimeDependentComplianceE!P74</f>
        <v>3.97</v>
      </c>
      <c r="BN140" s="92">
        <f>InputsTimeDependentComplianceE!Q74</f>
        <v>3.97</v>
      </c>
      <c r="BO140" s="92">
        <f>InputsTimeDependentComplianceE!R74</f>
        <v>3.97</v>
      </c>
      <c r="BP140" s="92">
        <f t="shared" si="572"/>
        <v>3.97</v>
      </c>
      <c r="BQ140" s="92">
        <f t="shared" si="572"/>
        <v>3.97</v>
      </c>
      <c r="BR140" s="92">
        <f t="shared" ref="BR140:BS140" si="775">BQ140</f>
        <v>3.97</v>
      </c>
      <c r="BS140" s="92">
        <f t="shared" si="775"/>
        <v>3.97</v>
      </c>
      <c r="BT140" s="92">
        <f t="shared" ref="BT140:BU140" si="776">BS140</f>
        <v>3.97</v>
      </c>
      <c r="BU140" s="92">
        <f t="shared" si="776"/>
        <v>3.97</v>
      </c>
      <c r="BV140" s="92">
        <f t="shared" ref="BV140:BW140" si="777">BU140</f>
        <v>3.97</v>
      </c>
      <c r="BW140" s="92">
        <f t="shared" si="777"/>
        <v>3.97</v>
      </c>
      <c r="BX140" s="92">
        <f t="shared" ref="BX140:BY140" si="778">BW140</f>
        <v>3.97</v>
      </c>
      <c r="BY140" s="92">
        <f t="shared" si="778"/>
        <v>3.97</v>
      </c>
      <c r="BZ140" s="23"/>
      <c r="CA140" s="526"/>
      <c r="CB140" s="92"/>
      <c r="CC140" s="92"/>
      <c r="CD140" s="92"/>
      <c r="CE140" s="92">
        <f>InputsTimeDependentComplianceD!H74</f>
        <v>3.29</v>
      </c>
      <c r="CF140" s="92">
        <f>InputsTimeDependentComplianceD!I74</f>
        <v>3.29</v>
      </c>
      <c r="CG140" s="92">
        <f>InputsTimeDependentComplianceD!J74</f>
        <v>3.29</v>
      </c>
      <c r="CH140" s="92">
        <f>InputsTimeDependentComplianceD!K74</f>
        <v>3.29</v>
      </c>
      <c r="CI140" s="92">
        <f>InputsTimeDependentComplianceD!L74</f>
        <v>3.29</v>
      </c>
      <c r="CJ140" s="92">
        <f>InputsTimeDependentComplianceD!M74</f>
        <v>3.29</v>
      </c>
      <c r="CK140" s="92">
        <f>InputsTimeDependentComplianceD!N74</f>
        <v>3.29</v>
      </c>
      <c r="CL140" s="92">
        <f>InputsTimeDependentComplianceD!O74</f>
        <v>3.29</v>
      </c>
      <c r="CM140" s="92">
        <f>InputsTimeDependentComplianceD!P74</f>
        <v>3.29</v>
      </c>
      <c r="CN140" s="92">
        <f>InputsTimeDependentComplianceD!Q74</f>
        <v>3.29</v>
      </c>
      <c r="CO140" s="92">
        <f>InputsTimeDependentComplianceD!R74</f>
        <v>3.29</v>
      </c>
      <c r="CP140" s="92">
        <f t="shared" ref="CP140:CY140" si="779">CO140</f>
        <v>3.29</v>
      </c>
      <c r="CQ140" s="92">
        <f t="shared" si="779"/>
        <v>3.29</v>
      </c>
      <c r="CR140" s="92">
        <f t="shared" si="779"/>
        <v>3.29</v>
      </c>
      <c r="CS140" s="92">
        <f t="shared" si="779"/>
        <v>3.29</v>
      </c>
      <c r="CT140" s="92">
        <f t="shared" si="779"/>
        <v>3.29</v>
      </c>
      <c r="CU140" s="92">
        <f t="shared" si="779"/>
        <v>3.29</v>
      </c>
      <c r="CV140" s="92">
        <f t="shared" si="779"/>
        <v>3.29</v>
      </c>
      <c r="CW140" s="92">
        <f t="shared" si="779"/>
        <v>3.29</v>
      </c>
      <c r="CX140" s="92">
        <f t="shared" si="779"/>
        <v>3.29</v>
      </c>
      <c r="CY140" s="92">
        <f t="shared" si="779"/>
        <v>3.29</v>
      </c>
      <c r="CZ140" s="158"/>
      <c r="DA140" s="526"/>
      <c r="DB140" s="92"/>
      <c r="DC140" s="92"/>
      <c r="DD140" s="92"/>
      <c r="DE140" s="92">
        <f>InputsTimeDependentComplianceG!H74</f>
        <v>0</v>
      </c>
      <c r="DF140" s="92">
        <f>InputsTimeDependentComplianceG!I74</f>
        <v>0</v>
      </c>
      <c r="DG140" s="92">
        <f>InputsTimeDependentComplianceG!J74</f>
        <v>0</v>
      </c>
      <c r="DH140" s="92">
        <f>InputsTimeDependentComplianceG!K74</f>
        <v>0</v>
      </c>
      <c r="DI140" s="92">
        <f>InputsTimeDependentComplianceG!L74</f>
        <v>0</v>
      </c>
      <c r="DJ140" s="92">
        <f>InputsTimeDependentComplianceG!M74</f>
        <v>0</v>
      </c>
      <c r="DK140" s="92">
        <f>InputsTimeDependentComplianceG!N74</f>
        <v>0</v>
      </c>
      <c r="DL140" s="92">
        <f>InputsTimeDependentComplianceG!O74</f>
        <v>0</v>
      </c>
      <c r="DM140" s="92">
        <f>InputsTimeDependentComplianceG!P74</f>
        <v>0</v>
      </c>
      <c r="DN140" s="92">
        <f>InputsTimeDependentComplianceG!Q74</f>
        <v>0</v>
      </c>
      <c r="DO140" s="92">
        <f>InputsTimeDependentComplianceG!R74</f>
        <v>0</v>
      </c>
      <c r="DP140" s="92">
        <f t="shared" ref="DP140:DY140" si="780">DO140</f>
        <v>0</v>
      </c>
      <c r="DQ140" s="92">
        <f t="shared" si="780"/>
        <v>0</v>
      </c>
      <c r="DR140" s="92">
        <f t="shared" si="780"/>
        <v>0</v>
      </c>
      <c r="DS140" s="92">
        <f t="shared" si="780"/>
        <v>0</v>
      </c>
      <c r="DT140" s="92">
        <f t="shared" si="780"/>
        <v>0</v>
      </c>
      <c r="DU140" s="92">
        <f t="shared" si="780"/>
        <v>0</v>
      </c>
      <c r="DV140" s="92">
        <f t="shared" si="780"/>
        <v>0</v>
      </c>
      <c r="DW140" s="92">
        <f t="shared" si="780"/>
        <v>0</v>
      </c>
      <c r="DX140" s="92">
        <f t="shared" si="780"/>
        <v>0</v>
      </c>
      <c r="DY140" s="92">
        <f t="shared" si="780"/>
        <v>0</v>
      </c>
      <c r="DZ140" s="158"/>
      <c r="EA140" s="48">
        <f>InputsStatic!S74</f>
        <v>18</v>
      </c>
      <c r="EB140" s="47">
        <v>1.13094680241716E-2</v>
      </c>
      <c r="EC140" s="48">
        <f>InputsStatic!T74</f>
        <v>2000</v>
      </c>
      <c r="ED140" s="49">
        <f>InputsNOMAD!AH74</f>
        <v>5.7419016440551598E-2</v>
      </c>
      <c r="EE140" s="50">
        <f>InputsNOMAD!AI74</f>
        <v>9.7238986302428596E-2</v>
      </c>
      <c r="EF140" s="48">
        <f>InputsStatic!K74</f>
        <v>0</v>
      </c>
      <c r="EH140" s="47">
        <f>InputsStatic!AF74</f>
        <v>0.78749999999999998</v>
      </c>
      <c r="EI140" s="23"/>
      <c r="EJ140" s="48">
        <f t="shared" si="770"/>
        <v>12</v>
      </c>
      <c r="EK140" s="48">
        <v>0</v>
      </c>
      <c r="EL140" s="48">
        <v>0</v>
      </c>
      <c r="EM140" s="48">
        <v>0</v>
      </c>
      <c r="EN140" s="48">
        <v>0</v>
      </c>
      <c r="EO140" s="48">
        <v>0</v>
      </c>
      <c r="EP140" s="48">
        <v>0</v>
      </c>
      <c r="EQ140" s="48">
        <v>0</v>
      </c>
      <c r="ER140" s="48">
        <v>0</v>
      </c>
      <c r="ES140" s="48">
        <v>0</v>
      </c>
      <c r="ET140" s="48">
        <v>0</v>
      </c>
      <c r="EU140" s="48">
        <v>0</v>
      </c>
      <c r="EV140" s="48">
        <v>1</v>
      </c>
      <c r="EW140" s="48">
        <v>0</v>
      </c>
      <c r="EX140" s="48">
        <v>0</v>
      </c>
      <c r="EY140" s="48">
        <f t="shared" si="771"/>
        <v>1</v>
      </c>
      <c r="EZ140" s="48">
        <f t="shared" si="579"/>
        <v>1</v>
      </c>
      <c r="FA140" s="158"/>
      <c r="FB140" s="48">
        <f t="shared" si="580"/>
        <v>9</v>
      </c>
      <c r="FC140" s="43">
        <f t="shared" si="772"/>
        <v>2017</v>
      </c>
      <c r="FD140" s="78"/>
      <c r="FE140" s="78"/>
      <c r="FF140" s="78"/>
      <c r="FG140" s="78"/>
      <c r="FH140" s="78"/>
      <c r="FI140" s="78"/>
      <c r="FJ140" s="23"/>
      <c r="FK140" s="48"/>
      <c r="FL140" s="43"/>
      <c r="FM140" s="43"/>
      <c r="FN140" s="43"/>
      <c r="FO140" s="48">
        <f>InputsTimeDependentUnits!H74</f>
        <v>10</v>
      </c>
      <c r="FP140" s="48">
        <f>InputsTimeDependentUnits!I74</f>
        <v>10</v>
      </c>
      <c r="FQ140" s="48">
        <f>InputsTimeDependentUnits!J74</f>
        <v>10</v>
      </c>
      <c r="FR140" s="48">
        <f>InputsTimeDependentUnits!K74</f>
        <v>0</v>
      </c>
      <c r="FS140" s="48">
        <f>InputsTimeDependentUnits!L74</f>
        <v>0</v>
      </c>
      <c r="FT140" s="48">
        <f>InputsTimeDependentUnits!M74</f>
        <v>0</v>
      </c>
      <c r="FU140" s="48">
        <f>InputsTimeDependentUnits!N74</f>
        <v>0</v>
      </c>
      <c r="FV140" s="48">
        <f>InputsTimeDependentUnits!O74</f>
        <v>0</v>
      </c>
      <c r="FW140" s="48">
        <f>InputsTimeDependentUnits!P74</f>
        <v>0</v>
      </c>
      <c r="FX140" s="48">
        <f>InputsTimeDependentUnits!Q74</f>
        <v>0</v>
      </c>
      <c r="FY140" s="48">
        <f>InputsTimeDependentUnits!R74</f>
        <v>0</v>
      </c>
      <c r="FZ140" s="43">
        <f t="shared" ref="FZ140:GI140" si="781">FY140</f>
        <v>0</v>
      </c>
      <c r="GA140" s="43">
        <f t="shared" si="781"/>
        <v>0</v>
      </c>
      <c r="GB140" s="43">
        <f t="shared" si="781"/>
        <v>0</v>
      </c>
      <c r="GC140" s="43">
        <f t="shared" si="781"/>
        <v>0</v>
      </c>
      <c r="GD140" s="43">
        <f t="shared" si="781"/>
        <v>0</v>
      </c>
      <c r="GE140" s="43">
        <f t="shared" si="781"/>
        <v>0</v>
      </c>
      <c r="GF140" s="43">
        <f t="shared" si="781"/>
        <v>0</v>
      </c>
      <c r="GG140" s="43">
        <f t="shared" si="781"/>
        <v>0</v>
      </c>
      <c r="GH140" s="43">
        <f t="shared" si="781"/>
        <v>0</v>
      </c>
      <c r="GI140" s="43">
        <f t="shared" si="781"/>
        <v>0</v>
      </c>
      <c r="GJ140" s="158"/>
      <c r="GK140" s="48"/>
      <c r="GL140" s="43"/>
      <c r="GM140" s="43"/>
      <c r="GN140" s="43"/>
      <c r="GO140" s="224">
        <v>1</v>
      </c>
      <c r="GP140" s="224">
        <v>1</v>
      </c>
      <c r="GQ140" s="224">
        <v>1</v>
      </c>
      <c r="GR140" s="224">
        <v>1</v>
      </c>
      <c r="GS140" s="224">
        <v>1</v>
      </c>
      <c r="GT140" s="224">
        <v>1</v>
      </c>
      <c r="GU140" s="224">
        <v>1</v>
      </c>
      <c r="GV140" s="224">
        <v>1</v>
      </c>
      <c r="GW140" s="224">
        <v>1</v>
      </c>
      <c r="GX140" s="224">
        <v>1</v>
      </c>
      <c r="GY140" s="224">
        <v>1</v>
      </c>
      <c r="GZ140" s="224">
        <v>1</v>
      </c>
      <c r="HA140" s="224">
        <v>1</v>
      </c>
      <c r="HB140" s="224">
        <v>1</v>
      </c>
      <c r="HC140" s="224">
        <v>1</v>
      </c>
      <c r="HD140" s="224">
        <v>1</v>
      </c>
      <c r="HE140" s="224">
        <v>1</v>
      </c>
      <c r="HF140" s="224">
        <v>1</v>
      </c>
      <c r="HG140" s="224">
        <v>1</v>
      </c>
      <c r="HH140" s="224">
        <v>1</v>
      </c>
      <c r="HI140" s="224">
        <v>1</v>
      </c>
      <c r="HJ140" s="158"/>
      <c r="HK140" s="48">
        <f t="shared" si="774"/>
        <v>2010</v>
      </c>
      <c r="HL140" s="48">
        <f ca="1">IF($EJ140&gt;0,OFFSET(Dashboard!F$16,$EJ140-1,0),0)</f>
        <v>0</v>
      </c>
      <c r="HM140" s="48">
        <f ca="1">IF($EJ140&gt;0,OFFSET(Dashboard!G$16,$EJ140-1,0),0)</f>
        <v>0</v>
      </c>
      <c r="HN140" s="48">
        <f ca="1">IF($EJ140&gt;0,OFFSET(Dashboard!H$16,$EJ140-1,0),0)</f>
        <v>1</v>
      </c>
      <c r="HO140" s="158"/>
    </row>
    <row r="141" spans="1:223" ht="30.75" customHeight="1" x14ac:dyDescent="0.2">
      <c r="A141" s="48">
        <f t="shared" ca="1" si="548"/>
        <v>1</v>
      </c>
      <c r="B141" s="64">
        <f t="shared" si="749"/>
        <v>131</v>
      </c>
      <c r="C141" s="64"/>
      <c r="D141" s="529" t="str">
        <f ca="1">IF(EJ141&gt;0,OFFSET(Dashboard!$E$16,EJ141-1,0),"")</f>
        <v>2008 T-24</v>
      </c>
      <c r="E141" s="44" t="s">
        <v>106</v>
      </c>
      <c r="F141" s="22" t="s">
        <v>96</v>
      </c>
      <c r="G141" s="716">
        <f t="shared" ca="1" si="592"/>
        <v>7.8148049999999989</v>
      </c>
      <c r="H141" s="715">
        <f t="shared" ca="1" si="593"/>
        <v>0</v>
      </c>
      <c r="I141" s="713">
        <f t="shared" ca="1" si="594"/>
        <v>0</v>
      </c>
      <c r="J141" s="525">
        <f>InputsStatic!J75</f>
        <v>40452</v>
      </c>
      <c r="K141" s="51">
        <f>InputsStatic!L75</f>
        <v>10</v>
      </c>
      <c r="L141" s="158"/>
      <c r="M141" s="765">
        <v>1</v>
      </c>
      <c r="N141" s="86">
        <v>0</v>
      </c>
      <c r="O141" s="43">
        <v>100</v>
      </c>
      <c r="P141" s="158"/>
      <c r="R141" s="614">
        <f>InputsStatic!M75</f>
        <v>0.29099999999999998</v>
      </c>
      <c r="S141" s="615">
        <f>InputsStatic!N75</f>
        <v>0</v>
      </c>
      <c r="T141" s="615">
        <f>InputsStatic!O75</f>
        <v>0</v>
      </c>
      <c r="U141" s="135">
        <f>InputsStatic!P75</f>
        <v>1</v>
      </c>
      <c r="V141" s="135">
        <f>InputsStatic!Q75</f>
        <v>1</v>
      </c>
      <c r="W141" s="135">
        <f>InputsStatic!R75</f>
        <v>0</v>
      </c>
      <c r="X141" s="138"/>
      <c r="Y141" s="138"/>
      <c r="Z141" s="48"/>
      <c r="AA141" s="43"/>
      <c r="AB141" s="43"/>
      <c r="AC141" s="43"/>
      <c r="AD141" s="43">
        <f t="shared" si="717"/>
        <v>26855000</v>
      </c>
      <c r="AE141" s="43">
        <f t="shared" si="718"/>
        <v>26855000</v>
      </c>
      <c r="AF141" s="43">
        <f t="shared" si="719"/>
        <v>26855000</v>
      </c>
      <c r="AG141" s="43">
        <f t="shared" si="720"/>
        <v>26855000</v>
      </c>
      <c r="AH141" s="43">
        <f t="shared" si="721"/>
        <v>26855000</v>
      </c>
      <c r="AI141" s="43">
        <f t="shared" si="722"/>
        <v>26855000</v>
      </c>
      <c r="AJ141" s="43">
        <f t="shared" si="723"/>
        <v>26855000</v>
      </c>
      <c r="AK141" s="43">
        <f t="shared" si="724"/>
        <v>26855000</v>
      </c>
      <c r="AL141" s="43">
        <f t="shared" si="725"/>
        <v>26855000</v>
      </c>
      <c r="AM141" s="43">
        <f t="shared" si="726"/>
        <v>26855000</v>
      </c>
      <c r="AN141" s="43">
        <f t="shared" si="727"/>
        <v>26855000</v>
      </c>
      <c r="AO141" s="43">
        <f t="shared" si="644"/>
        <v>26855000</v>
      </c>
      <c r="AP141" s="43">
        <f t="shared" si="645"/>
        <v>26855000</v>
      </c>
      <c r="AQ141" s="43">
        <f t="shared" si="646"/>
        <v>26855000</v>
      </c>
      <c r="AR141" s="43">
        <f t="shared" si="647"/>
        <v>26855000</v>
      </c>
      <c r="AS141" s="43">
        <f t="shared" si="648"/>
        <v>26855000</v>
      </c>
      <c r="AT141" s="43">
        <f t="shared" si="649"/>
        <v>26855000</v>
      </c>
      <c r="AU141" s="43">
        <f t="shared" si="650"/>
        <v>26855000</v>
      </c>
      <c r="AV141" s="43">
        <f t="shared" si="651"/>
        <v>26855000</v>
      </c>
      <c r="AW141" s="43">
        <f t="shared" si="652"/>
        <v>26855000</v>
      </c>
      <c r="AX141" s="43">
        <f t="shared" si="653"/>
        <v>26855000</v>
      </c>
      <c r="AY141" s="73"/>
      <c r="AZ141" s="73"/>
      <c r="BA141" s="526"/>
      <c r="BB141" s="92"/>
      <c r="BC141" s="92"/>
      <c r="BD141" s="92"/>
      <c r="BE141" s="92">
        <f>InputsTimeDependentComplianceE!H75</f>
        <v>0.83</v>
      </c>
      <c r="BF141" s="92">
        <f>InputsTimeDependentComplianceE!I75</f>
        <v>0.83</v>
      </c>
      <c r="BG141" s="92">
        <f>InputsTimeDependentComplianceE!J75</f>
        <v>0.83</v>
      </c>
      <c r="BH141" s="92">
        <f>InputsTimeDependentComplianceE!K75</f>
        <v>0.83</v>
      </c>
      <c r="BI141" s="92">
        <f>InputsTimeDependentComplianceE!L75</f>
        <v>0.83</v>
      </c>
      <c r="BJ141" s="92">
        <f>InputsTimeDependentComplianceE!M75</f>
        <v>0.83</v>
      </c>
      <c r="BK141" s="92">
        <f>InputsTimeDependentComplianceE!N75</f>
        <v>0.83</v>
      </c>
      <c r="BL141" s="92">
        <f>InputsTimeDependentComplianceE!O75</f>
        <v>0.83</v>
      </c>
      <c r="BM141" s="92">
        <f>InputsTimeDependentComplianceE!P75</f>
        <v>0.83</v>
      </c>
      <c r="BN141" s="92">
        <f>InputsTimeDependentComplianceE!Q75</f>
        <v>0.83</v>
      </c>
      <c r="BO141" s="92">
        <f>InputsTimeDependentComplianceE!R75</f>
        <v>0.83</v>
      </c>
      <c r="BP141" s="92">
        <f t="shared" si="572"/>
        <v>0.83</v>
      </c>
      <c r="BQ141" s="92">
        <f t="shared" si="572"/>
        <v>0.83</v>
      </c>
      <c r="BR141" s="92">
        <f t="shared" ref="BR141:BS141" si="782">BQ141</f>
        <v>0.83</v>
      </c>
      <c r="BS141" s="92">
        <f t="shared" si="782"/>
        <v>0.83</v>
      </c>
      <c r="BT141" s="92">
        <f t="shared" ref="BT141:BU141" si="783">BS141</f>
        <v>0.83</v>
      </c>
      <c r="BU141" s="92">
        <f t="shared" si="783"/>
        <v>0.83</v>
      </c>
      <c r="BV141" s="92">
        <f t="shared" ref="BV141:BW141" si="784">BU141</f>
        <v>0.83</v>
      </c>
      <c r="BW141" s="92">
        <f t="shared" si="784"/>
        <v>0.83</v>
      </c>
      <c r="BX141" s="92">
        <f t="shared" ref="BX141:BY141" si="785">BW141</f>
        <v>0.83</v>
      </c>
      <c r="BY141" s="92">
        <f t="shared" si="785"/>
        <v>0.83</v>
      </c>
      <c r="BZ141" s="23"/>
      <c r="CA141" s="526"/>
      <c r="CB141" s="92"/>
      <c r="CC141" s="92"/>
      <c r="CD141" s="92"/>
      <c r="CE141" s="92">
        <f>InputsTimeDependentComplianceD!H75</f>
        <v>0.83</v>
      </c>
      <c r="CF141" s="92">
        <f>InputsTimeDependentComplianceD!I75</f>
        <v>0.83</v>
      </c>
      <c r="CG141" s="92">
        <f>InputsTimeDependentComplianceD!J75</f>
        <v>0.83</v>
      </c>
      <c r="CH141" s="92">
        <f>InputsTimeDependentComplianceD!K75</f>
        <v>0.83</v>
      </c>
      <c r="CI141" s="92">
        <f>InputsTimeDependentComplianceD!L75</f>
        <v>0.83</v>
      </c>
      <c r="CJ141" s="92">
        <f>InputsTimeDependentComplianceD!M75</f>
        <v>0.83</v>
      </c>
      <c r="CK141" s="92">
        <f>InputsTimeDependentComplianceD!N75</f>
        <v>0.83</v>
      </c>
      <c r="CL141" s="92">
        <f>InputsTimeDependentComplianceD!O75</f>
        <v>0.83</v>
      </c>
      <c r="CM141" s="92">
        <f>InputsTimeDependentComplianceD!P75</f>
        <v>0.83</v>
      </c>
      <c r="CN141" s="92">
        <f>InputsTimeDependentComplianceD!Q75</f>
        <v>0.83</v>
      </c>
      <c r="CO141" s="92">
        <f>InputsTimeDependentComplianceD!R75</f>
        <v>0.83</v>
      </c>
      <c r="CP141" s="92">
        <f t="shared" ref="CP141:CY141" si="786">CO141</f>
        <v>0.83</v>
      </c>
      <c r="CQ141" s="92">
        <f t="shared" si="786"/>
        <v>0.83</v>
      </c>
      <c r="CR141" s="92">
        <f t="shared" si="786"/>
        <v>0.83</v>
      </c>
      <c r="CS141" s="92">
        <f t="shared" si="786"/>
        <v>0.83</v>
      </c>
      <c r="CT141" s="92">
        <f t="shared" si="786"/>
        <v>0.83</v>
      </c>
      <c r="CU141" s="92">
        <f t="shared" si="786"/>
        <v>0.83</v>
      </c>
      <c r="CV141" s="92">
        <f t="shared" si="786"/>
        <v>0.83</v>
      </c>
      <c r="CW141" s="92">
        <f t="shared" si="786"/>
        <v>0.83</v>
      </c>
      <c r="CX141" s="92">
        <f t="shared" si="786"/>
        <v>0.83</v>
      </c>
      <c r="CY141" s="92">
        <f t="shared" si="786"/>
        <v>0.83</v>
      </c>
      <c r="CZ141" s="158"/>
      <c r="DA141" s="526"/>
      <c r="DB141" s="92"/>
      <c r="DC141" s="92"/>
      <c r="DD141" s="92"/>
      <c r="DE141" s="92">
        <f>InputsTimeDependentComplianceG!H75</f>
        <v>0</v>
      </c>
      <c r="DF141" s="92">
        <f>InputsTimeDependentComplianceG!I75</f>
        <v>0</v>
      </c>
      <c r="DG141" s="92">
        <f>InputsTimeDependentComplianceG!J75</f>
        <v>0</v>
      </c>
      <c r="DH141" s="92">
        <f>InputsTimeDependentComplianceG!K75</f>
        <v>0</v>
      </c>
      <c r="DI141" s="92">
        <f>InputsTimeDependentComplianceG!L75</f>
        <v>0</v>
      </c>
      <c r="DJ141" s="92">
        <f>InputsTimeDependentComplianceG!M75</f>
        <v>0</v>
      </c>
      <c r="DK141" s="92">
        <f>InputsTimeDependentComplianceG!N75</f>
        <v>0</v>
      </c>
      <c r="DL141" s="92">
        <f>InputsTimeDependentComplianceG!O75</f>
        <v>0</v>
      </c>
      <c r="DM141" s="92">
        <f>InputsTimeDependentComplianceG!P75</f>
        <v>0</v>
      </c>
      <c r="DN141" s="92">
        <f>InputsTimeDependentComplianceG!Q75</f>
        <v>0</v>
      </c>
      <c r="DO141" s="92">
        <f>InputsTimeDependentComplianceG!R75</f>
        <v>0</v>
      </c>
      <c r="DP141" s="92">
        <f t="shared" ref="DP141:DY141" si="787">DO141</f>
        <v>0</v>
      </c>
      <c r="DQ141" s="92">
        <f t="shared" si="787"/>
        <v>0</v>
      </c>
      <c r="DR141" s="92">
        <f t="shared" si="787"/>
        <v>0</v>
      </c>
      <c r="DS141" s="92">
        <f t="shared" si="787"/>
        <v>0</v>
      </c>
      <c r="DT141" s="92">
        <f t="shared" si="787"/>
        <v>0</v>
      </c>
      <c r="DU141" s="92">
        <f t="shared" si="787"/>
        <v>0</v>
      </c>
      <c r="DV141" s="92">
        <f t="shared" si="787"/>
        <v>0</v>
      </c>
      <c r="DW141" s="92">
        <f t="shared" si="787"/>
        <v>0</v>
      </c>
      <c r="DX141" s="92">
        <f t="shared" si="787"/>
        <v>0</v>
      </c>
      <c r="DY141" s="92">
        <f t="shared" si="787"/>
        <v>0</v>
      </c>
      <c r="DZ141" s="158"/>
      <c r="EA141" s="48">
        <f>InputsStatic!S75</f>
        <v>12</v>
      </c>
      <c r="EB141" s="47">
        <v>0.62732982191962205</v>
      </c>
      <c r="EC141" s="48">
        <f>InputsStatic!T75</f>
        <v>2000</v>
      </c>
      <c r="ED141" s="49">
        <f>InputsNOMAD!AH75</f>
        <v>4.5785863643519602E-2</v>
      </c>
      <c r="EE141" s="50">
        <f>InputsNOMAD!AI75</f>
        <v>0.151191296131059</v>
      </c>
      <c r="EF141" s="48">
        <f>InputsStatic!K75</f>
        <v>0</v>
      </c>
      <c r="EH141" s="47">
        <f>InputsStatic!AF75</f>
        <v>0.75249999999999995</v>
      </c>
      <c r="EI141" s="23"/>
      <c r="EJ141" s="48">
        <f t="shared" si="770"/>
        <v>12</v>
      </c>
      <c r="EK141" s="48">
        <v>0</v>
      </c>
      <c r="EL141" s="48">
        <v>0</v>
      </c>
      <c r="EM141" s="48">
        <v>0</v>
      </c>
      <c r="EN141" s="48">
        <v>0</v>
      </c>
      <c r="EO141" s="48">
        <v>0</v>
      </c>
      <c r="EP141" s="48">
        <v>0</v>
      </c>
      <c r="EQ141" s="48">
        <v>0</v>
      </c>
      <c r="ER141" s="48">
        <v>0</v>
      </c>
      <c r="ES141" s="48">
        <v>0</v>
      </c>
      <c r="ET141" s="48">
        <v>0</v>
      </c>
      <c r="EU141" s="48">
        <v>0</v>
      </c>
      <c r="EV141" s="48">
        <v>1</v>
      </c>
      <c r="EW141" s="48">
        <v>0</v>
      </c>
      <c r="EX141" s="48">
        <v>0</v>
      </c>
      <c r="EY141" s="48">
        <f t="shared" si="771"/>
        <v>1</v>
      </c>
      <c r="EZ141" s="48">
        <f t="shared" si="579"/>
        <v>1</v>
      </c>
      <c r="FA141" s="158"/>
      <c r="FB141" s="48">
        <f t="shared" si="580"/>
        <v>9</v>
      </c>
      <c r="FC141" s="43">
        <f t="shared" si="772"/>
        <v>2017</v>
      </c>
      <c r="FD141" s="78"/>
      <c r="FE141" s="78"/>
      <c r="FF141" s="78"/>
      <c r="FG141" s="78"/>
      <c r="FH141" s="78"/>
      <c r="FI141" s="78"/>
      <c r="FJ141" s="23"/>
      <c r="FK141" s="48"/>
      <c r="FL141" s="43"/>
      <c r="FM141" s="43"/>
      <c r="FN141" s="43"/>
      <c r="FO141" s="48">
        <f>InputsTimeDependentUnits!H75</f>
        <v>26855000</v>
      </c>
      <c r="FP141" s="48">
        <f>InputsTimeDependentUnits!I75</f>
        <v>26855000</v>
      </c>
      <c r="FQ141" s="48">
        <f>InputsTimeDependentUnits!J75</f>
        <v>26855000</v>
      </c>
      <c r="FR141" s="48">
        <f>InputsTimeDependentUnits!K75</f>
        <v>26855000</v>
      </c>
      <c r="FS141" s="48">
        <f>InputsTimeDependentUnits!L75</f>
        <v>26855000</v>
      </c>
      <c r="FT141" s="48">
        <f>InputsTimeDependentUnits!M75</f>
        <v>26855000</v>
      </c>
      <c r="FU141" s="48">
        <f>InputsTimeDependentUnits!N75</f>
        <v>26855000</v>
      </c>
      <c r="FV141" s="48">
        <f>InputsTimeDependentUnits!O75</f>
        <v>26855000</v>
      </c>
      <c r="FW141" s="48">
        <f>InputsTimeDependentUnits!P75</f>
        <v>26855000</v>
      </c>
      <c r="FX141" s="48">
        <f>InputsTimeDependentUnits!Q75</f>
        <v>26855000</v>
      </c>
      <c r="FY141" s="48">
        <f>InputsTimeDependentUnits!R75</f>
        <v>26855000</v>
      </c>
      <c r="FZ141" s="43">
        <f t="shared" ref="FZ141:GI141" si="788">FY141</f>
        <v>26855000</v>
      </c>
      <c r="GA141" s="43">
        <f t="shared" si="788"/>
        <v>26855000</v>
      </c>
      <c r="GB141" s="43">
        <f t="shared" si="788"/>
        <v>26855000</v>
      </c>
      <c r="GC141" s="43">
        <f t="shared" si="788"/>
        <v>26855000</v>
      </c>
      <c r="GD141" s="43">
        <f t="shared" si="788"/>
        <v>26855000</v>
      </c>
      <c r="GE141" s="43">
        <f t="shared" si="788"/>
        <v>26855000</v>
      </c>
      <c r="GF141" s="43">
        <f t="shared" si="788"/>
        <v>26855000</v>
      </c>
      <c r="GG141" s="43">
        <f t="shared" si="788"/>
        <v>26855000</v>
      </c>
      <c r="GH141" s="43">
        <f t="shared" si="788"/>
        <v>26855000</v>
      </c>
      <c r="GI141" s="43">
        <f t="shared" si="788"/>
        <v>26855000</v>
      </c>
      <c r="GJ141" s="158"/>
      <c r="GK141" s="48"/>
      <c r="GL141" s="43"/>
      <c r="GM141" s="43"/>
      <c r="GN141" s="43"/>
      <c r="GO141" s="224">
        <v>1</v>
      </c>
      <c r="GP141" s="224">
        <v>1</v>
      </c>
      <c r="GQ141" s="224">
        <v>1</v>
      </c>
      <c r="GR141" s="224">
        <v>1</v>
      </c>
      <c r="GS141" s="224">
        <v>1</v>
      </c>
      <c r="GT141" s="224">
        <v>1</v>
      </c>
      <c r="GU141" s="224">
        <v>1</v>
      </c>
      <c r="GV141" s="224">
        <v>1</v>
      </c>
      <c r="GW141" s="224">
        <v>1</v>
      </c>
      <c r="GX141" s="224">
        <v>1</v>
      </c>
      <c r="GY141" s="224">
        <v>1</v>
      </c>
      <c r="GZ141" s="224">
        <v>1</v>
      </c>
      <c r="HA141" s="224">
        <v>1</v>
      </c>
      <c r="HB141" s="224">
        <v>1</v>
      </c>
      <c r="HC141" s="224">
        <v>1</v>
      </c>
      <c r="HD141" s="224">
        <v>1</v>
      </c>
      <c r="HE141" s="224">
        <v>1</v>
      </c>
      <c r="HF141" s="224">
        <v>1</v>
      </c>
      <c r="HG141" s="224">
        <v>1</v>
      </c>
      <c r="HH141" s="224">
        <v>1</v>
      </c>
      <c r="HI141" s="224">
        <v>1</v>
      </c>
      <c r="HJ141" s="158"/>
      <c r="HK141" s="48">
        <f t="shared" si="774"/>
        <v>2010</v>
      </c>
      <c r="HL141" s="48">
        <f ca="1">IF($EJ141&gt;0,OFFSET(Dashboard!F$16,$EJ141-1,0),0)</f>
        <v>0</v>
      </c>
      <c r="HM141" s="48">
        <f ca="1">IF($EJ141&gt;0,OFFSET(Dashboard!G$16,$EJ141-1,0),0)</f>
        <v>0</v>
      </c>
      <c r="HN141" s="48">
        <f ca="1">IF($EJ141&gt;0,OFFSET(Dashboard!H$16,$EJ141-1,0),0)</f>
        <v>1</v>
      </c>
      <c r="HO141" s="158"/>
    </row>
    <row r="142" spans="1:223" ht="30.75" customHeight="1" x14ac:dyDescent="0.2">
      <c r="A142" s="48">
        <f t="shared" ca="1" si="548"/>
        <v>1</v>
      </c>
      <c r="B142" s="64">
        <f t="shared" si="749"/>
        <v>132</v>
      </c>
      <c r="C142" s="64"/>
      <c r="D142" s="529" t="str">
        <f ca="1">IF(EJ142&gt;0,OFFSET(Dashboard!$E$16,EJ142-1,0),"")</f>
        <v>2008 T-24</v>
      </c>
      <c r="E142" s="44" t="s">
        <v>107</v>
      </c>
      <c r="F142" s="22" t="s">
        <v>128</v>
      </c>
      <c r="G142" s="716">
        <f t="shared" ca="1" si="592"/>
        <v>1.21</v>
      </c>
      <c r="H142" s="715">
        <f t="shared" ca="1" si="593"/>
        <v>0</v>
      </c>
      <c r="I142" s="713">
        <f t="shared" ca="1" si="594"/>
        <v>0</v>
      </c>
      <c r="J142" s="525">
        <f>InputsStatic!J76</f>
        <v>40452</v>
      </c>
      <c r="K142" s="51">
        <f>InputsStatic!L76</f>
        <v>10</v>
      </c>
      <c r="L142" s="158"/>
      <c r="M142" s="765">
        <v>1</v>
      </c>
      <c r="N142" s="86">
        <v>0</v>
      </c>
      <c r="O142" s="43">
        <v>100</v>
      </c>
      <c r="P142" s="158"/>
      <c r="R142" s="614">
        <f>InputsStatic!M76</f>
        <v>1000</v>
      </c>
      <c r="S142" s="615">
        <f>InputsStatic!N76</f>
        <v>0</v>
      </c>
      <c r="T142" s="615">
        <f>InputsStatic!O76</f>
        <v>0</v>
      </c>
      <c r="U142" s="135">
        <f>InputsStatic!P76</f>
        <v>1</v>
      </c>
      <c r="V142" s="135">
        <f>InputsStatic!Q76</f>
        <v>1</v>
      </c>
      <c r="W142" s="135">
        <f>InputsStatic!R76</f>
        <v>0</v>
      </c>
      <c r="X142" s="138"/>
      <c r="Y142" s="138"/>
      <c r="Z142" s="48"/>
      <c r="AA142" s="43"/>
      <c r="AB142" s="43"/>
      <c r="AC142" s="43"/>
      <c r="AD142" s="43">
        <f t="shared" si="717"/>
        <v>1210</v>
      </c>
      <c r="AE142" s="43">
        <f t="shared" si="718"/>
        <v>1210</v>
      </c>
      <c r="AF142" s="43">
        <f t="shared" si="719"/>
        <v>1210</v>
      </c>
      <c r="AG142" s="43">
        <f t="shared" si="720"/>
        <v>1210</v>
      </c>
      <c r="AH142" s="43">
        <f t="shared" si="721"/>
        <v>1210</v>
      </c>
      <c r="AI142" s="43">
        <f t="shared" si="722"/>
        <v>1210</v>
      </c>
      <c r="AJ142" s="43">
        <f t="shared" si="723"/>
        <v>1210</v>
      </c>
      <c r="AK142" s="43">
        <f t="shared" si="724"/>
        <v>1210</v>
      </c>
      <c r="AL142" s="43">
        <f t="shared" si="725"/>
        <v>1210</v>
      </c>
      <c r="AM142" s="43">
        <f t="shared" si="726"/>
        <v>1210</v>
      </c>
      <c r="AN142" s="43">
        <f t="shared" si="727"/>
        <v>1210</v>
      </c>
      <c r="AO142" s="43">
        <f t="shared" si="644"/>
        <v>1210</v>
      </c>
      <c r="AP142" s="43">
        <f t="shared" si="645"/>
        <v>1210</v>
      </c>
      <c r="AQ142" s="43">
        <f t="shared" si="646"/>
        <v>1210</v>
      </c>
      <c r="AR142" s="43">
        <f t="shared" si="647"/>
        <v>1210</v>
      </c>
      <c r="AS142" s="43">
        <f t="shared" si="648"/>
        <v>1210</v>
      </c>
      <c r="AT142" s="43">
        <f t="shared" si="649"/>
        <v>1210</v>
      </c>
      <c r="AU142" s="43">
        <f t="shared" si="650"/>
        <v>1210</v>
      </c>
      <c r="AV142" s="43">
        <f t="shared" si="651"/>
        <v>1210</v>
      </c>
      <c r="AW142" s="43">
        <f t="shared" si="652"/>
        <v>1210</v>
      </c>
      <c r="AX142" s="43">
        <f t="shared" si="653"/>
        <v>1210</v>
      </c>
      <c r="AY142" s="73"/>
      <c r="AZ142" s="73"/>
      <c r="BA142" s="526"/>
      <c r="BB142" s="92"/>
      <c r="BC142" s="92"/>
      <c r="BD142" s="92"/>
      <c r="BE142" s="92">
        <f>InputsTimeDependentComplianceE!H76</f>
        <v>0.83</v>
      </c>
      <c r="BF142" s="92">
        <f>InputsTimeDependentComplianceE!I76</f>
        <v>0.83</v>
      </c>
      <c r="BG142" s="92">
        <f>InputsTimeDependentComplianceE!J76</f>
        <v>0.83</v>
      </c>
      <c r="BH142" s="92">
        <f>InputsTimeDependentComplianceE!K76</f>
        <v>0.83</v>
      </c>
      <c r="BI142" s="92">
        <f>InputsTimeDependentComplianceE!L76</f>
        <v>0.83</v>
      </c>
      <c r="BJ142" s="92">
        <f>InputsTimeDependentComplianceE!M76</f>
        <v>0.83</v>
      </c>
      <c r="BK142" s="92">
        <f>InputsTimeDependentComplianceE!N76</f>
        <v>0.83</v>
      </c>
      <c r="BL142" s="92">
        <f>InputsTimeDependentComplianceE!O76</f>
        <v>0.83</v>
      </c>
      <c r="BM142" s="92">
        <f>InputsTimeDependentComplianceE!P76</f>
        <v>0.83</v>
      </c>
      <c r="BN142" s="92">
        <f>InputsTimeDependentComplianceE!Q76</f>
        <v>0.83</v>
      </c>
      <c r="BO142" s="92">
        <f>InputsTimeDependentComplianceE!R76</f>
        <v>0.83</v>
      </c>
      <c r="BP142" s="92">
        <f t="shared" si="572"/>
        <v>0.83</v>
      </c>
      <c r="BQ142" s="92">
        <f t="shared" si="572"/>
        <v>0.83</v>
      </c>
      <c r="BR142" s="92">
        <f t="shared" ref="BR142:BS142" si="789">BQ142</f>
        <v>0.83</v>
      </c>
      <c r="BS142" s="92">
        <f t="shared" si="789"/>
        <v>0.83</v>
      </c>
      <c r="BT142" s="92">
        <f t="shared" ref="BT142:BU142" si="790">BS142</f>
        <v>0.83</v>
      </c>
      <c r="BU142" s="92">
        <f t="shared" si="790"/>
        <v>0.83</v>
      </c>
      <c r="BV142" s="92">
        <f t="shared" ref="BV142:BW142" si="791">BU142</f>
        <v>0.83</v>
      </c>
      <c r="BW142" s="92">
        <f t="shared" si="791"/>
        <v>0.83</v>
      </c>
      <c r="BX142" s="92">
        <f t="shared" ref="BX142:BY142" si="792">BW142</f>
        <v>0.83</v>
      </c>
      <c r="BY142" s="92">
        <f t="shared" si="792"/>
        <v>0.83</v>
      </c>
      <c r="BZ142" s="23"/>
      <c r="CA142" s="526"/>
      <c r="CB142" s="92"/>
      <c r="CC142" s="92"/>
      <c r="CD142" s="92"/>
      <c r="CE142" s="92">
        <f>InputsTimeDependentComplianceD!H76</f>
        <v>0.83</v>
      </c>
      <c r="CF142" s="92">
        <f>InputsTimeDependentComplianceD!I76</f>
        <v>0.83</v>
      </c>
      <c r="CG142" s="92">
        <f>InputsTimeDependentComplianceD!J76</f>
        <v>0.83</v>
      </c>
      <c r="CH142" s="92">
        <f>InputsTimeDependentComplianceD!K76</f>
        <v>0.83</v>
      </c>
      <c r="CI142" s="92">
        <f>InputsTimeDependentComplianceD!L76</f>
        <v>0.83</v>
      </c>
      <c r="CJ142" s="92">
        <f>InputsTimeDependentComplianceD!M76</f>
        <v>0.83</v>
      </c>
      <c r="CK142" s="92">
        <f>InputsTimeDependentComplianceD!N76</f>
        <v>0.83</v>
      </c>
      <c r="CL142" s="92">
        <f>InputsTimeDependentComplianceD!O76</f>
        <v>0.83</v>
      </c>
      <c r="CM142" s="92">
        <f>InputsTimeDependentComplianceD!P76</f>
        <v>0.83</v>
      </c>
      <c r="CN142" s="92">
        <f>InputsTimeDependentComplianceD!Q76</f>
        <v>0.83</v>
      </c>
      <c r="CO142" s="92">
        <f>InputsTimeDependentComplianceD!R76</f>
        <v>0.83</v>
      </c>
      <c r="CP142" s="92">
        <f t="shared" ref="CP142:CY142" si="793">CO142</f>
        <v>0.83</v>
      </c>
      <c r="CQ142" s="92">
        <f t="shared" si="793"/>
        <v>0.83</v>
      </c>
      <c r="CR142" s="92">
        <f t="shared" si="793"/>
        <v>0.83</v>
      </c>
      <c r="CS142" s="92">
        <f t="shared" si="793"/>
        <v>0.83</v>
      </c>
      <c r="CT142" s="92">
        <f t="shared" si="793"/>
        <v>0.83</v>
      </c>
      <c r="CU142" s="92">
        <f t="shared" si="793"/>
        <v>0.83</v>
      </c>
      <c r="CV142" s="92">
        <f t="shared" si="793"/>
        <v>0.83</v>
      </c>
      <c r="CW142" s="92">
        <f t="shared" si="793"/>
        <v>0.83</v>
      </c>
      <c r="CX142" s="92">
        <f t="shared" si="793"/>
        <v>0.83</v>
      </c>
      <c r="CY142" s="92">
        <f t="shared" si="793"/>
        <v>0.83</v>
      </c>
      <c r="CZ142" s="158"/>
      <c r="DA142" s="526"/>
      <c r="DB142" s="92"/>
      <c r="DC142" s="92"/>
      <c r="DD142" s="92"/>
      <c r="DE142" s="92">
        <f>InputsTimeDependentComplianceG!H76</f>
        <v>0.83</v>
      </c>
      <c r="DF142" s="92">
        <f>InputsTimeDependentComplianceG!I76</f>
        <v>0.83</v>
      </c>
      <c r="DG142" s="92">
        <f>InputsTimeDependentComplianceG!J76</f>
        <v>0.83</v>
      </c>
      <c r="DH142" s="92">
        <f>InputsTimeDependentComplianceG!K76</f>
        <v>0.83</v>
      </c>
      <c r="DI142" s="92">
        <f>InputsTimeDependentComplianceG!L76</f>
        <v>0.83</v>
      </c>
      <c r="DJ142" s="92">
        <f>InputsTimeDependentComplianceG!M76</f>
        <v>0.83</v>
      </c>
      <c r="DK142" s="92">
        <f>InputsTimeDependentComplianceG!N76</f>
        <v>0.83</v>
      </c>
      <c r="DL142" s="92">
        <f>InputsTimeDependentComplianceG!O76</f>
        <v>0.83</v>
      </c>
      <c r="DM142" s="92">
        <f>InputsTimeDependentComplianceG!P76</f>
        <v>0.83</v>
      </c>
      <c r="DN142" s="92">
        <f>InputsTimeDependentComplianceG!Q76</f>
        <v>0.83</v>
      </c>
      <c r="DO142" s="92">
        <f>InputsTimeDependentComplianceG!R76</f>
        <v>0.83</v>
      </c>
      <c r="DP142" s="92">
        <f t="shared" ref="DP142:DY142" si="794">DO142</f>
        <v>0.83</v>
      </c>
      <c r="DQ142" s="92">
        <f t="shared" si="794"/>
        <v>0.83</v>
      </c>
      <c r="DR142" s="92">
        <f t="shared" si="794"/>
        <v>0.83</v>
      </c>
      <c r="DS142" s="92">
        <f t="shared" si="794"/>
        <v>0.83</v>
      </c>
      <c r="DT142" s="92">
        <f t="shared" si="794"/>
        <v>0.83</v>
      </c>
      <c r="DU142" s="92">
        <f t="shared" si="794"/>
        <v>0.83</v>
      </c>
      <c r="DV142" s="92">
        <f t="shared" si="794"/>
        <v>0.83</v>
      </c>
      <c r="DW142" s="92">
        <f t="shared" si="794"/>
        <v>0.83</v>
      </c>
      <c r="DX142" s="92">
        <f t="shared" si="794"/>
        <v>0.83</v>
      </c>
      <c r="DY142" s="92">
        <f t="shared" si="794"/>
        <v>0.83</v>
      </c>
      <c r="DZ142" s="158"/>
      <c r="EA142" s="48">
        <f>InputsStatic!S76</f>
        <v>12</v>
      </c>
      <c r="EB142" s="47">
        <v>5.3504136614899493E-2</v>
      </c>
      <c r="EC142" s="48">
        <f>InputsStatic!T76</f>
        <v>2000</v>
      </c>
      <c r="ED142" s="49">
        <f>InputsNOMAD!AH76</f>
        <v>8.2760224009515906E-3</v>
      </c>
      <c r="EE142" s="50">
        <f>InputsNOMAD!AI76</f>
        <v>0.27251145845007901</v>
      </c>
      <c r="EF142" s="48">
        <f>InputsStatic!K76</f>
        <v>0</v>
      </c>
      <c r="EH142" s="47">
        <f>InputsStatic!AF76</f>
        <v>0.77499999999999991</v>
      </c>
      <c r="EI142" s="23"/>
      <c r="EJ142" s="48">
        <f t="shared" si="770"/>
        <v>12</v>
      </c>
      <c r="EK142" s="48">
        <v>0</v>
      </c>
      <c r="EL142" s="48">
        <v>0</v>
      </c>
      <c r="EM142" s="48">
        <v>0</v>
      </c>
      <c r="EN142" s="48">
        <v>0</v>
      </c>
      <c r="EO142" s="48">
        <v>0</v>
      </c>
      <c r="EP142" s="48">
        <v>0</v>
      </c>
      <c r="EQ142" s="48">
        <v>0</v>
      </c>
      <c r="ER142" s="48">
        <v>0</v>
      </c>
      <c r="ES142" s="48">
        <v>0</v>
      </c>
      <c r="ET142" s="48">
        <v>0</v>
      </c>
      <c r="EU142" s="48">
        <v>0</v>
      </c>
      <c r="EV142" s="48">
        <v>1</v>
      </c>
      <c r="EW142" s="48">
        <v>0</v>
      </c>
      <c r="EX142" s="48">
        <v>0</v>
      </c>
      <c r="EY142" s="48">
        <f t="shared" si="771"/>
        <v>1</v>
      </c>
      <c r="EZ142" s="48">
        <f t="shared" si="579"/>
        <v>1</v>
      </c>
      <c r="FA142" s="158"/>
      <c r="FB142" s="48">
        <f t="shared" si="580"/>
        <v>9</v>
      </c>
      <c r="FC142" s="43">
        <f t="shared" si="772"/>
        <v>2017</v>
      </c>
      <c r="FD142" s="78"/>
      <c r="FE142" s="78"/>
      <c r="FF142" s="78"/>
      <c r="FG142" s="78"/>
      <c r="FH142" s="78"/>
      <c r="FI142" s="78"/>
      <c r="FJ142" s="23"/>
      <c r="FK142" s="48"/>
      <c r="FL142" s="43"/>
      <c r="FM142" s="43"/>
      <c r="FN142" s="43"/>
      <c r="FO142" s="48">
        <f>InputsTimeDependentUnits!H76</f>
        <v>1210</v>
      </c>
      <c r="FP142" s="48">
        <f>InputsTimeDependentUnits!I76</f>
        <v>1210</v>
      </c>
      <c r="FQ142" s="48">
        <f>InputsTimeDependentUnits!J76</f>
        <v>1210</v>
      </c>
      <c r="FR142" s="250">
        <f>FQ142</f>
        <v>1210</v>
      </c>
      <c r="FS142" s="250">
        <f t="shared" ref="FS142:FY142" si="795">FR142</f>
        <v>1210</v>
      </c>
      <c r="FT142" s="250">
        <f t="shared" si="795"/>
        <v>1210</v>
      </c>
      <c r="FU142" s="250">
        <f t="shared" si="795"/>
        <v>1210</v>
      </c>
      <c r="FV142" s="250">
        <f t="shared" si="795"/>
        <v>1210</v>
      </c>
      <c r="FW142" s="250">
        <f t="shared" si="795"/>
        <v>1210</v>
      </c>
      <c r="FX142" s="250">
        <f t="shared" si="795"/>
        <v>1210</v>
      </c>
      <c r="FY142" s="250">
        <f t="shared" si="795"/>
        <v>1210</v>
      </c>
      <c r="FZ142" s="43">
        <f t="shared" ref="FZ142:GI142" si="796">FY142</f>
        <v>1210</v>
      </c>
      <c r="GA142" s="43">
        <f t="shared" si="796"/>
        <v>1210</v>
      </c>
      <c r="GB142" s="43">
        <f t="shared" si="796"/>
        <v>1210</v>
      </c>
      <c r="GC142" s="43">
        <f t="shared" si="796"/>
        <v>1210</v>
      </c>
      <c r="GD142" s="43">
        <f t="shared" si="796"/>
        <v>1210</v>
      </c>
      <c r="GE142" s="43">
        <f t="shared" si="796"/>
        <v>1210</v>
      </c>
      <c r="GF142" s="43">
        <f t="shared" si="796"/>
        <v>1210</v>
      </c>
      <c r="GG142" s="43">
        <f t="shared" si="796"/>
        <v>1210</v>
      </c>
      <c r="GH142" s="43">
        <f t="shared" si="796"/>
        <v>1210</v>
      </c>
      <c r="GI142" s="43">
        <f t="shared" si="796"/>
        <v>1210</v>
      </c>
      <c r="GJ142" s="158"/>
      <c r="GK142" s="48"/>
      <c r="GL142" s="43"/>
      <c r="GM142" s="43"/>
      <c r="GN142" s="43"/>
      <c r="GO142" s="224">
        <v>1</v>
      </c>
      <c r="GP142" s="224">
        <v>1</v>
      </c>
      <c r="GQ142" s="224">
        <v>1</v>
      </c>
      <c r="GR142" s="224">
        <v>1</v>
      </c>
      <c r="GS142" s="224">
        <v>1</v>
      </c>
      <c r="GT142" s="224">
        <v>1</v>
      </c>
      <c r="GU142" s="224">
        <v>1</v>
      </c>
      <c r="GV142" s="224">
        <v>1</v>
      </c>
      <c r="GW142" s="224">
        <v>1</v>
      </c>
      <c r="GX142" s="224">
        <v>1</v>
      </c>
      <c r="GY142" s="224">
        <v>1</v>
      </c>
      <c r="GZ142" s="224">
        <v>1</v>
      </c>
      <c r="HA142" s="224">
        <v>1</v>
      </c>
      <c r="HB142" s="224">
        <v>1</v>
      </c>
      <c r="HC142" s="224">
        <v>1</v>
      </c>
      <c r="HD142" s="224">
        <v>1</v>
      </c>
      <c r="HE142" s="224">
        <v>1</v>
      </c>
      <c r="HF142" s="224">
        <v>1</v>
      </c>
      <c r="HG142" s="224">
        <v>1</v>
      </c>
      <c r="HH142" s="224">
        <v>1</v>
      </c>
      <c r="HI142" s="224">
        <v>1</v>
      </c>
      <c r="HJ142" s="158"/>
      <c r="HK142" s="48">
        <f t="shared" si="774"/>
        <v>2010</v>
      </c>
      <c r="HL142" s="48">
        <f ca="1">IF($EJ142&gt;0,OFFSET(Dashboard!F$16,$EJ142-1,0),0)</f>
        <v>0</v>
      </c>
      <c r="HM142" s="48">
        <f ca="1">IF($EJ142&gt;0,OFFSET(Dashboard!G$16,$EJ142-1,0),0)</f>
        <v>0</v>
      </c>
      <c r="HN142" s="48">
        <f ca="1">IF($EJ142&gt;0,OFFSET(Dashboard!H$16,$EJ142-1,0),0)</f>
        <v>1</v>
      </c>
      <c r="HO142" s="158"/>
    </row>
    <row r="143" spans="1:223" ht="30.75" customHeight="1" x14ac:dyDescent="0.2">
      <c r="A143" s="48">
        <f t="shared" ca="1" si="548"/>
        <v>1</v>
      </c>
      <c r="B143" s="64">
        <f t="shared" si="749"/>
        <v>133</v>
      </c>
      <c r="C143" s="64"/>
      <c r="D143" s="529" t="str">
        <f ca="1">IF(EJ143&gt;0,OFFSET(Dashboard!$E$16,EJ143-1,0),"")</f>
        <v>2008 T-24</v>
      </c>
      <c r="E143" s="44" t="s">
        <v>108</v>
      </c>
      <c r="F143" s="22" t="s">
        <v>97</v>
      </c>
      <c r="G143" s="716">
        <f t="shared" ca="1" si="592"/>
        <v>0.86109999999999998</v>
      </c>
      <c r="H143" s="715">
        <f t="shared" ca="1" si="593"/>
        <v>0.14169999999999999</v>
      </c>
      <c r="I143" s="713">
        <f t="shared" ca="1" si="594"/>
        <v>0</v>
      </c>
      <c r="J143" s="525">
        <f>InputsStatic!J77</f>
        <v>40452</v>
      </c>
      <c r="K143" s="51">
        <f>InputsStatic!L77</f>
        <v>30</v>
      </c>
      <c r="L143" s="158"/>
      <c r="M143" s="765">
        <v>1</v>
      </c>
      <c r="N143" s="86">
        <v>0</v>
      </c>
      <c r="O143" s="43">
        <v>100</v>
      </c>
      <c r="P143" s="158"/>
      <c r="R143" s="614">
        <f>InputsStatic!M77</f>
        <v>7.9</v>
      </c>
      <c r="S143" s="615">
        <f>InputsStatic!N77</f>
        <v>1.2999999999999999E-3</v>
      </c>
      <c r="T143" s="615">
        <f>InputsStatic!O77</f>
        <v>0</v>
      </c>
      <c r="U143" s="135">
        <f>InputsStatic!P77</f>
        <v>1</v>
      </c>
      <c r="V143" s="135">
        <f>InputsStatic!Q77</f>
        <v>1</v>
      </c>
      <c r="W143" s="135">
        <f>InputsStatic!R77</f>
        <v>0</v>
      </c>
      <c r="X143" s="138"/>
      <c r="Y143" s="138"/>
      <c r="Z143" s="48"/>
      <c r="AA143" s="43"/>
      <c r="AB143" s="43"/>
      <c r="AC143" s="43"/>
      <c r="AD143" s="43">
        <f t="shared" si="717"/>
        <v>109000</v>
      </c>
      <c r="AE143" s="43">
        <f t="shared" si="718"/>
        <v>109000</v>
      </c>
      <c r="AF143" s="43">
        <f t="shared" si="719"/>
        <v>109000</v>
      </c>
      <c r="AG143" s="43">
        <f t="shared" si="720"/>
        <v>109000</v>
      </c>
      <c r="AH143" s="43">
        <f t="shared" si="721"/>
        <v>109000</v>
      </c>
      <c r="AI143" s="43">
        <f t="shared" si="722"/>
        <v>109000</v>
      </c>
      <c r="AJ143" s="43">
        <f t="shared" si="723"/>
        <v>109000</v>
      </c>
      <c r="AK143" s="43">
        <f t="shared" si="724"/>
        <v>109000</v>
      </c>
      <c r="AL143" s="43">
        <f t="shared" si="725"/>
        <v>109000</v>
      </c>
      <c r="AM143" s="43">
        <f t="shared" si="726"/>
        <v>109000</v>
      </c>
      <c r="AN143" s="43">
        <f t="shared" si="727"/>
        <v>109000</v>
      </c>
      <c r="AO143" s="43">
        <f t="shared" si="644"/>
        <v>109000</v>
      </c>
      <c r="AP143" s="43">
        <f t="shared" si="645"/>
        <v>109000</v>
      </c>
      <c r="AQ143" s="43">
        <f t="shared" si="646"/>
        <v>109000</v>
      </c>
      <c r="AR143" s="43">
        <f t="shared" si="647"/>
        <v>109000</v>
      </c>
      <c r="AS143" s="43">
        <f t="shared" si="648"/>
        <v>109000</v>
      </c>
      <c r="AT143" s="43">
        <f t="shared" si="649"/>
        <v>109000</v>
      </c>
      <c r="AU143" s="43">
        <f t="shared" si="650"/>
        <v>109000</v>
      </c>
      <c r="AV143" s="43">
        <f t="shared" si="651"/>
        <v>109000</v>
      </c>
      <c r="AW143" s="43">
        <f t="shared" si="652"/>
        <v>109000</v>
      </c>
      <c r="AX143" s="43">
        <f t="shared" si="653"/>
        <v>109000</v>
      </c>
      <c r="AY143" s="73"/>
      <c r="AZ143" s="73"/>
      <c r="BA143" s="526"/>
      <c r="BB143" s="92"/>
      <c r="BC143" s="92"/>
      <c r="BD143" s="92"/>
      <c r="BE143" s="92">
        <f>InputsTimeDependentComplianceE!H77</f>
        <v>0.83</v>
      </c>
      <c r="BF143" s="92">
        <f>InputsTimeDependentComplianceE!I77</f>
        <v>0.83</v>
      </c>
      <c r="BG143" s="92">
        <f>InputsTimeDependentComplianceE!J77</f>
        <v>0.83</v>
      </c>
      <c r="BH143" s="92">
        <f>InputsTimeDependentComplianceE!K77</f>
        <v>0.83</v>
      </c>
      <c r="BI143" s="92">
        <f>InputsTimeDependentComplianceE!L77</f>
        <v>0.83</v>
      </c>
      <c r="BJ143" s="92">
        <f>InputsTimeDependentComplianceE!M77</f>
        <v>0.83</v>
      </c>
      <c r="BK143" s="92">
        <f>InputsTimeDependentComplianceE!N77</f>
        <v>0.83</v>
      </c>
      <c r="BL143" s="92">
        <f>InputsTimeDependentComplianceE!O77</f>
        <v>0.83</v>
      </c>
      <c r="BM143" s="92">
        <f>InputsTimeDependentComplianceE!P77</f>
        <v>0.83</v>
      </c>
      <c r="BN143" s="92">
        <f>InputsTimeDependentComplianceE!Q77</f>
        <v>0.83</v>
      </c>
      <c r="BO143" s="92">
        <f>InputsTimeDependentComplianceE!R77</f>
        <v>0.83</v>
      </c>
      <c r="BP143" s="92">
        <f t="shared" si="572"/>
        <v>0.83</v>
      </c>
      <c r="BQ143" s="92">
        <f t="shared" si="572"/>
        <v>0.83</v>
      </c>
      <c r="BR143" s="92">
        <f t="shared" ref="BR143:BS143" si="797">BQ143</f>
        <v>0.83</v>
      </c>
      <c r="BS143" s="92">
        <f t="shared" si="797"/>
        <v>0.83</v>
      </c>
      <c r="BT143" s="92">
        <f t="shared" ref="BT143:BU143" si="798">BS143</f>
        <v>0.83</v>
      </c>
      <c r="BU143" s="92">
        <f t="shared" si="798"/>
        <v>0.83</v>
      </c>
      <c r="BV143" s="92">
        <f t="shared" ref="BV143:BW143" si="799">BU143</f>
        <v>0.83</v>
      </c>
      <c r="BW143" s="92">
        <f t="shared" si="799"/>
        <v>0.83</v>
      </c>
      <c r="BX143" s="92">
        <f t="shared" ref="BX143:BY143" si="800">BW143</f>
        <v>0.83</v>
      </c>
      <c r="BY143" s="92">
        <f t="shared" si="800"/>
        <v>0.83</v>
      </c>
      <c r="BZ143" s="23"/>
      <c r="CA143" s="526"/>
      <c r="CB143" s="92"/>
      <c r="CC143" s="92"/>
      <c r="CD143" s="92"/>
      <c r="CE143" s="92">
        <f>InputsTimeDependentComplianceD!H77</f>
        <v>0.83</v>
      </c>
      <c r="CF143" s="92">
        <f>InputsTimeDependentComplianceD!I77</f>
        <v>0.83</v>
      </c>
      <c r="CG143" s="92">
        <f>InputsTimeDependentComplianceD!J77</f>
        <v>0.83</v>
      </c>
      <c r="CH143" s="92">
        <f>InputsTimeDependentComplianceD!K77</f>
        <v>0.83</v>
      </c>
      <c r="CI143" s="92">
        <f>InputsTimeDependentComplianceD!L77</f>
        <v>0.83</v>
      </c>
      <c r="CJ143" s="92">
        <f>InputsTimeDependentComplianceD!M77</f>
        <v>0.83</v>
      </c>
      <c r="CK143" s="92">
        <f>InputsTimeDependentComplianceD!N77</f>
        <v>0.83</v>
      </c>
      <c r="CL143" s="92">
        <f>InputsTimeDependentComplianceD!O77</f>
        <v>0.83</v>
      </c>
      <c r="CM143" s="92">
        <f>InputsTimeDependentComplianceD!P77</f>
        <v>0.83</v>
      </c>
      <c r="CN143" s="92">
        <f>InputsTimeDependentComplianceD!Q77</f>
        <v>0.83</v>
      </c>
      <c r="CO143" s="92">
        <f>InputsTimeDependentComplianceD!R77</f>
        <v>0.83</v>
      </c>
      <c r="CP143" s="92">
        <f t="shared" ref="CP143:CY143" si="801">CO143</f>
        <v>0.83</v>
      </c>
      <c r="CQ143" s="92">
        <f t="shared" si="801"/>
        <v>0.83</v>
      </c>
      <c r="CR143" s="92">
        <f t="shared" si="801"/>
        <v>0.83</v>
      </c>
      <c r="CS143" s="92">
        <f t="shared" si="801"/>
        <v>0.83</v>
      </c>
      <c r="CT143" s="92">
        <f t="shared" si="801"/>
        <v>0.83</v>
      </c>
      <c r="CU143" s="92">
        <f t="shared" si="801"/>
        <v>0.83</v>
      </c>
      <c r="CV143" s="92">
        <f t="shared" si="801"/>
        <v>0.83</v>
      </c>
      <c r="CW143" s="92">
        <f t="shared" si="801"/>
        <v>0.83</v>
      </c>
      <c r="CX143" s="92">
        <f t="shared" si="801"/>
        <v>0.83</v>
      </c>
      <c r="CY143" s="92">
        <f t="shared" si="801"/>
        <v>0.83</v>
      </c>
      <c r="CZ143" s="158"/>
      <c r="DA143" s="526"/>
      <c r="DB143" s="92"/>
      <c r="DC143" s="92"/>
      <c r="DD143" s="92"/>
      <c r="DE143" s="92">
        <f>InputsTimeDependentComplianceG!H77</f>
        <v>0.83</v>
      </c>
      <c r="DF143" s="92">
        <f>InputsTimeDependentComplianceG!I77</f>
        <v>0.83</v>
      </c>
      <c r="DG143" s="92">
        <f>InputsTimeDependentComplianceG!J77</f>
        <v>0.83</v>
      </c>
      <c r="DH143" s="92">
        <f>InputsTimeDependentComplianceG!K77</f>
        <v>0.83</v>
      </c>
      <c r="DI143" s="92">
        <f>InputsTimeDependentComplianceG!L77</f>
        <v>0.83</v>
      </c>
      <c r="DJ143" s="92">
        <f>InputsTimeDependentComplianceG!M77</f>
        <v>0.83</v>
      </c>
      <c r="DK143" s="92">
        <f>InputsTimeDependentComplianceG!N77</f>
        <v>0.83</v>
      </c>
      <c r="DL143" s="92">
        <f>InputsTimeDependentComplianceG!O77</f>
        <v>0.83</v>
      </c>
      <c r="DM143" s="92">
        <f>InputsTimeDependentComplianceG!P77</f>
        <v>0.83</v>
      </c>
      <c r="DN143" s="92">
        <f>InputsTimeDependentComplianceG!Q77</f>
        <v>0.83</v>
      </c>
      <c r="DO143" s="92">
        <f>InputsTimeDependentComplianceG!R77</f>
        <v>0.83</v>
      </c>
      <c r="DP143" s="92">
        <f t="shared" ref="DP143:DY143" si="802">DO143</f>
        <v>0.83</v>
      </c>
      <c r="DQ143" s="92">
        <f t="shared" si="802"/>
        <v>0.83</v>
      </c>
      <c r="DR143" s="92">
        <f t="shared" si="802"/>
        <v>0.83</v>
      </c>
      <c r="DS143" s="92">
        <f t="shared" si="802"/>
        <v>0.83</v>
      </c>
      <c r="DT143" s="92">
        <f t="shared" si="802"/>
        <v>0.83</v>
      </c>
      <c r="DU143" s="92">
        <f t="shared" si="802"/>
        <v>0.83</v>
      </c>
      <c r="DV143" s="92">
        <f t="shared" si="802"/>
        <v>0.83</v>
      </c>
      <c r="DW143" s="92">
        <f t="shared" si="802"/>
        <v>0.83</v>
      </c>
      <c r="DX143" s="92">
        <f t="shared" si="802"/>
        <v>0.83</v>
      </c>
      <c r="DY143" s="92">
        <f t="shared" si="802"/>
        <v>0.83</v>
      </c>
      <c r="DZ143" s="158"/>
      <c r="EA143" s="48">
        <f>InputsStatic!S77</f>
        <v>12</v>
      </c>
      <c r="EB143" s="47">
        <v>0.3</v>
      </c>
      <c r="EC143" s="48">
        <f>InputsStatic!T77</f>
        <v>1985</v>
      </c>
      <c r="ED143" s="49">
        <f>InputsNOMAD!AH77</f>
        <v>1.1E-4</v>
      </c>
      <c r="EE143" s="50">
        <f>InputsNOMAD!AI77</f>
        <v>0.3</v>
      </c>
      <c r="EF143" s="48">
        <f>InputsStatic!K77</f>
        <v>0</v>
      </c>
      <c r="EH143" s="47">
        <f>InputsStatic!AF77</f>
        <v>0.75249999999999995</v>
      </c>
      <c r="EI143" s="23"/>
      <c r="EJ143" s="48">
        <f t="shared" si="770"/>
        <v>12</v>
      </c>
      <c r="EK143" s="48">
        <v>0</v>
      </c>
      <c r="EL143" s="48">
        <v>0</v>
      </c>
      <c r="EM143" s="48">
        <v>0</v>
      </c>
      <c r="EN143" s="48">
        <v>0</v>
      </c>
      <c r="EO143" s="48">
        <v>0</v>
      </c>
      <c r="EP143" s="48">
        <v>0</v>
      </c>
      <c r="EQ143" s="48">
        <v>0</v>
      </c>
      <c r="ER143" s="48">
        <v>0</v>
      </c>
      <c r="ES143" s="48">
        <v>0</v>
      </c>
      <c r="ET143" s="48">
        <v>0</v>
      </c>
      <c r="EU143" s="48">
        <v>0</v>
      </c>
      <c r="EV143" s="48">
        <v>1</v>
      </c>
      <c r="EW143" s="48">
        <v>0</v>
      </c>
      <c r="EX143" s="48">
        <v>0</v>
      </c>
      <c r="EY143" s="48">
        <f t="shared" si="771"/>
        <v>1</v>
      </c>
      <c r="EZ143" s="48">
        <f t="shared" si="579"/>
        <v>1</v>
      </c>
      <c r="FA143" s="158"/>
      <c r="FB143" s="48">
        <f t="shared" si="580"/>
        <v>9</v>
      </c>
      <c r="FC143" s="43">
        <f t="shared" si="772"/>
        <v>2017</v>
      </c>
      <c r="FD143" s="78"/>
      <c r="FE143" s="78"/>
      <c r="FF143" s="78"/>
      <c r="FG143" s="78"/>
      <c r="FH143" s="78"/>
      <c r="FI143" s="78"/>
      <c r="FJ143" s="23"/>
      <c r="FK143" s="48"/>
      <c r="FL143" s="43"/>
      <c r="FM143" s="43"/>
      <c r="FN143" s="43"/>
      <c r="FO143" s="48">
        <f>InputsTimeDependentUnits!H77</f>
        <v>109000</v>
      </c>
      <c r="FP143" s="48">
        <f>InputsTimeDependentUnits!I77</f>
        <v>109000</v>
      </c>
      <c r="FQ143" s="48">
        <f>InputsTimeDependentUnits!J77</f>
        <v>109000</v>
      </c>
      <c r="FR143" s="48">
        <f>InputsTimeDependentUnits!K77</f>
        <v>109000</v>
      </c>
      <c r="FS143" s="48">
        <f>InputsTimeDependentUnits!L77</f>
        <v>109000</v>
      </c>
      <c r="FT143" s="48">
        <f>InputsTimeDependentUnits!M77</f>
        <v>109000</v>
      </c>
      <c r="FU143" s="48">
        <f>InputsTimeDependentUnits!N77</f>
        <v>109000</v>
      </c>
      <c r="FV143" s="48">
        <f>InputsTimeDependentUnits!O77</f>
        <v>109000</v>
      </c>
      <c r="FW143" s="48">
        <f>InputsTimeDependentUnits!P77</f>
        <v>109000</v>
      </c>
      <c r="FX143" s="48">
        <f>InputsTimeDependentUnits!Q77</f>
        <v>109000</v>
      </c>
      <c r="FY143" s="48">
        <f>InputsTimeDependentUnits!R77</f>
        <v>109000</v>
      </c>
      <c r="FZ143" s="43">
        <f t="shared" ref="FZ143:GI143" si="803">FY143</f>
        <v>109000</v>
      </c>
      <c r="GA143" s="43">
        <f t="shared" si="803"/>
        <v>109000</v>
      </c>
      <c r="GB143" s="43">
        <f t="shared" si="803"/>
        <v>109000</v>
      </c>
      <c r="GC143" s="43">
        <f t="shared" si="803"/>
        <v>109000</v>
      </c>
      <c r="GD143" s="43">
        <f t="shared" si="803"/>
        <v>109000</v>
      </c>
      <c r="GE143" s="43">
        <f t="shared" si="803"/>
        <v>109000</v>
      </c>
      <c r="GF143" s="43">
        <f t="shared" si="803"/>
        <v>109000</v>
      </c>
      <c r="GG143" s="43">
        <f t="shared" si="803"/>
        <v>109000</v>
      </c>
      <c r="GH143" s="43">
        <f t="shared" si="803"/>
        <v>109000</v>
      </c>
      <c r="GI143" s="43">
        <f t="shared" si="803"/>
        <v>109000</v>
      </c>
      <c r="GJ143" s="158"/>
      <c r="GK143" s="48"/>
      <c r="GL143" s="43"/>
      <c r="GM143" s="43"/>
      <c r="GN143" s="43"/>
      <c r="GO143" s="224">
        <v>1</v>
      </c>
      <c r="GP143" s="224">
        <v>1</v>
      </c>
      <c r="GQ143" s="224">
        <v>1</v>
      </c>
      <c r="GR143" s="224">
        <v>1</v>
      </c>
      <c r="GS143" s="224">
        <v>1</v>
      </c>
      <c r="GT143" s="224">
        <v>1</v>
      </c>
      <c r="GU143" s="224">
        <v>1</v>
      </c>
      <c r="GV143" s="224">
        <v>1</v>
      </c>
      <c r="GW143" s="224">
        <v>1</v>
      </c>
      <c r="GX143" s="224">
        <v>1</v>
      </c>
      <c r="GY143" s="224">
        <v>1</v>
      </c>
      <c r="GZ143" s="224">
        <v>1</v>
      </c>
      <c r="HA143" s="224">
        <v>1</v>
      </c>
      <c r="HB143" s="224">
        <v>1</v>
      </c>
      <c r="HC143" s="224">
        <v>1</v>
      </c>
      <c r="HD143" s="224">
        <v>1</v>
      </c>
      <c r="HE143" s="224">
        <v>1</v>
      </c>
      <c r="HF143" s="224">
        <v>1</v>
      </c>
      <c r="HG143" s="224">
        <v>1</v>
      </c>
      <c r="HH143" s="224">
        <v>1</v>
      </c>
      <c r="HI143" s="224">
        <v>1</v>
      </c>
      <c r="HJ143" s="158"/>
      <c r="HK143" s="48">
        <f t="shared" si="774"/>
        <v>2010</v>
      </c>
      <c r="HL143" s="48">
        <f ca="1">IF($EJ143&gt;0,OFFSET(Dashboard!F$16,$EJ143-1,0),0)</f>
        <v>0</v>
      </c>
      <c r="HM143" s="48">
        <f ca="1">IF($EJ143&gt;0,OFFSET(Dashboard!G$16,$EJ143-1,0),0)</f>
        <v>0</v>
      </c>
      <c r="HN143" s="48">
        <f ca="1">IF($EJ143&gt;0,OFFSET(Dashboard!H$16,$EJ143-1,0),0)</f>
        <v>1</v>
      </c>
      <c r="HO143" s="158"/>
    </row>
    <row r="144" spans="1:223" ht="30.75" customHeight="1" x14ac:dyDescent="0.2">
      <c r="A144" s="48">
        <f t="shared" ca="1" si="548"/>
        <v>1</v>
      </c>
      <c r="B144" s="242">
        <f t="shared" si="749"/>
        <v>134</v>
      </c>
      <c r="C144" s="64"/>
      <c r="D144" s="529" t="str">
        <f ca="1">IF(EJ144&gt;0,OFFSET(Dashboard!$E$16,EJ144-1,0),"")</f>
        <v>2008 T-24</v>
      </c>
      <c r="E144" s="44" t="s">
        <v>109</v>
      </c>
      <c r="F144" s="22" t="s">
        <v>98</v>
      </c>
      <c r="G144" s="716">
        <f t="shared" ca="1" si="592"/>
        <v>30.761119999999998</v>
      </c>
      <c r="H144" s="715">
        <f t="shared" ca="1" si="593"/>
        <v>13.074</v>
      </c>
      <c r="I144" s="713">
        <f t="shared" ca="1" si="594"/>
        <v>3.9855999999999994</v>
      </c>
      <c r="J144" s="525">
        <f>InputsStatic!J78</f>
        <v>40452</v>
      </c>
      <c r="K144" s="51">
        <f>InputsStatic!L78</f>
        <v>10</v>
      </c>
      <c r="L144" s="158"/>
      <c r="M144" s="765">
        <v>1</v>
      </c>
      <c r="N144" s="86">
        <v>0</v>
      </c>
      <c r="O144" s="43">
        <v>100</v>
      </c>
      <c r="P144" s="158"/>
      <c r="R144" s="614">
        <f>InputsStatic!M78</f>
        <v>0.47462074924396719</v>
      </c>
      <c r="S144" s="615">
        <f>InputsStatic!N78</f>
        <v>2.0172190335123125E-4</v>
      </c>
      <c r="T144" s="615">
        <f>InputsStatic!O78</f>
        <v>6.1494784916373502E-2</v>
      </c>
      <c r="U144" s="135">
        <f>InputsStatic!P78</f>
        <v>1</v>
      </c>
      <c r="V144" s="135">
        <f>InputsStatic!Q78</f>
        <v>1</v>
      </c>
      <c r="W144" s="135">
        <f>InputsStatic!R78</f>
        <v>0</v>
      </c>
      <c r="X144" s="138"/>
      <c r="Y144" s="138"/>
      <c r="Z144" s="48"/>
      <c r="AA144" s="43"/>
      <c r="AB144" s="43"/>
      <c r="AC144" s="43"/>
      <c r="AD144" s="43">
        <f t="shared" si="717"/>
        <v>64812000</v>
      </c>
      <c r="AE144" s="43">
        <f t="shared" si="718"/>
        <v>64812000</v>
      </c>
      <c r="AF144" s="43">
        <f t="shared" si="719"/>
        <v>64812000</v>
      </c>
      <c r="AG144" s="43">
        <f t="shared" si="720"/>
        <v>64812000</v>
      </c>
      <c r="AH144" s="43">
        <f t="shared" si="721"/>
        <v>64812000</v>
      </c>
      <c r="AI144" s="43">
        <f t="shared" si="722"/>
        <v>64812000</v>
      </c>
      <c r="AJ144" s="43">
        <f t="shared" si="723"/>
        <v>64812000</v>
      </c>
      <c r="AK144" s="43">
        <f t="shared" si="724"/>
        <v>64812000</v>
      </c>
      <c r="AL144" s="43">
        <f t="shared" si="725"/>
        <v>64812000</v>
      </c>
      <c r="AM144" s="43">
        <f t="shared" si="726"/>
        <v>64812000</v>
      </c>
      <c r="AN144" s="43">
        <f t="shared" si="727"/>
        <v>64812000</v>
      </c>
      <c r="AO144" s="43">
        <f t="shared" si="644"/>
        <v>64812000</v>
      </c>
      <c r="AP144" s="43">
        <f t="shared" si="645"/>
        <v>64812000</v>
      </c>
      <c r="AQ144" s="43">
        <f t="shared" si="646"/>
        <v>64812000</v>
      </c>
      <c r="AR144" s="43">
        <f t="shared" si="647"/>
        <v>64812000</v>
      </c>
      <c r="AS144" s="43">
        <f t="shared" si="648"/>
        <v>64812000</v>
      </c>
      <c r="AT144" s="43">
        <f t="shared" si="649"/>
        <v>64812000</v>
      </c>
      <c r="AU144" s="43">
        <f t="shared" si="650"/>
        <v>64812000</v>
      </c>
      <c r="AV144" s="43">
        <f t="shared" si="651"/>
        <v>64812000</v>
      </c>
      <c r="AW144" s="43">
        <f t="shared" si="652"/>
        <v>64812000</v>
      </c>
      <c r="AX144" s="43">
        <f t="shared" si="653"/>
        <v>64812000</v>
      </c>
      <c r="AY144" s="73"/>
      <c r="AZ144" s="73"/>
      <c r="BA144" s="526"/>
      <c r="BB144" s="92"/>
      <c r="BC144" s="92"/>
      <c r="BD144" s="92"/>
      <c r="BE144" s="92">
        <f>InputsTimeDependentComplianceE!H78</f>
        <v>3.97</v>
      </c>
      <c r="BF144" s="92">
        <f>InputsTimeDependentComplianceE!I78</f>
        <v>3.97</v>
      </c>
      <c r="BG144" s="92">
        <f>InputsTimeDependentComplianceE!J78</f>
        <v>3.97</v>
      </c>
      <c r="BH144" s="92">
        <f>InputsTimeDependentComplianceE!K78</f>
        <v>3.97</v>
      </c>
      <c r="BI144" s="92">
        <f>InputsTimeDependentComplianceE!L78</f>
        <v>3.97</v>
      </c>
      <c r="BJ144" s="92">
        <f>InputsTimeDependentComplianceE!M78</f>
        <v>3.97</v>
      </c>
      <c r="BK144" s="92">
        <f>InputsTimeDependentComplianceE!N78</f>
        <v>3.97</v>
      </c>
      <c r="BL144" s="92">
        <f>InputsTimeDependentComplianceE!O78</f>
        <v>3.97</v>
      </c>
      <c r="BM144" s="92">
        <f>InputsTimeDependentComplianceE!P78</f>
        <v>3.97</v>
      </c>
      <c r="BN144" s="92">
        <f>InputsTimeDependentComplianceE!Q78</f>
        <v>3.97</v>
      </c>
      <c r="BO144" s="92">
        <f>InputsTimeDependentComplianceE!R78</f>
        <v>3.97</v>
      </c>
      <c r="BP144" s="92">
        <f t="shared" si="572"/>
        <v>3.97</v>
      </c>
      <c r="BQ144" s="92">
        <f t="shared" si="572"/>
        <v>3.97</v>
      </c>
      <c r="BR144" s="92">
        <f t="shared" ref="BR144:BS144" si="804">BQ144</f>
        <v>3.97</v>
      </c>
      <c r="BS144" s="92">
        <f t="shared" si="804"/>
        <v>3.97</v>
      </c>
      <c r="BT144" s="92">
        <f t="shared" ref="BT144:BU144" si="805">BS144</f>
        <v>3.97</v>
      </c>
      <c r="BU144" s="92">
        <f t="shared" si="805"/>
        <v>3.97</v>
      </c>
      <c r="BV144" s="92">
        <f t="shared" ref="BV144:BW144" si="806">BU144</f>
        <v>3.97</v>
      </c>
      <c r="BW144" s="92">
        <f t="shared" si="806"/>
        <v>3.97</v>
      </c>
      <c r="BX144" s="92">
        <f t="shared" ref="BX144:BY144" si="807">BW144</f>
        <v>3.97</v>
      </c>
      <c r="BY144" s="92">
        <f t="shared" si="807"/>
        <v>3.97</v>
      </c>
      <c r="BZ144" s="23"/>
      <c r="CA144" s="526"/>
      <c r="CB144" s="92"/>
      <c r="CC144" s="92"/>
      <c r="CD144" s="92"/>
      <c r="CE144" s="92">
        <f>InputsTimeDependentComplianceD!H78</f>
        <v>3.29</v>
      </c>
      <c r="CF144" s="92">
        <f>InputsTimeDependentComplianceD!I78</f>
        <v>3.29</v>
      </c>
      <c r="CG144" s="92">
        <f>InputsTimeDependentComplianceD!J78</f>
        <v>3.29</v>
      </c>
      <c r="CH144" s="92">
        <f>InputsTimeDependentComplianceD!K78</f>
        <v>3.29</v>
      </c>
      <c r="CI144" s="92">
        <f>InputsTimeDependentComplianceD!L78</f>
        <v>3.29</v>
      </c>
      <c r="CJ144" s="92">
        <f>InputsTimeDependentComplianceD!M78</f>
        <v>3.29</v>
      </c>
      <c r="CK144" s="92">
        <f>InputsTimeDependentComplianceD!N78</f>
        <v>3.29</v>
      </c>
      <c r="CL144" s="92">
        <f>InputsTimeDependentComplianceD!O78</f>
        <v>3.29</v>
      </c>
      <c r="CM144" s="92">
        <f>InputsTimeDependentComplianceD!P78</f>
        <v>3.29</v>
      </c>
      <c r="CN144" s="92">
        <f>InputsTimeDependentComplianceD!Q78</f>
        <v>3.29</v>
      </c>
      <c r="CO144" s="92">
        <f>InputsTimeDependentComplianceD!R78</f>
        <v>3.29</v>
      </c>
      <c r="CP144" s="92">
        <f t="shared" ref="CP144:CY144" si="808">CO144</f>
        <v>3.29</v>
      </c>
      <c r="CQ144" s="92">
        <f t="shared" si="808"/>
        <v>3.29</v>
      </c>
      <c r="CR144" s="92">
        <f t="shared" si="808"/>
        <v>3.29</v>
      </c>
      <c r="CS144" s="92">
        <f t="shared" si="808"/>
        <v>3.29</v>
      </c>
      <c r="CT144" s="92">
        <f t="shared" si="808"/>
        <v>3.29</v>
      </c>
      <c r="CU144" s="92">
        <f t="shared" si="808"/>
        <v>3.29</v>
      </c>
      <c r="CV144" s="92">
        <f t="shared" si="808"/>
        <v>3.29</v>
      </c>
      <c r="CW144" s="92">
        <f t="shared" si="808"/>
        <v>3.29</v>
      </c>
      <c r="CX144" s="92">
        <f t="shared" si="808"/>
        <v>3.29</v>
      </c>
      <c r="CY144" s="92">
        <f t="shared" si="808"/>
        <v>3.29</v>
      </c>
      <c r="CZ144" s="158"/>
      <c r="DA144" s="526"/>
      <c r="DB144" s="92"/>
      <c r="DC144" s="92"/>
      <c r="DD144" s="92"/>
      <c r="DE144" s="92">
        <f>InputsTimeDependentComplianceG!H78</f>
        <v>1.41</v>
      </c>
      <c r="DF144" s="92">
        <f>InputsTimeDependentComplianceG!I78</f>
        <v>1.41</v>
      </c>
      <c r="DG144" s="92">
        <f>InputsTimeDependentComplianceG!J78</f>
        <v>1.41</v>
      </c>
      <c r="DH144" s="92">
        <f>InputsTimeDependentComplianceG!K78</f>
        <v>1.41</v>
      </c>
      <c r="DI144" s="92">
        <f>InputsTimeDependentComplianceG!L78</f>
        <v>1.41</v>
      </c>
      <c r="DJ144" s="92">
        <f>InputsTimeDependentComplianceG!M78</f>
        <v>1.41</v>
      </c>
      <c r="DK144" s="92">
        <f>InputsTimeDependentComplianceG!N78</f>
        <v>1.41</v>
      </c>
      <c r="DL144" s="92">
        <f>InputsTimeDependentComplianceG!O78</f>
        <v>1.41</v>
      </c>
      <c r="DM144" s="92">
        <f>InputsTimeDependentComplianceG!P78</f>
        <v>1.41</v>
      </c>
      <c r="DN144" s="92">
        <f>InputsTimeDependentComplianceG!Q78</f>
        <v>1.41</v>
      </c>
      <c r="DO144" s="92">
        <f>InputsTimeDependentComplianceG!R78</f>
        <v>1.41</v>
      </c>
      <c r="DP144" s="92">
        <f t="shared" ref="DP144:DY144" si="809">DO144</f>
        <v>1.41</v>
      </c>
      <c r="DQ144" s="92">
        <f t="shared" si="809"/>
        <v>1.41</v>
      </c>
      <c r="DR144" s="92">
        <f t="shared" si="809"/>
        <v>1.41</v>
      </c>
      <c r="DS144" s="92">
        <f t="shared" si="809"/>
        <v>1.41</v>
      </c>
      <c r="DT144" s="92">
        <f t="shared" si="809"/>
        <v>1.41</v>
      </c>
      <c r="DU144" s="92">
        <f t="shared" si="809"/>
        <v>1.41</v>
      </c>
      <c r="DV144" s="92">
        <f t="shared" si="809"/>
        <v>1.41</v>
      </c>
      <c r="DW144" s="92">
        <f t="shared" si="809"/>
        <v>1.41</v>
      </c>
      <c r="DX144" s="92">
        <f t="shared" si="809"/>
        <v>1.41</v>
      </c>
      <c r="DY144" s="92">
        <f t="shared" si="809"/>
        <v>1.41</v>
      </c>
      <c r="DZ144" s="158"/>
      <c r="EA144" s="48">
        <f>InputsStatic!S78</f>
        <v>12</v>
      </c>
      <c r="EB144" s="47">
        <v>0.41400241739583998</v>
      </c>
      <c r="EC144" s="48">
        <f>InputsStatic!T78</f>
        <v>2000</v>
      </c>
      <c r="ED144" s="49">
        <f>InputsNOMAD!AH78</f>
        <v>1.31733760607097E-2</v>
      </c>
      <c r="EE144" s="50">
        <f>InputsNOMAD!AI78</f>
        <v>0.257603154055701</v>
      </c>
      <c r="EF144" s="48">
        <f>InputsStatic!K78</f>
        <v>0</v>
      </c>
      <c r="EH144" s="47">
        <f>InputsStatic!AF78</f>
        <v>0.72499999999999998</v>
      </c>
      <c r="EI144" s="23"/>
      <c r="EJ144" s="48">
        <f t="shared" si="770"/>
        <v>12</v>
      </c>
      <c r="EK144" s="48">
        <v>0</v>
      </c>
      <c r="EL144" s="48">
        <v>0</v>
      </c>
      <c r="EM144" s="48">
        <v>0</v>
      </c>
      <c r="EN144" s="48">
        <v>0</v>
      </c>
      <c r="EO144" s="48">
        <v>0</v>
      </c>
      <c r="EP144" s="48">
        <v>0</v>
      </c>
      <c r="EQ144" s="48">
        <v>0</v>
      </c>
      <c r="ER144" s="48">
        <v>0</v>
      </c>
      <c r="ES144" s="48">
        <v>0</v>
      </c>
      <c r="ET144" s="48">
        <v>0</v>
      </c>
      <c r="EU144" s="48">
        <v>0</v>
      </c>
      <c r="EV144" s="48">
        <v>1</v>
      </c>
      <c r="EW144" s="48">
        <v>0</v>
      </c>
      <c r="EX144" s="48">
        <v>0</v>
      </c>
      <c r="EY144" s="48">
        <f t="shared" si="771"/>
        <v>1</v>
      </c>
      <c r="EZ144" s="48">
        <f t="shared" si="579"/>
        <v>1</v>
      </c>
      <c r="FA144" s="158"/>
      <c r="FB144" s="48">
        <f t="shared" si="580"/>
        <v>9</v>
      </c>
      <c r="FC144" s="43">
        <f t="shared" si="772"/>
        <v>2017</v>
      </c>
      <c r="FD144" s="78"/>
      <c r="FE144" s="78"/>
      <c r="FF144" s="78"/>
      <c r="FG144" s="78"/>
      <c r="FH144" s="78"/>
      <c r="FI144" s="78"/>
      <c r="FJ144" s="23"/>
      <c r="FK144" s="48"/>
      <c r="FL144" s="43"/>
      <c r="FM144" s="43"/>
      <c r="FN144" s="43"/>
      <c r="FO144" s="48">
        <f>InputsTimeDependentUnits!H78</f>
        <v>64812000</v>
      </c>
      <c r="FP144" s="48">
        <f>InputsTimeDependentUnits!I78</f>
        <v>64812000</v>
      </c>
      <c r="FQ144" s="48">
        <f>InputsTimeDependentUnits!J78</f>
        <v>64812000</v>
      </c>
      <c r="FR144" s="48">
        <f>InputsTimeDependentUnits!K78</f>
        <v>64812000</v>
      </c>
      <c r="FS144" s="48">
        <f>InputsTimeDependentUnits!L78</f>
        <v>64812000</v>
      </c>
      <c r="FT144" s="48">
        <f>InputsTimeDependentUnits!M78</f>
        <v>64812000</v>
      </c>
      <c r="FU144" s="48">
        <f>InputsTimeDependentUnits!N78</f>
        <v>64812000</v>
      </c>
      <c r="FV144" s="48">
        <f>InputsTimeDependentUnits!O78</f>
        <v>64812000</v>
      </c>
      <c r="FW144" s="48">
        <f>InputsTimeDependentUnits!P78</f>
        <v>64812000</v>
      </c>
      <c r="FX144" s="48">
        <f>InputsTimeDependentUnits!Q78</f>
        <v>64812000</v>
      </c>
      <c r="FY144" s="48">
        <f>InputsTimeDependentUnits!R78</f>
        <v>64812000</v>
      </c>
      <c r="FZ144" s="43">
        <f t="shared" ref="FZ144:GI145" si="810">FY144</f>
        <v>64812000</v>
      </c>
      <c r="GA144" s="43">
        <f t="shared" si="810"/>
        <v>64812000</v>
      </c>
      <c r="GB144" s="43">
        <f t="shared" si="810"/>
        <v>64812000</v>
      </c>
      <c r="GC144" s="43">
        <f t="shared" si="810"/>
        <v>64812000</v>
      </c>
      <c r="GD144" s="43">
        <f t="shared" si="810"/>
        <v>64812000</v>
      </c>
      <c r="GE144" s="43">
        <f t="shared" si="810"/>
        <v>64812000</v>
      </c>
      <c r="GF144" s="43">
        <f t="shared" si="810"/>
        <v>64812000</v>
      </c>
      <c r="GG144" s="43">
        <f t="shared" si="810"/>
        <v>64812000</v>
      </c>
      <c r="GH144" s="43">
        <f t="shared" si="810"/>
        <v>64812000</v>
      </c>
      <c r="GI144" s="43">
        <f t="shared" si="810"/>
        <v>64812000</v>
      </c>
      <c r="GJ144" s="158"/>
      <c r="GK144" s="48"/>
      <c r="GL144" s="43"/>
      <c r="GM144" s="43"/>
      <c r="GN144" s="43"/>
      <c r="GO144" s="224">
        <v>1</v>
      </c>
      <c r="GP144" s="224">
        <v>1</v>
      </c>
      <c r="GQ144" s="224">
        <v>1</v>
      </c>
      <c r="GR144" s="224">
        <v>1</v>
      </c>
      <c r="GS144" s="224">
        <v>1</v>
      </c>
      <c r="GT144" s="224">
        <v>1</v>
      </c>
      <c r="GU144" s="224">
        <v>1</v>
      </c>
      <c r="GV144" s="224">
        <v>1</v>
      </c>
      <c r="GW144" s="224">
        <v>1</v>
      </c>
      <c r="GX144" s="224">
        <v>1</v>
      </c>
      <c r="GY144" s="224">
        <v>1</v>
      </c>
      <c r="GZ144" s="224">
        <v>1</v>
      </c>
      <c r="HA144" s="224">
        <v>1</v>
      </c>
      <c r="HB144" s="224">
        <v>1</v>
      </c>
      <c r="HC144" s="224">
        <v>1</v>
      </c>
      <c r="HD144" s="224">
        <v>1</v>
      </c>
      <c r="HE144" s="224">
        <v>1</v>
      </c>
      <c r="HF144" s="224">
        <v>1</v>
      </c>
      <c r="HG144" s="224">
        <v>1</v>
      </c>
      <c r="HH144" s="224">
        <v>1</v>
      </c>
      <c r="HI144" s="224">
        <v>1</v>
      </c>
      <c r="HJ144" s="158"/>
      <c r="HK144" s="48">
        <f t="shared" si="774"/>
        <v>2010</v>
      </c>
      <c r="HL144" s="48">
        <f ca="1">IF($EJ144&gt;0,OFFSET(Dashboard!F$16,$EJ144-1,0),0)</f>
        <v>0</v>
      </c>
      <c r="HM144" s="48">
        <f ca="1">IF($EJ144&gt;0,OFFSET(Dashboard!G$16,$EJ144-1,0),0)</f>
        <v>0</v>
      </c>
      <c r="HN144" s="48">
        <f ca="1">IF($EJ144&gt;0,OFFSET(Dashboard!H$16,$EJ144-1,0),0)</f>
        <v>1</v>
      </c>
      <c r="HO144" s="158"/>
    </row>
    <row r="145" spans="1:223" ht="30.75" customHeight="1" x14ac:dyDescent="0.2">
      <c r="A145" s="48">
        <f t="shared" ca="1" si="548"/>
        <v>1</v>
      </c>
      <c r="B145" s="242">
        <f t="shared" si="749"/>
        <v>135</v>
      </c>
      <c r="C145" s="64"/>
      <c r="D145" s="529" t="str">
        <f ca="1">IF(EJ145&gt;0,OFFSET(Dashboard!$E$16,EJ145-1,0),"")</f>
        <v>2008 T-24</v>
      </c>
      <c r="E145" s="44" t="s">
        <v>110</v>
      </c>
      <c r="F145" s="22" t="s">
        <v>99</v>
      </c>
      <c r="G145" s="716">
        <f t="shared" ca="1" si="592"/>
        <v>17.851376999999999</v>
      </c>
      <c r="H145" s="715">
        <f t="shared" ca="1" si="593"/>
        <v>9.9760930000000005</v>
      </c>
      <c r="I145" s="713">
        <f t="shared" ca="1" si="594"/>
        <v>0</v>
      </c>
      <c r="J145" s="525">
        <f>InputsStatic!J79</f>
        <v>40360</v>
      </c>
      <c r="K145" s="51">
        <f>InputsStatic!L79</f>
        <v>15</v>
      </c>
      <c r="L145" s="158"/>
      <c r="M145" s="765">
        <v>1</v>
      </c>
      <c r="N145" s="86">
        <v>0</v>
      </c>
      <c r="O145" s="43">
        <v>100</v>
      </c>
      <c r="P145" s="158"/>
      <c r="R145" s="614">
        <f>InputsStatic!M79</f>
        <v>1623</v>
      </c>
      <c r="S145" s="615">
        <f>InputsStatic!N79</f>
        <v>0.90700000000000003</v>
      </c>
      <c r="T145" s="615">
        <f>InputsStatic!O79</f>
        <v>0</v>
      </c>
      <c r="U145" s="135">
        <f>InputsStatic!P79</f>
        <v>1</v>
      </c>
      <c r="V145" s="135">
        <f>InputsStatic!Q79</f>
        <v>1</v>
      </c>
      <c r="W145" s="135">
        <f>InputsStatic!R79</f>
        <v>0</v>
      </c>
      <c r="X145" s="138"/>
      <c r="Y145" s="138"/>
      <c r="Z145" s="48"/>
      <c r="AA145" s="43"/>
      <c r="AB145" s="43"/>
      <c r="AC145" s="43"/>
      <c r="AD145" s="43">
        <f t="shared" si="717"/>
        <v>10999</v>
      </c>
      <c r="AE145" s="43">
        <f t="shared" si="718"/>
        <v>10999</v>
      </c>
      <c r="AF145" s="43">
        <f t="shared" si="719"/>
        <v>10999</v>
      </c>
      <c r="AG145" s="43">
        <f t="shared" si="720"/>
        <v>10999</v>
      </c>
      <c r="AH145" s="43">
        <f t="shared" si="721"/>
        <v>10999</v>
      </c>
      <c r="AI145" s="43">
        <f t="shared" si="722"/>
        <v>10999</v>
      </c>
      <c r="AJ145" s="43">
        <f t="shared" si="723"/>
        <v>10999</v>
      </c>
      <c r="AK145" s="43">
        <f t="shared" si="724"/>
        <v>10999</v>
      </c>
      <c r="AL145" s="43">
        <f t="shared" si="725"/>
        <v>10999</v>
      </c>
      <c r="AM145" s="43">
        <f t="shared" si="726"/>
        <v>10999</v>
      </c>
      <c r="AN145" s="43">
        <f t="shared" si="727"/>
        <v>10999</v>
      </c>
      <c r="AO145" s="43">
        <f t="shared" si="644"/>
        <v>10999</v>
      </c>
      <c r="AP145" s="43">
        <f t="shared" si="645"/>
        <v>10999</v>
      </c>
      <c r="AQ145" s="43">
        <f t="shared" si="646"/>
        <v>10999</v>
      </c>
      <c r="AR145" s="43">
        <f t="shared" si="647"/>
        <v>10999</v>
      </c>
      <c r="AS145" s="43">
        <f t="shared" si="648"/>
        <v>10999</v>
      </c>
      <c r="AT145" s="43">
        <f t="shared" si="649"/>
        <v>10999</v>
      </c>
      <c r="AU145" s="43">
        <f t="shared" si="650"/>
        <v>10999</v>
      </c>
      <c r="AV145" s="43">
        <f t="shared" si="651"/>
        <v>10999</v>
      </c>
      <c r="AW145" s="43">
        <f t="shared" si="652"/>
        <v>10999</v>
      </c>
      <c r="AX145" s="43">
        <f t="shared" si="653"/>
        <v>10999</v>
      </c>
      <c r="AY145" s="73"/>
      <c r="AZ145" s="73"/>
      <c r="BA145" s="526"/>
      <c r="BB145" s="92"/>
      <c r="BC145" s="92"/>
      <c r="BD145" s="92"/>
      <c r="BE145" s="92">
        <f>InputsTimeDependentComplianceE!H79</f>
        <v>0.83</v>
      </c>
      <c r="BF145" s="92">
        <f>InputsTimeDependentComplianceE!I79</f>
        <v>0.83</v>
      </c>
      <c r="BG145" s="92">
        <f>InputsTimeDependentComplianceE!J79</f>
        <v>0.83</v>
      </c>
      <c r="BH145" s="92">
        <f>InputsTimeDependentComplianceE!K79</f>
        <v>0.83</v>
      </c>
      <c r="BI145" s="92">
        <f>InputsTimeDependentComplianceE!L79</f>
        <v>0.83</v>
      </c>
      <c r="BJ145" s="92">
        <f>InputsTimeDependentComplianceE!M79</f>
        <v>0.83</v>
      </c>
      <c r="BK145" s="92">
        <f>InputsTimeDependentComplianceE!N79</f>
        <v>0.83</v>
      </c>
      <c r="BL145" s="92">
        <f>InputsTimeDependentComplianceE!O79</f>
        <v>0.83</v>
      </c>
      <c r="BM145" s="92">
        <f>InputsTimeDependentComplianceE!P79</f>
        <v>0.83</v>
      </c>
      <c r="BN145" s="92">
        <f>InputsTimeDependentComplianceE!Q79</f>
        <v>0.83</v>
      </c>
      <c r="BO145" s="92">
        <f>InputsTimeDependentComplianceE!R79</f>
        <v>0.83</v>
      </c>
      <c r="BP145" s="92">
        <f t="shared" si="572"/>
        <v>0.83</v>
      </c>
      <c r="BQ145" s="92">
        <f t="shared" si="572"/>
        <v>0.83</v>
      </c>
      <c r="BR145" s="92">
        <f t="shared" ref="BR145:BS145" si="811">BQ145</f>
        <v>0.83</v>
      </c>
      <c r="BS145" s="92">
        <f t="shared" si="811"/>
        <v>0.83</v>
      </c>
      <c r="BT145" s="92">
        <f t="shared" ref="BT145:BU145" si="812">BS145</f>
        <v>0.83</v>
      </c>
      <c r="BU145" s="92">
        <f t="shared" si="812"/>
        <v>0.83</v>
      </c>
      <c r="BV145" s="92">
        <f t="shared" ref="BV145:BW145" si="813">BU145</f>
        <v>0.83</v>
      </c>
      <c r="BW145" s="92">
        <f t="shared" si="813"/>
        <v>0.83</v>
      </c>
      <c r="BX145" s="92">
        <f t="shared" ref="BX145:BY145" si="814">BW145</f>
        <v>0.83</v>
      </c>
      <c r="BY145" s="92">
        <f t="shared" si="814"/>
        <v>0.83</v>
      </c>
      <c r="BZ145" s="23"/>
      <c r="CA145" s="526"/>
      <c r="CB145" s="92"/>
      <c r="CC145" s="92"/>
      <c r="CD145" s="92"/>
      <c r="CE145" s="92">
        <f>InputsTimeDependentComplianceD!H79</f>
        <v>0.83</v>
      </c>
      <c r="CF145" s="92">
        <f>InputsTimeDependentComplianceD!I79</f>
        <v>0.83</v>
      </c>
      <c r="CG145" s="92">
        <f>InputsTimeDependentComplianceD!J79</f>
        <v>0.83</v>
      </c>
      <c r="CH145" s="92">
        <f>InputsTimeDependentComplianceD!K79</f>
        <v>0.83</v>
      </c>
      <c r="CI145" s="92">
        <f>InputsTimeDependentComplianceD!L79</f>
        <v>0.83</v>
      </c>
      <c r="CJ145" s="92">
        <f>InputsTimeDependentComplianceD!M79</f>
        <v>0.83</v>
      </c>
      <c r="CK145" s="92">
        <f>InputsTimeDependentComplianceD!N79</f>
        <v>0.83</v>
      </c>
      <c r="CL145" s="92">
        <f>InputsTimeDependentComplianceD!O79</f>
        <v>0.83</v>
      </c>
      <c r="CM145" s="92">
        <f>InputsTimeDependentComplianceD!P79</f>
        <v>0.83</v>
      </c>
      <c r="CN145" s="92">
        <f>InputsTimeDependentComplianceD!Q79</f>
        <v>0.83</v>
      </c>
      <c r="CO145" s="92">
        <f>InputsTimeDependentComplianceD!R79</f>
        <v>0.83</v>
      </c>
      <c r="CP145" s="92">
        <f t="shared" ref="CP145:CY145" si="815">CO145</f>
        <v>0.83</v>
      </c>
      <c r="CQ145" s="92">
        <f t="shared" si="815"/>
        <v>0.83</v>
      </c>
      <c r="CR145" s="92">
        <f t="shared" si="815"/>
        <v>0.83</v>
      </c>
      <c r="CS145" s="92">
        <f t="shared" si="815"/>
        <v>0.83</v>
      </c>
      <c r="CT145" s="92">
        <f t="shared" si="815"/>
        <v>0.83</v>
      </c>
      <c r="CU145" s="92">
        <f t="shared" si="815"/>
        <v>0.83</v>
      </c>
      <c r="CV145" s="92">
        <f t="shared" si="815"/>
        <v>0.83</v>
      </c>
      <c r="CW145" s="92">
        <f t="shared" si="815"/>
        <v>0.83</v>
      </c>
      <c r="CX145" s="92">
        <f t="shared" si="815"/>
        <v>0.83</v>
      </c>
      <c r="CY145" s="92">
        <f t="shared" si="815"/>
        <v>0.83</v>
      </c>
      <c r="CZ145" s="158"/>
      <c r="DA145" s="526"/>
      <c r="DB145" s="92"/>
      <c r="DC145" s="92"/>
      <c r="DD145" s="92"/>
      <c r="DE145" s="92">
        <f>InputsTimeDependentComplianceG!H79</f>
        <v>0</v>
      </c>
      <c r="DF145" s="92">
        <f>InputsTimeDependentComplianceG!I79</f>
        <v>0</v>
      </c>
      <c r="DG145" s="92">
        <f>InputsTimeDependentComplianceG!J79</f>
        <v>0</v>
      </c>
      <c r="DH145" s="92">
        <f>InputsTimeDependentComplianceG!K79</f>
        <v>0</v>
      </c>
      <c r="DI145" s="92">
        <f>InputsTimeDependentComplianceG!L79</f>
        <v>0</v>
      </c>
      <c r="DJ145" s="92">
        <f>InputsTimeDependentComplianceG!M79</f>
        <v>0</v>
      </c>
      <c r="DK145" s="92">
        <f>InputsTimeDependentComplianceG!N79</f>
        <v>0</v>
      </c>
      <c r="DL145" s="92">
        <f>InputsTimeDependentComplianceG!O79</f>
        <v>0</v>
      </c>
      <c r="DM145" s="92">
        <f>InputsTimeDependentComplianceG!P79</f>
        <v>0</v>
      </c>
      <c r="DN145" s="92">
        <f>InputsTimeDependentComplianceG!Q79</f>
        <v>0</v>
      </c>
      <c r="DO145" s="92">
        <f>InputsTimeDependentComplianceG!R79</f>
        <v>0</v>
      </c>
      <c r="DP145" s="92">
        <f t="shared" ref="DP145:DY145" si="816">DO145</f>
        <v>0</v>
      </c>
      <c r="DQ145" s="92">
        <f t="shared" si="816"/>
        <v>0</v>
      </c>
      <c r="DR145" s="92">
        <f t="shared" si="816"/>
        <v>0</v>
      </c>
      <c r="DS145" s="92">
        <f t="shared" si="816"/>
        <v>0</v>
      </c>
      <c r="DT145" s="92">
        <f t="shared" si="816"/>
        <v>0</v>
      </c>
      <c r="DU145" s="92">
        <f t="shared" si="816"/>
        <v>0</v>
      </c>
      <c r="DV145" s="92">
        <f t="shared" si="816"/>
        <v>0</v>
      </c>
      <c r="DW145" s="92">
        <f t="shared" si="816"/>
        <v>0</v>
      </c>
      <c r="DX145" s="92">
        <f t="shared" si="816"/>
        <v>0</v>
      </c>
      <c r="DY145" s="92">
        <f t="shared" si="816"/>
        <v>0</v>
      </c>
      <c r="DZ145" s="158"/>
      <c r="EA145" s="48">
        <f>InputsStatic!S79</f>
        <v>12</v>
      </c>
      <c r="EB145" s="47">
        <v>0.23355380787538199</v>
      </c>
      <c r="EC145" s="48">
        <f>InputsStatic!T79</f>
        <v>2000</v>
      </c>
      <c r="ED145" s="49">
        <f>InputsNOMAD!AH79</f>
        <v>1.1385552499563901E-2</v>
      </c>
      <c r="EE145" s="50">
        <f>InputsNOMAD!AI79</f>
        <v>0.25842192319284701</v>
      </c>
      <c r="EF145" s="48">
        <f>InputsStatic!K79</f>
        <v>0</v>
      </c>
      <c r="EH145" s="47">
        <f>InputsStatic!AF79</f>
        <v>0.67500000000000004</v>
      </c>
      <c r="EI145" s="23"/>
      <c r="EJ145" s="48">
        <f t="shared" si="770"/>
        <v>12</v>
      </c>
      <c r="EK145" s="48">
        <v>0</v>
      </c>
      <c r="EL145" s="48">
        <v>0</v>
      </c>
      <c r="EM145" s="48">
        <v>0</v>
      </c>
      <c r="EN145" s="48">
        <v>0</v>
      </c>
      <c r="EO145" s="48">
        <v>0</v>
      </c>
      <c r="EP145" s="48">
        <v>0</v>
      </c>
      <c r="EQ145" s="48">
        <v>0</v>
      </c>
      <c r="ER145" s="48">
        <v>0</v>
      </c>
      <c r="ES145" s="48">
        <v>0</v>
      </c>
      <c r="ET145" s="48">
        <v>0</v>
      </c>
      <c r="EU145" s="48">
        <v>0</v>
      </c>
      <c r="EV145" s="48">
        <v>1</v>
      </c>
      <c r="EW145" s="48">
        <v>0</v>
      </c>
      <c r="EX145" s="48">
        <v>0</v>
      </c>
      <c r="EY145" s="48">
        <f t="shared" si="771"/>
        <v>1</v>
      </c>
      <c r="EZ145" s="48">
        <f t="shared" si="579"/>
        <v>1</v>
      </c>
      <c r="FA145" s="158"/>
      <c r="FB145" s="48">
        <f t="shared" si="580"/>
        <v>9</v>
      </c>
      <c r="FC145" s="43">
        <f t="shared" si="772"/>
        <v>2017</v>
      </c>
      <c r="FD145" s="78"/>
      <c r="FE145" s="78"/>
      <c r="FF145" s="78"/>
      <c r="FG145" s="78"/>
      <c r="FH145" s="78"/>
      <c r="FI145" s="78"/>
      <c r="FJ145" s="23"/>
      <c r="FK145" s="48"/>
      <c r="FL145" s="43"/>
      <c r="FM145" s="43"/>
      <c r="FN145" s="43"/>
      <c r="FO145" s="48">
        <f>InputsTimeDependentUnits!H79</f>
        <v>10999</v>
      </c>
      <c r="FP145" s="48">
        <f>InputsTimeDependentUnits!I79</f>
        <v>10999</v>
      </c>
      <c r="FQ145" s="48">
        <f>InputsTimeDependentUnits!J79</f>
        <v>10999</v>
      </c>
      <c r="FR145" s="48">
        <f>InputsTimeDependentUnits!K79</f>
        <v>10999</v>
      </c>
      <c r="FS145" s="48">
        <f>InputsTimeDependentUnits!L79</f>
        <v>10999</v>
      </c>
      <c r="FT145" s="48">
        <f>InputsTimeDependentUnits!M79</f>
        <v>10999</v>
      </c>
      <c r="FU145" s="48">
        <f>InputsTimeDependentUnits!N79</f>
        <v>10999</v>
      </c>
      <c r="FV145" s="48">
        <f>InputsTimeDependentUnits!O79</f>
        <v>10999</v>
      </c>
      <c r="FW145" s="48">
        <f>InputsTimeDependentUnits!P79</f>
        <v>10999</v>
      </c>
      <c r="FX145" s="48">
        <f>InputsTimeDependentUnits!Q79</f>
        <v>10999</v>
      </c>
      <c r="FY145" s="48">
        <f>InputsTimeDependentUnits!R79</f>
        <v>10999</v>
      </c>
      <c r="FZ145" s="43">
        <f t="shared" si="810"/>
        <v>10999</v>
      </c>
      <c r="GA145" s="43">
        <f t="shared" si="810"/>
        <v>10999</v>
      </c>
      <c r="GB145" s="43">
        <f t="shared" si="810"/>
        <v>10999</v>
      </c>
      <c r="GC145" s="43">
        <f t="shared" si="810"/>
        <v>10999</v>
      </c>
      <c r="GD145" s="43">
        <f t="shared" si="810"/>
        <v>10999</v>
      </c>
      <c r="GE145" s="43">
        <f t="shared" si="810"/>
        <v>10999</v>
      </c>
      <c r="GF145" s="43">
        <f t="shared" si="810"/>
        <v>10999</v>
      </c>
      <c r="GG145" s="43">
        <f t="shared" si="810"/>
        <v>10999</v>
      </c>
      <c r="GH145" s="43">
        <f t="shared" si="810"/>
        <v>10999</v>
      </c>
      <c r="GI145" s="43">
        <f t="shared" si="810"/>
        <v>10999</v>
      </c>
      <c r="GJ145" s="158"/>
      <c r="GK145" s="48"/>
      <c r="GL145" s="43"/>
      <c r="GM145" s="43"/>
      <c r="GN145" s="43"/>
      <c r="GO145" s="224">
        <v>1</v>
      </c>
      <c r="GP145" s="224">
        <v>1</v>
      </c>
      <c r="GQ145" s="224">
        <v>1</v>
      </c>
      <c r="GR145" s="224">
        <v>1</v>
      </c>
      <c r="GS145" s="224">
        <v>1</v>
      </c>
      <c r="GT145" s="224">
        <v>1</v>
      </c>
      <c r="GU145" s="224">
        <v>1</v>
      </c>
      <c r="GV145" s="224">
        <v>1</v>
      </c>
      <c r="GW145" s="224">
        <v>1</v>
      </c>
      <c r="GX145" s="224">
        <v>1</v>
      </c>
      <c r="GY145" s="224">
        <v>1</v>
      </c>
      <c r="GZ145" s="224">
        <v>1</v>
      </c>
      <c r="HA145" s="224">
        <v>1</v>
      </c>
      <c r="HB145" s="224">
        <v>1</v>
      </c>
      <c r="HC145" s="224">
        <v>1</v>
      </c>
      <c r="HD145" s="224">
        <v>1</v>
      </c>
      <c r="HE145" s="224">
        <v>1</v>
      </c>
      <c r="HF145" s="224">
        <v>1</v>
      </c>
      <c r="HG145" s="224">
        <v>1</v>
      </c>
      <c r="HH145" s="224">
        <v>1</v>
      </c>
      <c r="HI145" s="224">
        <v>1</v>
      </c>
      <c r="HJ145" s="158"/>
      <c r="HK145" s="48">
        <f t="shared" si="774"/>
        <v>2010</v>
      </c>
      <c r="HL145" s="48">
        <f ca="1">IF($EJ145&gt;0,OFFSET(Dashboard!F$16,$EJ145-1,0),0)</f>
        <v>0</v>
      </c>
      <c r="HM145" s="48">
        <f ca="1">IF($EJ145&gt;0,OFFSET(Dashboard!G$16,$EJ145-1,0),0)</f>
        <v>0</v>
      </c>
      <c r="HN145" s="48">
        <f ca="1">IF($EJ145&gt;0,OFFSET(Dashboard!H$16,$EJ145-1,0),0)</f>
        <v>1</v>
      </c>
      <c r="HO145" s="158"/>
    </row>
    <row r="146" spans="1:223" ht="30" customHeight="1" x14ac:dyDescent="0.2">
      <c r="A146" s="48">
        <f t="shared" ca="1" si="548"/>
        <v>1</v>
      </c>
      <c r="B146" s="242">
        <f t="shared" si="749"/>
        <v>136</v>
      </c>
      <c r="C146" s="64"/>
      <c r="D146" s="529" t="str">
        <f ca="1">IF(EJ146&gt;0,OFFSET(Dashboard!$E$16,EJ146-1,0),"")</f>
        <v>2008 T-24</v>
      </c>
      <c r="E146" s="44" t="s">
        <v>114</v>
      </c>
      <c r="F146" s="22" t="s">
        <v>113</v>
      </c>
      <c r="G146" s="716">
        <f t="shared" ca="1" si="592"/>
        <v>1.6057999999999999</v>
      </c>
      <c r="H146" s="715">
        <f t="shared" ca="1" si="593"/>
        <v>0</v>
      </c>
      <c r="I146" s="713">
        <f t="shared" ca="1" si="594"/>
        <v>4.1230000000000003E-2</v>
      </c>
      <c r="J146" s="525">
        <f>InputsStatic!J80</f>
        <v>40452</v>
      </c>
      <c r="K146" s="51">
        <f>InputsStatic!L80</f>
        <v>25</v>
      </c>
      <c r="L146" s="158"/>
      <c r="M146" s="765">
        <v>1</v>
      </c>
      <c r="N146" s="86">
        <v>0</v>
      </c>
      <c r="O146" s="43">
        <v>100</v>
      </c>
      <c r="P146" s="158"/>
      <c r="R146" s="614">
        <f>InputsStatic!M80</f>
        <v>1000</v>
      </c>
      <c r="S146" s="615">
        <f>InputsStatic!N80</f>
        <v>0</v>
      </c>
      <c r="T146" s="615">
        <f>InputsStatic!O80</f>
        <v>25.675675675675677</v>
      </c>
      <c r="U146" s="135">
        <f>InputsStatic!P80</f>
        <v>1.17</v>
      </c>
      <c r="V146" s="135">
        <f>InputsStatic!Q80</f>
        <v>1.27</v>
      </c>
      <c r="W146" s="135">
        <f>InputsStatic!R80</f>
        <v>-5.8021000000000001E-3</v>
      </c>
      <c r="X146" s="138"/>
      <c r="Y146" s="138"/>
      <c r="Z146" s="48"/>
      <c r="AA146" s="43"/>
      <c r="AB146" s="43"/>
      <c r="AC146" s="43"/>
      <c r="AD146" s="43">
        <f t="shared" si="717"/>
        <v>1605.8</v>
      </c>
      <c r="AE146" s="43">
        <f t="shared" si="718"/>
        <v>1605.8</v>
      </c>
      <c r="AF146" s="43">
        <f t="shared" si="719"/>
        <v>1605.8</v>
      </c>
      <c r="AG146" s="43">
        <f t="shared" si="720"/>
        <v>1605.8</v>
      </c>
      <c r="AH146" s="43">
        <f t="shared" si="721"/>
        <v>1605.8</v>
      </c>
      <c r="AI146" s="43">
        <f t="shared" si="722"/>
        <v>1605.8</v>
      </c>
      <c r="AJ146" s="43">
        <f t="shared" si="723"/>
        <v>1605.8</v>
      </c>
      <c r="AK146" s="43">
        <f t="shared" si="724"/>
        <v>1605.8</v>
      </c>
      <c r="AL146" s="43">
        <f t="shared" si="725"/>
        <v>1605.8</v>
      </c>
      <c r="AM146" s="43">
        <f t="shared" si="726"/>
        <v>1605.8</v>
      </c>
      <c r="AN146" s="43">
        <f t="shared" si="727"/>
        <v>1605.8</v>
      </c>
      <c r="AO146" s="43">
        <f t="shared" si="644"/>
        <v>1605.8</v>
      </c>
      <c r="AP146" s="43">
        <f t="shared" si="645"/>
        <v>1605.8</v>
      </c>
      <c r="AQ146" s="43">
        <f t="shared" si="646"/>
        <v>1605.8</v>
      </c>
      <c r="AR146" s="43">
        <f t="shared" si="647"/>
        <v>1605.8</v>
      </c>
      <c r="AS146" s="43">
        <f t="shared" si="648"/>
        <v>1605.8</v>
      </c>
      <c r="AT146" s="43">
        <f t="shared" si="649"/>
        <v>1605.8</v>
      </c>
      <c r="AU146" s="43">
        <f t="shared" si="650"/>
        <v>1605.8</v>
      </c>
      <c r="AV146" s="43">
        <f t="shared" si="651"/>
        <v>1605.8</v>
      </c>
      <c r="AW146" s="43">
        <f t="shared" si="652"/>
        <v>1605.8</v>
      </c>
      <c r="AX146" s="43">
        <f t="shared" si="653"/>
        <v>1605.8</v>
      </c>
      <c r="AY146" s="73"/>
      <c r="AZ146" s="23"/>
      <c r="BA146" s="526"/>
      <c r="BB146" s="92"/>
      <c r="BC146" s="92"/>
      <c r="BD146" s="92"/>
      <c r="BE146" s="92">
        <f>InputsTimeDependentComplianceE!H80</f>
        <v>0.83</v>
      </c>
      <c r="BF146" s="92">
        <f>InputsTimeDependentComplianceE!I80</f>
        <v>0.83</v>
      </c>
      <c r="BG146" s="92">
        <f>InputsTimeDependentComplianceE!J80</f>
        <v>0.83</v>
      </c>
      <c r="BH146" s="92">
        <f>InputsTimeDependentComplianceE!K80</f>
        <v>0.83</v>
      </c>
      <c r="BI146" s="92">
        <f>InputsTimeDependentComplianceE!L80</f>
        <v>0.83</v>
      </c>
      <c r="BJ146" s="92">
        <f>InputsTimeDependentComplianceE!M80</f>
        <v>0.83</v>
      </c>
      <c r="BK146" s="92">
        <f>InputsTimeDependentComplianceE!N80</f>
        <v>0.83</v>
      </c>
      <c r="BL146" s="92">
        <f>InputsTimeDependentComplianceE!O80</f>
        <v>0.83</v>
      </c>
      <c r="BM146" s="92">
        <f>InputsTimeDependentComplianceE!P80</f>
        <v>0.83</v>
      </c>
      <c r="BN146" s="92">
        <f>InputsTimeDependentComplianceE!Q80</f>
        <v>0.83</v>
      </c>
      <c r="BO146" s="92">
        <f>InputsTimeDependentComplianceE!R80</f>
        <v>0.83</v>
      </c>
      <c r="BP146" s="92">
        <f t="shared" si="572"/>
        <v>0.83</v>
      </c>
      <c r="BQ146" s="92">
        <f t="shared" si="572"/>
        <v>0.83</v>
      </c>
      <c r="BR146" s="92">
        <f t="shared" ref="BR146:BS146" si="817">BQ146</f>
        <v>0.83</v>
      </c>
      <c r="BS146" s="92">
        <f t="shared" si="817"/>
        <v>0.83</v>
      </c>
      <c r="BT146" s="92">
        <f t="shared" ref="BT146:BU146" si="818">BS146</f>
        <v>0.83</v>
      </c>
      <c r="BU146" s="92">
        <f t="shared" si="818"/>
        <v>0.83</v>
      </c>
      <c r="BV146" s="92">
        <f t="shared" ref="BV146:BW146" si="819">BU146</f>
        <v>0.83</v>
      </c>
      <c r="BW146" s="92">
        <f t="shared" si="819"/>
        <v>0.83</v>
      </c>
      <c r="BX146" s="92">
        <f t="shared" ref="BX146:BY146" si="820">BW146</f>
        <v>0.83</v>
      </c>
      <c r="BY146" s="92">
        <f t="shared" si="820"/>
        <v>0.83</v>
      </c>
      <c r="BZ146" s="23"/>
      <c r="CA146" s="526"/>
      <c r="CB146" s="92"/>
      <c r="CC146" s="92"/>
      <c r="CD146" s="92"/>
      <c r="CE146" s="92">
        <f>InputsTimeDependentComplianceD!H80</f>
        <v>0.83</v>
      </c>
      <c r="CF146" s="92">
        <f>InputsTimeDependentComplianceD!I80</f>
        <v>0.83</v>
      </c>
      <c r="CG146" s="92">
        <f>InputsTimeDependentComplianceD!J80</f>
        <v>0.83</v>
      </c>
      <c r="CH146" s="92">
        <f>InputsTimeDependentComplianceD!K80</f>
        <v>0.83</v>
      </c>
      <c r="CI146" s="92">
        <f>InputsTimeDependentComplianceD!L80</f>
        <v>0.83</v>
      </c>
      <c r="CJ146" s="92">
        <f>InputsTimeDependentComplianceD!M80</f>
        <v>0.83</v>
      </c>
      <c r="CK146" s="92">
        <f>InputsTimeDependentComplianceD!N80</f>
        <v>0.83</v>
      </c>
      <c r="CL146" s="92">
        <f>InputsTimeDependentComplianceD!O80</f>
        <v>0.83</v>
      </c>
      <c r="CM146" s="92">
        <f>InputsTimeDependentComplianceD!P80</f>
        <v>0.83</v>
      </c>
      <c r="CN146" s="92">
        <f>InputsTimeDependentComplianceD!Q80</f>
        <v>0.83</v>
      </c>
      <c r="CO146" s="92">
        <f>InputsTimeDependentComplianceD!R80</f>
        <v>0.83</v>
      </c>
      <c r="CP146" s="92">
        <f t="shared" ref="CP146:CY146" si="821">CO146</f>
        <v>0.83</v>
      </c>
      <c r="CQ146" s="92">
        <f t="shared" si="821"/>
        <v>0.83</v>
      </c>
      <c r="CR146" s="92">
        <f t="shared" si="821"/>
        <v>0.83</v>
      </c>
      <c r="CS146" s="92">
        <f t="shared" si="821"/>
        <v>0.83</v>
      </c>
      <c r="CT146" s="92">
        <f t="shared" si="821"/>
        <v>0.83</v>
      </c>
      <c r="CU146" s="92">
        <f t="shared" si="821"/>
        <v>0.83</v>
      </c>
      <c r="CV146" s="92">
        <f t="shared" si="821"/>
        <v>0.83</v>
      </c>
      <c r="CW146" s="92">
        <f t="shared" si="821"/>
        <v>0.83</v>
      </c>
      <c r="CX146" s="92">
        <f t="shared" si="821"/>
        <v>0.83</v>
      </c>
      <c r="CY146" s="92">
        <f t="shared" si="821"/>
        <v>0.83</v>
      </c>
      <c r="CZ146" s="158"/>
      <c r="DA146" s="526"/>
      <c r="DB146" s="92"/>
      <c r="DC146" s="92"/>
      <c r="DD146" s="92"/>
      <c r="DE146" s="92">
        <f>InputsTimeDependentComplianceG!H80</f>
        <v>0.83</v>
      </c>
      <c r="DF146" s="92">
        <f>InputsTimeDependentComplianceG!I80</f>
        <v>0.83</v>
      </c>
      <c r="DG146" s="92">
        <f>InputsTimeDependentComplianceG!J80</f>
        <v>0.83</v>
      </c>
      <c r="DH146" s="92">
        <f>InputsTimeDependentComplianceG!K80</f>
        <v>0.83</v>
      </c>
      <c r="DI146" s="92">
        <f>InputsTimeDependentComplianceG!L80</f>
        <v>0.83</v>
      </c>
      <c r="DJ146" s="92">
        <f>InputsTimeDependentComplianceG!M80</f>
        <v>0.83</v>
      </c>
      <c r="DK146" s="92">
        <f>InputsTimeDependentComplianceG!N80</f>
        <v>0.83</v>
      </c>
      <c r="DL146" s="92">
        <f>InputsTimeDependentComplianceG!O80</f>
        <v>0.83</v>
      </c>
      <c r="DM146" s="92">
        <f>InputsTimeDependentComplianceG!P80</f>
        <v>0.83</v>
      </c>
      <c r="DN146" s="92">
        <f>InputsTimeDependentComplianceG!Q80</f>
        <v>0.83</v>
      </c>
      <c r="DO146" s="92">
        <f>InputsTimeDependentComplianceG!R80</f>
        <v>0.83</v>
      </c>
      <c r="DP146" s="92">
        <f t="shared" ref="DP146:DY146" si="822">DO146</f>
        <v>0.83</v>
      </c>
      <c r="DQ146" s="92">
        <f t="shared" si="822"/>
        <v>0.83</v>
      </c>
      <c r="DR146" s="92">
        <f t="shared" si="822"/>
        <v>0.83</v>
      </c>
      <c r="DS146" s="92">
        <f t="shared" si="822"/>
        <v>0.83</v>
      </c>
      <c r="DT146" s="92">
        <f t="shared" si="822"/>
        <v>0.83</v>
      </c>
      <c r="DU146" s="92">
        <f t="shared" si="822"/>
        <v>0.83</v>
      </c>
      <c r="DV146" s="92">
        <f t="shared" si="822"/>
        <v>0.83</v>
      </c>
      <c r="DW146" s="92">
        <f t="shared" si="822"/>
        <v>0.83</v>
      </c>
      <c r="DX146" s="92">
        <f t="shared" si="822"/>
        <v>0.83</v>
      </c>
      <c r="DY146" s="92">
        <f t="shared" si="822"/>
        <v>0.83</v>
      </c>
      <c r="DZ146" s="158"/>
      <c r="EA146" s="48">
        <f>InputsStatic!S80</f>
        <v>12</v>
      </c>
      <c r="EB146" s="47">
        <v>0.40337076273797201</v>
      </c>
      <c r="EC146" s="48">
        <f>InputsStatic!T80</f>
        <v>2000</v>
      </c>
      <c r="ED146" s="49">
        <f>InputsNOMAD!AH80</f>
        <v>9.0293985274593896E-3</v>
      </c>
      <c r="EE146" s="50">
        <f>InputsNOMAD!AI80</f>
        <v>0.36613999987155299</v>
      </c>
      <c r="EF146" s="48">
        <f>InputsStatic!K80</f>
        <v>0</v>
      </c>
      <c r="EH146" s="47">
        <f>InputsStatic!AF80</f>
        <v>0.66749999999999998</v>
      </c>
      <c r="EI146" s="23"/>
      <c r="EJ146" s="48">
        <f t="shared" si="770"/>
        <v>12</v>
      </c>
      <c r="EK146" s="48">
        <v>0</v>
      </c>
      <c r="EL146" s="48">
        <v>0</v>
      </c>
      <c r="EM146" s="48">
        <v>0</v>
      </c>
      <c r="EN146" s="48">
        <v>0</v>
      </c>
      <c r="EO146" s="48">
        <v>0</v>
      </c>
      <c r="EP146" s="48">
        <v>0</v>
      </c>
      <c r="EQ146" s="48">
        <v>0</v>
      </c>
      <c r="ER146" s="48">
        <v>0</v>
      </c>
      <c r="ES146" s="48">
        <v>0</v>
      </c>
      <c r="ET146" s="48">
        <v>0</v>
      </c>
      <c r="EU146" s="48">
        <v>0</v>
      </c>
      <c r="EV146" s="48">
        <v>1</v>
      </c>
      <c r="EW146" s="48">
        <v>0</v>
      </c>
      <c r="EX146" s="48">
        <v>0</v>
      </c>
      <c r="EY146" s="48">
        <f t="shared" si="771"/>
        <v>1</v>
      </c>
      <c r="EZ146" s="48">
        <f t="shared" si="579"/>
        <v>1</v>
      </c>
      <c r="FA146" s="158"/>
      <c r="FB146" s="48">
        <f t="shared" si="580"/>
        <v>9</v>
      </c>
      <c r="FC146" s="43">
        <f t="shared" si="772"/>
        <v>2017</v>
      </c>
      <c r="FD146" s="78"/>
      <c r="FE146" s="78"/>
      <c r="FF146" s="78"/>
      <c r="FG146" s="78"/>
      <c r="FH146" s="78"/>
      <c r="FI146" s="78"/>
      <c r="FJ146" s="23"/>
      <c r="FK146" s="48"/>
      <c r="FL146" s="43"/>
      <c r="FM146" s="43"/>
      <c r="FN146" s="43"/>
      <c r="FO146" s="48">
        <f>InputsTimeDependentUnits!H80</f>
        <v>1605.8</v>
      </c>
      <c r="FP146" s="48">
        <f>InputsTimeDependentUnits!I80</f>
        <v>1605.8</v>
      </c>
      <c r="FQ146" s="48">
        <f>InputsTimeDependentUnits!J80</f>
        <v>1605.8</v>
      </c>
      <c r="FR146" s="48">
        <f>InputsTimeDependentUnits!K80</f>
        <v>1605.8</v>
      </c>
      <c r="FS146" s="48">
        <f>InputsTimeDependentUnits!L80</f>
        <v>1605.8</v>
      </c>
      <c r="FT146" s="48">
        <f>InputsTimeDependentUnits!M80</f>
        <v>1605.8</v>
      </c>
      <c r="FU146" s="48">
        <f>InputsTimeDependentUnits!N80</f>
        <v>1605.8</v>
      </c>
      <c r="FV146" s="48">
        <f>InputsTimeDependentUnits!O80</f>
        <v>1605.8</v>
      </c>
      <c r="FW146" s="48">
        <f>InputsTimeDependentUnits!P80</f>
        <v>1605.8</v>
      </c>
      <c r="FX146" s="48">
        <f>InputsTimeDependentUnits!Q80</f>
        <v>1605.8</v>
      </c>
      <c r="FY146" s="48">
        <f>InputsTimeDependentUnits!R80</f>
        <v>1605.8</v>
      </c>
      <c r="FZ146" s="43">
        <f t="shared" ref="FZ146:GI146" si="823">FY146</f>
        <v>1605.8</v>
      </c>
      <c r="GA146" s="43">
        <f t="shared" si="823"/>
        <v>1605.8</v>
      </c>
      <c r="GB146" s="43">
        <f t="shared" si="823"/>
        <v>1605.8</v>
      </c>
      <c r="GC146" s="43">
        <f t="shared" si="823"/>
        <v>1605.8</v>
      </c>
      <c r="GD146" s="43">
        <f t="shared" si="823"/>
        <v>1605.8</v>
      </c>
      <c r="GE146" s="43">
        <f t="shared" si="823"/>
        <v>1605.8</v>
      </c>
      <c r="GF146" s="43">
        <f t="shared" si="823"/>
        <v>1605.8</v>
      </c>
      <c r="GG146" s="43">
        <f t="shared" si="823"/>
        <v>1605.8</v>
      </c>
      <c r="GH146" s="43">
        <f t="shared" si="823"/>
        <v>1605.8</v>
      </c>
      <c r="GI146" s="43">
        <f t="shared" si="823"/>
        <v>1605.8</v>
      </c>
      <c r="GJ146" s="158"/>
      <c r="GK146" s="48"/>
      <c r="GL146" s="43"/>
      <c r="GM146" s="43"/>
      <c r="GN146" s="43"/>
      <c r="GO146" s="224">
        <v>1</v>
      </c>
      <c r="GP146" s="224">
        <v>1</v>
      </c>
      <c r="GQ146" s="224">
        <v>1</v>
      </c>
      <c r="GR146" s="224">
        <v>1</v>
      </c>
      <c r="GS146" s="224">
        <v>1</v>
      </c>
      <c r="GT146" s="224">
        <v>1</v>
      </c>
      <c r="GU146" s="224">
        <v>1</v>
      </c>
      <c r="GV146" s="224">
        <v>1</v>
      </c>
      <c r="GW146" s="224">
        <v>1</v>
      </c>
      <c r="GX146" s="224">
        <v>1</v>
      </c>
      <c r="GY146" s="224">
        <v>1</v>
      </c>
      <c r="GZ146" s="224">
        <v>1</v>
      </c>
      <c r="HA146" s="224">
        <v>1</v>
      </c>
      <c r="HB146" s="224">
        <v>1</v>
      </c>
      <c r="HC146" s="224">
        <v>1</v>
      </c>
      <c r="HD146" s="224">
        <v>1</v>
      </c>
      <c r="HE146" s="224">
        <v>1</v>
      </c>
      <c r="HF146" s="224">
        <v>1</v>
      </c>
      <c r="HG146" s="224">
        <v>1</v>
      </c>
      <c r="HH146" s="224">
        <v>1</v>
      </c>
      <c r="HI146" s="224">
        <v>1</v>
      </c>
      <c r="HJ146" s="158"/>
      <c r="HK146" s="48">
        <f t="shared" si="774"/>
        <v>2010</v>
      </c>
      <c r="HL146" s="48">
        <f ca="1">IF($EJ146&gt;0,OFFSET(Dashboard!F$16,$EJ146-1,0),0)</f>
        <v>0</v>
      </c>
      <c r="HM146" s="48">
        <f ca="1">IF($EJ146&gt;0,OFFSET(Dashboard!G$16,$EJ146-1,0),0)</f>
        <v>0</v>
      </c>
      <c r="HN146" s="48">
        <f ca="1">IF($EJ146&gt;0,OFFSET(Dashboard!H$16,$EJ146-1,0),0)</f>
        <v>1</v>
      </c>
      <c r="HO146" s="158"/>
    </row>
    <row r="147" spans="1:223" ht="30" customHeight="1" x14ac:dyDescent="0.2">
      <c r="A147" s="48">
        <f t="shared" ca="1" si="548"/>
        <v>1</v>
      </c>
      <c r="B147" s="242">
        <f t="shared" si="749"/>
        <v>137</v>
      </c>
      <c r="C147" s="64"/>
      <c r="D147" s="529" t="str">
        <f ca="1">IF(EJ147&gt;0,OFFSET(Dashboard!$E$16,EJ147-1,0),"")</f>
        <v>2008 T-24</v>
      </c>
      <c r="E147" s="44" t="s">
        <v>124</v>
      </c>
      <c r="F147" s="22" t="s">
        <v>100</v>
      </c>
      <c r="G147" s="716">
        <f t="shared" ca="1" si="592"/>
        <v>4.0762694700000006</v>
      </c>
      <c r="H147" s="715">
        <f t="shared" ca="1" si="593"/>
        <v>2.6961152400000001</v>
      </c>
      <c r="I147" s="713">
        <f t="shared" ca="1" si="594"/>
        <v>1.2838643999999999</v>
      </c>
      <c r="J147" s="525">
        <f>InputsStatic!J81</f>
        <v>40360</v>
      </c>
      <c r="K147" s="51">
        <f>InputsStatic!L81</f>
        <v>30</v>
      </c>
      <c r="L147" s="158"/>
      <c r="M147" s="765">
        <v>1</v>
      </c>
      <c r="N147" s="86">
        <v>0</v>
      </c>
      <c r="O147" s="43">
        <v>100</v>
      </c>
      <c r="P147" s="158"/>
      <c r="R147" s="614">
        <f>InputsStatic!M81</f>
        <v>127</v>
      </c>
      <c r="S147" s="615">
        <f>InputsStatic!N81</f>
        <v>8.4000000000000005E-2</v>
      </c>
      <c r="T147" s="615">
        <f>InputsStatic!O81</f>
        <v>40</v>
      </c>
      <c r="U147" s="135">
        <f>InputsStatic!P81</f>
        <v>1.1100000000000001</v>
      </c>
      <c r="V147" s="135">
        <f>InputsStatic!Q81</f>
        <v>1.2749999999999999</v>
      </c>
      <c r="W147" s="135">
        <f>InputsStatic!R81</f>
        <v>-3.2082199999999998E-2</v>
      </c>
      <c r="X147" s="138"/>
      <c r="Y147" s="138"/>
      <c r="Z147" s="48"/>
      <c r="AA147" s="43"/>
      <c r="AB147" s="43"/>
      <c r="AC147" s="43"/>
      <c r="AD147" s="43">
        <f t="shared" si="717"/>
        <v>32096.61</v>
      </c>
      <c r="AE147" s="43">
        <f t="shared" si="718"/>
        <v>32096.61</v>
      </c>
      <c r="AF147" s="43">
        <f t="shared" si="719"/>
        <v>32096.61</v>
      </c>
      <c r="AG147" s="43">
        <f t="shared" si="720"/>
        <v>32096.61</v>
      </c>
      <c r="AH147" s="43">
        <f t="shared" si="721"/>
        <v>32096.61</v>
      </c>
      <c r="AI147" s="43">
        <f t="shared" si="722"/>
        <v>32096.61</v>
      </c>
      <c r="AJ147" s="43">
        <f t="shared" si="723"/>
        <v>32096.61</v>
      </c>
      <c r="AK147" s="43">
        <f t="shared" si="724"/>
        <v>32096.61</v>
      </c>
      <c r="AL147" s="43">
        <f t="shared" si="725"/>
        <v>32096.61</v>
      </c>
      <c r="AM147" s="43">
        <f t="shared" si="726"/>
        <v>32096.61</v>
      </c>
      <c r="AN147" s="43">
        <f t="shared" si="727"/>
        <v>32096.61</v>
      </c>
      <c r="AO147" s="43">
        <f t="shared" si="644"/>
        <v>32096.61</v>
      </c>
      <c r="AP147" s="43">
        <f t="shared" si="645"/>
        <v>32096.61</v>
      </c>
      <c r="AQ147" s="43">
        <f t="shared" si="646"/>
        <v>32096.61</v>
      </c>
      <c r="AR147" s="43">
        <f t="shared" si="647"/>
        <v>32096.61</v>
      </c>
      <c r="AS147" s="43">
        <f t="shared" si="648"/>
        <v>32096.61</v>
      </c>
      <c r="AT147" s="43">
        <f t="shared" si="649"/>
        <v>32096.61</v>
      </c>
      <c r="AU147" s="43">
        <f t="shared" si="650"/>
        <v>32096.61</v>
      </c>
      <c r="AV147" s="43">
        <f t="shared" si="651"/>
        <v>32096.61</v>
      </c>
      <c r="AW147" s="43">
        <f t="shared" si="652"/>
        <v>32096.61</v>
      </c>
      <c r="AX147" s="43">
        <f t="shared" si="653"/>
        <v>32096.61</v>
      </c>
      <c r="AY147" s="73"/>
      <c r="AZ147" s="23"/>
      <c r="BA147" s="526"/>
      <c r="BB147" s="92"/>
      <c r="BC147" s="92"/>
      <c r="BD147" s="92"/>
      <c r="BE147" s="92">
        <f>InputsTimeDependentComplianceE!H81</f>
        <v>0.83</v>
      </c>
      <c r="BF147" s="92">
        <f>InputsTimeDependentComplianceE!I81</f>
        <v>0.83</v>
      </c>
      <c r="BG147" s="92">
        <f>InputsTimeDependentComplianceE!J81</f>
        <v>0.83</v>
      </c>
      <c r="BH147" s="92">
        <f>InputsTimeDependentComplianceE!K81</f>
        <v>0.83</v>
      </c>
      <c r="BI147" s="92">
        <f>InputsTimeDependentComplianceE!L81</f>
        <v>0.83</v>
      </c>
      <c r="BJ147" s="92">
        <f>InputsTimeDependentComplianceE!M81</f>
        <v>0.83</v>
      </c>
      <c r="BK147" s="92">
        <f>InputsTimeDependentComplianceE!N81</f>
        <v>0.83</v>
      </c>
      <c r="BL147" s="92">
        <f>InputsTimeDependentComplianceE!O81</f>
        <v>0.83</v>
      </c>
      <c r="BM147" s="92">
        <f>InputsTimeDependentComplianceE!P81</f>
        <v>0.83</v>
      </c>
      <c r="BN147" s="92">
        <f>InputsTimeDependentComplianceE!Q81</f>
        <v>0.83</v>
      </c>
      <c r="BO147" s="92">
        <f>InputsTimeDependentComplianceE!R81</f>
        <v>0.83</v>
      </c>
      <c r="BP147" s="92">
        <f t="shared" si="572"/>
        <v>0.83</v>
      </c>
      <c r="BQ147" s="92">
        <f t="shared" si="572"/>
        <v>0.83</v>
      </c>
      <c r="BR147" s="92">
        <f t="shared" ref="BR147:BS147" si="824">BQ147</f>
        <v>0.83</v>
      </c>
      <c r="BS147" s="92">
        <f t="shared" si="824"/>
        <v>0.83</v>
      </c>
      <c r="BT147" s="92">
        <f t="shared" ref="BT147:BU147" si="825">BS147</f>
        <v>0.83</v>
      </c>
      <c r="BU147" s="92">
        <f t="shared" si="825"/>
        <v>0.83</v>
      </c>
      <c r="BV147" s="92">
        <f t="shared" ref="BV147:BW147" si="826">BU147</f>
        <v>0.83</v>
      </c>
      <c r="BW147" s="92">
        <f t="shared" si="826"/>
        <v>0.83</v>
      </c>
      <c r="BX147" s="92">
        <f t="shared" ref="BX147:BY147" si="827">BW147</f>
        <v>0.83</v>
      </c>
      <c r="BY147" s="92">
        <f t="shared" si="827"/>
        <v>0.83</v>
      </c>
      <c r="BZ147" s="23"/>
      <c r="CA147" s="526"/>
      <c r="CB147" s="92"/>
      <c r="CC147" s="92"/>
      <c r="CD147" s="92"/>
      <c r="CE147" s="92">
        <f>InputsTimeDependentComplianceD!H81</f>
        <v>0.83</v>
      </c>
      <c r="CF147" s="92">
        <f>InputsTimeDependentComplianceD!I81</f>
        <v>0.83</v>
      </c>
      <c r="CG147" s="92">
        <f>InputsTimeDependentComplianceD!J81</f>
        <v>0.83</v>
      </c>
      <c r="CH147" s="92">
        <f>InputsTimeDependentComplianceD!K81</f>
        <v>0.83</v>
      </c>
      <c r="CI147" s="92">
        <f>InputsTimeDependentComplianceD!L81</f>
        <v>0.83</v>
      </c>
      <c r="CJ147" s="92">
        <f>InputsTimeDependentComplianceD!M81</f>
        <v>0.83</v>
      </c>
      <c r="CK147" s="92">
        <f>InputsTimeDependentComplianceD!N81</f>
        <v>0.83</v>
      </c>
      <c r="CL147" s="92">
        <f>InputsTimeDependentComplianceD!O81</f>
        <v>0.83</v>
      </c>
      <c r="CM147" s="92">
        <f>InputsTimeDependentComplianceD!P81</f>
        <v>0.83</v>
      </c>
      <c r="CN147" s="92">
        <f>InputsTimeDependentComplianceD!Q81</f>
        <v>0.83</v>
      </c>
      <c r="CO147" s="92">
        <f>InputsTimeDependentComplianceD!R81</f>
        <v>0.83</v>
      </c>
      <c r="CP147" s="92">
        <f t="shared" ref="CP147:CY147" si="828">CO147</f>
        <v>0.83</v>
      </c>
      <c r="CQ147" s="92">
        <f t="shared" si="828"/>
        <v>0.83</v>
      </c>
      <c r="CR147" s="92">
        <f t="shared" si="828"/>
        <v>0.83</v>
      </c>
      <c r="CS147" s="92">
        <f t="shared" si="828"/>
        <v>0.83</v>
      </c>
      <c r="CT147" s="92">
        <f t="shared" si="828"/>
        <v>0.83</v>
      </c>
      <c r="CU147" s="92">
        <f t="shared" si="828"/>
        <v>0.83</v>
      </c>
      <c r="CV147" s="92">
        <f t="shared" si="828"/>
        <v>0.83</v>
      </c>
      <c r="CW147" s="92">
        <f t="shared" si="828"/>
        <v>0.83</v>
      </c>
      <c r="CX147" s="92">
        <f t="shared" si="828"/>
        <v>0.83</v>
      </c>
      <c r="CY147" s="92">
        <f t="shared" si="828"/>
        <v>0.83</v>
      </c>
      <c r="CZ147" s="158"/>
      <c r="DA147" s="526"/>
      <c r="DB147" s="92"/>
      <c r="DC147" s="92"/>
      <c r="DD147" s="92"/>
      <c r="DE147" s="92">
        <f>InputsTimeDependentComplianceG!H81</f>
        <v>0.83</v>
      </c>
      <c r="DF147" s="92">
        <f>InputsTimeDependentComplianceG!I81</f>
        <v>0.83</v>
      </c>
      <c r="DG147" s="92">
        <f>InputsTimeDependentComplianceG!J81</f>
        <v>0.83</v>
      </c>
      <c r="DH147" s="92">
        <f>InputsTimeDependentComplianceG!K81</f>
        <v>0.83</v>
      </c>
      <c r="DI147" s="92">
        <f>InputsTimeDependentComplianceG!L81</f>
        <v>0.83</v>
      </c>
      <c r="DJ147" s="92">
        <f>InputsTimeDependentComplianceG!M81</f>
        <v>0.83</v>
      </c>
      <c r="DK147" s="92">
        <f>InputsTimeDependentComplianceG!N81</f>
        <v>0.83</v>
      </c>
      <c r="DL147" s="92">
        <f>InputsTimeDependentComplianceG!O81</f>
        <v>0.83</v>
      </c>
      <c r="DM147" s="92">
        <f>InputsTimeDependentComplianceG!P81</f>
        <v>0.83</v>
      </c>
      <c r="DN147" s="92">
        <f>InputsTimeDependentComplianceG!Q81</f>
        <v>0.83</v>
      </c>
      <c r="DO147" s="92">
        <f>InputsTimeDependentComplianceG!R81</f>
        <v>0.83</v>
      </c>
      <c r="DP147" s="92">
        <f t="shared" ref="DP147:DY147" si="829">DO147</f>
        <v>0.83</v>
      </c>
      <c r="DQ147" s="92">
        <f t="shared" si="829"/>
        <v>0.83</v>
      </c>
      <c r="DR147" s="92">
        <f t="shared" si="829"/>
        <v>0.83</v>
      </c>
      <c r="DS147" s="92">
        <f t="shared" si="829"/>
        <v>0.83</v>
      </c>
      <c r="DT147" s="92">
        <f t="shared" si="829"/>
        <v>0.83</v>
      </c>
      <c r="DU147" s="92">
        <f t="shared" si="829"/>
        <v>0.83</v>
      </c>
      <c r="DV147" s="92">
        <f t="shared" si="829"/>
        <v>0.83</v>
      </c>
      <c r="DW147" s="92">
        <f t="shared" si="829"/>
        <v>0.83</v>
      </c>
      <c r="DX147" s="92">
        <f t="shared" si="829"/>
        <v>0.83</v>
      </c>
      <c r="DY147" s="92">
        <f t="shared" si="829"/>
        <v>0.83</v>
      </c>
      <c r="DZ147" s="158"/>
      <c r="EA147" s="48">
        <f>InputsStatic!S81</f>
        <v>12</v>
      </c>
      <c r="EB147" s="47">
        <v>0.73190801412595108</v>
      </c>
      <c r="EC147" s="48">
        <f>InputsStatic!T81</f>
        <v>2000</v>
      </c>
      <c r="ED147" s="49">
        <f>InputsNOMAD!AH81</f>
        <v>3.1553984265183702E-2</v>
      </c>
      <c r="EE147" s="50">
        <f>InputsNOMAD!AI81</f>
        <v>0.27040212738328201</v>
      </c>
      <c r="EF147" s="48">
        <f>InputsStatic!K81</f>
        <v>0</v>
      </c>
      <c r="EH147" s="47">
        <f>InputsStatic!AF81</f>
        <v>0.8075</v>
      </c>
      <c r="EI147" s="23"/>
      <c r="EJ147" s="48">
        <f t="shared" si="770"/>
        <v>12</v>
      </c>
      <c r="EK147" s="48">
        <v>0</v>
      </c>
      <c r="EL147" s="48">
        <v>0</v>
      </c>
      <c r="EM147" s="48">
        <v>0</v>
      </c>
      <c r="EN147" s="48">
        <v>0</v>
      </c>
      <c r="EO147" s="48">
        <v>0</v>
      </c>
      <c r="EP147" s="48">
        <v>0</v>
      </c>
      <c r="EQ147" s="48">
        <v>0</v>
      </c>
      <c r="ER147" s="48">
        <v>0</v>
      </c>
      <c r="ES147" s="48">
        <v>0</v>
      </c>
      <c r="ET147" s="48">
        <v>0</v>
      </c>
      <c r="EU147" s="48">
        <v>0</v>
      </c>
      <c r="EV147" s="48">
        <v>1</v>
      </c>
      <c r="EW147" s="48">
        <v>0</v>
      </c>
      <c r="EX147" s="48">
        <v>0</v>
      </c>
      <c r="EY147" s="48">
        <f t="shared" si="771"/>
        <v>1</v>
      </c>
      <c r="EZ147" s="48">
        <f t="shared" si="579"/>
        <v>1</v>
      </c>
      <c r="FA147" s="158"/>
      <c r="FB147" s="48">
        <f t="shared" si="580"/>
        <v>9</v>
      </c>
      <c r="FC147" s="43">
        <f t="shared" si="772"/>
        <v>2017</v>
      </c>
      <c r="FD147" s="78"/>
      <c r="FE147" s="78"/>
      <c r="FF147" s="78"/>
      <c r="FG147" s="78"/>
      <c r="FH147" s="78"/>
      <c r="FI147" s="78"/>
      <c r="FJ147" s="23"/>
      <c r="FK147" s="48"/>
      <c r="FL147" s="43"/>
      <c r="FM147" s="43"/>
      <c r="FN147" s="43"/>
      <c r="FO147" s="48">
        <f>InputsTimeDependentUnits!H81</f>
        <v>32096.61</v>
      </c>
      <c r="FP147" s="48">
        <f>InputsTimeDependentUnits!I81</f>
        <v>32096.61</v>
      </c>
      <c r="FQ147" s="48">
        <f>InputsTimeDependentUnits!J81</f>
        <v>32096.61</v>
      </c>
      <c r="FR147" s="48">
        <f>InputsTimeDependentUnits!K81</f>
        <v>32096.61</v>
      </c>
      <c r="FS147" s="48">
        <f>InputsTimeDependentUnits!L81</f>
        <v>32096.61</v>
      </c>
      <c r="FT147" s="48">
        <f>InputsTimeDependentUnits!M81</f>
        <v>32096.61</v>
      </c>
      <c r="FU147" s="48">
        <f>InputsTimeDependentUnits!N81</f>
        <v>32096.61</v>
      </c>
      <c r="FV147" s="48">
        <f>InputsTimeDependentUnits!O81</f>
        <v>32096.61</v>
      </c>
      <c r="FW147" s="48">
        <f>InputsTimeDependentUnits!P81</f>
        <v>32096.61</v>
      </c>
      <c r="FX147" s="48">
        <f>InputsTimeDependentUnits!Q81</f>
        <v>32096.61</v>
      </c>
      <c r="FY147" s="48">
        <f>InputsTimeDependentUnits!R81</f>
        <v>32096.61</v>
      </c>
      <c r="FZ147" s="43">
        <f t="shared" ref="FZ147:GI147" si="830">FY147</f>
        <v>32096.61</v>
      </c>
      <c r="GA147" s="43">
        <f t="shared" si="830"/>
        <v>32096.61</v>
      </c>
      <c r="GB147" s="43">
        <f t="shared" si="830"/>
        <v>32096.61</v>
      </c>
      <c r="GC147" s="43">
        <f t="shared" si="830"/>
        <v>32096.61</v>
      </c>
      <c r="GD147" s="43">
        <f t="shared" si="830"/>
        <v>32096.61</v>
      </c>
      <c r="GE147" s="43">
        <f t="shared" si="830"/>
        <v>32096.61</v>
      </c>
      <c r="GF147" s="43">
        <f t="shared" si="830"/>
        <v>32096.61</v>
      </c>
      <c r="GG147" s="43">
        <f t="shared" si="830"/>
        <v>32096.61</v>
      </c>
      <c r="GH147" s="43">
        <f t="shared" si="830"/>
        <v>32096.61</v>
      </c>
      <c r="GI147" s="43">
        <f t="shared" si="830"/>
        <v>32096.61</v>
      </c>
      <c r="GJ147" s="158"/>
      <c r="GK147" s="48"/>
      <c r="GL147" s="43"/>
      <c r="GM147" s="43"/>
      <c r="GN147" s="43"/>
      <c r="GO147" s="224">
        <v>1</v>
      </c>
      <c r="GP147" s="224">
        <v>1</v>
      </c>
      <c r="GQ147" s="224">
        <v>1</v>
      </c>
      <c r="GR147" s="224">
        <v>1</v>
      </c>
      <c r="GS147" s="224">
        <v>1</v>
      </c>
      <c r="GT147" s="224">
        <v>1</v>
      </c>
      <c r="GU147" s="224">
        <v>1</v>
      </c>
      <c r="GV147" s="224">
        <v>1</v>
      </c>
      <c r="GW147" s="224">
        <v>1</v>
      </c>
      <c r="GX147" s="224">
        <v>1</v>
      </c>
      <c r="GY147" s="224">
        <v>1</v>
      </c>
      <c r="GZ147" s="224">
        <v>1</v>
      </c>
      <c r="HA147" s="224">
        <v>1</v>
      </c>
      <c r="HB147" s="224">
        <v>1</v>
      </c>
      <c r="HC147" s="224">
        <v>1</v>
      </c>
      <c r="HD147" s="224">
        <v>1</v>
      </c>
      <c r="HE147" s="224">
        <v>1</v>
      </c>
      <c r="HF147" s="224">
        <v>1</v>
      </c>
      <c r="HG147" s="224">
        <v>1</v>
      </c>
      <c r="HH147" s="224">
        <v>1</v>
      </c>
      <c r="HI147" s="224">
        <v>1</v>
      </c>
      <c r="HJ147" s="158"/>
      <c r="HK147" s="48">
        <f t="shared" si="774"/>
        <v>2010</v>
      </c>
      <c r="HL147" s="48">
        <f ca="1">IF($EJ147&gt;0,OFFSET(Dashboard!F$16,$EJ147-1,0),0)</f>
        <v>0</v>
      </c>
      <c r="HM147" s="48">
        <f ca="1">IF($EJ147&gt;0,OFFSET(Dashboard!G$16,$EJ147-1,0),0)</f>
        <v>0</v>
      </c>
      <c r="HN147" s="48">
        <f ca="1">IF($EJ147&gt;0,OFFSET(Dashboard!H$16,$EJ147-1,0),0)</f>
        <v>1</v>
      </c>
      <c r="HO147" s="158"/>
    </row>
    <row r="148" spans="1:223" ht="25.5" customHeight="1" x14ac:dyDescent="0.2">
      <c r="A148" s="48">
        <f t="shared" ca="1" si="548"/>
        <v>1</v>
      </c>
      <c r="B148" s="242">
        <f t="shared" si="749"/>
        <v>138</v>
      </c>
      <c r="C148" s="64"/>
      <c r="D148" s="529" t="str">
        <f ca="1">IF(EJ148&gt;0,OFFSET(Dashboard!$E$16,EJ148-1,0),"")</f>
        <v>2008 T-24</v>
      </c>
      <c r="E148" s="44" t="s">
        <v>261</v>
      </c>
      <c r="F148" s="157" t="s">
        <v>119</v>
      </c>
      <c r="G148" s="716">
        <f t="shared" ca="1" si="592"/>
        <v>22.653455999999998</v>
      </c>
      <c r="H148" s="715">
        <f t="shared" ca="1" si="593"/>
        <v>2.092041</v>
      </c>
      <c r="I148" s="713">
        <f t="shared" ca="1" si="594"/>
        <v>-6.5889978000000002E-2</v>
      </c>
      <c r="J148" s="525">
        <f>InputsStatic!J82</f>
        <v>40452</v>
      </c>
      <c r="K148" s="51">
        <f>InputsStatic!L82</f>
        <v>30</v>
      </c>
      <c r="L148" s="158"/>
      <c r="M148" s="765">
        <v>1</v>
      </c>
      <c r="N148" s="86">
        <v>0</v>
      </c>
      <c r="O148" s="43">
        <v>100</v>
      </c>
      <c r="P148" s="158"/>
      <c r="R148" s="614">
        <f>InputsStatic!M82</f>
        <v>0.95604372230428358</v>
      </c>
      <c r="S148" s="615">
        <f>InputsStatic!N82</f>
        <v>8.829039881831611E-5</v>
      </c>
      <c r="T148" s="615">
        <f>InputsStatic!O82</f>
        <v>-2.7807545051698672E-3</v>
      </c>
      <c r="U148" s="135">
        <f>InputsStatic!P82</f>
        <v>1</v>
      </c>
      <c r="V148" s="135">
        <f>InputsStatic!Q82</f>
        <v>1</v>
      </c>
      <c r="W148" s="135">
        <f>InputsStatic!R82</f>
        <v>0</v>
      </c>
      <c r="X148" s="138"/>
      <c r="Y148" s="138"/>
      <c r="Z148" s="48"/>
      <c r="AA148" s="43"/>
      <c r="AB148" s="43"/>
      <c r="AC148" s="43"/>
      <c r="AD148" s="43">
        <f t="shared" si="717"/>
        <v>23695000</v>
      </c>
      <c r="AE148" s="43">
        <f t="shared" si="718"/>
        <v>23695000</v>
      </c>
      <c r="AF148" s="43">
        <f t="shared" si="719"/>
        <v>23695000</v>
      </c>
      <c r="AG148" s="43">
        <f t="shared" si="720"/>
        <v>23695000</v>
      </c>
      <c r="AH148" s="43">
        <f t="shared" si="721"/>
        <v>23695000</v>
      </c>
      <c r="AI148" s="43">
        <f t="shared" si="722"/>
        <v>23695000</v>
      </c>
      <c r="AJ148" s="43">
        <f t="shared" si="723"/>
        <v>23695000</v>
      </c>
      <c r="AK148" s="43">
        <f t="shared" si="724"/>
        <v>23695000</v>
      </c>
      <c r="AL148" s="43">
        <f t="shared" si="725"/>
        <v>23695000</v>
      </c>
      <c r="AM148" s="43">
        <f t="shared" si="726"/>
        <v>23695000</v>
      </c>
      <c r="AN148" s="43">
        <f t="shared" si="727"/>
        <v>23695000</v>
      </c>
      <c r="AO148" s="43">
        <f t="shared" si="644"/>
        <v>23695000</v>
      </c>
      <c r="AP148" s="43">
        <f t="shared" si="645"/>
        <v>23695000</v>
      </c>
      <c r="AQ148" s="43">
        <f t="shared" si="646"/>
        <v>23695000</v>
      </c>
      <c r="AR148" s="43">
        <f t="shared" si="647"/>
        <v>23695000</v>
      </c>
      <c r="AS148" s="43">
        <f t="shared" si="648"/>
        <v>23695000</v>
      </c>
      <c r="AT148" s="43">
        <f t="shared" si="649"/>
        <v>23695000</v>
      </c>
      <c r="AU148" s="43">
        <f t="shared" si="650"/>
        <v>23695000</v>
      </c>
      <c r="AV148" s="43">
        <f t="shared" si="651"/>
        <v>23695000</v>
      </c>
      <c r="AW148" s="43">
        <f t="shared" si="652"/>
        <v>23695000</v>
      </c>
      <c r="AX148" s="43">
        <f t="shared" si="653"/>
        <v>23695000</v>
      </c>
      <c r="AY148" s="73"/>
      <c r="AZ148" s="23"/>
      <c r="BA148" s="526"/>
      <c r="BB148" s="92"/>
      <c r="BC148" s="92"/>
      <c r="BD148" s="92"/>
      <c r="BE148" s="92">
        <f>InputsTimeDependentComplianceE!H82</f>
        <v>1.5270570198207285</v>
      </c>
      <c r="BF148" s="92">
        <f>InputsTimeDependentComplianceE!I82</f>
        <v>1.5270570198207285</v>
      </c>
      <c r="BG148" s="92">
        <f>InputsTimeDependentComplianceE!J82</f>
        <v>1.5270570198207285</v>
      </c>
      <c r="BH148" s="92">
        <f>InputsTimeDependentComplianceE!K82</f>
        <v>1.5270570198207285</v>
      </c>
      <c r="BI148" s="92">
        <f>InputsTimeDependentComplianceE!L82</f>
        <v>1.5270570198207285</v>
      </c>
      <c r="BJ148" s="92">
        <f>InputsTimeDependentComplianceE!M82</f>
        <v>1.5270570198207285</v>
      </c>
      <c r="BK148" s="92">
        <f>InputsTimeDependentComplianceE!N82</f>
        <v>1.5270570198207285</v>
      </c>
      <c r="BL148" s="92">
        <f>InputsTimeDependentComplianceE!O82</f>
        <v>1.5270570198207285</v>
      </c>
      <c r="BM148" s="92">
        <f>InputsTimeDependentComplianceE!P82</f>
        <v>1.5270570198207285</v>
      </c>
      <c r="BN148" s="92">
        <f>InputsTimeDependentComplianceE!Q82</f>
        <v>1.5270570198207285</v>
      </c>
      <c r="BO148" s="92">
        <f>InputsTimeDependentComplianceE!R82</f>
        <v>1.5270570198207285</v>
      </c>
      <c r="BP148" s="92">
        <f t="shared" si="572"/>
        <v>1.5270570198207285</v>
      </c>
      <c r="BQ148" s="92">
        <f t="shared" si="572"/>
        <v>1.5270570198207285</v>
      </c>
      <c r="BR148" s="92">
        <f t="shared" ref="BR148:BS148" si="831">BQ148</f>
        <v>1.5270570198207285</v>
      </c>
      <c r="BS148" s="92">
        <f t="shared" si="831"/>
        <v>1.5270570198207285</v>
      </c>
      <c r="BT148" s="92">
        <f t="shared" ref="BT148:BU148" si="832">BS148</f>
        <v>1.5270570198207285</v>
      </c>
      <c r="BU148" s="92">
        <f t="shared" si="832"/>
        <v>1.5270570198207285</v>
      </c>
      <c r="BV148" s="92">
        <f t="shared" ref="BV148:BW148" si="833">BU148</f>
        <v>1.5270570198207285</v>
      </c>
      <c r="BW148" s="92">
        <f t="shared" si="833"/>
        <v>1.5270570198207285</v>
      </c>
      <c r="BX148" s="92">
        <f t="shared" ref="BX148:BY148" si="834">BW148</f>
        <v>1.5270570198207285</v>
      </c>
      <c r="BY148" s="92">
        <f t="shared" si="834"/>
        <v>1.5270570198207285</v>
      </c>
      <c r="BZ148" s="23"/>
      <c r="CA148" s="526"/>
      <c r="CB148" s="92"/>
      <c r="CC148" s="92"/>
      <c r="CD148" s="92"/>
      <c r="CE148" s="92">
        <f>InputsTimeDependentComplianceD!H82</f>
        <v>1.3780033727828469</v>
      </c>
      <c r="CF148" s="92">
        <f>InputsTimeDependentComplianceD!I82</f>
        <v>1.3780033727828469</v>
      </c>
      <c r="CG148" s="92">
        <f>InputsTimeDependentComplianceD!J82</f>
        <v>1.3780033727828469</v>
      </c>
      <c r="CH148" s="92">
        <f>InputsTimeDependentComplianceD!K82</f>
        <v>1.3780033727828469</v>
      </c>
      <c r="CI148" s="92">
        <f>InputsTimeDependentComplianceD!L82</f>
        <v>1.3780033727828469</v>
      </c>
      <c r="CJ148" s="92">
        <f>InputsTimeDependentComplianceD!M82</f>
        <v>1.3780033727828469</v>
      </c>
      <c r="CK148" s="92">
        <f>InputsTimeDependentComplianceD!N82</f>
        <v>1.3780033727828469</v>
      </c>
      <c r="CL148" s="92">
        <f>InputsTimeDependentComplianceD!O82</f>
        <v>1.3780033727828469</v>
      </c>
      <c r="CM148" s="92">
        <f>InputsTimeDependentComplianceD!P82</f>
        <v>1.3780033727828469</v>
      </c>
      <c r="CN148" s="92">
        <f>InputsTimeDependentComplianceD!Q82</f>
        <v>1.3780033727828469</v>
      </c>
      <c r="CO148" s="92">
        <f>InputsTimeDependentComplianceD!R82</f>
        <v>1.3780033727828469</v>
      </c>
      <c r="CP148" s="92">
        <f t="shared" ref="CP148:CY148" si="835">CO148</f>
        <v>1.3780033727828469</v>
      </c>
      <c r="CQ148" s="92">
        <f t="shared" si="835"/>
        <v>1.3780033727828469</v>
      </c>
      <c r="CR148" s="92">
        <f t="shared" si="835"/>
        <v>1.3780033727828469</v>
      </c>
      <c r="CS148" s="92">
        <f t="shared" si="835"/>
        <v>1.3780033727828469</v>
      </c>
      <c r="CT148" s="92">
        <f t="shared" si="835"/>
        <v>1.3780033727828469</v>
      </c>
      <c r="CU148" s="92">
        <f t="shared" si="835"/>
        <v>1.3780033727828469</v>
      </c>
      <c r="CV148" s="92">
        <f t="shared" si="835"/>
        <v>1.3780033727828469</v>
      </c>
      <c r="CW148" s="92">
        <f t="shared" si="835"/>
        <v>1.3780033727828469</v>
      </c>
      <c r="CX148" s="92">
        <f t="shared" si="835"/>
        <v>1.3780033727828469</v>
      </c>
      <c r="CY148" s="92">
        <f t="shared" si="835"/>
        <v>1.3780033727828469</v>
      </c>
      <c r="CZ148" s="158"/>
      <c r="DA148" s="526"/>
      <c r="DB148" s="92"/>
      <c r="DC148" s="92"/>
      <c r="DD148" s="92"/>
      <c r="DE148" s="92">
        <f>InputsTimeDependentComplianceG!H82</f>
        <v>4.0010957529035043</v>
      </c>
      <c r="DF148" s="92">
        <f>InputsTimeDependentComplianceG!I82</f>
        <v>4.0010957529035043</v>
      </c>
      <c r="DG148" s="92">
        <f>InputsTimeDependentComplianceG!J82</f>
        <v>4.0010957529035043</v>
      </c>
      <c r="DH148" s="92">
        <f>InputsTimeDependentComplianceG!K82</f>
        <v>4.0010957529035043</v>
      </c>
      <c r="DI148" s="92">
        <f>InputsTimeDependentComplianceG!L82</f>
        <v>4.0010957529035043</v>
      </c>
      <c r="DJ148" s="92">
        <f>InputsTimeDependentComplianceG!M82</f>
        <v>4.0010957529035043</v>
      </c>
      <c r="DK148" s="92">
        <f>InputsTimeDependentComplianceG!N82</f>
        <v>4.0010957529035043</v>
      </c>
      <c r="DL148" s="92">
        <f>InputsTimeDependentComplianceG!O82</f>
        <v>4.0010957529035043</v>
      </c>
      <c r="DM148" s="92">
        <f>InputsTimeDependentComplianceG!P82</f>
        <v>4.0010957529035043</v>
      </c>
      <c r="DN148" s="92">
        <f>InputsTimeDependentComplianceG!Q82</f>
        <v>4.0010957529035043</v>
      </c>
      <c r="DO148" s="92">
        <f>InputsTimeDependentComplianceG!R82</f>
        <v>4.0010957529035043</v>
      </c>
      <c r="DP148" s="92">
        <f t="shared" ref="DP148:DY148" si="836">DO148</f>
        <v>4.0010957529035043</v>
      </c>
      <c r="DQ148" s="92">
        <f t="shared" si="836"/>
        <v>4.0010957529035043</v>
      </c>
      <c r="DR148" s="92">
        <f t="shared" si="836"/>
        <v>4.0010957529035043</v>
      </c>
      <c r="DS148" s="92">
        <f t="shared" si="836"/>
        <v>4.0010957529035043</v>
      </c>
      <c r="DT148" s="92">
        <f t="shared" si="836"/>
        <v>4.0010957529035043</v>
      </c>
      <c r="DU148" s="92">
        <f t="shared" si="836"/>
        <v>4.0010957529035043</v>
      </c>
      <c r="DV148" s="92">
        <f t="shared" si="836"/>
        <v>4.0010957529035043</v>
      </c>
      <c r="DW148" s="92">
        <f t="shared" si="836"/>
        <v>4.0010957529035043</v>
      </c>
      <c r="DX148" s="92">
        <f t="shared" si="836"/>
        <v>4.0010957529035043</v>
      </c>
      <c r="DY148" s="92">
        <f t="shared" si="836"/>
        <v>4.0010957529035043</v>
      </c>
      <c r="DZ148" s="158"/>
      <c r="EA148" s="48">
        <f>InputsStatic!S82</f>
        <v>12</v>
      </c>
      <c r="EB148" s="47">
        <v>0.35868839344504999</v>
      </c>
      <c r="EC148" s="48">
        <f>InputsStatic!T82</f>
        <v>2000</v>
      </c>
      <c r="ED148" s="49">
        <f>InputsNOMAD!AH82</f>
        <v>2.1707167050799399E-2</v>
      </c>
      <c r="EE148" s="50">
        <f>InputsNOMAD!AI82</f>
        <v>0.31464115507938401</v>
      </c>
      <c r="EF148" s="48">
        <f>InputsStatic!K82</f>
        <v>0</v>
      </c>
      <c r="EH148" s="47">
        <f>InputsStatic!AF82</f>
        <v>0.72500000000000009</v>
      </c>
      <c r="EI148" s="23"/>
      <c r="EJ148" s="48">
        <f t="shared" si="770"/>
        <v>12</v>
      </c>
      <c r="EK148" s="48">
        <v>0</v>
      </c>
      <c r="EL148" s="48">
        <v>0</v>
      </c>
      <c r="EM148" s="48">
        <v>0</v>
      </c>
      <c r="EN148" s="48">
        <v>0</v>
      </c>
      <c r="EO148" s="48">
        <v>0</v>
      </c>
      <c r="EP148" s="48">
        <v>0</v>
      </c>
      <c r="EQ148" s="48">
        <v>0</v>
      </c>
      <c r="ER148" s="48">
        <v>0</v>
      </c>
      <c r="ES148" s="48">
        <v>0</v>
      </c>
      <c r="ET148" s="48">
        <v>0</v>
      </c>
      <c r="EU148" s="48">
        <v>0</v>
      </c>
      <c r="EV148" s="48">
        <v>1</v>
      </c>
      <c r="EW148" s="48">
        <v>0</v>
      </c>
      <c r="EX148" s="48">
        <v>0</v>
      </c>
      <c r="EY148" s="48">
        <f t="shared" si="771"/>
        <v>1</v>
      </c>
      <c r="EZ148" s="48">
        <f t="shared" si="579"/>
        <v>1</v>
      </c>
      <c r="FA148" s="158"/>
      <c r="FB148" s="48">
        <f t="shared" ref="FB148:FB179" si="837">$FB$115</f>
        <v>9</v>
      </c>
      <c r="FC148" s="43">
        <f t="shared" si="772"/>
        <v>2017</v>
      </c>
      <c r="FD148" s="78"/>
      <c r="FE148" s="78"/>
      <c r="FF148" s="78"/>
      <c r="FG148" s="78"/>
      <c r="FH148" s="78"/>
      <c r="FI148" s="78"/>
      <c r="FJ148" s="23"/>
      <c r="FK148" s="48"/>
      <c r="FL148" s="43"/>
      <c r="FM148" s="43"/>
      <c r="FN148" s="43"/>
      <c r="FO148" s="48">
        <f>InputsTimeDependentUnits!H82</f>
        <v>23695000</v>
      </c>
      <c r="FP148" s="48">
        <f>InputsTimeDependentUnits!I82</f>
        <v>23695000</v>
      </c>
      <c r="FQ148" s="48">
        <f>InputsTimeDependentUnits!J82</f>
        <v>23695000</v>
      </c>
      <c r="FR148" s="48">
        <f>InputsTimeDependentUnits!K82</f>
        <v>23695000</v>
      </c>
      <c r="FS148" s="48">
        <f>InputsTimeDependentUnits!L82</f>
        <v>23695000</v>
      </c>
      <c r="FT148" s="48">
        <f>InputsTimeDependentUnits!M82</f>
        <v>23695000</v>
      </c>
      <c r="FU148" s="48">
        <f>InputsTimeDependentUnits!N82</f>
        <v>23695000</v>
      </c>
      <c r="FV148" s="48">
        <f>InputsTimeDependentUnits!O82</f>
        <v>23695000</v>
      </c>
      <c r="FW148" s="48">
        <f>InputsTimeDependentUnits!P82</f>
        <v>23695000</v>
      </c>
      <c r="FX148" s="48">
        <f>InputsTimeDependentUnits!Q82</f>
        <v>23695000</v>
      </c>
      <c r="FY148" s="48">
        <f>InputsTimeDependentUnits!R82</f>
        <v>23695000</v>
      </c>
      <c r="FZ148" s="43">
        <f t="shared" ref="FZ148:GI149" si="838">FY148</f>
        <v>23695000</v>
      </c>
      <c r="GA148" s="43">
        <f t="shared" si="838"/>
        <v>23695000</v>
      </c>
      <c r="GB148" s="43">
        <f t="shared" si="838"/>
        <v>23695000</v>
      </c>
      <c r="GC148" s="43">
        <f t="shared" si="838"/>
        <v>23695000</v>
      </c>
      <c r="GD148" s="43">
        <f t="shared" si="838"/>
        <v>23695000</v>
      </c>
      <c r="GE148" s="43">
        <f t="shared" si="838"/>
        <v>23695000</v>
      </c>
      <c r="GF148" s="43">
        <f t="shared" si="838"/>
        <v>23695000</v>
      </c>
      <c r="GG148" s="43">
        <f t="shared" si="838"/>
        <v>23695000</v>
      </c>
      <c r="GH148" s="43">
        <f t="shared" si="838"/>
        <v>23695000</v>
      </c>
      <c r="GI148" s="43">
        <f t="shared" si="838"/>
        <v>23695000</v>
      </c>
      <c r="GJ148" s="158"/>
      <c r="GK148" s="48"/>
      <c r="GL148" s="43"/>
      <c r="GM148" s="43"/>
      <c r="GN148" s="43"/>
      <c r="GO148" s="224">
        <v>1</v>
      </c>
      <c r="GP148" s="224">
        <v>1</v>
      </c>
      <c r="GQ148" s="224">
        <v>1</v>
      </c>
      <c r="GR148" s="224">
        <v>1</v>
      </c>
      <c r="GS148" s="224">
        <v>1</v>
      </c>
      <c r="GT148" s="224">
        <v>1</v>
      </c>
      <c r="GU148" s="224">
        <v>1</v>
      </c>
      <c r="GV148" s="224">
        <v>1</v>
      </c>
      <c r="GW148" s="224">
        <v>1</v>
      </c>
      <c r="GX148" s="224">
        <v>1</v>
      </c>
      <c r="GY148" s="224">
        <v>1</v>
      </c>
      <c r="GZ148" s="224">
        <v>1</v>
      </c>
      <c r="HA148" s="224">
        <v>1</v>
      </c>
      <c r="HB148" s="224">
        <v>1</v>
      </c>
      <c r="HC148" s="224">
        <v>1</v>
      </c>
      <c r="HD148" s="224">
        <v>1</v>
      </c>
      <c r="HE148" s="224">
        <v>1</v>
      </c>
      <c r="HF148" s="224">
        <v>1</v>
      </c>
      <c r="HG148" s="224">
        <v>1</v>
      </c>
      <c r="HH148" s="224">
        <v>1</v>
      </c>
      <c r="HI148" s="224">
        <v>1</v>
      </c>
      <c r="HJ148" s="158"/>
      <c r="HK148" s="48">
        <f t="shared" si="774"/>
        <v>2010</v>
      </c>
      <c r="HL148" s="48">
        <f ca="1">IF($EJ148&gt;0,OFFSET(Dashboard!F$16,$EJ148-1,0),0)</f>
        <v>0</v>
      </c>
      <c r="HM148" s="48">
        <f ca="1">IF($EJ148&gt;0,OFFSET(Dashboard!G$16,$EJ148-1,0),0)</f>
        <v>0</v>
      </c>
      <c r="HN148" s="48">
        <f ca="1">IF($EJ148&gt;0,OFFSET(Dashboard!H$16,$EJ148-1,0),0)</f>
        <v>1</v>
      </c>
      <c r="HO148" s="158"/>
    </row>
    <row r="149" spans="1:223" ht="25.5" customHeight="1" x14ac:dyDescent="0.2">
      <c r="A149" s="48">
        <f t="shared" ca="1" si="548"/>
        <v>1</v>
      </c>
      <c r="B149" s="242">
        <f t="shared" si="749"/>
        <v>139</v>
      </c>
      <c r="C149" s="64"/>
      <c r="D149" s="529" t="str">
        <f ca="1">IF(EJ149&gt;0,OFFSET(Dashboard!$E$16,EJ149-1,0),"")</f>
        <v>2008 T-24</v>
      </c>
      <c r="E149" s="44" t="s">
        <v>262</v>
      </c>
      <c r="F149" s="22" t="s">
        <v>115</v>
      </c>
      <c r="G149" s="716">
        <f t="shared" ca="1" si="592"/>
        <v>0</v>
      </c>
      <c r="H149" s="715">
        <f t="shared" ca="1" si="593"/>
        <v>0</v>
      </c>
      <c r="I149" s="713">
        <f t="shared" ca="1" si="594"/>
        <v>1.8847200000000001E-2</v>
      </c>
      <c r="J149" s="525">
        <f>InputsStatic!J83</f>
        <v>40422</v>
      </c>
      <c r="K149" s="51">
        <f>InputsStatic!L83</f>
        <v>15</v>
      </c>
      <c r="L149" s="158"/>
      <c r="M149" s="765">
        <v>1</v>
      </c>
      <c r="N149" s="86">
        <v>0</v>
      </c>
      <c r="O149" s="43">
        <v>100</v>
      </c>
      <c r="P149" s="158"/>
      <c r="R149" s="614">
        <f>InputsStatic!M83</f>
        <v>0</v>
      </c>
      <c r="S149" s="615">
        <f>InputsStatic!N83</f>
        <v>0</v>
      </c>
      <c r="T149" s="615">
        <f>InputsStatic!O83</f>
        <v>2.4</v>
      </c>
      <c r="U149" s="135">
        <f>InputsStatic!P83</f>
        <v>1</v>
      </c>
      <c r="V149" s="135">
        <f>InputsStatic!Q83</f>
        <v>1</v>
      </c>
      <c r="W149" s="135">
        <f>InputsStatic!R83</f>
        <v>0</v>
      </c>
      <c r="X149" s="138"/>
      <c r="Y149" s="138"/>
      <c r="Z149" s="48"/>
      <c r="AA149" s="43"/>
      <c r="AB149" s="43"/>
      <c r="AC149" s="43"/>
      <c r="AD149" s="43">
        <f t="shared" si="717"/>
        <v>7853</v>
      </c>
      <c r="AE149" s="43">
        <f t="shared" si="718"/>
        <v>7853</v>
      </c>
      <c r="AF149" s="43">
        <f t="shared" si="719"/>
        <v>7853</v>
      </c>
      <c r="AG149" s="43">
        <f t="shared" si="720"/>
        <v>7853</v>
      </c>
      <c r="AH149" s="43">
        <f t="shared" si="721"/>
        <v>7853</v>
      </c>
      <c r="AI149" s="43">
        <f t="shared" si="722"/>
        <v>7853</v>
      </c>
      <c r="AJ149" s="43">
        <f t="shared" si="723"/>
        <v>7853</v>
      </c>
      <c r="AK149" s="43">
        <f t="shared" si="724"/>
        <v>7853</v>
      </c>
      <c r="AL149" s="43">
        <f t="shared" si="725"/>
        <v>7853</v>
      </c>
      <c r="AM149" s="43">
        <f t="shared" si="726"/>
        <v>7853</v>
      </c>
      <c r="AN149" s="43">
        <f t="shared" si="727"/>
        <v>7853</v>
      </c>
      <c r="AO149" s="43">
        <f t="shared" si="644"/>
        <v>7853</v>
      </c>
      <c r="AP149" s="43">
        <f t="shared" si="645"/>
        <v>7853</v>
      </c>
      <c r="AQ149" s="43">
        <f t="shared" si="646"/>
        <v>7853</v>
      </c>
      <c r="AR149" s="43">
        <f t="shared" si="647"/>
        <v>7853</v>
      </c>
      <c r="AS149" s="43">
        <f t="shared" si="648"/>
        <v>7853</v>
      </c>
      <c r="AT149" s="43">
        <f t="shared" si="649"/>
        <v>7853</v>
      </c>
      <c r="AU149" s="43">
        <f t="shared" si="650"/>
        <v>7853</v>
      </c>
      <c r="AV149" s="43">
        <f t="shared" si="651"/>
        <v>7853</v>
      </c>
      <c r="AW149" s="43">
        <f t="shared" si="652"/>
        <v>7853</v>
      </c>
      <c r="AX149" s="43">
        <f t="shared" si="653"/>
        <v>7853</v>
      </c>
      <c r="AY149" s="73"/>
      <c r="AZ149" s="23"/>
      <c r="BA149" s="526"/>
      <c r="BB149" s="92"/>
      <c r="BC149" s="92"/>
      <c r="BD149" s="92"/>
      <c r="BE149" s="92">
        <f>InputsTimeDependentComplianceE!H83</f>
        <v>0</v>
      </c>
      <c r="BF149" s="92">
        <f>InputsTimeDependentComplianceE!I83</f>
        <v>0</v>
      </c>
      <c r="BG149" s="92">
        <f>InputsTimeDependentComplianceE!J83</f>
        <v>0</v>
      </c>
      <c r="BH149" s="92">
        <f>InputsTimeDependentComplianceE!K83</f>
        <v>0</v>
      </c>
      <c r="BI149" s="92">
        <f>InputsTimeDependentComplianceE!L83</f>
        <v>0</v>
      </c>
      <c r="BJ149" s="92">
        <f>InputsTimeDependentComplianceE!M83</f>
        <v>0</v>
      </c>
      <c r="BK149" s="92">
        <f>InputsTimeDependentComplianceE!N83</f>
        <v>0</v>
      </c>
      <c r="BL149" s="92">
        <f>InputsTimeDependentComplianceE!O83</f>
        <v>0</v>
      </c>
      <c r="BM149" s="92">
        <f>InputsTimeDependentComplianceE!P83</f>
        <v>0</v>
      </c>
      <c r="BN149" s="92">
        <f>InputsTimeDependentComplianceE!Q83</f>
        <v>0</v>
      </c>
      <c r="BO149" s="92">
        <f>InputsTimeDependentComplianceE!R83</f>
        <v>0</v>
      </c>
      <c r="BP149" s="92">
        <f t="shared" si="572"/>
        <v>0</v>
      </c>
      <c r="BQ149" s="92">
        <f t="shared" si="572"/>
        <v>0</v>
      </c>
      <c r="BR149" s="92">
        <f t="shared" ref="BR149:BS149" si="839">BQ149</f>
        <v>0</v>
      </c>
      <c r="BS149" s="92">
        <f t="shared" si="839"/>
        <v>0</v>
      </c>
      <c r="BT149" s="92">
        <f t="shared" ref="BT149:BU149" si="840">BS149</f>
        <v>0</v>
      </c>
      <c r="BU149" s="92">
        <f t="shared" si="840"/>
        <v>0</v>
      </c>
      <c r="BV149" s="92">
        <f t="shared" ref="BV149:BW149" si="841">BU149</f>
        <v>0</v>
      </c>
      <c r="BW149" s="92">
        <f t="shared" si="841"/>
        <v>0</v>
      </c>
      <c r="BX149" s="92">
        <f t="shared" ref="BX149:BY149" si="842">BW149</f>
        <v>0</v>
      </c>
      <c r="BY149" s="92">
        <f t="shared" si="842"/>
        <v>0</v>
      </c>
      <c r="BZ149" s="23"/>
      <c r="CA149" s="526"/>
      <c r="CB149" s="92"/>
      <c r="CC149" s="92"/>
      <c r="CD149" s="92"/>
      <c r="CE149" s="92">
        <f>InputsTimeDependentComplianceD!H83</f>
        <v>0</v>
      </c>
      <c r="CF149" s="92">
        <f>InputsTimeDependentComplianceD!I83</f>
        <v>0</v>
      </c>
      <c r="CG149" s="92">
        <f>InputsTimeDependentComplianceD!J83</f>
        <v>0</v>
      </c>
      <c r="CH149" s="92">
        <f>InputsTimeDependentComplianceD!K83</f>
        <v>0</v>
      </c>
      <c r="CI149" s="92">
        <f>InputsTimeDependentComplianceD!L83</f>
        <v>0</v>
      </c>
      <c r="CJ149" s="92">
        <f>InputsTimeDependentComplianceD!M83</f>
        <v>0</v>
      </c>
      <c r="CK149" s="92">
        <f>InputsTimeDependentComplianceD!N83</f>
        <v>0</v>
      </c>
      <c r="CL149" s="92">
        <f>InputsTimeDependentComplianceD!O83</f>
        <v>0</v>
      </c>
      <c r="CM149" s="92">
        <f>InputsTimeDependentComplianceD!P83</f>
        <v>0</v>
      </c>
      <c r="CN149" s="92">
        <f>InputsTimeDependentComplianceD!Q83</f>
        <v>0</v>
      </c>
      <c r="CO149" s="92">
        <f>InputsTimeDependentComplianceD!R83</f>
        <v>0</v>
      </c>
      <c r="CP149" s="92">
        <f t="shared" ref="CP149:CY149" si="843">CO149</f>
        <v>0</v>
      </c>
      <c r="CQ149" s="92">
        <f t="shared" si="843"/>
        <v>0</v>
      </c>
      <c r="CR149" s="92">
        <f t="shared" si="843"/>
        <v>0</v>
      </c>
      <c r="CS149" s="92">
        <f t="shared" si="843"/>
        <v>0</v>
      </c>
      <c r="CT149" s="92">
        <f t="shared" si="843"/>
        <v>0</v>
      </c>
      <c r="CU149" s="92">
        <f t="shared" si="843"/>
        <v>0</v>
      </c>
      <c r="CV149" s="92">
        <f t="shared" si="843"/>
        <v>0</v>
      </c>
      <c r="CW149" s="92">
        <f t="shared" si="843"/>
        <v>0</v>
      </c>
      <c r="CX149" s="92">
        <f t="shared" si="843"/>
        <v>0</v>
      </c>
      <c r="CY149" s="92">
        <f t="shared" si="843"/>
        <v>0</v>
      </c>
      <c r="CZ149" s="158"/>
      <c r="DA149" s="526"/>
      <c r="DB149" s="92"/>
      <c r="DC149" s="92"/>
      <c r="DD149" s="92"/>
      <c r="DE149" s="92">
        <f>InputsTimeDependentComplianceG!H83</f>
        <v>1.41</v>
      </c>
      <c r="DF149" s="92">
        <f>InputsTimeDependentComplianceG!I83</f>
        <v>1.41</v>
      </c>
      <c r="DG149" s="92">
        <f>InputsTimeDependentComplianceG!J83</f>
        <v>1.41</v>
      </c>
      <c r="DH149" s="92">
        <f>InputsTimeDependentComplianceG!K83</f>
        <v>1.41</v>
      </c>
      <c r="DI149" s="92">
        <f>InputsTimeDependentComplianceG!L83</f>
        <v>1.41</v>
      </c>
      <c r="DJ149" s="92">
        <f>InputsTimeDependentComplianceG!M83</f>
        <v>1.41</v>
      </c>
      <c r="DK149" s="92">
        <f>InputsTimeDependentComplianceG!N83</f>
        <v>1.41</v>
      </c>
      <c r="DL149" s="92">
        <f>InputsTimeDependentComplianceG!O83</f>
        <v>1.41</v>
      </c>
      <c r="DM149" s="92">
        <f>InputsTimeDependentComplianceG!P83</f>
        <v>1.41</v>
      </c>
      <c r="DN149" s="92">
        <f>InputsTimeDependentComplianceG!Q83</f>
        <v>1.41</v>
      </c>
      <c r="DO149" s="92">
        <f>InputsTimeDependentComplianceG!R83</f>
        <v>1.41</v>
      </c>
      <c r="DP149" s="92">
        <f t="shared" ref="DP149:DY149" si="844">DO149</f>
        <v>1.41</v>
      </c>
      <c r="DQ149" s="92">
        <f t="shared" si="844"/>
        <v>1.41</v>
      </c>
      <c r="DR149" s="92">
        <f t="shared" si="844"/>
        <v>1.41</v>
      </c>
      <c r="DS149" s="92">
        <f t="shared" si="844"/>
        <v>1.41</v>
      </c>
      <c r="DT149" s="92">
        <f t="shared" si="844"/>
        <v>1.41</v>
      </c>
      <c r="DU149" s="92">
        <f t="shared" si="844"/>
        <v>1.41</v>
      </c>
      <c r="DV149" s="92">
        <f t="shared" si="844"/>
        <v>1.41</v>
      </c>
      <c r="DW149" s="92">
        <f t="shared" si="844"/>
        <v>1.41</v>
      </c>
      <c r="DX149" s="92">
        <f t="shared" si="844"/>
        <v>1.41</v>
      </c>
      <c r="DY149" s="92">
        <f t="shared" si="844"/>
        <v>1.41</v>
      </c>
      <c r="DZ149" s="158"/>
      <c r="EA149" s="48">
        <f>InputsStatic!S83</f>
        <v>12</v>
      </c>
      <c r="EB149" s="47">
        <v>0.18947165010539799</v>
      </c>
      <c r="EC149" s="48">
        <f>InputsStatic!T83</f>
        <v>2000</v>
      </c>
      <c r="ED149" s="49">
        <f>InputsNOMAD!AH83</f>
        <v>1.8071600899342299E-2</v>
      </c>
      <c r="EE149" s="50">
        <f>InputsNOMAD!AI83</f>
        <v>0.28428068868290202</v>
      </c>
      <c r="EF149" s="48">
        <f>InputsStatic!K83</f>
        <v>0</v>
      </c>
      <c r="EH149" s="47">
        <f>InputsStatic!AF83</f>
        <v>0.83499999999999996</v>
      </c>
      <c r="EI149" s="23"/>
      <c r="EJ149" s="48">
        <f t="shared" si="770"/>
        <v>12</v>
      </c>
      <c r="EK149" s="48">
        <v>0</v>
      </c>
      <c r="EL149" s="48">
        <v>0</v>
      </c>
      <c r="EM149" s="48">
        <v>0</v>
      </c>
      <c r="EN149" s="48">
        <v>0</v>
      </c>
      <c r="EO149" s="48">
        <v>0</v>
      </c>
      <c r="EP149" s="48">
        <v>0</v>
      </c>
      <c r="EQ149" s="48">
        <v>0</v>
      </c>
      <c r="ER149" s="48">
        <v>0</v>
      </c>
      <c r="ES149" s="48">
        <v>0</v>
      </c>
      <c r="ET149" s="48">
        <v>0</v>
      </c>
      <c r="EU149" s="48">
        <v>0</v>
      </c>
      <c r="EV149" s="48">
        <v>1</v>
      </c>
      <c r="EW149" s="48">
        <v>0</v>
      </c>
      <c r="EX149" s="48">
        <v>0</v>
      </c>
      <c r="EY149" s="48">
        <f t="shared" si="771"/>
        <v>1</v>
      </c>
      <c r="EZ149" s="48">
        <f t="shared" si="579"/>
        <v>1</v>
      </c>
      <c r="FA149" s="158"/>
      <c r="FB149" s="48">
        <f t="shared" si="837"/>
        <v>9</v>
      </c>
      <c r="FC149" s="43">
        <f t="shared" si="772"/>
        <v>2017</v>
      </c>
      <c r="FD149" s="78"/>
      <c r="FE149" s="78"/>
      <c r="FF149" s="78"/>
      <c r="FG149" s="78"/>
      <c r="FH149" s="78"/>
      <c r="FI149" s="78"/>
      <c r="FJ149" s="23"/>
      <c r="FK149" s="48"/>
      <c r="FL149" s="43"/>
      <c r="FM149" s="43"/>
      <c r="FN149" s="43"/>
      <c r="FO149" s="48">
        <f>InputsTimeDependentUnits!H83</f>
        <v>7853</v>
      </c>
      <c r="FP149" s="48">
        <f>InputsTimeDependentUnits!I83</f>
        <v>7853</v>
      </c>
      <c r="FQ149" s="48">
        <f>InputsTimeDependentUnits!J83</f>
        <v>7853</v>
      </c>
      <c r="FR149" s="250">
        <f>FQ149</f>
        <v>7853</v>
      </c>
      <c r="FS149" s="250">
        <f t="shared" ref="FS149:FY149" si="845">FR149</f>
        <v>7853</v>
      </c>
      <c r="FT149" s="250">
        <f t="shared" si="845"/>
        <v>7853</v>
      </c>
      <c r="FU149" s="250">
        <f t="shared" si="845"/>
        <v>7853</v>
      </c>
      <c r="FV149" s="250">
        <f t="shared" si="845"/>
        <v>7853</v>
      </c>
      <c r="FW149" s="250">
        <f t="shared" si="845"/>
        <v>7853</v>
      </c>
      <c r="FX149" s="250">
        <f t="shared" si="845"/>
        <v>7853</v>
      </c>
      <c r="FY149" s="250">
        <f t="shared" si="845"/>
        <v>7853</v>
      </c>
      <c r="FZ149" s="43">
        <f t="shared" si="838"/>
        <v>7853</v>
      </c>
      <c r="GA149" s="43">
        <f t="shared" si="838"/>
        <v>7853</v>
      </c>
      <c r="GB149" s="43">
        <f t="shared" si="838"/>
        <v>7853</v>
      </c>
      <c r="GC149" s="43">
        <f t="shared" si="838"/>
        <v>7853</v>
      </c>
      <c r="GD149" s="43">
        <f t="shared" si="838"/>
        <v>7853</v>
      </c>
      <c r="GE149" s="43">
        <f t="shared" si="838"/>
        <v>7853</v>
      </c>
      <c r="GF149" s="43">
        <f t="shared" si="838"/>
        <v>7853</v>
      </c>
      <c r="GG149" s="43">
        <f t="shared" si="838"/>
        <v>7853</v>
      </c>
      <c r="GH149" s="43">
        <f t="shared" si="838"/>
        <v>7853</v>
      </c>
      <c r="GI149" s="43">
        <f t="shared" si="838"/>
        <v>7853</v>
      </c>
      <c r="GJ149" s="158"/>
      <c r="GK149" s="48"/>
      <c r="GL149" s="43"/>
      <c r="GM149" s="43"/>
      <c r="GN149" s="43"/>
      <c r="GO149" s="224">
        <v>1</v>
      </c>
      <c r="GP149" s="224">
        <v>1</v>
      </c>
      <c r="GQ149" s="224">
        <v>1</v>
      </c>
      <c r="GR149" s="224">
        <v>1</v>
      </c>
      <c r="GS149" s="224">
        <v>1</v>
      </c>
      <c r="GT149" s="224">
        <v>1</v>
      </c>
      <c r="GU149" s="224">
        <v>1</v>
      </c>
      <c r="GV149" s="224">
        <v>1</v>
      </c>
      <c r="GW149" s="224">
        <v>1</v>
      </c>
      <c r="GX149" s="224">
        <v>1</v>
      </c>
      <c r="GY149" s="224">
        <v>1</v>
      </c>
      <c r="GZ149" s="224">
        <v>1</v>
      </c>
      <c r="HA149" s="224">
        <v>1</v>
      </c>
      <c r="HB149" s="224">
        <v>1</v>
      </c>
      <c r="HC149" s="224">
        <v>1</v>
      </c>
      <c r="HD149" s="224">
        <v>1</v>
      </c>
      <c r="HE149" s="224">
        <v>1</v>
      </c>
      <c r="HF149" s="224">
        <v>1</v>
      </c>
      <c r="HG149" s="224">
        <v>1</v>
      </c>
      <c r="HH149" s="224">
        <v>1</v>
      </c>
      <c r="HI149" s="224">
        <v>1</v>
      </c>
      <c r="HJ149" s="158"/>
      <c r="HK149" s="48">
        <f t="shared" si="774"/>
        <v>2010</v>
      </c>
      <c r="HL149" s="48">
        <f ca="1">IF($EJ149&gt;0,OFFSET(Dashboard!F$16,$EJ149-1,0),0)</f>
        <v>0</v>
      </c>
      <c r="HM149" s="48">
        <f ca="1">IF($EJ149&gt;0,OFFSET(Dashboard!G$16,$EJ149-1,0),0)</f>
        <v>0</v>
      </c>
      <c r="HN149" s="48">
        <f ca="1">IF($EJ149&gt;0,OFFSET(Dashboard!H$16,$EJ149-1,0),0)</f>
        <v>1</v>
      </c>
      <c r="HO149" s="158"/>
    </row>
    <row r="150" spans="1:223" ht="25.5" customHeight="1" x14ac:dyDescent="0.2">
      <c r="A150" s="48">
        <f t="shared" ca="1" si="548"/>
        <v>1</v>
      </c>
      <c r="B150" s="242">
        <f t="shared" si="749"/>
        <v>140</v>
      </c>
      <c r="C150" s="64"/>
      <c r="D150" s="529" t="str">
        <f ca="1">IF(EJ150&gt;0,OFFSET(Dashboard!$E$16,EJ150-1,0),"")</f>
        <v>2008 T-24</v>
      </c>
      <c r="E150" s="156" t="s">
        <v>353</v>
      </c>
      <c r="F150" s="157" t="s">
        <v>347</v>
      </c>
      <c r="G150" s="716">
        <f t="shared" ca="1" si="592"/>
        <v>124.54784403457781</v>
      </c>
      <c r="H150" s="715">
        <f t="shared" ca="1" si="593"/>
        <v>27.715124466307156</v>
      </c>
      <c r="I150" s="713">
        <f t="shared" ca="1" si="594"/>
        <v>0</v>
      </c>
      <c r="J150" s="525">
        <f>InputsStatic!J84</f>
        <v>40422</v>
      </c>
      <c r="K150" s="51">
        <f>InputsStatic!L84</f>
        <v>15</v>
      </c>
      <c r="L150" s="158"/>
      <c r="M150" s="765">
        <v>1</v>
      </c>
      <c r="N150" s="86">
        <v>0</v>
      </c>
      <c r="O150" s="43">
        <v>100</v>
      </c>
      <c r="P150" s="158"/>
      <c r="R150" s="614">
        <f>InputsStatic!M84</f>
        <v>0.91078261370953095</v>
      </c>
      <c r="S150" s="615">
        <f>InputsStatic!N84</f>
        <v>2.0267274553303566E-4</v>
      </c>
      <c r="T150" s="615">
        <f>InputsStatic!O84</f>
        <v>0</v>
      </c>
      <c r="U150" s="135">
        <f>InputsStatic!P84</f>
        <v>1</v>
      </c>
      <c r="V150" s="135">
        <f>InputsStatic!Q84</f>
        <v>1</v>
      </c>
      <c r="W150" s="135">
        <f>InputsStatic!R84</f>
        <v>-4.0333333333333341E-3</v>
      </c>
      <c r="X150" s="138"/>
      <c r="Y150" s="138"/>
      <c r="Z150" s="48"/>
      <c r="AA150" s="43"/>
      <c r="AB150" s="43"/>
      <c r="AC150" s="43"/>
      <c r="AD150" s="43">
        <f t="shared" si="717"/>
        <v>136748157.19999999</v>
      </c>
      <c r="AE150" s="43">
        <f t="shared" si="718"/>
        <v>136748157.19999999</v>
      </c>
      <c r="AF150" s="43">
        <f t="shared" si="719"/>
        <v>136748157.19999999</v>
      </c>
      <c r="AG150" s="43">
        <f t="shared" si="720"/>
        <v>136748157.19999999</v>
      </c>
      <c r="AH150" s="43">
        <f t="shared" si="721"/>
        <v>136748157.19999999</v>
      </c>
      <c r="AI150" s="43">
        <f t="shared" si="722"/>
        <v>136748157.19999999</v>
      </c>
      <c r="AJ150" s="43">
        <f t="shared" si="723"/>
        <v>136748157.19999999</v>
      </c>
      <c r="AK150" s="43">
        <f t="shared" si="724"/>
        <v>136748157.19999999</v>
      </c>
      <c r="AL150" s="43">
        <f t="shared" si="725"/>
        <v>136748157.19999999</v>
      </c>
      <c r="AM150" s="43">
        <f t="shared" si="726"/>
        <v>136748157.19999999</v>
      </c>
      <c r="AN150" s="43">
        <f t="shared" si="727"/>
        <v>136748157.19999999</v>
      </c>
      <c r="AO150" s="43">
        <f t="shared" si="644"/>
        <v>136748157.19999999</v>
      </c>
      <c r="AP150" s="43">
        <f t="shared" si="645"/>
        <v>136748157.19999999</v>
      </c>
      <c r="AQ150" s="43">
        <f t="shared" si="646"/>
        <v>136748157.19999999</v>
      </c>
      <c r="AR150" s="43">
        <f t="shared" si="647"/>
        <v>136748157.19999999</v>
      </c>
      <c r="AS150" s="43">
        <f t="shared" si="648"/>
        <v>136748157.19999999</v>
      </c>
      <c r="AT150" s="43">
        <f t="shared" si="649"/>
        <v>136748157.19999999</v>
      </c>
      <c r="AU150" s="43">
        <f t="shared" si="650"/>
        <v>136748157.19999999</v>
      </c>
      <c r="AV150" s="43">
        <f t="shared" si="651"/>
        <v>136748157.19999999</v>
      </c>
      <c r="AW150" s="43">
        <f t="shared" si="652"/>
        <v>136748157.19999999</v>
      </c>
      <c r="AX150" s="43">
        <f t="shared" si="653"/>
        <v>136748157.19999999</v>
      </c>
      <c r="AY150" s="73"/>
      <c r="AZ150" s="23"/>
      <c r="BA150" s="526"/>
      <c r="BB150" s="92"/>
      <c r="BC150" s="92"/>
      <c r="BD150" s="92"/>
      <c r="BE150" s="92">
        <f>InputsTimeDependentComplianceE!H84</f>
        <v>5.7067301833016693</v>
      </c>
      <c r="BF150" s="92">
        <f>InputsTimeDependentComplianceE!I84</f>
        <v>5.7067301833016693</v>
      </c>
      <c r="BG150" s="92">
        <f>InputsTimeDependentComplianceE!J84</f>
        <v>5.7067301833016693</v>
      </c>
      <c r="BH150" s="92">
        <f>InputsTimeDependentComplianceE!K84</f>
        <v>5.7067301833016693</v>
      </c>
      <c r="BI150" s="92">
        <f>InputsTimeDependentComplianceE!L84</f>
        <v>5.7067301833016693</v>
      </c>
      <c r="BJ150" s="92">
        <f>InputsTimeDependentComplianceE!M84</f>
        <v>5.7067301833016693</v>
      </c>
      <c r="BK150" s="92">
        <f>InputsTimeDependentComplianceE!N84</f>
        <v>5.7067301833016693</v>
      </c>
      <c r="BL150" s="92">
        <f>InputsTimeDependentComplianceE!O84</f>
        <v>5.7067301833016693</v>
      </c>
      <c r="BM150" s="92">
        <f>InputsTimeDependentComplianceE!P84</f>
        <v>5.7067301833016693</v>
      </c>
      <c r="BN150" s="92">
        <f>InputsTimeDependentComplianceE!Q84</f>
        <v>5.7067301833016693</v>
      </c>
      <c r="BO150" s="92">
        <f>InputsTimeDependentComplianceE!R84</f>
        <v>5.7067301833016693</v>
      </c>
      <c r="BP150" s="92">
        <f t="shared" si="572"/>
        <v>5.7067301833016693</v>
      </c>
      <c r="BQ150" s="92">
        <f t="shared" si="572"/>
        <v>5.7067301833016693</v>
      </c>
      <c r="BR150" s="92">
        <f t="shared" ref="BR150:BS150" si="846">BQ150</f>
        <v>5.7067301833016693</v>
      </c>
      <c r="BS150" s="92">
        <f t="shared" si="846"/>
        <v>5.7067301833016693</v>
      </c>
      <c r="BT150" s="92">
        <f t="shared" ref="BT150:BU150" si="847">BS150</f>
        <v>5.7067301833016693</v>
      </c>
      <c r="BU150" s="92">
        <f t="shared" si="847"/>
        <v>5.7067301833016693</v>
      </c>
      <c r="BV150" s="92">
        <f t="shared" ref="BV150:BW150" si="848">BU150</f>
        <v>5.7067301833016693</v>
      </c>
      <c r="BW150" s="92">
        <f t="shared" si="848"/>
        <v>5.7067301833016693</v>
      </c>
      <c r="BX150" s="92">
        <f t="shared" ref="BX150:BY150" si="849">BW150</f>
        <v>5.7067301833016693</v>
      </c>
      <c r="BY150" s="92">
        <f t="shared" si="849"/>
        <v>5.7067301833016693</v>
      </c>
      <c r="BZ150" s="23"/>
      <c r="CA150" s="526"/>
      <c r="CB150" s="92"/>
      <c r="CC150" s="92"/>
      <c r="CD150" s="92"/>
      <c r="CE150" s="92">
        <f>InputsTimeDependentComplianceD!H84</f>
        <v>5.6908190935923963</v>
      </c>
      <c r="CF150" s="92">
        <f>InputsTimeDependentComplianceD!I84</f>
        <v>5.6908190935923963</v>
      </c>
      <c r="CG150" s="92">
        <f>InputsTimeDependentComplianceD!J84</f>
        <v>5.6908190935923963</v>
      </c>
      <c r="CH150" s="92">
        <f>InputsTimeDependentComplianceD!K84</f>
        <v>5.6908190935923963</v>
      </c>
      <c r="CI150" s="92">
        <f>InputsTimeDependentComplianceD!L84</f>
        <v>5.6908190935923963</v>
      </c>
      <c r="CJ150" s="92">
        <f>InputsTimeDependentComplianceD!M84</f>
        <v>5.6908190935923963</v>
      </c>
      <c r="CK150" s="92">
        <f>InputsTimeDependentComplianceD!N84</f>
        <v>5.6908190935923963</v>
      </c>
      <c r="CL150" s="92">
        <f>InputsTimeDependentComplianceD!O84</f>
        <v>5.6908190935923963</v>
      </c>
      <c r="CM150" s="92">
        <f>InputsTimeDependentComplianceD!P84</f>
        <v>5.6908190935923963</v>
      </c>
      <c r="CN150" s="92">
        <f>InputsTimeDependentComplianceD!Q84</f>
        <v>5.6908190935923963</v>
      </c>
      <c r="CO150" s="92">
        <f>InputsTimeDependentComplianceD!R84</f>
        <v>5.6908190935923963</v>
      </c>
      <c r="CP150" s="92">
        <f t="shared" ref="CP150:CY150" si="850">CO150</f>
        <v>5.6908190935923963</v>
      </c>
      <c r="CQ150" s="92">
        <f t="shared" si="850"/>
        <v>5.6908190935923963</v>
      </c>
      <c r="CR150" s="92">
        <f t="shared" si="850"/>
        <v>5.6908190935923963</v>
      </c>
      <c r="CS150" s="92">
        <f t="shared" si="850"/>
        <v>5.6908190935923963</v>
      </c>
      <c r="CT150" s="92">
        <f t="shared" si="850"/>
        <v>5.6908190935923963</v>
      </c>
      <c r="CU150" s="92">
        <f t="shared" si="850"/>
        <v>5.6908190935923963</v>
      </c>
      <c r="CV150" s="92">
        <f t="shared" si="850"/>
        <v>5.6908190935923963</v>
      </c>
      <c r="CW150" s="92">
        <f t="shared" si="850"/>
        <v>5.6908190935923963</v>
      </c>
      <c r="CX150" s="92">
        <f t="shared" si="850"/>
        <v>5.6908190935923963</v>
      </c>
      <c r="CY150" s="92">
        <f t="shared" si="850"/>
        <v>5.6908190935923963</v>
      </c>
      <c r="CZ150" s="158"/>
      <c r="DA150" s="526"/>
      <c r="DB150" s="92"/>
      <c r="DC150" s="92"/>
      <c r="DD150" s="92"/>
      <c r="DE150" s="92">
        <f>InputsTimeDependentComplianceG!H84</f>
        <v>4.5889501832152284</v>
      </c>
      <c r="DF150" s="92">
        <f>InputsTimeDependentComplianceG!I84</f>
        <v>4.5889501832152284</v>
      </c>
      <c r="DG150" s="92">
        <f>InputsTimeDependentComplianceG!J84</f>
        <v>4.5889501832152284</v>
      </c>
      <c r="DH150" s="92">
        <f>InputsTimeDependentComplianceG!K84</f>
        <v>4.5889501832152284</v>
      </c>
      <c r="DI150" s="92">
        <f>InputsTimeDependentComplianceG!L84</f>
        <v>4.5889501832152284</v>
      </c>
      <c r="DJ150" s="92">
        <f>InputsTimeDependentComplianceG!M84</f>
        <v>4.5889501832152284</v>
      </c>
      <c r="DK150" s="92">
        <f>InputsTimeDependentComplianceG!N84</f>
        <v>4.5889501832152284</v>
      </c>
      <c r="DL150" s="92">
        <f>InputsTimeDependentComplianceG!O84</f>
        <v>4.5889501832152284</v>
      </c>
      <c r="DM150" s="92">
        <f>InputsTimeDependentComplianceG!P84</f>
        <v>4.5889501832152284</v>
      </c>
      <c r="DN150" s="92">
        <f>InputsTimeDependentComplianceG!Q84</f>
        <v>4.5889501832152284</v>
      </c>
      <c r="DO150" s="92">
        <f>InputsTimeDependentComplianceG!R84</f>
        <v>4.5889501832152284</v>
      </c>
      <c r="DP150" s="92">
        <f t="shared" ref="DP150:DY150" si="851">DO150</f>
        <v>4.5889501832152284</v>
      </c>
      <c r="DQ150" s="92">
        <f t="shared" si="851"/>
        <v>4.5889501832152284</v>
      </c>
      <c r="DR150" s="92">
        <f t="shared" si="851"/>
        <v>4.5889501832152284</v>
      </c>
      <c r="DS150" s="92">
        <f t="shared" si="851"/>
        <v>4.5889501832152284</v>
      </c>
      <c r="DT150" s="92">
        <f t="shared" si="851"/>
        <v>4.5889501832152284</v>
      </c>
      <c r="DU150" s="92">
        <f t="shared" si="851"/>
        <v>4.5889501832152284</v>
      </c>
      <c r="DV150" s="92">
        <f t="shared" si="851"/>
        <v>4.5889501832152284</v>
      </c>
      <c r="DW150" s="92">
        <f t="shared" si="851"/>
        <v>4.5889501832152284</v>
      </c>
      <c r="DX150" s="92">
        <f t="shared" si="851"/>
        <v>4.5889501832152284</v>
      </c>
      <c r="DY150" s="92">
        <f t="shared" si="851"/>
        <v>4.5889501832152284</v>
      </c>
      <c r="DZ150" s="158"/>
      <c r="EA150" s="48">
        <f>InputsStatic!S84</f>
        <v>12</v>
      </c>
      <c r="EB150" s="47">
        <v>0.48635307337964795</v>
      </c>
      <c r="EC150" s="48">
        <f>InputsStatic!T84</f>
        <v>2000</v>
      </c>
      <c r="ED150" s="49">
        <f>InputsNOMAD!AH84</f>
        <v>2.5913944479205701E-2</v>
      </c>
      <c r="EE150" s="50">
        <f>InputsNOMAD!AI84</f>
        <v>0.25775916622200501</v>
      </c>
      <c r="EF150" s="48">
        <f>InputsStatic!K84</f>
        <v>0</v>
      </c>
      <c r="EH150" s="598">
        <f>InputsStatic!AF84</f>
        <v>3.5000000000000003E-2</v>
      </c>
      <c r="EI150" s="23"/>
      <c r="EJ150" s="48">
        <f t="shared" si="770"/>
        <v>12</v>
      </c>
      <c r="EK150" s="48">
        <v>0</v>
      </c>
      <c r="EL150" s="48">
        <v>0</v>
      </c>
      <c r="EM150" s="48">
        <v>0</v>
      </c>
      <c r="EN150" s="48">
        <v>0</v>
      </c>
      <c r="EO150" s="48">
        <v>0</v>
      </c>
      <c r="EP150" s="48">
        <v>0</v>
      </c>
      <c r="EQ150" s="48">
        <v>0</v>
      </c>
      <c r="ER150" s="48">
        <v>0</v>
      </c>
      <c r="ES150" s="48">
        <v>0</v>
      </c>
      <c r="ET150" s="48">
        <v>0</v>
      </c>
      <c r="EU150" s="48">
        <v>0</v>
      </c>
      <c r="EV150" s="48">
        <v>1</v>
      </c>
      <c r="EW150" s="48">
        <v>0</v>
      </c>
      <c r="EX150" s="48">
        <v>0</v>
      </c>
      <c r="EY150" s="48">
        <f t="shared" si="771"/>
        <v>1</v>
      </c>
      <c r="EZ150" s="48">
        <f t="shared" si="579"/>
        <v>1</v>
      </c>
      <c r="FA150" s="158"/>
      <c r="FB150" s="48">
        <f t="shared" si="837"/>
        <v>9</v>
      </c>
      <c r="FC150" s="43">
        <f t="shared" si="772"/>
        <v>2017</v>
      </c>
      <c r="FD150" s="78"/>
      <c r="FE150" s="78"/>
      <c r="FF150" s="78"/>
      <c r="FG150" s="78"/>
      <c r="FH150" s="78"/>
      <c r="FI150" s="78"/>
      <c r="FJ150" s="23"/>
      <c r="FK150" s="48"/>
      <c r="FL150" s="43"/>
      <c r="FM150" s="43"/>
      <c r="FN150" s="43"/>
      <c r="FO150" s="48">
        <f>InputsTimeDependentUnits!H84</f>
        <v>136748157.19999999</v>
      </c>
      <c r="FP150" s="48">
        <f>InputsTimeDependentUnits!I84</f>
        <v>136748157.19999999</v>
      </c>
      <c r="FQ150" s="48">
        <f>InputsTimeDependentUnits!J84</f>
        <v>136748157.19999999</v>
      </c>
      <c r="FR150" s="48">
        <f>InputsTimeDependentUnits!K84</f>
        <v>136748157.19999999</v>
      </c>
      <c r="FS150" s="48">
        <f>InputsTimeDependentUnits!L84</f>
        <v>136748157.19999999</v>
      </c>
      <c r="FT150" s="48">
        <f>InputsTimeDependentUnits!M84</f>
        <v>136748157.19999999</v>
      </c>
      <c r="FU150" s="48">
        <f>InputsTimeDependentUnits!N84</f>
        <v>136748157.19999999</v>
      </c>
      <c r="FV150" s="48">
        <f>InputsTimeDependentUnits!O84</f>
        <v>136748157.19999999</v>
      </c>
      <c r="FW150" s="48">
        <f>InputsTimeDependentUnits!P84</f>
        <v>136748157.19999999</v>
      </c>
      <c r="FX150" s="48">
        <f>InputsTimeDependentUnits!Q84</f>
        <v>136748157.19999999</v>
      </c>
      <c r="FY150" s="48">
        <f>InputsTimeDependentUnits!R84</f>
        <v>136748157.19999999</v>
      </c>
      <c r="FZ150" s="43">
        <f t="shared" ref="FZ150:GI154" si="852">FY150</f>
        <v>136748157.19999999</v>
      </c>
      <c r="GA150" s="43">
        <f t="shared" si="852"/>
        <v>136748157.19999999</v>
      </c>
      <c r="GB150" s="43">
        <f t="shared" si="852"/>
        <v>136748157.19999999</v>
      </c>
      <c r="GC150" s="43">
        <f t="shared" si="852"/>
        <v>136748157.19999999</v>
      </c>
      <c r="GD150" s="43">
        <f t="shared" si="852"/>
        <v>136748157.19999999</v>
      </c>
      <c r="GE150" s="43">
        <f t="shared" si="852"/>
        <v>136748157.19999999</v>
      </c>
      <c r="GF150" s="43">
        <f t="shared" si="852"/>
        <v>136748157.19999999</v>
      </c>
      <c r="GG150" s="43">
        <f t="shared" si="852"/>
        <v>136748157.19999999</v>
      </c>
      <c r="GH150" s="43">
        <f t="shared" si="852"/>
        <v>136748157.19999999</v>
      </c>
      <c r="GI150" s="43">
        <f t="shared" si="852"/>
        <v>136748157.19999999</v>
      </c>
      <c r="GJ150" s="158"/>
      <c r="GK150" s="48"/>
      <c r="GL150" s="43"/>
      <c r="GM150" s="43"/>
      <c r="GN150" s="43"/>
      <c r="GO150" s="224">
        <v>1</v>
      </c>
      <c r="GP150" s="224">
        <v>1</v>
      </c>
      <c r="GQ150" s="224">
        <v>1</v>
      </c>
      <c r="GR150" s="224">
        <v>1</v>
      </c>
      <c r="GS150" s="224">
        <v>1</v>
      </c>
      <c r="GT150" s="224">
        <v>1</v>
      </c>
      <c r="GU150" s="224">
        <v>1</v>
      </c>
      <c r="GV150" s="224">
        <v>1</v>
      </c>
      <c r="GW150" s="224">
        <v>1</v>
      </c>
      <c r="GX150" s="224">
        <v>1</v>
      </c>
      <c r="GY150" s="224">
        <v>1</v>
      </c>
      <c r="GZ150" s="224">
        <v>1</v>
      </c>
      <c r="HA150" s="224">
        <v>1</v>
      </c>
      <c r="HB150" s="224">
        <v>1</v>
      </c>
      <c r="HC150" s="224">
        <v>1</v>
      </c>
      <c r="HD150" s="224">
        <v>1</v>
      </c>
      <c r="HE150" s="224">
        <v>1</v>
      </c>
      <c r="HF150" s="224">
        <v>1</v>
      </c>
      <c r="HG150" s="224">
        <v>1</v>
      </c>
      <c r="HH150" s="224">
        <v>1</v>
      </c>
      <c r="HI150" s="224">
        <v>1</v>
      </c>
      <c r="HJ150" s="158"/>
      <c r="HK150" s="48">
        <f t="shared" si="774"/>
        <v>2010</v>
      </c>
      <c r="HL150" s="48">
        <f ca="1">IF($EJ150&gt;0,OFFSET(Dashboard!F$16,$EJ150-1,0),0)</f>
        <v>0</v>
      </c>
      <c r="HM150" s="48">
        <f ca="1">IF($EJ150&gt;0,OFFSET(Dashboard!G$16,$EJ150-1,0),0)</f>
        <v>0</v>
      </c>
      <c r="HN150" s="48">
        <f ca="1">IF($EJ150&gt;0,OFFSET(Dashboard!H$16,$EJ150-1,0),0)</f>
        <v>1</v>
      </c>
      <c r="HO150" s="158"/>
    </row>
    <row r="151" spans="1:223" ht="25.5" customHeight="1" x14ac:dyDescent="0.2">
      <c r="A151" s="48">
        <f t="shared" ca="1" si="548"/>
        <v>1</v>
      </c>
      <c r="B151" s="242">
        <f t="shared" si="749"/>
        <v>141</v>
      </c>
      <c r="C151" s="64"/>
      <c r="D151" s="529" t="str">
        <f ca="1">IF(EJ151&gt;0,OFFSET(Dashboard!$E$16,EJ151-1,0),"")</f>
        <v>2008 T-24</v>
      </c>
      <c r="E151" s="156" t="s">
        <v>354</v>
      </c>
      <c r="F151" s="157" t="s">
        <v>348</v>
      </c>
      <c r="G151" s="716">
        <f t="shared" ca="1" si="592"/>
        <v>68.601714613377652</v>
      </c>
      <c r="H151" s="715">
        <f t="shared" ca="1" si="593"/>
        <v>15.411492136306144</v>
      </c>
      <c r="I151" s="713">
        <f t="shared" ca="1" si="594"/>
        <v>0</v>
      </c>
      <c r="J151" s="525">
        <f>InputsStatic!J85</f>
        <v>40422</v>
      </c>
      <c r="K151" s="51">
        <f>InputsStatic!L85</f>
        <v>15</v>
      </c>
      <c r="L151" s="158"/>
      <c r="M151" s="765">
        <v>1</v>
      </c>
      <c r="N151" s="86">
        <v>0</v>
      </c>
      <c r="O151" s="43">
        <v>100</v>
      </c>
      <c r="P151" s="158"/>
      <c r="R151" s="614">
        <f>InputsStatic!M85</f>
        <v>0.33099380425213593</v>
      </c>
      <c r="S151" s="615">
        <f>InputsStatic!N85</f>
        <v>7.4358322385182903E-5</v>
      </c>
      <c r="T151" s="615">
        <f>InputsStatic!O85</f>
        <v>0</v>
      </c>
      <c r="U151" s="135">
        <f>InputsStatic!P85</f>
        <v>1</v>
      </c>
      <c r="V151" s="135">
        <f>InputsStatic!Q85</f>
        <v>1</v>
      </c>
      <c r="W151" s="135">
        <f>InputsStatic!R85</f>
        <v>-4.0333333333333341E-3</v>
      </c>
      <c r="X151" s="138"/>
      <c r="Y151" s="138"/>
      <c r="Z151" s="48"/>
      <c r="AA151" s="43"/>
      <c r="AB151" s="43"/>
      <c r="AC151" s="43"/>
      <c r="AD151" s="43">
        <f t="shared" si="717"/>
        <v>207259814.93333331</v>
      </c>
      <c r="AE151" s="43">
        <f t="shared" si="718"/>
        <v>207259814.93333331</v>
      </c>
      <c r="AF151" s="43">
        <f t="shared" si="719"/>
        <v>207259814.93333331</v>
      </c>
      <c r="AG151" s="43">
        <f t="shared" si="720"/>
        <v>207259814.93333331</v>
      </c>
      <c r="AH151" s="43">
        <f t="shared" si="721"/>
        <v>207259814.93333331</v>
      </c>
      <c r="AI151" s="43">
        <f t="shared" si="722"/>
        <v>207259814.93333331</v>
      </c>
      <c r="AJ151" s="43">
        <f t="shared" si="723"/>
        <v>207259814.93333331</v>
      </c>
      <c r="AK151" s="43">
        <f t="shared" si="724"/>
        <v>207259814.93333331</v>
      </c>
      <c r="AL151" s="43">
        <f t="shared" si="725"/>
        <v>207259814.93333331</v>
      </c>
      <c r="AM151" s="43">
        <f t="shared" si="726"/>
        <v>207259814.93333331</v>
      </c>
      <c r="AN151" s="43">
        <f t="shared" si="727"/>
        <v>207259814.93333331</v>
      </c>
      <c r="AO151" s="43">
        <f t="shared" si="644"/>
        <v>207259814.93333331</v>
      </c>
      <c r="AP151" s="43">
        <f t="shared" si="645"/>
        <v>207259814.93333331</v>
      </c>
      <c r="AQ151" s="43">
        <f t="shared" si="646"/>
        <v>207259814.93333331</v>
      </c>
      <c r="AR151" s="43">
        <f t="shared" si="647"/>
        <v>207259814.93333331</v>
      </c>
      <c r="AS151" s="43">
        <f t="shared" si="648"/>
        <v>207259814.93333331</v>
      </c>
      <c r="AT151" s="43">
        <f t="shared" si="649"/>
        <v>207259814.93333331</v>
      </c>
      <c r="AU151" s="43">
        <f t="shared" si="650"/>
        <v>207259814.93333331</v>
      </c>
      <c r="AV151" s="43">
        <f t="shared" si="651"/>
        <v>207259814.93333331</v>
      </c>
      <c r="AW151" s="43">
        <f t="shared" si="652"/>
        <v>207259814.93333331</v>
      </c>
      <c r="AX151" s="43">
        <f t="shared" si="653"/>
        <v>207259814.93333331</v>
      </c>
      <c r="AY151" s="73"/>
      <c r="AZ151" s="23"/>
      <c r="BA151" s="526"/>
      <c r="BB151" s="92"/>
      <c r="BC151" s="92"/>
      <c r="BD151" s="92"/>
      <c r="BE151" s="92">
        <f>InputsTimeDependentComplianceE!H85</f>
        <v>5.6905838172590304</v>
      </c>
      <c r="BF151" s="92">
        <f>InputsTimeDependentComplianceE!I85</f>
        <v>5.6905838172590304</v>
      </c>
      <c r="BG151" s="92">
        <f>InputsTimeDependentComplianceE!J85</f>
        <v>5.6905838172590304</v>
      </c>
      <c r="BH151" s="92">
        <f>InputsTimeDependentComplianceE!K85</f>
        <v>5.6905838172590304</v>
      </c>
      <c r="BI151" s="92">
        <f>InputsTimeDependentComplianceE!L85</f>
        <v>5.6905838172590304</v>
      </c>
      <c r="BJ151" s="92">
        <f>InputsTimeDependentComplianceE!M85</f>
        <v>5.6905838172590304</v>
      </c>
      <c r="BK151" s="92">
        <f>InputsTimeDependentComplianceE!N85</f>
        <v>5.6905838172590304</v>
      </c>
      <c r="BL151" s="92">
        <f>InputsTimeDependentComplianceE!O85</f>
        <v>5.6905838172590304</v>
      </c>
      <c r="BM151" s="92">
        <f>InputsTimeDependentComplianceE!P85</f>
        <v>5.6905838172590304</v>
      </c>
      <c r="BN151" s="92">
        <f>InputsTimeDependentComplianceE!Q85</f>
        <v>5.6905838172590304</v>
      </c>
      <c r="BO151" s="92">
        <f>InputsTimeDependentComplianceE!R85</f>
        <v>5.6905838172590304</v>
      </c>
      <c r="BP151" s="92">
        <f t="shared" si="572"/>
        <v>5.6905838172590304</v>
      </c>
      <c r="BQ151" s="92">
        <f t="shared" si="572"/>
        <v>5.6905838172590304</v>
      </c>
      <c r="BR151" s="92">
        <f t="shared" ref="BR151:BS151" si="853">BQ151</f>
        <v>5.6905838172590304</v>
      </c>
      <c r="BS151" s="92">
        <f t="shared" si="853"/>
        <v>5.6905838172590304</v>
      </c>
      <c r="BT151" s="92">
        <f t="shared" ref="BT151:BU151" si="854">BS151</f>
        <v>5.6905838172590304</v>
      </c>
      <c r="BU151" s="92">
        <f t="shared" si="854"/>
        <v>5.6905838172590304</v>
      </c>
      <c r="BV151" s="92">
        <f t="shared" ref="BV151:BW151" si="855">BU151</f>
        <v>5.6905838172590304</v>
      </c>
      <c r="BW151" s="92">
        <f t="shared" si="855"/>
        <v>5.6905838172590304</v>
      </c>
      <c r="BX151" s="92">
        <f t="shared" ref="BX151:BY151" si="856">BW151</f>
        <v>5.6905838172590304</v>
      </c>
      <c r="BY151" s="92">
        <f t="shared" si="856"/>
        <v>5.6905838172590304</v>
      </c>
      <c r="BZ151" s="23"/>
      <c r="CA151" s="526"/>
      <c r="CB151" s="92"/>
      <c r="CC151" s="92"/>
      <c r="CD151" s="92"/>
      <c r="CE151" s="92">
        <f>InputsTimeDependentComplianceD!H85</f>
        <v>5.6703665261962577</v>
      </c>
      <c r="CF151" s="92">
        <f>InputsTimeDependentComplianceD!I85</f>
        <v>5.6703665261962577</v>
      </c>
      <c r="CG151" s="92">
        <f>InputsTimeDependentComplianceD!J85</f>
        <v>5.6703665261962577</v>
      </c>
      <c r="CH151" s="92">
        <f>InputsTimeDependentComplianceD!K85</f>
        <v>5.6703665261962577</v>
      </c>
      <c r="CI151" s="92">
        <f>InputsTimeDependentComplianceD!L85</f>
        <v>5.6703665261962577</v>
      </c>
      <c r="CJ151" s="92">
        <f>InputsTimeDependentComplianceD!M85</f>
        <v>5.6703665261962577</v>
      </c>
      <c r="CK151" s="92">
        <f>InputsTimeDependentComplianceD!N85</f>
        <v>5.6703665261962577</v>
      </c>
      <c r="CL151" s="92">
        <f>InputsTimeDependentComplianceD!O85</f>
        <v>5.6703665261962577</v>
      </c>
      <c r="CM151" s="92">
        <f>InputsTimeDependentComplianceD!P85</f>
        <v>5.6703665261962577</v>
      </c>
      <c r="CN151" s="92">
        <f>InputsTimeDependentComplianceD!Q85</f>
        <v>5.6703665261962577</v>
      </c>
      <c r="CO151" s="92">
        <f>InputsTimeDependentComplianceD!R85</f>
        <v>5.6703665261962577</v>
      </c>
      <c r="CP151" s="92">
        <f t="shared" ref="CP151:CY151" si="857">CO151</f>
        <v>5.6703665261962577</v>
      </c>
      <c r="CQ151" s="92">
        <f t="shared" si="857"/>
        <v>5.6703665261962577</v>
      </c>
      <c r="CR151" s="92">
        <f t="shared" si="857"/>
        <v>5.6703665261962577</v>
      </c>
      <c r="CS151" s="92">
        <f t="shared" si="857"/>
        <v>5.6703665261962577</v>
      </c>
      <c r="CT151" s="92">
        <f t="shared" si="857"/>
        <v>5.6703665261962577</v>
      </c>
      <c r="CU151" s="92">
        <f t="shared" si="857"/>
        <v>5.6703665261962577</v>
      </c>
      <c r="CV151" s="92">
        <f t="shared" si="857"/>
        <v>5.6703665261962577</v>
      </c>
      <c r="CW151" s="92">
        <f t="shared" si="857"/>
        <v>5.6703665261962577</v>
      </c>
      <c r="CX151" s="92">
        <f t="shared" si="857"/>
        <v>5.6703665261962577</v>
      </c>
      <c r="CY151" s="92">
        <f t="shared" si="857"/>
        <v>5.6703665261962577</v>
      </c>
      <c r="CZ151" s="158"/>
      <c r="DA151" s="526"/>
      <c r="DB151" s="92"/>
      <c r="DC151" s="92"/>
      <c r="DD151" s="92"/>
      <c r="DE151" s="92">
        <f>InputsTimeDependentComplianceG!H85</f>
        <v>4.561868720457495</v>
      </c>
      <c r="DF151" s="92">
        <f>InputsTimeDependentComplianceG!I85</f>
        <v>4.561868720457495</v>
      </c>
      <c r="DG151" s="92">
        <f>InputsTimeDependentComplianceG!J85</f>
        <v>4.561868720457495</v>
      </c>
      <c r="DH151" s="92">
        <f>InputsTimeDependentComplianceG!K85</f>
        <v>4.561868720457495</v>
      </c>
      <c r="DI151" s="92">
        <f>InputsTimeDependentComplianceG!L85</f>
        <v>4.561868720457495</v>
      </c>
      <c r="DJ151" s="92">
        <f>InputsTimeDependentComplianceG!M85</f>
        <v>4.561868720457495</v>
      </c>
      <c r="DK151" s="92">
        <f>InputsTimeDependentComplianceG!N85</f>
        <v>4.561868720457495</v>
      </c>
      <c r="DL151" s="92">
        <f>InputsTimeDependentComplianceG!O85</f>
        <v>4.561868720457495</v>
      </c>
      <c r="DM151" s="92">
        <f>InputsTimeDependentComplianceG!P85</f>
        <v>4.561868720457495</v>
      </c>
      <c r="DN151" s="92">
        <f>InputsTimeDependentComplianceG!Q85</f>
        <v>4.561868720457495</v>
      </c>
      <c r="DO151" s="92">
        <f>InputsTimeDependentComplianceG!R85</f>
        <v>4.561868720457495</v>
      </c>
      <c r="DP151" s="92">
        <f t="shared" ref="DP151:DY151" si="858">DO151</f>
        <v>4.561868720457495</v>
      </c>
      <c r="DQ151" s="92">
        <f t="shared" si="858"/>
        <v>4.561868720457495</v>
      </c>
      <c r="DR151" s="92">
        <f t="shared" si="858"/>
        <v>4.561868720457495</v>
      </c>
      <c r="DS151" s="92">
        <f t="shared" si="858"/>
        <v>4.561868720457495</v>
      </c>
      <c r="DT151" s="92">
        <f t="shared" si="858"/>
        <v>4.561868720457495</v>
      </c>
      <c r="DU151" s="92">
        <f t="shared" si="858"/>
        <v>4.561868720457495</v>
      </c>
      <c r="DV151" s="92">
        <f t="shared" si="858"/>
        <v>4.561868720457495</v>
      </c>
      <c r="DW151" s="92">
        <f t="shared" si="858"/>
        <v>4.561868720457495</v>
      </c>
      <c r="DX151" s="92">
        <f t="shared" si="858"/>
        <v>4.561868720457495</v>
      </c>
      <c r="DY151" s="92">
        <f t="shared" si="858"/>
        <v>4.561868720457495</v>
      </c>
      <c r="DZ151" s="158"/>
      <c r="EA151" s="48">
        <f>InputsStatic!S85</f>
        <v>12</v>
      </c>
      <c r="EB151" s="47">
        <v>0.48635307337964795</v>
      </c>
      <c r="EC151" s="48">
        <f>InputsStatic!T85</f>
        <v>2000</v>
      </c>
      <c r="ED151" s="49">
        <f>InputsNOMAD!AH85</f>
        <v>2.5913944479205701E-2</v>
      </c>
      <c r="EE151" s="50">
        <f>InputsNOMAD!AI85</f>
        <v>0.25775916622200501</v>
      </c>
      <c r="EF151" s="48">
        <f>InputsStatic!K85</f>
        <v>0</v>
      </c>
      <c r="EH151" s="598">
        <f>InputsStatic!AF85</f>
        <v>3.5000000000000003E-2</v>
      </c>
      <c r="EI151" s="23"/>
      <c r="EJ151" s="48">
        <f t="shared" si="770"/>
        <v>12</v>
      </c>
      <c r="EK151" s="48">
        <v>0</v>
      </c>
      <c r="EL151" s="48">
        <v>0</v>
      </c>
      <c r="EM151" s="48">
        <v>0</v>
      </c>
      <c r="EN151" s="48">
        <v>0</v>
      </c>
      <c r="EO151" s="48">
        <v>0</v>
      </c>
      <c r="EP151" s="48">
        <v>0</v>
      </c>
      <c r="EQ151" s="48">
        <v>0</v>
      </c>
      <c r="ER151" s="48">
        <v>0</v>
      </c>
      <c r="ES151" s="48">
        <v>0</v>
      </c>
      <c r="ET151" s="48">
        <v>0</v>
      </c>
      <c r="EU151" s="48">
        <v>0</v>
      </c>
      <c r="EV151" s="48">
        <v>1</v>
      </c>
      <c r="EW151" s="48">
        <v>0</v>
      </c>
      <c r="EX151" s="48">
        <v>0</v>
      </c>
      <c r="EY151" s="48">
        <f t="shared" si="771"/>
        <v>1</v>
      </c>
      <c r="EZ151" s="48">
        <f t="shared" si="579"/>
        <v>1</v>
      </c>
      <c r="FA151" s="158"/>
      <c r="FB151" s="48">
        <f t="shared" si="837"/>
        <v>9</v>
      </c>
      <c r="FC151" s="43">
        <f t="shared" si="772"/>
        <v>2017</v>
      </c>
      <c r="FD151" s="78"/>
      <c r="FE151" s="78"/>
      <c r="FF151" s="78"/>
      <c r="FG151" s="78"/>
      <c r="FH151" s="78"/>
      <c r="FI151" s="78"/>
      <c r="FJ151" s="23"/>
      <c r="FK151" s="48"/>
      <c r="FL151" s="43"/>
      <c r="FM151" s="43"/>
      <c r="FN151" s="43"/>
      <c r="FO151" s="48">
        <f>InputsTimeDependentUnits!H85</f>
        <v>207259814.93333331</v>
      </c>
      <c r="FP151" s="48">
        <f>InputsTimeDependentUnits!I85</f>
        <v>207259814.93333331</v>
      </c>
      <c r="FQ151" s="48">
        <f>InputsTimeDependentUnits!J85</f>
        <v>207259814.93333331</v>
      </c>
      <c r="FR151" s="48">
        <f>InputsTimeDependentUnits!K85</f>
        <v>207259814.93333331</v>
      </c>
      <c r="FS151" s="48">
        <f>InputsTimeDependentUnits!L85</f>
        <v>207259814.93333331</v>
      </c>
      <c r="FT151" s="48">
        <f>InputsTimeDependentUnits!M85</f>
        <v>207259814.93333331</v>
      </c>
      <c r="FU151" s="48">
        <f>InputsTimeDependentUnits!N85</f>
        <v>207259814.93333331</v>
      </c>
      <c r="FV151" s="48">
        <f>InputsTimeDependentUnits!O85</f>
        <v>207259814.93333331</v>
      </c>
      <c r="FW151" s="48">
        <f>InputsTimeDependentUnits!P85</f>
        <v>207259814.93333331</v>
      </c>
      <c r="FX151" s="48">
        <f>InputsTimeDependentUnits!Q85</f>
        <v>207259814.93333331</v>
      </c>
      <c r="FY151" s="48">
        <f>InputsTimeDependentUnits!R85</f>
        <v>207259814.93333331</v>
      </c>
      <c r="FZ151" s="43">
        <f t="shared" si="852"/>
        <v>207259814.93333331</v>
      </c>
      <c r="GA151" s="43">
        <f t="shared" si="852"/>
        <v>207259814.93333331</v>
      </c>
      <c r="GB151" s="43">
        <f t="shared" si="852"/>
        <v>207259814.93333331</v>
      </c>
      <c r="GC151" s="43">
        <f t="shared" si="852"/>
        <v>207259814.93333331</v>
      </c>
      <c r="GD151" s="43">
        <f t="shared" si="852"/>
        <v>207259814.93333331</v>
      </c>
      <c r="GE151" s="43">
        <f t="shared" si="852"/>
        <v>207259814.93333331</v>
      </c>
      <c r="GF151" s="43">
        <f t="shared" si="852"/>
        <v>207259814.93333331</v>
      </c>
      <c r="GG151" s="43">
        <f t="shared" si="852"/>
        <v>207259814.93333331</v>
      </c>
      <c r="GH151" s="43">
        <f t="shared" si="852"/>
        <v>207259814.93333331</v>
      </c>
      <c r="GI151" s="43">
        <f t="shared" si="852"/>
        <v>207259814.93333331</v>
      </c>
      <c r="GJ151" s="158"/>
      <c r="GK151" s="48"/>
      <c r="GL151" s="43"/>
      <c r="GM151" s="43"/>
      <c r="GN151" s="43"/>
      <c r="GO151" s="224">
        <v>1</v>
      </c>
      <c r="GP151" s="224">
        <v>1</v>
      </c>
      <c r="GQ151" s="224">
        <v>1</v>
      </c>
      <c r="GR151" s="224">
        <v>1</v>
      </c>
      <c r="GS151" s="224">
        <v>1</v>
      </c>
      <c r="GT151" s="224">
        <v>1</v>
      </c>
      <c r="GU151" s="224">
        <v>1</v>
      </c>
      <c r="GV151" s="224">
        <v>1</v>
      </c>
      <c r="GW151" s="224">
        <v>1</v>
      </c>
      <c r="GX151" s="224">
        <v>1</v>
      </c>
      <c r="GY151" s="224">
        <v>1</v>
      </c>
      <c r="GZ151" s="224">
        <v>1</v>
      </c>
      <c r="HA151" s="224">
        <v>1</v>
      </c>
      <c r="HB151" s="224">
        <v>1</v>
      </c>
      <c r="HC151" s="224">
        <v>1</v>
      </c>
      <c r="HD151" s="224">
        <v>1</v>
      </c>
      <c r="HE151" s="224">
        <v>1</v>
      </c>
      <c r="HF151" s="224">
        <v>1</v>
      </c>
      <c r="HG151" s="224">
        <v>1</v>
      </c>
      <c r="HH151" s="224">
        <v>1</v>
      </c>
      <c r="HI151" s="224">
        <v>1</v>
      </c>
      <c r="HJ151" s="158"/>
      <c r="HK151" s="48">
        <f t="shared" si="774"/>
        <v>2010</v>
      </c>
      <c r="HL151" s="48">
        <f ca="1">IF($EJ151&gt;0,OFFSET(Dashboard!F$16,$EJ151-1,0),0)</f>
        <v>0</v>
      </c>
      <c r="HM151" s="48">
        <f ca="1">IF($EJ151&gt;0,OFFSET(Dashboard!G$16,$EJ151-1,0),0)</f>
        <v>0</v>
      </c>
      <c r="HN151" s="48">
        <f ca="1">IF($EJ151&gt;0,OFFSET(Dashboard!H$16,$EJ151-1,0),0)</f>
        <v>1</v>
      </c>
      <c r="HO151" s="158"/>
    </row>
    <row r="152" spans="1:223" ht="25.5" customHeight="1" x14ac:dyDescent="0.2">
      <c r="A152" s="48">
        <f t="shared" ca="1" si="548"/>
        <v>1</v>
      </c>
      <c r="B152" s="242">
        <f t="shared" si="749"/>
        <v>142</v>
      </c>
      <c r="C152" s="64"/>
      <c r="D152" s="529" t="str">
        <f ca="1">IF(EJ152&gt;0,OFFSET(Dashboard!$E$16,EJ152-1,0),"")</f>
        <v>2008 T-24</v>
      </c>
      <c r="E152" s="156" t="s">
        <v>355</v>
      </c>
      <c r="F152" s="157" t="s">
        <v>349</v>
      </c>
      <c r="G152" s="716">
        <f t="shared" ca="1" si="592"/>
        <v>5.672187764750265</v>
      </c>
      <c r="H152" s="715">
        <f t="shared" ca="1" si="593"/>
        <v>0</v>
      </c>
      <c r="I152" s="713">
        <f t="shared" ca="1" si="594"/>
        <v>0</v>
      </c>
      <c r="J152" s="525">
        <f>InputsStatic!J86</f>
        <v>40422</v>
      </c>
      <c r="K152" s="51">
        <f>InputsStatic!L86</f>
        <v>15</v>
      </c>
      <c r="L152" s="158"/>
      <c r="M152" s="765">
        <v>1</v>
      </c>
      <c r="N152" s="86">
        <v>0</v>
      </c>
      <c r="O152" s="43">
        <v>100</v>
      </c>
      <c r="P152" s="158"/>
      <c r="R152" s="614">
        <f>InputsStatic!M86</f>
        <v>0.81039073666855144</v>
      </c>
      <c r="S152" s="615">
        <f>InputsStatic!N86</f>
        <v>0</v>
      </c>
      <c r="T152" s="615">
        <f>InputsStatic!O86</f>
        <v>0</v>
      </c>
      <c r="U152" s="135">
        <f>InputsStatic!P86</f>
        <v>1</v>
      </c>
      <c r="V152" s="135">
        <f>InputsStatic!Q86</f>
        <v>1</v>
      </c>
      <c r="W152" s="135">
        <f>InputsStatic!R86</f>
        <v>-4.0333333333333341E-3</v>
      </c>
      <c r="X152" s="138"/>
      <c r="Y152" s="138"/>
      <c r="Z152" s="48"/>
      <c r="AA152" s="43"/>
      <c r="AB152" s="43"/>
      <c r="AC152" s="43"/>
      <c r="AD152" s="43">
        <f t="shared" si="717"/>
        <v>6999324.5333333332</v>
      </c>
      <c r="AE152" s="43">
        <f t="shared" si="718"/>
        <v>6999324.5333333332</v>
      </c>
      <c r="AF152" s="43">
        <f t="shared" si="719"/>
        <v>6999324.5333333332</v>
      </c>
      <c r="AG152" s="43">
        <f t="shared" si="720"/>
        <v>6999324.5333333332</v>
      </c>
      <c r="AH152" s="43">
        <f t="shared" si="721"/>
        <v>6999324.5333333332</v>
      </c>
      <c r="AI152" s="43">
        <f t="shared" si="722"/>
        <v>6999324.5333333332</v>
      </c>
      <c r="AJ152" s="43">
        <f t="shared" si="723"/>
        <v>6999324.5333333332</v>
      </c>
      <c r="AK152" s="43">
        <f t="shared" si="724"/>
        <v>6999324.5333333332</v>
      </c>
      <c r="AL152" s="43">
        <f t="shared" si="725"/>
        <v>6999324.5333333332</v>
      </c>
      <c r="AM152" s="43">
        <f t="shared" si="726"/>
        <v>6999324.5333333332</v>
      </c>
      <c r="AN152" s="43">
        <f t="shared" si="727"/>
        <v>6999324.5333333332</v>
      </c>
      <c r="AO152" s="43">
        <f t="shared" si="644"/>
        <v>6999324.5333333332</v>
      </c>
      <c r="AP152" s="43">
        <f t="shared" si="645"/>
        <v>6999324.5333333332</v>
      </c>
      <c r="AQ152" s="43">
        <f t="shared" si="646"/>
        <v>6999324.5333333332</v>
      </c>
      <c r="AR152" s="43">
        <f t="shared" si="647"/>
        <v>6999324.5333333332</v>
      </c>
      <c r="AS152" s="43">
        <f t="shared" si="648"/>
        <v>6999324.5333333332</v>
      </c>
      <c r="AT152" s="43">
        <f t="shared" si="649"/>
        <v>6999324.5333333332</v>
      </c>
      <c r="AU152" s="43">
        <f t="shared" si="650"/>
        <v>6999324.5333333332</v>
      </c>
      <c r="AV152" s="43">
        <f t="shared" si="651"/>
        <v>6999324.5333333332</v>
      </c>
      <c r="AW152" s="43">
        <f t="shared" si="652"/>
        <v>6999324.5333333332</v>
      </c>
      <c r="AX152" s="43">
        <f t="shared" si="653"/>
        <v>6999324.5333333332</v>
      </c>
      <c r="AY152" s="73"/>
      <c r="AZ152" s="23"/>
      <c r="BA152" s="526"/>
      <c r="BB152" s="92"/>
      <c r="BC152" s="92"/>
      <c r="BD152" s="92"/>
      <c r="BE152" s="92">
        <f>InputsTimeDependentComplianceE!H86</f>
        <v>3.97</v>
      </c>
      <c r="BF152" s="92">
        <f>InputsTimeDependentComplianceE!I86</f>
        <v>3.97</v>
      </c>
      <c r="BG152" s="92">
        <f>InputsTimeDependentComplianceE!J86</f>
        <v>3.97</v>
      </c>
      <c r="BH152" s="92">
        <f>InputsTimeDependentComplianceE!K86</f>
        <v>3.97</v>
      </c>
      <c r="BI152" s="92">
        <f>InputsTimeDependentComplianceE!L86</f>
        <v>3.97</v>
      </c>
      <c r="BJ152" s="92">
        <f>InputsTimeDependentComplianceE!M86</f>
        <v>3.97</v>
      </c>
      <c r="BK152" s="92">
        <f>InputsTimeDependentComplianceE!N86</f>
        <v>3.97</v>
      </c>
      <c r="BL152" s="92">
        <f>InputsTimeDependentComplianceE!O86</f>
        <v>3.97</v>
      </c>
      <c r="BM152" s="92">
        <f>InputsTimeDependentComplianceE!P86</f>
        <v>3.97</v>
      </c>
      <c r="BN152" s="92">
        <f>InputsTimeDependentComplianceE!Q86</f>
        <v>3.97</v>
      </c>
      <c r="BO152" s="92">
        <f>InputsTimeDependentComplianceE!R86</f>
        <v>3.97</v>
      </c>
      <c r="BP152" s="92">
        <f t="shared" si="572"/>
        <v>3.97</v>
      </c>
      <c r="BQ152" s="92">
        <f t="shared" si="572"/>
        <v>3.97</v>
      </c>
      <c r="BR152" s="92">
        <f t="shared" ref="BR152:BS152" si="859">BQ152</f>
        <v>3.97</v>
      </c>
      <c r="BS152" s="92">
        <f t="shared" si="859"/>
        <v>3.97</v>
      </c>
      <c r="BT152" s="92">
        <f t="shared" ref="BT152:BU152" si="860">BS152</f>
        <v>3.97</v>
      </c>
      <c r="BU152" s="92">
        <f t="shared" si="860"/>
        <v>3.97</v>
      </c>
      <c r="BV152" s="92">
        <f t="shared" ref="BV152:BW152" si="861">BU152</f>
        <v>3.97</v>
      </c>
      <c r="BW152" s="92">
        <f t="shared" si="861"/>
        <v>3.97</v>
      </c>
      <c r="BX152" s="92">
        <f t="shared" ref="BX152:BY152" si="862">BW152</f>
        <v>3.97</v>
      </c>
      <c r="BY152" s="92">
        <f t="shared" si="862"/>
        <v>3.97</v>
      </c>
      <c r="BZ152" s="23"/>
      <c r="CA152" s="526"/>
      <c r="CB152" s="92"/>
      <c r="CC152" s="92"/>
      <c r="CD152" s="92"/>
      <c r="CE152" s="92">
        <f>InputsTimeDependentComplianceD!H86</f>
        <v>3.29</v>
      </c>
      <c r="CF152" s="92">
        <f>InputsTimeDependentComplianceD!I86</f>
        <v>3.29</v>
      </c>
      <c r="CG152" s="92">
        <f>InputsTimeDependentComplianceD!J86</f>
        <v>3.29</v>
      </c>
      <c r="CH152" s="92">
        <f>InputsTimeDependentComplianceD!K86</f>
        <v>3.29</v>
      </c>
      <c r="CI152" s="92">
        <f>InputsTimeDependentComplianceD!L86</f>
        <v>3.29</v>
      </c>
      <c r="CJ152" s="92">
        <f>InputsTimeDependentComplianceD!M86</f>
        <v>3.29</v>
      </c>
      <c r="CK152" s="92">
        <f>InputsTimeDependentComplianceD!N86</f>
        <v>3.29</v>
      </c>
      <c r="CL152" s="92">
        <f>InputsTimeDependentComplianceD!O86</f>
        <v>3.29</v>
      </c>
      <c r="CM152" s="92">
        <f>InputsTimeDependentComplianceD!P86</f>
        <v>3.29</v>
      </c>
      <c r="CN152" s="92">
        <f>InputsTimeDependentComplianceD!Q86</f>
        <v>3.29</v>
      </c>
      <c r="CO152" s="92">
        <f>InputsTimeDependentComplianceD!R86</f>
        <v>3.29</v>
      </c>
      <c r="CP152" s="92">
        <f t="shared" ref="CP152:CY152" si="863">CO152</f>
        <v>3.29</v>
      </c>
      <c r="CQ152" s="92">
        <f t="shared" si="863"/>
        <v>3.29</v>
      </c>
      <c r="CR152" s="92">
        <f t="shared" si="863"/>
        <v>3.29</v>
      </c>
      <c r="CS152" s="92">
        <f t="shared" si="863"/>
        <v>3.29</v>
      </c>
      <c r="CT152" s="92">
        <f t="shared" si="863"/>
        <v>3.29</v>
      </c>
      <c r="CU152" s="92">
        <f t="shared" si="863"/>
        <v>3.29</v>
      </c>
      <c r="CV152" s="92">
        <f t="shared" si="863"/>
        <v>3.29</v>
      </c>
      <c r="CW152" s="92">
        <f t="shared" si="863"/>
        <v>3.29</v>
      </c>
      <c r="CX152" s="92">
        <f t="shared" si="863"/>
        <v>3.29</v>
      </c>
      <c r="CY152" s="92">
        <f t="shared" si="863"/>
        <v>3.29</v>
      </c>
      <c r="CZ152" s="158"/>
      <c r="DA152" s="526"/>
      <c r="DB152" s="92"/>
      <c r="DC152" s="92"/>
      <c r="DD152" s="92"/>
      <c r="DE152" s="92">
        <f>InputsTimeDependentComplianceG!H86</f>
        <v>1.41</v>
      </c>
      <c r="DF152" s="92">
        <f>InputsTimeDependentComplianceG!I86</f>
        <v>1.41</v>
      </c>
      <c r="DG152" s="92">
        <f>InputsTimeDependentComplianceG!J86</f>
        <v>1.41</v>
      </c>
      <c r="DH152" s="92">
        <f>InputsTimeDependentComplianceG!K86</f>
        <v>1.41</v>
      </c>
      <c r="DI152" s="92">
        <f>InputsTimeDependentComplianceG!L86</f>
        <v>1.41</v>
      </c>
      <c r="DJ152" s="92">
        <f>InputsTimeDependentComplianceG!M86</f>
        <v>1.41</v>
      </c>
      <c r="DK152" s="92">
        <f>InputsTimeDependentComplianceG!N86</f>
        <v>1.41</v>
      </c>
      <c r="DL152" s="92">
        <f>InputsTimeDependentComplianceG!O86</f>
        <v>1.41</v>
      </c>
      <c r="DM152" s="92">
        <f>InputsTimeDependentComplianceG!P86</f>
        <v>1.41</v>
      </c>
      <c r="DN152" s="92">
        <f>InputsTimeDependentComplianceG!Q86</f>
        <v>1.41</v>
      </c>
      <c r="DO152" s="92">
        <f>InputsTimeDependentComplianceG!R86</f>
        <v>1.41</v>
      </c>
      <c r="DP152" s="92">
        <f t="shared" ref="DP152:DY152" si="864">DO152</f>
        <v>1.41</v>
      </c>
      <c r="DQ152" s="92">
        <f t="shared" si="864"/>
        <v>1.41</v>
      </c>
      <c r="DR152" s="92">
        <f t="shared" si="864"/>
        <v>1.41</v>
      </c>
      <c r="DS152" s="92">
        <f t="shared" si="864"/>
        <v>1.41</v>
      </c>
      <c r="DT152" s="92">
        <f t="shared" si="864"/>
        <v>1.41</v>
      </c>
      <c r="DU152" s="92">
        <f t="shared" si="864"/>
        <v>1.41</v>
      </c>
      <c r="DV152" s="92">
        <f t="shared" si="864"/>
        <v>1.41</v>
      </c>
      <c r="DW152" s="92">
        <f t="shared" si="864"/>
        <v>1.41</v>
      </c>
      <c r="DX152" s="92">
        <f t="shared" si="864"/>
        <v>1.41</v>
      </c>
      <c r="DY152" s="92">
        <f t="shared" si="864"/>
        <v>1.41</v>
      </c>
      <c r="DZ152" s="158"/>
      <c r="EA152" s="48">
        <f>InputsStatic!S86</f>
        <v>12</v>
      </c>
      <c r="EB152" s="47">
        <v>0.48635307337964795</v>
      </c>
      <c r="EC152" s="48">
        <f>InputsStatic!T86</f>
        <v>2000</v>
      </c>
      <c r="ED152" s="49">
        <f>InputsNOMAD!AH86</f>
        <v>2.5913944479205701E-2</v>
      </c>
      <c r="EE152" s="50">
        <f>InputsNOMAD!AI86</f>
        <v>0.25775916622200501</v>
      </c>
      <c r="EF152" s="48">
        <f>InputsStatic!K86</f>
        <v>0</v>
      </c>
      <c r="EH152" s="598">
        <f>InputsStatic!AF86</f>
        <v>3.5000000000000003E-2</v>
      </c>
      <c r="EI152" s="23"/>
      <c r="EJ152" s="48">
        <f t="shared" si="770"/>
        <v>12</v>
      </c>
      <c r="EK152" s="48">
        <v>0</v>
      </c>
      <c r="EL152" s="48">
        <v>0</v>
      </c>
      <c r="EM152" s="48">
        <v>0</v>
      </c>
      <c r="EN152" s="48">
        <v>0</v>
      </c>
      <c r="EO152" s="48">
        <v>0</v>
      </c>
      <c r="EP152" s="48">
        <v>0</v>
      </c>
      <c r="EQ152" s="48">
        <v>0</v>
      </c>
      <c r="ER152" s="48">
        <v>0</v>
      </c>
      <c r="ES152" s="48">
        <v>0</v>
      </c>
      <c r="ET152" s="48">
        <v>0</v>
      </c>
      <c r="EU152" s="48">
        <v>0</v>
      </c>
      <c r="EV152" s="48">
        <v>1</v>
      </c>
      <c r="EW152" s="48">
        <v>0</v>
      </c>
      <c r="EX152" s="48">
        <v>0</v>
      </c>
      <c r="EY152" s="48">
        <f t="shared" si="771"/>
        <v>1</v>
      </c>
      <c r="EZ152" s="48">
        <f t="shared" si="579"/>
        <v>1</v>
      </c>
      <c r="FA152" s="158"/>
      <c r="FB152" s="48">
        <f t="shared" si="837"/>
        <v>9</v>
      </c>
      <c r="FC152" s="43">
        <f t="shared" si="772"/>
        <v>2017</v>
      </c>
      <c r="FD152" s="78"/>
      <c r="FE152" s="78"/>
      <c r="FF152" s="78"/>
      <c r="FG152" s="78"/>
      <c r="FH152" s="78"/>
      <c r="FI152" s="78"/>
      <c r="FJ152" s="23"/>
      <c r="FK152" s="48"/>
      <c r="FL152" s="43"/>
      <c r="FM152" s="43"/>
      <c r="FN152" s="43"/>
      <c r="FO152" s="48">
        <f>InputsTimeDependentUnits!H86</f>
        <v>6999324.5333333332</v>
      </c>
      <c r="FP152" s="48">
        <f>InputsTimeDependentUnits!I86</f>
        <v>6999324.5333333332</v>
      </c>
      <c r="FQ152" s="48">
        <f>InputsTimeDependentUnits!J86</f>
        <v>6999324.5333333332</v>
      </c>
      <c r="FR152" s="48">
        <f>InputsTimeDependentUnits!K86</f>
        <v>6999324.5333333332</v>
      </c>
      <c r="FS152" s="48">
        <f>InputsTimeDependentUnits!L86</f>
        <v>6999324.5333333332</v>
      </c>
      <c r="FT152" s="48">
        <f>InputsTimeDependentUnits!M86</f>
        <v>6999324.5333333332</v>
      </c>
      <c r="FU152" s="48">
        <f>InputsTimeDependentUnits!N86</f>
        <v>6999324.5333333332</v>
      </c>
      <c r="FV152" s="48">
        <f>InputsTimeDependentUnits!O86</f>
        <v>6999324.5333333332</v>
      </c>
      <c r="FW152" s="48">
        <f>InputsTimeDependentUnits!P86</f>
        <v>6999324.5333333332</v>
      </c>
      <c r="FX152" s="48">
        <f>InputsTimeDependentUnits!Q86</f>
        <v>6999324.5333333332</v>
      </c>
      <c r="FY152" s="48">
        <f>InputsTimeDependentUnits!R86</f>
        <v>6999324.5333333332</v>
      </c>
      <c r="FZ152" s="43">
        <f t="shared" ref="FZ152:GI152" si="865">FY152</f>
        <v>6999324.5333333332</v>
      </c>
      <c r="GA152" s="43">
        <f t="shared" si="865"/>
        <v>6999324.5333333332</v>
      </c>
      <c r="GB152" s="43">
        <f t="shared" si="865"/>
        <v>6999324.5333333332</v>
      </c>
      <c r="GC152" s="43">
        <f t="shared" si="865"/>
        <v>6999324.5333333332</v>
      </c>
      <c r="GD152" s="43">
        <f t="shared" si="865"/>
        <v>6999324.5333333332</v>
      </c>
      <c r="GE152" s="43">
        <f t="shared" si="865"/>
        <v>6999324.5333333332</v>
      </c>
      <c r="GF152" s="43">
        <f t="shared" si="865"/>
        <v>6999324.5333333332</v>
      </c>
      <c r="GG152" s="43">
        <f t="shared" si="865"/>
        <v>6999324.5333333332</v>
      </c>
      <c r="GH152" s="43">
        <f t="shared" si="865"/>
        <v>6999324.5333333332</v>
      </c>
      <c r="GI152" s="43">
        <f t="shared" si="865"/>
        <v>6999324.5333333332</v>
      </c>
      <c r="GJ152" s="158"/>
      <c r="GK152" s="48"/>
      <c r="GL152" s="43"/>
      <c r="GM152" s="43"/>
      <c r="GN152" s="43"/>
      <c r="GO152" s="224">
        <v>1</v>
      </c>
      <c r="GP152" s="224">
        <v>1</v>
      </c>
      <c r="GQ152" s="224">
        <v>1</v>
      </c>
      <c r="GR152" s="224">
        <v>1</v>
      </c>
      <c r="GS152" s="224">
        <v>1</v>
      </c>
      <c r="GT152" s="224">
        <v>1</v>
      </c>
      <c r="GU152" s="224">
        <v>1</v>
      </c>
      <c r="GV152" s="224">
        <v>1</v>
      </c>
      <c r="GW152" s="224">
        <v>1</v>
      </c>
      <c r="GX152" s="224">
        <v>1</v>
      </c>
      <c r="GY152" s="224">
        <v>1</v>
      </c>
      <c r="GZ152" s="224">
        <v>1</v>
      </c>
      <c r="HA152" s="224">
        <v>1</v>
      </c>
      <c r="HB152" s="224">
        <v>1</v>
      </c>
      <c r="HC152" s="224">
        <v>1</v>
      </c>
      <c r="HD152" s="224">
        <v>1</v>
      </c>
      <c r="HE152" s="224">
        <v>1</v>
      </c>
      <c r="HF152" s="224">
        <v>1</v>
      </c>
      <c r="HG152" s="224">
        <v>1</v>
      </c>
      <c r="HH152" s="224">
        <v>1</v>
      </c>
      <c r="HI152" s="224">
        <v>1</v>
      </c>
      <c r="HJ152" s="158"/>
      <c r="HK152" s="48">
        <f t="shared" si="774"/>
        <v>2010</v>
      </c>
      <c r="HL152" s="48">
        <f ca="1">IF($EJ152&gt;0,OFFSET(Dashboard!F$16,$EJ152-1,0),0)</f>
        <v>0</v>
      </c>
      <c r="HM152" s="48">
        <f ca="1">IF($EJ152&gt;0,OFFSET(Dashboard!G$16,$EJ152-1,0),0)</f>
        <v>0</v>
      </c>
      <c r="HN152" s="48">
        <f ca="1">IF($EJ152&gt;0,OFFSET(Dashboard!H$16,$EJ152-1,0),0)</f>
        <v>1</v>
      </c>
      <c r="HO152" s="158"/>
    </row>
    <row r="153" spans="1:223" ht="25.5" customHeight="1" x14ac:dyDescent="0.2">
      <c r="A153" s="48">
        <f t="shared" ca="1" si="548"/>
        <v>1</v>
      </c>
      <c r="B153" s="242">
        <f t="shared" si="749"/>
        <v>143</v>
      </c>
      <c r="C153" s="64"/>
      <c r="D153" s="529" t="str">
        <f ca="1">IF(EJ153&gt;0,OFFSET(Dashboard!$E$16,EJ153-1,0),"")</f>
        <v>2008 T-24</v>
      </c>
      <c r="E153" s="156" t="s">
        <v>356</v>
      </c>
      <c r="F153" s="157" t="s">
        <v>350</v>
      </c>
      <c r="G153" s="716">
        <f t="shared" ca="1" si="592"/>
        <v>3.7974999999999999</v>
      </c>
      <c r="H153" s="715">
        <f t="shared" ca="1" si="593"/>
        <v>2.0832000000000002</v>
      </c>
      <c r="I153" s="713">
        <f t="shared" ca="1" si="594"/>
        <v>0</v>
      </c>
      <c r="J153" s="525">
        <f>InputsStatic!J87</f>
        <v>40422</v>
      </c>
      <c r="K153" s="51">
        <f>InputsStatic!L87</f>
        <v>15</v>
      </c>
      <c r="L153" s="158"/>
      <c r="M153" s="765">
        <v>1</v>
      </c>
      <c r="N153" s="86">
        <v>0</v>
      </c>
      <c r="O153" s="43">
        <v>100</v>
      </c>
      <c r="P153" s="158"/>
      <c r="R153" s="614">
        <f>InputsStatic!M87</f>
        <v>1000</v>
      </c>
      <c r="S153" s="615">
        <f>InputsStatic!N87</f>
        <v>0.5485714285714286</v>
      </c>
      <c r="T153" s="615">
        <f>InputsStatic!O87</f>
        <v>0</v>
      </c>
      <c r="U153" s="135">
        <f>InputsStatic!P87</f>
        <v>1</v>
      </c>
      <c r="V153" s="135">
        <f>InputsStatic!Q87</f>
        <v>1</v>
      </c>
      <c r="W153" s="135">
        <f>InputsStatic!R87</f>
        <v>-4.0333333333333341E-3</v>
      </c>
      <c r="X153" s="138"/>
      <c r="Y153" s="138"/>
      <c r="Z153" s="48"/>
      <c r="AA153" s="43"/>
      <c r="AB153" s="43"/>
      <c r="AC153" s="43"/>
      <c r="AD153" s="43">
        <f t="shared" si="717"/>
        <v>3797.5</v>
      </c>
      <c r="AE153" s="43">
        <f t="shared" si="718"/>
        <v>3797.5</v>
      </c>
      <c r="AF153" s="43">
        <f t="shared" si="719"/>
        <v>3797.5</v>
      </c>
      <c r="AG153" s="43">
        <f t="shared" si="720"/>
        <v>3797.5</v>
      </c>
      <c r="AH153" s="43">
        <f t="shared" si="721"/>
        <v>3797.5</v>
      </c>
      <c r="AI153" s="43">
        <f t="shared" si="722"/>
        <v>3797.5</v>
      </c>
      <c r="AJ153" s="43">
        <f t="shared" si="723"/>
        <v>3797.5</v>
      </c>
      <c r="AK153" s="43">
        <f t="shared" si="724"/>
        <v>3797.5</v>
      </c>
      <c r="AL153" s="43">
        <f t="shared" si="725"/>
        <v>3797.5</v>
      </c>
      <c r="AM153" s="43">
        <f t="shared" si="726"/>
        <v>3797.5</v>
      </c>
      <c r="AN153" s="43">
        <f t="shared" si="727"/>
        <v>3797.5</v>
      </c>
      <c r="AO153" s="43">
        <f t="shared" si="644"/>
        <v>3797.5</v>
      </c>
      <c r="AP153" s="43">
        <f t="shared" si="645"/>
        <v>3797.5</v>
      </c>
      <c r="AQ153" s="43">
        <f t="shared" si="646"/>
        <v>3797.5</v>
      </c>
      <c r="AR153" s="43">
        <f t="shared" si="647"/>
        <v>3797.5</v>
      </c>
      <c r="AS153" s="43">
        <f t="shared" si="648"/>
        <v>3797.5</v>
      </c>
      <c r="AT153" s="43">
        <f t="shared" si="649"/>
        <v>3797.5</v>
      </c>
      <c r="AU153" s="43">
        <f t="shared" si="650"/>
        <v>3797.5</v>
      </c>
      <c r="AV153" s="43">
        <f t="shared" si="651"/>
        <v>3797.5</v>
      </c>
      <c r="AW153" s="43">
        <f t="shared" si="652"/>
        <v>3797.5</v>
      </c>
      <c r="AX153" s="43">
        <f t="shared" si="653"/>
        <v>3797.5</v>
      </c>
      <c r="AY153" s="73"/>
      <c r="AZ153" s="23"/>
      <c r="BA153" s="526"/>
      <c r="BB153" s="92"/>
      <c r="BC153" s="92"/>
      <c r="BD153" s="92"/>
      <c r="BE153" s="92">
        <f>InputsTimeDependentComplianceE!H87</f>
        <v>3.97</v>
      </c>
      <c r="BF153" s="92">
        <f>InputsTimeDependentComplianceE!I87</f>
        <v>3.97</v>
      </c>
      <c r="BG153" s="92">
        <f>InputsTimeDependentComplianceE!J87</f>
        <v>3.97</v>
      </c>
      <c r="BH153" s="92">
        <f>InputsTimeDependentComplianceE!K87</f>
        <v>3.97</v>
      </c>
      <c r="BI153" s="92">
        <f>InputsTimeDependentComplianceE!L87</f>
        <v>3.97</v>
      </c>
      <c r="BJ153" s="92">
        <f>InputsTimeDependentComplianceE!M87</f>
        <v>3.97</v>
      </c>
      <c r="BK153" s="92">
        <f>InputsTimeDependentComplianceE!N87</f>
        <v>3.97</v>
      </c>
      <c r="BL153" s="92">
        <f>InputsTimeDependentComplianceE!O87</f>
        <v>3.97</v>
      </c>
      <c r="BM153" s="92">
        <f>InputsTimeDependentComplianceE!P87</f>
        <v>3.97</v>
      </c>
      <c r="BN153" s="92">
        <f>InputsTimeDependentComplianceE!Q87</f>
        <v>3.97</v>
      </c>
      <c r="BO153" s="92">
        <f>InputsTimeDependentComplianceE!R87</f>
        <v>3.97</v>
      </c>
      <c r="BP153" s="92">
        <f t="shared" si="572"/>
        <v>3.97</v>
      </c>
      <c r="BQ153" s="92">
        <f t="shared" si="572"/>
        <v>3.97</v>
      </c>
      <c r="BR153" s="92">
        <f t="shared" ref="BR153:BS153" si="866">BQ153</f>
        <v>3.97</v>
      </c>
      <c r="BS153" s="92">
        <f t="shared" si="866"/>
        <v>3.97</v>
      </c>
      <c r="BT153" s="92">
        <f t="shared" ref="BT153:BU153" si="867">BS153</f>
        <v>3.97</v>
      </c>
      <c r="BU153" s="92">
        <f t="shared" si="867"/>
        <v>3.97</v>
      </c>
      <c r="BV153" s="92">
        <f t="shared" ref="BV153:BW153" si="868">BU153</f>
        <v>3.97</v>
      </c>
      <c r="BW153" s="92">
        <f t="shared" si="868"/>
        <v>3.97</v>
      </c>
      <c r="BX153" s="92">
        <f t="shared" ref="BX153:BY153" si="869">BW153</f>
        <v>3.97</v>
      </c>
      <c r="BY153" s="92">
        <f t="shared" si="869"/>
        <v>3.97</v>
      </c>
      <c r="BZ153" s="23"/>
      <c r="CA153" s="526"/>
      <c r="CB153" s="92"/>
      <c r="CC153" s="92"/>
      <c r="CD153" s="92"/>
      <c r="CE153" s="92">
        <f>InputsTimeDependentComplianceD!H87</f>
        <v>3.29</v>
      </c>
      <c r="CF153" s="92">
        <f>InputsTimeDependentComplianceD!I87</f>
        <v>3.29</v>
      </c>
      <c r="CG153" s="92">
        <f>InputsTimeDependentComplianceD!J87</f>
        <v>3.29</v>
      </c>
      <c r="CH153" s="92">
        <f>InputsTimeDependentComplianceD!K87</f>
        <v>3.29</v>
      </c>
      <c r="CI153" s="92">
        <f>InputsTimeDependentComplianceD!L87</f>
        <v>3.29</v>
      </c>
      <c r="CJ153" s="92">
        <f>InputsTimeDependentComplianceD!M87</f>
        <v>3.29</v>
      </c>
      <c r="CK153" s="92">
        <f>InputsTimeDependentComplianceD!N87</f>
        <v>3.29</v>
      </c>
      <c r="CL153" s="92">
        <f>InputsTimeDependentComplianceD!O87</f>
        <v>3.29</v>
      </c>
      <c r="CM153" s="92">
        <f>InputsTimeDependentComplianceD!P87</f>
        <v>3.29</v>
      </c>
      <c r="CN153" s="92">
        <f>InputsTimeDependentComplianceD!Q87</f>
        <v>3.29</v>
      </c>
      <c r="CO153" s="92">
        <f>InputsTimeDependentComplianceD!R87</f>
        <v>3.29</v>
      </c>
      <c r="CP153" s="92">
        <f t="shared" ref="CP153:CY153" si="870">CO153</f>
        <v>3.29</v>
      </c>
      <c r="CQ153" s="92">
        <f t="shared" si="870"/>
        <v>3.29</v>
      </c>
      <c r="CR153" s="92">
        <f t="shared" si="870"/>
        <v>3.29</v>
      </c>
      <c r="CS153" s="92">
        <f t="shared" si="870"/>
        <v>3.29</v>
      </c>
      <c r="CT153" s="92">
        <f t="shared" si="870"/>
        <v>3.29</v>
      </c>
      <c r="CU153" s="92">
        <f t="shared" si="870"/>
        <v>3.29</v>
      </c>
      <c r="CV153" s="92">
        <f t="shared" si="870"/>
        <v>3.29</v>
      </c>
      <c r="CW153" s="92">
        <f t="shared" si="870"/>
        <v>3.29</v>
      </c>
      <c r="CX153" s="92">
        <f t="shared" si="870"/>
        <v>3.29</v>
      </c>
      <c r="CY153" s="92">
        <f t="shared" si="870"/>
        <v>3.29</v>
      </c>
      <c r="CZ153" s="158"/>
      <c r="DA153" s="526"/>
      <c r="DB153" s="92"/>
      <c r="DC153" s="92"/>
      <c r="DD153" s="92"/>
      <c r="DE153" s="92">
        <f>InputsTimeDependentComplianceG!H87</f>
        <v>1.41</v>
      </c>
      <c r="DF153" s="92">
        <f>InputsTimeDependentComplianceG!I87</f>
        <v>1.41</v>
      </c>
      <c r="DG153" s="92">
        <f>InputsTimeDependentComplianceG!J87</f>
        <v>1.41</v>
      </c>
      <c r="DH153" s="92">
        <f>InputsTimeDependentComplianceG!K87</f>
        <v>1.41</v>
      </c>
      <c r="DI153" s="92">
        <f>InputsTimeDependentComplianceG!L87</f>
        <v>1.41</v>
      </c>
      <c r="DJ153" s="92">
        <f>InputsTimeDependentComplianceG!M87</f>
        <v>1.41</v>
      </c>
      <c r="DK153" s="92">
        <f>InputsTimeDependentComplianceG!N87</f>
        <v>1.41</v>
      </c>
      <c r="DL153" s="92">
        <f>InputsTimeDependentComplianceG!O87</f>
        <v>1.41</v>
      </c>
      <c r="DM153" s="92">
        <f>InputsTimeDependentComplianceG!P87</f>
        <v>1.41</v>
      </c>
      <c r="DN153" s="92">
        <f>InputsTimeDependentComplianceG!Q87</f>
        <v>1.41</v>
      </c>
      <c r="DO153" s="92">
        <f>InputsTimeDependentComplianceG!R87</f>
        <v>1.41</v>
      </c>
      <c r="DP153" s="92">
        <f t="shared" ref="DP153:DY153" si="871">DO153</f>
        <v>1.41</v>
      </c>
      <c r="DQ153" s="92">
        <f t="shared" si="871"/>
        <v>1.41</v>
      </c>
      <c r="DR153" s="92">
        <f t="shared" si="871"/>
        <v>1.41</v>
      </c>
      <c r="DS153" s="92">
        <f t="shared" si="871"/>
        <v>1.41</v>
      </c>
      <c r="DT153" s="92">
        <f t="shared" si="871"/>
        <v>1.41</v>
      </c>
      <c r="DU153" s="92">
        <f t="shared" si="871"/>
        <v>1.41</v>
      </c>
      <c r="DV153" s="92">
        <f t="shared" si="871"/>
        <v>1.41</v>
      </c>
      <c r="DW153" s="92">
        <f t="shared" si="871"/>
        <v>1.41</v>
      </c>
      <c r="DX153" s="92">
        <f t="shared" si="871"/>
        <v>1.41</v>
      </c>
      <c r="DY153" s="92">
        <f t="shared" si="871"/>
        <v>1.41</v>
      </c>
      <c r="DZ153" s="158"/>
      <c r="EA153" s="48">
        <f>InputsStatic!S87</f>
        <v>12</v>
      </c>
      <c r="EB153" s="47">
        <v>0.48635307337964795</v>
      </c>
      <c r="EC153" s="48">
        <f>InputsStatic!T87</f>
        <v>2000</v>
      </c>
      <c r="ED153" s="49">
        <f>InputsNOMAD!AH87</f>
        <v>2.5913944479205701E-2</v>
      </c>
      <c r="EE153" s="50">
        <f>InputsNOMAD!AI87</f>
        <v>0.25775916622200501</v>
      </c>
      <c r="EF153" s="48">
        <f>InputsStatic!K87</f>
        <v>0</v>
      </c>
      <c r="EH153" s="47">
        <f>InputsStatic!AF87</f>
        <v>0.10000000000000002</v>
      </c>
      <c r="EI153" s="23"/>
      <c r="EJ153" s="48">
        <f t="shared" si="770"/>
        <v>12</v>
      </c>
      <c r="EK153" s="48">
        <v>0</v>
      </c>
      <c r="EL153" s="48">
        <v>0</v>
      </c>
      <c r="EM153" s="48">
        <v>0</v>
      </c>
      <c r="EN153" s="48">
        <v>0</v>
      </c>
      <c r="EO153" s="48">
        <v>0</v>
      </c>
      <c r="EP153" s="48">
        <v>0</v>
      </c>
      <c r="EQ153" s="48">
        <v>0</v>
      </c>
      <c r="ER153" s="48">
        <v>0</v>
      </c>
      <c r="ES153" s="48">
        <v>0</v>
      </c>
      <c r="ET153" s="48">
        <v>0</v>
      </c>
      <c r="EU153" s="48">
        <v>0</v>
      </c>
      <c r="EV153" s="48">
        <v>1</v>
      </c>
      <c r="EW153" s="48">
        <v>0</v>
      </c>
      <c r="EX153" s="48">
        <v>0</v>
      </c>
      <c r="EY153" s="48">
        <f t="shared" si="771"/>
        <v>1</v>
      </c>
      <c r="EZ153" s="48">
        <f t="shared" si="579"/>
        <v>1</v>
      </c>
      <c r="FA153" s="158"/>
      <c r="FB153" s="48">
        <f t="shared" si="837"/>
        <v>9</v>
      </c>
      <c r="FC153" s="43">
        <f t="shared" si="772"/>
        <v>2017</v>
      </c>
      <c r="FD153" s="78"/>
      <c r="FE153" s="78"/>
      <c r="FF153" s="78"/>
      <c r="FG153" s="78"/>
      <c r="FH153" s="78"/>
      <c r="FI153" s="78"/>
      <c r="FJ153" s="23"/>
      <c r="FK153" s="48"/>
      <c r="FL153" s="43"/>
      <c r="FM153" s="43"/>
      <c r="FN153" s="43"/>
      <c r="FO153" s="48">
        <f>InputsTimeDependentUnits!H87</f>
        <v>3797.5</v>
      </c>
      <c r="FP153" s="48">
        <f>InputsTimeDependentUnits!I87</f>
        <v>3797.5</v>
      </c>
      <c r="FQ153" s="48">
        <f>InputsTimeDependentUnits!J87</f>
        <v>3797.5</v>
      </c>
      <c r="FR153" s="48">
        <f>InputsTimeDependentUnits!K87</f>
        <v>3797.5</v>
      </c>
      <c r="FS153" s="48">
        <f>InputsTimeDependentUnits!L87</f>
        <v>3797.5</v>
      </c>
      <c r="FT153" s="48">
        <f>InputsTimeDependentUnits!M87</f>
        <v>3797.5</v>
      </c>
      <c r="FU153" s="48">
        <f>InputsTimeDependentUnits!N87</f>
        <v>3797.5</v>
      </c>
      <c r="FV153" s="48">
        <f>InputsTimeDependentUnits!O87</f>
        <v>3797.5</v>
      </c>
      <c r="FW153" s="48">
        <f>InputsTimeDependentUnits!P87</f>
        <v>3797.5</v>
      </c>
      <c r="FX153" s="48">
        <f>InputsTimeDependentUnits!Q87</f>
        <v>3797.5</v>
      </c>
      <c r="FY153" s="48">
        <f>InputsTimeDependentUnits!R87</f>
        <v>3797.5</v>
      </c>
      <c r="FZ153" s="43">
        <f t="shared" ref="FZ153:GI153" si="872">FY153</f>
        <v>3797.5</v>
      </c>
      <c r="GA153" s="43">
        <f t="shared" si="872"/>
        <v>3797.5</v>
      </c>
      <c r="GB153" s="43">
        <f t="shared" si="872"/>
        <v>3797.5</v>
      </c>
      <c r="GC153" s="43">
        <f t="shared" si="872"/>
        <v>3797.5</v>
      </c>
      <c r="GD153" s="43">
        <f t="shared" si="872"/>
        <v>3797.5</v>
      </c>
      <c r="GE153" s="43">
        <f t="shared" si="872"/>
        <v>3797.5</v>
      </c>
      <c r="GF153" s="43">
        <f t="shared" si="872"/>
        <v>3797.5</v>
      </c>
      <c r="GG153" s="43">
        <f t="shared" si="872"/>
        <v>3797.5</v>
      </c>
      <c r="GH153" s="43">
        <f t="shared" si="872"/>
        <v>3797.5</v>
      </c>
      <c r="GI153" s="43">
        <f t="shared" si="872"/>
        <v>3797.5</v>
      </c>
      <c r="GJ153" s="158"/>
      <c r="GK153" s="48"/>
      <c r="GL153" s="43"/>
      <c r="GM153" s="43"/>
      <c r="GN153" s="43"/>
      <c r="GO153" s="224">
        <v>1</v>
      </c>
      <c r="GP153" s="224">
        <v>1</v>
      </c>
      <c r="GQ153" s="224">
        <v>1</v>
      </c>
      <c r="GR153" s="224">
        <v>1</v>
      </c>
      <c r="GS153" s="224">
        <v>1</v>
      </c>
      <c r="GT153" s="224">
        <v>1</v>
      </c>
      <c r="GU153" s="224">
        <v>1</v>
      </c>
      <c r="GV153" s="224">
        <v>1</v>
      </c>
      <c r="GW153" s="224">
        <v>1</v>
      </c>
      <c r="GX153" s="224">
        <v>1</v>
      </c>
      <c r="GY153" s="224">
        <v>1</v>
      </c>
      <c r="GZ153" s="224">
        <v>1</v>
      </c>
      <c r="HA153" s="224">
        <v>1</v>
      </c>
      <c r="HB153" s="224">
        <v>1</v>
      </c>
      <c r="HC153" s="224">
        <v>1</v>
      </c>
      <c r="HD153" s="224">
        <v>1</v>
      </c>
      <c r="HE153" s="224">
        <v>1</v>
      </c>
      <c r="HF153" s="224">
        <v>1</v>
      </c>
      <c r="HG153" s="224">
        <v>1</v>
      </c>
      <c r="HH153" s="224">
        <v>1</v>
      </c>
      <c r="HI153" s="224">
        <v>1</v>
      </c>
      <c r="HJ153" s="158"/>
      <c r="HK153" s="48">
        <f t="shared" si="774"/>
        <v>2010</v>
      </c>
      <c r="HL153" s="48">
        <f ca="1">IF($EJ153&gt;0,OFFSET(Dashboard!F$16,$EJ153-1,0),0)</f>
        <v>0</v>
      </c>
      <c r="HM153" s="48">
        <f ca="1">IF($EJ153&gt;0,OFFSET(Dashboard!G$16,$EJ153-1,0),0)</f>
        <v>0</v>
      </c>
      <c r="HN153" s="48">
        <f ca="1">IF($EJ153&gt;0,OFFSET(Dashboard!H$16,$EJ153-1,0),0)</f>
        <v>1</v>
      </c>
      <c r="HO153" s="158"/>
    </row>
    <row r="154" spans="1:223" ht="25.5" customHeight="1" x14ac:dyDescent="0.2">
      <c r="A154" s="48">
        <f t="shared" ca="1" si="548"/>
        <v>1</v>
      </c>
      <c r="B154" s="242">
        <f t="shared" si="749"/>
        <v>144</v>
      </c>
      <c r="C154" s="64"/>
      <c r="D154" s="529" t="str">
        <f ca="1">IF(EJ154&gt;0,OFFSET(Dashboard!$E$16,EJ154-1,0),"")</f>
        <v>2008 T-24</v>
      </c>
      <c r="E154" s="156" t="s">
        <v>357</v>
      </c>
      <c r="F154" s="157" t="s">
        <v>351</v>
      </c>
      <c r="G154" s="716">
        <f t="shared" ca="1" si="592"/>
        <v>2.766</v>
      </c>
      <c r="H154" s="715">
        <f t="shared" ca="1" si="593"/>
        <v>1.843</v>
      </c>
      <c r="I154" s="713">
        <f t="shared" ca="1" si="594"/>
        <v>-4.8000000000000001E-2</v>
      </c>
      <c r="J154" s="525">
        <f>InputsStatic!J88</f>
        <v>40422</v>
      </c>
      <c r="K154" s="51">
        <f>InputsStatic!L88</f>
        <v>15</v>
      </c>
      <c r="L154" s="158"/>
      <c r="M154" s="765">
        <v>1</v>
      </c>
      <c r="N154" s="86">
        <v>0</v>
      </c>
      <c r="O154" s="43">
        <v>100</v>
      </c>
      <c r="P154" s="158"/>
      <c r="R154" s="614">
        <f>InputsStatic!M88</f>
        <v>1000</v>
      </c>
      <c r="S154" s="615">
        <f>InputsStatic!N88</f>
        <v>0.66630513376717282</v>
      </c>
      <c r="T154" s="615">
        <f>InputsStatic!O88</f>
        <v>-17.35357917570499</v>
      </c>
      <c r="U154" s="135">
        <f>InputsStatic!P88</f>
        <v>1.1100000000000001</v>
      </c>
      <c r="V154" s="135">
        <f>InputsStatic!Q88</f>
        <v>1.2749999999999999</v>
      </c>
      <c r="W154" s="135">
        <f>InputsStatic!R88</f>
        <v>-3.2082199999999998E-2</v>
      </c>
      <c r="X154" s="138"/>
      <c r="Y154" s="138"/>
      <c r="Z154" s="48"/>
      <c r="AA154" s="43"/>
      <c r="AB154" s="43"/>
      <c r="AC154" s="43"/>
      <c r="AD154" s="43">
        <f t="shared" si="717"/>
        <v>2766</v>
      </c>
      <c r="AE154" s="43">
        <f t="shared" si="718"/>
        <v>2766</v>
      </c>
      <c r="AF154" s="43">
        <f t="shared" si="719"/>
        <v>2766</v>
      </c>
      <c r="AG154" s="43">
        <f t="shared" si="720"/>
        <v>2766</v>
      </c>
      <c r="AH154" s="43">
        <f t="shared" si="721"/>
        <v>2766</v>
      </c>
      <c r="AI154" s="43">
        <f t="shared" si="722"/>
        <v>2766</v>
      </c>
      <c r="AJ154" s="43">
        <f t="shared" si="723"/>
        <v>2766</v>
      </c>
      <c r="AK154" s="43">
        <f t="shared" si="724"/>
        <v>2766</v>
      </c>
      <c r="AL154" s="43">
        <f t="shared" si="725"/>
        <v>2766</v>
      </c>
      <c r="AM154" s="43">
        <f t="shared" si="726"/>
        <v>2766</v>
      </c>
      <c r="AN154" s="43">
        <f t="shared" si="727"/>
        <v>2766</v>
      </c>
      <c r="AO154" s="43">
        <f t="shared" si="644"/>
        <v>2766</v>
      </c>
      <c r="AP154" s="43">
        <f t="shared" si="645"/>
        <v>2766</v>
      </c>
      <c r="AQ154" s="43">
        <f t="shared" si="646"/>
        <v>2766</v>
      </c>
      <c r="AR154" s="43">
        <f t="shared" si="647"/>
        <v>2766</v>
      </c>
      <c r="AS154" s="43">
        <f t="shared" si="648"/>
        <v>2766</v>
      </c>
      <c r="AT154" s="43">
        <f t="shared" si="649"/>
        <v>2766</v>
      </c>
      <c r="AU154" s="43">
        <f t="shared" si="650"/>
        <v>2766</v>
      </c>
      <c r="AV154" s="43">
        <f t="shared" si="651"/>
        <v>2766</v>
      </c>
      <c r="AW154" s="43">
        <f t="shared" si="652"/>
        <v>2766</v>
      </c>
      <c r="AX154" s="43">
        <f t="shared" si="653"/>
        <v>2766</v>
      </c>
      <c r="AY154" s="73"/>
      <c r="AZ154" s="23"/>
      <c r="BA154" s="526"/>
      <c r="BB154" s="92"/>
      <c r="BC154" s="92"/>
      <c r="BD154" s="92"/>
      <c r="BE154" s="92">
        <f>InputsTimeDependentComplianceE!H88</f>
        <v>0.83</v>
      </c>
      <c r="BF154" s="92">
        <f>InputsTimeDependentComplianceE!I88</f>
        <v>0.83</v>
      </c>
      <c r="BG154" s="92">
        <f>InputsTimeDependentComplianceE!J88</f>
        <v>0.83</v>
      </c>
      <c r="BH154" s="92">
        <f>InputsTimeDependentComplianceE!K88</f>
        <v>0.83</v>
      </c>
      <c r="BI154" s="92">
        <f>InputsTimeDependentComplianceE!L88</f>
        <v>0.83</v>
      </c>
      <c r="BJ154" s="92">
        <f>InputsTimeDependentComplianceE!M88</f>
        <v>0.83</v>
      </c>
      <c r="BK154" s="92">
        <f>InputsTimeDependentComplianceE!N88</f>
        <v>0.83</v>
      </c>
      <c r="BL154" s="92">
        <f>InputsTimeDependentComplianceE!O88</f>
        <v>0.83</v>
      </c>
      <c r="BM154" s="92">
        <f>InputsTimeDependentComplianceE!P88</f>
        <v>0.83</v>
      </c>
      <c r="BN154" s="92">
        <f>InputsTimeDependentComplianceE!Q88</f>
        <v>0.83</v>
      </c>
      <c r="BO154" s="92">
        <f>InputsTimeDependentComplianceE!R88</f>
        <v>0.83</v>
      </c>
      <c r="BP154" s="92">
        <f t="shared" si="572"/>
        <v>0.83</v>
      </c>
      <c r="BQ154" s="92">
        <f t="shared" si="572"/>
        <v>0.83</v>
      </c>
      <c r="BR154" s="92">
        <f t="shared" ref="BR154:BS154" si="873">BQ154</f>
        <v>0.83</v>
      </c>
      <c r="BS154" s="92">
        <f t="shared" si="873"/>
        <v>0.83</v>
      </c>
      <c r="BT154" s="92">
        <f t="shared" ref="BT154:BU154" si="874">BS154</f>
        <v>0.83</v>
      </c>
      <c r="BU154" s="92">
        <f t="shared" si="874"/>
        <v>0.83</v>
      </c>
      <c r="BV154" s="92">
        <f t="shared" ref="BV154:BW154" si="875">BU154</f>
        <v>0.83</v>
      </c>
      <c r="BW154" s="92">
        <f t="shared" si="875"/>
        <v>0.83</v>
      </c>
      <c r="BX154" s="92">
        <f t="shared" ref="BX154:BY154" si="876">BW154</f>
        <v>0.83</v>
      </c>
      <c r="BY154" s="92">
        <f t="shared" si="876"/>
        <v>0.83</v>
      </c>
      <c r="BZ154" s="23"/>
      <c r="CA154" s="526"/>
      <c r="CB154" s="92"/>
      <c r="CC154" s="92"/>
      <c r="CD154" s="92"/>
      <c r="CE154" s="92">
        <f>InputsTimeDependentComplianceD!H88</f>
        <v>0.83</v>
      </c>
      <c r="CF154" s="92">
        <f>InputsTimeDependentComplianceD!I88</f>
        <v>0.83</v>
      </c>
      <c r="CG154" s="92">
        <f>InputsTimeDependentComplianceD!J88</f>
        <v>0.83</v>
      </c>
      <c r="CH154" s="92">
        <f>InputsTimeDependentComplianceD!K88</f>
        <v>0.83</v>
      </c>
      <c r="CI154" s="92">
        <f>InputsTimeDependentComplianceD!L88</f>
        <v>0.83</v>
      </c>
      <c r="CJ154" s="92">
        <f>InputsTimeDependentComplianceD!M88</f>
        <v>0.83</v>
      </c>
      <c r="CK154" s="92">
        <f>InputsTimeDependentComplianceD!N88</f>
        <v>0.83</v>
      </c>
      <c r="CL154" s="92">
        <f>InputsTimeDependentComplianceD!O88</f>
        <v>0.83</v>
      </c>
      <c r="CM154" s="92">
        <f>InputsTimeDependentComplianceD!P88</f>
        <v>0.83</v>
      </c>
      <c r="CN154" s="92">
        <f>InputsTimeDependentComplianceD!Q88</f>
        <v>0.83</v>
      </c>
      <c r="CO154" s="92">
        <f>InputsTimeDependentComplianceD!R88</f>
        <v>0.83</v>
      </c>
      <c r="CP154" s="92">
        <f t="shared" ref="CP154:CY154" si="877">CO154</f>
        <v>0.83</v>
      </c>
      <c r="CQ154" s="92">
        <f t="shared" si="877"/>
        <v>0.83</v>
      </c>
      <c r="CR154" s="92">
        <f t="shared" si="877"/>
        <v>0.83</v>
      </c>
      <c r="CS154" s="92">
        <f t="shared" si="877"/>
        <v>0.83</v>
      </c>
      <c r="CT154" s="92">
        <f t="shared" si="877"/>
        <v>0.83</v>
      </c>
      <c r="CU154" s="92">
        <f t="shared" si="877"/>
        <v>0.83</v>
      </c>
      <c r="CV154" s="92">
        <f t="shared" si="877"/>
        <v>0.83</v>
      </c>
      <c r="CW154" s="92">
        <f t="shared" si="877"/>
        <v>0.83</v>
      </c>
      <c r="CX154" s="92">
        <f t="shared" si="877"/>
        <v>0.83</v>
      </c>
      <c r="CY154" s="92">
        <f t="shared" si="877"/>
        <v>0.83</v>
      </c>
      <c r="CZ154" s="158"/>
      <c r="DA154" s="526"/>
      <c r="DB154" s="92"/>
      <c r="DC154" s="92"/>
      <c r="DD154" s="92"/>
      <c r="DE154" s="92">
        <f>InputsTimeDependentComplianceG!H88</f>
        <v>0.83</v>
      </c>
      <c r="DF154" s="92">
        <f>InputsTimeDependentComplianceG!I88</f>
        <v>0.83</v>
      </c>
      <c r="DG154" s="92">
        <f>InputsTimeDependentComplianceG!J88</f>
        <v>0.83</v>
      </c>
      <c r="DH154" s="92">
        <f>InputsTimeDependentComplianceG!K88</f>
        <v>0.83</v>
      </c>
      <c r="DI154" s="92">
        <f>InputsTimeDependentComplianceG!L88</f>
        <v>0.83</v>
      </c>
      <c r="DJ154" s="92">
        <f>InputsTimeDependentComplianceG!M88</f>
        <v>0.83</v>
      </c>
      <c r="DK154" s="92">
        <f>InputsTimeDependentComplianceG!N88</f>
        <v>0.83</v>
      </c>
      <c r="DL154" s="92">
        <f>InputsTimeDependentComplianceG!O88</f>
        <v>0.83</v>
      </c>
      <c r="DM154" s="92">
        <f>InputsTimeDependentComplianceG!P88</f>
        <v>0.83</v>
      </c>
      <c r="DN154" s="92">
        <f>InputsTimeDependentComplianceG!Q88</f>
        <v>0.83</v>
      </c>
      <c r="DO154" s="92">
        <f>InputsTimeDependentComplianceG!R88</f>
        <v>0.83</v>
      </c>
      <c r="DP154" s="92">
        <f t="shared" ref="DP154:DY154" si="878">DO154</f>
        <v>0.83</v>
      </c>
      <c r="DQ154" s="92">
        <f t="shared" si="878"/>
        <v>0.83</v>
      </c>
      <c r="DR154" s="92">
        <f t="shared" si="878"/>
        <v>0.83</v>
      </c>
      <c r="DS154" s="92">
        <f t="shared" si="878"/>
        <v>0.83</v>
      </c>
      <c r="DT154" s="92">
        <f t="shared" si="878"/>
        <v>0.83</v>
      </c>
      <c r="DU154" s="92">
        <f t="shared" si="878"/>
        <v>0.83</v>
      </c>
      <c r="DV154" s="92">
        <f t="shared" si="878"/>
        <v>0.83</v>
      </c>
      <c r="DW154" s="92">
        <f t="shared" si="878"/>
        <v>0.83</v>
      </c>
      <c r="DX154" s="92">
        <f t="shared" si="878"/>
        <v>0.83</v>
      </c>
      <c r="DY154" s="92">
        <f t="shared" si="878"/>
        <v>0.83</v>
      </c>
      <c r="DZ154" s="158"/>
      <c r="EA154" s="48">
        <f>InputsStatic!S88</f>
        <v>12</v>
      </c>
      <c r="EB154" s="47">
        <v>0.48635307337964795</v>
      </c>
      <c r="EC154" s="48">
        <f>InputsStatic!T88</f>
        <v>2000</v>
      </c>
      <c r="ED154" s="49">
        <f>InputsNOMAD!AH88</f>
        <v>2.5913944479205701E-2</v>
      </c>
      <c r="EE154" s="50">
        <f>InputsNOMAD!AI88</f>
        <v>0.25775916622200501</v>
      </c>
      <c r="EF154" s="48">
        <f>InputsStatic!K88</f>
        <v>0</v>
      </c>
      <c r="EH154" s="47">
        <f>InputsStatic!AF88</f>
        <v>0.14500000000000002</v>
      </c>
      <c r="EI154" s="23"/>
      <c r="EJ154" s="48">
        <f t="shared" si="770"/>
        <v>12</v>
      </c>
      <c r="EK154" s="48">
        <v>0</v>
      </c>
      <c r="EL154" s="48">
        <v>0</v>
      </c>
      <c r="EM154" s="48">
        <v>0</v>
      </c>
      <c r="EN154" s="48">
        <v>0</v>
      </c>
      <c r="EO154" s="48">
        <v>0</v>
      </c>
      <c r="EP154" s="48">
        <v>0</v>
      </c>
      <c r="EQ154" s="48">
        <v>0</v>
      </c>
      <c r="ER154" s="48">
        <v>0</v>
      </c>
      <c r="ES154" s="48">
        <v>0</v>
      </c>
      <c r="ET154" s="48">
        <v>0</v>
      </c>
      <c r="EU154" s="48">
        <v>0</v>
      </c>
      <c r="EV154" s="48">
        <v>1</v>
      </c>
      <c r="EW154" s="48">
        <v>0</v>
      </c>
      <c r="EX154" s="48">
        <v>0</v>
      </c>
      <c r="EY154" s="48">
        <f t="shared" si="771"/>
        <v>1</v>
      </c>
      <c r="EZ154" s="48">
        <f t="shared" si="579"/>
        <v>1</v>
      </c>
      <c r="FA154" s="158"/>
      <c r="FB154" s="48">
        <f t="shared" si="837"/>
        <v>9</v>
      </c>
      <c r="FC154" s="43">
        <f t="shared" si="772"/>
        <v>2017</v>
      </c>
      <c r="FD154" s="78"/>
      <c r="FE154" s="78"/>
      <c r="FF154" s="78"/>
      <c r="FG154" s="78"/>
      <c r="FH154" s="78"/>
      <c r="FI154" s="78"/>
      <c r="FJ154" s="23"/>
      <c r="FK154" s="48"/>
      <c r="FL154" s="43"/>
      <c r="FM154" s="43"/>
      <c r="FN154" s="43"/>
      <c r="FO154" s="48">
        <f>InputsTimeDependentUnits!H88</f>
        <v>2766</v>
      </c>
      <c r="FP154" s="48">
        <f>InputsTimeDependentUnits!I88</f>
        <v>2766</v>
      </c>
      <c r="FQ154" s="48">
        <f>InputsTimeDependentUnits!J88</f>
        <v>2766</v>
      </c>
      <c r="FR154" s="48">
        <f>InputsTimeDependentUnits!K88</f>
        <v>2766</v>
      </c>
      <c r="FS154" s="48">
        <f>InputsTimeDependentUnits!L88</f>
        <v>2766</v>
      </c>
      <c r="FT154" s="48">
        <f>InputsTimeDependentUnits!M88</f>
        <v>2766</v>
      </c>
      <c r="FU154" s="48">
        <f>InputsTimeDependentUnits!N88</f>
        <v>2766</v>
      </c>
      <c r="FV154" s="48">
        <f>InputsTimeDependentUnits!O88</f>
        <v>2766</v>
      </c>
      <c r="FW154" s="48">
        <f>InputsTimeDependentUnits!P88</f>
        <v>2766</v>
      </c>
      <c r="FX154" s="48">
        <f>InputsTimeDependentUnits!Q88</f>
        <v>2766</v>
      </c>
      <c r="FY154" s="48">
        <f>InputsTimeDependentUnits!R88</f>
        <v>2766</v>
      </c>
      <c r="FZ154" s="43">
        <f t="shared" si="852"/>
        <v>2766</v>
      </c>
      <c r="GA154" s="43">
        <f t="shared" si="852"/>
        <v>2766</v>
      </c>
      <c r="GB154" s="43">
        <f t="shared" si="852"/>
        <v>2766</v>
      </c>
      <c r="GC154" s="43">
        <f t="shared" si="852"/>
        <v>2766</v>
      </c>
      <c r="GD154" s="43">
        <f t="shared" si="852"/>
        <v>2766</v>
      </c>
      <c r="GE154" s="43">
        <f t="shared" si="852"/>
        <v>2766</v>
      </c>
      <c r="GF154" s="43">
        <f t="shared" si="852"/>
        <v>2766</v>
      </c>
      <c r="GG154" s="43">
        <f t="shared" si="852"/>
        <v>2766</v>
      </c>
      <c r="GH154" s="43">
        <f t="shared" si="852"/>
        <v>2766</v>
      </c>
      <c r="GI154" s="43">
        <f t="shared" si="852"/>
        <v>2766</v>
      </c>
      <c r="GJ154" s="158"/>
      <c r="GK154" s="48"/>
      <c r="GL154" s="43"/>
      <c r="GM154" s="43"/>
      <c r="GN154" s="43"/>
      <c r="GO154" s="224">
        <v>1</v>
      </c>
      <c r="GP154" s="224">
        <v>1</v>
      </c>
      <c r="GQ154" s="224">
        <v>1</v>
      </c>
      <c r="GR154" s="224">
        <v>1</v>
      </c>
      <c r="GS154" s="224">
        <v>1</v>
      </c>
      <c r="GT154" s="224">
        <v>1</v>
      </c>
      <c r="GU154" s="224">
        <v>1</v>
      </c>
      <c r="GV154" s="224">
        <v>1</v>
      </c>
      <c r="GW154" s="224">
        <v>1</v>
      </c>
      <c r="GX154" s="224">
        <v>1</v>
      </c>
      <c r="GY154" s="224">
        <v>1</v>
      </c>
      <c r="GZ154" s="224">
        <v>1</v>
      </c>
      <c r="HA154" s="224">
        <v>1</v>
      </c>
      <c r="HB154" s="224">
        <v>1</v>
      </c>
      <c r="HC154" s="224">
        <v>1</v>
      </c>
      <c r="HD154" s="224">
        <v>1</v>
      </c>
      <c r="HE154" s="224">
        <v>1</v>
      </c>
      <c r="HF154" s="224">
        <v>1</v>
      </c>
      <c r="HG154" s="224">
        <v>1</v>
      </c>
      <c r="HH154" s="224">
        <v>1</v>
      </c>
      <c r="HI154" s="224">
        <v>1</v>
      </c>
      <c r="HJ154" s="158"/>
      <c r="HK154" s="48">
        <f t="shared" si="774"/>
        <v>2010</v>
      </c>
      <c r="HL154" s="48">
        <f ca="1">IF($EJ154&gt;0,OFFSET(Dashboard!F$16,$EJ154-1,0),0)</f>
        <v>0</v>
      </c>
      <c r="HM154" s="48">
        <f ca="1">IF($EJ154&gt;0,OFFSET(Dashboard!G$16,$EJ154-1,0),0)</f>
        <v>0</v>
      </c>
      <c r="HN154" s="48">
        <f ca="1">IF($EJ154&gt;0,OFFSET(Dashboard!H$16,$EJ154-1,0),0)</f>
        <v>1</v>
      </c>
      <c r="HO154" s="158"/>
    </row>
    <row r="155" spans="1:223" ht="25.5" customHeight="1" x14ac:dyDescent="0.2">
      <c r="A155" s="48">
        <f t="shared" ca="1" si="548"/>
        <v>1</v>
      </c>
      <c r="B155" s="242">
        <f t="shared" si="749"/>
        <v>145</v>
      </c>
      <c r="C155" s="64"/>
      <c r="D155" s="529" t="str">
        <f ca="1">IF(EJ155&gt;0,OFFSET(Dashboard!$E$16,EJ155-1,0),"")</f>
        <v>2008 T-24</v>
      </c>
      <c r="E155" s="156" t="s">
        <v>358</v>
      </c>
      <c r="F155" s="157" t="s">
        <v>352</v>
      </c>
      <c r="G155" s="716">
        <f t="shared" ca="1" si="592"/>
        <v>8.0389999999999997</v>
      </c>
      <c r="H155" s="715">
        <f t="shared" ca="1" si="593"/>
        <v>5.0170000000000003</v>
      </c>
      <c r="I155" s="713">
        <f t="shared" ca="1" si="594"/>
        <v>0</v>
      </c>
      <c r="J155" s="525">
        <f>InputsStatic!J89</f>
        <v>40422</v>
      </c>
      <c r="K155" s="51">
        <f>InputsStatic!L89</f>
        <v>15</v>
      </c>
      <c r="L155" s="158"/>
      <c r="M155" s="765">
        <v>1</v>
      </c>
      <c r="N155" s="86">
        <v>0</v>
      </c>
      <c r="O155" s="43">
        <v>100</v>
      </c>
      <c r="P155" s="158"/>
      <c r="R155" s="614">
        <f>InputsStatic!M89</f>
        <v>1000</v>
      </c>
      <c r="S155" s="615">
        <f>InputsStatic!N89</f>
        <v>0.62408259733797733</v>
      </c>
      <c r="T155" s="615">
        <f>InputsStatic!O89</f>
        <v>0</v>
      </c>
      <c r="U155" s="135">
        <f>InputsStatic!P89</f>
        <v>1.04</v>
      </c>
      <c r="V155" s="135">
        <f>InputsStatic!Q89</f>
        <v>1.32</v>
      </c>
      <c r="W155" s="135">
        <f>InputsStatic!R89</f>
        <v>-2.0666666666666667E-2</v>
      </c>
      <c r="X155" s="138"/>
      <c r="Y155" s="138"/>
      <c r="Z155" s="48"/>
      <c r="AA155" s="43"/>
      <c r="AB155" s="43"/>
      <c r="AC155" s="43"/>
      <c r="AD155" s="43">
        <f t="shared" si="717"/>
        <v>8039</v>
      </c>
      <c r="AE155" s="43">
        <f t="shared" si="718"/>
        <v>8039</v>
      </c>
      <c r="AF155" s="43">
        <f t="shared" si="719"/>
        <v>8039</v>
      </c>
      <c r="AG155" s="43">
        <f t="shared" si="720"/>
        <v>8039</v>
      </c>
      <c r="AH155" s="43">
        <f t="shared" si="721"/>
        <v>8039</v>
      </c>
      <c r="AI155" s="43">
        <f t="shared" si="722"/>
        <v>8039</v>
      </c>
      <c r="AJ155" s="43">
        <f t="shared" si="723"/>
        <v>8039</v>
      </c>
      <c r="AK155" s="43">
        <f t="shared" si="724"/>
        <v>8039</v>
      </c>
      <c r="AL155" s="43">
        <f t="shared" si="725"/>
        <v>8039</v>
      </c>
      <c r="AM155" s="43">
        <f t="shared" si="726"/>
        <v>8039</v>
      </c>
      <c r="AN155" s="43">
        <f t="shared" si="727"/>
        <v>8039</v>
      </c>
      <c r="AO155" s="43">
        <f t="shared" si="644"/>
        <v>8039</v>
      </c>
      <c r="AP155" s="43">
        <f t="shared" si="645"/>
        <v>8039</v>
      </c>
      <c r="AQ155" s="43">
        <f t="shared" si="646"/>
        <v>8039</v>
      </c>
      <c r="AR155" s="43">
        <f t="shared" si="647"/>
        <v>8039</v>
      </c>
      <c r="AS155" s="43">
        <f t="shared" si="648"/>
        <v>8039</v>
      </c>
      <c r="AT155" s="43">
        <f t="shared" si="649"/>
        <v>8039</v>
      </c>
      <c r="AU155" s="43">
        <f t="shared" si="650"/>
        <v>8039</v>
      </c>
      <c r="AV155" s="43">
        <f t="shared" si="651"/>
        <v>8039</v>
      </c>
      <c r="AW155" s="43">
        <f t="shared" si="652"/>
        <v>8039</v>
      </c>
      <c r="AX155" s="43">
        <f t="shared" si="653"/>
        <v>8039</v>
      </c>
      <c r="AY155" s="73"/>
      <c r="AZ155" s="23"/>
      <c r="BA155" s="526"/>
      <c r="BB155" s="92"/>
      <c r="BC155" s="92"/>
      <c r="BD155" s="92"/>
      <c r="BE155" s="92">
        <f>InputsTimeDependentComplianceE!H89</f>
        <v>0.83</v>
      </c>
      <c r="BF155" s="92">
        <f>InputsTimeDependentComplianceE!I89</f>
        <v>0.83</v>
      </c>
      <c r="BG155" s="92">
        <f>InputsTimeDependentComplianceE!J89</f>
        <v>0.83</v>
      </c>
      <c r="BH155" s="92">
        <f>InputsTimeDependentComplianceE!K89</f>
        <v>0.83</v>
      </c>
      <c r="BI155" s="92">
        <f>InputsTimeDependentComplianceE!L89</f>
        <v>0.83</v>
      </c>
      <c r="BJ155" s="92">
        <f>InputsTimeDependentComplianceE!M89</f>
        <v>0.83</v>
      </c>
      <c r="BK155" s="92">
        <f>InputsTimeDependentComplianceE!N89</f>
        <v>0.83</v>
      </c>
      <c r="BL155" s="92">
        <f>InputsTimeDependentComplianceE!O89</f>
        <v>0.83</v>
      </c>
      <c r="BM155" s="92">
        <f>InputsTimeDependentComplianceE!P89</f>
        <v>0.83</v>
      </c>
      <c r="BN155" s="92">
        <f>InputsTimeDependentComplianceE!Q89</f>
        <v>0.83</v>
      </c>
      <c r="BO155" s="92">
        <f>InputsTimeDependentComplianceE!R89</f>
        <v>0.83</v>
      </c>
      <c r="BP155" s="92">
        <f t="shared" si="572"/>
        <v>0.83</v>
      </c>
      <c r="BQ155" s="92">
        <f t="shared" si="572"/>
        <v>0.83</v>
      </c>
      <c r="BR155" s="92">
        <f t="shared" ref="BR155:BS155" si="879">BQ155</f>
        <v>0.83</v>
      </c>
      <c r="BS155" s="92">
        <f t="shared" si="879"/>
        <v>0.83</v>
      </c>
      <c r="BT155" s="92">
        <f t="shared" ref="BT155:BU155" si="880">BS155</f>
        <v>0.83</v>
      </c>
      <c r="BU155" s="92">
        <f t="shared" si="880"/>
        <v>0.83</v>
      </c>
      <c r="BV155" s="92">
        <f t="shared" ref="BV155:BW155" si="881">BU155</f>
        <v>0.83</v>
      </c>
      <c r="BW155" s="92">
        <f t="shared" si="881"/>
        <v>0.83</v>
      </c>
      <c r="BX155" s="92">
        <f t="shared" ref="BX155:BY155" si="882">BW155</f>
        <v>0.83</v>
      </c>
      <c r="BY155" s="92">
        <f t="shared" si="882"/>
        <v>0.83</v>
      </c>
      <c r="BZ155" s="23"/>
      <c r="CA155" s="526"/>
      <c r="CB155" s="92"/>
      <c r="CC155" s="92"/>
      <c r="CD155" s="92"/>
      <c r="CE155" s="92">
        <f>InputsTimeDependentComplianceD!H89</f>
        <v>0.83</v>
      </c>
      <c r="CF155" s="92">
        <f>InputsTimeDependentComplianceD!I89</f>
        <v>0.83</v>
      </c>
      <c r="CG155" s="92">
        <f>InputsTimeDependentComplianceD!J89</f>
        <v>0.83</v>
      </c>
      <c r="CH155" s="92">
        <f>InputsTimeDependentComplianceD!K89</f>
        <v>0.83</v>
      </c>
      <c r="CI155" s="92">
        <f>InputsTimeDependentComplianceD!L89</f>
        <v>0.83</v>
      </c>
      <c r="CJ155" s="92">
        <f>InputsTimeDependentComplianceD!M89</f>
        <v>0.83</v>
      </c>
      <c r="CK155" s="92">
        <f>InputsTimeDependentComplianceD!N89</f>
        <v>0.83</v>
      </c>
      <c r="CL155" s="92">
        <f>InputsTimeDependentComplianceD!O89</f>
        <v>0.83</v>
      </c>
      <c r="CM155" s="92">
        <f>InputsTimeDependentComplianceD!P89</f>
        <v>0.83</v>
      </c>
      <c r="CN155" s="92">
        <f>InputsTimeDependentComplianceD!Q89</f>
        <v>0.83</v>
      </c>
      <c r="CO155" s="92">
        <f>InputsTimeDependentComplianceD!R89</f>
        <v>0.83</v>
      </c>
      <c r="CP155" s="92">
        <f t="shared" ref="CP155:CY155" si="883">CO155</f>
        <v>0.83</v>
      </c>
      <c r="CQ155" s="92">
        <f t="shared" si="883"/>
        <v>0.83</v>
      </c>
      <c r="CR155" s="92">
        <f t="shared" si="883"/>
        <v>0.83</v>
      </c>
      <c r="CS155" s="92">
        <f t="shared" si="883"/>
        <v>0.83</v>
      </c>
      <c r="CT155" s="92">
        <f t="shared" si="883"/>
        <v>0.83</v>
      </c>
      <c r="CU155" s="92">
        <f t="shared" si="883"/>
        <v>0.83</v>
      </c>
      <c r="CV155" s="92">
        <f t="shared" si="883"/>
        <v>0.83</v>
      </c>
      <c r="CW155" s="92">
        <f t="shared" si="883"/>
        <v>0.83</v>
      </c>
      <c r="CX155" s="92">
        <f t="shared" si="883"/>
        <v>0.83</v>
      </c>
      <c r="CY155" s="92">
        <f t="shared" si="883"/>
        <v>0.83</v>
      </c>
      <c r="CZ155" s="158"/>
      <c r="DA155" s="526"/>
      <c r="DB155" s="92"/>
      <c r="DC155" s="92"/>
      <c r="DD155" s="92"/>
      <c r="DE155" s="92">
        <f>InputsTimeDependentComplianceG!H89</f>
        <v>0.83</v>
      </c>
      <c r="DF155" s="92">
        <f>InputsTimeDependentComplianceG!I89</f>
        <v>0.83</v>
      </c>
      <c r="DG155" s="92">
        <f>InputsTimeDependentComplianceG!J89</f>
        <v>0.83</v>
      </c>
      <c r="DH155" s="92">
        <f>InputsTimeDependentComplianceG!K89</f>
        <v>0.83</v>
      </c>
      <c r="DI155" s="92">
        <f>InputsTimeDependentComplianceG!L89</f>
        <v>0.83</v>
      </c>
      <c r="DJ155" s="92">
        <f>InputsTimeDependentComplianceG!M89</f>
        <v>0.83</v>
      </c>
      <c r="DK155" s="92">
        <f>InputsTimeDependentComplianceG!N89</f>
        <v>0.83</v>
      </c>
      <c r="DL155" s="92">
        <f>InputsTimeDependentComplianceG!O89</f>
        <v>0.83</v>
      </c>
      <c r="DM155" s="92">
        <f>InputsTimeDependentComplianceG!P89</f>
        <v>0.83</v>
      </c>
      <c r="DN155" s="92">
        <f>InputsTimeDependentComplianceG!Q89</f>
        <v>0.83</v>
      </c>
      <c r="DO155" s="92">
        <f>InputsTimeDependentComplianceG!R89</f>
        <v>0.83</v>
      </c>
      <c r="DP155" s="92">
        <f t="shared" ref="DP155:DY155" si="884">DO155</f>
        <v>0.83</v>
      </c>
      <c r="DQ155" s="92">
        <f t="shared" si="884"/>
        <v>0.83</v>
      </c>
      <c r="DR155" s="92">
        <f t="shared" si="884"/>
        <v>0.83</v>
      </c>
      <c r="DS155" s="92">
        <f t="shared" si="884"/>
        <v>0.83</v>
      </c>
      <c r="DT155" s="92">
        <f t="shared" si="884"/>
        <v>0.83</v>
      </c>
      <c r="DU155" s="92">
        <f t="shared" si="884"/>
        <v>0.83</v>
      </c>
      <c r="DV155" s="92">
        <f t="shared" si="884"/>
        <v>0.83</v>
      </c>
      <c r="DW155" s="92">
        <f t="shared" si="884"/>
        <v>0.83</v>
      </c>
      <c r="DX155" s="92">
        <f t="shared" si="884"/>
        <v>0.83</v>
      </c>
      <c r="DY155" s="92">
        <f t="shared" si="884"/>
        <v>0.83</v>
      </c>
      <c r="DZ155" s="158"/>
      <c r="EA155" s="48">
        <f>InputsStatic!S89</f>
        <v>12</v>
      </c>
      <c r="EB155" s="47">
        <v>0.48635307337964795</v>
      </c>
      <c r="EC155" s="48">
        <f>InputsStatic!T89</f>
        <v>2000</v>
      </c>
      <c r="ED155" s="49">
        <f>InputsNOMAD!AH89</f>
        <v>2.5913944479205701E-2</v>
      </c>
      <c r="EE155" s="50">
        <f>InputsNOMAD!AI89</f>
        <v>0.25775916622200501</v>
      </c>
      <c r="EF155" s="48">
        <f>InputsStatic!K89</f>
        <v>0</v>
      </c>
      <c r="EH155" s="47">
        <f>InputsStatic!AF89</f>
        <v>0.2</v>
      </c>
      <c r="EI155" s="23"/>
      <c r="EJ155" s="48">
        <f t="shared" si="770"/>
        <v>12</v>
      </c>
      <c r="EK155" s="48">
        <v>0</v>
      </c>
      <c r="EL155" s="48">
        <v>0</v>
      </c>
      <c r="EM155" s="48">
        <v>0</v>
      </c>
      <c r="EN155" s="48">
        <v>0</v>
      </c>
      <c r="EO155" s="48">
        <v>0</v>
      </c>
      <c r="EP155" s="48">
        <v>0</v>
      </c>
      <c r="EQ155" s="48">
        <v>0</v>
      </c>
      <c r="ER155" s="48">
        <v>0</v>
      </c>
      <c r="ES155" s="48">
        <v>0</v>
      </c>
      <c r="ET155" s="48">
        <v>0</v>
      </c>
      <c r="EU155" s="48">
        <v>0</v>
      </c>
      <c r="EV155" s="48">
        <v>1</v>
      </c>
      <c r="EW155" s="48">
        <v>0</v>
      </c>
      <c r="EX155" s="48">
        <v>0</v>
      </c>
      <c r="EY155" s="48">
        <f t="shared" si="771"/>
        <v>1</v>
      </c>
      <c r="EZ155" s="48">
        <f t="shared" si="579"/>
        <v>1</v>
      </c>
      <c r="FA155" s="158"/>
      <c r="FB155" s="48">
        <f t="shared" si="837"/>
        <v>9</v>
      </c>
      <c r="FC155" s="43">
        <f t="shared" si="772"/>
        <v>2017</v>
      </c>
      <c r="FD155" s="78"/>
      <c r="FE155" s="78"/>
      <c r="FF155" s="78"/>
      <c r="FG155" s="78"/>
      <c r="FH155" s="78"/>
      <c r="FI155" s="78"/>
      <c r="FJ155" s="23"/>
      <c r="FK155" s="48"/>
      <c r="FL155" s="43"/>
      <c r="FM155" s="43"/>
      <c r="FN155" s="43"/>
      <c r="FO155" s="48">
        <f>InputsTimeDependentUnits!H89</f>
        <v>8039</v>
      </c>
      <c r="FP155" s="48">
        <f>InputsTimeDependentUnits!I89</f>
        <v>8039</v>
      </c>
      <c r="FQ155" s="48">
        <f>InputsTimeDependentUnits!J89</f>
        <v>8039</v>
      </c>
      <c r="FR155" s="48">
        <f>InputsTimeDependentUnits!K89</f>
        <v>8039</v>
      </c>
      <c r="FS155" s="48">
        <f>InputsTimeDependentUnits!L89</f>
        <v>8039</v>
      </c>
      <c r="FT155" s="48">
        <f>InputsTimeDependentUnits!M89</f>
        <v>8039</v>
      </c>
      <c r="FU155" s="48">
        <f>InputsTimeDependentUnits!N89</f>
        <v>8039</v>
      </c>
      <c r="FV155" s="48">
        <f>InputsTimeDependentUnits!O89</f>
        <v>8039</v>
      </c>
      <c r="FW155" s="48">
        <f>InputsTimeDependentUnits!P89</f>
        <v>8039</v>
      </c>
      <c r="FX155" s="48">
        <f>InputsTimeDependentUnits!Q89</f>
        <v>8039</v>
      </c>
      <c r="FY155" s="48">
        <f>InputsTimeDependentUnits!R89</f>
        <v>8039</v>
      </c>
      <c r="FZ155" s="43">
        <f t="shared" ref="FZ155:GI155" si="885">FY155</f>
        <v>8039</v>
      </c>
      <c r="GA155" s="43">
        <f t="shared" si="885"/>
        <v>8039</v>
      </c>
      <c r="GB155" s="43">
        <f t="shared" si="885"/>
        <v>8039</v>
      </c>
      <c r="GC155" s="43">
        <f t="shared" si="885"/>
        <v>8039</v>
      </c>
      <c r="GD155" s="43">
        <f t="shared" si="885"/>
        <v>8039</v>
      </c>
      <c r="GE155" s="43">
        <f t="shared" si="885"/>
        <v>8039</v>
      </c>
      <c r="GF155" s="43">
        <f t="shared" si="885"/>
        <v>8039</v>
      </c>
      <c r="GG155" s="43">
        <f t="shared" si="885"/>
        <v>8039</v>
      </c>
      <c r="GH155" s="43">
        <f t="shared" si="885"/>
        <v>8039</v>
      </c>
      <c r="GI155" s="43">
        <f t="shared" si="885"/>
        <v>8039</v>
      </c>
      <c r="GJ155" s="158"/>
      <c r="GK155" s="48"/>
      <c r="GL155" s="43"/>
      <c r="GM155" s="43"/>
      <c r="GN155" s="43"/>
      <c r="GO155" s="224">
        <v>1</v>
      </c>
      <c r="GP155" s="224">
        <v>1</v>
      </c>
      <c r="GQ155" s="224">
        <v>1</v>
      </c>
      <c r="GR155" s="224">
        <v>1</v>
      </c>
      <c r="GS155" s="224">
        <v>1</v>
      </c>
      <c r="GT155" s="224">
        <v>1</v>
      </c>
      <c r="GU155" s="224">
        <v>1</v>
      </c>
      <c r="GV155" s="224">
        <v>1</v>
      </c>
      <c r="GW155" s="224">
        <v>1</v>
      </c>
      <c r="GX155" s="224">
        <v>1</v>
      </c>
      <c r="GY155" s="224">
        <v>1</v>
      </c>
      <c r="GZ155" s="224">
        <v>1</v>
      </c>
      <c r="HA155" s="224">
        <v>1</v>
      </c>
      <c r="HB155" s="224">
        <v>1</v>
      </c>
      <c r="HC155" s="224">
        <v>1</v>
      </c>
      <c r="HD155" s="224">
        <v>1</v>
      </c>
      <c r="HE155" s="224">
        <v>1</v>
      </c>
      <c r="HF155" s="224">
        <v>1</v>
      </c>
      <c r="HG155" s="224">
        <v>1</v>
      </c>
      <c r="HH155" s="224">
        <v>1</v>
      </c>
      <c r="HI155" s="224">
        <v>1</v>
      </c>
      <c r="HJ155" s="158"/>
      <c r="HK155" s="48">
        <f t="shared" si="774"/>
        <v>2010</v>
      </c>
      <c r="HL155" s="48">
        <f ca="1">IF($EJ155&gt;0,OFFSET(Dashboard!F$16,$EJ155-1,0),0)</f>
        <v>0</v>
      </c>
      <c r="HM155" s="48">
        <f ca="1">IF($EJ155&gt;0,OFFSET(Dashboard!G$16,$EJ155-1,0),0)</f>
        <v>0</v>
      </c>
      <c r="HN155" s="48">
        <f ca="1">IF($EJ155&gt;0,OFFSET(Dashboard!H$16,$EJ155-1,0),0)</f>
        <v>1</v>
      </c>
      <c r="HO155" s="158"/>
    </row>
    <row r="156" spans="1:223" ht="25.5" customHeight="1" x14ac:dyDescent="0.2">
      <c r="A156" s="48">
        <f t="shared" ca="1" si="548"/>
        <v>1</v>
      </c>
      <c r="B156" s="242">
        <f t="shared" si="749"/>
        <v>146</v>
      </c>
      <c r="C156" s="64"/>
      <c r="D156" s="705" t="str">
        <f ca="1">IF(EJ156&gt;0,OFFSET(Dashboard!$E$16,EJ156-1,0),"")</f>
        <v>2013 T-24</v>
      </c>
      <c r="E156" s="156" t="s">
        <v>438</v>
      </c>
      <c r="F156" s="157" t="s">
        <v>439</v>
      </c>
      <c r="G156" s="716">
        <f t="shared" ca="1" si="592"/>
        <v>221.48449700490065</v>
      </c>
      <c r="H156" s="715">
        <f t="shared" ca="1" si="593"/>
        <v>42.783474766310874</v>
      </c>
      <c r="I156" s="713">
        <f t="shared" ca="1" si="594"/>
        <v>-0.39761409921107488</v>
      </c>
      <c r="J156" s="525">
        <v>41821</v>
      </c>
      <c r="K156" s="51">
        <v>15</v>
      </c>
      <c r="L156" s="158"/>
      <c r="M156" s="765">
        <v>0.83</v>
      </c>
      <c r="N156" s="86">
        <v>0</v>
      </c>
      <c r="O156" s="43">
        <v>100</v>
      </c>
      <c r="P156" s="158"/>
      <c r="R156" s="614">
        <v>0.54713825381998415</v>
      </c>
      <c r="S156" s="615">
        <v>1.0568900303425184E-4</v>
      </c>
      <c r="T156" s="615">
        <v>-9.8223526647889877E-4</v>
      </c>
      <c r="U156" s="135">
        <v>1</v>
      </c>
      <c r="V156" s="135">
        <v>1</v>
      </c>
      <c r="W156" s="135">
        <v>-4.0333333333333341E-3</v>
      </c>
      <c r="X156" s="138"/>
      <c r="Y156" s="138"/>
      <c r="Z156" s="48"/>
      <c r="AA156" s="43"/>
      <c r="AB156" s="43"/>
      <c r="AC156" s="43"/>
      <c r="AD156" s="43"/>
      <c r="AE156" s="43"/>
      <c r="AF156" s="43"/>
      <c r="AG156" s="43"/>
      <c r="AH156" s="43">
        <f t="shared" ref="AH156:AH174" si="886">FS156*GS156</f>
        <v>404805358.53333336</v>
      </c>
      <c r="AI156" s="43">
        <f t="shared" ref="AI156:AI174" si="887">FT156*GT156</f>
        <v>404805358.53333336</v>
      </c>
      <c r="AJ156" s="43">
        <f t="shared" ref="AJ156:AJ174" si="888">FU156*GU156</f>
        <v>404805358.53333336</v>
      </c>
      <c r="AK156" s="43">
        <f t="shared" ref="AK156:AK174" si="889">FV156*GV156</f>
        <v>404805358.53333336</v>
      </c>
      <c r="AL156" s="43">
        <f t="shared" ref="AL156:AL174" si="890">FW156*GW156</f>
        <v>404805358.53333336</v>
      </c>
      <c r="AM156" s="43">
        <f t="shared" ref="AM156:AM174" si="891">FX156*GX156</f>
        <v>404805358.53333336</v>
      </c>
      <c r="AN156" s="43">
        <f t="shared" ref="AN156:AN174" si="892">FY156*GY156</f>
        <v>404805358.53333336</v>
      </c>
      <c r="AO156" s="43">
        <f t="shared" si="644"/>
        <v>404805358.53333336</v>
      </c>
      <c r="AP156" s="43">
        <f t="shared" si="645"/>
        <v>404805358.53333336</v>
      </c>
      <c r="AQ156" s="43">
        <f t="shared" si="646"/>
        <v>404805358.53333336</v>
      </c>
      <c r="AR156" s="43">
        <f t="shared" si="647"/>
        <v>404805358.53333336</v>
      </c>
      <c r="AS156" s="43">
        <f t="shared" si="648"/>
        <v>404805358.53333336</v>
      </c>
      <c r="AT156" s="43">
        <f t="shared" si="649"/>
        <v>404805358.53333336</v>
      </c>
      <c r="AU156" s="43">
        <f t="shared" si="650"/>
        <v>404805358.53333336</v>
      </c>
      <c r="AV156" s="43">
        <f t="shared" si="651"/>
        <v>404805358.53333336</v>
      </c>
      <c r="AW156" s="43">
        <f t="shared" si="652"/>
        <v>404805358.53333336</v>
      </c>
      <c r="AX156" s="43">
        <f t="shared" si="653"/>
        <v>404805358.53333336</v>
      </c>
      <c r="AY156" s="73"/>
      <c r="AZ156" s="23"/>
      <c r="BA156" s="526"/>
      <c r="BB156" s="92"/>
      <c r="BC156" s="92"/>
      <c r="BD156" s="92"/>
      <c r="BE156" s="92"/>
      <c r="BF156" s="92"/>
      <c r="BG156" s="92"/>
      <c r="BH156" s="92"/>
      <c r="BI156" s="92">
        <f>$BM$6</f>
        <v>1</v>
      </c>
      <c r="BJ156" s="92">
        <f t="shared" ref="BJ156:BY171" si="893">$BM$6</f>
        <v>1</v>
      </c>
      <c r="BK156" s="92">
        <f t="shared" si="893"/>
        <v>1</v>
      </c>
      <c r="BL156" s="92">
        <f t="shared" si="893"/>
        <v>1</v>
      </c>
      <c r="BM156" s="92">
        <f t="shared" si="893"/>
        <v>1</v>
      </c>
      <c r="BN156" s="92">
        <f t="shared" si="893"/>
        <v>1</v>
      </c>
      <c r="BO156" s="92">
        <f t="shared" si="893"/>
        <v>1</v>
      </c>
      <c r="BP156" s="92">
        <f t="shared" si="893"/>
        <v>1</v>
      </c>
      <c r="BQ156" s="92">
        <f t="shared" si="893"/>
        <v>1</v>
      </c>
      <c r="BR156" s="92">
        <f t="shared" si="893"/>
        <v>1</v>
      </c>
      <c r="BS156" s="92">
        <f t="shared" si="893"/>
        <v>1</v>
      </c>
      <c r="BT156" s="92">
        <f t="shared" si="893"/>
        <v>1</v>
      </c>
      <c r="BU156" s="92">
        <f t="shared" si="893"/>
        <v>1</v>
      </c>
      <c r="BV156" s="92">
        <f t="shared" si="893"/>
        <v>1</v>
      </c>
      <c r="BW156" s="92">
        <f t="shared" si="893"/>
        <v>1</v>
      </c>
      <c r="BX156" s="92">
        <f t="shared" si="893"/>
        <v>1</v>
      </c>
      <c r="BY156" s="92">
        <f t="shared" si="893"/>
        <v>1</v>
      </c>
      <c r="BZ156" s="23"/>
      <c r="CA156" s="526"/>
      <c r="CB156" s="92"/>
      <c r="CC156" s="92"/>
      <c r="CD156" s="92"/>
      <c r="CE156" s="92"/>
      <c r="CF156" s="92"/>
      <c r="CG156" s="92"/>
      <c r="CH156" s="92"/>
      <c r="CI156" s="92">
        <f>$BM$6</f>
        <v>1</v>
      </c>
      <c r="CJ156" s="92">
        <f t="shared" ref="CJ156:CY171" si="894">$BM$6</f>
        <v>1</v>
      </c>
      <c r="CK156" s="92">
        <f t="shared" si="894"/>
        <v>1</v>
      </c>
      <c r="CL156" s="92">
        <f t="shared" si="894"/>
        <v>1</v>
      </c>
      <c r="CM156" s="92">
        <f t="shared" si="894"/>
        <v>1</v>
      </c>
      <c r="CN156" s="92">
        <f t="shared" si="894"/>
        <v>1</v>
      </c>
      <c r="CO156" s="92">
        <f t="shared" si="894"/>
        <v>1</v>
      </c>
      <c r="CP156" s="92">
        <f t="shared" si="894"/>
        <v>1</v>
      </c>
      <c r="CQ156" s="92">
        <f t="shared" si="894"/>
        <v>1</v>
      </c>
      <c r="CR156" s="92">
        <f t="shared" si="894"/>
        <v>1</v>
      </c>
      <c r="CS156" s="92">
        <f t="shared" si="894"/>
        <v>1</v>
      </c>
      <c r="CT156" s="92">
        <f t="shared" si="894"/>
        <v>1</v>
      </c>
      <c r="CU156" s="92">
        <f t="shared" si="894"/>
        <v>1</v>
      </c>
      <c r="CV156" s="92">
        <f t="shared" si="894"/>
        <v>1</v>
      </c>
      <c r="CW156" s="92">
        <f t="shared" si="894"/>
        <v>1</v>
      </c>
      <c r="CX156" s="92">
        <f t="shared" si="894"/>
        <v>1</v>
      </c>
      <c r="CY156" s="92">
        <f t="shared" si="894"/>
        <v>1</v>
      </c>
      <c r="CZ156" s="158"/>
      <c r="DA156" s="526"/>
      <c r="DB156" s="92"/>
      <c r="DC156" s="92"/>
      <c r="DD156" s="92"/>
      <c r="DE156" s="92"/>
      <c r="DF156" s="92"/>
      <c r="DG156" s="92"/>
      <c r="DH156" s="92"/>
      <c r="DI156" s="92">
        <f>$BM$6</f>
        <v>1</v>
      </c>
      <c r="DJ156" s="92">
        <f t="shared" ref="DJ156:DY171" si="895">$BM$6</f>
        <v>1</v>
      </c>
      <c r="DK156" s="92">
        <f t="shared" si="895"/>
        <v>1</v>
      </c>
      <c r="DL156" s="92">
        <f t="shared" si="895"/>
        <v>1</v>
      </c>
      <c r="DM156" s="92">
        <f t="shared" si="895"/>
        <v>1</v>
      </c>
      <c r="DN156" s="92">
        <f t="shared" si="895"/>
        <v>1</v>
      </c>
      <c r="DO156" s="92">
        <f t="shared" si="895"/>
        <v>1</v>
      </c>
      <c r="DP156" s="92">
        <f t="shared" si="895"/>
        <v>1</v>
      </c>
      <c r="DQ156" s="92">
        <f t="shared" si="895"/>
        <v>1</v>
      </c>
      <c r="DR156" s="92">
        <f t="shared" si="895"/>
        <v>1</v>
      </c>
      <c r="DS156" s="92">
        <f t="shared" si="895"/>
        <v>1</v>
      </c>
      <c r="DT156" s="92">
        <f t="shared" si="895"/>
        <v>1</v>
      </c>
      <c r="DU156" s="92">
        <f t="shared" si="895"/>
        <v>1</v>
      </c>
      <c r="DV156" s="92">
        <f t="shared" si="895"/>
        <v>1</v>
      </c>
      <c r="DW156" s="92">
        <f t="shared" si="895"/>
        <v>1</v>
      </c>
      <c r="DX156" s="92">
        <f t="shared" si="895"/>
        <v>1</v>
      </c>
      <c r="DY156" s="92">
        <f t="shared" si="895"/>
        <v>1</v>
      </c>
      <c r="DZ156" s="158"/>
      <c r="EA156" s="48">
        <v>12</v>
      </c>
      <c r="EB156" s="47">
        <v>0.48635307337964795</v>
      </c>
      <c r="EC156" s="48">
        <v>2005</v>
      </c>
      <c r="ED156" s="49">
        <v>2.5913944479205701E-2</v>
      </c>
      <c r="EE156" s="50">
        <v>0.25775916622200501</v>
      </c>
      <c r="EF156" s="71"/>
      <c r="EH156" s="47">
        <f t="shared" ref="EH156:EH162" si="896">$EH$6</f>
        <v>0.71</v>
      </c>
      <c r="EJ156" s="48">
        <f t="shared" si="770"/>
        <v>13</v>
      </c>
      <c r="EK156" s="48">
        <v>0</v>
      </c>
      <c r="EL156" s="48">
        <v>0</v>
      </c>
      <c r="EM156" s="48">
        <v>0</v>
      </c>
      <c r="EN156" s="48">
        <v>0</v>
      </c>
      <c r="EO156" s="48">
        <v>0</v>
      </c>
      <c r="EP156" s="48">
        <v>0</v>
      </c>
      <c r="EQ156" s="48">
        <v>0</v>
      </c>
      <c r="ER156" s="48">
        <v>0</v>
      </c>
      <c r="ES156" s="48">
        <v>0</v>
      </c>
      <c r="ET156" s="48">
        <v>0</v>
      </c>
      <c r="EU156" s="48">
        <v>0</v>
      </c>
      <c r="EV156" s="48">
        <v>0</v>
      </c>
      <c r="EW156" s="48">
        <v>1</v>
      </c>
      <c r="EX156" s="48">
        <v>0</v>
      </c>
      <c r="EY156" s="48">
        <f t="shared" si="771"/>
        <v>1</v>
      </c>
      <c r="EZ156" s="48">
        <f t="shared" si="579"/>
        <v>1</v>
      </c>
      <c r="FA156" s="158"/>
      <c r="FB156" s="48">
        <f t="shared" si="837"/>
        <v>9</v>
      </c>
      <c r="FC156" s="43">
        <f t="shared" si="772"/>
        <v>2017</v>
      </c>
      <c r="FD156" s="78"/>
      <c r="FE156" s="78"/>
      <c r="FF156" s="78"/>
      <c r="FG156" s="78"/>
      <c r="FH156" s="78"/>
      <c r="FI156" s="78"/>
      <c r="FJ156" s="23"/>
      <c r="FK156" s="48"/>
      <c r="FL156" s="43"/>
      <c r="FM156" s="43"/>
      <c r="FN156" s="43"/>
      <c r="FO156" s="43"/>
      <c r="FP156" s="43"/>
      <c r="FQ156" s="43"/>
      <c r="FR156" s="43"/>
      <c r="FS156" s="43">
        <v>404805358.53333336</v>
      </c>
      <c r="FT156" s="43">
        <v>404805358.53333336</v>
      </c>
      <c r="FU156" s="43">
        <v>404805358.53333336</v>
      </c>
      <c r="FV156" s="43">
        <v>404805358.53333336</v>
      </c>
      <c r="FW156" s="43">
        <v>404805358.53333336</v>
      </c>
      <c r="FX156" s="43">
        <v>404805358.53333336</v>
      </c>
      <c r="FY156" s="43">
        <v>404805358.53333336</v>
      </c>
      <c r="FZ156" s="43">
        <f t="shared" ref="FZ156:FZ174" si="897">FY156</f>
        <v>404805358.53333336</v>
      </c>
      <c r="GA156" s="43">
        <f t="shared" ref="GA156:GI156" si="898">FZ156</f>
        <v>404805358.53333336</v>
      </c>
      <c r="GB156" s="43">
        <f t="shared" si="898"/>
        <v>404805358.53333336</v>
      </c>
      <c r="GC156" s="43">
        <f t="shared" si="898"/>
        <v>404805358.53333336</v>
      </c>
      <c r="GD156" s="43">
        <f t="shared" si="898"/>
        <v>404805358.53333336</v>
      </c>
      <c r="GE156" s="43">
        <f t="shared" si="898"/>
        <v>404805358.53333336</v>
      </c>
      <c r="GF156" s="43">
        <f t="shared" si="898"/>
        <v>404805358.53333336</v>
      </c>
      <c r="GG156" s="43">
        <f t="shared" si="898"/>
        <v>404805358.53333336</v>
      </c>
      <c r="GH156" s="43">
        <f t="shared" si="898"/>
        <v>404805358.53333336</v>
      </c>
      <c r="GI156" s="43">
        <f t="shared" si="898"/>
        <v>404805358.53333336</v>
      </c>
      <c r="GJ156" s="158"/>
      <c r="GK156" s="48"/>
      <c r="GL156" s="43"/>
      <c r="GM156" s="43"/>
      <c r="GN156" s="43"/>
      <c r="GO156" s="43"/>
      <c r="GP156" s="43"/>
      <c r="GQ156" s="43"/>
      <c r="GR156" s="43"/>
      <c r="GS156" s="224">
        <v>1</v>
      </c>
      <c r="GT156" s="224">
        <v>1</v>
      </c>
      <c r="GU156" s="224">
        <v>1</v>
      </c>
      <c r="GV156" s="224">
        <v>1</v>
      </c>
      <c r="GW156" s="224">
        <v>1</v>
      </c>
      <c r="GX156" s="224">
        <v>1</v>
      </c>
      <c r="GY156" s="224">
        <v>1</v>
      </c>
      <c r="GZ156" s="224">
        <v>1</v>
      </c>
      <c r="HA156" s="224">
        <v>1</v>
      </c>
      <c r="HB156" s="224">
        <v>1</v>
      </c>
      <c r="HC156" s="224">
        <v>1</v>
      </c>
      <c r="HD156" s="224">
        <v>1</v>
      </c>
      <c r="HE156" s="224">
        <v>1</v>
      </c>
      <c r="HF156" s="224">
        <v>1</v>
      </c>
      <c r="HG156" s="224">
        <v>1</v>
      </c>
      <c r="HH156" s="224">
        <v>1</v>
      </c>
      <c r="HI156" s="224">
        <v>1</v>
      </c>
      <c r="HJ156" s="158"/>
      <c r="HK156" s="48">
        <f t="shared" si="774"/>
        <v>2014</v>
      </c>
      <c r="HL156" s="48">
        <f ca="1">IF($EJ156&gt;0,OFFSET(Dashboard!F$16,$EJ156-1,0),0)</f>
        <v>0</v>
      </c>
      <c r="HM156" s="48">
        <f ca="1">IF($EJ156&gt;0,OFFSET(Dashboard!G$16,$EJ156-1,0),0)</f>
        <v>0</v>
      </c>
      <c r="HN156" s="48">
        <f ca="1">IF($EJ156&gt;0,OFFSET(Dashboard!H$16,$EJ156-1,0),0)</f>
        <v>1</v>
      </c>
      <c r="HO156" s="158"/>
    </row>
    <row r="157" spans="1:223" ht="25.5" customHeight="1" x14ac:dyDescent="0.2">
      <c r="A157" s="48">
        <f t="shared" ca="1" si="548"/>
        <v>1</v>
      </c>
      <c r="B157" s="242">
        <f t="shared" si="749"/>
        <v>147</v>
      </c>
      <c r="C157" s="64"/>
      <c r="D157" s="530" t="str">
        <f ca="1">IF(EJ157&gt;0,OFFSET(Dashboard!$E$16,EJ157-1,0),"")</f>
        <v>2013 T-24</v>
      </c>
      <c r="E157" s="156" t="s">
        <v>440</v>
      </c>
      <c r="F157" s="157" t="s">
        <v>441</v>
      </c>
      <c r="G157" s="716">
        <f t="shared" ca="1" si="592"/>
        <v>316.54871854666658</v>
      </c>
      <c r="H157" s="715">
        <f t="shared" ca="1" si="593"/>
        <v>122.76585424313497</v>
      </c>
      <c r="I157" s="713">
        <f t="shared" ca="1" si="594"/>
        <v>-0.89261469907466673</v>
      </c>
      <c r="J157" s="525">
        <v>41821</v>
      </c>
      <c r="K157" s="51">
        <v>15</v>
      </c>
      <c r="L157" s="158"/>
      <c r="M157" s="765">
        <f>M156</f>
        <v>0.83</v>
      </c>
      <c r="N157" s="86">
        <v>0</v>
      </c>
      <c r="O157" s="43">
        <v>100</v>
      </c>
      <c r="P157" s="158"/>
      <c r="R157" s="614">
        <v>1.8414460816238309</v>
      </c>
      <c r="S157" s="615">
        <v>7.1416084794510327E-4</v>
      </c>
      <c r="T157" s="615">
        <v>-5.1925714549008999E-3</v>
      </c>
      <c r="U157" s="135">
        <v>1</v>
      </c>
      <c r="V157" s="135">
        <v>1</v>
      </c>
      <c r="W157" s="135">
        <v>0</v>
      </c>
      <c r="X157" s="138"/>
      <c r="Y157" s="138"/>
      <c r="Z157" s="48"/>
      <c r="AA157" s="43"/>
      <c r="AB157" s="43"/>
      <c r="AC157" s="43"/>
      <c r="AD157" s="43"/>
      <c r="AE157" s="43"/>
      <c r="AF157" s="43"/>
      <c r="AG157" s="43"/>
      <c r="AH157" s="43">
        <f t="shared" si="886"/>
        <v>171902246.66666666</v>
      </c>
      <c r="AI157" s="43">
        <f t="shared" si="887"/>
        <v>171902246.66666666</v>
      </c>
      <c r="AJ157" s="43">
        <f t="shared" si="888"/>
        <v>171902246.66666666</v>
      </c>
      <c r="AK157" s="43">
        <f t="shared" si="889"/>
        <v>171902246.66666666</v>
      </c>
      <c r="AL157" s="43">
        <f t="shared" si="890"/>
        <v>171902246.66666666</v>
      </c>
      <c r="AM157" s="43">
        <f t="shared" si="891"/>
        <v>171902246.66666666</v>
      </c>
      <c r="AN157" s="43">
        <f t="shared" si="892"/>
        <v>171902246.66666666</v>
      </c>
      <c r="AO157" s="43">
        <f t="shared" si="644"/>
        <v>171902246.66666666</v>
      </c>
      <c r="AP157" s="43">
        <f t="shared" si="645"/>
        <v>171902246.66666666</v>
      </c>
      <c r="AQ157" s="43">
        <f t="shared" si="646"/>
        <v>171902246.66666666</v>
      </c>
      <c r="AR157" s="43">
        <f t="shared" si="647"/>
        <v>171902246.66666666</v>
      </c>
      <c r="AS157" s="43">
        <f t="shared" si="648"/>
        <v>171902246.66666666</v>
      </c>
      <c r="AT157" s="43">
        <f t="shared" si="649"/>
        <v>171902246.66666666</v>
      </c>
      <c r="AU157" s="43">
        <f t="shared" si="650"/>
        <v>171902246.66666666</v>
      </c>
      <c r="AV157" s="43">
        <f t="shared" si="651"/>
        <v>171902246.66666666</v>
      </c>
      <c r="AW157" s="43">
        <f t="shared" si="652"/>
        <v>171902246.66666666</v>
      </c>
      <c r="AX157" s="43">
        <f t="shared" si="653"/>
        <v>171902246.66666666</v>
      </c>
      <c r="AY157" s="73"/>
      <c r="AZ157" s="23"/>
      <c r="BA157" s="526"/>
      <c r="BB157" s="92"/>
      <c r="BC157" s="92"/>
      <c r="BD157" s="92"/>
      <c r="BE157" s="92"/>
      <c r="BF157" s="92"/>
      <c r="BG157" s="92"/>
      <c r="BH157" s="92"/>
      <c r="BI157" s="92">
        <f t="shared" ref="BI157:BI164" si="899">$BM$6</f>
        <v>1</v>
      </c>
      <c r="BJ157" s="92">
        <f t="shared" si="893"/>
        <v>1</v>
      </c>
      <c r="BK157" s="92">
        <f t="shared" si="893"/>
        <v>1</v>
      </c>
      <c r="BL157" s="92">
        <f t="shared" si="893"/>
        <v>1</v>
      </c>
      <c r="BM157" s="92">
        <f t="shared" si="893"/>
        <v>1</v>
      </c>
      <c r="BN157" s="92">
        <f t="shared" si="893"/>
        <v>1</v>
      </c>
      <c r="BO157" s="92">
        <f t="shared" si="893"/>
        <v>1</v>
      </c>
      <c r="BP157" s="92">
        <f t="shared" si="893"/>
        <v>1</v>
      </c>
      <c r="BQ157" s="92">
        <f t="shared" si="893"/>
        <v>1</v>
      </c>
      <c r="BR157" s="92">
        <f t="shared" si="893"/>
        <v>1</v>
      </c>
      <c r="BS157" s="92">
        <f t="shared" si="893"/>
        <v>1</v>
      </c>
      <c r="BT157" s="92">
        <f t="shared" si="893"/>
        <v>1</v>
      </c>
      <c r="BU157" s="92">
        <f t="shared" si="893"/>
        <v>1</v>
      </c>
      <c r="BV157" s="92">
        <f t="shared" si="893"/>
        <v>1</v>
      </c>
      <c r="BW157" s="92">
        <f t="shared" si="893"/>
        <v>1</v>
      </c>
      <c r="BX157" s="92">
        <f t="shared" si="893"/>
        <v>1</v>
      </c>
      <c r="BY157" s="92">
        <f t="shared" si="893"/>
        <v>1</v>
      </c>
      <c r="BZ157" s="23"/>
      <c r="CA157" s="526"/>
      <c r="CB157" s="92"/>
      <c r="CC157" s="92"/>
      <c r="CD157" s="92"/>
      <c r="CE157" s="92"/>
      <c r="CF157" s="92"/>
      <c r="CG157" s="92"/>
      <c r="CH157" s="92"/>
      <c r="CI157" s="92">
        <f t="shared" ref="CI157:CI164" si="900">$BM$6</f>
        <v>1</v>
      </c>
      <c r="CJ157" s="92">
        <f t="shared" si="894"/>
        <v>1</v>
      </c>
      <c r="CK157" s="92">
        <f t="shared" si="894"/>
        <v>1</v>
      </c>
      <c r="CL157" s="92">
        <f t="shared" si="894"/>
        <v>1</v>
      </c>
      <c r="CM157" s="92">
        <f t="shared" si="894"/>
        <v>1</v>
      </c>
      <c r="CN157" s="92">
        <f t="shared" si="894"/>
        <v>1</v>
      </c>
      <c r="CO157" s="92">
        <f t="shared" si="894"/>
        <v>1</v>
      </c>
      <c r="CP157" s="92">
        <f t="shared" si="894"/>
        <v>1</v>
      </c>
      <c r="CQ157" s="92">
        <f t="shared" si="894"/>
        <v>1</v>
      </c>
      <c r="CR157" s="92">
        <f t="shared" si="894"/>
        <v>1</v>
      </c>
      <c r="CS157" s="92">
        <f t="shared" si="894"/>
        <v>1</v>
      </c>
      <c r="CT157" s="92">
        <f t="shared" si="894"/>
        <v>1</v>
      </c>
      <c r="CU157" s="92">
        <f t="shared" si="894"/>
        <v>1</v>
      </c>
      <c r="CV157" s="92">
        <f t="shared" si="894"/>
        <v>1</v>
      </c>
      <c r="CW157" s="92">
        <f t="shared" si="894"/>
        <v>1</v>
      </c>
      <c r="CX157" s="92">
        <f t="shared" si="894"/>
        <v>1</v>
      </c>
      <c r="CY157" s="92">
        <f t="shared" si="894"/>
        <v>1</v>
      </c>
      <c r="CZ157" s="158"/>
      <c r="DA157" s="526"/>
      <c r="DB157" s="92"/>
      <c r="DC157" s="92"/>
      <c r="DD157" s="92"/>
      <c r="DE157" s="92"/>
      <c r="DF157" s="92"/>
      <c r="DG157" s="92"/>
      <c r="DH157" s="92"/>
      <c r="DI157" s="92">
        <f t="shared" ref="DI157:DI164" si="901">$BM$6</f>
        <v>1</v>
      </c>
      <c r="DJ157" s="92">
        <f t="shared" si="895"/>
        <v>1</v>
      </c>
      <c r="DK157" s="92">
        <f t="shared" si="895"/>
        <v>1</v>
      </c>
      <c r="DL157" s="92">
        <f t="shared" si="895"/>
        <v>1</v>
      </c>
      <c r="DM157" s="92">
        <f t="shared" si="895"/>
        <v>1</v>
      </c>
      <c r="DN157" s="92">
        <f t="shared" si="895"/>
        <v>1</v>
      </c>
      <c r="DO157" s="92">
        <f t="shared" si="895"/>
        <v>1</v>
      </c>
      <c r="DP157" s="92">
        <f t="shared" si="895"/>
        <v>1</v>
      </c>
      <c r="DQ157" s="92">
        <f t="shared" si="895"/>
        <v>1</v>
      </c>
      <c r="DR157" s="92">
        <f t="shared" si="895"/>
        <v>1</v>
      </c>
      <c r="DS157" s="92">
        <f t="shared" si="895"/>
        <v>1</v>
      </c>
      <c r="DT157" s="92">
        <f t="shared" si="895"/>
        <v>1</v>
      </c>
      <c r="DU157" s="92">
        <f t="shared" si="895"/>
        <v>1</v>
      </c>
      <c r="DV157" s="92">
        <f t="shared" si="895"/>
        <v>1</v>
      </c>
      <c r="DW157" s="92">
        <f t="shared" si="895"/>
        <v>1</v>
      </c>
      <c r="DX157" s="92">
        <f t="shared" si="895"/>
        <v>1</v>
      </c>
      <c r="DY157" s="92">
        <f t="shared" si="895"/>
        <v>1</v>
      </c>
      <c r="DZ157" s="158"/>
      <c r="EA157" s="48">
        <v>12</v>
      </c>
      <c r="EB157" s="47">
        <v>0.48635307337964795</v>
      </c>
      <c r="EC157" s="48">
        <v>2005</v>
      </c>
      <c r="ED157" s="49">
        <v>2.5913944479205701E-2</v>
      </c>
      <c r="EE157" s="50">
        <v>0.25775916622200501</v>
      </c>
      <c r="EF157" s="71"/>
      <c r="EH157" s="47">
        <f t="shared" si="896"/>
        <v>0.71</v>
      </c>
      <c r="EI157" s="23"/>
      <c r="EJ157" s="48">
        <f t="shared" si="770"/>
        <v>13</v>
      </c>
      <c r="EK157" s="48">
        <v>0</v>
      </c>
      <c r="EL157" s="48">
        <v>0</v>
      </c>
      <c r="EM157" s="48">
        <v>0</v>
      </c>
      <c r="EN157" s="48">
        <v>0</v>
      </c>
      <c r="EO157" s="48">
        <v>0</v>
      </c>
      <c r="EP157" s="48">
        <v>0</v>
      </c>
      <c r="EQ157" s="48">
        <v>0</v>
      </c>
      <c r="ER157" s="48">
        <v>0</v>
      </c>
      <c r="ES157" s="48">
        <v>0</v>
      </c>
      <c r="ET157" s="48">
        <v>0</v>
      </c>
      <c r="EU157" s="48">
        <v>0</v>
      </c>
      <c r="EV157" s="48">
        <v>0</v>
      </c>
      <c r="EW157" s="48">
        <v>1</v>
      </c>
      <c r="EX157" s="48">
        <v>0</v>
      </c>
      <c r="EY157" s="48">
        <f t="shared" si="771"/>
        <v>1</v>
      </c>
      <c r="EZ157" s="48">
        <f t="shared" si="579"/>
        <v>1</v>
      </c>
      <c r="FA157" s="158"/>
      <c r="FB157" s="48">
        <f t="shared" si="837"/>
        <v>9</v>
      </c>
      <c r="FC157" s="43">
        <f t="shared" si="772"/>
        <v>2017</v>
      </c>
      <c r="FD157" s="78"/>
      <c r="FE157" s="78"/>
      <c r="FF157" s="78"/>
      <c r="FG157" s="78"/>
      <c r="FH157" s="78"/>
      <c r="FI157" s="78"/>
      <c r="FJ157" s="23"/>
      <c r="FK157" s="48"/>
      <c r="FL157" s="43"/>
      <c r="FM157" s="43"/>
      <c r="FN157" s="43"/>
      <c r="FO157" s="43"/>
      <c r="FP157" s="43"/>
      <c r="FQ157" s="43"/>
      <c r="FR157" s="43"/>
      <c r="FS157" s="43">
        <v>171902246.66666666</v>
      </c>
      <c r="FT157" s="43">
        <v>171902246.66666666</v>
      </c>
      <c r="FU157" s="43">
        <v>171902246.66666666</v>
      </c>
      <c r="FV157" s="43">
        <v>171902246.66666666</v>
      </c>
      <c r="FW157" s="43">
        <v>171902246.66666666</v>
      </c>
      <c r="FX157" s="43">
        <v>171902246.66666666</v>
      </c>
      <c r="FY157" s="43">
        <v>171902246.66666666</v>
      </c>
      <c r="FZ157" s="43">
        <f t="shared" si="897"/>
        <v>171902246.66666666</v>
      </c>
      <c r="GA157" s="43">
        <f t="shared" ref="GA157:GI157" si="902">FZ157</f>
        <v>171902246.66666666</v>
      </c>
      <c r="GB157" s="43">
        <f t="shared" si="902"/>
        <v>171902246.66666666</v>
      </c>
      <c r="GC157" s="43">
        <f t="shared" si="902"/>
        <v>171902246.66666666</v>
      </c>
      <c r="GD157" s="43">
        <f t="shared" si="902"/>
        <v>171902246.66666666</v>
      </c>
      <c r="GE157" s="43">
        <f t="shared" si="902"/>
        <v>171902246.66666666</v>
      </c>
      <c r="GF157" s="43">
        <f t="shared" si="902"/>
        <v>171902246.66666666</v>
      </c>
      <c r="GG157" s="43">
        <f t="shared" si="902"/>
        <v>171902246.66666666</v>
      </c>
      <c r="GH157" s="43">
        <f t="shared" si="902"/>
        <v>171902246.66666666</v>
      </c>
      <c r="GI157" s="43">
        <f t="shared" si="902"/>
        <v>171902246.66666666</v>
      </c>
      <c r="GJ157" s="158"/>
      <c r="GK157" s="48"/>
      <c r="GL157" s="43"/>
      <c r="GM157" s="43"/>
      <c r="GN157" s="43"/>
      <c r="GO157" s="43"/>
      <c r="GP157" s="43"/>
      <c r="GQ157" s="43"/>
      <c r="GR157" s="43"/>
      <c r="GS157" s="224">
        <v>1</v>
      </c>
      <c r="GT157" s="224">
        <v>1</v>
      </c>
      <c r="GU157" s="224">
        <v>1</v>
      </c>
      <c r="GV157" s="224">
        <v>1</v>
      </c>
      <c r="GW157" s="224">
        <v>1</v>
      </c>
      <c r="GX157" s="224">
        <v>1</v>
      </c>
      <c r="GY157" s="224">
        <v>1</v>
      </c>
      <c r="GZ157" s="224">
        <v>1</v>
      </c>
      <c r="HA157" s="224">
        <v>1</v>
      </c>
      <c r="HB157" s="224">
        <v>1</v>
      </c>
      <c r="HC157" s="224">
        <v>1</v>
      </c>
      <c r="HD157" s="224">
        <v>1</v>
      </c>
      <c r="HE157" s="224">
        <v>1</v>
      </c>
      <c r="HF157" s="224">
        <v>1</v>
      </c>
      <c r="HG157" s="224">
        <v>1</v>
      </c>
      <c r="HH157" s="224">
        <v>1</v>
      </c>
      <c r="HI157" s="224">
        <v>1</v>
      </c>
      <c r="HJ157" s="158"/>
      <c r="HK157" s="48">
        <f t="shared" si="774"/>
        <v>2014</v>
      </c>
      <c r="HL157" s="48">
        <f ca="1">IF($EJ157&gt;0,OFFSET(Dashboard!F$16,$EJ157-1,0),0)</f>
        <v>0</v>
      </c>
      <c r="HM157" s="48">
        <f ca="1">IF($EJ157&gt;0,OFFSET(Dashboard!G$16,$EJ157-1,0),0)</f>
        <v>0</v>
      </c>
      <c r="HN157" s="48">
        <f ca="1">IF($EJ157&gt;0,OFFSET(Dashboard!H$16,$EJ157-1,0),0)</f>
        <v>1</v>
      </c>
      <c r="HO157" s="158"/>
    </row>
    <row r="158" spans="1:223" ht="25.5" customHeight="1" x14ac:dyDescent="0.2">
      <c r="A158" s="48">
        <f t="shared" ca="1" si="548"/>
        <v>1</v>
      </c>
      <c r="B158" s="242">
        <f t="shared" si="749"/>
        <v>148</v>
      </c>
      <c r="C158" s="64"/>
      <c r="D158" s="530" t="str">
        <f ca="1">IF(EJ158&gt;0,OFFSET(Dashboard!$E$16,EJ158-1,0),"")</f>
        <v>2013 T-24</v>
      </c>
      <c r="E158" s="156" t="s">
        <v>442</v>
      </c>
      <c r="F158" s="157" t="s">
        <v>443</v>
      </c>
      <c r="G158" s="716">
        <f t="shared" ca="1" si="592"/>
        <v>75.283750218329175</v>
      </c>
      <c r="H158" s="715">
        <f t="shared" ca="1" si="593"/>
        <v>0</v>
      </c>
      <c r="I158" s="713">
        <f t="shared" ca="1" si="594"/>
        <v>0</v>
      </c>
      <c r="J158" s="525">
        <v>41821</v>
      </c>
      <c r="K158" s="51">
        <v>15</v>
      </c>
      <c r="L158" s="158"/>
      <c r="M158" s="765">
        <f>M157</f>
        <v>0.83</v>
      </c>
      <c r="N158" s="86">
        <v>0</v>
      </c>
      <c r="O158" s="43">
        <v>100</v>
      </c>
      <c r="P158" s="158"/>
      <c r="R158" s="614">
        <v>0.18771193890771745</v>
      </c>
      <c r="S158" s="615">
        <v>0</v>
      </c>
      <c r="T158" s="615">
        <v>0</v>
      </c>
      <c r="U158" s="135">
        <v>1.1000000000000001</v>
      </c>
      <c r="V158" s="135">
        <v>1.32</v>
      </c>
      <c r="W158" s="135">
        <v>0</v>
      </c>
      <c r="X158" s="138"/>
      <c r="Y158" s="138"/>
      <c r="Z158" s="48"/>
      <c r="AA158" s="43"/>
      <c r="AB158" s="43"/>
      <c r="AC158" s="43"/>
      <c r="AD158" s="43"/>
      <c r="AE158" s="43"/>
      <c r="AF158" s="43"/>
      <c r="AG158" s="43"/>
      <c r="AH158" s="43">
        <f t="shared" si="886"/>
        <v>401060000.00000006</v>
      </c>
      <c r="AI158" s="43">
        <f t="shared" si="887"/>
        <v>401060000.00000006</v>
      </c>
      <c r="AJ158" s="43">
        <f t="shared" si="888"/>
        <v>401060000.00000006</v>
      </c>
      <c r="AK158" s="43">
        <f t="shared" si="889"/>
        <v>401060000.00000006</v>
      </c>
      <c r="AL158" s="43">
        <f t="shared" si="890"/>
        <v>401060000.00000006</v>
      </c>
      <c r="AM158" s="43">
        <f t="shared" si="891"/>
        <v>401060000.00000006</v>
      </c>
      <c r="AN158" s="43">
        <f t="shared" si="892"/>
        <v>401060000.00000006</v>
      </c>
      <c r="AO158" s="43">
        <f t="shared" si="644"/>
        <v>401060000.00000006</v>
      </c>
      <c r="AP158" s="43">
        <f t="shared" si="645"/>
        <v>401060000.00000006</v>
      </c>
      <c r="AQ158" s="43">
        <f t="shared" si="646"/>
        <v>401060000.00000006</v>
      </c>
      <c r="AR158" s="43">
        <f t="shared" si="647"/>
        <v>401060000.00000006</v>
      </c>
      <c r="AS158" s="43">
        <f t="shared" si="648"/>
        <v>401060000.00000006</v>
      </c>
      <c r="AT158" s="43">
        <f t="shared" si="649"/>
        <v>401060000.00000006</v>
      </c>
      <c r="AU158" s="43">
        <f t="shared" si="650"/>
        <v>401060000.00000006</v>
      </c>
      <c r="AV158" s="43">
        <f t="shared" si="651"/>
        <v>401060000.00000006</v>
      </c>
      <c r="AW158" s="43">
        <f t="shared" si="652"/>
        <v>401060000.00000006</v>
      </c>
      <c r="AX158" s="43">
        <f t="shared" si="653"/>
        <v>401060000.00000006</v>
      </c>
      <c r="AY158" s="73"/>
      <c r="AZ158" s="23"/>
      <c r="BA158" s="526"/>
      <c r="BB158" s="92"/>
      <c r="BC158" s="92"/>
      <c r="BD158" s="92"/>
      <c r="BE158" s="92"/>
      <c r="BF158" s="92"/>
      <c r="BG158" s="92"/>
      <c r="BH158" s="92"/>
      <c r="BI158" s="92">
        <f t="shared" si="899"/>
        <v>1</v>
      </c>
      <c r="BJ158" s="92">
        <f t="shared" si="893"/>
        <v>1</v>
      </c>
      <c r="BK158" s="92">
        <f t="shared" si="893"/>
        <v>1</v>
      </c>
      <c r="BL158" s="92">
        <f t="shared" si="893"/>
        <v>1</v>
      </c>
      <c r="BM158" s="92">
        <f t="shared" si="893"/>
        <v>1</v>
      </c>
      <c r="BN158" s="92">
        <f t="shared" si="893"/>
        <v>1</v>
      </c>
      <c r="BO158" s="92">
        <f t="shared" si="893"/>
        <v>1</v>
      </c>
      <c r="BP158" s="92">
        <f t="shared" si="893"/>
        <v>1</v>
      </c>
      <c r="BQ158" s="92">
        <f t="shared" si="893"/>
        <v>1</v>
      </c>
      <c r="BR158" s="92">
        <f t="shared" si="893"/>
        <v>1</v>
      </c>
      <c r="BS158" s="92">
        <f t="shared" si="893"/>
        <v>1</v>
      </c>
      <c r="BT158" s="92">
        <f t="shared" si="893"/>
        <v>1</v>
      </c>
      <c r="BU158" s="92">
        <f t="shared" si="893"/>
        <v>1</v>
      </c>
      <c r="BV158" s="92">
        <f t="shared" si="893"/>
        <v>1</v>
      </c>
      <c r="BW158" s="92">
        <f t="shared" si="893"/>
        <v>1</v>
      </c>
      <c r="BX158" s="92">
        <f t="shared" si="893"/>
        <v>1</v>
      </c>
      <c r="BY158" s="92">
        <f t="shared" si="893"/>
        <v>1</v>
      </c>
      <c r="BZ158" s="23"/>
      <c r="CA158" s="526"/>
      <c r="CB158" s="92"/>
      <c r="CC158" s="92"/>
      <c r="CD158" s="92"/>
      <c r="CE158" s="92"/>
      <c r="CF158" s="92"/>
      <c r="CG158" s="92"/>
      <c r="CH158" s="92"/>
      <c r="CI158" s="92">
        <f t="shared" si="900"/>
        <v>1</v>
      </c>
      <c r="CJ158" s="92">
        <f t="shared" si="894"/>
        <v>1</v>
      </c>
      <c r="CK158" s="92">
        <f t="shared" si="894"/>
        <v>1</v>
      </c>
      <c r="CL158" s="92">
        <f t="shared" si="894"/>
        <v>1</v>
      </c>
      <c r="CM158" s="92">
        <f t="shared" si="894"/>
        <v>1</v>
      </c>
      <c r="CN158" s="92">
        <f t="shared" si="894"/>
        <v>1</v>
      </c>
      <c r="CO158" s="92">
        <f t="shared" si="894"/>
        <v>1</v>
      </c>
      <c r="CP158" s="92">
        <f t="shared" si="894"/>
        <v>1</v>
      </c>
      <c r="CQ158" s="92">
        <f t="shared" si="894"/>
        <v>1</v>
      </c>
      <c r="CR158" s="92">
        <f t="shared" si="894"/>
        <v>1</v>
      </c>
      <c r="CS158" s="92">
        <f t="shared" si="894"/>
        <v>1</v>
      </c>
      <c r="CT158" s="92">
        <f t="shared" si="894"/>
        <v>1</v>
      </c>
      <c r="CU158" s="92">
        <f t="shared" si="894"/>
        <v>1</v>
      </c>
      <c r="CV158" s="92">
        <f t="shared" si="894"/>
        <v>1</v>
      </c>
      <c r="CW158" s="92">
        <f t="shared" si="894"/>
        <v>1</v>
      </c>
      <c r="CX158" s="92">
        <f t="shared" si="894"/>
        <v>1</v>
      </c>
      <c r="CY158" s="92">
        <f t="shared" si="894"/>
        <v>1</v>
      </c>
      <c r="CZ158" s="158"/>
      <c r="DA158" s="526"/>
      <c r="DB158" s="92"/>
      <c r="DC158" s="92"/>
      <c r="DD158" s="92"/>
      <c r="DE158" s="92"/>
      <c r="DF158" s="92"/>
      <c r="DG158" s="92"/>
      <c r="DH158" s="92"/>
      <c r="DI158" s="92">
        <f t="shared" si="901"/>
        <v>1</v>
      </c>
      <c r="DJ158" s="92">
        <f t="shared" si="895"/>
        <v>1</v>
      </c>
      <c r="DK158" s="92">
        <f t="shared" si="895"/>
        <v>1</v>
      </c>
      <c r="DL158" s="92">
        <f t="shared" si="895"/>
        <v>1</v>
      </c>
      <c r="DM158" s="92">
        <f t="shared" si="895"/>
        <v>1</v>
      </c>
      <c r="DN158" s="92">
        <f t="shared" si="895"/>
        <v>1</v>
      </c>
      <c r="DO158" s="92">
        <f t="shared" si="895"/>
        <v>1</v>
      </c>
      <c r="DP158" s="92">
        <f t="shared" si="895"/>
        <v>1</v>
      </c>
      <c r="DQ158" s="92">
        <f t="shared" si="895"/>
        <v>1</v>
      </c>
      <c r="DR158" s="92">
        <f t="shared" si="895"/>
        <v>1</v>
      </c>
      <c r="DS158" s="92">
        <f t="shared" si="895"/>
        <v>1</v>
      </c>
      <c r="DT158" s="92">
        <f t="shared" si="895"/>
        <v>1</v>
      </c>
      <c r="DU158" s="92">
        <f t="shared" si="895"/>
        <v>1</v>
      </c>
      <c r="DV158" s="92">
        <f t="shared" si="895"/>
        <v>1</v>
      </c>
      <c r="DW158" s="92">
        <f t="shared" si="895"/>
        <v>1</v>
      </c>
      <c r="DX158" s="92">
        <f t="shared" si="895"/>
        <v>1</v>
      </c>
      <c r="DY158" s="92">
        <f t="shared" si="895"/>
        <v>1</v>
      </c>
      <c r="DZ158" s="158"/>
      <c r="EA158" s="48">
        <v>12</v>
      </c>
      <c r="EB158" s="47">
        <v>0.48635307337964795</v>
      </c>
      <c r="EC158" s="48">
        <v>2005</v>
      </c>
      <c r="ED158" s="49">
        <v>2.5913944479205701E-2</v>
      </c>
      <c r="EE158" s="50">
        <v>0.25775916622200501</v>
      </c>
      <c r="EF158" s="71"/>
      <c r="EH158" s="47">
        <f t="shared" si="896"/>
        <v>0.71</v>
      </c>
      <c r="EI158" s="23"/>
      <c r="EJ158" s="48">
        <f t="shared" si="770"/>
        <v>13</v>
      </c>
      <c r="EK158" s="48">
        <v>0</v>
      </c>
      <c r="EL158" s="48">
        <v>0</v>
      </c>
      <c r="EM158" s="48">
        <v>0</v>
      </c>
      <c r="EN158" s="48">
        <v>0</v>
      </c>
      <c r="EO158" s="48">
        <v>0</v>
      </c>
      <c r="EP158" s="48">
        <v>0</v>
      </c>
      <c r="EQ158" s="48">
        <v>0</v>
      </c>
      <c r="ER158" s="48">
        <v>0</v>
      </c>
      <c r="ES158" s="48">
        <v>0</v>
      </c>
      <c r="ET158" s="48">
        <v>0</v>
      </c>
      <c r="EU158" s="48">
        <v>0</v>
      </c>
      <c r="EV158" s="48">
        <v>0</v>
      </c>
      <c r="EW158" s="48">
        <v>1</v>
      </c>
      <c r="EX158" s="48">
        <v>0</v>
      </c>
      <c r="EY158" s="48">
        <f t="shared" si="771"/>
        <v>1</v>
      </c>
      <c r="EZ158" s="48">
        <f t="shared" si="579"/>
        <v>1</v>
      </c>
      <c r="FA158" s="158"/>
      <c r="FB158" s="48">
        <f t="shared" si="837"/>
        <v>9</v>
      </c>
      <c r="FC158" s="43">
        <f t="shared" si="772"/>
        <v>2017</v>
      </c>
      <c r="FD158" s="78"/>
      <c r="FE158" s="78"/>
      <c r="FF158" s="78"/>
      <c r="FG158" s="78"/>
      <c r="FH158" s="78"/>
      <c r="FI158" s="78"/>
      <c r="FJ158" s="23"/>
      <c r="FK158" s="48"/>
      <c r="FL158" s="43"/>
      <c r="FM158" s="43"/>
      <c r="FN158" s="43"/>
      <c r="FO158" s="43"/>
      <c r="FP158" s="43"/>
      <c r="FQ158" s="43"/>
      <c r="FR158" s="43"/>
      <c r="FS158" s="43">
        <v>401060000.00000006</v>
      </c>
      <c r="FT158" s="43">
        <v>401060000.00000006</v>
      </c>
      <c r="FU158" s="43">
        <v>401060000.00000006</v>
      </c>
      <c r="FV158" s="43">
        <v>401060000.00000006</v>
      </c>
      <c r="FW158" s="43">
        <v>401060000.00000006</v>
      </c>
      <c r="FX158" s="43">
        <v>401060000.00000006</v>
      </c>
      <c r="FY158" s="43">
        <v>401060000.00000006</v>
      </c>
      <c r="FZ158" s="43">
        <f t="shared" si="897"/>
        <v>401060000.00000006</v>
      </c>
      <c r="GA158" s="43">
        <f t="shared" ref="GA158:GI158" si="903">FZ158</f>
        <v>401060000.00000006</v>
      </c>
      <c r="GB158" s="43">
        <f t="shared" si="903"/>
        <v>401060000.00000006</v>
      </c>
      <c r="GC158" s="43">
        <f t="shared" si="903"/>
        <v>401060000.00000006</v>
      </c>
      <c r="GD158" s="43">
        <f t="shared" si="903"/>
        <v>401060000.00000006</v>
      </c>
      <c r="GE158" s="43">
        <f t="shared" si="903"/>
        <v>401060000.00000006</v>
      </c>
      <c r="GF158" s="43">
        <f t="shared" si="903"/>
        <v>401060000.00000006</v>
      </c>
      <c r="GG158" s="43">
        <f t="shared" si="903"/>
        <v>401060000.00000006</v>
      </c>
      <c r="GH158" s="43">
        <f t="shared" si="903"/>
        <v>401060000.00000006</v>
      </c>
      <c r="GI158" s="43">
        <f t="shared" si="903"/>
        <v>401060000.00000006</v>
      </c>
      <c r="GJ158" s="158"/>
      <c r="GK158" s="48"/>
      <c r="GL158" s="43"/>
      <c r="GM158" s="43"/>
      <c r="GN158" s="43"/>
      <c r="GO158" s="43"/>
      <c r="GP158" s="43"/>
      <c r="GQ158" s="43"/>
      <c r="GR158" s="43"/>
      <c r="GS158" s="224">
        <v>1</v>
      </c>
      <c r="GT158" s="224">
        <v>1</v>
      </c>
      <c r="GU158" s="224">
        <v>1</v>
      </c>
      <c r="GV158" s="224">
        <v>1</v>
      </c>
      <c r="GW158" s="224">
        <v>1</v>
      </c>
      <c r="GX158" s="224">
        <v>1</v>
      </c>
      <c r="GY158" s="224">
        <v>1</v>
      </c>
      <c r="GZ158" s="224">
        <v>1</v>
      </c>
      <c r="HA158" s="224">
        <v>1</v>
      </c>
      <c r="HB158" s="224">
        <v>1</v>
      </c>
      <c r="HC158" s="224">
        <v>1</v>
      </c>
      <c r="HD158" s="224">
        <v>1</v>
      </c>
      <c r="HE158" s="224">
        <v>1</v>
      </c>
      <c r="HF158" s="224">
        <v>1</v>
      </c>
      <c r="HG158" s="224">
        <v>1</v>
      </c>
      <c r="HH158" s="224">
        <v>1</v>
      </c>
      <c r="HI158" s="224">
        <v>1</v>
      </c>
      <c r="HJ158" s="158"/>
      <c r="HK158" s="48">
        <f t="shared" si="774"/>
        <v>2014</v>
      </c>
      <c r="HL158" s="48">
        <f ca="1">IF($EJ158&gt;0,OFFSET(Dashboard!F$16,$EJ158-1,0),0)</f>
        <v>0</v>
      </c>
      <c r="HM158" s="48">
        <f ca="1">IF($EJ158&gt;0,OFFSET(Dashboard!G$16,$EJ158-1,0),0)</f>
        <v>0</v>
      </c>
      <c r="HN158" s="48">
        <f ca="1">IF($EJ158&gt;0,OFFSET(Dashboard!H$16,$EJ158-1,0),0)</f>
        <v>1</v>
      </c>
      <c r="HO158" s="158"/>
    </row>
    <row r="159" spans="1:223" ht="25.5" customHeight="1" x14ac:dyDescent="0.2">
      <c r="A159" s="48">
        <f t="shared" ca="1" si="548"/>
        <v>1</v>
      </c>
      <c r="B159" s="242">
        <f t="shared" si="749"/>
        <v>149</v>
      </c>
      <c r="C159" s="64"/>
      <c r="D159" s="530" t="str">
        <f ca="1">IF(EJ159&gt;0,OFFSET(Dashboard!$E$16,EJ159-1,0),"")</f>
        <v>2013 T-24</v>
      </c>
      <c r="E159" s="156" t="s">
        <v>444</v>
      </c>
      <c r="F159" s="157" t="s">
        <v>445</v>
      </c>
      <c r="G159" s="716">
        <f t="shared" ca="1" si="592"/>
        <v>5.1088319999999978</v>
      </c>
      <c r="H159" s="715">
        <f t="shared" ca="1" si="593"/>
        <v>0.51300000000000012</v>
      </c>
      <c r="I159" s="713">
        <f t="shared" ca="1" si="594"/>
        <v>0</v>
      </c>
      <c r="J159" s="525">
        <v>41821</v>
      </c>
      <c r="K159" s="51">
        <v>15</v>
      </c>
      <c r="L159" s="158"/>
      <c r="M159" s="765">
        <f>M158</f>
        <v>0.83</v>
      </c>
      <c r="N159" s="86">
        <v>0</v>
      </c>
      <c r="O159" s="43">
        <v>100</v>
      </c>
      <c r="P159" s="158"/>
      <c r="R159" s="614">
        <v>8.5147199999999965E-2</v>
      </c>
      <c r="S159" s="615">
        <v>8.5500000000000011E-6</v>
      </c>
      <c r="T159" s="615">
        <v>0</v>
      </c>
      <c r="U159" s="135">
        <v>1.1000000000000001</v>
      </c>
      <c r="V159" s="135">
        <v>1.32</v>
      </c>
      <c r="W159" s="135">
        <v>-4.1000000000000003E-3</v>
      </c>
      <c r="X159" s="138"/>
      <c r="Y159" s="138"/>
      <c r="Z159" s="48"/>
      <c r="AA159" s="43"/>
      <c r="AB159" s="43"/>
      <c r="AC159" s="43"/>
      <c r="AD159" s="43"/>
      <c r="AE159" s="43"/>
      <c r="AF159" s="43"/>
      <c r="AG159" s="43"/>
      <c r="AH159" s="43">
        <f t="shared" si="886"/>
        <v>60000000</v>
      </c>
      <c r="AI159" s="43">
        <f t="shared" si="887"/>
        <v>60000000</v>
      </c>
      <c r="AJ159" s="43">
        <f t="shared" si="888"/>
        <v>60000000</v>
      </c>
      <c r="AK159" s="43">
        <f t="shared" si="889"/>
        <v>60000000</v>
      </c>
      <c r="AL159" s="43">
        <f t="shared" si="890"/>
        <v>60000000</v>
      </c>
      <c r="AM159" s="43">
        <f t="shared" si="891"/>
        <v>60000000</v>
      </c>
      <c r="AN159" s="43">
        <f t="shared" si="892"/>
        <v>60000000</v>
      </c>
      <c r="AO159" s="43">
        <f t="shared" si="644"/>
        <v>60000000</v>
      </c>
      <c r="AP159" s="43">
        <f t="shared" si="645"/>
        <v>60000000</v>
      </c>
      <c r="AQ159" s="43">
        <f t="shared" si="646"/>
        <v>60000000</v>
      </c>
      <c r="AR159" s="43">
        <f t="shared" si="647"/>
        <v>60000000</v>
      </c>
      <c r="AS159" s="43">
        <f t="shared" si="648"/>
        <v>60000000</v>
      </c>
      <c r="AT159" s="43">
        <f t="shared" si="649"/>
        <v>60000000</v>
      </c>
      <c r="AU159" s="43">
        <f t="shared" si="650"/>
        <v>60000000</v>
      </c>
      <c r="AV159" s="43">
        <f t="shared" si="651"/>
        <v>60000000</v>
      </c>
      <c r="AW159" s="43">
        <f t="shared" si="652"/>
        <v>60000000</v>
      </c>
      <c r="AX159" s="43">
        <f t="shared" si="653"/>
        <v>60000000</v>
      </c>
      <c r="AY159" s="73"/>
      <c r="AZ159" s="23"/>
      <c r="BA159" s="526"/>
      <c r="BB159" s="92"/>
      <c r="BC159" s="92"/>
      <c r="BD159" s="92"/>
      <c r="BE159" s="92"/>
      <c r="BF159" s="92"/>
      <c r="BG159" s="92"/>
      <c r="BH159" s="92"/>
      <c r="BI159" s="92">
        <f t="shared" si="899"/>
        <v>1</v>
      </c>
      <c r="BJ159" s="92">
        <f t="shared" si="893"/>
        <v>1</v>
      </c>
      <c r="BK159" s="92">
        <f t="shared" si="893"/>
        <v>1</v>
      </c>
      <c r="BL159" s="92">
        <f t="shared" si="893"/>
        <v>1</v>
      </c>
      <c r="BM159" s="92">
        <f t="shared" si="893"/>
        <v>1</v>
      </c>
      <c r="BN159" s="92">
        <f t="shared" si="893"/>
        <v>1</v>
      </c>
      <c r="BO159" s="92">
        <f t="shared" si="893"/>
        <v>1</v>
      </c>
      <c r="BP159" s="92">
        <f t="shared" si="893"/>
        <v>1</v>
      </c>
      <c r="BQ159" s="92">
        <f t="shared" si="893"/>
        <v>1</v>
      </c>
      <c r="BR159" s="92">
        <f t="shared" si="893"/>
        <v>1</v>
      </c>
      <c r="BS159" s="92">
        <f t="shared" si="893"/>
        <v>1</v>
      </c>
      <c r="BT159" s="92">
        <f t="shared" si="893"/>
        <v>1</v>
      </c>
      <c r="BU159" s="92">
        <f t="shared" si="893"/>
        <v>1</v>
      </c>
      <c r="BV159" s="92">
        <f t="shared" si="893"/>
        <v>1</v>
      </c>
      <c r="BW159" s="92">
        <f t="shared" si="893"/>
        <v>1</v>
      </c>
      <c r="BX159" s="92">
        <f t="shared" si="893"/>
        <v>1</v>
      </c>
      <c r="BY159" s="92">
        <f t="shared" si="893"/>
        <v>1</v>
      </c>
      <c r="BZ159" s="23"/>
      <c r="CA159" s="526"/>
      <c r="CB159" s="92"/>
      <c r="CC159" s="92"/>
      <c r="CD159" s="92"/>
      <c r="CE159" s="92"/>
      <c r="CF159" s="92"/>
      <c r="CG159" s="92"/>
      <c r="CH159" s="92"/>
      <c r="CI159" s="92">
        <f t="shared" si="900"/>
        <v>1</v>
      </c>
      <c r="CJ159" s="92">
        <f t="shared" si="894"/>
        <v>1</v>
      </c>
      <c r="CK159" s="92">
        <f t="shared" si="894"/>
        <v>1</v>
      </c>
      <c r="CL159" s="92">
        <f t="shared" si="894"/>
        <v>1</v>
      </c>
      <c r="CM159" s="92">
        <f t="shared" si="894"/>
        <v>1</v>
      </c>
      <c r="CN159" s="92">
        <f t="shared" si="894"/>
        <v>1</v>
      </c>
      <c r="CO159" s="92">
        <f t="shared" si="894"/>
        <v>1</v>
      </c>
      <c r="CP159" s="92">
        <f t="shared" si="894"/>
        <v>1</v>
      </c>
      <c r="CQ159" s="92">
        <f t="shared" si="894"/>
        <v>1</v>
      </c>
      <c r="CR159" s="92">
        <f t="shared" si="894"/>
        <v>1</v>
      </c>
      <c r="CS159" s="92">
        <f t="shared" si="894"/>
        <v>1</v>
      </c>
      <c r="CT159" s="92">
        <f t="shared" si="894"/>
        <v>1</v>
      </c>
      <c r="CU159" s="92">
        <f t="shared" si="894"/>
        <v>1</v>
      </c>
      <c r="CV159" s="92">
        <f t="shared" si="894"/>
        <v>1</v>
      </c>
      <c r="CW159" s="92">
        <f t="shared" si="894"/>
        <v>1</v>
      </c>
      <c r="CX159" s="92">
        <f t="shared" si="894"/>
        <v>1</v>
      </c>
      <c r="CY159" s="92">
        <f t="shared" si="894"/>
        <v>1</v>
      </c>
      <c r="CZ159" s="158"/>
      <c r="DA159" s="526"/>
      <c r="DB159" s="92"/>
      <c r="DC159" s="92"/>
      <c r="DD159" s="92"/>
      <c r="DE159" s="92"/>
      <c r="DF159" s="92"/>
      <c r="DG159" s="92"/>
      <c r="DH159" s="92"/>
      <c r="DI159" s="92">
        <f t="shared" si="901"/>
        <v>1</v>
      </c>
      <c r="DJ159" s="92">
        <f t="shared" si="895"/>
        <v>1</v>
      </c>
      <c r="DK159" s="92">
        <f t="shared" si="895"/>
        <v>1</v>
      </c>
      <c r="DL159" s="92">
        <f t="shared" si="895"/>
        <v>1</v>
      </c>
      <c r="DM159" s="92">
        <f t="shared" si="895"/>
        <v>1</v>
      </c>
      <c r="DN159" s="92">
        <f t="shared" si="895"/>
        <v>1</v>
      </c>
      <c r="DO159" s="92">
        <f t="shared" si="895"/>
        <v>1</v>
      </c>
      <c r="DP159" s="92">
        <f t="shared" si="895"/>
        <v>1</v>
      </c>
      <c r="DQ159" s="92">
        <f t="shared" si="895"/>
        <v>1</v>
      </c>
      <c r="DR159" s="92">
        <f t="shared" si="895"/>
        <v>1</v>
      </c>
      <c r="DS159" s="92">
        <f t="shared" si="895"/>
        <v>1</v>
      </c>
      <c r="DT159" s="92">
        <f t="shared" si="895"/>
        <v>1</v>
      </c>
      <c r="DU159" s="92">
        <f t="shared" si="895"/>
        <v>1</v>
      </c>
      <c r="DV159" s="92">
        <f t="shared" si="895"/>
        <v>1</v>
      </c>
      <c r="DW159" s="92">
        <f t="shared" si="895"/>
        <v>1</v>
      </c>
      <c r="DX159" s="92">
        <f t="shared" si="895"/>
        <v>1</v>
      </c>
      <c r="DY159" s="92">
        <f t="shared" si="895"/>
        <v>1</v>
      </c>
      <c r="DZ159" s="158"/>
      <c r="EA159" s="48">
        <v>12</v>
      </c>
      <c r="EB159" s="47">
        <v>0.48635307337964795</v>
      </c>
      <c r="EC159" s="48">
        <v>2005</v>
      </c>
      <c r="ED159" s="49">
        <v>2.5913944479205701E-2</v>
      </c>
      <c r="EE159" s="50">
        <v>0.25775916622200501</v>
      </c>
      <c r="EF159" s="71"/>
      <c r="EH159" s="47">
        <f t="shared" si="896"/>
        <v>0.71</v>
      </c>
      <c r="EI159" s="23"/>
      <c r="EJ159" s="48">
        <f t="shared" si="770"/>
        <v>13</v>
      </c>
      <c r="EK159" s="48">
        <v>0</v>
      </c>
      <c r="EL159" s="48">
        <v>0</v>
      </c>
      <c r="EM159" s="48">
        <v>0</v>
      </c>
      <c r="EN159" s="48">
        <v>0</v>
      </c>
      <c r="EO159" s="48">
        <v>0</v>
      </c>
      <c r="EP159" s="48">
        <v>0</v>
      </c>
      <c r="EQ159" s="48">
        <v>0</v>
      </c>
      <c r="ER159" s="48">
        <v>0</v>
      </c>
      <c r="ES159" s="48">
        <v>0</v>
      </c>
      <c r="ET159" s="48">
        <v>0</v>
      </c>
      <c r="EU159" s="48">
        <v>0</v>
      </c>
      <c r="EV159" s="48">
        <v>0</v>
      </c>
      <c r="EW159" s="48">
        <v>1</v>
      </c>
      <c r="EX159" s="48">
        <v>0</v>
      </c>
      <c r="EY159" s="48">
        <f t="shared" si="771"/>
        <v>1</v>
      </c>
      <c r="EZ159" s="48">
        <f t="shared" si="579"/>
        <v>1</v>
      </c>
      <c r="FA159" s="158"/>
      <c r="FB159" s="48">
        <f t="shared" si="837"/>
        <v>9</v>
      </c>
      <c r="FC159" s="43">
        <f t="shared" si="772"/>
        <v>2017</v>
      </c>
      <c r="FD159" s="78"/>
      <c r="FE159" s="78"/>
      <c r="FF159" s="78"/>
      <c r="FG159" s="78"/>
      <c r="FH159" s="78"/>
      <c r="FI159" s="78"/>
      <c r="FJ159" s="23"/>
      <c r="FK159" s="48"/>
      <c r="FL159" s="43"/>
      <c r="FM159" s="43"/>
      <c r="FN159" s="43"/>
      <c r="FO159" s="43"/>
      <c r="FP159" s="43"/>
      <c r="FQ159" s="43"/>
      <c r="FR159" s="43"/>
      <c r="FS159" s="43">
        <v>60000000</v>
      </c>
      <c r="FT159" s="43">
        <v>60000000</v>
      </c>
      <c r="FU159" s="43">
        <v>60000000</v>
      </c>
      <c r="FV159" s="43">
        <v>60000000</v>
      </c>
      <c r="FW159" s="43">
        <v>60000000</v>
      </c>
      <c r="FX159" s="43">
        <v>60000000</v>
      </c>
      <c r="FY159" s="43">
        <v>60000000</v>
      </c>
      <c r="FZ159" s="43">
        <f t="shared" si="897"/>
        <v>60000000</v>
      </c>
      <c r="GA159" s="43">
        <f t="shared" ref="GA159:GI159" si="904">FZ159</f>
        <v>60000000</v>
      </c>
      <c r="GB159" s="43">
        <f t="shared" si="904"/>
        <v>60000000</v>
      </c>
      <c r="GC159" s="43">
        <f t="shared" si="904"/>
        <v>60000000</v>
      </c>
      <c r="GD159" s="43">
        <f t="shared" si="904"/>
        <v>60000000</v>
      </c>
      <c r="GE159" s="43">
        <f t="shared" si="904"/>
        <v>60000000</v>
      </c>
      <c r="GF159" s="43">
        <f t="shared" si="904"/>
        <v>60000000</v>
      </c>
      <c r="GG159" s="43">
        <f t="shared" si="904"/>
        <v>60000000</v>
      </c>
      <c r="GH159" s="43">
        <f t="shared" si="904"/>
        <v>60000000</v>
      </c>
      <c r="GI159" s="43">
        <f t="shared" si="904"/>
        <v>60000000</v>
      </c>
      <c r="GJ159" s="158"/>
      <c r="GK159" s="48"/>
      <c r="GL159" s="43"/>
      <c r="GM159" s="43"/>
      <c r="GN159" s="43"/>
      <c r="GO159" s="43"/>
      <c r="GP159" s="43"/>
      <c r="GQ159" s="43"/>
      <c r="GR159" s="43"/>
      <c r="GS159" s="224">
        <v>1</v>
      </c>
      <c r="GT159" s="224">
        <v>1</v>
      </c>
      <c r="GU159" s="224">
        <v>1</v>
      </c>
      <c r="GV159" s="224">
        <v>1</v>
      </c>
      <c r="GW159" s="224">
        <v>1</v>
      </c>
      <c r="GX159" s="224">
        <v>1</v>
      </c>
      <c r="GY159" s="224">
        <v>1</v>
      </c>
      <c r="GZ159" s="224">
        <v>1</v>
      </c>
      <c r="HA159" s="224">
        <v>1</v>
      </c>
      <c r="HB159" s="224">
        <v>1</v>
      </c>
      <c r="HC159" s="224">
        <v>1</v>
      </c>
      <c r="HD159" s="224">
        <v>1</v>
      </c>
      <c r="HE159" s="224">
        <v>1</v>
      </c>
      <c r="HF159" s="224">
        <v>1</v>
      </c>
      <c r="HG159" s="224">
        <v>1</v>
      </c>
      <c r="HH159" s="224">
        <v>1</v>
      </c>
      <c r="HI159" s="224">
        <v>1</v>
      </c>
      <c r="HJ159" s="158"/>
      <c r="HK159" s="48">
        <f t="shared" si="774"/>
        <v>2014</v>
      </c>
      <c r="HL159" s="48">
        <f ca="1">IF($EJ159&gt;0,OFFSET(Dashboard!F$16,$EJ159-1,0),0)</f>
        <v>0</v>
      </c>
      <c r="HM159" s="48">
        <f ca="1">IF($EJ159&gt;0,OFFSET(Dashboard!G$16,$EJ159-1,0),0)</f>
        <v>0</v>
      </c>
      <c r="HN159" s="48">
        <f ca="1">IF($EJ159&gt;0,OFFSET(Dashboard!H$16,$EJ159-1,0),0)</f>
        <v>1</v>
      </c>
      <c r="HO159" s="158"/>
    </row>
    <row r="160" spans="1:223" ht="25.5" customHeight="1" x14ac:dyDescent="0.2">
      <c r="A160" s="48">
        <f t="shared" ca="1" si="548"/>
        <v>0</v>
      </c>
      <c r="B160" s="242">
        <f t="shared" si="749"/>
        <v>150</v>
      </c>
      <c r="C160" s="64"/>
      <c r="D160" s="653" t="str">
        <f ca="1">IF(EJ160&gt;0,OFFSET(Dashboard!$E$16,EJ160-1,0),"")</f>
        <v/>
      </c>
      <c r="E160" s="654" t="s">
        <v>446</v>
      </c>
      <c r="F160" s="655" t="s">
        <v>447</v>
      </c>
      <c r="G160" s="716">
        <f t="shared" ca="1" si="592"/>
        <v>1.8783472319999992</v>
      </c>
      <c r="H160" s="715">
        <f t="shared" ca="1" si="593"/>
        <v>0.18861300000000003</v>
      </c>
      <c r="I160" s="713">
        <f t="shared" ca="1" si="594"/>
        <v>0</v>
      </c>
      <c r="J160" s="525">
        <v>41821</v>
      </c>
      <c r="K160" s="51">
        <v>15</v>
      </c>
      <c r="L160" s="158"/>
      <c r="M160" s="765">
        <v>1</v>
      </c>
      <c r="N160" s="86">
        <v>0</v>
      </c>
      <c r="O160" s="43">
        <v>100</v>
      </c>
      <c r="P160" s="158"/>
      <c r="R160" s="614">
        <v>8.5147199999999965E-2</v>
      </c>
      <c r="S160" s="615">
        <v>8.5500000000000011E-6</v>
      </c>
      <c r="T160" s="615">
        <v>0</v>
      </c>
      <c r="U160" s="135">
        <v>1.1000000000000001</v>
      </c>
      <c r="V160" s="135">
        <v>1.32</v>
      </c>
      <c r="W160" s="135">
        <v>-4.1000000000000003E-3</v>
      </c>
      <c r="X160" s="138"/>
      <c r="Y160" s="138"/>
      <c r="Z160" s="48"/>
      <c r="AA160" s="43"/>
      <c r="AB160" s="43"/>
      <c r="AC160" s="43"/>
      <c r="AD160" s="43"/>
      <c r="AE160" s="43"/>
      <c r="AF160" s="43"/>
      <c r="AG160" s="43"/>
      <c r="AH160" s="43">
        <f t="shared" si="886"/>
        <v>22060000</v>
      </c>
      <c r="AI160" s="43">
        <f t="shared" si="887"/>
        <v>22060000</v>
      </c>
      <c r="AJ160" s="43">
        <f t="shared" si="888"/>
        <v>22060000</v>
      </c>
      <c r="AK160" s="43">
        <f t="shared" si="889"/>
        <v>22060000</v>
      </c>
      <c r="AL160" s="43">
        <f t="shared" si="890"/>
        <v>22060000</v>
      </c>
      <c r="AM160" s="43">
        <f t="shared" si="891"/>
        <v>22060000</v>
      </c>
      <c r="AN160" s="43">
        <f t="shared" si="892"/>
        <v>22060000</v>
      </c>
      <c r="AO160" s="43">
        <f t="shared" si="644"/>
        <v>22060000</v>
      </c>
      <c r="AP160" s="43">
        <f t="shared" si="645"/>
        <v>22060000</v>
      </c>
      <c r="AQ160" s="43">
        <f t="shared" si="646"/>
        <v>22060000</v>
      </c>
      <c r="AR160" s="43">
        <f t="shared" si="647"/>
        <v>22060000</v>
      </c>
      <c r="AS160" s="43">
        <f t="shared" si="648"/>
        <v>22060000</v>
      </c>
      <c r="AT160" s="43">
        <f t="shared" si="649"/>
        <v>22060000</v>
      </c>
      <c r="AU160" s="43">
        <f t="shared" si="650"/>
        <v>22060000</v>
      </c>
      <c r="AV160" s="43">
        <f t="shared" si="651"/>
        <v>22060000</v>
      </c>
      <c r="AW160" s="43">
        <f t="shared" si="652"/>
        <v>22060000</v>
      </c>
      <c r="AX160" s="43">
        <f t="shared" si="653"/>
        <v>22060000</v>
      </c>
      <c r="AY160" s="73"/>
      <c r="AZ160" s="23"/>
      <c r="BA160" s="526"/>
      <c r="BB160" s="92"/>
      <c r="BC160" s="92"/>
      <c r="BD160" s="92"/>
      <c r="BE160" s="92"/>
      <c r="BF160" s="92"/>
      <c r="BG160" s="92"/>
      <c r="BH160" s="92"/>
      <c r="BI160" s="92">
        <f t="shared" si="899"/>
        <v>1</v>
      </c>
      <c r="BJ160" s="92">
        <f t="shared" si="893"/>
        <v>1</v>
      </c>
      <c r="BK160" s="92">
        <f t="shared" si="893"/>
        <v>1</v>
      </c>
      <c r="BL160" s="92">
        <f t="shared" si="893"/>
        <v>1</v>
      </c>
      <c r="BM160" s="92">
        <f t="shared" si="893"/>
        <v>1</v>
      </c>
      <c r="BN160" s="92">
        <f t="shared" si="893"/>
        <v>1</v>
      </c>
      <c r="BO160" s="92">
        <f t="shared" si="893"/>
        <v>1</v>
      </c>
      <c r="BP160" s="92">
        <f t="shared" si="893"/>
        <v>1</v>
      </c>
      <c r="BQ160" s="92">
        <f t="shared" si="893"/>
        <v>1</v>
      </c>
      <c r="BR160" s="92">
        <f t="shared" si="893"/>
        <v>1</v>
      </c>
      <c r="BS160" s="92">
        <f t="shared" si="893"/>
        <v>1</v>
      </c>
      <c r="BT160" s="92">
        <f t="shared" si="893"/>
        <v>1</v>
      </c>
      <c r="BU160" s="92">
        <f t="shared" si="893"/>
        <v>1</v>
      </c>
      <c r="BV160" s="92">
        <f t="shared" si="893"/>
        <v>1</v>
      </c>
      <c r="BW160" s="92">
        <f t="shared" si="893"/>
        <v>1</v>
      </c>
      <c r="BX160" s="92">
        <f t="shared" si="893"/>
        <v>1</v>
      </c>
      <c r="BY160" s="92">
        <f t="shared" si="893"/>
        <v>1</v>
      </c>
      <c r="BZ160" s="23"/>
      <c r="CA160" s="526"/>
      <c r="CB160" s="92"/>
      <c r="CC160" s="92"/>
      <c r="CD160" s="92"/>
      <c r="CE160" s="92"/>
      <c r="CF160" s="92"/>
      <c r="CG160" s="92"/>
      <c r="CH160" s="92"/>
      <c r="CI160" s="92">
        <f t="shared" si="900"/>
        <v>1</v>
      </c>
      <c r="CJ160" s="92">
        <f t="shared" si="894"/>
        <v>1</v>
      </c>
      <c r="CK160" s="92">
        <f t="shared" si="894"/>
        <v>1</v>
      </c>
      <c r="CL160" s="92">
        <f t="shared" si="894"/>
        <v>1</v>
      </c>
      <c r="CM160" s="92">
        <f t="shared" si="894"/>
        <v>1</v>
      </c>
      <c r="CN160" s="92">
        <f t="shared" si="894"/>
        <v>1</v>
      </c>
      <c r="CO160" s="92">
        <f t="shared" si="894"/>
        <v>1</v>
      </c>
      <c r="CP160" s="92">
        <f t="shared" si="894"/>
        <v>1</v>
      </c>
      <c r="CQ160" s="92">
        <f t="shared" si="894"/>
        <v>1</v>
      </c>
      <c r="CR160" s="92">
        <f t="shared" si="894"/>
        <v>1</v>
      </c>
      <c r="CS160" s="92">
        <f t="shared" si="894"/>
        <v>1</v>
      </c>
      <c r="CT160" s="92">
        <f t="shared" si="894"/>
        <v>1</v>
      </c>
      <c r="CU160" s="92">
        <f t="shared" si="894"/>
        <v>1</v>
      </c>
      <c r="CV160" s="92">
        <f t="shared" si="894"/>
        <v>1</v>
      </c>
      <c r="CW160" s="92">
        <f t="shared" si="894"/>
        <v>1</v>
      </c>
      <c r="CX160" s="92">
        <f t="shared" si="894"/>
        <v>1</v>
      </c>
      <c r="CY160" s="92">
        <f t="shared" si="894"/>
        <v>1</v>
      </c>
      <c r="CZ160" s="158"/>
      <c r="DA160" s="526"/>
      <c r="DB160" s="92"/>
      <c r="DC160" s="92"/>
      <c r="DD160" s="92"/>
      <c r="DE160" s="92"/>
      <c r="DF160" s="92"/>
      <c r="DG160" s="92"/>
      <c r="DH160" s="92"/>
      <c r="DI160" s="92">
        <f t="shared" si="901"/>
        <v>1</v>
      </c>
      <c r="DJ160" s="92">
        <f t="shared" si="895"/>
        <v>1</v>
      </c>
      <c r="DK160" s="92">
        <f t="shared" si="895"/>
        <v>1</v>
      </c>
      <c r="DL160" s="92">
        <f t="shared" si="895"/>
        <v>1</v>
      </c>
      <c r="DM160" s="92">
        <f t="shared" si="895"/>
        <v>1</v>
      </c>
      <c r="DN160" s="92">
        <f t="shared" si="895"/>
        <v>1</v>
      </c>
      <c r="DO160" s="92">
        <f t="shared" si="895"/>
        <v>1</v>
      </c>
      <c r="DP160" s="92">
        <f t="shared" si="895"/>
        <v>1</v>
      </c>
      <c r="DQ160" s="92">
        <f t="shared" si="895"/>
        <v>1</v>
      </c>
      <c r="DR160" s="92">
        <f t="shared" si="895"/>
        <v>1</v>
      </c>
      <c r="DS160" s="92">
        <f t="shared" si="895"/>
        <v>1</v>
      </c>
      <c r="DT160" s="92">
        <f t="shared" si="895"/>
        <v>1</v>
      </c>
      <c r="DU160" s="92">
        <f t="shared" si="895"/>
        <v>1</v>
      </c>
      <c r="DV160" s="92">
        <f t="shared" si="895"/>
        <v>1</v>
      </c>
      <c r="DW160" s="92">
        <f t="shared" si="895"/>
        <v>1</v>
      </c>
      <c r="DX160" s="92">
        <f t="shared" si="895"/>
        <v>1</v>
      </c>
      <c r="DY160" s="92">
        <f t="shared" si="895"/>
        <v>1</v>
      </c>
      <c r="DZ160" s="158"/>
      <c r="EA160" s="48">
        <v>12</v>
      </c>
      <c r="EB160" s="47">
        <v>0.48635307337964795</v>
      </c>
      <c r="EC160" s="48">
        <v>2005</v>
      </c>
      <c r="ED160" s="49">
        <v>2.5913944479205701E-2</v>
      </c>
      <c r="EE160" s="50">
        <v>0.25775916622200501</v>
      </c>
      <c r="EF160" s="71"/>
      <c r="EH160" s="47">
        <f t="shared" si="896"/>
        <v>0.71</v>
      </c>
      <c r="EI160" s="23"/>
      <c r="EJ160" s="48">
        <f t="shared" si="770"/>
        <v>0</v>
      </c>
      <c r="EK160" s="48">
        <v>0</v>
      </c>
      <c r="EL160" s="48">
        <v>0</v>
      </c>
      <c r="EM160" s="48">
        <v>0</v>
      </c>
      <c r="EN160" s="48">
        <v>0</v>
      </c>
      <c r="EO160" s="48">
        <v>0</v>
      </c>
      <c r="EP160" s="48">
        <v>0</v>
      </c>
      <c r="EQ160" s="48">
        <v>0</v>
      </c>
      <c r="ER160" s="48">
        <v>0</v>
      </c>
      <c r="ES160" s="48">
        <v>0</v>
      </c>
      <c r="ET160" s="48">
        <v>0</v>
      </c>
      <c r="EU160" s="48">
        <v>0</v>
      </c>
      <c r="EV160" s="48">
        <v>0</v>
      </c>
      <c r="EW160" s="48">
        <v>0</v>
      </c>
      <c r="EX160" s="48">
        <v>0</v>
      </c>
      <c r="EY160" s="48">
        <f t="shared" si="771"/>
        <v>0</v>
      </c>
      <c r="EZ160" s="48">
        <f t="shared" si="579"/>
        <v>0</v>
      </c>
      <c r="FA160" s="158"/>
      <c r="FB160" s="48">
        <f t="shared" si="837"/>
        <v>9</v>
      </c>
      <c r="FC160" s="43">
        <f t="shared" si="772"/>
        <v>2017</v>
      </c>
      <c r="FD160" s="78"/>
      <c r="FE160" s="78"/>
      <c r="FF160" s="78"/>
      <c r="FG160" s="78"/>
      <c r="FH160" s="78"/>
      <c r="FI160" s="78"/>
      <c r="FJ160" s="23"/>
      <c r="FK160" s="48"/>
      <c r="FL160" s="43"/>
      <c r="FM160" s="43"/>
      <c r="FN160" s="43"/>
      <c r="FO160" s="43"/>
      <c r="FP160" s="43"/>
      <c r="FQ160" s="43"/>
      <c r="FR160" s="43"/>
      <c r="FS160" s="43">
        <v>22060000</v>
      </c>
      <c r="FT160" s="43">
        <v>22060000</v>
      </c>
      <c r="FU160" s="43">
        <v>22060000</v>
      </c>
      <c r="FV160" s="43">
        <v>22060000</v>
      </c>
      <c r="FW160" s="43">
        <v>22060000</v>
      </c>
      <c r="FX160" s="43">
        <v>22060000</v>
      </c>
      <c r="FY160" s="43">
        <v>22060000</v>
      </c>
      <c r="FZ160" s="43">
        <f t="shared" si="897"/>
        <v>22060000</v>
      </c>
      <c r="GA160" s="43">
        <f t="shared" ref="GA160:GI160" si="905">FZ160</f>
        <v>22060000</v>
      </c>
      <c r="GB160" s="43">
        <f t="shared" si="905"/>
        <v>22060000</v>
      </c>
      <c r="GC160" s="43">
        <f t="shared" si="905"/>
        <v>22060000</v>
      </c>
      <c r="GD160" s="43">
        <f t="shared" si="905"/>
        <v>22060000</v>
      </c>
      <c r="GE160" s="43">
        <f t="shared" si="905"/>
        <v>22060000</v>
      </c>
      <c r="GF160" s="43">
        <f t="shared" si="905"/>
        <v>22060000</v>
      </c>
      <c r="GG160" s="43">
        <f t="shared" si="905"/>
        <v>22060000</v>
      </c>
      <c r="GH160" s="43">
        <f t="shared" si="905"/>
        <v>22060000</v>
      </c>
      <c r="GI160" s="43">
        <f t="shared" si="905"/>
        <v>22060000</v>
      </c>
      <c r="GJ160" s="158"/>
      <c r="GK160" s="48"/>
      <c r="GL160" s="43"/>
      <c r="GM160" s="43"/>
      <c r="GN160" s="43"/>
      <c r="GO160" s="43"/>
      <c r="GP160" s="43"/>
      <c r="GQ160" s="43"/>
      <c r="GR160" s="43"/>
      <c r="GS160" s="224">
        <v>1</v>
      </c>
      <c r="GT160" s="224">
        <v>1</v>
      </c>
      <c r="GU160" s="224">
        <v>1</v>
      </c>
      <c r="GV160" s="224">
        <v>1</v>
      </c>
      <c r="GW160" s="224">
        <v>1</v>
      </c>
      <c r="GX160" s="224">
        <v>1</v>
      </c>
      <c r="GY160" s="224">
        <v>1</v>
      </c>
      <c r="GZ160" s="224">
        <v>1</v>
      </c>
      <c r="HA160" s="224">
        <v>1</v>
      </c>
      <c r="HB160" s="224">
        <v>1</v>
      </c>
      <c r="HC160" s="224">
        <v>1</v>
      </c>
      <c r="HD160" s="224">
        <v>1</v>
      </c>
      <c r="HE160" s="224">
        <v>1</v>
      </c>
      <c r="HF160" s="224">
        <v>1</v>
      </c>
      <c r="HG160" s="224">
        <v>1</v>
      </c>
      <c r="HH160" s="224">
        <v>1</v>
      </c>
      <c r="HI160" s="224">
        <v>1</v>
      </c>
      <c r="HJ160" s="158"/>
      <c r="HK160" s="48">
        <f t="shared" si="774"/>
        <v>0</v>
      </c>
      <c r="HL160" s="48">
        <f ca="1">IF($EJ160&gt;0,OFFSET(Dashboard!F$16,$EJ160-1,0),0)</f>
        <v>0</v>
      </c>
      <c r="HM160" s="48">
        <f ca="1">IF($EJ160&gt;0,OFFSET(Dashboard!G$16,$EJ160-1,0),0)</f>
        <v>0</v>
      </c>
      <c r="HN160" s="48">
        <f ca="1">IF($EJ160&gt;0,OFFSET(Dashboard!H$16,$EJ160-1,0),0)</f>
        <v>0</v>
      </c>
      <c r="HO160" s="158"/>
    </row>
    <row r="161" spans="1:223" ht="25.5" customHeight="1" x14ac:dyDescent="0.2">
      <c r="A161" s="48">
        <f t="shared" ca="1" si="548"/>
        <v>0</v>
      </c>
      <c r="B161" s="242">
        <f t="shared" si="749"/>
        <v>151</v>
      </c>
      <c r="C161" s="64"/>
      <c r="D161" s="653" t="str">
        <f ca="1">IF(EJ161&gt;0,OFFSET(Dashboard!$E$16,EJ161-1,0),"")</f>
        <v/>
      </c>
      <c r="E161" s="654" t="s">
        <v>448</v>
      </c>
      <c r="F161" s="655" t="s">
        <v>449</v>
      </c>
      <c r="G161" s="716">
        <f t="shared" ca="1" si="592"/>
        <v>54.815052772542721</v>
      </c>
      <c r="H161" s="715">
        <f t="shared" ca="1" si="593"/>
        <v>5.2180036453451502</v>
      </c>
      <c r="I161" s="713">
        <f t="shared" ca="1" si="594"/>
        <v>0</v>
      </c>
      <c r="J161" s="525">
        <v>41821</v>
      </c>
      <c r="K161" s="51">
        <v>15</v>
      </c>
      <c r="L161" s="158"/>
      <c r="M161" s="765">
        <v>1</v>
      </c>
      <c r="N161" s="86">
        <v>0</v>
      </c>
      <c r="O161" s="43">
        <v>100</v>
      </c>
      <c r="P161" s="158"/>
      <c r="R161" s="614">
        <v>0.80890725433941313</v>
      </c>
      <c r="S161" s="615">
        <v>7.7002224542297007E-5</v>
      </c>
      <c r="T161" s="615">
        <v>0</v>
      </c>
      <c r="U161" s="135">
        <v>1.1000000000000001</v>
      </c>
      <c r="V161" s="135">
        <v>1.32</v>
      </c>
      <c r="W161" s="135">
        <v>-4.1000000000000003E-3</v>
      </c>
      <c r="X161" s="138"/>
      <c r="Y161" s="138"/>
      <c r="Z161" s="48"/>
      <c r="AA161" s="43"/>
      <c r="AB161" s="43"/>
      <c r="AC161" s="43"/>
      <c r="AD161" s="43"/>
      <c r="AE161" s="43"/>
      <c r="AF161" s="43"/>
      <c r="AG161" s="43"/>
      <c r="AH161" s="43">
        <f t="shared" si="886"/>
        <v>67764323.386253893</v>
      </c>
      <c r="AI161" s="43">
        <f t="shared" si="887"/>
        <v>67764323.386253893</v>
      </c>
      <c r="AJ161" s="43">
        <f t="shared" si="888"/>
        <v>67764323.386253893</v>
      </c>
      <c r="AK161" s="43">
        <f t="shared" si="889"/>
        <v>67764323.386253893</v>
      </c>
      <c r="AL161" s="43">
        <f t="shared" si="890"/>
        <v>67764323.386253893</v>
      </c>
      <c r="AM161" s="43">
        <f t="shared" si="891"/>
        <v>67764323.386253893</v>
      </c>
      <c r="AN161" s="43">
        <f t="shared" si="892"/>
        <v>67764323.386253893</v>
      </c>
      <c r="AO161" s="43">
        <f t="shared" si="644"/>
        <v>67764323.386253893</v>
      </c>
      <c r="AP161" s="43">
        <f t="shared" si="645"/>
        <v>67764323.386253893</v>
      </c>
      <c r="AQ161" s="43">
        <f t="shared" si="646"/>
        <v>67764323.386253893</v>
      </c>
      <c r="AR161" s="43">
        <f t="shared" si="647"/>
        <v>67764323.386253893</v>
      </c>
      <c r="AS161" s="43">
        <f t="shared" si="648"/>
        <v>67764323.386253893</v>
      </c>
      <c r="AT161" s="43">
        <f t="shared" si="649"/>
        <v>67764323.386253893</v>
      </c>
      <c r="AU161" s="43">
        <f t="shared" si="650"/>
        <v>67764323.386253893</v>
      </c>
      <c r="AV161" s="43">
        <f t="shared" si="651"/>
        <v>67764323.386253893</v>
      </c>
      <c r="AW161" s="43">
        <f t="shared" si="652"/>
        <v>67764323.386253893</v>
      </c>
      <c r="AX161" s="43">
        <f t="shared" si="653"/>
        <v>67764323.386253893</v>
      </c>
      <c r="AY161" s="73"/>
      <c r="AZ161" s="23"/>
      <c r="BA161" s="526"/>
      <c r="BB161" s="92"/>
      <c r="BC161" s="92"/>
      <c r="BD161" s="92"/>
      <c r="BE161" s="92"/>
      <c r="BF161" s="92"/>
      <c r="BG161" s="92"/>
      <c r="BH161" s="92"/>
      <c r="BI161" s="92">
        <f t="shared" si="899"/>
        <v>1</v>
      </c>
      <c r="BJ161" s="92">
        <f t="shared" si="893"/>
        <v>1</v>
      </c>
      <c r="BK161" s="92">
        <f t="shared" si="893"/>
        <v>1</v>
      </c>
      <c r="BL161" s="92">
        <f t="shared" si="893"/>
        <v>1</v>
      </c>
      <c r="BM161" s="92">
        <f t="shared" si="893"/>
        <v>1</v>
      </c>
      <c r="BN161" s="92">
        <f t="shared" si="893"/>
        <v>1</v>
      </c>
      <c r="BO161" s="92">
        <f t="shared" si="893"/>
        <v>1</v>
      </c>
      <c r="BP161" s="92">
        <f t="shared" si="893"/>
        <v>1</v>
      </c>
      <c r="BQ161" s="92">
        <f t="shared" si="893"/>
        <v>1</v>
      </c>
      <c r="BR161" s="92">
        <f t="shared" si="893"/>
        <v>1</v>
      </c>
      <c r="BS161" s="92">
        <f t="shared" si="893"/>
        <v>1</v>
      </c>
      <c r="BT161" s="92">
        <f t="shared" si="893"/>
        <v>1</v>
      </c>
      <c r="BU161" s="92">
        <f t="shared" si="893"/>
        <v>1</v>
      </c>
      <c r="BV161" s="92">
        <f t="shared" si="893"/>
        <v>1</v>
      </c>
      <c r="BW161" s="92">
        <f t="shared" si="893"/>
        <v>1</v>
      </c>
      <c r="BX161" s="92">
        <f t="shared" si="893"/>
        <v>1</v>
      </c>
      <c r="BY161" s="92">
        <f t="shared" si="893"/>
        <v>1</v>
      </c>
      <c r="BZ161" s="23"/>
      <c r="CA161" s="526"/>
      <c r="CB161" s="92"/>
      <c r="CC161" s="92"/>
      <c r="CD161" s="92"/>
      <c r="CE161" s="92"/>
      <c r="CF161" s="92"/>
      <c r="CG161" s="92"/>
      <c r="CH161" s="92"/>
      <c r="CI161" s="92">
        <f t="shared" si="900"/>
        <v>1</v>
      </c>
      <c r="CJ161" s="92">
        <f t="shared" si="894"/>
        <v>1</v>
      </c>
      <c r="CK161" s="92">
        <f t="shared" si="894"/>
        <v>1</v>
      </c>
      <c r="CL161" s="92">
        <f t="shared" si="894"/>
        <v>1</v>
      </c>
      <c r="CM161" s="92">
        <f t="shared" si="894"/>
        <v>1</v>
      </c>
      <c r="CN161" s="92">
        <f t="shared" si="894"/>
        <v>1</v>
      </c>
      <c r="CO161" s="92">
        <f t="shared" si="894"/>
        <v>1</v>
      </c>
      <c r="CP161" s="92">
        <f t="shared" si="894"/>
        <v>1</v>
      </c>
      <c r="CQ161" s="92">
        <f t="shared" si="894"/>
        <v>1</v>
      </c>
      <c r="CR161" s="92">
        <f t="shared" si="894"/>
        <v>1</v>
      </c>
      <c r="CS161" s="92">
        <f t="shared" si="894"/>
        <v>1</v>
      </c>
      <c r="CT161" s="92">
        <f t="shared" si="894"/>
        <v>1</v>
      </c>
      <c r="CU161" s="92">
        <f t="shared" si="894"/>
        <v>1</v>
      </c>
      <c r="CV161" s="92">
        <f t="shared" si="894"/>
        <v>1</v>
      </c>
      <c r="CW161" s="92">
        <f t="shared" si="894"/>
        <v>1</v>
      </c>
      <c r="CX161" s="92">
        <f t="shared" si="894"/>
        <v>1</v>
      </c>
      <c r="CY161" s="92">
        <f t="shared" si="894"/>
        <v>1</v>
      </c>
      <c r="CZ161" s="158"/>
      <c r="DA161" s="526"/>
      <c r="DB161" s="92"/>
      <c r="DC161" s="92"/>
      <c r="DD161" s="92"/>
      <c r="DE161" s="92"/>
      <c r="DF161" s="92"/>
      <c r="DG161" s="92"/>
      <c r="DH161" s="92"/>
      <c r="DI161" s="92">
        <f t="shared" si="901"/>
        <v>1</v>
      </c>
      <c r="DJ161" s="92">
        <f t="shared" si="895"/>
        <v>1</v>
      </c>
      <c r="DK161" s="92">
        <f t="shared" si="895"/>
        <v>1</v>
      </c>
      <c r="DL161" s="92">
        <f t="shared" si="895"/>
        <v>1</v>
      </c>
      <c r="DM161" s="92">
        <f t="shared" si="895"/>
        <v>1</v>
      </c>
      <c r="DN161" s="92">
        <f t="shared" si="895"/>
        <v>1</v>
      </c>
      <c r="DO161" s="92">
        <f t="shared" si="895"/>
        <v>1</v>
      </c>
      <c r="DP161" s="92">
        <f t="shared" si="895"/>
        <v>1</v>
      </c>
      <c r="DQ161" s="92">
        <f t="shared" si="895"/>
        <v>1</v>
      </c>
      <c r="DR161" s="92">
        <f t="shared" si="895"/>
        <v>1</v>
      </c>
      <c r="DS161" s="92">
        <f t="shared" si="895"/>
        <v>1</v>
      </c>
      <c r="DT161" s="92">
        <f t="shared" si="895"/>
        <v>1</v>
      </c>
      <c r="DU161" s="92">
        <f t="shared" si="895"/>
        <v>1</v>
      </c>
      <c r="DV161" s="92">
        <f t="shared" si="895"/>
        <v>1</v>
      </c>
      <c r="DW161" s="92">
        <f t="shared" si="895"/>
        <v>1</v>
      </c>
      <c r="DX161" s="92">
        <f t="shared" si="895"/>
        <v>1</v>
      </c>
      <c r="DY161" s="92">
        <f t="shared" si="895"/>
        <v>1</v>
      </c>
      <c r="DZ161" s="158"/>
      <c r="EA161" s="48">
        <v>12</v>
      </c>
      <c r="EB161" s="47">
        <v>0.48635307337964795</v>
      </c>
      <c r="EC161" s="48">
        <v>2005</v>
      </c>
      <c r="ED161" s="49">
        <v>2.5913944479205701E-2</v>
      </c>
      <c r="EE161" s="50">
        <v>0.25775916622200501</v>
      </c>
      <c r="EF161" s="71"/>
      <c r="EH161" s="47">
        <f t="shared" si="896"/>
        <v>0.71</v>
      </c>
      <c r="EI161" s="23"/>
      <c r="EJ161" s="48">
        <f t="shared" si="770"/>
        <v>0</v>
      </c>
      <c r="EK161" s="48">
        <v>0</v>
      </c>
      <c r="EL161" s="48">
        <v>0</v>
      </c>
      <c r="EM161" s="48">
        <v>0</v>
      </c>
      <c r="EN161" s="48">
        <v>0</v>
      </c>
      <c r="EO161" s="48">
        <v>0</v>
      </c>
      <c r="EP161" s="48">
        <v>0</v>
      </c>
      <c r="EQ161" s="48">
        <v>0</v>
      </c>
      <c r="ER161" s="48">
        <v>0</v>
      </c>
      <c r="ES161" s="48">
        <v>0</v>
      </c>
      <c r="ET161" s="48">
        <v>0</v>
      </c>
      <c r="EU161" s="48">
        <v>0</v>
      </c>
      <c r="EV161" s="48">
        <v>0</v>
      </c>
      <c r="EW161" s="48">
        <v>0</v>
      </c>
      <c r="EX161" s="48">
        <v>0</v>
      </c>
      <c r="EY161" s="48">
        <f t="shared" si="771"/>
        <v>0</v>
      </c>
      <c r="EZ161" s="48">
        <f t="shared" si="579"/>
        <v>0</v>
      </c>
      <c r="FA161" s="158"/>
      <c r="FB161" s="48">
        <f t="shared" si="837"/>
        <v>9</v>
      </c>
      <c r="FC161" s="43">
        <f t="shared" si="772"/>
        <v>2017</v>
      </c>
      <c r="FD161" s="78"/>
      <c r="FE161" s="78"/>
      <c r="FF161" s="78"/>
      <c r="FG161" s="78"/>
      <c r="FH161" s="78"/>
      <c r="FI161" s="78"/>
      <c r="FJ161" s="23"/>
      <c r="FK161" s="48"/>
      <c r="FL161" s="43"/>
      <c r="FM161" s="43"/>
      <c r="FN161" s="43"/>
      <c r="FO161" s="43"/>
      <c r="FP161" s="43"/>
      <c r="FQ161" s="43"/>
      <c r="FR161" s="43"/>
      <c r="FS161" s="43">
        <v>67764323.386253893</v>
      </c>
      <c r="FT161" s="43">
        <v>67764323.386253893</v>
      </c>
      <c r="FU161" s="43">
        <v>67764323.386253893</v>
      </c>
      <c r="FV161" s="43">
        <v>67764323.386253893</v>
      </c>
      <c r="FW161" s="43">
        <v>67764323.386253893</v>
      </c>
      <c r="FX161" s="43">
        <v>67764323.386253893</v>
      </c>
      <c r="FY161" s="43">
        <v>67764323.386253893</v>
      </c>
      <c r="FZ161" s="43">
        <f t="shared" si="897"/>
        <v>67764323.386253893</v>
      </c>
      <c r="GA161" s="43">
        <f t="shared" ref="GA161:GI161" si="906">FZ161</f>
        <v>67764323.386253893</v>
      </c>
      <c r="GB161" s="43">
        <f t="shared" si="906"/>
        <v>67764323.386253893</v>
      </c>
      <c r="GC161" s="43">
        <f t="shared" si="906"/>
        <v>67764323.386253893</v>
      </c>
      <c r="GD161" s="43">
        <f t="shared" si="906"/>
        <v>67764323.386253893</v>
      </c>
      <c r="GE161" s="43">
        <f t="shared" si="906"/>
        <v>67764323.386253893</v>
      </c>
      <c r="GF161" s="43">
        <f t="shared" si="906"/>
        <v>67764323.386253893</v>
      </c>
      <c r="GG161" s="43">
        <f t="shared" si="906"/>
        <v>67764323.386253893</v>
      </c>
      <c r="GH161" s="43">
        <f t="shared" si="906"/>
        <v>67764323.386253893</v>
      </c>
      <c r="GI161" s="43">
        <f t="shared" si="906"/>
        <v>67764323.386253893</v>
      </c>
      <c r="GJ161" s="158"/>
      <c r="GK161" s="48"/>
      <c r="GL161" s="43"/>
      <c r="GM161" s="43"/>
      <c r="GN161" s="43"/>
      <c r="GO161" s="43"/>
      <c r="GP161" s="43"/>
      <c r="GQ161" s="43"/>
      <c r="GR161" s="43"/>
      <c r="GS161" s="224">
        <v>1</v>
      </c>
      <c r="GT161" s="224">
        <v>1</v>
      </c>
      <c r="GU161" s="224">
        <v>1</v>
      </c>
      <c r="GV161" s="224">
        <v>1</v>
      </c>
      <c r="GW161" s="224">
        <v>1</v>
      </c>
      <c r="GX161" s="224">
        <v>1</v>
      </c>
      <c r="GY161" s="224">
        <v>1</v>
      </c>
      <c r="GZ161" s="224">
        <v>1</v>
      </c>
      <c r="HA161" s="224">
        <v>1</v>
      </c>
      <c r="HB161" s="224">
        <v>1</v>
      </c>
      <c r="HC161" s="224">
        <v>1</v>
      </c>
      <c r="HD161" s="224">
        <v>1</v>
      </c>
      <c r="HE161" s="224">
        <v>1</v>
      </c>
      <c r="HF161" s="224">
        <v>1</v>
      </c>
      <c r="HG161" s="224">
        <v>1</v>
      </c>
      <c r="HH161" s="224">
        <v>1</v>
      </c>
      <c r="HI161" s="224">
        <v>1</v>
      </c>
      <c r="HJ161" s="158"/>
      <c r="HK161" s="48">
        <f t="shared" si="774"/>
        <v>0</v>
      </c>
      <c r="HL161" s="48">
        <f ca="1">IF($EJ161&gt;0,OFFSET(Dashboard!F$16,$EJ161-1,0),0)</f>
        <v>0</v>
      </c>
      <c r="HM161" s="48">
        <f ca="1">IF($EJ161&gt;0,OFFSET(Dashboard!G$16,$EJ161-1,0),0)</f>
        <v>0</v>
      </c>
      <c r="HN161" s="48">
        <f ca="1">IF($EJ161&gt;0,OFFSET(Dashboard!H$16,$EJ161-1,0),0)</f>
        <v>0</v>
      </c>
      <c r="HO161" s="158"/>
    </row>
    <row r="162" spans="1:223" ht="25.5" customHeight="1" x14ac:dyDescent="0.2">
      <c r="A162" s="48">
        <f t="shared" ca="1" si="548"/>
        <v>1</v>
      </c>
      <c r="B162" s="242">
        <f t="shared" si="749"/>
        <v>152</v>
      </c>
      <c r="C162" s="64"/>
      <c r="D162" s="530" t="str">
        <f ca="1">IF(EJ162&gt;0,OFFSET(Dashboard!$E$16,EJ162-1,0),"")</f>
        <v>2013 T-24</v>
      </c>
      <c r="E162" s="156" t="s">
        <v>450</v>
      </c>
      <c r="F162" s="157" t="s">
        <v>451</v>
      </c>
      <c r="G162" s="716">
        <f t="shared" ca="1" si="592"/>
        <v>17.661447976180181</v>
      </c>
      <c r="H162" s="715">
        <f t="shared" ca="1" si="593"/>
        <v>6.1608293039834177</v>
      </c>
      <c r="I162" s="713">
        <f t="shared" ca="1" si="594"/>
        <v>-9.9050320693073499E-2</v>
      </c>
      <c r="J162" s="525">
        <v>41821</v>
      </c>
      <c r="K162" s="51">
        <v>15</v>
      </c>
      <c r="L162" s="158"/>
      <c r="M162" s="765">
        <v>1</v>
      </c>
      <c r="N162" s="86">
        <v>0</v>
      </c>
      <c r="O162" s="43">
        <v>100</v>
      </c>
      <c r="P162" s="158"/>
      <c r="R162" s="614">
        <v>5.1681151999715721E-2</v>
      </c>
      <c r="S162" s="615">
        <v>1.8027896474450513E-5</v>
      </c>
      <c r="T162" s="615">
        <v>-2.898422986758113E-4</v>
      </c>
      <c r="U162" s="135">
        <v>1</v>
      </c>
      <c r="V162" s="135">
        <v>1</v>
      </c>
      <c r="W162" s="135">
        <v>0</v>
      </c>
      <c r="X162" s="138"/>
      <c r="Y162" s="138"/>
      <c r="Z162" s="48"/>
      <c r="AA162" s="43"/>
      <c r="AB162" s="43"/>
      <c r="AC162" s="43"/>
      <c r="AD162" s="43"/>
      <c r="AE162" s="43"/>
      <c r="AF162" s="43"/>
      <c r="AG162" s="43"/>
      <c r="AH162" s="43">
        <f t="shared" si="886"/>
        <v>341738666.66666663</v>
      </c>
      <c r="AI162" s="43">
        <f t="shared" si="887"/>
        <v>341738666.66666663</v>
      </c>
      <c r="AJ162" s="43">
        <f t="shared" si="888"/>
        <v>341738666.66666663</v>
      </c>
      <c r="AK162" s="43">
        <f t="shared" si="889"/>
        <v>341738666.66666663</v>
      </c>
      <c r="AL162" s="43">
        <f t="shared" si="890"/>
        <v>341738666.66666663</v>
      </c>
      <c r="AM162" s="43">
        <f t="shared" si="891"/>
        <v>341738666.66666663</v>
      </c>
      <c r="AN162" s="43">
        <f t="shared" si="892"/>
        <v>341738666.66666663</v>
      </c>
      <c r="AO162" s="43">
        <f t="shared" si="644"/>
        <v>341738666.66666663</v>
      </c>
      <c r="AP162" s="43">
        <f t="shared" si="645"/>
        <v>341738666.66666663</v>
      </c>
      <c r="AQ162" s="43">
        <f t="shared" si="646"/>
        <v>341738666.66666663</v>
      </c>
      <c r="AR162" s="43">
        <f t="shared" si="647"/>
        <v>341738666.66666663</v>
      </c>
      <c r="AS162" s="43">
        <f t="shared" si="648"/>
        <v>341738666.66666663</v>
      </c>
      <c r="AT162" s="43">
        <f t="shared" si="649"/>
        <v>341738666.66666663</v>
      </c>
      <c r="AU162" s="43">
        <f t="shared" si="650"/>
        <v>341738666.66666663</v>
      </c>
      <c r="AV162" s="43">
        <f t="shared" si="651"/>
        <v>341738666.66666663</v>
      </c>
      <c r="AW162" s="43">
        <f t="shared" si="652"/>
        <v>341738666.66666663</v>
      </c>
      <c r="AX162" s="43">
        <f t="shared" si="653"/>
        <v>341738666.66666663</v>
      </c>
      <c r="AY162" s="73"/>
      <c r="AZ162" s="23"/>
      <c r="BA162" s="526"/>
      <c r="BB162" s="92"/>
      <c r="BC162" s="92"/>
      <c r="BD162" s="92"/>
      <c r="BE162" s="92"/>
      <c r="BF162" s="92"/>
      <c r="BG162" s="92"/>
      <c r="BH162" s="92"/>
      <c r="BI162" s="92">
        <f t="shared" si="899"/>
        <v>1</v>
      </c>
      <c r="BJ162" s="92">
        <f t="shared" si="893"/>
        <v>1</v>
      </c>
      <c r="BK162" s="92">
        <f t="shared" si="893"/>
        <v>1</v>
      </c>
      <c r="BL162" s="92">
        <f t="shared" si="893"/>
        <v>1</v>
      </c>
      <c r="BM162" s="92">
        <f t="shared" si="893"/>
        <v>1</v>
      </c>
      <c r="BN162" s="92">
        <f t="shared" si="893"/>
        <v>1</v>
      </c>
      <c r="BO162" s="92">
        <f t="shared" si="893"/>
        <v>1</v>
      </c>
      <c r="BP162" s="92">
        <f t="shared" si="893"/>
        <v>1</v>
      </c>
      <c r="BQ162" s="92">
        <f t="shared" si="893"/>
        <v>1</v>
      </c>
      <c r="BR162" s="92">
        <f t="shared" si="893"/>
        <v>1</v>
      </c>
      <c r="BS162" s="92">
        <f t="shared" si="893"/>
        <v>1</v>
      </c>
      <c r="BT162" s="92">
        <f t="shared" si="893"/>
        <v>1</v>
      </c>
      <c r="BU162" s="92">
        <f t="shared" si="893"/>
        <v>1</v>
      </c>
      <c r="BV162" s="92">
        <f t="shared" si="893"/>
        <v>1</v>
      </c>
      <c r="BW162" s="92">
        <f t="shared" si="893"/>
        <v>1</v>
      </c>
      <c r="BX162" s="92">
        <f t="shared" si="893"/>
        <v>1</v>
      </c>
      <c r="BY162" s="92">
        <f t="shared" si="893"/>
        <v>1</v>
      </c>
      <c r="BZ162" s="23"/>
      <c r="CA162" s="526"/>
      <c r="CB162" s="92"/>
      <c r="CC162" s="92"/>
      <c r="CD162" s="92"/>
      <c r="CE162" s="92"/>
      <c r="CF162" s="92"/>
      <c r="CG162" s="92"/>
      <c r="CH162" s="92"/>
      <c r="CI162" s="92">
        <f t="shared" si="900"/>
        <v>1</v>
      </c>
      <c r="CJ162" s="92">
        <f t="shared" si="894"/>
        <v>1</v>
      </c>
      <c r="CK162" s="92">
        <f t="shared" si="894"/>
        <v>1</v>
      </c>
      <c r="CL162" s="92">
        <f t="shared" si="894"/>
        <v>1</v>
      </c>
      <c r="CM162" s="92">
        <f t="shared" si="894"/>
        <v>1</v>
      </c>
      <c r="CN162" s="92">
        <f t="shared" si="894"/>
        <v>1</v>
      </c>
      <c r="CO162" s="92">
        <f t="shared" si="894"/>
        <v>1</v>
      </c>
      <c r="CP162" s="92">
        <f t="shared" si="894"/>
        <v>1</v>
      </c>
      <c r="CQ162" s="92">
        <f t="shared" si="894"/>
        <v>1</v>
      </c>
      <c r="CR162" s="92">
        <f t="shared" si="894"/>
        <v>1</v>
      </c>
      <c r="CS162" s="92">
        <f t="shared" si="894"/>
        <v>1</v>
      </c>
      <c r="CT162" s="92">
        <f t="shared" si="894"/>
        <v>1</v>
      </c>
      <c r="CU162" s="92">
        <f t="shared" si="894"/>
        <v>1</v>
      </c>
      <c r="CV162" s="92">
        <f t="shared" si="894"/>
        <v>1</v>
      </c>
      <c r="CW162" s="92">
        <f t="shared" si="894"/>
        <v>1</v>
      </c>
      <c r="CX162" s="92">
        <f t="shared" si="894"/>
        <v>1</v>
      </c>
      <c r="CY162" s="92">
        <f t="shared" si="894"/>
        <v>1</v>
      </c>
      <c r="CZ162" s="158"/>
      <c r="DA162" s="526"/>
      <c r="DB162" s="92"/>
      <c r="DC162" s="92"/>
      <c r="DD162" s="92"/>
      <c r="DE162" s="92"/>
      <c r="DF162" s="92"/>
      <c r="DG162" s="92"/>
      <c r="DH162" s="92"/>
      <c r="DI162" s="92">
        <f t="shared" si="901"/>
        <v>1</v>
      </c>
      <c r="DJ162" s="92">
        <f t="shared" si="895"/>
        <v>1</v>
      </c>
      <c r="DK162" s="92">
        <f t="shared" si="895"/>
        <v>1</v>
      </c>
      <c r="DL162" s="92">
        <f t="shared" si="895"/>
        <v>1</v>
      </c>
      <c r="DM162" s="92">
        <f t="shared" si="895"/>
        <v>1</v>
      </c>
      <c r="DN162" s="92">
        <f t="shared" si="895"/>
        <v>1</v>
      </c>
      <c r="DO162" s="92">
        <f t="shared" si="895"/>
        <v>1</v>
      </c>
      <c r="DP162" s="92">
        <f t="shared" si="895"/>
        <v>1</v>
      </c>
      <c r="DQ162" s="92">
        <f t="shared" si="895"/>
        <v>1</v>
      </c>
      <c r="DR162" s="92">
        <f t="shared" si="895"/>
        <v>1</v>
      </c>
      <c r="DS162" s="92">
        <f t="shared" si="895"/>
        <v>1</v>
      </c>
      <c r="DT162" s="92">
        <f t="shared" si="895"/>
        <v>1</v>
      </c>
      <c r="DU162" s="92">
        <f t="shared" si="895"/>
        <v>1</v>
      </c>
      <c r="DV162" s="92">
        <f t="shared" si="895"/>
        <v>1</v>
      </c>
      <c r="DW162" s="92">
        <f t="shared" si="895"/>
        <v>1</v>
      </c>
      <c r="DX162" s="92">
        <f t="shared" si="895"/>
        <v>1</v>
      </c>
      <c r="DY162" s="92">
        <f t="shared" si="895"/>
        <v>1</v>
      </c>
      <c r="DZ162" s="158"/>
      <c r="EA162" s="48">
        <v>12</v>
      </c>
      <c r="EB162" s="47">
        <v>0.35868839344504999</v>
      </c>
      <c r="EC162" s="48">
        <v>2005</v>
      </c>
      <c r="ED162" s="49">
        <v>2.1707167050799399E-2</v>
      </c>
      <c r="EE162" s="50">
        <v>0.31464115507938401</v>
      </c>
      <c r="EF162" s="71"/>
      <c r="EH162" s="47">
        <f t="shared" si="896"/>
        <v>0.71</v>
      </c>
      <c r="EI162" s="23"/>
      <c r="EJ162" s="48">
        <f t="shared" si="770"/>
        <v>13</v>
      </c>
      <c r="EK162" s="48">
        <v>0</v>
      </c>
      <c r="EL162" s="48">
        <v>0</v>
      </c>
      <c r="EM162" s="48">
        <v>0</v>
      </c>
      <c r="EN162" s="48">
        <v>0</v>
      </c>
      <c r="EO162" s="48">
        <v>0</v>
      </c>
      <c r="EP162" s="48">
        <v>0</v>
      </c>
      <c r="EQ162" s="48">
        <v>0</v>
      </c>
      <c r="ER162" s="48">
        <v>0</v>
      </c>
      <c r="ES162" s="48">
        <v>0</v>
      </c>
      <c r="ET162" s="48">
        <v>0</v>
      </c>
      <c r="EU162" s="48">
        <v>0</v>
      </c>
      <c r="EV162" s="48">
        <v>0</v>
      </c>
      <c r="EW162" s="48">
        <v>1</v>
      </c>
      <c r="EX162" s="48">
        <v>0</v>
      </c>
      <c r="EY162" s="48">
        <f t="shared" si="771"/>
        <v>1</v>
      </c>
      <c r="EZ162" s="48">
        <f t="shared" si="579"/>
        <v>1</v>
      </c>
      <c r="FA162" s="158"/>
      <c r="FB162" s="48">
        <f t="shared" si="837"/>
        <v>9</v>
      </c>
      <c r="FC162" s="43">
        <f t="shared" si="772"/>
        <v>2017</v>
      </c>
      <c r="FD162" s="78"/>
      <c r="FE162" s="78"/>
      <c r="FF162" s="78"/>
      <c r="FG162" s="78"/>
      <c r="FH162" s="78"/>
      <c r="FI162" s="78"/>
      <c r="FJ162" s="23"/>
      <c r="FK162" s="48"/>
      <c r="FL162" s="43"/>
      <c r="FM162" s="43"/>
      <c r="FN162" s="43"/>
      <c r="FO162" s="43"/>
      <c r="FP162" s="43"/>
      <c r="FQ162" s="43"/>
      <c r="FR162" s="43"/>
      <c r="FS162" s="43">
        <v>341738666.66666663</v>
      </c>
      <c r="FT162" s="43">
        <v>341738666.66666663</v>
      </c>
      <c r="FU162" s="43">
        <v>341738666.66666663</v>
      </c>
      <c r="FV162" s="43">
        <v>341738666.66666663</v>
      </c>
      <c r="FW162" s="43">
        <v>341738666.66666663</v>
      </c>
      <c r="FX162" s="43">
        <v>341738666.66666663</v>
      </c>
      <c r="FY162" s="43">
        <v>341738666.66666663</v>
      </c>
      <c r="FZ162" s="43">
        <f t="shared" si="897"/>
        <v>341738666.66666663</v>
      </c>
      <c r="GA162" s="43">
        <f t="shared" ref="GA162:GI162" si="907">FZ162</f>
        <v>341738666.66666663</v>
      </c>
      <c r="GB162" s="43">
        <f t="shared" si="907"/>
        <v>341738666.66666663</v>
      </c>
      <c r="GC162" s="43">
        <f t="shared" si="907"/>
        <v>341738666.66666663</v>
      </c>
      <c r="GD162" s="43">
        <f t="shared" si="907"/>
        <v>341738666.66666663</v>
      </c>
      <c r="GE162" s="43">
        <f t="shared" si="907"/>
        <v>341738666.66666663</v>
      </c>
      <c r="GF162" s="43">
        <f t="shared" si="907"/>
        <v>341738666.66666663</v>
      </c>
      <c r="GG162" s="43">
        <f t="shared" si="907"/>
        <v>341738666.66666663</v>
      </c>
      <c r="GH162" s="43">
        <f t="shared" si="907"/>
        <v>341738666.66666663</v>
      </c>
      <c r="GI162" s="43">
        <f t="shared" si="907"/>
        <v>341738666.66666663</v>
      </c>
      <c r="GJ162" s="158"/>
      <c r="GK162" s="48"/>
      <c r="GL162" s="43"/>
      <c r="GM162" s="43"/>
      <c r="GN162" s="43"/>
      <c r="GO162" s="43"/>
      <c r="GP162" s="43"/>
      <c r="GQ162" s="43"/>
      <c r="GR162" s="43"/>
      <c r="GS162" s="224">
        <v>1</v>
      </c>
      <c r="GT162" s="224">
        <v>1</v>
      </c>
      <c r="GU162" s="224">
        <v>1</v>
      </c>
      <c r="GV162" s="224">
        <v>1</v>
      </c>
      <c r="GW162" s="224">
        <v>1</v>
      </c>
      <c r="GX162" s="224">
        <v>1</v>
      </c>
      <c r="GY162" s="224">
        <v>1</v>
      </c>
      <c r="GZ162" s="224">
        <v>1</v>
      </c>
      <c r="HA162" s="224">
        <v>1</v>
      </c>
      <c r="HB162" s="224">
        <v>1</v>
      </c>
      <c r="HC162" s="224">
        <v>1</v>
      </c>
      <c r="HD162" s="224">
        <v>1</v>
      </c>
      <c r="HE162" s="224">
        <v>1</v>
      </c>
      <c r="HF162" s="224">
        <v>1</v>
      </c>
      <c r="HG162" s="224">
        <v>1</v>
      </c>
      <c r="HH162" s="224">
        <v>1</v>
      </c>
      <c r="HI162" s="224">
        <v>1</v>
      </c>
      <c r="HJ162" s="158"/>
      <c r="HK162" s="48">
        <f t="shared" si="774"/>
        <v>2014</v>
      </c>
      <c r="HL162" s="48">
        <f ca="1">IF($EJ162&gt;0,OFFSET(Dashboard!F$16,$EJ162-1,0),0)</f>
        <v>0</v>
      </c>
      <c r="HM162" s="48">
        <f ca="1">IF($EJ162&gt;0,OFFSET(Dashboard!G$16,$EJ162-1,0),0)</f>
        <v>0</v>
      </c>
      <c r="HN162" s="48">
        <f ca="1">IF($EJ162&gt;0,OFFSET(Dashboard!H$16,$EJ162-1,0),0)</f>
        <v>1</v>
      </c>
      <c r="HO162" s="158"/>
    </row>
    <row r="163" spans="1:223" ht="25.5" customHeight="1" x14ac:dyDescent="0.2">
      <c r="A163" s="48">
        <f t="shared" ca="1" si="548"/>
        <v>1</v>
      </c>
      <c r="B163" s="242">
        <f t="shared" si="749"/>
        <v>153</v>
      </c>
      <c r="C163" s="64"/>
      <c r="D163" s="530" t="str">
        <f ca="1">IF(EJ163&gt;0,OFFSET(Dashboard!$E$16,EJ163-1,0),"")</f>
        <v>2013 T-24</v>
      </c>
      <c r="E163" s="156" t="s">
        <v>452</v>
      </c>
      <c r="F163" s="157" t="s">
        <v>453</v>
      </c>
      <c r="G163" s="716">
        <f t="shared" ca="1" si="592"/>
        <v>95.970524013644706</v>
      </c>
      <c r="H163" s="715">
        <f t="shared" ca="1" si="593"/>
        <v>33.671197238212173</v>
      </c>
      <c r="I163" s="713">
        <f t="shared" ca="1" si="594"/>
        <v>3.6889829747967062</v>
      </c>
      <c r="J163" s="525">
        <v>41821</v>
      </c>
      <c r="K163" s="51">
        <v>20</v>
      </c>
      <c r="L163" s="158"/>
      <c r="M163" s="765">
        <v>1</v>
      </c>
      <c r="N163" s="86">
        <v>0</v>
      </c>
      <c r="O163" s="43">
        <v>100</v>
      </c>
      <c r="P163" s="158"/>
      <c r="R163" s="614">
        <v>0.31309812446747087</v>
      </c>
      <c r="S163" s="615">
        <v>1.0985027759522957E-4</v>
      </c>
      <c r="T163" s="615">
        <v>1.2035087465366604E-2</v>
      </c>
      <c r="U163" s="135">
        <v>1</v>
      </c>
      <c r="V163" s="135">
        <v>1</v>
      </c>
      <c r="W163" s="135">
        <v>0</v>
      </c>
      <c r="X163" s="138"/>
      <c r="Y163" s="138"/>
      <c r="Z163" s="48"/>
      <c r="AA163" s="43"/>
      <c r="AB163" s="43"/>
      <c r="AC163" s="43"/>
      <c r="AD163" s="43"/>
      <c r="AE163" s="43"/>
      <c r="AF163" s="43"/>
      <c r="AG163" s="43"/>
      <c r="AH163" s="43">
        <f t="shared" si="886"/>
        <v>306519000</v>
      </c>
      <c r="AI163" s="43">
        <f t="shared" si="887"/>
        <v>306519000</v>
      </c>
      <c r="AJ163" s="43">
        <f t="shared" si="888"/>
        <v>306519000</v>
      </c>
      <c r="AK163" s="43">
        <f t="shared" si="889"/>
        <v>306519000</v>
      </c>
      <c r="AL163" s="43">
        <f t="shared" si="890"/>
        <v>306519000</v>
      </c>
      <c r="AM163" s="43">
        <f t="shared" si="891"/>
        <v>306519000</v>
      </c>
      <c r="AN163" s="43">
        <f t="shared" si="892"/>
        <v>306519000</v>
      </c>
      <c r="AO163" s="43">
        <f t="shared" si="644"/>
        <v>306519000</v>
      </c>
      <c r="AP163" s="43">
        <f t="shared" si="645"/>
        <v>306519000</v>
      </c>
      <c r="AQ163" s="43">
        <f t="shared" si="646"/>
        <v>306519000</v>
      </c>
      <c r="AR163" s="43">
        <f t="shared" si="647"/>
        <v>306519000</v>
      </c>
      <c r="AS163" s="43">
        <f t="shared" si="648"/>
        <v>306519000</v>
      </c>
      <c r="AT163" s="43">
        <f t="shared" si="649"/>
        <v>306519000</v>
      </c>
      <c r="AU163" s="43">
        <f t="shared" si="650"/>
        <v>306519000</v>
      </c>
      <c r="AV163" s="43">
        <f t="shared" si="651"/>
        <v>306519000</v>
      </c>
      <c r="AW163" s="43">
        <f t="shared" si="652"/>
        <v>306519000</v>
      </c>
      <c r="AX163" s="43">
        <f t="shared" si="653"/>
        <v>306519000</v>
      </c>
      <c r="AY163" s="73"/>
      <c r="AZ163" s="23"/>
      <c r="BA163" s="526"/>
      <c r="BB163" s="92"/>
      <c r="BC163" s="92"/>
      <c r="BD163" s="92"/>
      <c r="BE163" s="92"/>
      <c r="BF163" s="92"/>
      <c r="BG163" s="92"/>
      <c r="BH163" s="92"/>
      <c r="BI163" s="92">
        <f t="shared" si="899"/>
        <v>1</v>
      </c>
      <c r="BJ163" s="92">
        <f t="shared" si="893"/>
        <v>1</v>
      </c>
      <c r="BK163" s="92">
        <f t="shared" si="893"/>
        <v>1</v>
      </c>
      <c r="BL163" s="92">
        <f t="shared" si="893"/>
        <v>1</v>
      </c>
      <c r="BM163" s="92">
        <f t="shared" si="893"/>
        <v>1</v>
      </c>
      <c r="BN163" s="92">
        <f t="shared" si="893"/>
        <v>1</v>
      </c>
      <c r="BO163" s="92">
        <f t="shared" si="893"/>
        <v>1</v>
      </c>
      <c r="BP163" s="92">
        <f t="shared" si="893"/>
        <v>1</v>
      </c>
      <c r="BQ163" s="92">
        <f t="shared" si="893"/>
        <v>1</v>
      </c>
      <c r="BR163" s="92">
        <f t="shared" si="893"/>
        <v>1</v>
      </c>
      <c r="BS163" s="92">
        <f t="shared" si="893"/>
        <v>1</v>
      </c>
      <c r="BT163" s="92">
        <f t="shared" si="893"/>
        <v>1</v>
      </c>
      <c r="BU163" s="92">
        <f t="shared" si="893"/>
        <v>1</v>
      </c>
      <c r="BV163" s="92">
        <f t="shared" si="893"/>
        <v>1</v>
      </c>
      <c r="BW163" s="92">
        <f t="shared" si="893"/>
        <v>1</v>
      </c>
      <c r="BX163" s="92">
        <f t="shared" si="893"/>
        <v>1</v>
      </c>
      <c r="BY163" s="92">
        <f t="shared" si="893"/>
        <v>1</v>
      </c>
      <c r="BZ163" s="23"/>
      <c r="CA163" s="526"/>
      <c r="CB163" s="92"/>
      <c r="CC163" s="92"/>
      <c r="CD163" s="92"/>
      <c r="CE163" s="92"/>
      <c r="CF163" s="92"/>
      <c r="CG163" s="92"/>
      <c r="CH163" s="92"/>
      <c r="CI163" s="92">
        <f t="shared" si="900"/>
        <v>1</v>
      </c>
      <c r="CJ163" s="92">
        <f t="shared" si="894"/>
        <v>1</v>
      </c>
      <c r="CK163" s="92">
        <f t="shared" si="894"/>
        <v>1</v>
      </c>
      <c r="CL163" s="92">
        <f t="shared" si="894"/>
        <v>1</v>
      </c>
      <c r="CM163" s="92">
        <f t="shared" si="894"/>
        <v>1</v>
      </c>
      <c r="CN163" s="92">
        <f t="shared" si="894"/>
        <v>1</v>
      </c>
      <c r="CO163" s="92">
        <f t="shared" si="894"/>
        <v>1</v>
      </c>
      <c r="CP163" s="92">
        <f t="shared" si="894"/>
        <v>1</v>
      </c>
      <c r="CQ163" s="92">
        <f t="shared" si="894"/>
        <v>1</v>
      </c>
      <c r="CR163" s="92">
        <f t="shared" si="894"/>
        <v>1</v>
      </c>
      <c r="CS163" s="92">
        <f t="shared" si="894"/>
        <v>1</v>
      </c>
      <c r="CT163" s="92">
        <f t="shared" si="894"/>
        <v>1</v>
      </c>
      <c r="CU163" s="92">
        <f t="shared" si="894"/>
        <v>1</v>
      </c>
      <c r="CV163" s="92">
        <f t="shared" si="894"/>
        <v>1</v>
      </c>
      <c r="CW163" s="92">
        <f t="shared" si="894"/>
        <v>1</v>
      </c>
      <c r="CX163" s="92">
        <f t="shared" si="894"/>
        <v>1</v>
      </c>
      <c r="CY163" s="92">
        <f t="shared" si="894"/>
        <v>1</v>
      </c>
      <c r="CZ163" s="158"/>
      <c r="DA163" s="526"/>
      <c r="DB163" s="92"/>
      <c r="DC163" s="92"/>
      <c r="DD163" s="92"/>
      <c r="DE163" s="92"/>
      <c r="DF163" s="92"/>
      <c r="DG163" s="92"/>
      <c r="DH163" s="92"/>
      <c r="DI163" s="92">
        <f t="shared" si="901"/>
        <v>1</v>
      </c>
      <c r="DJ163" s="92">
        <f t="shared" si="895"/>
        <v>1</v>
      </c>
      <c r="DK163" s="92">
        <f t="shared" si="895"/>
        <v>1</v>
      </c>
      <c r="DL163" s="92">
        <f t="shared" si="895"/>
        <v>1</v>
      </c>
      <c r="DM163" s="92">
        <f t="shared" si="895"/>
        <v>1</v>
      </c>
      <c r="DN163" s="92">
        <f t="shared" si="895"/>
        <v>1</v>
      </c>
      <c r="DO163" s="92">
        <f t="shared" si="895"/>
        <v>1</v>
      </c>
      <c r="DP163" s="92">
        <f t="shared" si="895"/>
        <v>1</v>
      </c>
      <c r="DQ163" s="92">
        <f t="shared" si="895"/>
        <v>1</v>
      </c>
      <c r="DR163" s="92">
        <f t="shared" si="895"/>
        <v>1</v>
      </c>
      <c r="DS163" s="92">
        <f t="shared" si="895"/>
        <v>1</v>
      </c>
      <c r="DT163" s="92">
        <f t="shared" si="895"/>
        <v>1</v>
      </c>
      <c r="DU163" s="92">
        <f t="shared" si="895"/>
        <v>1</v>
      </c>
      <c r="DV163" s="92">
        <f t="shared" si="895"/>
        <v>1</v>
      </c>
      <c r="DW163" s="92">
        <f t="shared" si="895"/>
        <v>1</v>
      </c>
      <c r="DX163" s="92">
        <f t="shared" si="895"/>
        <v>1</v>
      </c>
      <c r="DY163" s="92">
        <f t="shared" si="895"/>
        <v>1</v>
      </c>
      <c r="DZ163" s="158"/>
      <c r="EA163" s="48">
        <v>12</v>
      </c>
      <c r="EB163" s="47">
        <v>0.48635307337964795</v>
      </c>
      <c r="EC163" s="48">
        <v>2005</v>
      </c>
      <c r="ED163" s="49">
        <v>2.5913944479205701E-2</v>
      </c>
      <c r="EE163" s="50">
        <v>0.25775916622200501</v>
      </c>
      <c r="EF163" s="71"/>
      <c r="EH163" s="47">
        <f>EH131</f>
        <v>0.30071599999999998</v>
      </c>
      <c r="EI163" s="23"/>
      <c r="EJ163" s="48">
        <f t="shared" si="770"/>
        <v>13</v>
      </c>
      <c r="EK163" s="48">
        <v>0</v>
      </c>
      <c r="EL163" s="48">
        <v>0</v>
      </c>
      <c r="EM163" s="48">
        <v>0</v>
      </c>
      <c r="EN163" s="48">
        <v>0</v>
      </c>
      <c r="EO163" s="48">
        <v>0</v>
      </c>
      <c r="EP163" s="48">
        <v>0</v>
      </c>
      <c r="EQ163" s="48">
        <v>0</v>
      </c>
      <c r="ER163" s="48">
        <v>0</v>
      </c>
      <c r="ES163" s="48">
        <v>0</v>
      </c>
      <c r="ET163" s="48">
        <v>0</v>
      </c>
      <c r="EU163" s="48">
        <v>0</v>
      </c>
      <c r="EV163" s="48">
        <v>0</v>
      </c>
      <c r="EW163" s="48">
        <v>1</v>
      </c>
      <c r="EX163" s="48">
        <v>0</v>
      </c>
      <c r="EY163" s="48">
        <f t="shared" si="771"/>
        <v>1</v>
      </c>
      <c r="EZ163" s="48">
        <f t="shared" si="579"/>
        <v>1</v>
      </c>
      <c r="FA163" s="158"/>
      <c r="FB163" s="48">
        <f t="shared" si="837"/>
        <v>9</v>
      </c>
      <c r="FC163" s="43">
        <f t="shared" si="772"/>
        <v>2017</v>
      </c>
      <c r="FD163" s="78"/>
      <c r="FE163" s="78"/>
      <c r="FF163" s="78"/>
      <c r="FG163" s="78"/>
      <c r="FH163" s="78"/>
      <c r="FI163" s="78"/>
      <c r="FJ163" s="23"/>
      <c r="FK163" s="48"/>
      <c r="FL163" s="43"/>
      <c r="FM163" s="43"/>
      <c r="FN163" s="43"/>
      <c r="FO163" s="43"/>
      <c r="FP163" s="43"/>
      <c r="FQ163" s="43"/>
      <c r="FR163" s="43"/>
      <c r="FS163" s="43">
        <v>306519000</v>
      </c>
      <c r="FT163" s="43">
        <v>306519000</v>
      </c>
      <c r="FU163" s="43">
        <v>306519000</v>
      </c>
      <c r="FV163" s="43">
        <v>306519000</v>
      </c>
      <c r="FW163" s="43">
        <v>306519000</v>
      </c>
      <c r="FX163" s="43">
        <v>306519000</v>
      </c>
      <c r="FY163" s="43">
        <v>306519000</v>
      </c>
      <c r="FZ163" s="43">
        <f t="shared" si="897"/>
        <v>306519000</v>
      </c>
      <c r="GA163" s="43">
        <f t="shared" ref="GA163:GI163" si="908">FZ163</f>
        <v>306519000</v>
      </c>
      <c r="GB163" s="43">
        <f t="shared" si="908"/>
        <v>306519000</v>
      </c>
      <c r="GC163" s="43">
        <f t="shared" si="908"/>
        <v>306519000</v>
      </c>
      <c r="GD163" s="43">
        <f t="shared" si="908"/>
        <v>306519000</v>
      </c>
      <c r="GE163" s="43">
        <f t="shared" si="908"/>
        <v>306519000</v>
      </c>
      <c r="GF163" s="43">
        <f t="shared" si="908"/>
        <v>306519000</v>
      </c>
      <c r="GG163" s="43">
        <f t="shared" si="908"/>
        <v>306519000</v>
      </c>
      <c r="GH163" s="43">
        <f t="shared" si="908"/>
        <v>306519000</v>
      </c>
      <c r="GI163" s="43">
        <f t="shared" si="908"/>
        <v>306519000</v>
      </c>
      <c r="GJ163" s="158"/>
      <c r="GK163" s="48"/>
      <c r="GL163" s="43"/>
      <c r="GM163" s="43"/>
      <c r="GN163" s="43"/>
      <c r="GO163" s="43"/>
      <c r="GP163" s="43"/>
      <c r="GQ163" s="43"/>
      <c r="GR163" s="43"/>
      <c r="GS163" s="224">
        <v>1</v>
      </c>
      <c r="GT163" s="224">
        <v>1</v>
      </c>
      <c r="GU163" s="224">
        <v>1</v>
      </c>
      <c r="GV163" s="224">
        <v>1</v>
      </c>
      <c r="GW163" s="224">
        <v>1</v>
      </c>
      <c r="GX163" s="224">
        <v>1</v>
      </c>
      <c r="GY163" s="224">
        <v>1</v>
      </c>
      <c r="GZ163" s="224">
        <v>1</v>
      </c>
      <c r="HA163" s="224">
        <v>1</v>
      </c>
      <c r="HB163" s="224">
        <v>1</v>
      </c>
      <c r="HC163" s="224">
        <v>1</v>
      </c>
      <c r="HD163" s="224">
        <v>1</v>
      </c>
      <c r="HE163" s="224">
        <v>1</v>
      </c>
      <c r="HF163" s="224">
        <v>1</v>
      </c>
      <c r="HG163" s="224">
        <v>1</v>
      </c>
      <c r="HH163" s="224">
        <v>1</v>
      </c>
      <c r="HI163" s="224">
        <v>1</v>
      </c>
      <c r="HJ163" s="158"/>
      <c r="HK163" s="48">
        <f t="shared" si="774"/>
        <v>2014</v>
      </c>
      <c r="HL163" s="48">
        <f ca="1">IF($EJ163&gt;0,OFFSET(Dashboard!F$16,$EJ163-1,0),0)</f>
        <v>0</v>
      </c>
      <c r="HM163" s="48">
        <f ca="1">IF($EJ163&gt;0,OFFSET(Dashboard!G$16,$EJ163-1,0),0)</f>
        <v>0</v>
      </c>
      <c r="HN163" s="48">
        <f ca="1">IF($EJ163&gt;0,OFFSET(Dashboard!H$16,$EJ163-1,0),0)</f>
        <v>1</v>
      </c>
      <c r="HO163" s="158"/>
    </row>
    <row r="164" spans="1:223" ht="25.5" customHeight="1" x14ac:dyDescent="0.2">
      <c r="A164" s="48">
        <f t="shared" ca="1" si="548"/>
        <v>1</v>
      </c>
      <c r="B164" s="242">
        <f t="shared" si="749"/>
        <v>154</v>
      </c>
      <c r="C164" s="64"/>
      <c r="D164" s="530" t="str">
        <f ca="1">IF(EJ164&gt;0,OFFSET(Dashboard!$E$16,EJ164-1,0),"")</f>
        <v>2013 T-24</v>
      </c>
      <c r="E164" s="156" t="s">
        <v>454</v>
      </c>
      <c r="F164" s="157" t="s">
        <v>455</v>
      </c>
      <c r="G164" s="716">
        <f t="shared" ca="1" si="592"/>
        <v>12.687765782147647</v>
      </c>
      <c r="H164" s="715">
        <f t="shared" ca="1" si="593"/>
        <v>0</v>
      </c>
      <c r="I164" s="713">
        <f t="shared" ca="1" si="594"/>
        <v>0</v>
      </c>
      <c r="J164" s="525">
        <v>41821</v>
      </c>
      <c r="K164" s="51">
        <v>15</v>
      </c>
      <c r="L164" s="158"/>
      <c r="M164" s="765">
        <v>1</v>
      </c>
      <c r="N164" s="86">
        <v>0</v>
      </c>
      <c r="O164" s="43">
        <v>100</v>
      </c>
      <c r="P164" s="158"/>
      <c r="R164" s="614">
        <v>325.65006326376158</v>
      </c>
      <c r="S164" s="615">
        <v>0</v>
      </c>
      <c r="T164" s="615">
        <v>0</v>
      </c>
      <c r="U164" s="135">
        <v>1</v>
      </c>
      <c r="V164" s="135">
        <v>1</v>
      </c>
      <c r="W164" s="135">
        <v>0</v>
      </c>
      <c r="X164" s="138"/>
      <c r="Y164" s="138"/>
      <c r="Z164" s="48"/>
      <c r="AA164" s="43"/>
      <c r="AB164" s="43"/>
      <c r="AC164" s="43"/>
      <c r="AD164" s="43"/>
      <c r="AE164" s="43"/>
      <c r="AF164" s="43"/>
      <c r="AG164" s="43"/>
      <c r="AH164" s="43">
        <f t="shared" si="886"/>
        <v>38961.349047462456</v>
      </c>
      <c r="AI164" s="43">
        <f t="shared" si="887"/>
        <v>38961.349047462456</v>
      </c>
      <c r="AJ164" s="43">
        <f t="shared" si="888"/>
        <v>38961.349047462456</v>
      </c>
      <c r="AK164" s="43">
        <f t="shared" si="889"/>
        <v>38961.349047462456</v>
      </c>
      <c r="AL164" s="43">
        <f t="shared" si="890"/>
        <v>38961.349047462456</v>
      </c>
      <c r="AM164" s="43">
        <f t="shared" si="891"/>
        <v>38961.349047462456</v>
      </c>
      <c r="AN164" s="43">
        <f t="shared" si="892"/>
        <v>38961.349047462456</v>
      </c>
      <c r="AO164" s="43">
        <f t="shared" si="644"/>
        <v>38961.349047462456</v>
      </c>
      <c r="AP164" s="43">
        <f t="shared" si="645"/>
        <v>38961.349047462456</v>
      </c>
      <c r="AQ164" s="43">
        <f t="shared" si="646"/>
        <v>38961.349047462456</v>
      </c>
      <c r="AR164" s="43">
        <f t="shared" si="647"/>
        <v>38961.349047462456</v>
      </c>
      <c r="AS164" s="43">
        <f t="shared" si="648"/>
        <v>38961.349047462456</v>
      </c>
      <c r="AT164" s="43">
        <f t="shared" si="649"/>
        <v>38961.349047462456</v>
      </c>
      <c r="AU164" s="43">
        <f t="shared" si="650"/>
        <v>38961.349047462456</v>
      </c>
      <c r="AV164" s="43">
        <f t="shared" si="651"/>
        <v>38961.349047462456</v>
      </c>
      <c r="AW164" s="43">
        <f t="shared" si="652"/>
        <v>38961.349047462456</v>
      </c>
      <c r="AX164" s="43">
        <f t="shared" si="653"/>
        <v>38961.349047462456</v>
      </c>
      <c r="AY164" s="73"/>
      <c r="AZ164" s="23"/>
      <c r="BA164" s="526"/>
      <c r="BB164" s="92"/>
      <c r="BC164" s="92"/>
      <c r="BD164" s="92"/>
      <c r="BE164" s="92"/>
      <c r="BF164" s="92"/>
      <c r="BG164" s="92"/>
      <c r="BH164" s="92"/>
      <c r="BI164" s="92">
        <f t="shared" si="899"/>
        <v>1</v>
      </c>
      <c r="BJ164" s="92">
        <f t="shared" si="893"/>
        <v>1</v>
      </c>
      <c r="BK164" s="92">
        <f t="shared" si="893"/>
        <v>1</v>
      </c>
      <c r="BL164" s="92">
        <f t="shared" si="893"/>
        <v>1</v>
      </c>
      <c r="BM164" s="92">
        <f t="shared" si="893"/>
        <v>1</v>
      </c>
      <c r="BN164" s="92">
        <f t="shared" si="893"/>
        <v>1</v>
      </c>
      <c r="BO164" s="92">
        <f t="shared" si="893"/>
        <v>1</v>
      </c>
      <c r="BP164" s="92">
        <f t="shared" si="893"/>
        <v>1</v>
      </c>
      <c r="BQ164" s="92">
        <f t="shared" si="893"/>
        <v>1</v>
      </c>
      <c r="BR164" s="92">
        <f t="shared" si="893"/>
        <v>1</v>
      </c>
      <c r="BS164" s="92">
        <f t="shared" si="893"/>
        <v>1</v>
      </c>
      <c r="BT164" s="92">
        <f t="shared" si="893"/>
        <v>1</v>
      </c>
      <c r="BU164" s="92">
        <f t="shared" si="893"/>
        <v>1</v>
      </c>
      <c r="BV164" s="92">
        <f t="shared" si="893"/>
        <v>1</v>
      </c>
      <c r="BW164" s="92">
        <f t="shared" si="893"/>
        <v>1</v>
      </c>
      <c r="BX164" s="92">
        <f t="shared" si="893"/>
        <v>1</v>
      </c>
      <c r="BY164" s="92">
        <f t="shared" si="893"/>
        <v>1</v>
      </c>
      <c r="BZ164" s="23"/>
      <c r="CA164" s="526"/>
      <c r="CB164" s="92"/>
      <c r="CC164" s="92"/>
      <c r="CD164" s="92"/>
      <c r="CE164" s="92"/>
      <c r="CF164" s="92"/>
      <c r="CG164" s="92"/>
      <c r="CH164" s="92"/>
      <c r="CI164" s="92">
        <f t="shared" si="900"/>
        <v>1</v>
      </c>
      <c r="CJ164" s="92">
        <f t="shared" si="894"/>
        <v>1</v>
      </c>
      <c r="CK164" s="92">
        <f t="shared" si="894"/>
        <v>1</v>
      </c>
      <c r="CL164" s="92">
        <f t="shared" si="894"/>
        <v>1</v>
      </c>
      <c r="CM164" s="92">
        <f t="shared" si="894"/>
        <v>1</v>
      </c>
      <c r="CN164" s="92">
        <f t="shared" si="894"/>
        <v>1</v>
      </c>
      <c r="CO164" s="92">
        <f t="shared" si="894"/>
        <v>1</v>
      </c>
      <c r="CP164" s="92">
        <f t="shared" si="894"/>
        <v>1</v>
      </c>
      <c r="CQ164" s="92">
        <f t="shared" si="894"/>
        <v>1</v>
      </c>
      <c r="CR164" s="92">
        <f t="shared" si="894"/>
        <v>1</v>
      </c>
      <c r="CS164" s="92">
        <f t="shared" si="894"/>
        <v>1</v>
      </c>
      <c r="CT164" s="92">
        <f t="shared" si="894"/>
        <v>1</v>
      </c>
      <c r="CU164" s="92">
        <f t="shared" si="894"/>
        <v>1</v>
      </c>
      <c r="CV164" s="92">
        <f t="shared" si="894"/>
        <v>1</v>
      </c>
      <c r="CW164" s="92">
        <f t="shared" si="894"/>
        <v>1</v>
      </c>
      <c r="CX164" s="92">
        <f t="shared" si="894"/>
        <v>1</v>
      </c>
      <c r="CY164" s="92">
        <f t="shared" si="894"/>
        <v>1</v>
      </c>
      <c r="CZ164" s="158"/>
      <c r="DA164" s="526"/>
      <c r="DB164" s="92"/>
      <c r="DC164" s="92"/>
      <c r="DD164" s="92"/>
      <c r="DE164" s="92"/>
      <c r="DF164" s="92"/>
      <c r="DG164" s="92"/>
      <c r="DH164" s="92"/>
      <c r="DI164" s="92">
        <f t="shared" si="901"/>
        <v>1</v>
      </c>
      <c r="DJ164" s="92">
        <f t="shared" si="895"/>
        <v>1</v>
      </c>
      <c r="DK164" s="92">
        <f t="shared" si="895"/>
        <v>1</v>
      </c>
      <c r="DL164" s="92">
        <f t="shared" si="895"/>
        <v>1</v>
      </c>
      <c r="DM164" s="92">
        <f t="shared" si="895"/>
        <v>1</v>
      </c>
      <c r="DN164" s="92">
        <f t="shared" si="895"/>
        <v>1</v>
      </c>
      <c r="DO164" s="92">
        <f t="shared" si="895"/>
        <v>1</v>
      </c>
      <c r="DP164" s="92">
        <f t="shared" si="895"/>
        <v>1</v>
      </c>
      <c r="DQ164" s="92">
        <f t="shared" si="895"/>
        <v>1</v>
      </c>
      <c r="DR164" s="92">
        <f t="shared" si="895"/>
        <v>1</v>
      </c>
      <c r="DS164" s="92">
        <f t="shared" si="895"/>
        <v>1</v>
      </c>
      <c r="DT164" s="92">
        <f t="shared" si="895"/>
        <v>1</v>
      </c>
      <c r="DU164" s="92">
        <f t="shared" si="895"/>
        <v>1</v>
      </c>
      <c r="DV164" s="92">
        <f t="shared" si="895"/>
        <v>1</v>
      </c>
      <c r="DW164" s="92">
        <f t="shared" si="895"/>
        <v>1</v>
      </c>
      <c r="DX164" s="92">
        <f t="shared" si="895"/>
        <v>1</v>
      </c>
      <c r="DY164" s="92">
        <f t="shared" si="895"/>
        <v>1</v>
      </c>
      <c r="DZ164" s="158"/>
      <c r="EA164" s="48">
        <v>12</v>
      </c>
      <c r="EB164" s="47">
        <v>0.41400241739583998</v>
      </c>
      <c r="EC164" s="48">
        <v>2005</v>
      </c>
      <c r="ED164" s="49">
        <v>1.31733760607097E-2</v>
      </c>
      <c r="EE164" s="50">
        <v>0.257603154055701</v>
      </c>
      <c r="EF164" s="71"/>
      <c r="EH164" s="47">
        <f t="shared" ref="EH164:EH195" si="909">$EH$6</f>
        <v>0.71</v>
      </c>
      <c r="EI164" s="23"/>
      <c r="EJ164" s="48">
        <f t="shared" si="770"/>
        <v>13</v>
      </c>
      <c r="EK164" s="48">
        <v>0</v>
      </c>
      <c r="EL164" s="48">
        <v>0</v>
      </c>
      <c r="EM164" s="48">
        <v>0</v>
      </c>
      <c r="EN164" s="48">
        <v>0</v>
      </c>
      <c r="EO164" s="48">
        <v>0</v>
      </c>
      <c r="EP164" s="48">
        <v>0</v>
      </c>
      <c r="EQ164" s="48">
        <v>0</v>
      </c>
      <c r="ER164" s="48">
        <v>0</v>
      </c>
      <c r="ES164" s="48">
        <v>0</v>
      </c>
      <c r="ET164" s="48">
        <v>0</v>
      </c>
      <c r="EU164" s="48">
        <v>0</v>
      </c>
      <c r="EV164" s="48">
        <v>0</v>
      </c>
      <c r="EW164" s="48">
        <v>1</v>
      </c>
      <c r="EX164" s="48">
        <v>0</v>
      </c>
      <c r="EY164" s="48">
        <f t="shared" si="771"/>
        <v>1</v>
      </c>
      <c r="EZ164" s="48">
        <f t="shared" si="579"/>
        <v>1</v>
      </c>
      <c r="FA164" s="158"/>
      <c r="FB164" s="48">
        <f t="shared" si="837"/>
        <v>9</v>
      </c>
      <c r="FC164" s="43">
        <f t="shared" si="772"/>
        <v>2017</v>
      </c>
      <c r="FD164" s="78"/>
      <c r="FE164" s="78"/>
      <c r="FF164" s="78"/>
      <c r="FG164" s="78"/>
      <c r="FH164" s="78"/>
      <c r="FI164" s="78"/>
      <c r="FJ164" s="23"/>
      <c r="FK164" s="48"/>
      <c r="FL164" s="43"/>
      <c r="FM164" s="43"/>
      <c r="FN164" s="43"/>
      <c r="FO164" s="43"/>
      <c r="FP164" s="43"/>
      <c r="FQ164" s="43"/>
      <c r="FR164" s="43"/>
      <c r="FS164" s="43">
        <v>38961.349047462456</v>
      </c>
      <c r="FT164" s="43">
        <v>38961.349047462456</v>
      </c>
      <c r="FU164" s="43">
        <v>38961.349047462456</v>
      </c>
      <c r="FV164" s="43">
        <v>38961.349047462456</v>
      </c>
      <c r="FW164" s="43">
        <v>38961.349047462456</v>
      </c>
      <c r="FX164" s="43">
        <v>38961.349047462456</v>
      </c>
      <c r="FY164" s="43">
        <v>38961.349047462456</v>
      </c>
      <c r="FZ164" s="43">
        <f t="shared" si="897"/>
        <v>38961.349047462456</v>
      </c>
      <c r="GA164" s="43">
        <f t="shared" ref="GA164:GI164" si="910">FZ164</f>
        <v>38961.349047462456</v>
      </c>
      <c r="GB164" s="43">
        <f t="shared" si="910"/>
        <v>38961.349047462456</v>
      </c>
      <c r="GC164" s="43">
        <f t="shared" si="910"/>
        <v>38961.349047462456</v>
      </c>
      <c r="GD164" s="43">
        <f t="shared" si="910"/>
        <v>38961.349047462456</v>
      </c>
      <c r="GE164" s="43">
        <f t="shared" si="910"/>
        <v>38961.349047462456</v>
      </c>
      <c r="GF164" s="43">
        <f t="shared" si="910"/>
        <v>38961.349047462456</v>
      </c>
      <c r="GG164" s="43">
        <f t="shared" si="910"/>
        <v>38961.349047462456</v>
      </c>
      <c r="GH164" s="43">
        <f t="shared" si="910"/>
        <v>38961.349047462456</v>
      </c>
      <c r="GI164" s="43">
        <f t="shared" si="910"/>
        <v>38961.349047462456</v>
      </c>
      <c r="GJ164" s="158"/>
      <c r="GK164" s="48"/>
      <c r="GL164" s="43"/>
      <c r="GM164" s="43"/>
      <c r="GN164" s="43"/>
      <c r="GO164" s="43"/>
      <c r="GP164" s="43"/>
      <c r="GQ164" s="43"/>
      <c r="GR164" s="43"/>
      <c r="GS164" s="224">
        <v>1</v>
      </c>
      <c r="GT164" s="224">
        <v>1</v>
      </c>
      <c r="GU164" s="224">
        <v>1</v>
      </c>
      <c r="GV164" s="224">
        <v>1</v>
      </c>
      <c r="GW164" s="224">
        <v>1</v>
      </c>
      <c r="GX164" s="224">
        <v>1</v>
      </c>
      <c r="GY164" s="224">
        <v>1</v>
      </c>
      <c r="GZ164" s="224">
        <v>1</v>
      </c>
      <c r="HA164" s="224">
        <v>1</v>
      </c>
      <c r="HB164" s="224">
        <v>1</v>
      </c>
      <c r="HC164" s="224">
        <v>1</v>
      </c>
      <c r="HD164" s="224">
        <v>1</v>
      </c>
      <c r="HE164" s="224">
        <v>1</v>
      </c>
      <c r="HF164" s="224">
        <v>1</v>
      </c>
      <c r="HG164" s="224">
        <v>1</v>
      </c>
      <c r="HH164" s="224">
        <v>1</v>
      </c>
      <c r="HI164" s="224">
        <v>1</v>
      </c>
      <c r="HJ164" s="158"/>
      <c r="HK164" s="48">
        <f t="shared" si="774"/>
        <v>2014</v>
      </c>
      <c r="HL164" s="48">
        <f ca="1">IF($EJ164&gt;0,OFFSET(Dashboard!F$16,$EJ164-1,0),0)</f>
        <v>0</v>
      </c>
      <c r="HM164" s="48">
        <f ca="1">IF($EJ164&gt;0,OFFSET(Dashboard!G$16,$EJ164-1,0),0)</f>
        <v>0</v>
      </c>
      <c r="HN164" s="48">
        <f ca="1">IF($EJ164&gt;0,OFFSET(Dashboard!H$16,$EJ164-1,0),0)</f>
        <v>1</v>
      </c>
      <c r="HO164" s="158"/>
    </row>
    <row r="165" spans="1:223" ht="25.5" customHeight="1" x14ac:dyDescent="0.2">
      <c r="A165" s="48">
        <f t="shared" ca="1" si="548"/>
        <v>0</v>
      </c>
      <c r="B165" s="242">
        <f t="shared" si="749"/>
        <v>155</v>
      </c>
      <c r="C165" s="64"/>
      <c r="D165" s="653" t="str">
        <f ca="1">IF(EJ165&gt;0,OFFSET(Dashboard!$E$16,EJ165-1,0),"")</f>
        <v/>
      </c>
      <c r="E165" s="654" t="s">
        <v>456</v>
      </c>
      <c r="F165" s="655" t="s">
        <v>457</v>
      </c>
      <c r="G165" s="716">
        <f t="shared" ca="1" si="592"/>
        <v>95.192112190777607</v>
      </c>
      <c r="H165" s="715">
        <f t="shared" ca="1" si="593"/>
        <v>41.659312815669963</v>
      </c>
      <c r="I165" s="713">
        <f t="shared" ca="1" si="594"/>
        <v>-9.0302443998143037E-2</v>
      </c>
      <c r="J165" s="525">
        <v>42125</v>
      </c>
      <c r="K165" s="51">
        <v>15</v>
      </c>
      <c r="L165" s="158"/>
      <c r="M165" s="765">
        <v>1</v>
      </c>
      <c r="N165" s="86">
        <v>0</v>
      </c>
      <c r="O165" s="43">
        <v>100</v>
      </c>
      <c r="P165" s="158"/>
      <c r="R165" s="614">
        <v>1.2730015358586011</v>
      </c>
      <c r="S165" s="615">
        <v>5.5710886098291285E-4</v>
      </c>
      <c r="T165" s="615">
        <v>-1.2076121356676701E-3</v>
      </c>
      <c r="U165" s="135">
        <v>1.1000000000000001</v>
      </c>
      <c r="V165" s="135">
        <v>1.32</v>
      </c>
      <c r="W165" s="135">
        <v>-4.1000000000000003E-3</v>
      </c>
      <c r="X165" s="138"/>
      <c r="Y165" s="138"/>
      <c r="Z165" s="48"/>
      <c r="AA165" s="43"/>
      <c r="AB165" s="43"/>
      <c r="AC165" s="43"/>
      <c r="AD165" s="43"/>
      <c r="AE165" s="43"/>
      <c r="AF165" s="43"/>
      <c r="AG165" s="43"/>
      <c r="AH165" s="43">
        <f t="shared" si="886"/>
        <v>0</v>
      </c>
      <c r="AI165" s="43">
        <f t="shared" si="887"/>
        <v>74777688.407558277</v>
      </c>
      <c r="AJ165" s="43">
        <f t="shared" si="888"/>
        <v>74777688.407558277</v>
      </c>
      <c r="AK165" s="43">
        <f t="shared" si="889"/>
        <v>74777688.407558277</v>
      </c>
      <c r="AL165" s="43">
        <f t="shared" si="890"/>
        <v>74777688.407558277</v>
      </c>
      <c r="AM165" s="43">
        <f t="shared" si="891"/>
        <v>74777688.407558277</v>
      </c>
      <c r="AN165" s="43">
        <f t="shared" si="892"/>
        <v>74777688.407558277</v>
      </c>
      <c r="AO165" s="43">
        <f t="shared" si="644"/>
        <v>74777688.407558277</v>
      </c>
      <c r="AP165" s="43">
        <f t="shared" si="645"/>
        <v>74777688.407558277</v>
      </c>
      <c r="AQ165" s="43">
        <f t="shared" si="646"/>
        <v>74777688.407558277</v>
      </c>
      <c r="AR165" s="43">
        <f t="shared" si="647"/>
        <v>74777688.407558277</v>
      </c>
      <c r="AS165" s="43">
        <f t="shared" si="648"/>
        <v>74777688.407558277</v>
      </c>
      <c r="AT165" s="43">
        <f t="shared" si="649"/>
        <v>74777688.407558277</v>
      </c>
      <c r="AU165" s="43">
        <f t="shared" si="650"/>
        <v>74777688.407558277</v>
      </c>
      <c r="AV165" s="43">
        <f t="shared" si="651"/>
        <v>74777688.407558277</v>
      </c>
      <c r="AW165" s="43">
        <f t="shared" si="652"/>
        <v>74777688.407558277</v>
      </c>
      <c r="AX165" s="43">
        <f t="shared" si="653"/>
        <v>74777688.407558277</v>
      </c>
      <c r="AY165" s="73"/>
      <c r="AZ165" s="23"/>
      <c r="BA165" s="526"/>
      <c r="BB165" s="92"/>
      <c r="BC165" s="92"/>
      <c r="BD165" s="92"/>
      <c r="BE165" s="92"/>
      <c r="BF165" s="92"/>
      <c r="BG165" s="92"/>
      <c r="BH165" s="92"/>
      <c r="BI165" s="92"/>
      <c r="BJ165" s="92">
        <f t="shared" si="893"/>
        <v>1</v>
      </c>
      <c r="BK165" s="92">
        <f t="shared" si="893"/>
        <v>1</v>
      </c>
      <c r="BL165" s="92">
        <f t="shared" si="893"/>
        <v>1</v>
      </c>
      <c r="BM165" s="92">
        <f t="shared" si="893"/>
        <v>1</v>
      </c>
      <c r="BN165" s="92">
        <f t="shared" si="893"/>
        <v>1</v>
      </c>
      <c r="BO165" s="92">
        <f t="shared" si="893"/>
        <v>1</v>
      </c>
      <c r="BP165" s="92">
        <f t="shared" si="893"/>
        <v>1</v>
      </c>
      <c r="BQ165" s="92">
        <f t="shared" si="893"/>
        <v>1</v>
      </c>
      <c r="BR165" s="92">
        <f t="shared" si="893"/>
        <v>1</v>
      </c>
      <c r="BS165" s="92">
        <f t="shared" si="893"/>
        <v>1</v>
      </c>
      <c r="BT165" s="92">
        <f t="shared" si="893"/>
        <v>1</v>
      </c>
      <c r="BU165" s="92">
        <f t="shared" si="893"/>
        <v>1</v>
      </c>
      <c r="BV165" s="92">
        <f t="shared" si="893"/>
        <v>1</v>
      </c>
      <c r="BW165" s="92">
        <f t="shared" si="893"/>
        <v>1</v>
      </c>
      <c r="BX165" s="92">
        <f t="shared" si="893"/>
        <v>1</v>
      </c>
      <c r="BY165" s="92">
        <f t="shared" si="893"/>
        <v>1</v>
      </c>
      <c r="BZ165" s="23"/>
      <c r="CA165" s="526"/>
      <c r="CB165" s="92"/>
      <c r="CC165" s="92"/>
      <c r="CD165" s="92"/>
      <c r="CE165" s="92"/>
      <c r="CF165" s="92"/>
      <c r="CG165" s="92"/>
      <c r="CH165" s="92"/>
      <c r="CI165" s="92"/>
      <c r="CJ165" s="92">
        <f t="shared" si="894"/>
        <v>1</v>
      </c>
      <c r="CK165" s="92">
        <f t="shared" si="894"/>
        <v>1</v>
      </c>
      <c r="CL165" s="92">
        <f t="shared" si="894"/>
        <v>1</v>
      </c>
      <c r="CM165" s="92">
        <f t="shared" si="894"/>
        <v>1</v>
      </c>
      <c r="CN165" s="92">
        <f t="shared" si="894"/>
        <v>1</v>
      </c>
      <c r="CO165" s="92">
        <f t="shared" si="894"/>
        <v>1</v>
      </c>
      <c r="CP165" s="92">
        <f t="shared" si="894"/>
        <v>1</v>
      </c>
      <c r="CQ165" s="92">
        <f t="shared" si="894"/>
        <v>1</v>
      </c>
      <c r="CR165" s="92">
        <f t="shared" si="894"/>
        <v>1</v>
      </c>
      <c r="CS165" s="92">
        <f t="shared" si="894"/>
        <v>1</v>
      </c>
      <c r="CT165" s="92">
        <f t="shared" si="894"/>
        <v>1</v>
      </c>
      <c r="CU165" s="92">
        <f t="shared" si="894"/>
        <v>1</v>
      </c>
      <c r="CV165" s="92">
        <f t="shared" si="894"/>
        <v>1</v>
      </c>
      <c r="CW165" s="92">
        <f t="shared" si="894"/>
        <v>1</v>
      </c>
      <c r="CX165" s="92">
        <f t="shared" si="894"/>
        <v>1</v>
      </c>
      <c r="CY165" s="92">
        <f t="shared" si="894"/>
        <v>1</v>
      </c>
      <c r="CZ165" s="158"/>
      <c r="DA165" s="526"/>
      <c r="DB165" s="92"/>
      <c r="DC165" s="92"/>
      <c r="DD165" s="92"/>
      <c r="DE165" s="92"/>
      <c r="DF165" s="92"/>
      <c r="DG165" s="92"/>
      <c r="DH165" s="92"/>
      <c r="DI165" s="92"/>
      <c r="DJ165" s="92">
        <f t="shared" si="895"/>
        <v>1</v>
      </c>
      <c r="DK165" s="92">
        <f t="shared" si="895"/>
        <v>1</v>
      </c>
      <c r="DL165" s="92">
        <f t="shared" si="895"/>
        <v>1</v>
      </c>
      <c r="DM165" s="92">
        <f t="shared" si="895"/>
        <v>1</v>
      </c>
      <c r="DN165" s="92">
        <f t="shared" si="895"/>
        <v>1</v>
      </c>
      <c r="DO165" s="92">
        <f t="shared" si="895"/>
        <v>1</v>
      </c>
      <c r="DP165" s="92">
        <f t="shared" si="895"/>
        <v>1</v>
      </c>
      <c r="DQ165" s="92">
        <f t="shared" si="895"/>
        <v>1</v>
      </c>
      <c r="DR165" s="92">
        <f t="shared" si="895"/>
        <v>1</v>
      </c>
      <c r="DS165" s="92">
        <f t="shared" si="895"/>
        <v>1</v>
      </c>
      <c r="DT165" s="92">
        <f t="shared" si="895"/>
        <v>1</v>
      </c>
      <c r="DU165" s="92">
        <f t="shared" si="895"/>
        <v>1</v>
      </c>
      <c r="DV165" s="92">
        <f t="shared" si="895"/>
        <v>1</v>
      </c>
      <c r="DW165" s="92">
        <f t="shared" si="895"/>
        <v>1</v>
      </c>
      <c r="DX165" s="92">
        <f t="shared" si="895"/>
        <v>1</v>
      </c>
      <c r="DY165" s="92">
        <f t="shared" si="895"/>
        <v>1</v>
      </c>
      <c r="DZ165" s="158"/>
      <c r="EA165" s="48">
        <v>12</v>
      </c>
      <c r="EB165" s="47">
        <v>0.206585833859806</v>
      </c>
      <c r="EC165" s="48">
        <v>2005</v>
      </c>
      <c r="ED165" s="49">
        <v>4.1816776782722604E-3</v>
      </c>
      <c r="EE165" s="50">
        <v>0.31058223843938199</v>
      </c>
      <c r="EF165" s="71"/>
      <c r="EH165" s="47">
        <f t="shared" si="909"/>
        <v>0.71</v>
      </c>
      <c r="EI165" s="23"/>
      <c r="EJ165" s="48">
        <f t="shared" si="770"/>
        <v>0</v>
      </c>
      <c r="EK165" s="48">
        <v>0</v>
      </c>
      <c r="EL165" s="48">
        <v>0</v>
      </c>
      <c r="EM165" s="48">
        <v>0</v>
      </c>
      <c r="EN165" s="48">
        <v>0</v>
      </c>
      <c r="EO165" s="48">
        <v>0</v>
      </c>
      <c r="EP165" s="48">
        <v>0</v>
      </c>
      <c r="EQ165" s="48">
        <v>0</v>
      </c>
      <c r="ER165" s="48">
        <v>0</v>
      </c>
      <c r="ES165" s="48">
        <v>0</v>
      </c>
      <c r="ET165" s="48">
        <v>0</v>
      </c>
      <c r="EU165" s="48">
        <v>0</v>
      </c>
      <c r="EV165" s="48">
        <v>0</v>
      </c>
      <c r="EW165" s="48">
        <v>0</v>
      </c>
      <c r="EX165" s="48">
        <v>0</v>
      </c>
      <c r="EY165" s="48">
        <f t="shared" si="771"/>
        <v>0</v>
      </c>
      <c r="EZ165" s="48">
        <f t="shared" si="579"/>
        <v>0</v>
      </c>
      <c r="FA165" s="158"/>
      <c r="FB165" s="48">
        <f t="shared" si="837"/>
        <v>9</v>
      </c>
      <c r="FC165" s="43">
        <f t="shared" si="772"/>
        <v>2017</v>
      </c>
      <c r="FD165" s="78"/>
      <c r="FE165" s="78"/>
      <c r="FF165" s="78"/>
      <c r="FG165" s="78"/>
      <c r="FH165" s="78"/>
      <c r="FI165" s="78"/>
      <c r="FJ165" s="23"/>
      <c r="FK165" s="48"/>
      <c r="FL165" s="43"/>
      <c r="FM165" s="43"/>
      <c r="FN165" s="43"/>
      <c r="FO165" s="43"/>
      <c r="FP165" s="43"/>
      <c r="FQ165" s="43"/>
      <c r="FR165" s="43"/>
      <c r="FS165" s="43"/>
      <c r="FT165" s="43">
        <v>74777688.407558277</v>
      </c>
      <c r="FU165" s="43">
        <v>74777688.407558277</v>
      </c>
      <c r="FV165" s="43">
        <v>74777688.407558277</v>
      </c>
      <c r="FW165" s="43">
        <v>74777688.407558277</v>
      </c>
      <c r="FX165" s="43">
        <v>74777688.407558277</v>
      </c>
      <c r="FY165" s="43">
        <v>74777688.407558277</v>
      </c>
      <c r="FZ165" s="43">
        <f t="shared" si="897"/>
        <v>74777688.407558277</v>
      </c>
      <c r="GA165" s="43">
        <f t="shared" ref="GA165:GI165" si="911">FZ165</f>
        <v>74777688.407558277</v>
      </c>
      <c r="GB165" s="43">
        <f t="shared" si="911"/>
        <v>74777688.407558277</v>
      </c>
      <c r="GC165" s="43">
        <f t="shared" si="911"/>
        <v>74777688.407558277</v>
      </c>
      <c r="GD165" s="43">
        <f t="shared" si="911"/>
        <v>74777688.407558277</v>
      </c>
      <c r="GE165" s="43">
        <f t="shared" si="911"/>
        <v>74777688.407558277</v>
      </c>
      <c r="GF165" s="43">
        <f t="shared" si="911"/>
        <v>74777688.407558277</v>
      </c>
      <c r="GG165" s="43">
        <f t="shared" si="911"/>
        <v>74777688.407558277</v>
      </c>
      <c r="GH165" s="43">
        <f t="shared" si="911"/>
        <v>74777688.407558277</v>
      </c>
      <c r="GI165" s="43">
        <f t="shared" si="911"/>
        <v>74777688.407558277</v>
      </c>
      <c r="GJ165" s="158"/>
      <c r="GK165" s="48"/>
      <c r="GL165" s="43"/>
      <c r="GM165" s="43"/>
      <c r="GN165" s="43"/>
      <c r="GO165" s="43"/>
      <c r="GP165" s="43"/>
      <c r="GQ165" s="43"/>
      <c r="GR165" s="43"/>
      <c r="GS165" s="224">
        <v>1</v>
      </c>
      <c r="GT165" s="224">
        <v>1</v>
      </c>
      <c r="GU165" s="224">
        <v>1</v>
      </c>
      <c r="GV165" s="224">
        <v>1</v>
      </c>
      <c r="GW165" s="224">
        <v>1</v>
      </c>
      <c r="GX165" s="224">
        <v>1</v>
      </c>
      <c r="GY165" s="224">
        <v>1</v>
      </c>
      <c r="GZ165" s="224">
        <v>1</v>
      </c>
      <c r="HA165" s="224">
        <v>1</v>
      </c>
      <c r="HB165" s="224">
        <v>1</v>
      </c>
      <c r="HC165" s="224">
        <v>1</v>
      </c>
      <c r="HD165" s="224">
        <v>1</v>
      </c>
      <c r="HE165" s="224">
        <v>1</v>
      </c>
      <c r="HF165" s="224">
        <v>1</v>
      </c>
      <c r="HG165" s="224">
        <v>1</v>
      </c>
      <c r="HH165" s="224">
        <v>1</v>
      </c>
      <c r="HI165" s="224">
        <v>1</v>
      </c>
      <c r="HJ165" s="158"/>
      <c r="HK165" s="48">
        <f t="shared" si="774"/>
        <v>0</v>
      </c>
      <c r="HL165" s="48">
        <f ca="1">IF($EJ165&gt;0,OFFSET(Dashboard!F$16,$EJ165-1,0),0)</f>
        <v>0</v>
      </c>
      <c r="HM165" s="48">
        <f ca="1">IF($EJ165&gt;0,OFFSET(Dashboard!G$16,$EJ165-1,0),0)</f>
        <v>0</v>
      </c>
      <c r="HN165" s="48">
        <f ca="1">IF($EJ165&gt;0,OFFSET(Dashboard!H$16,$EJ165-1,0),0)</f>
        <v>0</v>
      </c>
      <c r="HO165" s="158"/>
    </row>
    <row r="166" spans="1:223" ht="25.5" customHeight="1" x14ac:dyDescent="0.2">
      <c r="A166" s="48">
        <f t="shared" ca="1" si="548"/>
        <v>0</v>
      </c>
      <c r="B166" s="242">
        <f t="shared" si="749"/>
        <v>156</v>
      </c>
      <c r="C166" s="64"/>
      <c r="D166" s="653" t="str">
        <f ca="1">IF(EJ166&gt;0,OFFSET(Dashboard!$E$16,EJ166-1,0),"")</f>
        <v/>
      </c>
      <c r="E166" s="654" t="s">
        <v>458</v>
      </c>
      <c r="F166" s="655" t="s">
        <v>459</v>
      </c>
      <c r="G166" s="716">
        <f t="shared" ca="1" si="592"/>
        <v>9.2475727203281668</v>
      </c>
      <c r="H166" s="715">
        <f t="shared" ca="1" si="593"/>
        <v>14.585763840002581</v>
      </c>
      <c r="I166" s="713">
        <f t="shared" ca="1" si="594"/>
        <v>0</v>
      </c>
      <c r="J166" s="525">
        <v>42125</v>
      </c>
      <c r="K166" s="51">
        <v>15</v>
      </c>
      <c r="L166" s="158"/>
      <c r="M166" s="765">
        <v>1</v>
      </c>
      <c r="N166" s="86">
        <v>0</v>
      </c>
      <c r="O166" s="43">
        <v>100</v>
      </c>
      <c r="P166" s="158"/>
      <c r="R166" s="614">
        <v>0.35915221579961459</v>
      </c>
      <c r="S166" s="615">
        <v>5.6647398843930627E-4</v>
      </c>
      <c r="T166" s="615">
        <v>0</v>
      </c>
      <c r="U166" s="135">
        <v>1.1000000000000001</v>
      </c>
      <c r="V166" s="135">
        <v>1.32</v>
      </c>
      <c r="W166" s="135">
        <v>-4.1000000000000003E-3</v>
      </c>
      <c r="X166" s="138"/>
      <c r="Y166" s="138"/>
      <c r="Z166" s="48"/>
      <c r="AA166" s="43"/>
      <c r="AB166" s="43"/>
      <c r="AC166" s="43"/>
      <c r="AD166" s="43"/>
      <c r="AE166" s="43"/>
      <c r="AF166" s="43"/>
      <c r="AG166" s="43"/>
      <c r="AH166" s="43">
        <f t="shared" si="886"/>
        <v>0</v>
      </c>
      <c r="AI166" s="43">
        <f t="shared" si="887"/>
        <v>25748338.207351498</v>
      </c>
      <c r="AJ166" s="43">
        <f t="shared" si="888"/>
        <v>25748338.207351498</v>
      </c>
      <c r="AK166" s="43">
        <f t="shared" si="889"/>
        <v>25748338.207351498</v>
      </c>
      <c r="AL166" s="43">
        <f t="shared" si="890"/>
        <v>25748338.207351498</v>
      </c>
      <c r="AM166" s="43">
        <f t="shared" si="891"/>
        <v>25748338.207351498</v>
      </c>
      <c r="AN166" s="43">
        <f t="shared" si="892"/>
        <v>25748338.207351498</v>
      </c>
      <c r="AO166" s="43">
        <f t="shared" si="644"/>
        <v>25748338.207351498</v>
      </c>
      <c r="AP166" s="43">
        <f t="shared" si="645"/>
        <v>25748338.207351498</v>
      </c>
      <c r="AQ166" s="43">
        <f t="shared" si="646"/>
        <v>25748338.207351498</v>
      </c>
      <c r="AR166" s="43">
        <f t="shared" si="647"/>
        <v>25748338.207351498</v>
      </c>
      <c r="AS166" s="43">
        <f t="shared" si="648"/>
        <v>25748338.207351498</v>
      </c>
      <c r="AT166" s="43">
        <f t="shared" si="649"/>
        <v>25748338.207351498</v>
      </c>
      <c r="AU166" s="43">
        <f t="shared" si="650"/>
        <v>25748338.207351498</v>
      </c>
      <c r="AV166" s="43">
        <f t="shared" si="651"/>
        <v>25748338.207351498</v>
      </c>
      <c r="AW166" s="43">
        <f t="shared" si="652"/>
        <v>25748338.207351498</v>
      </c>
      <c r="AX166" s="43">
        <f t="shared" si="653"/>
        <v>25748338.207351498</v>
      </c>
      <c r="AY166" s="73"/>
      <c r="AZ166" s="23"/>
      <c r="BA166" s="526"/>
      <c r="BB166" s="92"/>
      <c r="BC166" s="92"/>
      <c r="BD166" s="92"/>
      <c r="BE166" s="92"/>
      <c r="BF166" s="92"/>
      <c r="BG166" s="92"/>
      <c r="BH166" s="92"/>
      <c r="BI166" s="92"/>
      <c r="BJ166" s="92">
        <f t="shared" si="893"/>
        <v>1</v>
      </c>
      <c r="BK166" s="92">
        <f t="shared" si="893"/>
        <v>1</v>
      </c>
      <c r="BL166" s="92">
        <f t="shared" si="893"/>
        <v>1</v>
      </c>
      <c r="BM166" s="92">
        <f t="shared" si="893"/>
        <v>1</v>
      </c>
      <c r="BN166" s="92">
        <f t="shared" si="893"/>
        <v>1</v>
      </c>
      <c r="BO166" s="92">
        <f t="shared" si="893"/>
        <v>1</v>
      </c>
      <c r="BP166" s="92">
        <f t="shared" si="893"/>
        <v>1</v>
      </c>
      <c r="BQ166" s="92">
        <f t="shared" si="893"/>
        <v>1</v>
      </c>
      <c r="BR166" s="92">
        <f t="shared" si="893"/>
        <v>1</v>
      </c>
      <c r="BS166" s="92">
        <f t="shared" si="893"/>
        <v>1</v>
      </c>
      <c r="BT166" s="92">
        <f t="shared" si="893"/>
        <v>1</v>
      </c>
      <c r="BU166" s="92">
        <f t="shared" si="893"/>
        <v>1</v>
      </c>
      <c r="BV166" s="92">
        <f t="shared" si="893"/>
        <v>1</v>
      </c>
      <c r="BW166" s="92">
        <f t="shared" si="893"/>
        <v>1</v>
      </c>
      <c r="BX166" s="92">
        <f t="shared" si="893"/>
        <v>1</v>
      </c>
      <c r="BY166" s="92">
        <f t="shared" si="893"/>
        <v>1</v>
      </c>
      <c r="BZ166" s="23"/>
      <c r="CA166" s="526"/>
      <c r="CB166" s="92"/>
      <c r="CC166" s="92"/>
      <c r="CD166" s="92"/>
      <c r="CE166" s="92"/>
      <c r="CF166" s="92"/>
      <c r="CG166" s="92"/>
      <c r="CH166" s="92"/>
      <c r="CI166" s="92"/>
      <c r="CJ166" s="92">
        <f t="shared" si="894"/>
        <v>1</v>
      </c>
      <c r="CK166" s="92">
        <f t="shared" si="894"/>
        <v>1</v>
      </c>
      <c r="CL166" s="92">
        <f t="shared" si="894"/>
        <v>1</v>
      </c>
      <c r="CM166" s="92">
        <f t="shared" si="894"/>
        <v>1</v>
      </c>
      <c r="CN166" s="92">
        <f t="shared" si="894"/>
        <v>1</v>
      </c>
      <c r="CO166" s="92">
        <f t="shared" si="894"/>
        <v>1</v>
      </c>
      <c r="CP166" s="92">
        <f t="shared" si="894"/>
        <v>1</v>
      </c>
      <c r="CQ166" s="92">
        <f t="shared" si="894"/>
        <v>1</v>
      </c>
      <c r="CR166" s="92">
        <f t="shared" si="894"/>
        <v>1</v>
      </c>
      <c r="CS166" s="92">
        <f t="shared" si="894"/>
        <v>1</v>
      </c>
      <c r="CT166" s="92">
        <f t="shared" si="894"/>
        <v>1</v>
      </c>
      <c r="CU166" s="92">
        <f t="shared" si="894"/>
        <v>1</v>
      </c>
      <c r="CV166" s="92">
        <f t="shared" si="894"/>
        <v>1</v>
      </c>
      <c r="CW166" s="92">
        <f t="shared" si="894"/>
        <v>1</v>
      </c>
      <c r="CX166" s="92">
        <f t="shared" si="894"/>
        <v>1</v>
      </c>
      <c r="CY166" s="92">
        <f t="shared" si="894"/>
        <v>1</v>
      </c>
      <c r="CZ166" s="158"/>
      <c r="DA166" s="526"/>
      <c r="DB166" s="92"/>
      <c r="DC166" s="92"/>
      <c r="DD166" s="92"/>
      <c r="DE166" s="92"/>
      <c r="DF166" s="92"/>
      <c r="DG166" s="92"/>
      <c r="DH166" s="92"/>
      <c r="DI166" s="92"/>
      <c r="DJ166" s="92">
        <f t="shared" si="895"/>
        <v>1</v>
      </c>
      <c r="DK166" s="92">
        <f t="shared" si="895"/>
        <v>1</v>
      </c>
      <c r="DL166" s="92">
        <f t="shared" si="895"/>
        <v>1</v>
      </c>
      <c r="DM166" s="92">
        <f t="shared" si="895"/>
        <v>1</v>
      </c>
      <c r="DN166" s="92">
        <f t="shared" si="895"/>
        <v>1</v>
      </c>
      <c r="DO166" s="92">
        <f t="shared" si="895"/>
        <v>1</v>
      </c>
      <c r="DP166" s="92">
        <f t="shared" si="895"/>
        <v>1</v>
      </c>
      <c r="DQ166" s="92">
        <f t="shared" si="895"/>
        <v>1</v>
      </c>
      <c r="DR166" s="92">
        <f t="shared" si="895"/>
        <v>1</v>
      </c>
      <c r="DS166" s="92">
        <f t="shared" si="895"/>
        <v>1</v>
      </c>
      <c r="DT166" s="92">
        <f t="shared" si="895"/>
        <v>1</v>
      </c>
      <c r="DU166" s="92">
        <f t="shared" si="895"/>
        <v>1</v>
      </c>
      <c r="DV166" s="92">
        <f t="shared" si="895"/>
        <v>1</v>
      </c>
      <c r="DW166" s="92">
        <f t="shared" si="895"/>
        <v>1</v>
      </c>
      <c r="DX166" s="92">
        <f t="shared" si="895"/>
        <v>1</v>
      </c>
      <c r="DY166" s="92">
        <f t="shared" si="895"/>
        <v>1</v>
      </c>
      <c r="DZ166" s="158"/>
      <c r="EA166" s="48">
        <v>12</v>
      </c>
      <c r="EB166" s="47">
        <v>0.48635307337964795</v>
      </c>
      <c r="EC166" s="48">
        <v>2005</v>
      </c>
      <c r="ED166" s="49">
        <v>2.5913944479205701E-2</v>
      </c>
      <c r="EE166" s="50">
        <v>0.25775916622200501</v>
      </c>
      <c r="EF166" s="71"/>
      <c r="EH166" s="47">
        <f t="shared" si="909"/>
        <v>0.71</v>
      </c>
      <c r="EI166" s="23"/>
      <c r="EJ166" s="48">
        <f t="shared" si="770"/>
        <v>0</v>
      </c>
      <c r="EK166" s="48">
        <v>0</v>
      </c>
      <c r="EL166" s="48">
        <v>0</v>
      </c>
      <c r="EM166" s="48">
        <v>0</v>
      </c>
      <c r="EN166" s="48">
        <v>0</v>
      </c>
      <c r="EO166" s="48">
        <v>0</v>
      </c>
      <c r="EP166" s="48">
        <v>0</v>
      </c>
      <c r="EQ166" s="48">
        <v>0</v>
      </c>
      <c r="ER166" s="48">
        <v>0</v>
      </c>
      <c r="ES166" s="48">
        <v>0</v>
      </c>
      <c r="ET166" s="48">
        <v>0</v>
      </c>
      <c r="EU166" s="48">
        <v>0</v>
      </c>
      <c r="EV166" s="48">
        <v>0</v>
      </c>
      <c r="EW166" s="48">
        <v>0</v>
      </c>
      <c r="EX166" s="48">
        <v>0</v>
      </c>
      <c r="EY166" s="48">
        <f t="shared" si="771"/>
        <v>0</v>
      </c>
      <c r="EZ166" s="48">
        <f t="shared" si="579"/>
        <v>0</v>
      </c>
      <c r="FA166" s="158"/>
      <c r="FB166" s="48">
        <f t="shared" si="837"/>
        <v>9</v>
      </c>
      <c r="FC166" s="43">
        <f t="shared" si="772"/>
        <v>2017</v>
      </c>
      <c r="FD166" s="78"/>
      <c r="FE166" s="78"/>
      <c r="FF166" s="78"/>
      <c r="FG166" s="78"/>
      <c r="FH166" s="78"/>
      <c r="FI166" s="78"/>
      <c r="FJ166" s="23"/>
      <c r="FK166" s="48"/>
      <c r="FL166" s="43"/>
      <c r="FM166" s="43"/>
      <c r="FN166" s="43"/>
      <c r="FO166" s="43"/>
      <c r="FP166" s="43"/>
      <c r="FQ166" s="43"/>
      <c r="FR166" s="43"/>
      <c r="FS166" s="43"/>
      <c r="FT166" s="43">
        <v>25748338.207351498</v>
      </c>
      <c r="FU166" s="43">
        <v>25748338.207351498</v>
      </c>
      <c r="FV166" s="43">
        <v>25748338.207351498</v>
      </c>
      <c r="FW166" s="43">
        <v>25748338.207351498</v>
      </c>
      <c r="FX166" s="43">
        <v>25748338.207351498</v>
      </c>
      <c r="FY166" s="43">
        <v>25748338.207351498</v>
      </c>
      <c r="FZ166" s="43">
        <f t="shared" si="897"/>
        <v>25748338.207351498</v>
      </c>
      <c r="GA166" s="43">
        <f t="shared" ref="GA166:GI166" si="912">FZ166</f>
        <v>25748338.207351498</v>
      </c>
      <c r="GB166" s="43">
        <f t="shared" si="912"/>
        <v>25748338.207351498</v>
      </c>
      <c r="GC166" s="43">
        <f t="shared" si="912"/>
        <v>25748338.207351498</v>
      </c>
      <c r="GD166" s="43">
        <f t="shared" si="912"/>
        <v>25748338.207351498</v>
      </c>
      <c r="GE166" s="43">
        <f t="shared" si="912"/>
        <v>25748338.207351498</v>
      </c>
      <c r="GF166" s="43">
        <f t="shared" si="912"/>
        <v>25748338.207351498</v>
      </c>
      <c r="GG166" s="43">
        <f t="shared" si="912"/>
        <v>25748338.207351498</v>
      </c>
      <c r="GH166" s="43">
        <f t="shared" si="912"/>
        <v>25748338.207351498</v>
      </c>
      <c r="GI166" s="43">
        <f t="shared" si="912"/>
        <v>25748338.207351498</v>
      </c>
      <c r="GJ166" s="158"/>
      <c r="GK166" s="48"/>
      <c r="GL166" s="43"/>
      <c r="GM166" s="43"/>
      <c r="GN166" s="43"/>
      <c r="GO166" s="43"/>
      <c r="GP166" s="43"/>
      <c r="GQ166" s="43"/>
      <c r="GR166" s="43"/>
      <c r="GS166" s="224">
        <v>1</v>
      </c>
      <c r="GT166" s="224">
        <v>1</v>
      </c>
      <c r="GU166" s="224">
        <v>1</v>
      </c>
      <c r="GV166" s="224">
        <v>1</v>
      </c>
      <c r="GW166" s="224">
        <v>1</v>
      </c>
      <c r="GX166" s="224">
        <v>1</v>
      </c>
      <c r="GY166" s="224">
        <v>1</v>
      </c>
      <c r="GZ166" s="224">
        <v>1</v>
      </c>
      <c r="HA166" s="224">
        <v>1</v>
      </c>
      <c r="HB166" s="224">
        <v>1</v>
      </c>
      <c r="HC166" s="224">
        <v>1</v>
      </c>
      <c r="HD166" s="224">
        <v>1</v>
      </c>
      <c r="HE166" s="224">
        <v>1</v>
      </c>
      <c r="HF166" s="224">
        <v>1</v>
      </c>
      <c r="HG166" s="224">
        <v>1</v>
      </c>
      <c r="HH166" s="224">
        <v>1</v>
      </c>
      <c r="HI166" s="224">
        <v>1</v>
      </c>
      <c r="HJ166" s="158"/>
      <c r="HK166" s="48">
        <f t="shared" si="774"/>
        <v>0</v>
      </c>
      <c r="HL166" s="48">
        <f ca="1">IF($EJ166&gt;0,OFFSET(Dashboard!F$16,$EJ166-1,0),0)</f>
        <v>0</v>
      </c>
      <c r="HM166" s="48">
        <f ca="1">IF($EJ166&gt;0,OFFSET(Dashboard!G$16,$EJ166-1,0),0)</f>
        <v>0</v>
      </c>
      <c r="HN166" s="48">
        <f ca="1">IF($EJ166&gt;0,OFFSET(Dashboard!H$16,$EJ166-1,0),0)</f>
        <v>0</v>
      </c>
      <c r="HO166" s="158"/>
    </row>
    <row r="167" spans="1:223" ht="25.5" customHeight="1" x14ac:dyDescent="0.2">
      <c r="A167" s="48">
        <f t="shared" ca="1" si="548"/>
        <v>0</v>
      </c>
      <c r="B167" s="242">
        <f t="shared" si="749"/>
        <v>157</v>
      </c>
      <c r="C167" s="64"/>
      <c r="D167" s="653" t="str">
        <f ca="1">IF(EJ167&gt;0,OFFSET(Dashboard!$E$16,EJ167-1,0),"")</f>
        <v/>
      </c>
      <c r="E167" s="654" t="s">
        <v>460</v>
      </c>
      <c r="F167" s="655" t="s">
        <v>461</v>
      </c>
      <c r="G167" s="716">
        <f t="shared" ca="1" si="592"/>
        <v>51.034618411132293</v>
      </c>
      <c r="H167" s="715">
        <f t="shared" ca="1" si="593"/>
        <v>12.589136053775551</v>
      </c>
      <c r="I167" s="713">
        <f t="shared" ca="1" si="594"/>
        <v>0</v>
      </c>
      <c r="J167" s="525">
        <v>42125</v>
      </c>
      <c r="K167" s="51">
        <v>15</v>
      </c>
      <c r="L167" s="158"/>
      <c r="M167" s="765">
        <v>1</v>
      </c>
      <c r="N167" s="86">
        <v>0</v>
      </c>
      <c r="O167" s="43">
        <v>100</v>
      </c>
      <c r="P167" s="158"/>
      <c r="R167" s="614">
        <v>1.573161900000001</v>
      </c>
      <c r="S167" s="615">
        <v>3.8806500000000021E-4</v>
      </c>
      <c r="T167" s="615">
        <v>0</v>
      </c>
      <c r="U167" s="135">
        <v>1.1000000000000001</v>
      </c>
      <c r="V167" s="135">
        <v>1.32</v>
      </c>
      <c r="W167" s="135">
        <v>-4.1000000000000003E-3</v>
      </c>
      <c r="X167" s="138"/>
      <c r="Y167" s="138"/>
      <c r="Z167" s="48"/>
      <c r="AA167" s="43"/>
      <c r="AB167" s="43"/>
      <c r="AC167" s="43"/>
      <c r="AD167" s="43"/>
      <c r="AE167" s="43"/>
      <c r="AF167" s="43"/>
      <c r="AG167" s="43"/>
      <c r="AH167" s="43">
        <f t="shared" si="886"/>
        <v>0</v>
      </c>
      <c r="AI167" s="43">
        <f t="shared" si="887"/>
        <v>32440792.273911703</v>
      </c>
      <c r="AJ167" s="43">
        <f t="shared" si="888"/>
        <v>32440792.273911703</v>
      </c>
      <c r="AK167" s="43">
        <f t="shared" si="889"/>
        <v>32440792.273911703</v>
      </c>
      <c r="AL167" s="43">
        <f t="shared" si="890"/>
        <v>32440792.273911703</v>
      </c>
      <c r="AM167" s="43">
        <f t="shared" si="891"/>
        <v>32440792.273911703</v>
      </c>
      <c r="AN167" s="43">
        <f t="shared" si="892"/>
        <v>32440792.273911703</v>
      </c>
      <c r="AO167" s="43">
        <f t="shared" si="644"/>
        <v>32440792.273911703</v>
      </c>
      <c r="AP167" s="43">
        <f t="shared" si="645"/>
        <v>32440792.273911703</v>
      </c>
      <c r="AQ167" s="43">
        <f t="shared" si="646"/>
        <v>32440792.273911703</v>
      </c>
      <c r="AR167" s="43">
        <f t="shared" si="647"/>
        <v>32440792.273911703</v>
      </c>
      <c r="AS167" s="43">
        <f t="shared" si="648"/>
        <v>32440792.273911703</v>
      </c>
      <c r="AT167" s="43">
        <f t="shared" si="649"/>
        <v>32440792.273911703</v>
      </c>
      <c r="AU167" s="43">
        <f t="shared" si="650"/>
        <v>32440792.273911703</v>
      </c>
      <c r="AV167" s="43">
        <f t="shared" si="651"/>
        <v>32440792.273911703</v>
      </c>
      <c r="AW167" s="43">
        <f t="shared" si="652"/>
        <v>32440792.273911703</v>
      </c>
      <c r="AX167" s="43">
        <f t="shared" si="653"/>
        <v>32440792.273911703</v>
      </c>
      <c r="AY167" s="73"/>
      <c r="AZ167" s="23"/>
      <c r="BA167" s="526"/>
      <c r="BB167" s="92"/>
      <c r="BC167" s="92"/>
      <c r="BD167" s="92"/>
      <c r="BE167" s="92"/>
      <c r="BF167" s="92"/>
      <c r="BG167" s="92"/>
      <c r="BH167" s="92"/>
      <c r="BI167" s="92"/>
      <c r="BJ167" s="92">
        <f t="shared" si="893"/>
        <v>1</v>
      </c>
      <c r="BK167" s="92">
        <f t="shared" si="893"/>
        <v>1</v>
      </c>
      <c r="BL167" s="92">
        <f t="shared" si="893"/>
        <v>1</v>
      </c>
      <c r="BM167" s="92">
        <f t="shared" si="893"/>
        <v>1</v>
      </c>
      <c r="BN167" s="92">
        <f t="shared" si="893"/>
        <v>1</v>
      </c>
      <c r="BO167" s="92">
        <f t="shared" si="893"/>
        <v>1</v>
      </c>
      <c r="BP167" s="92">
        <f t="shared" si="893"/>
        <v>1</v>
      </c>
      <c r="BQ167" s="92">
        <f t="shared" si="893"/>
        <v>1</v>
      </c>
      <c r="BR167" s="92">
        <f t="shared" si="893"/>
        <v>1</v>
      </c>
      <c r="BS167" s="92">
        <f t="shared" si="893"/>
        <v>1</v>
      </c>
      <c r="BT167" s="92">
        <f t="shared" si="893"/>
        <v>1</v>
      </c>
      <c r="BU167" s="92">
        <f t="shared" si="893"/>
        <v>1</v>
      </c>
      <c r="BV167" s="92">
        <f t="shared" si="893"/>
        <v>1</v>
      </c>
      <c r="BW167" s="92">
        <f t="shared" si="893"/>
        <v>1</v>
      </c>
      <c r="BX167" s="92">
        <f t="shared" si="893"/>
        <v>1</v>
      </c>
      <c r="BY167" s="92">
        <f t="shared" si="893"/>
        <v>1</v>
      </c>
      <c r="BZ167" s="23"/>
      <c r="CA167" s="526"/>
      <c r="CB167" s="92"/>
      <c r="CC167" s="92"/>
      <c r="CD167" s="92"/>
      <c r="CE167" s="92"/>
      <c r="CF167" s="92"/>
      <c r="CG167" s="92"/>
      <c r="CH167" s="92"/>
      <c r="CI167" s="92"/>
      <c r="CJ167" s="92">
        <f t="shared" si="894"/>
        <v>1</v>
      </c>
      <c r="CK167" s="92">
        <f t="shared" si="894"/>
        <v>1</v>
      </c>
      <c r="CL167" s="92">
        <f t="shared" si="894"/>
        <v>1</v>
      </c>
      <c r="CM167" s="92">
        <f t="shared" si="894"/>
        <v>1</v>
      </c>
      <c r="CN167" s="92">
        <f t="shared" si="894"/>
        <v>1</v>
      </c>
      <c r="CO167" s="92">
        <f t="shared" si="894"/>
        <v>1</v>
      </c>
      <c r="CP167" s="92">
        <f t="shared" si="894"/>
        <v>1</v>
      </c>
      <c r="CQ167" s="92">
        <f t="shared" si="894"/>
        <v>1</v>
      </c>
      <c r="CR167" s="92">
        <f t="shared" si="894"/>
        <v>1</v>
      </c>
      <c r="CS167" s="92">
        <f t="shared" si="894"/>
        <v>1</v>
      </c>
      <c r="CT167" s="92">
        <f t="shared" si="894"/>
        <v>1</v>
      </c>
      <c r="CU167" s="92">
        <f t="shared" si="894"/>
        <v>1</v>
      </c>
      <c r="CV167" s="92">
        <f t="shared" si="894"/>
        <v>1</v>
      </c>
      <c r="CW167" s="92">
        <f t="shared" si="894"/>
        <v>1</v>
      </c>
      <c r="CX167" s="92">
        <f t="shared" si="894"/>
        <v>1</v>
      </c>
      <c r="CY167" s="92">
        <f t="shared" si="894"/>
        <v>1</v>
      </c>
      <c r="CZ167" s="158"/>
      <c r="DA167" s="526"/>
      <c r="DB167" s="92"/>
      <c r="DC167" s="92"/>
      <c r="DD167" s="92"/>
      <c r="DE167" s="92"/>
      <c r="DF167" s="92"/>
      <c r="DG167" s="92"/>
      <c r="DH167" s="92"/>
      <c r="DI167" s="92"/>
      <c r="DJ167" s="92">
        <f t="shared" si="895"/>
        <v>1</v>
      </c>
      <c r="DK167" s="92">
        <f t="shared" si="895"/>
        <v>1</v>
      </c>
      <c r="DL167" s="92">
        <f t="shared" si="895"/>
        <v>1</v>
      </c>
      <c r="DM167" s="92">
        <f t="shared" si="895"/>
        <v>1</v>
      </c>
      <c r="DN167" s="92">
        <f t="shared" si="895"/>
        <v>1</v>
      </c>
      <c r="DO167" s="92">
        <f t="shared" si="895"/>
        <v>1</v>
      </c>
      <c r="DP167" s="92">
        <f t="shared" si="895"/>
        <v>1</v>
      </c>
      <c r="DQ167" s="92">
        <f t="shared" si="895"/>
        <v>1</v>
      </c>
      <c r="DR167" s="92">
        <f t="shared" si="895"/>
        <v>1</v>
      </c>
      <c r="DS167" s="92">
        <f t="shared" si="895"/>
        <v>1</v>
      </c>
      <c r="DT167" s="92">
        <f t="shared" si="895"/>
        <v>1</v>
      </c>
      <c r="DU167" s="92">
        <f t="shared" si="895"/>
        <v>1</v>
      </c>
      <c r="DV167" s="92">
        <f t="shared" si="895"/>
        <v>1</v>
      </c>
      <c r="DW167" s="92">
        <f t="shared" si="895"/>
        <v>1</v>
      </c>
      <c r="DX167" s="92">
        <f t="shared" si="895"/>
        <v>1</v>
      </c>
      <c r="DY167" s="92">
        <f t="shared" si="895"/>
        <v>1</v>
      </c>
      <c r="DZ167" s="158"/>
      <c r="EA167" s="48">
        <v>12</v>
      </c>
      <c r="EB167" s="47">
        <v>0.48635307337964795</v>
      </c>
      <c r="EC167" s="48">
        <v>2005</v>
      </c>
      <c r="ED167" s="49">
        <v>2.5913944479205701E-2</v>
      </c>
      <c r="EE167" s="50">
        <v>0.25775916622200501</v>
      </c>
      <c r="EF167" s="71"/>
      <c r="EH167" s="47">
        <f t="shared" si="909"/>
        <v>0.71</v>
      </c>
      <c r="EI167" s="23"/>
      <c r="EJ167" s="48">
        <f t="shared" si="770"/>
        <v>0</v>
      </c>
      <c r="EK167" s="48">
        <v>0</v>
      </c>
      <c r="EL167" s="48">
        <v>0</v>
      </c>
      <c r="EM167" s="48">
        <v>0</v>
      </c>
      <c r="EN167" s="48">
        <v>0</v>
      </c>
      <c r="EO167" s="48">
        <v>0</v>
      </c>
      <c r="EP167" s="48">
        <v>0</v>
      </c>
      <c r="EQ167" s="48">
        <v>0</v>
      </c>
      <c r="ER167" s="48">
        <v>0</v>
      </c>
      <c r="ES167" s="48">
        <v>0</v>
      </c>
      <c r="ET167" s="48">
        <v>0</v>
      </c>
      <c r="EU167" s="48">
        <v>0</v>
      </c>
      <c r="EV167" s="48">
        <v>0</v>
      </c>
      <c r="EW167" s="48">
        <v>0</v>
      </c>
      <c r="EX167" s="48">
        <v>0</v>
      </c>
      <c r="EY167" s="48">
        <f t="shared" si="771"/>
        <v>0</v>
      </c>
      <c r="EZ167" s="48">
        <f t="shared" si="579"/>
        <v>0</v>
      </c>
      <c r="FA167" s="158"/>
      <c r="FB167" s="48">
        <f t="shared" si="837"/>
        <v>9</v>
      </c>
      <c r="FC167" s="43">
        <f t="shared" si="772"/>
        <v>2017</v>
      </c>
      <c r="FD167" s="78"/>
      <c r="FE167" s="78"/>
      <c r="FF167" s="78"/>
      <c r="FG167" s="78"/>
      <c r="FH167" s="78"/>
      <c r="FI167" s="78"/>
      <c r="FJ167" s="23"/>
      <c r="FK167" s="48"/>
      <c r="FL167" s="43"/>
      <c r="FM167" s="43"/>
      <c r="FN167" s="43"/>
      <c r="FO167" s="43"/>
      <c r="FP167" s="43"/>
      <c r="FQ167" s="43"/>
      <c r="FR167" s="43"/>
      <c r="FS167" s="43"/>
      <c r="FT167" s="43">
        <v>32440792.273911703</v>
      </c>
      <c r="FU167" s="43">
        <v>32440792.273911703</v>
      </c>
      <c r="FV167" s="43">
        <v>32440792.273911703</v>
      </c>
      <c r="FW167" s="43">
        <v>32440792.273911703</v>
      </c>
      <c r="FX167" s="43">
        <v>32440792.273911703</v>
      </c>
      <c r="FY167" s="43">
        <v>32440792.273911703</v>
      </c>
      <c r="FZ167" s="43">
        <f t="shared" si="897"/>
        <v>32440792.273911703</v>
      </c>
      <c r="GA167" s="43">
        <f t="shared" ref="GA167:GI167" si="913">FZ167</f>
        <v>32440792.273911703</v>
      </c>
      <c r="GB167" s="43">
        <f t="shared" si="913"/>
        <v>32440792.273911703</v>
      </c>
      <c r="GC167" s="43">
        <f t="shared" si="913"/>
        <v>32440792.273911703</v>
      </c>
      <c r="GD167" s="43">
        <f t="shared" si="913"/>
        <v>32440792.273911703</v>
      </c>
      <c r="GE167" s="43">
        <f t="shared" si="913"/>
        <v>32440792.273911703</v>
      </c>
      <c r="GF167" s="43">
        <f t="shared" si="913"/>
        <v>32440792.273911703</v>
      </c>
      <c r="GG167" s="43">
        <f t="shared" si="913"/>
        <v>32440792.273911703</v>
      </c>
      <c r="GH167" s="43">
        <f t="shared" si="913"/>
        <v>32440792.273911703</v>
      </c>
      <c r="GI167" s="43">
        <f t="shared" si="913"/>
        <v>32440792.273911703</v>
      </c>
      <c r="GJ167" s="158"/>
      <c r="GK167" s="48"/>
      <c r="GL167" s="43"/>
      <c r="GM167" s="43"/>
      <c r="GN167" s="43"/>
      <c r="GO167" s="43"/>
      <c r="GP167" s="43"/>
      <c r="GQ167" s="43"/>
      <c r="GR167" s="43"/>
      <c r="GS167" s="224">
        <v>1</v>
      </c>
      <c r="GT167" s="224">
        <v>1</v>
      </c>
      <c r="GU167" s="224">
        <v>1</v>
      </c>
      <c r="GV167" s="224">
        <v>1</v>
      </c>
      <c r="GW167" s="224">
        <v>1</v>
      </c>
      <c r="GX167" s="224">
        <v>1</v>
      </c>
      <c r="GY167" s="224">
        <v>1</v>
      </c>
      <c r="GZ167" s="224">
        <v>1</v>
      </c>
      <c r="HA167" s="224">
        <v>1</v>
      </c>
      <c r="HB167" s="224">
        <v>1</v>
      </c>
      <c r="HC167" s="224">
        <v>1</v>
      </c>
      <c r="HD167" s="224">
        <v>1</v>
      </c>
      <c r="HE167" s="224">
        <v>1</v>
      </c>
      <c r="HF167" s="224">
        <v>1</v>
      </c>
      <c r="HG167" s="224">
        <v>1</v>
      </c>
      <c r="HH167" s="224">
        <v>1</v>
      </c>
      <c r="HI167" s="224">
        <v>1</v>
      </c>
      <c r="HJ167" s="158"/>
      <c r="HK167" s="48">
        <f t="shared" si="774"/>
        <v>0</v>
      </c>
      <c r="HL167" s="48">
        <f ca="1">IF($EJ167&gt;0,OFFSET(Dashboard!F$16,$EJ167-1,0),0)</f>
        <v>0</v>
      </c>
      <c r="HM167" s="48">
        <f ca="1">IF($EJ167&gt;0,OFFSET(Dashboard!G$16,$EJ167-1,0),0)</f>
        <v>0</v>
      </c>
      <c r="HN167" s="48">
        <f ca="1">IF($EJ167&gt;0,OFFSET(Dashboard!H$16,$EJ167-1,0),0)</f>
        <v>0</v>
      </c>
      <c r="HO167" s="158"/>
    </row>
    <row r="168" spans="1:223" ht="25.5" customHeight="1" x14ac:dyDescent="0.2">
      <c r="A168" s="48">
        <f t="shared" ca="1" si="548"/>
        <v>1</v>
      </c>
      <c r="B168" s="242">
        <f t="shared" si="749"/>
        <v>158</v>
      </c>
      <c r="C168" s="64"/>
      <c r="D168" s="530" t="str">
        <f ca="1">IF(EJ168&gt;0,OFFSET(Dashboard!$E$16,EJ168-1,0),"")</f>
        <v>2013 T-24</v>
      </c>
      <c r="E168" s="156" t="s">
        <v>462</v>
      </c>
      <c r="F168" s="157" t="s">
        <v>463</v>
      </c>
      <c r="G168" s="716">
        <f t="shared" ca="1" si="592"/>
        <v>25.12481290821114</v>
      </c>
      <c r="H168" s="715">
        <f t="shared" ca="1" si="593"/>
        <v>0</v>
      </c>
      <c r="I168" s="713">
        <f t="shared" ca="1" si="594"/>
        <v>0</v>
      </c>
      <c r="J168" s="525">
        <v>42125</v>
      </c>
      <c r="K168" s="51">
        <v>15</v>
      </c>
      <c r="L168" s="158"/>
      <c r="M168" s="765">
        <v>0.83</v>
      </c>
      <c r="N168" s="86">
        <v>0</v>
      </c>
      <c r="O168" s="43">
        <v>100</v>
      </c>
      <c r="P168" s="158"/>
      <c r="R168" s="614">
        <v>0.16770176302108489</v>
      </c>
      <c r="S168" s="615">
        <v>0</v>
      </c>
      <c r="T168" s="615">
        <v>0</v>
      </c>
      <c r="U168" s="135">
        <v>1</v>
      </c>
      <c r="V168" s="135">
        <v>1</v>
      </c>
      <c r="W168" s="135">
        <v>0</v>
      </c>
      <c r="X168" s="138"/>
      <c r="Y168" s="138"/>
      <c r="Z168" s="48"/>
      <c r="AA168" s="43"/>
      <c r="AB168" s="43"/>
      <c r="AC168" s="43"/>
      <c r="AD168" s="43"/>
      <c r="AE168" s="43"/>
      <c r="AF168" s="43"/>
      <c r="AG168" s="43"/>
      <c r="AH168" s="43">
        <f t="shared" si="886"/>
        <v>0</v>
      </c>
      <c r="AI168" s="43">
        <f t="shared" si="887"/>
        <v>149818418.45665175</v>
      </c>
      <c r="AJ168" s="43">
        <f t="shared" si="888"/>
        <v>149818418.45665175</v>
      </c>
      <c r="AK168" s="43">
        <f t="shared" si="889"/>
        <v>149818418.45665175</v>
      </c>
      <c r="AL168" s="43">
        <f t="shared" si="890"/>
        <v>149818418.45665175</v>
      </c>
      <c r="AM168" s="43">
        <f t="shared" si="891"/>
        <v>149818418.45665175</v>
      </c>
      <c r="AN168" s="43">
        <f t="shared" si="892"/>
        <v>149818418.45665175</v>
      </c>
      <c r="AO168" s="43">
        <f t="shared" si="644"/>
        <v>149818418.45665175</v>
      </c>
      <c r="AP168" s="43">
        <f t="shared" si="645"/>
        <v>149818418.45665175</v>
      </c>
      <c r="AQ168" s="43">
        <f t="shared" si="646"/>
        <v>149818418.45665175</v>
      </c>
      <c r="AR168" s="43">
        <f t="shared" si="647"/>
        <v>149818418.45665175</v>
      </c>
      <c r="AS168" s="43">
        <f t="shared" si="648"/>
        <v>149818418.45665175</v>
      </c>
      <c r="AT168" s="43">
        <f t="shared" si="649"/>
        <v>149818418.45665175</v>
      </c>
      <c r="AU168" s="43">
        <f t="shared" si="650"/>
        <v>149818418.45665175</v>
      </c>
      <c r="AV168" s="43">
        <f t="shared" si="651"/>
        <v>149818418.45665175</v>
      </c>
      <c r="AW168" s="43">
        <f t="shared" si="652"/>
        <v>149818418.45665175</v>
      </c>
      <c r="AX168" s="43">
        <f t="shared" si="653"/>
        <v>149818418.45665175</v>
      </c>
      <c r="AY168" s="73"/>
      <c r="AZ168" s="23"/>
      <c r="BA168" s="526"/>
      <c r="BB168" s="92"/>
      <c r="BC168" s="92"/>
      <c r="BD168" s="92"/>
      <c r="BE168" s="92"/>
      <c r="BF168" s="92"/>
      <c r="BG168" s="92"/>
      <c r="BH168" s="92"/>
      <c r="BI168" s="92"/>
      <c r="BJ168" s="92">
        <f t="shared" si="893"/>
        <v>1</v>
      </c>
      <c r="BK168" s="92">
        <f t="shared" si="893"/>
        <v>1</v>
      </c>
      <c r="BL168" s="92">
        <f t="shared" si="893"/>
        <v>1</v>
      </c>
      <c r="BM168" s="92">
        <f t="shared" si="893"/>
        <v>1</v>
      </c>
      <c r="BN168" s="92">
        <f t="shared" si="893"/>
        <v>1</v>
      </c>
      <c r="BO168" s="92">
        <f t="shared" si="893"/>
        <v>1</v>
      </c>
      <c r="BP168" s="92">
        <f t="shared" si="893"/>
        <v>1</v>
      </c>
      <c r="BQ168" s="92">
        <f t="shared" si="893"/>
        <v>1</v>
      </c>
      <c r="BR168" s="92">
        <f t="shared" si="893"/>
        <v>1</v>
      </c>
      <c r="BS168" s="92">
        <f t="shared" si="893"/>
        <v>1</v>
      </c>
      <c r="BT168" s="92">
        <f t="shared" si="893"/>
        <v>1</v>
      </c>
      <c r="BU168" s="92">
        <f t="shared" si="893"/>
        <v>1</v>
      </c>
      <c r="BV168" s="92">
        <f t="shared" si="893"/>
        <v>1</v>
      </c>
      <c r="BW168" s="92">
        <f t="shared" si="893"/>
        <v>1</v>
      </c>
      <c r="BX168" s="92">
        <f t="shared" si="893"/>
        <v>1</v>
      </c>
      <c r="BY168" s="92">
        <f t="shared" si="893"/>
        <v>1</v>
      </c>
      <c r="BZ168" s="23"/>
      <c r="CA168" s="526"/>
      <c r="CB168" s="92"/>
      <c r="CC168" s="92"/>
      <c r="CD168" s="92"/>
      <c r="CE168" s="92"/>
      <c r="CF168" s="92"/>
      <c r="CG168" s="92"/>
      <c r="CH168" s="92"/>
      <c r="CI168" s="92"/>
      <c r="CJ168" s="92">
        <f t="shared" si="894"/>
        <v>1</v>
      </c>
      <c r="CK168" s="92">
        <f t="shared" si="894"/>
        <v>1</v>
      </c>
      <c r="CL168" s="92">
        <f t="shared" si="894"/>
        <v>1</v>
      </c>
      <c r="CM168" s="92">
        <f t="shared" si="894"/>
        <v>1</v>
      </c>
      <c r="CN168" s="92">
        <f t="shared" si="894"/>
        <v>1</v>
      </c>
      <c r="CO168" s="92">
        <f t="shared" si="894"/>
        <v>1</v>
      </c>
      <c r="CP168" s="92">
        <f t="shared" si="894"/>
        <v>1</v>
      </c>
      <c r="CQ168" s="92">
        <f t="shared" si="894"/>
        <v>1</v>
      </c>
      <c r="CR168" s="92">
        <f t="shared" si="894"/>
        <v>1</v>
      </c>
      <c r="CS168" s="92">
        <f t="shared" si="894"/>
        <v>1</v>
      </c>
      <c r="CT168" s="92">
        <f t="shared" si="894"/>
        <v>1</v>
      </c>
      <c r="CU168" s="92">
        <f t="shared" si="894"/>
        <v>1</v>
      </c>
      <c r="CV168" s="92">
        <f t="shared" si="894"/>
        <v>1</v>
      </c>
      <c r="CW168" s="92">
        <f t="shared" si="894"/>
        <v>1</v>
      </c>
      <c r="CX168" s="92">
        <f t="shared" si="894"/>
        <v>1</v>
      </c>
      <c r="CY168" s="92">
        <f t="shared" si="894"/>
        <v>1</v>
      </c>
      <c r="CZ168" s="158"/>
      <c r="DA168" s="526"/>
      <c r="DB168" s="92"/>
      <c r="DC168" s="92"/>
      <c r="DD168" s="92"/>
      <c r="DE168" s="92"/>
      <c r="DF168" s="92"/>
      <c r="DG168" s="92"/>
      <c r="DH168" s="92"/>
      <c r="DI168" s="92"/>
      <c r="DJ168" s="92">
        <f t="shared" si="895"/>
        <v>1</v>
      </c>
      <c r="DK168" s="92">
        <f t="shared" si="895"/>
        <v>1</v>
      </c>
      <c r="DL168" s="92">
        <f t="shared" si="895"/>
        <v>1</v>
      </c>
      <c r="DM168" s="92">
        <f t="shared" si="895"/>
        <v>1</v>
      </c>
      <c r="DN168" s="92">
        <f t="shared" si="895"/>
        <v>1</v>
      </c>
      <c r="DO168" s="92">
        <f t="shared" si="895"/>
        <v>1</v>
      </c>
      <c r="DP168" s="92">
        <f t="shared" si="895"/>
        <v>1</v>
      </c>
      <c r="DQ168" s="92">
        <f t="shared" si="895"/>
        <v>1</v>
      </c>
      <c r="DR168" s="92">
        <f t="shared" si="895"/>
        <v>1</v>
      </c>
      <c r="DS168" s="92">
        <f t="shared" si="895"/>
        <v>1</v>
      </c>
      <c r="DT168" s="92">
        <f t="shared" si="895"/>
        <v>1</v>
      </c>
      <c r="DU168" s="92">
        <f t="shared" si="895"/>
        <v>1</v>
      </c>
      <c r="DV168" s="92">
        <f t="shared" si="895"/>
        <v>1</v>
      </c>
      <c r="DW168" s="92">
        <f t="shared" si="895"/>
        <v>1</v>
      </c>
      <c r="DX168" s="92">
        <f t="shared" si="895"/>
        <v>1</v>
      </c>
      <c r="DY168" s="92">
        <f t="shared" si="895"/>
        <v>1</v>
      </c>
      <c r="DZ168" s="158"/>
      <c r="EA168" s="48">
        <v>12</v>
      </c>
      <c r="EB168" s="47">
        <v>0.48635307337964795</v>
      </c>
      <c r="EC168" s="48">
        <v>2005</v>
      </c>
      <c r="ED168" s="49">
        <v>2.5913944479205701E-2</v>
      </c>
      <c r="EE168" s="50">
        <v>0.25775916622200501</v>
      </c>
      <c r="EF168" s="71"/>
      <c r="EH168" s="47">
        <f t="shared" si="909"/>
        <v>0.71</v>
      </c>
      <c r="EI168" s="23"/>
      <c r="EJ168" s="48">
        <f t="shared" si="770"/>
        <v>13</v>
      </c>
      <c r="EK168" s="48">
        <v>0</v>
      </c>
      <c r="EL168" s="48">
        <v>0</v>
      </c>
      <c r="EM168" s="48">
        <v>0</v>
      </c>
      <c r="EN168" s="48">
        <v>0</v>
      </c>
      <c r="EO168" s="48">
        <v>0</v>
      </c>
      <c r="EP168" s="48">
        <v>0</v>
      </c>
      <c r="EQ168" s="48">
        <v>0</v>
      </c>
      <c r="ER168" s="48">
        <v>0</v>
      </c>
      <c r="ES168" s="48">
        <v>0</v>
      </c>
      <c r="ET168" s="48">
        <v>0</v>
      </c>
      <c r="EU168" s="48">
        <v>0</v>
      </c>
      <c r="EV168" s="48">
        <v>0</v>
      </c>
      <c r="EW168" s="48">
        <v>1</v>
      </c>
      <c r="EX168" s="48">
        <v>0</v>
      </c>
      <c r="EY168" s="48">
        <f t="shared" si="771"/>
        <v>1</v>
      </c>
      <c r="EZ168" s="48">
        <f t="shared" si="579"/>
        <v>1</v>
      </c>
      <c r="FA168" s="158"/>
      <c r="FB168" s="48">
        <f t="shared" si="837"/>
        <v>9</v>
      </c>
      <c r="FC168" s="43">
        <f t="shared" si="772"/>
        <v>2017</v>
      </c>
      <c r="FD168" s="78"/>
      <c r="FE168" s="78"/>
      <c r="FF168" s="78"/>
      <c r="FG168" s="78"/>
      <c r="FH168" s="78"/>
      <c r="FI168" s="78"/>
      <c r="FJ168" s="23"/>
      <c r="FK168" s="48"/>
      <c r="FL168" s="43"/>
      <c r="FM168" s="43"/>
      <c r="FN168" s="43"/>
      <c r="FO168" s="43"/>
      <c r="FP168" s="43"/>
      <c r="FQ168" s="43"/>
      <c r="FR168" s="43"/>
      <c r="FS168" s="43"/>
      <c r="FT168" s="43">
        <v>149818418.45665175</v>
      </c>
      <c r="FU168" s="43">
        <v>149818418.45665175</v>
      </c>
      <c r="FV168" s="43">
        <v>149818418.45665175</v>
      </c>
      <c r="FW168" s="43">
        <v>149818418.45665175</v>
      </c>
      <c r="FX168" s="43">
        <v>149818418.45665175</v>
      </c>
      <c r="FY168" s="43">
        <v>149818418.45665175</v>
      </c>
      <c r="FZ168" s="43">
        <f t="shared" si="897"/>
        <v>149818418.45665175</v>
      </c>
      <c r="GA168" s="43">
        <f t="shared" ref="GA168:GI168" si="914">FZ168</f>
        <v>149818418.45665175</v>
      </c>
      <c r="GB168" s="43">
        <f t="shared" si="914"/>
        <v>149818418.45665175</v>
      </c>
      <c r="GC168" s="43">
        <f t="shared" si="914"/>
        <v>149818418.45665175</v>
      </c>
      <c r="GD168" s="43">
        <f t="shared" si="914"/>
        <v>149818418.45665175</v>
      </c>
      <c r="GE168" s="43">
        <f t="shared" si="914"/>
        <v>149818418.45665175</v>
      </c>
      <c r="GF168" s="43">
        <f t="shared" si="914"/>
        <v>149818418.45665175</v>
      </c>
      <c r="GG168" s="43">
        <f t="shared" si="914"/>
        <v>149818418.45665175</v>
      </c>
      <c r="GH168" s="43">
        <f t="shared" si="914"/>
        <v>149818418.45665175</v>
      </c>
      <c r="GI168" s="43">
        <f t="shared" si="914"/>
        <v>149818418.45665175</v>
      </c>
      <c r="GJ168" s="158"/>
      <c r="GK168" s="48"/>
      <c r="GL168" s="43"/>
      <c r="GM168" s="43"/>
      <c r="GN168" s="43"/>
      <c r="GO168" s="43"/>
      <c r="GP168" s="43"/>
      <c r="GQ168" s="43"/>
      <c r="GR168" s="43"/>
      <c r="GS168" s="224">
        <v>1</v>
      </c>
      <c r="GT168" s="224">
        <v>1</v>
      </c>
      <c r="GU168" s="224">
        <v>1</v>
      </c>
      <c r="GV168" s="224">
        <v>1</v>
      </c>
      <c r="GW168" s="224">
        <v>1</v>
      </c>
      <c r="GX168" s="224">
        <v>1</v>
      </c>
      <c r="GY168" s="224">
        <v>1</v>
      </c>
      <c r="GZ168" s="224">
        <v>1</v>
      </c>
      <c r="HA168" s="224">
        <v>1</v>
      </c>
      <c r="HB168" s="224">
        <v>1</v>
      </c>
      <c r="HC168" s="224">
        <v>1</v>
      </c>
      <c r="HD168" s="224">
        <v>1</v>
      </c>
      <c r="HE168" s="224">
        <v>1</v>
      </c>
      <c r="HF168" s="224">
        <v>1</v>
      </c>
      <c r="HG168" s="224">
        <v>1</v>
      </c>
      <c r="HH168" s="224">
        <v>1</v>
      </c>
      <c r="HI168" s="224">
        <v>1</v>
      </c>
      <c r="HJ168" s="158"/>
      <c r="HK168" s="48">
        <f t="shared" si="774"/>
        <v>2015</v>
      </c>
      <c r="HL168" s="48">
        <f ca="1">IF($EJ168&gt;0,OFFSET(Dashboard!F$16,$EJ168-1,0),0)</f>
        <v>0</v>
      </c>
      <c r="HM168" s="48">
        <f ca="1">IF($EJ168&gt;0,OFFSET(Dashboard!G$16,$EJ168-1,0),0)</f>
        <v>0</v>
      </c>
      <c r="HN168" s="48">
        <f ca="1">IF($EJ168&gt;0,OFFSET(Dashboard!H$16,$EJ168-1,0),0)</f>
        <v>1</v>
      </c>
      <c r="HO168" s="158"/>
    </row>
    <row r="169" spans="1:223" ht="25.5" customHeight="1" x14ac:dyDescent="0.2">
      <c r="A169" s="48">
        <f t="shared" ca="1" si="548"/>
        <v>1</v>
      </c>
      <c r="B169" s="242">
        <f t="shared" si="749"/>
        <v>159</v>
      </c>
      <c r="C169" s="64"/>
      <c r="D169" s="530" t="str">
        <f ca="1">IF(EJ169&gt;0,OFFSET(Dashboard!$E$16,EJ169-1,0),"")</f>
        <v>2013 T-24</v>
      </c>
      <c r="E169" s="156" t="s">
        <v>464</v>
      </c>
      <c r="F169" s="157" t="s">
        <v>465</v>
      </c>
      <c r="G169" s="716">
        <f t="shared" ca="1" si="592"/>
        <v>4.9385375999999983</v>
      </c>
      <c r="H169" s="715">
        <f t="shared" ca="1" si="593"/>
        <v>0.49589999999999995</v>
      </c>
      <c r="I169" s="713">
        <f t="shared" ca="1" si="594"/>
        <v>0</v>
      </c>
      <c r="J169" s="525">
        <v>42125</v>
      </c>
      <c r="K169" s="51">
        <v>15</v>
      </c>
      <c r="L169" s="158"/>
      <c r="M169" s="765">
        <f>M168</f>
        <v>0.83</v>
      </c>
      <c r="N169" s="86">
        <v>0</v>
      </c>
      <c r="O169" s="43">
        <v>100</v>
      </c>
      <c r="P169" s="158"/>
      <c r="R169" s="614">
        <v>8.5147199999999978E-2</v>
      </c>
      <c r="S169" s="615">
        <v>8.5499999999999995E-6</v>
      </c>
      <c r="T169" s="615">
        <v>0</v>
      </c>
      <c r="U169" s="135">
        <v>1.1000000000000001</v>
      </c>
      <c r="V169" s="135">
        <v>1.32</v>
      </c>
      <c r="W169" s="135">
        <v>-4.1000000000000003E-3</v>
      </c>
      <c r="X169" s="138"/>
      <c r="Y169" s="138"/>
      <c r="Z169" s="48"/>
      <c r="AA169" s="43"/>
      <c r="AB169" s="43"/>
      <c r="AC169" s="43"/>
      <c r="AD169" s="43"/>
      <c r="AE169" s="43"/>
      <c r="AF169" s="43"/>
      <c r="AG169" s="43"/>
      <c r="AH169" s="43">
        <f t="shared" si="886"/>
        <v>0</v>
      </c>
      <c r="AI169" s="43">
        <f t="shared" si="887"/>
        <v>58000000</v>
      </c>
      <c r="AJ169" s="43">
        <f t="shared" si="888"/>
        <v>58000000</v>
      </c>
      <c r="AK169" s="43">
        <f t="shared" si="889"/>
        <v>58000000</v>
      </c>
      <c r="AL169" s="43">
        <f t="shared" si="890"/>
        <v>58000000</v>
      </c>
      <c r="AM169" s="43">
        <f t="shared" si="891"/>
        <v>58000000</v>
      </c>
      <c r="AN169" s="43">
        <f t="shared" si="892"/>
        <v>58000000</v>
      </c>
      <c r="AO169" s="43">
        <f t="shared" si="644"/>
        <v>58000000</v>
      </c>
      <c r="AP169" s="43">
        <f t="shared" si="645"/>
        <v>58000000</v>
      </c>
      <c r="AQ169" s="43">
        <f t="shared" si="646"/>
        <v>58000000</v>
      </c>
      <c r="AR169" s="43">
        <f t="shared" si="647"/>
        <v>58000000</v>
      </c>
      <c r="AS169" s="43">
        <f t="shared" si="648"/>
        <v>58000000</v>
      </c>
      <c r="AT169" s="43">
        <f t="shared" si="649"/>
        <v>58000000</v>
      </c>
      <c r="AU169" s="43">
        <f t="shared" si="650"/>
        <v>58000000</v>
      </c>
      <c r="AV169" s="43">
        <f t="shared" si="651"/>
        <v>58000000</v>
      </c>
      <c r="AW169" s="43">
        <f t="shared" si="652"/>
        <v>58000000</v>
      </c>
      <c r="AX169" s="43">
        <f t="shared" si="653"/>
        <v>58000000</v>
      </c>
      <c r="AY169" s="73"/>
      <c r="AZ169" s="23"/>
      <c r="BA169" s="526"/>
      <c r="BB169" s="92"/>
      <c r="BC169" s="92"/>
      <c r="BD169" s="92"/>
      <c r="BE169" s="92"/>
      <c r="BF169" s="92"/>
      <c r="BG169" s="92"/>
      <c r="BH169" s="92"/>
      <c r="BI169" s="92"/>
      <c r="BJ169" s="92">
        <f t="shared" si="893"/>
        <v>1</v>
      </c>
      <c r="BK169" s="92">
        <f t="shared" si="893"/>
        <v>1</v>
      </c>
      <c r="BL169" s="92">
        <f t="shared" si="893"/>
        <v>1</v>
      </c>
      <c r="BM169" s="92">
        <f t="shared" si="893"/>
        <v>1</v>
      </c>
      <c r="BN169" s="92">
        <f t="shared" si="893"/>
        <v>1</v>
      </c>
      <c r="BO169" s="92">
        <f t="shared" si="893"/>
        <v>1</v>
      </c>
      <c r="BP169" s="92">
        <f t="shared" si="893"/>
        <v>1</v>
      </c>
      <c r="BQ169" s="92">
        <f t="shared" si="893"/>
        <v>1</v>
      </c>
      <c r="BR169" s="92">
        <f t="shared" si="893"/>
        <v>1</v>
      </c>
      <c r="BS169" s="92">
        <f t="shared" si="893"/>
        <v>1</v>
      </c>
      <c r="BT169" s="92">
        <f t="shared" si="893"/>
        <v>1</v>
      </c>
      <c r="BU169" s="92">
        <f t="shared" si="893"/>
        <v>1</v>
      </c>
      <c r="BV169" s="92">
        <f t="shared" si="893"/>
        <v>1</v>
      </c>
      <c r="BW169" s="92">
        <f t="shared" si="893"/>
        <v>1</v>
      </c>
      <c r="BX169" s="92">
        <f t="shared" si="893"/>
        <v>1</v>
      </c>
      <c r="BY169" s="92">
        <f t="shared" si="893"/>
        <v>1</v>
      </c>
      <c r="BZ169" s="23"/>
      <c r="CA169" s="526"/>
      <c r="CB169" s="92"/>
      <c r="CC169" s="92"/>
      <c r="CD169" s="92"/>
      <c r="CE169" s="92"/>
      <c r="CF169" s="92"/>
      <c r="CG169" s="92"/>
      <c r="CH169" s="92"/>
      <c r="CI169" s="92"/>
      <c r="CJ169" s="92">
        <f t="shared" si="894"/>
        <v>1</v>
      </c>
      <c r="CK169" s="92">
        <f t="shared" si="894"/>
        <v>1</v>
      </c>
      <c r="CL169" s="92">
        <f t="shared" si="894"/>
        <v>1</v>
      </c>
      <c r="CM169" s="92">
        <f t="shared" si="894"/>
        <v>1</v>
      </c>
      <c r="CN169" s="92">
        <f t="shared" si="894"/>
        <v>1</v>
      </c>
      <c r="CO169" s="92">
        <f t="shared" si="894"/>
        <v>1</v>
      </c>
      <c r="CP169" s="92">
        <f t="shared" si="894"/>
        <v>1</v>
      </c>
      <c r="CQ169" s="92">
        <f t="shared" si="894"/>
        <v>1</v>
      </c>
      <c r="CR169" s="92">
        <f t="shared" si="894"/>
        <v>1</v>
      </c>
      <c r="CS169" s="92">
        <f t="shared" si="894"/>
        <v>1</v>
      </c>
      <c r="CT169" s="92">
        <f t="shared" si="894"/>
        <v>1</v>
      </c>
      <c r="CU169" s="92">
        <f t="shared" si="894"/>
        <v>1</v>
      </c>
      <c r="CV169" s="92">
        <f t="shared" si="894"/>
        <v>1</v>
      </c>
      <c r="CW169" s="92">
        <f t="shared" si="894"/>
        <v>1</v>
      </c>
      <c r="CX169" s="92">
        <f t="shared" si="894"/>
        <v>1</v>
      </c>
      <c r="CY169" s="92">
        <f t="shared" si="894"/>
        <v>1</v>
      </c>
      <c r="CZ169" s="158"/>
      <c r="DA169" s="526"/>
      <c r="DB169" s="92"/>
      <c r="DC169" s="92"/>
      <c r="DD169" s="92"/>
      <c r="DE169" s="92"/>
      <c r="DF169" s="92"/>
      <c r="DG169" s="92"/>
      <c r="DH169" s="92"/>
      <c r="DI169" s="92"/>
      <c r="DJ169" s="92">
        <f t="shared" si="895"/>
        <v>1</v>
      </c>
      <c r="DK169" s="92">
        <f t="shared" si="895"/>
        <v>1</v>
      </c>
      <c r="DL169" s="92">
        <f t="shared" si="895"/>
        <v>1</v>
      </c>
      <c r="DM169" s="92">
        <f t="shared" si="895"/>
        <v>1</v>
      </c>
      <c r="DN169" s="92">
        <f t="shared" si="895"/>
        <v>1</v>
      </c>
      <c r="DO169" s="92">
        <f t="shared" si="895"/>
        <v>1</v>
      </c>
      <c r="DP169" s="92">
        <f t="shared" si="895"/>
        <v>1</v>
      </c>
      <c r="DQ169" s="92">
        <f t="shared" si="895"/>
        <v>1</v>
      </c>
      <c r="DR169" s="92">
        <f t="shared" si="895"/>
        <v>1</v>
      </c>
      <c r="DS169" s="92">
        <f t="shared" si="895"/>
        <v>1</v>
      </c>
      <c r="DT169" s="92">
        <f t="shared" si="895"/>
        <v>1</v>
      </c>
      <c r="DU169" s="92">
        <f t="shared" si="895"/>
        <v>1</v>
      </c>
      <c r="DV169" s="92">
        <f t="shared" si="895"/>
        <v>1</v>
      </c>
      <c r="DW169" s="92">
        <f t="shared" si="895"/>
        <v>1</v>
      </c>
      <c r="DX169" s="92">
        <f t="shared" si="895"/>
        <v>1</v>
      </c>
      <c r="DY169" s="92">
        <f t="shared" si="895"/>
        <v>1</v>
      </c>
      <c r="DZ169" s="158"/>
      <c r="EA169" s="48">
        <v>12</v>
      </c>
      <c r="EB169" s="47">
        <v>0.48635307337964795</v>
      </c>
      <c r="EC169" s="48">
        <v>2005</v>
      </c>
      <c r="ED169" s="49">
        <v>2.5913944479205701E-2</v>
      </c>
      <c r="EE169" s="50">
        <v>0.25775916622200501</v>
      </c>
      <c r="EF169" s="71"/>
      <c r="EH169" s="47">
        <f t="shared" si="909"/>
        <v>0.71</v>
      </c>
      <c r="EI169" s="23"/>
      <c r="EJ169" s="48">
        <f t="shared" si="770"/>
        <v>13</v>
      </c>
      <c r="EK169" s="48">
        <v>0</v>
      </c>
      <c r="EL169" s="48">
        <v>0</v>
      </c>
      <c r="EM169" s="48">
        <v>0</v>
      </c>
      <c r="EN169" s="48">
        <v>0</v>
      </c>
      <c r="EO169" s="48">
        <v>0</v>
      </c>
      <c r="EP169" s="48">
        <v>0</v>
      </c>
      <c r="EQ169" s="48">
        <v>0</v>
      </c>
      <c r="ER169" s="48">
        <v>0</v>
      </c>
      <c r="ES169" s="48">
        <v>0</v>
      </c>
      <c r="ET169" s="48">
        <v>0</v>
      </c>
      <c r="EU169" s="48">
        <v>0</v>
      </c>
      <c r="EV169" s="48">
        <v>0</v>
      </c>
      <c r="EW169" s="48">
        <v>1</v>
      </c>
      <c r="EX169" s="48">
        <v>0</v>
      </c>
      <c r="EY169" s="48">
        <f t="shared" si="771"/>
        <v>1</v>
      </c>
      <c r="EZ169" s="48">
        <f t="shared" si="579"/>
        <v>1</v>
      </c>
      <c r="FA169" s="158"/>
      <c r="FB169" s="48">
        <f t="shared" si="837"/>
        <v>9</v>
      </c>
      <c r="FC169" s="43">
        <f t="shared" si="772"/>
        <v>2017</v>
      </c>
      <c r="FD169" s="78"/>
      <c r="FE169" s="78"/>
      <c r="FF169" s="78"/>
      <c r="FG169" s="78"/>
      <c r="FH169" s="78"/>
      <c r="FI169" s="78"/>
      <c r="FJ169" s="23"/>
      <c r="FK169" s="48"/>
      <c r="FL169" s="43"/>
      <c r="FM169" s="43"/>
      <c r="FN169" s="43"/>
      <c r="FO169" s="43"/>
      <c r="FP169" s="43"/>
      <c r="FQ169" s="43"/>
      <c r="FR169" s="43"/>
      <c r="FS169" s="43"/>
      <c r="FT169" s="43">
        <v>58000000</v>
      </c>
      <c r="FU169" s="43">
        <v>58000000</v>
      </c>
      <c r="FV169" s="43">
        <v>58000000</v>
      </c>
      <c r="FW169" s="43">
        <v>58000000</v>
      </c>
      <c r="FX169" s="43">
        <v>58000000</v>
      </c>
      <c r="FY169" s="43">
        <v>58000000</v>
      </c>
      <c r="FZ169" s="43">
        <f t="shared" si="897"/>
        <v>58000000</v>
      </c>
      <c r="GA169" s="43">
        <f t="shared" ref="GA169:GI169" si="915">FZ169</f>
        <v>58000000</v>
      </c>
      <c r="GB169" s="43">
        <f t="shared" si="915"/>
        <v>58000000</v>
      </c>
      <c r="GC169" s="43">
        <f t="shared" si="915"/>
        <v>58000000</v>
      </c>
      <c r="GD169" s="43">
        <f t="shared" si="915"/>
        <v>58000000</v>
      </c>
      <c r="GE169" s="43">
        <f t="shared" si="915"/>
        <v>58000000</v>
      </c>
      <c r="GF169" s="43">
        <f t="shared" si="915"/>
        <v>58000000</v>
      </c>
      <c r="GG169" s="43">
        <f t="shared" si="915"/>
        <v>58000000</v>
      </c>
      <c r="GH169" s="43">
        <f t="shared" si="915"/>
        <v>58000000</v>
      </c>
      <c r="GI169" s="43">
        <f t="shared" si="915"/>
        <v>58000000</v>
      </c>
      <c r="GJ169" s="158"/>
      <c r="GK169" s="48"/>
      <c r="GL169" s="43"/>
      <c r="GM169" s="43"/>
      <c r="GN169" s="43"/>
      <c r="GO169" s="43"/>
      <c r="GP169" s="43"/>
      <c r="GQ169" s="43"/>
      <c r="GR169" s="43"/>
      <c r="GS169" s="224">
        <v>1</v>
      </c>
      <c r="GT169" s="224">
        <v>1</v>
      </c>
      <c r="GU169" s="224">
        <v>1</v>
      </c>
      <c r="GV169" s="224">
        <v>1</v>
      </c>
      <c r="GW169" s="224">
        <v>1</v>
      </c>
      <c r="GX169" s="224">
        <v>1</v>
      </c>
      <c r="GY169" s="224">
        <v>1</v>
      </c>
      <c r="GZ169" s="224">
        <v>1</v>
      </c>
      <c r="HA169" s="224">
        <v>1</v>
      </c>
      <c r="HB169" s="224">
        <v>1</v>
      </c>
      <c r="HC169" s="224">
        <v>1</v>
      </c>
      <c r="HD169" s="224">
        <v>1</v>
      </c>
      <c r="HE169" s="224">
        <v>1</v>
      </c>
      <c r="HF169" s="224">
        <v>1</v>
      </c>
      <c r="HG169" s="224">
        <v>1</v>
      </c>
      <c r="HH169" s="224">
        <v>1</v>
      </c>
      <c r="HI169" s="224">
        <v>1</v>
      </c>
      <c r="HJ169" s="158"/>
      <c r="HK169" s="48">
        <f t="shared" si="774"/>
        <v>2015</v>
      </c>
      <c r="HL169" s="48">
        <f ca="1">IF($EJ169&gt;0,OFFSET(Dashboard!F$16,$EJ169-1,0),0)</f>
        <v>0</v>
      </c>
      <c r="HM169" s="48">
        <f ca="1">IF($EJ169&gt;0,OFFSET(Dashboard!G$16,$EJ169-1,0),0)</f>
        <v>0</v>
      </c>
      <c r="HN169" s="48">
        <f ca="1">IF($EJ169&gt;0,OFFSET(Dashboard!H$16,$EJ169-1,0),0)</f>
        <v>1</v>
      </c>
      <c r="HO169" s="158"/>
    </row>
    <row r="170" spans="1:223" ht="25.5" customHeight="1" x14ac:dyDescent="0.2">
      <c r="A170" s="48">
        <f t="shared" ca="1" si="548"/>
        <v>0</v>
      </c>
      <c r="B170" s="242">
        <f t="shared" si="749"/>
        <v>160</v>
      </c>
      <c r="C170" s="64"/>
      <c r="D170" s="653" t="str">
        <f ca="1">IF(EJ170&gt;0,OFFSET(Dashboard!$E$16,EJ170-1,0),"")</f>
        <v/>
      </c>
      <c r="E170" s="654" t="s">
        <v>466</v>
      </c>
      <c r="F170" s="655" t="s">
        <v>467</v>
      </c>
      <c r="G170" s="716">
        <f t="shared" ca="1" si="592"/>
        <v>0.77468547433408241</v>
      </c>
      <c r="H170" s="715">
        <f t="shared" ca="1" si="593"/>
        <v>7.7789531605929566E-2</v>
      </c>
      <c r="I170" s="713">
        <f t="shared" ca="1" si="594"/>
        <v>0</v>
      </c>
      <c r="J170" s="525">
        <v>42125</v>
      </c>
      <c r="K170" s="51">
        <v>15</v>
      </c>
      <c r="L170" s="158"/>
      <c r="M170" s="765">
        <v>1</v>
      </c>
      <c r="N170" s="86">
        <v>0</v>
      </c>
      <c r="O170" s="43">
        <v>100</v>
      </c>
      <c r="P170" s="158"/>
      <c r="R170" s="614">
        <v>8.5147199999999978E-2</v>
      </c>
      <c r="S170" s="615">
        <v>8.5499999999999995E-6</v>
      </c>
      <c r="T170" s="615">
        <v>0</v>
      </c>
      <c r="U170" s="135">
        <v>1.1000000000000001</v>
      </c>
      <c r="V170" s="135">
        <v>1.32</v>
      </c>
      <c r="W170" s="135">
        <v>-4.1000000000000003E-3</v>
      </c>
      <c r="X170" s="138"/>
      <c r="Y170" s="138"/>
      <c r="Z170" s="48"/>
      <c r="AA170" s="43"/>
      <c r="AB170" s="43"/>
      <c r="AC170" s="43"/>
      <c r="AD170" s="43"/>
      <c r="AE170" s="43"/>
      <c r="AF170" s="43"/>
      <c r="AG170" s="43"/>
      <c r="AH170" s="43">
        <f t="shared" si="886"/>
        <v>0</v>
      </c>
      <c r="AI170" s="43">
        <f t="shared" si="887"/>
        <v>9098190.8311028741</v>
      </c>
      <c r="AJ170" s="43">
        <f t="shared" si="888"/>
        <v>9098190.8311028741</v>
      </c>
      <c r="AK170" s="43">
        <f t="shared" si="889"/>
        <v>9098190.8311028741</v>
      </c>
      <c r="AL170" s="43">
        <f t="shared" si="890"/>
        <v>9098190.8311028741</v>
      </c>
      <c r="AM170" s="43">
        <f t="shared" si="891"/>
        <v>9098190.8311028741</v>
      </c>
      <c r="AN170" s="43">
        <f t="shared" si="892"/>
        <v>9098190.8311028741</v>
      </c>
      <c r="AO170" s="43">
        <f t="shared" si="644"/>
        <v>9098190.8311028741</v>
      </c>
      <c r="AP170" s="43">
        <f t="shared" si="645"/>
        <v>9098190.8311028741</v>
      </c>
      <c r="AQ170" s="43">
        <f t="shared" si="646"/>
        <v>9098190.8311028741</v>
      </c>
      <c r="AR170" s="43">
        <f t="shared" si="647"/>
        <v>9098190.8311028741</v>
      </c>
      <c r="AS170" s="43">
        <f t="shared" si="648"/>
        <v>9098190.8311028741</v>
      </c>
      <c r="AT170" s="43">
        <f t="shared" si="649"/>
        <v>9098190.8311028741</v>
      </c>
      <c r="AU170" s="43">
        <f t="shared" si="650"/>
        <v>9098190.8311028741</v>
      </c>
      <c r="AV170" s="43">
        <f t="shared" si="651"/>
        <v>9098190.8311028741</v>
      </c>
      <c r="AW170" s="43">
        <f t="shared" si="652"/>
        <v>9098190.8311028741</v>
      </c>
      <c r="AX170" s="43">
        <f t="shared" si="653"/>
        <v>9098190.8311028741</v>
      </c>
      <c r="AY170" s="73"/>
      <c r="AZ170" s="23"/>
      <c r="BA170" s="526"/>
      <c r="BB170" s="92"/>
      <c r="BC170" s="92"/>
      <c r="BD170" s="92"/>
      <c r="BE170" s="92"/>
      <c r="BF170" s="92"/>
      <c r="BG170" s="92"/>
      <c r="BH170" s="92"/>
      <c r="BI170" s="92"/>
      <c r="BJ170" s="92">
        <f t="shared" si="893"/>
        <v>1</v>
      </c>
      <c r="BK170" s="92">
        <f t="shared" si="893"/>
        <v>1</v>
      </c>
      <c r="BL170" s="92">
        <f t="shared" si="893"/>
        <v>1</v>
      </c>
      <c r="BM170" s="92">
        <f t="shared" si="893"/>
        <v>1</v>
      </c>
      <c r="BN170" s="92">
        <f t="shared" si="893"/>
        <v>1</v>
      </c>
      <c r="BO170" s="92">
        <f t="shared" si="893"/>
        <v>1</v>
      </c>
      <c r="BP170" s="92">
        <f t="shared" si="893"/>
        <v>1</v>
      </c>
      <c r="BQ170" s="92">
        <f t="shared" si="893"/>
        <v>1</v>
      </c>
      <c r="BR170" s="92">
        <f t="shared" si="893"/>
        <v>1</v>
      </c>
      <c r="BS170" s="92">
        <f t="shared" si="893"/>
        <v>1</v>
      </c>
      <c r="BT170" s="92">
        <f t="shared" si="893"/>
        <v>1</v>
      </c>
      <c r="BU170" s="92">
        <f t="shared" si="893"/>
        <v>1</v>
      </c>
      <c r="BV170" s="92">
        <f t="shared" si="893"/>
        <v>1</v>
      </c>
      <c r="BW170" s="92">
        <f t="shared" si="893"/>
        <v>1</v>
      </c>
      <c r="BX170" s="92">
        <f t="shared" si="893"/>
        <v>1</v>
      </c>
      <c r="BY170" s="92">
        <f t="shared" si="893"/>
        <v>1</v>
      </c>
      <c r="BZ170" s="23"/>
      <c r="CA170" s="526"/>
      <c r="CB170" s="92"/>
      <c r="CC170" s="92"/>
      <c r="CD170" s="92"/>
      <c r="CE170" s="92"/>
      <c r="CF170" s="92"/>
      <c r="CG170" s="92"/>
      <c r="CH170" s="92"/>
      <c r="CI170" s="92"/>
      <c r="CJ170" s="92">
        <f t="shared" si="894"/>
        <v>1</v>
      </c>
      <c r="CK170" s="92">
        <f t="shared" si="894"/>
        <v>1</v>
      </c>
      <c r="CL170" s="92">
        <f t="shared" si="894"/>
        <v>1</v>
      </c>
      <c r="CM170" s="92">
        <f t="shared" si="894"/>
        <v>1</v>
      </c>
      <c r="CN170" s="92">
        <f t="shared" si="894"/>
        <v>1</v>
      </c>
      <c r="CO170" s="92">
        <f t="shared" si="894"/>
        <v>1</v>
      </c>
      <c r="CP170" s="92">
        <f t="shared" si="894"/>
        <v>1</v>
      </c>
      <c r="CQ170" s="92">
        <f t="shared" si="894"/>
        <v>1</v>
      </c>
      <c r="CR170" s="92">
        <f t="shared" si="894"/>
        <v>1</v>
      </c>
      <c r="CS170" s="92">
        <f t="shared" si="894"/>
        <v>1</v>
      </c>
      <c r="CT170" s="92">
        <f t="shared" si="894"/>
        <v>1</v>
      </c>
      <c r="CU170" s="92">
        <f t="shared" si="894"/>
        <v>1</v>
      </c>
      <c r="CV170" s="92">
        <f t="shared" si="894"/>
        <v>1</v>
      </c>
      <c r="CW170" s="92">
        <f t="shared" si="894"/>
        <v>1</v>
      </c>
      <c r="CX170" s="92">
        <f t="shared" si="894"/>
        <v>1</v>
      </c>
      <c r="CY170" s="92">
        <f t="shared" si="894"/>
        <v>1</v>
      </c>
      <c r="CZ170" s="158"/>
      <c r="DA170" s="526"/>
      <c r="DB170" s="92"/>
      <c r="DC170" s="92"/>
      <c r="DD170" s="92"/>
      <c r="DE170" s="92"/>
      <c r="DF170" s="92"/>
      <c r="DG170" s="92"/>
      <c r="DH170" s="92"/>
      <c r="DI170" s="92"/>
      <c r="DJ170" s="92">
        <f t="shared" si="895"/>
        <v>1</v>
      </c>
      <c r="DK170" s="92">
        <f t="shared" si="895"/>
        <v>1</v>
      </c>
      <c r="DL170" s="92">
        <f t="shared" si="895"/>
        <v>1</v>
      </c>
      <c r="DM170" s="92">
        <f t="shared" si="895"/>
        <v>1</v>
      </c>
      <c r="DN170" s="92">
        <f t="shared" si="895"/>
        <v>1</v>
      </c>
      <c r="DO170" s="92">
        <f t="shared" si="895"/>
        <v>1</v>
      </c>
      <c r="DP170" s="92">
        <f t="shared" si="895"/>
        <v>1</v>
      </c>
      <c r="DQ170" s="92">
        <f t="shared" si="895"/>
        <v>1</v>
      </c>
      <c r="DR170" s="92">
        <f t="shared" si="895"/>
        <v>1</v>
      </c>
      <c r="DS170" s="92">
        <f t="shared" si="895"/>
        <v>1</v>
      </c>
      <c r="DT170" s="92">
        <f t="shared" si="895"/>
        <v>1</v>
      </c>
      <c r="DU170" s="92">
        <f t="shared" si="895"/>
        <v>1</v>
      </c>
      <c r="DV170" s="92">
        <f t="shared" si="895"/>
        <v>1</v>
      </c>
      <c r="DW170" s="92">
        <f t="shared" si="895"/>
        <v>1</v>
      </c>
      <c r="DX170" s="92">
        <f t="shared" si="895"/>
        <v>1</v>
      </c>
      <c r="DY170" s="92">
        <f t="shared" si="895"/>
        <v>1</v>
      </c>
      <c r="DZ170" s="158"/>
      <c r="EA170" s="48">
        <v>12</v>
      </c>
      <c r="EB170" s="47">
        <v>0.48635307337964795</v>
      </c>
      <c r="EC170" s="48">
        <v>2005</v>
      </c>
      <c r="ED170" s="49">
        <v>2.5913944479205701E-2</v>
      </c>
      <c r="EE170" s="50">
        <v>0.25775916622200501</v>
      </c>
      <c r="EF170" s="71"/>
      <c r="EH170" s="47">
        <f t="shared" si="909"/>
        <v>0.71</v>
      </c>
      <c r="EI170" s="23"/>
      <c r="EJ170" s="48">
        <f t="shared" si="770"/>
        <v>0</v>
      </c>
      <c r="EK170" s="48">
        <v>0</v>
      </c>
      <c r="EL170" s="48">
        <v>0</v>
      </c>
      <c r="EM170" s="48">
        <v>0</v>
      </c>
      <c r="EN170" s="48">
        <v>0</v>
      </c>
      <c r="EO170" s="48">
        <v>0</v>
      </c>
      <c r="EP170" s="48">
        <v>0</v>
      </c>
      <c r="EQ170" s="48">
        <v>0</v>
      </c>
      <c r="ER170" s="48">
        <v>0</v>
      </c>
      <c r="ES170" s="48">
        <v>0</v>
      </c>
      <c r="ET170" s="48">
        <v>0</v>
      </c>
      <c r="EU170" s="48">
        <v>0</v>
      </c>
      <c r="EV170" s="48">
        <v>0</v>
      </c>
      <c r="EW170" s="48">
        <v>0</v>
      </c>
      <c r="EX170" s="48">
        <v>0</v>
      </c>
      <c r="EY170" s="48">
        <f t="shared" si="771"/>
        <v>0</v>
      </c>
      <c r="EZ170" s="48">
        <f t="shared" si="579"/>
        <v>0</v>
      </c>
      <c r="FA170" s="158"/>
      <c r="FB170" s="48">
        <f t="shared" si="837"/>
        <v>9</v>
      </c>
      <c r="FC170" s="43">
        <f t="shared" si="772"/>
        <v>2017</v>
      </c>
      <c r="FD170" s="78"/>
      <c r="FE170" s="78"/>
      <c r="FF170" s="78"/>
      <c r="FG170" s="78"/>
      <c r="FH170" s="78"/>
      <c r="FI170" s="78"/>
      <c r="FJ170" s="23"/>
      <c r="FK170" s="48"/>
      <c r="FL170" s="43"/>
      <c r="FM170" s="43"/>
      <c r="FN170" s="43"/>
      <c r="FO170" s="43"/>
      <c r="FP170" s="43"/>
      <c r="FQ170" s="43"/>
      <c r="FR170" s="43"/>
      <c r="FS170" s="43"/>
      <c r="FT170" s="43">
        <v>9098190.8311028741</v>
      </c>
      <c r="FU170" s="43">
        <v>9098190.8311028741</v>
      </c>
      <c r="FV170" s="43">
        <v>9098190.8311028741</v>
      </c>
      <c r="FW170" s="43">
        <v>9098190.8311028741</v>
      </c>
      <c r="FX170" s="43">
        <v>9098190.8311028741</v>
      </c>
      <c r="FY170" s="43">
        <v>9098190.8311028741</v>
      </c>
      <c r="FZ170" s="43">
        <f t="shared" si="897"/>
        <v>9098190.8311028741</v>
      </c>
      <c r="GA170" s="43">
        <f t="shared" ref="GA170:GI170" si="916">FZ170</f>
        <v>9098190.8311028741</v>
      </c>
      <c r="GB170" s="43">
        <f t="shared" si="916"/>
        <v>9098190.8311028741</v>
      </c>
      <c r="GC170" s="43">
        <f t="shared" si="916"/>
        <v>9098190.8311028741</v>
      </c>
      <c r="GD170" s="43">
        <f t="shared" si="916"/>
        <v>9098190.8311028741</v>
      </c>
      <c r="GE170" s="43">
        <f t="shared" si="916"/>
        <v>9098190.8311028741</v>
      </c>
      <c r="GF170" s="43">
        <f t="shared" si="916"/>
        <v>9098190.8311028741</v>
      </c>
      <c r="GG170" s="43">
        <f t="shared" si="916"/>
        <v>9098190.8311028741</v>
      </c>
      <c r="GH170" s="43">
        <f t="shared" si="916"/>
        <v>9098190.8311028741</v>
      </c>
      <c r="GI170" s="43">
        <f t="shared" si="916"/>
        <v>9098190.8311028741</v>
      </c>
      <c r="GJ170" s="158"/>
      <c r="GK170" s="48"/>
      <c r="GL170" s="43"/>
      <c r="GM170" s="43"/>
      <c r="GN170" s="43"/>
      <c r="GO170" s="43"/>
      <c r="GP170" s="43"/>
      <c r="GQ170" s="43"/>
      <c r="GR170" s="43"/>
      <c r="GS170" s="224">
        <v>1</v>
      </c>
      <c r="GT170" s="224">
        <v>1</v>
      </c>
      <c r="GU170" s="224">
        <v>1</v>
      </c>
      <c r="GV170" s="224">
        <v>1</v>
      </c>
      <c r="GW170" s="224">
        <v>1</v>
      </c>
      <c r="GX170" s="224">
        <v>1</v>
      </c>
      <c r="GY170" s="224">
        <v>1</v>
      </c>
      <c r="GZ170" s="224">
        <v>1</v>
      </c>
      <c r="HA170" s="224">
        <v>1</v>
      </c>
      <c r="HB170" s="224">
        <v>1</v>
      </c>
      <c r="HC170" s="224">
        <v>1</v>
      </c>
      <c r="HD170" s="224">
        <v>1</v>
      </c>
      <c r="HE170" s="224">
        <v>1</v>
      </c>
      <c r="HF170" s="224">
        <v>1</v>
      </c>
      <c r="HG170" s="224">
        <v>1</v>
      </c>
      <c r="HH170" s="224">
        <v>1</v>
      </c>
      <c r="HI170" s="224">
        <v>1</v>
      </c>
      <c r="HJ170" s="158"/>
      <c r="HK170" s="48">
        <f t="shared" si="774"/>
        <v>0</v>
      </c>
      <c r="HL170" s="48">
        <f ca="1">IF($EJ170&gt;0,OFFSET(Dashboard!F$16,$EJ170-1,0),0)</f>
        <v>0</v>
      </c>
      <c r="HM170" s="48">
        <f ca="1">IF($EJ170&gt;0,OFFSET(Dashboard!G$16,$EJ170-1,0),0)</f>
        <v>0</v>
      </c>
      <c r="HN170" s="48">
        <f ca="1">IF($EJ170&gt;0,OFFSET(Dashboard!H$16,$EJ170-1,0),0)</f>
        <v>0</v>
      </c>
      <c r="HO170" s="158"/>
    </row>
    <row r="171" spans="1:223" ht="25.5" customHeight="1" x14ac:dyDescent="0.2">
      <c r="A171" s="48">
        <f t="shared" ca="1" si="548"/>
        <v>0</v>
      </c>
      <c r="B171" s="242">
        <f t="shared" si="749"/>
        <v>161</v>
      </c>
      <c r="C171" s="64"/>
      <c r="D171" s="653" t="str">
        <f ca="1">IF(EJ171&gt;0,OFFSET(Dashboard!$E$16,EJ171-1,0),"")</f>
        <v/>
      </c>
      <c r="E171" s="654" t="s">
        <v>468</v>
      </c>
      <c r="F171" s="655" t="s">
        <v>469</v>
      </c>
      <c r="G171" s="716">
        <f t="shared" ca="1" si="592"/>
        <v>27.396525465610061</v>
      </c>
      <c r="H171" s="715">
        <f t="shared" ca="1" si="593"/>
        <v>2.6079546131706342</v>
      </c>
      <c r="I171" s="713">
        <f t="shared" ca="1" si="594"/>
        <v>0</v>
      </c>
      <c r="J171" s="525">
        <v>42125</v>
      </c>
      <c r="K171" s="51">
        <v>15</v>
      </c>
      <c r="L171" s="158"/>
      <c r="M171" s="765">
        <v>1</v>
      </c>
      <c r="N171" s="86">
        <v>0</v>
      </c>
      <c r="O171" s="43">
        <v>100</v>
      </c>
      <c r="P171" s="158"/>
      <c r="R171" s="614">
        <v>0.80890725433941313</v>
      </c>
      <c r="S171" s="615">
        <v>7.7002224542297007E-5</v>
      </c>
      <c r="T171" s="615">
        <v>0</v>
      </c>
      <c r="U171" s="135">
        <v>1.1000000000000001</v>
      </c>
      <c r="V171" s="135">
        <v>1.32</v>
      </c>
      <c r="W171" s="135">
        <v>-4.1000000000000003E-3</v>
      </c>
      <c r="X171" s="138"/>
      <c r="Y171" s="138"/>
      <c r="Z171" s="48"/>
      <c r="AA171" s="43"/>
      <c r="AB171" s="43"/>
      <c r="AC171" s="43"/>
      <c r="AD171" s="43"/>
      <c r="AE171" s="43"/>
      <c r="AF171" s="43"/>
      <c r="AG171" s="43"/>
      <c r="AH171" s="43">
        <f t="shared" si="886"/>
        <v>0</v>
      </c>
      <c r="AI171" s="43">
        <f t="shared" si="887"/>
        <v>33868561.962623499</v>
      </c>
      <c r="AJ171" s="43">
        <f t="shared" si="888"/>
        <v>33868561.962623544</v>
      </c>
      <c r="AK171" s="43">
        <f t="shared" si="889"/>
        <v>33868561.962623544</v>
      </c>
      <c r="AL171" s="43">
        <f t="shared" si="890"/>
        <v>33868561.962623544</v>
      </c>
      <c r="AM171" s="43">
        <f t="shared" si="891"/>
        <v>33868561.962623544</v>
      </c>
      <c r="AN171" s="43">
        <f t="shared" si="892"/>
        <v>33868561.962623544</v>
      </c>
      <c r="AO171" s="43">
        <f t="shared" si="644"/>
        <v>33868561.962623544</v>
      </c>
      <c r="AP171" s="43">
        <f t="shared" si="645"/>
        <v>33868561.962623544</v>
      </c>
      <c r="AQ171" s="43">
        <f t="shared" si="646"/>
        <v>33868561.962623544</v>
      </c>
      <c r="AR171" s="43">
        <f t="shared" si="647"/>
        <v>33868561.962623544</v>
      </c>
      <c r="AS171" s="43">
        <f t="shared" si="648"/>
        <v>33868561.962623544</v>
      </c>
      <c r="AT171" s="43">
        <f t="shared" si="649"/>
        <v>33868561.962623544</v>
      </c>
      <c r="AU171" s="43">
        <f t="shared" si="650"/>
        <v>33868561.962623544</v>
      </c>
      <c r="AV171" s="43">
        <f t="shared" si="651"/>
        <v>33868561.962623544</v>
      </c>
      <c r="AW171" s="43">
        <f t="shared" si="652"/>
        <v>33868561.962623544</v>
      </c>
      <c r="AX171" s="43">
        <f t="shared" si="653"/>
        <v>33868561.962623544</v>
      </c>
      <c r="AY171" s="73"/>
      <c r="AZ171" s="23"/>
      <c r="BA171" s="526"/>
      <c r="BB171" s="92"/>
      <c r="BC171" s="92"/>
      <c r="BD171" s="92"/>
      <c r="BE171" s="92"/>
      <c r="BF171" s="92"/>
      <c r="BG171" s="92"/>
      <c r="BH171" s="92"/>
      <c r="BI171" s="92"/>
      <c r="BJ171" s="92">
        <f t="shared" si="893"/>
        <v>1</v>
      </c>
      <c r="BK171" s="92">
        <f t="shared" si="893"/>
        <v>1</v>
      </c>
      <c r="BL171" s="92">
        <f t="shared" si="893"/>
        <v>1</v>
      </c>
      <c r="BM171" s="92">
        <f t="shared" si="893"/>
        <v>1</v>
      </c>
      <c r="BN171" s="92">
        <f t="shared" si="893"/>
        <v>1</v>
      </c>
      <c r="BO171" s="92">
        <f t="shared" si="893"/>
        <v>1</v>
      </c>
      <c r="BP171" s="92">
        <f t="shared" si="893"/>
        <v>1</v>
      </c>
      <c r="BQ171" s="92">
        <f t="shared" si="893"/>
        <v>1</v>
      </c>
      <c r="BR171" s="92">
        <f t="shared" si="893"/>
        <v>1</v>
      </c>
      <c r="BS171" s="92">
        <f t="shared" si="893"/>
        <v>1</v>
      </c>
      <c r="BT171" s="92">
        <f t="shared" si="893"/>
        <v>1</v>
      </c>
      <c r="BU171" s="92">
        <f t="shared" si="893"/>
        <v>1</v>
      </c>
      <c r="BV171" s="92">
        <f t="shared" si="893"/>
        <v>1</v>
      </c>
      <c r="BW171" s="92">
        <f t="shared" si="893"/>
        <v>1</v>
      </c>
      <c r="BX171" s="92">
        <f t="shared" si="893"/>
        <v>1</v>
      </c>
      <c r="BY171" s="92">
        <f t="shared" ref="BJ171:BY187" si="917">$BM$6</f>
        <v>1</v>
      </c>
      <c r="BZ171" s="23"/>
      <c r="CA171" s="526"/>
      <c r="CB171" s="92"/>
      <c r="CC171" s="92"/>
      <c r="CD171" s="92"/>
      <c r="CE171" s="92"/>
      <c r="CF171" s="92"/>
      <c r="CG171" s="92"/>
      <c r="CH171" s="92"/>
      <c r="CI171" s="92"/>
      <c r="CJ171" s="92">
        <f t="shared" si="894"/>
        <v>1</v>
      </c>
      <c r="CK171" s="92">
        <f t="shared" si="894"/>
        <v>1</v>
      </c>
      <c r="CL171" s="92">
        <f t="shared" si="894"/>
        <v>1</v>
      </c>
      <c r="CM171" s="92">
        <f t="shared" si="894"/>
        <v>1</v>
      </c>
      <c r="CN171" s="92">
        <f t="shared" si="894"/>
        <v>1</v>
      </c>
      <c r="CO171" s="92">
        <f t="shared" si="894"/>
        <v>1</v>
      </c>
      <c r="CP171" s="92">
        <f t="shared" si="894"/>
        <v>1</v>
      </c>
      <c r="CQ171" s="92">
        <f t="shared" si="894"/>
        <v>1</v>
      </c>
      <c r="CR171" s="92">
        <f t="shared" si="894"/>
        <v>1</v>
      </c>
      <c r="CS171" s="92">
        <f t="shared" si="894"/>
        <v>1</v>
      </c>
      <c r="CT171" s="92">
        <f t="shared" si="894"/>
        <v>1</v>
      </c>
      <c r="CU171" s="92">
        <f t="shared" si="894"/>
        <v>1</v>
      </c>
      <c r="CV171" s="92">
        <f t="shared" si="894"/>
        <v>1</v>
      </c>
      <c r="CW171" s="92">
        <f t="shared" si="894"/>
        <v>1</v>
      </c>
      <c r="CX171" s="92">
        <f t="shared" si="894"/>
        <v>1</v>
      </c>
      <c r="CY171" s="92">
        <f t="shared" ref="CJ171:CY187" si="918">$BM$6</f>
        <v>1</v>
      </c>
      <c r="CZ171" s="158"/>
      <c r="DA171" s="526"/>
      <c r="DB171" s="92"/>
      <c r="DC171" s="92"/>
      <c r="DD171" s="92"/>
      <c r="DE171" s="92"/>
      <c r="DF171" s="92"/>
      <c r="DG171" s="92"/>
      <c r="DH171" s="92"/>
      <c r="DI171" s="92"/>
      <c r="DJ171" s="92">
        <f t="shared" si="895"/>
        <v>1</v>
      </c>
      <c r="DK171" s="92">
        <f t="shared" si="895"/>
        <v>1</v>
      </c>
      <c r="DL171" s="92">
        <f t="shared" si="895"/>
        <v>1</v>
      </c>
      <c r="DM171" s="92">
        <f t="shared" si="895"/>
        <v>1</v>
      </c>
      <c r="DN171" s="92">
        <f t="shared" si="895"/>
        <v>1</v>
      </c>
      <c r="DO171" s="92">
        <f t="shared" si="895"/>
        <v>1</v>
      </c>
      <c r="DP171" s="92">
        <f t="shared" si="895"/>
        <v>1</v>
      </c>
      <c r="DQ171" s="92">
        <f t="shared" si="895"/>
        <v>1</v>
      </c>
      <c r="DR171" s="92">
        <f t="shared" si="895"/>
        <v>1</v>
      </c>
      <c r="DS171" s="92">
        <f t="shared" si="895"/>
        <v>1</v>
      </c>
      <c r="DT171" s="92">
        <f t="shared" si="895"/>
        <v>1</v>
      </c>
      <c r="DU171" s="92">
        <f t="shared" si="895"/>
        <v>1</v>
      </c>
      <c r="DV171" s="92">
        <f t="shared" si="895"/>
        <v>1</v>
      </c>
      <c r="DW171" s="92">
        <f t="shared" si="895"/>
        <v>1</v>
      </c>
      <c r="DX171" s="92">
        <f t="shared" si="895"/>
        <v>1</v>
      </c>
      <c r="DY171" s="92">
        <f t="shared" ref="DJ171:DY187" si="919">$BM$6</f>
        <v>1</v>
      </c>
      <c r="DZ171" s="158"/>
      <c r="EA171" s="48">
        <v>12</v>
      </c>
      <c r="EB171" s="47">
        <v>0.48635307337964795</v>
      </c>
      <c r="EC171" s="48">
        <v>2005</v>
      </c>
      <c r="ED171" s="49">
        <v>2.5913944479205701E-2</v>
      </c>
      <c r="EE171" s="50">
        <v>0.25775916622200501</v>
      </c>
      <c r="EF171" s="71"/>
      <c r="EH171" s="47">
        <f t="shared" si="909"/>
        <v>0.71</v>
      </c>
      <c r="EI171" s="23"/>
      <c r="EJ171" s="48">
        <f t="shared" si="770"/>
        <v>0</v>
      </c>
      <c r="EK171" s="48">
        <v>0</v>
      </c>
      <c r="EL171" s="48">
        <v>0</v>
      </c>
      <c r="EM171" s="48">
        <v>0</v>
      </c>
      <c r="EN171" s="48">
        <v>0</v>
      </c>
      <c r="EO171" s="48">
        <v>0</v>
      </c>
      <c r="EP171" s="48">
        <v>0</v>
      </c>
      <c r="EQ171" s="48">
        <v>0</v>
      </c>
      <c r="ER171" s="48">
        <v>0</v>
      </c>
      <c r="ES171" s="48">
        <v>0</v>
      </c>
      <c r="ET171" s="48">
        <v>0</v>
      </c>
      <c r="EU171" s="48">
        <v>0</v>
      </c>
      <c r="EV171" s="48">
        <v>0</v>
      </c>
      <c r="EW171" s="48">
        <v>0</v>
      </c>
      <c r="EX171" s="48">
        <v>0</v>
      </c>
      <c r="EY171" s="48">
        <f t="shared" si="771"/>
        <v>0</v>
      </c>
      <c r="EZ171" s="48">
        <f t="shared" si="579"/>
        <v>0</v>
      </c>
      <c r="FA171" s="158"/>
      <c r="FB171" s="48">
        <f t="shared" si="837"/>
        <v>9</v>
      </c>
      <c r="FC171" s="43">
        <f t="shared" si="772"/>
        <v>2017</v>
      </c>
      <c r="FD171" s="78"/>
      <c r="FE171" s="78"/>
      <c r="FF171" s="78"/>
      <c r="FG171" s="78"/>
      <c r="FH171" s="78"/>
      <c r="FI171" s="78"/>
      <c r="FJ171" s="23"/>
      <c r="FK171" s="48"/>
      <c r="FL171" s="43"/>
      <c r="FM171" s="43"/>
      <c r="FN171" s="43"/>
      <c r="FO171" s="43"/>
      <c r="FP171" s="43"/>
      <c r="FQ171" s="43"/>
      <c r="FR171" s="43"/>
      <c r="FS171" s="43"/>
      <c r="FT171" s="43">
        <v>33868561.962623499</v>
      </c>
      <c r="FU171" s="43">
        <v>33868561.962623544</v>
      </c>
      <c r="FV171" s="43">
        <v>33868561.962623544</v>
      </c>
      <c r="FW171" s="43">
        <v>33868561.962623544</v>
      </c>
      <c r="FX171" s="43">
        <v>33868561.962623544</v>
      </c>
      <c r="FY171" s="43">
        <v>33868561.962623544</v>
      </c>
      <c r="FZ171" s="43">
        <f t="shared" si="897"/>
        <v>33868561.962623544</v>
      </c>
      <c r="GA171" s="43">
        <f t="shared" ref="GA171:GI171" si="920">FZ171</f>
        <v>33868561.962623544</v>
      </c>
      <c r="GB171" s="43">
        <f t="shared" si="920"/>
        <v>33868561.962623544</v>
      </c>
      <c r="GC171" s="43">
        <f t="shared" si="920"/>
        <v>33868561.962623544</v>
      </c>
      <c r="GD171" s="43">
        <f t="shared" si="920"/>
        <v>33868561.962623544</v>
      </c>
      <c r="GE171" s="43">
        <f t="shared" si="920"/>
        <v>33868561.962623544</v>
      </c>
      <c r="GF171" s="43">
        <f t="shared" si="920"/>
        <v>33868561.962623544</v>
      </c>
      <c r="GG171" s="43">
        <f t="shared" si="920"/>
        <v>33868561.962623544</v>
      </c>
      <c r="GH171" s="43">
        <f t="shared" si="920"/>
        <v>33868561.962623544</v>
      </c>
      <c r="GI171" s="43">
        <f t="shared" si="920"/>
        <v>33868561.962623544</v>
      </c>
      <c r="GJ171" s="158"/>
      <c r="GK171" s="48"/>
      <c r="GL171" s="43"/>
      <c r="GM171" s="43"/>
      <c r="GN171" s="43"/>
      <c r="GO171" s="43"/>
      <c r="GP171" s="43"/>
      <c r="GQ171" s="43"/>
      <c r="GR171" s="43"/>
      <c r="GS171" s="224">
        <v>1</v>
      </c>
      <c r="GT171" s="224">
        <v>1</v>
      </c>
      <c r="GU171" s="224">
        <v>1</v>
      </c>
      <c r="GV171" s="224">
        <v>1</v>
      </c>
      <c r="GW171" s="224">
        <v>1</v>
      </c>
      <c r="GX171" s="224">
        <v>1</v>
      </c>
      <c r="GY171" s="224">
        <v>1</v>
      </c>
      <c r="GZ171" s="224">
        <v>1</v>
      </c>
      <c r="HA171" s="224">
        <v>1</v>
      </c>
      <c r="HB171" s="224">
        <v>1</v>
      </c>
      <c r="HC171" s="224">
        <v>1</v>
      </c>
      <c r="HD171" s="224">
        <v>1</v>
      </c>
      <c r="HE171" s="224">
        <v>1</v>
      </c>
      <c r="HF171" s="224">
        <v>1</v>
      </c>
      <c r="HG171" s="224">
        <v>1</v>
      </c>
      <c r="HH171" s="224">
        <v>1</v>
      </c>
      <c r="HI171" s="224">
        <v>1</v>
      </c>
      <c r="HJ171" s="158"/>
      <c r="HK171" s="48">
        <f t="shared" si="774"/>
        <v>0</v>
      </c>
      <c r="HL171" s="48">
        <f ca="1">IF($EJ171&gt;0,OFFSET(Dashboard!F$16,$EJ171-1,0),0)</f>
        <v>0</v>
      </c>
      <c r="HM171" s="48">
        <f ca="1">IF($EJ171&gt;0,OFFSET(Dashboard!G$16,$EJ171-1,0),0)</f>
        <v>0</v>
      </c>
      <c r="HN171" s="48">
        <f ca="1">IF($EJ171&gt;0,OFFSET(Dashboard!H$16,$EJ171-1,0),0)</f>
        <v>0</v>
      </c>
      <c r="HO171" s="158"/>
    </row>
    <row r="172" spans="1:223" ht="25.5" customHeight="1" x14ac:dyDescent="0.2">
      <c r="A172" s="48">
        <f t="shared" ca="1" si="548"/>
        <v>1</v>
      </c>
      <c r="B172" s="242">
        <f t="shared" si="749"/>
        <v>162</v>
      </c>
      <c r="C172" s="64"/>
      <c r="D172" s="530" t="str">
        <f ca="1">IF(EJ172&gt;0,OFFSET(Dashboard!$E$16,EJ172-1,0),"")</f>
        <v>2013 T-24</v>
      </c>
      <c r="E172" s="156" t="s">
        <v>470</v>
      </c>
      <c r="F172" s="157" t="s">
        <v>471</v>
      </c>
      <c r="G172" s="716">
        <f t="shared" ca="1" si="592"/>
        <v>27.370070639999987</v>
      </c>
      <c r="H172" s="715">
        <f t="shared" ca="1" si="593"/>
        <v>5.4113991132512425</v>
      </c>
      <c r="I172" s="713">
        <f t="shared" ca="1" si="594"/>
        <v>0</v>
      </c>
      <c r="J172" s="525">
        <v>42125</v>
      </c>
      <c r="K172" s="51">
        <v>15</v>
      </c>
      <c r="L172" s="158"/>
      <c r="M172" s="765">
        <f>M169</f>
        <v>0.83</v>
      </c>
      <c r="N172" s="86">
        <v>0</v>
      </c>
      <c r="O172" s="43">
        <v>100</v>
      </c>
      <c r="P172" s="158"/>
      <c r="R172" s="614">
        <v>1.1105999999999994</v>
      </c>
      <c r="S172" s="615">
        <v>2.1957925992319727E-4</v>
      </c>
      <c r="T172" s="615">
        <v>0</v>
      </c>
      <c r="U172" s="135">
        <v>1</v>
      </c>
      <c r="V172" s="135">
        <v>1</v>
      </c>
      <c r="W172" s="135">
        <v>0</v>
      </c>
      <c r="X172" s="138"/>
      <c r="Y172" s="138"/>
      <c r="Z172" s="48"/>
      <c r="AA172" s="43"/>
      <c r="AB172" s="43"/>
      <c r="AC172" s="43"/>
      <c r="AD172" s="43"/>
      <c r="AE172" s="43"/>
      <c r="AF172" s="43"/>
      <c r="AG172" s="43"/>
      <c r="AH172" s="43">
        <f t="shared" si="886"/>
        <v>0</v>
      </c>
      <c r="AI172" s="43">
        <f t="shared" si="887"/>
        <v>24644400</v>
      </c>
      <c r="AJ172" s="43">
        <f t="shared" si="888"/>
        <v>24644400</v>
      </c>
      <c r="AK172" s="43">
        <f t="shared" si="889"/>
        <v>24644400</v>
      </c>
      <c r="AL172" s="43">
        <f t="shared" si="890"/>
        <v>24644400</v>
      </c>
      <c r="AM172" s="43">
        <f t="shared" si="891"/>
        <v>24644400</v>
      </c>
      <c r="AN172" s="43">
        <f t="shared" si="892"/>
        <v>24644400</v>
      </c>
      <c r="AO172" s="43">
        <f t="shared" si="644"/>
        <v>24644400</v>
      </c>
      <c r="AP172" s="43">
        <f t="shared" si="645"/>
        <v>24644400</v>
      </c>
      <c r="AQ172" s="43">
        <f t="shared" si="646"/>
        <v>24644400</v>
      </c>
      <c r="AR172" s="43">
        <f t="shared" si="647"/>
        <v>24644400</v>
      </c>
      <c r="AS172" s="43">
        <f t="shared" si="648"/>
        <v>24644400</v>
      </c>
      <c r="AT172" s="43">
        <f t="shared" si="649"/>
        <v>24644400</v>
      </c>
      <c r="AU172" s="43">
        <f t="shared" si="650"/>
        <v>24644400</v>
      </c>
      <c r="AV172" s="43">
        <f t="shared" si="651"/>
        <v>24644400</v>
      </c>
      <c r="AW172" s="43">
        <f t="shared" si="652"/>
        <v>24644400</v>
      </c>
      <c r="AX172" s="43">
        <f t="shared" si="653"/>
        <v>24644400</v>
      </c>
      <c r="AY172" s="73"/>
      <c r="AZ172" s="23"/>
      <c r="BA172" s="526"/>
      <c r="BB172" s="92"/>
      <c r="BC172" s="92"/>
      <c r="BD172" s="92"/>
      <c r="BE172" s="92"/>
      <c r="BF172" s="92"/>
      <c r="BG172" s="92"/>
      <c r="BH172" s="92"/>
      <c r="BI172" s="92"/>
      <c r="BJ172" s="92">
        <f t="shared" si="917"/>
        <v>1</v>
      </c>
      <c r="BK172" s="92">
        <f t="shared" si="917"/>
        <v>1</v>
      </c>
      <c r="BL172" s="92">
        <f t="shared" si="917"/>
        <v>1</v>
      </c>
      <c r="BM172" s="92">
        <f t="shared" si="917"/>
        <v>1</v>
      </c>
      <c r="BN172" s="92">
        <f t="shared" si="917"/>
        <v>1</v>
      </c>
      <c r="BO172" s="92">
        <f t="shared" si="917"/>
        <v>1</v>
      </c>
      <c r="BP172" s="92">
        <f t="shared" si="917"/>
        <v>1</v>
      </c>
      <c r="BQ172" s="92">
        <f t="shared" si="917"/>
        <v>1</v>
      </c>
      <c r="BR172" s="92">
        <f t="shared" si="917"/>
        <v>1</v>
      </c>
      <c r="BS172" s="92">
        <f t="shared" si="917"/>
        <v>1</v>
      </c>
      <c r="BT172" s="92">
        <f t="shared" si="917"/>
        <v>1</v>
      </c>
      <c r="BU172" s="92">
        <f t="shared" si="917"/>
        <v>1</v>
      </c>
      <c r="BV172" s="92">
        <f t="shared" si="917"/>
        <v>1</v>
      </c>
      <c r="BW172" s="92">
        <f t="shared" si="917"/>
        <v>1</v>
      </c>
      <c r="BX172" s="92">
        <f t="shared" si="917"/>
        <v>1</v>
      </c>
      <c r="BY172" s="92">
        <f t="shared" si="917"/>
        <v>1</v>
      </c>
      <c r="BZ172" s="23"/>
      <c r="CA172" s="526"/>
      <c r="CB172" s="92"/>
      <c r="CC172" s="92"/>
      <c r="CD172" s="92"/>
      <c r="CE172" s="92"/>
      <c r="CF172" s="92"/>
      <c r="CG172" s="92"/>
      <c r="CH172" s="92"/>
      <c r="CI172" s="92"/>
      <c r="CJ172" s="92">
        <f t="shared" si="918"/>
        <v>1</v>
      </c>
      <c r="CK172" s="92">
        <f t="shared" si="918"/>
        <v>1</v>
      </c>
      <c r="CL172" s="92">
        <f t="shared" si="918"/>
        <v>1</v>
      </c>
      <c r="CM172" s="92">
        <f t="shared" si="918"/>
        <v>1</v>
      </c>
      <c r="CN172" s="92">
        <f t="shared" si="918"/>
        <v>1</v>
      </c>
      <c r="CO172" s="92">
        <f t="shared" si="918"/>
        <v>1</v>
      </c>
      <c r="CP172" s="92">
        <f t="shared" si="918"/>
        <v>1</v>
      </c>
      <c r="CQ172" s="92">
        <f t="shared" si="918"/>
        <v>1</v>
      </c>
      <c r="CR172" s="92">
        <f t="shared" si="918"/>
        <v>1</v>
      </c>
      <c r="CS172" s="92">
        <f t="shared" si="918"/>
        <v>1</v>
      </c>
      <c r="CT172" s="92">
        <f t="shared" si="918"/>
        <v>1</v>
      </c>
      <c r="CU172" s="92">
        <f t="shared" si="918"/>
        <v>1</v>
      </c>
      <c r="CV172" s="92">
        <f t="shared" si="918"/>
        <v>1</v>
      </c>
      <c r="CW172" s="92">
        <f t="shared" si="918"/>
        <v>1</v>
      </c>
      <c r="CX172" s="92">
        <f t="shared" si="918"/>
        <v>1</v>
      </c>
      <c r="CY172" s="92">
        <f t="shared" si="918"/>
        <v>1</v>
      </c>
      <c r="CZ172" s="158"/>
      <c r="DA172" s="526"/>
      <c r="DB172" s="92"/>
      <c r="DC172" s="92"/>
      <c r="DD172" s="92"/>
      <c r="DE172" s="92"/>
      <c r="DF172" s="92"/>
      <c r="DG172" s="92"/>
      <c r="DH172" s="92"/>
      <c r="DI172" s="92"/>
      <c r="DJ172" s="92">
        <f t="shared" si="919"/>
        <v>1</v>
      </c>
      <c r="DK172" s="92">
        <f t="shared" si="919"/>
        <v>1</v>
      </c>
      <c r="DL172" s="92">
        <f t="shared" si="919"/>
        <v>1</v>
      </c>
      <c r="DM172" s="92">
        <f t="shared" si="919"/>
        <v>1</v>
      </c>
      <c r="DN172" s="92">
        <f t="shared" si="919"/>
        <v>1</v>
      </c>
      <c r="DO172" s="92">
        <f t="shared" si="919"/>
        <v>1</v>
      </c>
      <c r="DP172" s="92">
        <f t="shared" si="919"/>
        <v>1</v>
      </c>
      <c r="DQ172" s="92">
        <f t="shared" si="919"/>
        <v>1</v>
      </c>
      <c r="DR172" s="92">
        <f t="shared" si="919"/>
        <v>1</v>
      </c>
      <c r="DS172" s="92">
        <f t="shared" si="919"/>
        <v>1</v>
      </c>
      <c r="DT172" s="92">
        <f t="shared" si="919"/>
        <v>1</v>
      </c>
      <c r="DU172" s="92">
        <f t="shared" si="919"/>
        <v>1</v>
      </c>
      <c r="DV172" s="92">
        <f t="shared" si="919"/>
        <v>1</v>
      </c>
      <c r="DW172" s="92">
        <f t="shared" si="919"/>
        <v>1</v>
      </c>
      <c r="DX172" s="92">
        <f t="shared" si="919"/>
        <v>1</v>
      </c>
      <c r="DY172" s="92">
        <f t="shared" si="919"/>
        <v>1</v>
      </c>
      <c r="DZ172" s="158"/>
      <c r="EA172" s="48">
        <v>12</v>
      </c>
      <c r="EB172" s="47">
        <v>0.48635307337964795</v>
      </c>
      <c r="EC172" s="48">
        <v>2005</v>
      </c>
      <c r="ED172" s="49">
        <v>2.5913944479205701E-2</v>
      </c>
      <c r="EE172" s="50">
        <v>0.25775916622200501</v>
      </c>
      <c r="EF172" s="71"/>
      <c r="EH172" s="47">
        <f t="shared" si="909"/>
        <v>0.71</v>
      </c>
      <c r="EI172" s="23"/>
      <c r="EJ172" s="48">
        <f t="shared" si="770"/>
        <v>13</v>
      </c>
      <c r="EK172" s="48">
        <v>0</v>
      </c>
      <c r="EL172" s="48">
        <v>0</v>
      </c>
      <c r="EM172" s="48">
        <v>0</v>
      </c>
      <c r="EN172" s="48">
        <v>0</v>
      </c>
      <c r="EO172" s="48">
        <v>0</v>
      </c>
      <c r="EP172" s="48">
        <v>0</v>
      </c>
      <c r="EQ172" s="48">
        <v>0</v>
      </c>
      <c r="ER172" s="48">
        <v>0</v>
      </c>
      <c r="ES172" s="48">
        <v>0</v>
      </c>
      <c r="ET172" s="48">
        <v>0</v>
      </c>
      <c r="EU172" s="48">
        <v>0</v>
      </c>
      <c r="EV172" s="48">
        <v>0</v>
      </c>
      <c r="EW172" s="48">
        <v>1</v>
      </c>
      <c r="EX172" s="48">
        <v>0</v>
      </c>
      <c r="EY172" s="48">
        <f t="shared" si="771"/>
        <v>1</v>
      </c>
      <c r="EZ172" s="48">
        <f t="shared" si="579"/>
        <v>1</v>
      </c>
      <c r="FA172" s="158"/>
      <c r="FB172" s="48">
        <f t="shared" si="837"/>
        <v>9</v>
      </c>
      <c r="FC172" s="43">
        <f t="shared" si="772"/>
        <v>2017</v>
      </c>
      <c r="FD172" s="78"/>
      <c r="FE172" s="78"/>
      <c r="FF172" s="78"/>
      <c r="FG172" s="78"/>
      <c r="FH172" s="78"/>
      <c r="FI172" s="78"/>
      <c r="FJ172" s="23"/>
      <c r="FK172" s="48"/>
      <c r="FL172" s="43"/>
      <c r="FM172" s="43"/>
      <c r="FN172" s="43"/>
      <c r="FO172" s="43"/>
      <c r="FP172" s="43"/>
      <c r="FQ172" s="43"/>
      <c r="FR172" s="43"/>
      <c r="FS172" s="43"/>
      <c r="FT172" s="43">
        <v>24644400</v>
      </c>
      <c r="FU172" s="43">
        <v>24644400</v>
      </c>
      <c r="FV172" s="43">
        <v>24644400</v>
      </c>
      <c r="FW172" s="43">
        <v>24644400</v>
      </c>
      <c r="FX172" s="43">
        <v>24644400</v>
      </c>
      <c r="FY172" s="43">
        <v>24644400</v>
      </c>
      <c r="FZ172" s="43">
        <f t="shared" si="897"/>
        <v>24644400</v>
      </c>
      <c r="GA172" s="43">
        <f t="shared" ref="GA172:GI172" si="921">FZ172</f>
        <v>24644400</v>
      </c>
      <c r="GB172" s="43">
        <f t="shared" si="921"/>
        <v>24644400</v>
      </c>
      <c r="GC172" s="43">
        <f t="shared" si="921"/>
        <v>24644400</v>
      </c>
      <c r="GD172" s="43">
        <f t="shared" si="921"/>
        <v>24644400</v>
      </c>
      <c r="GE172" s="43">
        <f t="shared" si="921"/>
        <v>24644400</v>
      </c>
      <c r="GF172" s="43">
        <f t="shared" si="921"/>
        <v>24644400</v>
      </c>
      <c r="GG172" s="43">
        <f t="shared" si="921"/>
        <v>24644400</v>
      </c>
      <c r="GH172" s="43">
        <f t="shared" si="921"/>
        <v>24644400</v>
      </c>
      <c r="GI172" s="43">
        <f t="shared" si="921"/>
        <v>24644400</v>
      </c>
      <c r="GJ172" s="158"/>
      <c r="GK172" s="48"/>
      <c r="GL172" s="43"/>
      <c r="GM172" s="43"/>
      <c r="GN172" s="43"/>
      <c r="GO172" s="43"/>
      <c r="GP172" s="43"/>
      <c r="GQ172" s="43"/>
      <c r="GR172" s="43"/>
      <c r="GS172" s="224">
        <v>1</v>
      </c>
      <c r="GT172" s="224">
        <v>1</v>
      </c>
      <c r="GU172" s="224">
        <v>1</v>
      </c>
      <c r="GV172" s="224">
        <v>1</v>
      </c>
      <c r="GW172" s="224">
        <v>1</v>
      </c>
      <c r="GX172" s="224">
        <v>1</v>
      </c>
      <c r="GY172" s="224">
        <v>1</v>
      </c>
      <c r="GZ172" s="224">
        <v>1</v>
      </c>
      <c r="HA172" s="224">
        <v>1</v>
      </c>
      <c r="HB172" s="224">
        <v>1</v>
      </c>
      <c r="HC172" s="224">
        <v>1</v>
      </c>
      <c r="HD172" s="224">
        <v>1</v>
      </c>
      <c r="HE172" s="224">
        <v>1</v>
      </c>
      <c r="HF172" s="224">
        <v>1</v>
      </c>
      <c r="HG172" s="224">
        <v>1</v>
      </c>
      <c r="HH172" s="224">
        <v>1</v>
      </c>
      <c r="HI172" s="224">
        <v>1</v>
      </c>
      <c r="HJ172" s="158"/>
      <c r="HK172" s="48">
        <f t="shared" si="774"/>
        <v>2015</v>
      </c>
      <c r="HL172" s="48">
        <f ca="1">IF($EJ172&gt;0,OFFSET(Dashboard!F$16,$EJ172-1,0),0)</f>
        <v>0</v>
      </c>
      <c r="HM172" s="48">
        <f ca="1">IF($EJ172&gt;0,OFFSET(Dashboard!G$16,$EJ172-1,0),0)</f>
        <v>0</v>
      </c>
      <c r="HN172" s="48">
        <f ca="1">IF($EJ172&gt;0,OFFSET(Dashboard!H$16,$EJ172-1,0),0)</f>
        <v>1</v>
      </c>
      <c r="HO172" s="158"/>
    </row>
    <row r="173" spans="1:223" ht="25.5" customHeight="1" x14ac:dyDescent="0.2">
      <c r="A173" s="48">
        <f t="shared" ca="1" si="548"/>
        <v>0</v>
      </c>
      <c r="B173" s="242">
        <f t="shared" si="749"/>
        <v>163</v>
      </c>
      <c r="C173" s="64"/>
      <c r="D173" s="530" t="str">
        <f ca="1">IF(EJ173&gt;0,OFFSET(Dashboard!$E$16,EJ173-1,0),"")</f>
        <v/>
      </c>
      <c r="E173" s="156" t="s">
        <v>472</v>
      </c>
      <c r="F173" s="157" t="s">
        <v>473</v>
      </c>
      <c r="G173" s="716">
        <f t="shared" ca="1" si="592"/>
        <v>68.244183302510365</v>
      </c>
      <c r="H173" s="715">
        <f t="shared" ca="1" si="593"/>
        <v>0</v>
      </c>
      <c r="I173" s="713">
        <f t="shared" ca="1" si="594"/>
        <v>0</v>
      </c>
      <c r="J173" s="525">
        <v>42125</v>
      </c>
      <c r="K173" s="51">
        <v>15</v>
      </c>
      <c r="L173" s="158"/>
      <c r="M173" s="765">
        <f>M172</f>
        <v>0.83</v>
      </c>
      <c r="N173" s="86">
        <v>0</v>
      </c>
      <c r="O173" s="43">
        <v>100</v>
      </c>
      <c r="P173" s="158"/>
      <c r="R173" s="614">
        <v>0.5745910873214638</v>
      </c>
      <c r="S173" s="615">
        <v>0</v>
      </c>
      <c r="T173" s="615">
        <v>0</v>
      </c>
      <c r="U173" s="135">
        <v>1.1000000000000001</v>
      </c>
      <c r="V173" s="135">
        <v>1.32</v>
      </c>
      <c r="W173" s="135">
        <v>-4.1000000000000003E-3</v>
      </c>
      <c r="X173" s="138"/>
      <c r="Y173" s="138"/>
      <c r="Z173" s="48"/>
      <c r="AA173" s="43"/>
      <c r="AB173" s="43"/>
      <c r="AC173" s="43"/>
      <c r="AD173" s="43"/>
      <c r="AE173" s="43"/>
      <c r="AF173" s="43"/>
      <c r="AG173" s="43"/>
      <c r="AH173" s="43">
        <f t="shared" si="886"/>
        <v>0</v>
      </c>
      <c r="AI173" s="43">
        <f t="shared" si="887"/>
        <v>118769999.75868076</v>
      </c>
      <c r="AJ173" s="43">
        <f t="shared" si="888"/>
        <v>118769999.75868076</v>
      </c>
      <c r="AK173" s="43">
        <f t="shared" si="889"/>
        <v>118769999.75868076</v>
      </c>
      <c r="AL173" s="43">
        <f t="shared" si="890"/>
        <v>118769999.75868076</v>
      </c>
      <c r="AM173" s="43">
        <f t="shared" si="891"/>
        <v>118769999.75868076</v>
      </c>
      <c r="AN173" s="43">
        <f t="shared" si="892"/>
        <v>118769999.75868076</v>
      </c>
      <c r="AO173" s="43">
        <f t="shared" si="644"/>
        <v>118769999.75868076</v>
      </c>
      <c r="AP173" s="43">
        <f t="shared" si="645"/>
        <v>118769999.75868076</v>
      </c>
      <c r="AQ173" s="43">
        <f t="shared" si="646"/>
        <v>118769999.75868076</v>
      </c>
      <c r="AR173" s="43">
        <f t="shared" si="647"/>
        <v>118769999.75868076</v>
      </c>
      <c r="AS173" s="43">
        <f t="shared" si="648"/>
        <v>118769999.75868076</v>
      </c>
      <c r="AT173" s="43">
        <f t="shared" si="649"/>
        <v>118769999.75868076</v>
      </c>
      <c r="AU173" s="43">
        <f t="shared" si="650"/>
        <v>118769999.75868076</v>
      </c>
      <c r="AV173" s="43">
        <f t="shared" si="651"/>
        <v>118769999.75868076</v>
      </c>
      <c r="AW173" s="43">
        <f t="shared" si="652"/>
        <v>118769999.75868076</v>
      </c>
      <c r="AX173" s="43">
        <f t="shared" si="653"/>
        <v>118769999.75868076</v>
      </c>
      <c r="AY173" s="73"/>
      <c r="AZ173" s="23"/>
      <c r="BA173" s="526"/>
      <c r="BB173" s="92"/>
      <c r="BC173" s="92"/>
      <c r="BD173" s="92"/>
      <c r="BE173" s="92"/>
      <c r="BF173" s="92"/>
      <c r="BG173" s="92"/>
      <c r="BH173" s="92"/>
      <c r="BI173" s="92"/>
      <c r="BJ173" s="92">
        <f t="shared" si="917"/>
        <v>1</v>
      </c>
      <c r="BK173" s="92">
        <f t="shared" si="917"/>
        <v>1</v>
      </c>
      <c r="BL173" s="92">
        <f t="shared" si="917"/>
        <v>1</v>
      </c>
      <c r="BM173" s="92">
        <f t="shared" si="917"/>
        <v>1</v>
      </c>
      <c r="BN173" s="92">
        <f t="shared" si="917"/>
        <v>1</v>
      </c>
      <c r="BO173" s="92">
        <f t="shared" si="917"/>
        <v>1</v>
      </c>
      <c r="BP173" s="92">
        <f t="shared" si="917"/>
        <v>1</v>
      </c>
      <c r="BQ173" s="92">
        <f t="shared" si="917"/>
        <v>1</v>
      </c>
      <c r="BR173" s="92">
        <f t="shared" si="917"/>
        <v>1</v>
      </c>
      <c r="BS173" s="92">
        <f t="shared" si="917"/>
        <v>1</v>
      </c>
      <c r="BT173" s="92">
        <f t="shared" si="917"/>
        <v>1</v>
      </c>
      <c r="BU173" s="92">
        <f t="shared" si="917"/>
        <v>1</v>
      </c>
      <c r="BV173" s="92">
        <f t="shared" si="917"/>
        <v>1</v>
      </c>
      <c r="BW173" s="92">
        <f t="shared" si="917"/>
        <v>1</v>
      </c>
      <c r="BX173" s="92">
        <f t="shared" si="917"/>
        <v>1</v>
      </c>
      <c r="BY173" s="92">
        <f t="shared" si="917"/>
        <v>1</v>
      </c>
      <c r="BZ173" s="23"/>
      <c r="CA173" s="526"/>
      <c r="CB173" s="92"/>
      <c r="CC173" s="92"/>
      <c r="CD173" s="92"/>
      <c r="CE173" s="92"/>
      <c r="CF173" s="92"/>
      <c r="CG173" s="92"/>
      <c r="CH173" s="92"/>
      <c r="CI173" s="92"/>
      <c r="CJ173" s="92">
        <f t="shared" si="918"/>
        <v>1</v>
      </c>
      <c r="CK173" s="92">
        <f t="shared" si="918"/>
        <v>1</v>
      </c>
      <c r="CL173" s="92">
        <f t="shared" si="918"/>
        <v>1</v>
      </c>
      <c r="CM173" s="92">
        <f t="shared" si="918"/>
        <v>1</v>
      </c>
      <c r="CN173" s="92">
        <f t="shared" si="918"/>
        <v>1</v>
      </c>
      <c r="CO173" s="92">
        <f t="shared" si="918"/>
        <v>1</v>
      </c>
      <c r="CP173" s="92">
        <f t="shared" si="918"/>
        <v>1</v>
      </c>
      <c r="CQ173" s="92">
        <f t="shared" si="918"/>
        <v>1</v>
      </c>
      <c r="CR173" s="92">
        <f t="shared" si="918"/>
        <v>1</v>
      </c>
      <c r="CS173" s="92">
        <f t="shared" si="918"/>
        <v>1</v>
      </c>
      <c r="CT173" s="92">
        <f t="shared" si="918"/>
        <v>1</v>
      </c>
      <c r="CU173" s="92">
        <f t="shared" si="918"/>
        <v>1</v>
      </c>
      <c r="CV173" s="92">
        <f t="shared" si="918"/>
        <v>1</v>
      </c>
      <c r="CW173" s="92">
        <f t="shared" si="918"/>
        <v>1</v>
      </c>
      <c r="CX173" s="92">
        <f t="shared" si="918"/>
        <v>1</v>
      </c>
      <c r="CY173" s="92">
        <f t="shared" si="918"/>
        <v>1</v>
      </c>
      <c r="CZ173" s="158"/>
      <c r="DA173" s="526"/>
      <c r="DB173" s="92"/>
      <c r="DC173" s="92"/>
      <c r="DD173" s="92"/>
      <c r="DE173" s="92"/>
      <c r="DF173" s="92"/>
      <c r="DG173" s="92"/>
      <c r="DH173" s="92"/>
      <c r="DI173" s="92"/>
      <c r="DJ173" s="92">
        <f t="shared" si="919"/>
        <v>1</v>
      </c>
      <c r="DK173" s="92">
        <f t="shared" si="919"/>
        <v>1</v>
      </c>
      <c r="DL173" s="92">
        <f t="shared" si="919"/>
        <v>1</v>
      </c>
      <c r="DM173" s="92">
        <f t="shared" si="919"/>
        <v>1</v>
      </c>
      <c r="DN173" s="92">
        <f t="shared" si="919"/>
        <v>1</v>
      </c>
      <c r="DO173" s="92">
        <f t="shared" si="919"/>
        <v>1</v>
      </c>
      <c r="DP173" s="92">
        <f t="shared" si="919"/>
        <v>1</v>
      </c>
      <c r="DQ173" s="92">
        <f t="shared" si="919"/>
        <v>1</v>
      </c>
      <c r="DR173" s="92">
        <f t="shared" si="919"/>
        <v>1</v>
      </c>
      <c r="DS173" s="92">
        <f t="shared" si="919"/>
        <v>1</v>
      </c>
      <c r="DT173" s="92">
        <f t="shared" si="919"/>
        <v>1</v>
      </c>
      <c r="DU173" s="92">
        <f t="shared" si="919"/>
        <v>1</v>
      </c>
      <c r="DV173" s="92">
        <f t="shared" si="919"/>
        <v>1</v>
      </c>
      <c r="DW173" s="92">
        <f t="shared" si="919"/>
        <v>1</v>
      </c>
      <c r="DX173" s="92">
        <f t="shared" si="919"/>
        <v>1</v>
      </c>
      <c r="DY173" s="92">
        <f t="shared" si="919"/>
        <v>1</v>
      </c>
      <c r="DZ173" s="158"/>
      <c r="EA173" s="48">
        <v>12</v>
      </c>
      <c r="EB173" s="47">
        <v>0.18</v>
      </c>
      <c r="EC173" s="48">
        <v>2005</v>
      </c>
      <c r="ED173" s="49">
        <v>3.6999999999999999E-4</v>
      </c>
      <c r="EE173" s="50">
        <v>0.5</v>
      </c>
      <c r="EF173" s="71"/>
      <c r="EH173" s="47">
        <f t="shared" si="909"/>
        <v>0.71</v>
      </c>
      <c r="EI173" s="23"/>
      <c r="EJ173" s="48">
        <f t="shared" si="770"/>
        <v>0</v>
      </c>
      <c r="EK173" s="48">
        <v>0</v>
      </c>
      <c r="EL173" s="48">
        <v>0</v>
      </c>
      <c r="EM173" s="48">
        <v>0</v>
      </c>
      <c r="EN173" s="48">
        <v>0</v>
      </c>
      <c r="EO173" s="48">
        <v>0</v>
      </c>
      <c r="EP173" s="48">
        <v>0</v>
      </c>
      <c r="EQ173" s="48">
        <v>0</v>
      </c>
      <c r="ER173" s="48">
        <v>0</v>
      </c>
      <c r="ES173" s="48">
        <v>0</v>
      </c>
      <c r="ET173" s="48">
        <v>0</v>
      </c>
      <c r="EU173" s="48">
        <v>0</v>
      </c>
      <c r="EV173" s="48">
        <v>0</v>
      </c>
      <c r="EW173" s="48">
        <v>0</v>
      </c>
      <c r="EX173" s="48">
        <v>0</v>
      </c>
      <c r="EY173" s="48">
        <f t="shared" si="771"/>
        <v>0</v>
      </c>
      <c r="EZ173" s="48">
        <f t="shared" si="579"/>
        <v>0</v>
      </c>
      <c r="FA173" s="158"/>
      <c r="FB173" s="48">
        <f t="shared" si="837"/>
        <v>9</v>
      </c>
      <c r="FC173" s="43">
        <f t="shared" si="772"/>
        <v>2017</v>
      </c>
      <c r="FD173" s="78"/>
      <c r="FE173" s="78"/>
      <c r="FF173" s="78"/>
      <c r="FG173" s="78"/>
      <c r="FH173" s="78"/>
      <c r="FI173" s="78"/>
      <c r="FJ173" s="23"/>
      <c r="FK173" s="48"/>
      <c r="FL173" s="43"/>
      <c r="FM173" s="43"/>
      <c r="FN173" s="43"/>
      <c r="FO173" s="43"/>
      <c r="FP173" s="43"/>
      <c r="FQ173" s="43"/>
      <c r="FR173" s="43"/>
      <c r="FS173" s="43"/>
      <c r="FT173" s="43">
        <v>118769999.75868076</v>
      </c>
      <c r="FU173" s="43">
        <v>118769999.75868076</v>
      </c>
      <c r="FV173" s="43">
        <v>118769999.75868076</v>
      </c>
      <c r="FW173" s="43">
        <v>118769999.75868076</v>
      </c>
      <c r="FX173" s="43">
        <v>118769999.75868076</v>
      </c>
      <c r="FY173" s="43">
        <v>118769999.75868076</v>
      </c>
      <c r="FZ173" s="43">
        <f t="shared" si="897"/>
        <v>118769999.75868076</v>
      </c>
      <c r="GA173" s="43">
        <f t="shared" ref="GA173:GI173" si="922">FZ173</f>
        <v>118769999.75868076</v>
      </c>
      <c r="GB173" s="43">
        <f t="shared" si="922"/>
        <v>118769999.75868076</v>
      </c>
      <c r="GC173" s="43">
        <f t="shared" si="922"/>
        <v>118769999.75868076</v>
      </c>
      <c r="GD173" s="43">
        <f t="shared" si="922"/>
        <v>118769999.75868076</v>
      </c>
      <c r="GE173" s="43">
        <f t="shared" si="922"/>
        <v>118769999.75868076</v>
      </c>
      <c r="GF173" s="43">
        <f t="shared" si="922"/>
        <v>118769999.75868076</v>
      </c>
      <c r="GG173" s="43">
        <f t="shared" si="922"/>
        <v>118769999.75868076</v>
      </c>
      <c r="GH173" s="43">
        <f t="shared" si="922"/>
        <v>118769999.75868076</v>
      </c>
      <c r="GI173" s="43">
        <f t="shared" si="922"/>
        <v>118769999.75868076</v>
      </c>
      <c r="GJ173" s="158"/>
      <c r="GK173" s="48"/>
      <c r="GL173" s="43"/>
      <c r="GM173" s="43"/>
      <c r="GN173" s="43"/>
      <c r="GO173" s="43"/>
      <c r="GP173" s="43"/>
      <c r="GQ173" s="43"/>
      <c r="GR173" s="43"/>
      <c r="GS173" s="224">
        <v>1</v>
      </c>
      <c r="GT173" s="224">
        <v>1</v>
      </c>
      <c r="GU173" s="224">
        <v>1</v>
      </c>
      <c r="GV173" s="224">
        <v>1</v>
      </c>
      <c r="GW173" s="224">
        <v>1</v>
      </c>
      <c r="GX173" s="224">
        <v>1</v>
      </c>
      <c r="GY173" s="224">
        <v>1</v>
      </c>
      <c r="GZ173" s="224">
        <v>1</v>
      </c>
      <c r="HA173" s="224">
        <v>1</v>
      </c>
      <c r="HB173" s="224">
        <v>1</v>
      </c>
      <c r="HC173" s="224">
        <v>1</v>
      </c>
      <c r="HD173" s="224">
        <v>1</v>
      </c>
      <c r="HE173" s="224">
        <v>1</v>
      </c>
      <c r="HF173" s="224">
        <v>1</v>
      </c>
      <c r="HG173" s="224">
        <v>1</v>
      </c>
      <c r="HH173" s="224">
        <v>1</v>
      </c>
      <c r="HI173" s="224">
        <v>1</v>
      </c>
      <c r="HJ173" s="158"/>
      <c r="HK173" s="48">
        <f t="shared" si="774"/>
        <v>0</v>
      </c>
      <c r="HL173" s="48">
        <f ca="1">IF($EJ173&gt;0,OFFSET(Dashboard!F$16,$EJ173-1,0),0)</f>
        <v>0</v>
      </c>
      <c r="HM173" s="48">
        <f ca="1">IF($EJ173&gt;0,OFFSET(Dashboard!G$16,$EJ173-1,0),0)</f>
        <v>0</v>
      </c>
      <c r="HN173" s="48">
        <f ca="1">IF($EJ173&gt;0,OFFSET(Dashboard!H$16,$EJ173-1,0),0)</f>
        <v>0</v>
      </c>
      <c r="HO173" s="158"/>
    </row>
    <row r="174" spans="1:223" ht="25.5" customHeight="1" x14ac:dyDescent="0.2">
      <c r="A174" s="48">
        <f t="shared" ca="1" si="548"/>
        <v>1</v>
      </c>
      <c r="B174" s="242">
        <f t="shared" si="749"/>
        <v>164</v>
      </c>
      <c r="C174" s="64"/>
      <c r="D174" s="530" t="str">
        <f ca="1">IF(EJ174&gt;0,OFFSET(Dashboard!$E$16,EJ174-1,0),"")</f>
        <v>2013 T-24</v>
      </c>
      <c r="E174" s="156" t="s">
        <v>474</v>
      </c>
      <c r="F174" s="157" t="s">
        <v>475</v>
      </c>
      <c r="G174" s="716">
        <f t="shared" ca="1" si="592"/>
        <v>0.73674204504847107</v>
      </c>
      <c r="H174" s="715">
        <f t="shared" ca="1" si="593"/>
        <v>1.2056567391304345</v>
      </c>
      <c r="I174" s="713">
        <f t="shared" ca="1" si="594"/>
        <v>0</v>
      </c>
      <c r="J174" s="525">
        <v>42125</v>
      </c>
      <c r="K174" s="51">
        <v>15</v>
      </c>
      <c r="L174" s="158"/>
      <c r="M174" s="765">
        <f>M173</f>
        <v>0.83</v>
      </c>
      <c r="N174" s="86">
        <v>0</v>
      </c>
      <c r="O174" s="43">
        <v>100</v>
      </c>
      <c r="P174" s="158"/>
      <c r="R174" s="614">
        <v>7.580310436983209E-3</v>
      </c>
      <c r="S174" s="615">
        <v>1.2404955607560437E-5</v>
      </c>
      <c r="T174" s="615">
        <v>0</v>
      </c>
      <c r="U174" s="135">
        <v>1.1000000000000001</v>
      </c>
      <c r="V174" s="135">
        <v>1.32</v>
      </c>
      <c r="W174" s="135">
        <v>-4.1000000000000003E-3</v>
      </c>
      <c r="X174" s="138"/>
      <c r="Y174" s="138"/>
      <c r="Z174" s="48"/>
      <c r="AA174" s="43"/>
      <c r="AB174" s="43"/>
      <c r="AC174" s="43"/>
      <c r="AD174" s="43"/>
      <c r="AE174" s="43"/>
      <c r="AF174" s="43"/>
      <c r="AG174" s="43"/>
      <c r="AH174" s="43">
        <f t="shared" si="886"/>
        <v>0</v>
      </c>
      <c r="AI174" s="43">
        <f t="shared" si="887"/>
        <v>97191540</v>
      </c>
      <c r="AJ174" s="43">
        <f t="shared" si="888"/>
        <v>97191540</v>
      </c>
      <c r="AK174" s="43">
        <f t="shared" si="889"/>
        <v>97191540</v>
      </c>
      <c r="AL174" s="43">
        <f t="shared" si="890"/>
        <v>97191540</v>
      </c>
      <c r="AM174" s="43">
        <f t="shared" si="891"/>
        <v>97191540</v>
      </c>
      <c r="AN174" s="43">
        <f t="shared" si="892"/>
        <v>97191540</v>
      </c>
      <c r="AO174" s="43">
        <f t="shared" si="644"/>
        <v>97191540</v>
      </c>
      <c r="AP174" s="43">
        <f t="shared" si="645"/>
        <v>97191540</v>
      </c>
      <c r="AQ174" s="43">
        <f t="shared" si="646"/>
        <v>97191540</v>
      </c>
      <c r="AR174" s="43">
        <f t="shared" si="647"/>
        <v>97191540</v>
      </c>
      <c r="AS174" s="43">
        <f t="shared" si="648"/>
        <v>97191540</v>
      </c>
      <c r="AT174" s="43">
        <f t="shared" si="649"/>
        <v>97191540</v>
      </c>
      <c r="AU174" s="43">
        <f t="shared" si="650"/>
        <v>97191540</v>
      </c>
      <c r="AV174" s="43">
        <f t="shared" si="651"/>
        <v>97191540</v>
      </c>
      <c r="AW174" s="43">
        <f t="shared" si="652"/>
        <v>97191540</v>
      </c>
      <c r="AX174" s="43">
        <f t="shared" si="653"/>
        <v>97191540</v>
      </c>
      <c r="AY174" s="73"/>
      <c r="AZ174" s="23"/>
      <c r="BA174" s="526"/>
      <c r="BB174" s="92"/>
      <c r="BC174" s="92"/>
      <c r="BD174" s="92"/>
      <c r="BE174" s="92"/>
      <c r="BF174" s="92"/>
      <c r="BG174" s="92"/>
      <c r="BH174" s="92"/>
      <c r="BI174" s="92"/>
      <c r="BJ174" s="92">
        <f t="shared" si="917"/>
        <v>1</v>
      </c>
      <c r="BK174" s="92">
        <f t="shared" si="917"/>
        <v>1</v>
      </c>
      <c r="BL174" s="92">
        <f t="shared" si="917"/>
        <v>1</v>
      </c>
      <c r="BM174" s="92">
        <f t="shared" si="917"/>
        <v>1</v>
      </c>
      <c r="BN174" s="92">
        <f t="shared" si="917"/>
        <v>1</v>
      </c>
      <c r="BO174" s="92">
        <f t="shared" si="917"/>
        <v>1</v>
      </c>
      <c r="BP174" s="92">
        <f t="shared" si="917"/>
        <v>1</v>
      </c>
      <c r="BQ174" s="92">
        <f t="shared" si="917"/>
        <v>1</v>
      </c>
      <c r="BR174" s="92">
        <f t="shared" si="917"/>
        <v>1</v>
      </c>
      <c r="BS174" s="92">
        <f t="shared" si="917"/>
        <v>1</v>
      </c>
      <c r="BT174" s="92">
        <f t="shared" si="917"/>
        <v>1</v>
      </c>
      <c r="BU174" s="92">
        <f t="shared" si="917"/>
        <v>1</v>
      </c>
      <c r="BV174" s="92">
        <f t="shared" si="917"/>
        <v>1</v>
      </c>
      <c r="BW174" s="92">
        <f t="shared" si="917"/>
        <v>1</v>
      </c>
      <c r="BX174" s="92">
        <f t="shared" si="917"/>
        <v>1</v>
      </c>
      <c r="BY174" s="92">
        <f t="shared" si="917"/>
        <v>1</v>
      </c>
      <c r="BZ174" s="23"/>
      <c r="CA174" s="526"/>
      <c r="CB174" s="92"/>
      <c r="CC174" s="92"/>
      <c r="CD174" s="92"/>
      <c r="CE174" s="92"/>
      <c r="CF174" s="92"/>
      <c r="CG174" s="92"/>
      <c r="CH174" s="92"/>
      <c r="CI174" s="92"/>
      <c r="CJ174" s="92">
        <f t="shared" si="918"/>
        <v>1</v>
      </c>
      <c r="CK174" s="92">
        <f t="shared" si="918"/>
        <v>1</v>
      </c>
      <c r="CL174" s="92">
        <f t="shared" si="918"/>
        <v>1</v>
      </c>
      <c r="CM174" s="92">
        <f t="shared" si="918"/>
        <v>1</v>
      </c>
      <c r="CN174" s="92">
        <f t="shared" si="918"/>
        <v>1</v>
      </c>
      <c r="CO174" s="92">
        <f t="shared" si="918"/>
        <v>1</v>
      </c>
      <c r="CP174" s="92">
        <f t="shared" si="918"/>
        <v>1</v>
      </c>
      <c r="CQ174" s="92">
        <f t="shared" si="918"/>
        <v>1</v>
      </c>
      <c r="CR174" s="92">
        <f t="shared" si="918"/>
        <v>1</v>
      </c>
      <c r="CS174" s="92">
        <f t="shared" si="918"/>
        <v>1</v>
      </c>
      <c r="CT174" s="92">
        <f t="shared" si="918"/>
        <v>1</v>
      </c>
      <c r="CU174" s="92">
        <f t="shared" si="918"/>
        <v>1</v>
      </c>
      <c r="CV174" s="92">
        <f t="shared" si="918"/>
        <v>1</v>
      </c>
      <c r="CW174" s="92">
        <f t="shared" si="918"/>
        <v>1</v>
      </c>
      <c r="CX174" s="92">
        <f t="shared" si="918"/>
        <v>1</v>
      </c>
      <c r="CY174" s="92">
        <f t="shared" si="918"/>
        <v>1</v>
      </c>
      <c r="CZ174" s="158"/>
      <c r="DA174" s="526"/>
      <c r="DB174" s="92"/>
      <c r="DC174" s="92"/>
      <c r="DD174" s="92"/>
      <c r="DE174" s="92"/>
      <c r="DF174" s="92"/>
      <c r="DG174" s="92"/>
      <c r="DH174" s="92"/>
      <c r="DI174" s="92"/>
      <c r="DJ174" s="92">
        <f t="shared" si="919"/>
        <v>1</v>
      </c>
      <c r="DK174" s="92">
        <f t="shared" si="919"/>
        <v>1</v>
      </c>
      <c r="DL174" s="92">
        <f t="shared" si="919"/>
        <v>1</v>
      </c>
      <c r="DM174" s="92">
        <f t="shared" si="919"/>
        <v>1</v>
      </c>
      <c r="DN174" s="92">
        <f t="shared" si="919"/>
        <v>1</v>
      </c>
      <c r="DO174" s="92">
        <f t="shared" si="919"/>
        <v>1</v>
      </c>
      <c r="DP174" s="92">
        <f t="shared" si="919"/>
        <v>1</v>
      </c>
      <c r="DQ174" s="92">
        <f t="shared" si="919"/>
        <v>1</v>
      </c>
      <c r="DR174" s="92">
        <f t="shared" si="919"/>
        <v>1</v>
      </c>
      <c r="DS174" s="92">
        <f t="shared" si="919"/>
        <v>1</v>
      </c>
      <c r="DT174" s="92">
        <f t="shared" si="919"/>
        <v>1</v>
      </c>
      <c r="DU174" s="92">
        <f t="shared" si="919"/>
        <v>1</v>
      </c>
      <c r="DV174" s="92">
        <f t="shared" si="919"/>
        <v>1</v>
      </c>
      <c r="DW174" s="92">
        <f t="shared" si="919"/>
        <v>1</v>
      </c>
      <c r="DX174" s="92">
        <f t="shared" si="919"/>
        <v>1</v>
      </c>
      <c r="DY174" s="92">
        <f t="shared" si="919"/>
        <v>1</v>
      </c>
      <c r="DZ174" s="158"/>
      <c r="EA174" s="48">
        <v>12</v>
      </c>
      <c r="EB174" s="47">
        <v>0.18</v>
      </c>
      <c r="EC174" s="48">
        <v>2005</v>
      </c>
      <c r="ED174" s="49">
        <v>3.6999999999999999E-4</v>
      </c>
      <c r="EE174" s="50">
        <v>0.5</v>
      </c>
      <c r="EF174" s="71"/>
      <c r="EH174" s="47">
        <f t="shared" si="909"/>
        <v>0.71</v>
      </c>
      <c r="EI174" s="23"/>
      <c r="EJ174" s="48">
        <f t="shared" si="770"/>
        <v>13</v>
      </c>
      <c r="EK174" s="48">
        <v>0</v>
      </c>
      <c r="EL174" s="48">
        <v>0</v>
      </c>
      <c r="EM174" s="48">
        <v>0</v>
      </c>
      <c r="EN174" s="48">
        <v>0</v>
      </c>
      <c r="EO174" s="48">
        <v>0</v>
      </c>
      <c r="EP174" s="48">
        <v>0</v>
      </c>
      <c r="EQ174" s="48">
        <v>0</v>
      </c>
      <c r="ER174" s="48">
        <v>0</v>
      </c>
      <c r="ES174" s="48">
        <v>0</v>
      </c>
      <c r="ET174" s="48">
        <v>0</v>
      </c>
      <c r="EU174" s="48">
        <v>0</v>
      </c>
      <c r="EV174" s="48">
        <v>0</v>
      </c>
      <c r="EW174" s="48">
        <v>1</v>
      </c>
      <c r="EX174" s="48">
        <v>0</v>
      </c>
      <c r="EY174" s="48">
        <f t="shared" si="771"/>
        <v>1</v>
      </c>
      <c r="EZ174" s="48">
        <f t="shared" si="579"/>
        <v>1</v>
      </c>
      <c r="FA174" s="158"/>
      <c r="FB174" s="48">
        <f t="shared" si="837"/>
        <v>9</v>
      </c>
      <c r="FC174" s="43">
        <f t="shared" si="772"/>
        <v>2017</v>
      </c>
      <c r="FD174" s="78"/>
      <c r="FE174" s="78"/>
      <c r="FF174" s="78"/>
      <c r="FG174" s="78"/>
      <c r="FH174" s="78"/>
      <c r="FI174" s="78"/>
      <c r="FJ174" s="23"/>
      <c r="FK174" s="48"/>
      <c r="FL174" s="43"/>
      <c r="FM174" s="43"/>
      <c r="FN174" s="43"/>
      <c r="FO174" s="43"/>
      <c r="FP174" s="43"/>
      <c r="FQ174" s="43"/>
      <c r="FR174" s="43"/>
      <c r="FS174" s="43"/>
      <c r="FT174" s="43">
        <v>97191540</v>
      </c>
      <c r="FU174" s="43">
        <v>97191540</v>
      </c>
      <c r="FV174" s="43">
        <v>97191540</v>
      </c>
      <c r="FW174" s="43">
        <v>97191540</v>
      </c>
      <c r="FX174" s="43">
        <v>97191540</v>
      </c>
      <c r="FY174" s="43">
        <v>97191540</v>
      </c>
      <c r="FZ174" s="43">
        <f t="shared" si="897"/>
        <v>97191540</v>
      </c>
      <c r="GA174" s="43">
        <f t="shared" ref="GA174:GI174" si="923">FZ174</f>
        <v>97191540</v>
      </c>
      <c r="GB174" s="43">
        <f t="shared" si="923"/>
        <v>97191540</v>
      </c>
      <c r="GC174" s="43">
        <f t="shared" si="923"/>
        <v>97191540</v>
      </c>
      <c r="GD174" s="43">
        <f t="shared" si="923"/>
        <v>97191540</v>
      </c>
      <c r="GE174" s="43">
        <f t="shared" si="923"/>
        <v>97191540</v>
      </c>
      <c r="GF174" s="43">
        <f t="shared" si="923"/>
        <v>97191540</v>
      </c>
      <c r="GG174" s="43">
        <f t="shared" si="923"/>
        <v>97191540</v>
      </c>
      <c r="GH174" s="43">
        <f t="shared" si="923"/>
        <v>97191540</v>
      </c>
      <c r="GI174" s="43">
        <f t="shared" si="923"/>
        <v>97191540</v>
      </c>
      <c r="GJ174" s="158"/>
      <c r="GK174" s="48"/>
      <c r="GL174" s="43"/>
      <c r="GM174" s="43"/>
      <c r="GN174" s="43"/>
      <c r="GO174" s="43"/>
      <c r="GP174" s="43"/>
      <c r="GQ174" s="43"/>
      <c r="GR174" s="43"/>
      <c r="GS174" s="224">
        <v>1</v>
      </c>
      <c r="GT174" s="224">
        <v>1</v>
      </c>
      <c r="GU174" s="224">
        <v>1</v>
      </c>
      <c r="GV174" s="224">
        <v>1</v>
      </c>
      <c r="GW174" s="224">
        <v>1</v>
      </c>
      <c r="GX174" s="224">
        <v>1</v>
      </c>
      <c r="GY174" s="224">
        <v>1</v>
      </c>
      <c r="GZ174" s="224">
        <v>1</v>
      </c>
      <c r="HA174" s="224">
        <v>1</v>
      </c>
      <c r="HB174" s="224">
        <v>1</v>
      </c>
      <c r="HC174" s="224">
        <v>1</v>
      </c>
      <c r="HD174" s="224">
        <v>1</v>
      </c>
      <c r="HE174" s="224">
        <v>1</v>
      </c>
      <c r="HF174" s="224">
        <v>1</v>
      </c>
      <c r="HG174" s="224">
        <v>1</v>
      </c>
      <c r="HH174" s="224">
        <v>1</v>
      </c>
      <c r="HI174" s="224">
        <v>1</v>
      </c>
      <c r="HJ174" s="158"/>
      <c r="HK174" s="48">
        <f t="shared" si="774"/>
        <v>2015</v>
      </c>
      <c r="HL174" s="48">
        <f ca="1">IF($EJ174&gt;0,OFFSET(Dashboard!F$16,$EJ174-1,0),0)</f>
        <v>0</v>
      </c>
      <c r="HM174" s="48">
        <f ca="1">IF($EJ174&gt;0,OFFSET(Dashboard!G$16,$EJ174-1,0),0)</f>
        <v>0</v>
      </c>
      <c r="HN174" s="48">
        <f ca="1">IF($EJ174&gt;0,OFFSET(Dashboard!H$16,$EJ174-1,0),0)</f>
        <v>1</v>
      </c>
      <c r="HO174" s="158"/>
    </row>
    <row r="175" spans="1:223" ht="25.5" customHeight="1" x14ac:dyDescent="0.2">
      <c r="A175" s="48">
        <f t="shared" ca="1" si="548"/>
        <v>1</v>
      </c>
      <c r="B175" s="242">
        <f t="shared" si="749"/>
        <v>165</v>
      </c>
      <c r="C175" s="64"/>
      <c r="D175" s="530" t="str">
        <f ca="1">IF(EJ175&gt;0,OFFSET(Dashboard!$E$16,EJ175-1,0),"")</f>
        <v>2013 T-24</v>
      </c>
      <c r="E175" s="156" t="s">
        <v>476</v>
      </c>
      <c r="F175" s="157" t="s">
        <v>477</v>
      </c>
      <c r="G175" s="716">
        <f t="shared" ca="1" si="592"/>
        <v>8.7563873464400039</v>
      </c>
      <c r="H175" s="715">
        <f t="shared" ca="1" si="593"/>
        <v>1.7312453206664378</v>
      </c>
      <c r="I175" s="713">
        <f t="shared" ca="1" si="594"/>
        <v>0</v>
      </c>
      <c r="J175" s="525">
        <v>42125</v>
      </c>
      <c r="K175" s="51">
        <v>15</v>
      </c>
      <c r="L175" s="158"/>
      <c r="M175" s="765">
        <v>1</v>
      </c>
      <c r="N175" s="86">
        <v>0</v>
      </c>
      <c r="O175" s="43">
        <v>100</v>
      </c>
      <c r="P175" s="158"/>
      <c r="R175" s="614">
        <v>1.9666681444713947</v>
      </c>
      <c r="S175" s="615">
        <v>3.8883444595494014E-4</v>
      </c>
      <c r="T175" s="615">
        <v>0</v>
      </c>
      <c r="U175" s="135">
        <v>1</v>
      </c>
      <c r="V175" s="135">
        <v>1</v>
      </c>
      <c r="W175" s="135">
        <v>0</v>
      </c>
      <c r="X175" s="138"/>
      <c r="Y175" s="138"/>
      <c r="Z175" s="48"/>
      <c r="AA175" s="43"/>
      <c r="AB175" s="43"/>
      <c r="AC175" s="43"/>
      <c r="AD175" s="43"/>
      <c r="AE175" s="43"/>
      <c r="AF175" s="43"/>
      <c r="AG175" s="43"/>
      <c r="AH175" s="43">
        <f t="shared" ref="AH175:AH218" si="924">FS175*GS175</f>
        <v>0</v>
      </c>
      <c r="AI175" s="43">
        <f t="shared" ref="AI175:AI218" si="925">FT175*GT175</f>
        <v>4452397</v>
      </c>
      <c r="AJ175" s="43">
        <f t="shared" ref="AJ175:AJ218" si="926">FU175*GU175</f>
        <v>4452397</v>
      </c>
      <c r="AK175" s="43">
        <f t="shared" ref="AK175:AK218" si="927">FV175*GV175</f>
        <v>4452397</v>
      </c>
      <c r="AL175" s="43">
        <f t="shared" ref="AL175:AL218" si="928">FW175*GW175</f>
        <v>4452397</v>
      </c>
      <c r="AM175" s="43">
        <f t="shared" ref="AM175:AM218" si="929">FX175*GX175</f>
        <v>4452397</v>
      </c>
      <c r="AN175" s="43">
        <f t="shared" ref="AN175:AN218" si="930">FY175*GY175</f>
        <v>4452397</v>
      </c>
      <c r="AO175" s="43">
        <f t="shared" si="644"/>
        <v>4452397</v>
      </c>
      <c r="AP175" s="43">
        <f t="shared" si="645"/>
        <v>4452397</v>
      </c>
      <c r="AQ175" s="43">
        <f t="shared" si="646"/>
        <v>4452397</v>
      </c>
      <c r="AR175" s="43">
        <f t="shared" si="647"/>
        <v>4452397</v>
      </c>
      <c r="AS175" s="43">
        <f t="shared" si="648"/>
        <v>4452397</v>
      </c>
      <c r="AT175" s="43">
        <f t="shared" si="649"/>
        <v>4452397</v>
      </c>
      <c r="AU175" s="43">
        <f t="shared" si="650"/>
        <v>4452397</v>
      </c>
      <c r="AV175" s="43">
        <f t="shared" si="651"/>
        <v>4452397</v>
      </c>
      <c r="AW175" s="43">
        <f t="shared" si="652"/>
        <v>4452397</v>
      </c>
      <c r="AX175" s="43">
        <f t="shared" si="653"/>
        <v>4452397</v>
      </c>
      <c r="AY175" s="73"/>
      <c r="AZ175" s="23"/>
      <c r="BA175" s="526"/>
      <c r="BB175" s="92"/>
      <c r="BC175" s="92"/>
      <c r="BD175" s="92"/>
      <c r="BE175" s="92"/>
      <c r="BF175" s="92"/>
      <c r="BG175" s="92"/>
      <c r="BH175" s="92"/>
      <c r="BI175" s="92"/>
      <c r="BJ175" s="92">
        <f t="shared" si="917"/>
        <v>1</v>
      </c>
      <c r="BK175" s="92">
        <f t="shared" si="917"/>
        <v>1</v>
      </c>
      <c r="BL175" s="92">
        <f t="shared" si="917"/>
        <v>1</v>
      </c>
      <c r="BM175" s="92">
        <f t="shared" si="917"/>
        <v>1</v>
      </c>
      <c r="BN175" s="92">
        <f t="shared" si="917"/>
        <v>1</v>
      </c>
      <c r="BO175" s="92">
        <f t="shared" si="917"/>
        <v>1</v>
      </c>
      <c r="BP175" s="92">
        <f t="shared" si="917"/>
        <v>1</v>
      </c>
      <c r="BQ175" s="92">
        <f t="shared" si="917"/>
        <v>1</v>
      </c>
      <c r="BR175" s="92">
        <f t="shared" si="917"/>
        <v>1</v>
      </c>
      <c r="BS175" s="92">
        <f t="shared" si="917"/>
        <v>1</v>
      </c>
      <c r="BT175" s="92">
        <f t="shared" si="917"/>
        <v>1</v>
      </c>
      <c r="BU175" s="92">
        <f t="shared" si="917"/>
        <v>1</v>
      </c>
      <c r="BV175" s="92">
        <f t="shared" si="917"/>
        <v>1</v>
      </c>
      <c r="BW175" s="92">
        <f t="shared" si="917"/>
        <v>1</v>
      </c>
      <c r="BX175" s="92">
        <f t="shared" si="917"/>
        <v>1</v>
      </c>
      <c r="BY175" s="92">
        <f t="shared" si="917"/>
        <v>1</v>
      </c>
      <c r="BZ175" s="23"/>
      <c r="CA175" s="526"/>
      <c r="CB175" s="92"/>
      <c r="CC175" s="92"/>
      <c r="CD175" s="92"/>
      <c r="CE175" s="92"/>
      <c r="CF175" s="92"/>
      <c r="CG175" s="92"/>
      <c r="CH175" s="92"/>
      <c r="CI175" s="92"/>
      <c r="CJ175" s="92">
        <f t="shared" si="918"/>
        <v>1</v>
      </c>
      <c r="CK175" s="92">
        <f t="shared" si="918"/>
        <v>1</v>
      </c>
      <c r="CL175" s="92">
        <f t="shared" si="918"/>
        <v>1</v>
      </c>
      <c r="CM175" s="92">
        <f t="shared" si="918"/>
        <v>1</v>
      </c>
      <c r="CN175" s="92">
        <f t="shared" si="918"/>
        <v>1</v>
      </c>
      <c r="CO175" s="92">
        <f t="shared" si="918"/>
        <v>1</v>
      </c>
      <c r="CP175" s="92">
        <f t="shared" si="918"/>
        <v>1</v>
      </c>
      <c r="CQ175" s="92">
        <f t="shared" si="918"/>
        <v>1</v>
      </c>
      <c r="CR175" s="92">
        <f t="shared" si="918"/>
        <v>1</v>
      </c>
      <c r="CS175" s="92">
        <f t="shared" si="918"/>
        <v>1</v>
      </c>
      <c r="CT175" s="92">
        <f t="shared" si="918"/>
        <v>1</v>
      </c>
      <c r="CU175" s="92">
        <f t="shared" si="918"/>
        <v>1</v>
      </c>
      <c r="CV175" s="92">
        <f t="shared" si="918"/>
        <v>1</v>
      </c>
      <c r="CW175" s="92">
        <f t="shared" si="918"/>
        <v>1</v>
      </c>
      <c r="CX175" s="92">
        <f t="shared" si="918"/>
        <v>1</v>
      </c>
      <c r="CY175" s="92">
        <f t="shared" si="918"/>
        <v>1</v>
      </c>
      <c r="CZ175" s="158"/>
      <c r="DA175" s="526"/>
      <c r="DB175" s="92"/>
      <c r="DC175" s="92"/>
      <c r="DD175" s="92"/>
      <c r="DE175" s="92"/>
      <c r="DF175" s="92"/>
      <c r="DG175" s="92"/>
      <c r="DH175" s="92"/>
      <c r="DI175" s="92"/>
      <c r="DJ175" s="92">
        <f t="shared" si="919"/>
        <v>1</v>
      </c>
      <c r="DK175" s="92">
        <f t="shared" si="919"/>
        <v>1</v>
      </c>
      <c r="DL175" s="92">
        <f t="shared" si="919"/>
        <v>1</v>
      </c>
      <c r="DM175" s="92">
        <f t="shared" si="919"/>
        <v>1</v>
      </c>
      <c r="DN175" s="92">
        <f t="shared" si="919"/>
        <v>1</v>
      </c>
      <c r="DO175" s="92">
        <f t="shared" si="919"/>
        <v>1</v>
      </c>
      <c r="DP175" s="92">
        <f t="shared" si="919"/>
        <v>1</v>
      </c>
      <c r="DQ175" s="92">
        <f t="shared" si="919"/>
        <v>1</v>
      </c>
      <c r="DR175" s="92">
        <f t="shared" si="919"/>
        <v>1</v>
      </c>
      <c r="DS175" s="92">
        <f t="shared" si="919"/>
        <v>1</v>
      </c>
      <c r="DT175" s="92">
        <f t="shared" si="919"/>
        <v>1</v>
      </c>
      <c r="DU175" s="92">
        <f t="shared" si="919"/>
        <v>1</v>
      </c>
      <c r="DV175" s="92">
        <f t="shared" si="919"/>
        <v>1</v>
      </c>
      <c r="DW175" s="92">
        <f t="shared" si="919"/>
        <v>1</v>
      </c>
      <c r="DX175" s="92">
        <f t="shared" si="919"/>
        <v>1</v>
      </c>
      <c r="DY175" s="92">
        <f t="shared" si="919"/>
        <v>1</v>
      </c>
      <c r="DZ175" s="158"/>
      <c r="EA175" s="48">
        <v>12</v>
      </c>
      <c r="EB175" s="47">
        <v>0.48635307337964795</v>
      </c>
      <c r="EC175" s="48">
        <v>2005</v>
      </c>
      <c r="ED175" s="49">
        <v>2.5913944479205701E-2</v>
      </c>
      <c r="EE175" s="50">
        <v>0.25775916622200501</v>
      </c>
      <c r="EF175" s="71"/>
      <c r="EH175" s="47">
        <f t="shared" si="909"/>
        <v>0.71</v>
      </c>
      <c r="EI175" s="23"/>
      <c r="EJ175" s="48">
        <f t="shared" si="770"/>
        <v>13</v>
      </c>
      <c r="EK175" s="48">
        <v>0</v>
      </c>
      <c r="EL175" s="48">
        <v>0</v>
      </c>
      <c r="EM175" s="48">
        <v>0</v>
      </c>
      <c r="EN175" s="48">
        <v>0</v>
      </c>
      <c r="EO175" s="48">
        <v>0</v>
      </c>
      <c r="EP175" s="48">
        <v>0</v>
      </c>
      <c r="EQ175" s="48">
        <v>0</v>
      </c>
      <c r="ER175" s="48">
        <v>0</v>
      </c>
      <c r="ES175" s="48">
        <v>0</v>
      </c>
      <c r="ET175" s="48">
        <v>0</v>
      </c>
      <c r="EU175" s="48">
        <v>0</v>
      </c>
      <c r="EV175" s="48">
        <v>0</v>
      </c>
      <c r="EW175" s="48">
        <v>1</v>
      </c>
      <c r="EX175" s="48">
        <v>0</v>
      </c>
      <c r="EY175" s="48">
        <f t="shared" si="771"/>
        <v>1</v>
      </c>
      <c r="EZ175" s="48">
        <f t="shared" si="579"/>
        <v>1</v>
      </c>
      <c r="FA175" s="158"/>
      <c r="FB175" s="48">
        <f t="shared" si="837"/>
        <v>9</v>
      </c>
      <c r="FC175" s="43">
        <f t="shared" si="772"/>
        <v>2017</v>
      </c>
      <c r="FD175" s="78"/>
      <c r="FE175" s="78"/>
      <c r="FF175" s="78"/>
      <c r="FG175" s="78"/>
      <c r="FH175" s="78"/>
      <c r="FI175" s="78"/>
      <c r="FJ175" s="23"/>
      <c r="FK175" s="48"/>
      <c r="FL175" s="43"/>
      <c r="FM175" s="43"/>
      <c r="FN175" s="43"/>
      <c r="FO175" s="43"/>
      <c r="FP175" s="43"/>
      <c r="FQ175" s="43"/>
      <c r="FR175" s="43"/>
      <c r="FS175" s="43"/>
      <c r="FT175" s="43">
        <v>4452397</v>
      </c>
      <c r="FU175" s="43">
        <v>4452397</v>
      </c>
      <c r="FV175" s="43">
        <v>4452397</v>
      </c>
      <c r="FW175" s="43">
        <v>4452397</v>
      </c>
      <c r="FX175" s="43">
        <v>4452397</v>
      </c>
      <c r="FY175" s="43">
        <v>4452397</v>
      </c>
      <c r="FZ175" s="43">
        <f t="shared" ref="FZ175:FZ205" si="931">FY175</f>
        <v>4452397</v>
      </c>
      <c r="GA175" s="43">
        <f t="shared" ref="GA175:GA205" si="932">FZ175</f>
        <v>4452397</v>
      </c>
      <c r="GB175" s="43">
        <f t="shared" ref="GB175:GB205" si="933">GA175</f>
        <v>4452397</v>
      </c>
      <c r="GC175" s="43">
        <f t="shared" ref="GC175:GC205" si="934">GB175</f>
        <v>4452397</v>
      </c>
      <c r="GD175" s="43">
        <f t="shared" ref="GD175:GD205" si="935">GC175</f>
        <v>4452397</v>
      </c>
      <c r="GE175" s="43">
        <f t="shared" ref="GE175:GE205" si="936">GD175</f>
        <v>4452397</v>
      </c>
      <c r="GF175" s="43">
        <f t="shared" ref="GF175:GF205" si="937">GE175</f>
        <v>4452397</v>
      </c>
      <c r="GG175" s="43">
        <f t="shared" ref="GG175:GG205" si="938">GF175</f>
        <v>4452397</v>
      </c>
      <c r="GH175" s="43">
        <f t="shared" ref="GH175:GH205" si="939">GG175</f>
        <v>4452397</v>
      </c>
      <c r="GI175" s="43">
        <f t="shared" ref="GI175:GI205" si="940">GH175</f>
        <v>4452397</v>
      </c>
      <c r="GJ175" s="158"/>
      <c r="GK175" s="48"/>
      <c r="GL175" s="43"/>
      <c r="GM175" s="43"/>
      <c r="GN175" s="43"/>
      <c r="GO175" s="43"/>
      <c r="GP175" s="43"/>
      <c r="GQ175" s="43"/>
      <c r="GR175" s="43"/>
      <c r="GS175" s="224">
        <v>1</v>
      </c>
      <c r="GT175" s="224">
        <v>1</v>
      </c>
      <c r="GU175" s="224">
        <v>1</v>
      </c>
      <c r="GV175" s="224">
        <v>1</v>
      </c>
      <c r="GW175" s="224">
        <v>1</v>
      </c>
      <c r="GX175" s="224">
        <v>1</v>
      </c>
      <c r="GY175" s="224">
        <v>1</v>
      </c>
      <c r="GZ175" s="224">
        <v>1</v>
      </c>
      <c r="HA175" s="224">
        <v>1</v>
      </c>
      <c r="HB175" s="224">
        <v>1</v>
      </c>
      <c r="HC175" s="224">
        <v>1</v>
      </c>
      <c r="HD175" s="224">
        <v>1</v>
      </c>
      <c r="HE175" s="224">
        <v>1</v>
      </c>
      <c r="HF175" s="224">
        <v>1</v>
      </c>
      <c r="HG175" s="224">
        <v>1</v>
      </c>
      <c r="HH175" s="224">
        <v>1</v>
      </c>
      <c r="HI175" s="224">
        <v>1</v>
      </c>
      <c r="HJ175" s="158"/>
      <c r="HK175" s="48">
        <f t="shared" si="774"/>
        <v>2015</v>
      </c>
      <c r="HL175" s="48">
        <f ca="1">IF($EJ175&gt;0,OFFSET(Dashboard!F$16,$EJ175-1,0),0)</f>
        <v>0</v>
      </c>
      <c r="HM175" s="48">
        <f ca="1">IF($EJ175&gt;0,OFFSET(Dashboard!G$16,$EJ175-1,0),0)</f>
        <v>0</v>
      </c>
      <c r="HN175" s="48">
        <f ca="1">IF($EJ175&gt;0,OFFSET(Dashboard!H$16,$EJ175-1,0),0)</f>
        <v>1</v>
      </c>
      <c r="HO175" s="158"/>
    </row>
    <row r="176" spans="1:223" ht="25.5" customHeight="1" x14ac:dyDescent="0.2">
      <c r="A176" s="48">
        <f t="shared" ref="A176:A228" ca="1" si="941">OFFSET(EJ176,0,$E$1)</f>
        <v>1</v>
      </c>
      <c r="B176" s="242">
        <f t="shared" si="749"/>
        <v>166</v>
      </c>
      <c r="C176" s="64"/>
      <c r="D176" s="530" t="str">
        <f ca="1">IF(EJ176&gt;0,OFFSET(Dashboard!$E$16,EJ176-1,0),"")</f>
        <v>2013 T-24</v>
      </c>
      <c r="E176" s="156" t="s">
        <v>478</v>
      </c>
      <c r="F176" s="157" t="s">
        <v>479</v>
      </c>
      <c r="G176" s="716">
        <f t="shared" ca="1" si="592"/>
        <v>15.609623612666526</v>
      </c>
      <c r="H176" s="715">
        <f t="shared" ca="1" si="593"/>
        <v>1.1273682211575118</v>
      </c>
      <c r="I176" s="713">
        <f t="shared" ca="1" si="594"/>
        <v>0</v>
      </c>
      <c r="J176" s="525">
        <v>42125</v>
      </c>
      <c r="K176" s="51">
        <v>15</v>
      </c>
      <c r="L176" s="158"/>
      <c r="M176" s="765">
        <f>M174</f>
        <v>0.83</v>
      </c>
      <c r="N176" s="86">
        <v>0</v>
      </c>
      <c r="O176" s="43">
        <v>100</v>
      </c>
      <c r="P176" s="158"/>
      <c r="R176" s="614">
        <v>8.5146776729224632E-2</v>
      </c>
      <c r="S176" s="615">
        <v>6.1495249725706814E-6</v>
      </c>
      <c r="T176" s="615">
        <v>0</v>
      </c>
      <c r="U176" s="135">
        <v>1.1000000000000001</v>
      </c>
      <c r="V176" s="135">
        <v>1.32</v>
      </c>
      <c r="W176" s="135">
        <v>-4.1000000000000003E-3</v>
      </c>
      <c r="X176" s="138"/>
      <c r="Y176" s="138"/>
      <c r="Z176" s="48"/>
      <c r="AA176" s="43"/>
      <c r="AB176" s="43"/>
      <c r="AC176" s="43"/>
      <c r="AD176" s="43"/>
      <c r="AE176" s="43"/>
      <c r="AF176" s="43"/>
      <c r="AG176" s="43"/>
      <c r="AH176" s="43">
        <f t="shared" si="924"/>
        <v>0</v>
      </c>
      <c r="AI176" s="43">
        <f t="shared" si="925"/>
        <v>183326066.02721685</v>
      </c>
      <c r="AJ176" s="43">
        <f t="shared" si="926"/>
        <v>183326066.02721685</v>
      </c>
      <c r="AK176" s="43">
        <f t="shared" si="927"/>
        <v>183326066.02721685</v>
      </c>
      <c r="AL176" s="43">
        <f t="shared" si="928"/>
        <v>183326066.02721685</v>
      </c>
      <c r="AM176" s="43">
        <f t="shared" si="929"/>
        <v>183326066.02721685</v>
      </c>
      <c r="AN176" s="43">
        <f t="shared" si="930"/>
        <v>183326066.02721685</v>
      </c>
      <c r="AO176" s="43">
        <f t="shared" si="644"/>
        <v>183326066.02721685</v>
      </c>
      <c r="AP176" s="43">
        <f t="shared" si="645"/>
        <v>183326066.02721685</v>
      </c>
      <c r="AQ176" s="43">
        <f t="shared" si="646"/>
        <v>183326066.02721685</v>
      </c>
      <c r="AR176" s="43">
        <f t="shared" si="647"/>
        <v>183326066.02721685</v>
      </c>
      <c r="AS176" s="43">
        <f t="shared" si="648"/>
        <v>183326066.02721685</v>
      </c>
      <c r="AT176" s="43">
        <f t="shared" si="649"/>
        <v>183326066.02721685</v>
      </c>
      <c r="AU176" s="43">
        <f t="shared" si="650"/>
        <v>183326066.02721685</v>
      </c>
      <c r="AV176" s="43">
        <f t="shared" si="651"/>
        <v>183326066.02721685</v>
      </c>
      <c r="AW176" s="43">
        <f t="shared" si="652"/>
        <v>183326066.02721685</v>
      </c>
      <c r="AX176" s="43">
        <f t="shared" si="653"/>
        <v>183326066.02721685</v>
      </c>
      <c r="AY176" s="73"/>
      <c r="AZ176" s="23"/>
      <c r="BA176" s="526"/>
      <c r="BB176" s="92"/>
      <c r="BC176" s="92"/>
      <c r="BD176" s="92"/>
      <c r="BE176" s="92"/>
      <c r="BF176" s="92"/>
      <c r="BG176" s="92"/>
      <c r="BH176" s="92"/>
      <c r="BI176" s="92"/>
      <c r="BJ176" s="92">
        <f t="shared" si="917"/>
        <v>1</v>
      </c>
      <c r="BK176" s="92">
        <f t="shared" si="917"/>
        <v>1</v>
      </c>
      <c r="BL176" s="92">
        <f t="shared" si="917"/>
        <v>1</v>
      </c>
      <c r="BM176" s="92">
        <f t="shared" si="917"/>
        <v>1</v>
      </c>
      <c r="BN176" s="92">
        <f t="shared" si="917"/>
        <v>1</v>
      </c>
      <c r="BO176" s="92">
        <f t="shared" si="917"/>
        <v>1</v>
      </c>
      <c r="BP176" s="92">
        <f t="shared" si="917"/>
        <v>1</v>
      </c>
      <c r="BQ176" s="92">
        <f t="shared" si="917"/>
        <v>1</v>
      </c>
      <c r="BR176" s="92">
        <f t="shared" si="917"/>
        <v>1</v>
      </c>
      <c r="BS176" s="92">
        <f t="shared" si="917"/>
        <v>1</v>
      </c>
      <c r="BT176" s="92">
        <f t="shared" si="917"/>
        <v>1</v>
      </c>
      <c r="BU176" s="92">
        <f t="shared" si="917"/>
        <v>1</v>
      </c>
      <c r="BV176" s="92">
        <f t="shared" si="917"/>
        <v>1</v>
      </c>
      <c r="BW176" s="92">
        <f t="shared" si="917"/>
        <v>1</v>
      </c>
      <c r="BX176" s="92">
        <f t="shared" si="917"/>
        <v>1</v>
      </c>
      <c r="BY176" s="92">
        <f t="shared" si="917"/>
        <v>1</v>
      </c>
      <c r="BZ176" s="23"/>
      <c r="CA176" s="526"/>
      <c r="CB176" s="92"/>
      <c r="CC176" s="92"/>
      <c r="CD176" s="92"/>
      <c r="CE176" s="92"/>
      <c r="CF176" s="92"/>
      <c r="CG176" s="92"/>
      <c r="CH176" s="92"/>
      <c r="CI176" s="92"/>
      <c r="CJ176" s="92">
        <f t="shared" si="918"/>
        <v>1</v>
      </c>
      <c r="CK176" s="92">
        <f t="shared" si="918"/>
        <v>1</v>
      </c>
      <c r="CL176" s="92">
        <f t="shared" si="918"/>
        <v>1</v>
      </c>
      <c r="CM176" s="92">
        <f t="shared" si="918"/>
        <v>1</v>
      </c>
      <c r="CN176" s="92">
        <f t="shared" si="918"/>
        <v>1</v>
      </c>
      <c r="CO176" s="92">
        <f t="shared" si="918"/>
        <v>1</v>
      </c>
      <c r="CP176" s="92">
        <f t="shared" si="918"/>
        <v>1</v>
      </c>
      <c r="CQ176" s="92">
        <f t="shared" si="918"/>
        <v>1</v>
      </c>
      <c r="CR176" s="92">
        <f t="shared" si="918"/>
        <v>1</v>
      </c>
      <c r="CS176" s="92">
        <f t="shared" si="918"/>
        <v>1</v>
      </c>
      <c r="CT176" s="92">
        <f t="shared" si="918"/>
        <v>1</v>
      </c>
      <c r="CU176" s="92">
        <f t="shared" si="918"/>
        <v>1</v>
      </c>
      <c r="CV176" s="92">
        <f t="shared" si="918"/>
        <v>1</v>
      </c>
      <c r="CW176" s="92">
        <f t="shared" si="918"/>
        <v>1</v>
      </c>
      <c r="CX176" s="92">
        <f t="shared" si="918"/>
        <v>1</v>
      </c>
      <c r="CY176" s="92">
        <f t="shared" si="918"/>
        <v>1</v>
      </c>
      <c r="CZ176" s="158"/>
      <c r="DA176" s="526"/>
      <c r="DB176" s="92"/>
      <c r="DC176" s="92"/>
      <c r="DD176" s="92"/>
      <c r="DE176" s="92"/>
      <c r="DF176" s="92"/>
      <c r="DG176" s="92"/>
      <c r="DH176" s="92"/>
      <c r="DI176" s="92"/>
      <c r="DJ176" s="92">
        <f t="shared" si="919"/>
        <v>1</v>
      </c>
      <c r="DK176" s="92">
        <f t="shared" si="919"/>
        <v>1</v>
      </c>
      <c r="DL176" s="92">
        <f t="shared" si="919"/>
        <v>1</v>
      </c>
      <c r="DM176" s="92">
        <f t="shared" si="919"/>
        <v>1</v>
      </c>
      <c r="DN176" s="92">
        <f t="shared" si="919"/>
        <v>1</v>
      </c>
      <c r="DO176" s="92">
        <f t="shared" si="919"/>
        <v>1</v>
      </c>
      <c r="DP176" s="92">
        <f t="shared" si="919"/>
        <v>1</v>
      </c>
      <c r="DQ176" s="92">
        <f t="shared" si="919"/>
        <v>1</v>
      </c>
      <c r="DR176" s="92">
        <f t="shared" si="919"/>
        <v>1</v>
      </c>
      <c r="DS176" s="92">
        <f t="shared" si="919"/>
        <v>1</v>
      </c>
      <c r="DT176" s="92">
        <f t="shared" si="919"/>
        <v>1</v>
      </c>
      <c r="DU176" s="92">
        <f t="shared" si="919"/>
        <v>1</v>
      </c>
      <c r="DV176" s="92">
        <f t="shared" si="919"/>
        <v>1</v>
      </c>
      <c r="DW176" s="92">
        <f t="shared" si="919"/>
        <v>1</v>
      </c>
      <c r="DX176" s="92">
        <f t="shared" si="919"/>
        <v>1</v>
      </c>
      <c r="DY176" s="92">
        <f t="shared" si="919"/>
        <v>1</v>
      </c>
      <c r="DZ176" s="158"/>
      <c r="EA176" s="48">
        <v>12</v>
      </c>
      <c r="EB176" s="47">
        <v>0.18</v>
      </c>
      <c r="EC176" s="48">
        <v>2005</v>
      </c>
      <c r="ED176" s="49">
        <v>3.6999999999999999E-4</v>
      </c>
      <c r="EE176" s="50">
        <v>0.5</v>
      </c>
      <c r="EF176" s="71"/>
      <c r="EH176" s="47">
        <f t="shared" si="909"/>
        <v>0.71</v>
      </c>
      <c r="EI176" s="23"/>
      <c r="EJ176" s="48">
        <f t="shared" si="770"/>
        <v>13</v>
      </c>
      <c r="EK176" s="48">
        <v>0</v>
      </c>
      <c r="EL176" s="48">
        <v>0</v>
      </c>
      <c r="EM176" s="48">
        <v>0</v>
      </c>
      <c r="EN176" s="48">
        <v>0</v>
      </c>
      <c r="EO176" s="48">
        <v>0</v>
      </c>
      <c r="EP176" s="48">
        <v>0</v>
      </c>
      <c r="EQ176" s="48">
        <v>0</v>
      </c>
      <c r="ER176" s="48">
        <v>0</v>
      </c>
      <c r="ES176" s="48">
        <v>0</v>
      </c>
      <c r="ET176" s="48">
        <v>0</v>
      </c>
      <c r="EU176" s="48">
        <v>0</v>
      </c>
      <c r="EV176" s="48">
        <v>0</v>
      </c>
      <c r="EW176" s="48">
        <v>1</v>
      </c>
      <c r="EX176" s="48">
        <v>0</v>
      </c>
      <c r="EY176" s="48">
        <f t="shared" si="771"/>
        <v>1</v>
      </c>
      <c r="EZ176" s="48">
        <f t="shared" si="579"/>
        <v>1</v>
      </c>
      <c r="FA176" s="158"/>
      <c r="FB176" s="48">
        <f t="shared" si="837"/>
        <v>9</v>
      </c>
      <c r="FC176" s="43">
        <f t="shared" si="772"/>
        <v>2017</v>
      </c>
      <c r="FD176" s="78"/>
      <c r="FE176" s="78"/>
      <c r="FF176" s="78"/>
      <c r="FG176" s="78"/>
      <c r="FH176" s="78"/>
      <c r="FI176" s="78"/>
      <c r="FJ176" s="23"/>
      <c r="FK176" s="48"/>
      <c r="FL176" s="43"/>
      <c r="FM176" s="43"/>
      <c r="FN176" s="43"/>
      <c r="FO176" s="43"/>
      <c r="FP176" s="43"/>
      <c r="FQ176" s="43"/>
      <c r="FR176" s="43"/>
      <c r="FS176" s="43"/>
      <c r="FT176" s="43">
        <v>183326066.02721685</v>
      </c>
      <c r="FU176" s="43">
        <v>183326066.02721685</v>
      </c>
      <c r="FV176" s="43">
        <v>183326066.02721685</v>
      </c>
      <c r="FW176" s="43">
        <v>183326066.02721685</v>
      </c>
      <c r="FX176" s="43">
        <v>183326066.02721685</v>
      </c>
      <c r="FY176" s="43">
        <v>183326066.02721685</v>
      </c>
      <c r="FZ176" s="43">
        <f t="shared" si="931"/>
        <v>183326066.02721685</v>
      </c>
      <c r="GA176" s="43">
        <f t="shared" si="932"/>
        <v>183326066.02721685</v>
      </c>
      <c r="GB176" s="43">
        <f t="shared" si="933"/>
        <v>183326066.02721685</v>
      </c>
      <c r="GC176" s="43">
        <f t="shared" si="934"/>
        <v>183326066.02721685</v>
      </c>
      <c r="GD176" s="43">
        <f t="shared" si="935"/>
        <v>183326066.02721685</v>
      </c>
      <c r="GE176" s="43">
        <f t="shared" si="936"/>
        <v>183326066.02721685</v>
      </c>
      <c r="GF176" s="43">
        <f t="shared" si="937"/>
        <v>183326066.02721685</v>
      </c>
      <c r="GG176" s="43">
        <f t="shared" si="938"/>
        <v>183326066.02721685</v>
      </c>
      <c r="GH176" s="43">
        <f t="shared" si="939"/>
        <v>183326066.02721685</v>
      </c>
      <c r="GI176" s="43">
        <f t="shared" si="940"/>
        <v>183326066.02721685</v>
      </c>
      <c r="GJ176" s="158"/>
      <c r="GK176" s="48"/>
      <c r="GL176" s="43"/>
      <c r="GM176" s="43"/>
      <c r="GN176" s="43"/>
      <c r="GO176" s="43"/>
      <c r="GP176" s="43"/>
      <c r="GQ176" s="43"/>
      <c r="GR176" s="43"/>
      <c r="GS176" s="224">
        <v>1</v>
      </c>
      <c r="GT176" s="224">
        <v>1</v>
      </c>
      <c r="GU176" s="224">
        <v>1</v>
      </c>
      <c r="GV176" s="224">
        <v>1</v>
      </c>
      <c r="GW176" s="224">
        <v>1</v>
      </c>
      <c r="GX176" s="224">
        <v>1</v>
      </c>
      <c r="GY176" s="224">
        <v>1</v>
      </c>
      <c r="GZ176" s="224">
        <v>1</v>
      </c>
      <c r="HA176" s="224">
        <v>1</v>
      </c>
      <c r="HB176" s="224">
        <v>1</v>
      </c>
      <c r="HC176" s="224">
        <v>1</v>
      </c>
      <c r="HD176" s="224">
        <v>1</v>
      </c>
      <c r="HE176" s="224">
        <v>1</v>
      </c>
      <c r="HF176" s="224">
        <v>1</v>
      </c>
      <c r="HG176" s="224">
        <v>1</v>
      </c>
      <c r="HH176" s="224">
        <v>1</v>
      </c>
      <c r="HI176" s="224">
        <v>1</v>
      </c>
      <c r="HJ176" s="158"/>
      <c r="HK176" s="48">
        <f t="shared" si="774"/>
        <v>2015</v>
      </c>
      <c r="HL176" s="48">
        <f ca="1">IF($EJ176&gt;0,OFFSET(Dashboard!F$16,$EJ176-1,0),0)</f>
        <v>0</v>
      </c>
      <c r="HM176" s="48">
        <f ca="1">IF($EJ176&gt;0,OFFSET(Dashboard!G$16,$EJ176-1,0),0)</f>
        <v>0</v>
      </c>
      <c r="HN176" s="48">
        <f ca="1">IF($EJ176&gt;0,OFFSET(Dashboard!H$16,$EJ176-1,0),0)</f>
        <v>1</v>
      </c>
      <c r="HO176" s="158"/>
    </row>
    <row r="177" spans="1:223" ht="25.5" customHeight="1" x14ac:dyDescent="0.2">
      <c r="A177" s="48">
        <f t="shared" ca="1" si="941"/>
        <v>0</v>
      </c>
      <c r="B177" s="242">
        <f t="shared" si="749"/>
        <v>167</v>
      </c>
      <c r="C177" s="64"/>
      <c r="D177" s="653" t="str">
        <f ca="1">IF(EJ177&gt;0,OFFSET(Dashboard!$E$16,EJ177-1,0),"")</f>
        <v/>
      </c>
      <c r="E177" s="654" t="s">
        <v>480</v>
      </c>
      <c r="F177" s="655" t="s">
        <v>481</v>
      </c>
      <c r="G177" s="716">
        <f t="shared" ca="1" si="592"/>
        <v>6.1738383470002693</v>
      </c>
      <c r="H177" s="715">
        <f t="shared" ca="1" si="593"/>
        <v>1.4477124603761016</v>
      </c>
      <c r="I177" s="713">
        <f t="shared" ca="1" si="594"/>
        <v>-6.7062570796235276E-3</v>
      </c>
      <c r="J177" s="525">
        <v>42125</v>
      </c>
      <c r="K177" s="51">
        <v>15</v>
      </c>
      <c r="L177" s="158"/>
      <c r="M177" s="765">
        <v>1</v>
      </c>
      <c r="N177" s="86">
        <v>0</v>
      </c>
      <c r="O177" s="43">
        <v>100</v>
      </c>
      <c r="P177" s="158"/>
      <c r="R177" s="614">
        <v>3.9219392617110299E-2</v>
      </c>
      <c r="S177" s="615">
        <v>9.1966132232406814E-6</v>
      </c>
      <c r="T177" s="615">
        <v>-4.2601589904734707E-5</v>
      </c>
      <c r="U177" s="135">
        <v>1</v>
      </c>
      <c r="V177" s="135">
        <v>1</v>
      </c>
      <c r="W177" s="135">
        <v>0</v>
      </c>
      <c r="X177" s="138"/>
      <c r="Y177" s="138"/>
      <c r="Z177" s="48"/>
      <c r="AA177" s="43"/>
      <c r="AB177" s="43"/>
      <c r="AC177" s="43"/>
      <c r="AD177" s="43"/>
      <c r="AE177" s="43"/>
      <c r="AF177" s="43"/>
      <c r="AG177" s="43"/>
      <c r="AH177" s="43">
        <f t="shared" si="924"/>
        <v>0</v>
      </c>
      <c r="AI177" s="43">
        <f t="shared" si="925"/>
        <v>157418000</v>
      </c>
      <c r="AJ177" s="43">
        <f t="shared" si="926"/>
        <v>157418000</v>
      </c>
      <c r="AK177" s="43">
        <f t="shared" si="927"/>
        <v>157418000</v>
      </c>
      <c r="AL177" s="43">
        <f t="shared" si="928"/>
        <v>157418000</v>
      </c>
      <c r="AM177" s="43">
        <f t="shared" si="929"/>
        <v>157418000</v>
      </c>
      <c r="AN177" s="43">
        <f t="shared" si="930"/>
        <v>157418000</v>
      </c>
      <c r="AO177" s="43">
        <f t="shared" si="644"/>
        <v>157418000</v>
      </c>
      <c r="AP177" s="43">
        <f t="shared" si="645"/>
        <v>157418000</v>
      </c>
      <c r="AQ177" s="43">
        <f t="shared" si="646"/>
        <v>157418000</v>
      </c>
      <c r="AR177" s="43">
        <f t="shared" si="647"/>
        <v>157418000</v>
      </c>
      <c r="AS177" s="43">
        <f t="shared" si="648"/>
        <v>157418000</v>
      </c>
      <c r="AT177" s="43">
        <f t="shared" si="649"/>
        <v>157418000</v>
      </c>
      <c r="AU177" s="43">
        <f t="shared" si="650"/>
        <v>157418000</v>
      </c>
      <c r="AV177" s="43">
        <f t="shared" si="651"/>
        <v>157418000</v>
      </c>
      <c r="AW177" s="43">
        <f t="shared" si="652"/>
        <v>157418000</v>
      </c>
      <c r="AX177" s="43">
        <f t="shared" si="653"/>
        <v>157418000</v>
      </c>
      <c r="AY177" s="73"/>
      <c r="AZ177" s="23"/>
      <c r="BA177" s="526"/>
      <c r="BB177" s="92"/>
      <c r="BC177" s="92"/>
      <c r="BD177" s="92"/>
      <c r="BE177" s="92"/>
      <c r="BF177" s="92"/>
      <c r="BG177" s="92"/>
      <c r="BH177" s="92"/>
      <c r="BI177" s="92"/>
      <c r="BJ177" s="92">
        <f t="shared" si="917"/>
        <v>1</v>
      </c>
      <c r="BK177" s="92">
        <f t="shared" si="917"/>
        <v>1</v>
      </c>
      <c r="BL177" s="92">
        <f t="shared" si="917"/>
        <v>1</v>
      </c>
      <c r="BM177" s="92">
        <f t="shared" si="917"/>
        <v>1</v>
      </c>
      <c r="BN177" s="92">
        <f t="shared" si="917"/>
        <v>1</v>
      </c>
      <c r="BO177" s="92">
        <f t="shared" si="917"/>
        <v>1</v>
      </c>
      <c r="BP177" s="92">
        <f t="shared" si="917"/>
        <v>1</v>
      </c>
      <c r="BQ177" s="92">
        <f t="shared" si="917"/>
        <v>1</v>
      </c>
      <c r="BR177" s="92">
        <f t="shared" si="917"/>
        <v>1</v>
      </c>
      <c r="BS177" s="92">
        <f t="shared" si="917"/>
        <v>1</v>
      </c>
      <c r="BT177" s="92">
        <f t="shared" si="917"/>
        <v>1</v>
      </c>
      <c r="BU177" s="92">
        <f t="shared" si="917"/>
        <v>1</v>
      </c>
      <c r="BV177" s="92">
        <f t="shared" si="917"/>
        <v>1</v>
      </c>
      <c r="BW177" s="92">
        <f t="shared" si="917"/>
        <v>1</v>
      </c>
      <c r="BX177" s="92">
        <f t="shared" si="917"/>
        <v>1</v>
      </c>
      <c r="BY177" s="92">
        <f t="shared" si="917"/>
        <v>1</v>
      </c>
      <c r="BZ177" s="23"/>
      <c r="CA177" s="526"/>
      <c r="CB177" s="92"/>
      <c r="CC177" s="92"/>
      <c r="CD177" s="92"/>
      <c r="CE177" s="92"/>
      <c r="CF177" s="92"/>
      <c r="CG177" s="92"/>
      <c r="CH177" s="92"/>
      <c r="CI177" s="92"/>
      <c r="CJ177" s="92">
        <f t="shared" si="918"/>
        <v>1</v>
      </c>
      <c r="CK177" s="92">
        <f t="shared" si="918"/>
        <v>1</v>
      </c>
      <c r="CL177" s="92">
        <f t="shared" si="918"/>
        <v>1</v>
      </c>
      <c r="CM177" s="92">
        <f t="shared" si="918"/>
        <v>1</v>
      </c>
      <c r="CN177" s="92">
        <f t="shared" si="918"/>
        <v>1</v>
      </c>
      <c r="CO177" s="92">
        <f t="shared" si="918"/>
        <v>1</v>
      </c>
      <c r="CP177" s="92">
        <f t="shared" si="918"/>
        <v>1</v>
      </c>
      <c r="CQ177" s="92">
        <f t="shared" si="918"/>
        <v>1</v>
      </c>
      <c r="CR177" s="92">
        <f t="shared" si="918"/>
        <v>1</v>
      </c>
      <c r="CS177" s="92">
        <f t="shared" si="918"/>
        <v>1</v>
      </c>
      <c r="CT177" s="92">
        <f t="shared" si="918"/>
        <v>1</v>
      </c>
      <c r="CU177" s="92">
        <f t="shared" si="918"/>
        <v>1</v>
      </c>
      <c r="CV177" s="92">
        <f t="shared" si="918"/>
        <v>1</v>
      </c>
      <c r="CW177" s="92">
        <f t="shared" si="918"/>
        <v>1</v>
      </c>
      <c r="CX177" s="92">
        <f t="shared" si="918"/>
        <v>1</v>
      </c>
      <c r="CY177" s="92">
        <f t="shared" si="918"/>
        <v>1</v>
      </c>
      <c r="CZ177" s="158"/>
      <c r="DA177" s="526"/>
      <c r="DB177" s="92"/>
      <c r="DC177" s="92"/>
      <c r="DD177" s="92"/>
      <c r="DE177" s="92"/>
      <c r="DF177" s="92"/>
      <c r="DG177" s="92"/>
      <c r="DH177" s="92"/>
      <c r="DI177" s="92"/>
      <c r="DJ177" s="92">
        <f t="shared" si="919"/>
        <v>1</v>
      </c>
      <c r="DK177" s="92">
        <f t="shared" si="919"/>
        <v>1</v>
      </c>
      <c r="DL177" s="92">
        <f t="shared" si="919"/>
        <v>1</v>
      </c>
      <c r="DM177" s="92">
        <f t="shared" si="919"/>
        <v>1</v>
      </c>
      <c r="DN177" s="92">
        <f t="shared" si="919"/>
        <v>1</v>
      </c>
      <c r="DO177" s="92">
        <f t="shared" si="919"/>
        <v>1</v>
      </c>
      <c r="DP177" s="92">
        <f t="shared" si="919"/>
        <v>1</v>
      </c>
      <c r="DQ177" s="92">
        <f t="shared" si="919"/>
        <v>1</v>
      </c>
      <c r="DR177" s="92">
        <f t="shared" si="919"/>
        <v>1</v>
      </c>
      <c r="DS177" s="92">
        <f t="shared" si="919"/>
        <v>1</v>
      </c>
      <c r="DT177" s="92">
        <f t="shared" si="919"/>
        <v>1</v>
      </c>
      <c r="DU177" s="92">
        <f t="shared" si="919"/>
        <v>1</v>
      </c>
      <c r="DV177" s="92">
        <f t="shared" si="919"/>
        <v>1</v>
      </c>
      <c r="DW177" s="92">
        <f t="shared" si="919"/>
        <v>1</v>
      </c>
      <c r="DX177" s="92">
        <f t="shared" si="919"/>
        <v>1</v>
      </c>
      <c r="DY177" s="92">
        <f t="shared" si="919"/>
        <v>1</v>
      </c>
      <c r="DZ177" s="158"/>
      <c r="EA177" s="48">
        <v>12</v>
      </c>
      <c r="EB177" s="47">
        <v>0.35868839344504999</v>
      </c>
      <c r="EC177" s="48">
        <v>2005</v>
      </c>
      <c r="ED177" s="49">
        <v>2.1707167050799399E-2</v>
      </c>
      <c r="EE177" s="50">
        <v>0.31464115507938401</v>
      </c>
      <c r="EF177" s="71"/>
      <c r="EH177" s="47">
        <f t="shared" si="909"/>
        <v>0.71</v>
      </c>
      <c r="EI177" s="23"/>
      <c r="EJ177" s="48">
        <f t="shared" si="770"/>
        <v>0</v>
      </c>
      <c r="EK177" s="48">
        <v>0</v>
      </c>
      <c r="EL177" s="48">
        <v>0</v>
      </c>
      <c r="EM177" s="48">
        <v>0</v>
      </c>
      <c r="EN177" s="48">
        <v>0</v>
      </c>
      <c r="EO177" s="48">
        <v>0</v>
      </c>
      <c r="EP177" s="48">
        <v>0</v>
      </c>
      <c r="EQ177" s="48">
        <v>0</v>
      </c>
      <c r="ER177" s="48">
        <v>0</v>
      </c>
      <c r="ES177" s="48">
        <v>0</v>
      </c>
      <c r="ET177" s="48">
        <v>0</v>
      </c>
      <c r="EU177" s="48">
        <v>0</v>
      </c>
      <c r="EV177" s="48">
        <v>0</v>
      </c>
      <c r="EW177" s="48">
        <v>0</v>
      </c>
      <c r="EX177" s="48">
        <v>0</v>
      </c>
      <c r="EY177" s="48">
        <f t="shared" si="771"/>
        <v>0</v>
      </c>
      <c r="EZ177" s="48">
        <f t="shared" si="579"/>
        <v>0</v>
      </c>
      <c r="FA177" s="158"/>
      <c r="FB177" s="48">
        <f t="shared" si="837"/>
        <v>9</v>
      </c>
      <c r="FC177" s="43">
        <f t="shared" si="772"/>
        <v>2017</v>
      </c>
      <c r="FD177" s="78"/>
      <c r="FE177" s="78"/>
      <c r="FF177" s="78"/>
      <c r="FG177" s="78"/>
      <c r="FH177" s="78"/>
      <c r="FI177" s="78"/>
      <c r="FJ177" s="23"/>
      <c r="FK177" s="48"/>
      <c r="FL177" s="43"/>
      <c r="FM177" s="43"/>
      <c r="FN177" s="43"/>
      <c r="FO177" s="43"/>
      <c r="FP177" s="43"/>
      <c r="FQ177" s="43"/>
      <c r="FR177" s="43"/>
      <c r="FS177" s="43"/>
      <c r="FT177" s="43">
        <v>157418000</v>
      </c>
      <c r="FU177" s="43">
        <v>157418000</v>
      </c>
      <c r="FV177" s="43">
        <v>157418000</v>
      </c>
      <c r="FW177" s="43">
        <v>157418000</v>
      </c>
      <c r="FX177" s="43">
        <v>157418000</v>
      </c>
      <c r="FY177" s="43">
        <v>157418000</v>
      </c>
      <c r="FZ177" s="43">
        <f t="shared" si="931"/>
        <v>157418000</v>
      </c>
      <c r="GA177" s="43">
        <f t="shared" si="932"/>
        <v>157418000</v>
      </c>
      <c r="GB177" s="43">
        <f t="shared" si="933"/>
        <v>157418000</v>
      </c>
      <c r="GC177" s="43">
        <f t="shared" si="934"/>
        <v>157418000</v>
      </c>
      <c r="GD177" s="43">
        <f t="shared" si="935"/>
        <v>157418000</v>
      </c>
      <c r="GE177" s="43">
        <f t="shared" si="936"/>
        <v>157418000</v>
      </c>
      <c r="GF177" s="43">
        <f t="shared" si="937"/>
        <v>157418000</v>
      </c>
      <c r="GG177" s="43">
        <f t="shared" si="938"/>
        <v>157418000</v>
      </c>
      <c r="GH177" s="43">
        <f t="shared" si="939"/>
        <v>157418000</v>
      </c>
      <c r="GI177" s="43">
        <f t="shared" si="940"/>
        <v>157418000</v>
      </c>
      <c r="GJ177" s="158"/>
      <c r="GK177" s="48"/>
      <c r="GL177" s="43"/>
      <c r="GM177" s="43"/>
      <c r="GN177" s="43"/>
      <c r="GO177" s="43"/>
      <c r="GP177" s="43"/>
      <c r="GQ177" s="43"/>
      <c r="GR177" s="43"/>
      <c r="GS177" s="224">
        <v>1</v>
      </c>
      <c r="GT177" s="224">
        <v>1</v>
      </c>
      <c r="GU177" s="224">
        <v>1</v>
      </c>
      <c r="GV177" s="224">
        <v>1</v>
      </c>
      <c r="GW177" s="224">
        <v>1</v>
      </c>
      <c r="GX177" s="224">
        <v>1</v>
      </c>
      <c r="GY177" s="224">
        <v>1</v>
      </c>
      <c r="GZ177" s="224">
        <v>1</v>
      </c>
      <c r="HA177" s="224">
        <v>1</v>
      </c>
      <c r="HB177" s="224">
        <v>1</v>
      </c>
      <c r="HC177" s="224">
        <v>1</v>
      </c>
      <c r="HD177" s="224">
        <v>1</v>
      </c>
      <c r="HE177" s="224">
        <v>1</v>
      </c>
      <c r="HF177" s="224">
        <v>1</v>
      </c>
      <c r="HG177" s="224">
        <v>1</v>
      </c>
      <c r="HH177" s="224">
        <v>1</v>
      </c>
      <c r="HI177" s="224">
        <v>1</v>
      </c>
      <c r="HJ177" s="158"/>
      <c r="HK177" s="48">
        <f t="shared" si="774"/>
        <v>0</v>
      </c>
      <c r="HL177" s="48">
        <f ca="1">IF($EJ177&gt;0,OFFSET(Dashboard!F$16,$EJ177-1,0),0)</f>
        <v>0</v>
      </c>
      <c r="HM177" s="48">
        <f ca="1">IF($EJ177&gt;0,OFFSET(Dashboard!G$16,$EJ177-1,0),0)</f>
        <v>0</v>
      </c>
      <c r="HN177" s="48">
        <f ca="1">IF($EJ177&gt;0,OFFSET(Dashboard!H$16,$EJ177-1,0),0)</f>
        <v>0</v>
      </c>
      <c r="HO177" s="158"/>
    </row>
    <row r="178" spans="1:223" ht="25.5" customHeight="1" x14ac:dyDescent="0.2">
      <c r="A178" s="48">
        <f t="shared" ca="1" si="941"/>
        <v>0</v>
      </c>
      <c r="B178" s="242">
        <f t="shared" si="749"/>
        <v>168</v>
      </c>
      <c r="C178" s="64"/>
      <c r="D178" s="653" t="str">
        <f ca="1">IF(EJ178&gt;0,OFFSET(Dashboard!$E$16,EJ178-1,0),"")</f>
        <v/>
      </c>
      <c r="E178" s="654" t="s">
        <v>482</v>
      </c>
      <c r="F178" s="655" t="s">
        <v>483</v>
      </c>
      <c r="G178" s="716">
        <f t="shared" ca="1" si="592"/>
        <v>85.586303915773939</v>
      </c>
      <c r="H178" s="715">
        <f t="shared" ca="1" si="593"/>
        <v>23.948834448162863</v>
      </c>
      <c r="I178" s="713">
        <f t="shared" ca="1" si="594"/>
        <v>-0.12958935108231151</v>
      </c>
      <c r="J178" s="525">
        <v>42125</v>
      </c>
      <c r="K178" s="51">
        <v>30</v>
      </c>
      <c r="L178" s="158"/>
      <c r="M178" s="765">
        <v>1</v>
      </c>
      <c r="N178" s="86">
        <v>0</v>
      </c>
      <c r="O178" s="43">
        <v>100</v>
      </c>
      <c r="P178" s="158"/>
      <c r="R178" s="614">
        <v>0.46235478890802206</v>
      </c>
      <c r="S178" s="615">
        <v>1.2937652158422896E-4</v>
      </c>
      <c r="T178" s="615">
        <v>-7.0006828573125081E-4</v>
      </c>
      <c r="U178" s="135">
        <v>1</v>
      </c>
      <c r="V178" s="135">
        <v>1</v>
      </c>
      <c r="W178" s="135">
        <v>0</v>
      </c>
      <c r="X178" s="138"/>
      <c r="Y178" s="138"/>
      <c r="Z178" s="48"/>
      <c r="AA178" s="43"/>
      <c r="AB178" s="43"/>
      <c r="AC178" s="43"/>
      <c r="AD178" s="43"/>
      <c r="AE178" s="43"/>
      <c r="AF178" s="43"/>
      <c r="AG178" s="43"/>
      <c r="AH178" s="43">
        <f t="shared" si="924"/>
        <v>0</v>
      </c>
      <c r="AI178" s="43">
        <f t="shared" si="925"/>
        <v>185109586.76973915</v>
      </c>
      <c r="AJ178" s="43">
        <f t="shared" si="926"/>
        <v>185109586.76973915</v>
      </c>
      <c r="AK178" s="43">
        <f t="shared" si="927"/>
        <v>185109586.76973915</v>
      </c>
      <c r="AL178" s="43">
        <f t="shared" si="928"/>
        <v>185109586.76973915</v>
      </c>
      <c r="AM178" s="43">
        <f t="shared" si="929"/>
        <v>185109586.76973915</v>
      </c>
      <c r="AN178" s="43">
        <f t="shared" si="930"/>
        <v>185109586.76973915</v>
      </c>
      <c r="AO178" s="43">
        <f t="shared" si="644"/>
        <v>185109586.76973915</v>
      </c>
      <c r="AP178" s="43">
        <f t="shared" si="645"/>
        <v>185109586.76973915</v>
      </c>
      <c r="AQ178" s="43">
        <f t="shared" si="646"/>
        <v>185109586.76973915</v>
      </c>
      <c r="AR178" s="43">
        <f t="shared" si="647"/>
        <v>185109586.76973915</v>
      </c>
      <c r="AS178" s="43">
        <f t="shared" si="648"/>
        <v>185109586.76973915</v>
      </c>
      <c r="AT178" s="43">
        <f t="shared" si="649"/>
        <v>185109586.76973915</v>
      </c>
      <c r="AU178" s="43">
        <f t="shared" si="650"/>
        <v>185109586.76973915</v>
      </c>
      <c r="AV178" s="43">
        <f t="shared" si="651"/>
        <v>185109586.76973915</v>
      </c>
      <c r="AW178" s="43">
        <f t="shared" si="652"/>
        <v>185109586.76973915</v>
      </c>
      <c r="AX178" s="43">
        <f t="shared" si="653"/>
        <v>185109586.76973915</v>
      </c>
      <c r="AY178" s="73"/>
      <c r="AZ178" s="23"/>
      <c r="BA178" s="526"/>
      <c r="BB178" s="92"/>
      <c r="BC178" s="92"/>
      <c r="BD178" s="92"/>
      <c r="BE178" s="92"/>
      <c r="BF178" s="92"/>
      <c r="BG178" s="92"/>
      <c r="BH178" s="92"/>
      <c r="BI178" s="92"/>
      <c r="BJ178" s="92">
        <f t="shared" si="917"/>
        <v>1</v>
      </c>
      <c r="BK178" s="92">
        <f t="shared" si="917"/>
        <v>1</v>
      </c>
      <c r="BL178" s="92">
        <f t="shared" si="917"/>
        <v>1</v>
      </c>
      <c r="BM178" s="92">
        <f t="shared" si="917"/>
        <v>1</v>
      </c>
      <c r="BN178" s="92">
        <f t="shared" si="917"/>
        <v>1</v>
      </c>
      <c r="BO178" s="92">
        <f t="shared" si="917"/>
        <v>1</v>
      </c>
      <c r="BP178" s="92">
        <f t="shared" si="917"/>
        <v>1</v>
      </c>
      <c r="BQ178" s="92">
        <f t="shared" si="917"/>
        <v>1</v>
      </c>
      <c r="BR178" s="92">
        <f t="shared" si="917"/>
        <v>1</v>
      </c>
      <c r="BS178" s="92">
        <f t="shared" si="917"/>
        <v>1</v>
      </c>
      <c r="BT178" s="92">
        <f t="shared" si="917"/>
        <v>1</v>
      </c>
      <c r="BU178" s="92">
        <f t="shared" si="917"/>
        <v>1</v>
      </c>
      <c r="BV178" s="92">
        <f t="shared" si="917"/>
        <v>1</v>
      </c>
      <c r="BW178" s="92">
        <f t="shared" si="917"/>
        <v>1</v>
      </c>
      <c r="BX178" s="92">
        <f t="shared" si="917"/>
        <v>1</v>
      </c>
      <c r="BY178" s="92">
        <f t="shared" si="917"/>
        <v>1</v>
      </c>
      <c r="BZ178" s="23"/>
      <c r="CA178" s="526"/>
      <c r="CB178" s="92"/>
      <c r="CC178" s="92"/>
      <c r="CD178" s="92"/>
      <c r="CE178" s="92"/>
      <c r="CF178" s="92"/>
      <c r="CG178" s="92"/>
      <c r="CH178" s="92"/>
      <c r="CI178" s="92"/>
      <c r="CJ178" s="92">
        <f t="shared" si="918"/>
        <v>1</v>
      </c>
      <c r="CK178" s="92">
        <f t="shared" si="918"/>
        <v>1</v>
      </c>
      <c r="CL178" s="92">
        <f t="shared" si="918"/>
        <v>1</v>
      </c>
      <c r="CM178" s="92">
        <f t="shared" si="918"/>
        <v>1</v>
      </c>
      <c r="CN178" s="92">
        <f t="shared" si="918"/>
        <v>1</v>
      </c>
      <c r="CO178" s="92">
        <f t="shared" si="918"/>
        <v>1</v>
      </c>
      <c r="CP178" s="92">
        <f t="shared" si="918"/>
        <v>1</v>
      </c>
      <c r="CQ178" s="92">
        <f t="shared" si="918"/>
        <v>1</v>
      </c>
      <c r="CR178" s="92">
        <f t="shared" si="918"/>
        <v>1</v>
      </c>
      <c r="CS178" s="92">
        <f t="shared" si="918"/>
        <v>1</v>
      </c>
      <c r="CT178" s="92">
        <f t="shared" si="918"/>
        <v>1</v>
      </c>
      <c r="CU178" s="92">
        <f t="shared" si="918"/>
        <v>1</v>
      </c>
      <c r="CV178" s="92">
        <f t="shared" si="918"/>
        <v>1</v>
      </c>
      <c r="CW178" s="92">
        <f t="shared" si="918"/>
        <v>1</v>
      </c>
      <c r="CX178" s="92">
        <f t="shared" si="918"/>
        <v>1</v>
      </c>
      <c r="CY178" s="92">
        <f t="shared" si="918"/>
        <v>1</v>
      </c>
      <c r="CZ178" s="158"/>
      <c r="DA178" s="526"/>
      <c r="DB178" s="92"/>
      <c r="DC178" s="92"/>
      <c r="DD178" s="92"/>
      <c r="DE178" s="92"/>
      <c r="DF178" s="92"/>
      <c r="DG178" s="92"/>
      <c r="DH178" s="92"/>
      <c r="DI178" s="92"/>
      <c r="DJ178" s="92">
        <f t="shared" si="919"/>
        <v>1</v>
      </c>
      <c r="DK178" s="92">
        <f t="shared" si="919"/>
        <v>1</v>
      </c>
      <c r="DL178" s="92">
        <f t="shared" si="919"/>
        <v>1</v>
      </c>
      <c r="DM178" s="92">
        <f t="shared" si="919"/>
        <v>1</v>
      </c>
      <c r="DN178" s="92">
        <f t="shared" si="919"/>
        <v>1</v>
      </c>
      <c r="DO178" s="92">
        <f t="shared" si="919"/>
        <v>1</v>
      </c>
      <c r="DP178" s="92">
        <f t="shared" si="919"/>
        <v>1</v>
      </c>
      <c r="DQ178" s="92">
        <f t="shared" si="919"/>
        <v>1</v>
      </c>
      <c r="DR178" s="92">
        <f t="shared" si="919"/>
        <v>1</v>
      </c>
      <c r="DS178" s="92">
        <f t="shared" si="919"/>
        <v>1</v>
      </c>
      <c r="DT178" s="92">
        <f t="shared" si="919"/>
        <v>1</v>
      </c>
      <c r="DU178" s="92">
        <f t="shared" si="919"/>
        <v>1</v>
      </c>
      <c r="DV178" s="92">
        <f t="shared" si="919"/>
        <v>1</v>
      </c>
      <c r="DW178" s="92">
        <f t="shared" si="919"/>
        <v>1</v>
      </c>
      <c r="DX178" s="92">
        <f t="shared" si="919"/>
        <v>1</v>
      </c>
      <c r="DY178" s="92">
        <f t="shared" si="919"/>
        <v>1</v>
      </c>
      <c r="DZ178" s="158"/>
      <c r="EA178" s="48">
        <v>12</v>
      </c>
      <c r="EB178" s="47">
        <v>0.35868839344504999</v>
      </c>
      <c r="EC178" s="48">
        <v>2005</v>
      </c>
      <c r="ED178" s="49">
        <v>2.1707167050799399E-2</v>
      </c>
      <c r="EE178" s="50">
        <v>0.31464115507938401</v>
      </c>
      <c r="EF178" s="71"/>
      <c r="EH178" s="47">
        <f t="shared" si="909"/>
        <v>0.71</v>
      </c>
      <c r="EI178" s="23"/>
      <c r="EJ178" s="48">
        <f t="shared" si="770"/>
        <v>0</v>
      </c>
      <c r="EK178" s="48">
        <v>0</v>
      </c>
      <c r="EL178" s="48">
        <v>0</v>
      </c>
      <c r="EM178" s="48">
        <v>0</v>
      </c>
      <c r="EN178" s="48">
        <v>0</v>
      </c>
      <c r="EO178" s="48">
        <v>0</v>
      </c>
      <c r="EP178" s="48">
        <v>0</v>
      </c>
      <c r="EQ178" s="48">
        <v>0</v>
      </c>
      <c r="ER178" s="48">
        <v>0</v>
      </c>
      <c r="ES178" s="48">
        <v>0</v>
      </c>
      <c r="ET178" s="48">
        <v>0</v>
      </c>
      <c r="EU178" s="48">
        <v>0</v>
      </c>
      <c r="EV178" s="48">
        <v>0</v>
      </c>
      <c r="EW178" s="48">
        <v>0</v>
      </c>
      <c r="EX178" s="48">
        <v>0</v>
      </c>
      <c r="EY178" s="48">
        <f t="shared" si="771"/>
        <v>0</v>
      </c>
      <c r="EZ178" s="48">
        <f t="shared" si="579"/>
        <v>0</v>
      </c>
      <c r="FA178" s="158"/>
      <c r="FB178" s="48">
        <f t="shared" si="837"/>
        <v>9</v>
      </c>
      <c r="FC178" s="43">
        <f t="shared" si="772"/>
        <v>2017</v>
      </c>
      <c r="FD178" s="78"/>
      <c r="FE178" s="78"/>
      <c r="FF178" s="78"/>
      <c r="FG178" s="78"/>
      <c r="FH178" s="78"/>
      <c r="FI178" s="78"/>
      <c r="FJ178" s="23"/>
      <c r="FK178" s="48"/>
      <c r="FL178" s="43"/>
      <c r="FM178" s="43"/>
      <c r="FN178" s="43"/>
      <c r="FO178" s="43"/>
      <c r="FP178" s="43"/>
      <c r="FQ178" s="43"/>
      <c r="FR178" s="43"/>
      <c r="FS178" s="43"/>
      <c r="FT178" s="43">
        <v>185109586.76973915</v>
      </c>
      <c r="FU178" s="43">
        <v>185109586.76973915</v>
      </c>
      <c r="FV178" s="43">
        <v>185109586.76973915</v>
      </c>
      <c r="FW178" s="43">
        <v>185109586.76973915</v>
      </c>
      <c r="FX178" s="43">
        <v>185109586.76973915</v>
      </c>
      <c r="FY178" s="43">
        <v>185109586.76973915</v>
      </c>
      <c r="FZ178" s="43">
        <f t="shared" si="931"/>
        <v>185109586.76973915</v>
      </c>
      <c r="GA178" s="43">
        <f t="shared" si="932"/>
        <v>185109586.76973915</v>
      </c>
      <c r="GB178" s="43">
        <f t="shared" si="933"/>
        <v>185109586.76973915</v>
      </c>
      <c r="GC178" s="43">
        <f t="shared" si="934"/>
        <v>185109586.76973915</v>
      </c>
      <c r="GD178" s="43">
        <f t="shared" si="935"/>
        <v>185109586.76973915</v>
      </c>
      <c r="GE178" s="43">
        <f t="shared" si="936"/>
        <v>185109586.76973915</v>
      </c>
      <c r="GF178" s="43">
        <f t="shared" si="937"/>
        <v>185109586.76973915</v>
      </c>
      <c r="GG178" s="43">
        <f t="shared" si="938"/>
        <v>185109586.76973915</v>
      </c>
      <c r="GH178" s="43">
        <f t="shared" si="939"/>
        <v>185109586.76973915</v>
      </c>
      <c r="GI178" s="43">
        <f t="shared" si="940"/>
        <v>185109586.76973915</v>
      </c>
      <c r="GJ178" s="158"/>
      <c r="GK178" s="48"/>
      <c r="GL178" s="43"/>
      <c r="GM178" s="43"/>
      <c r="GN178" s="43"/>
      <c r="GO178" s="43"/>
      <c r="GP178" s="43"/>
      <c r="GQ178" s="43"/>
      <c r="GR178" s="43"/>
      <c r="GS178" s="224">
        <v>1</v>
      </c>
      <c r="GT178" s="224">
        <v>1</v>
      </c>
      <c r="GU178" s="224">
        <v>1</v>
      </c>
      <c r="GV178" s="224">
        <v>1</v>
      </c>
      <c r="GW178" s="224">
        <v>1</v>
      </c>
      <c r="GX178" s="224">
        <v>1</v>
      </c>
      <c r="GY178" s="224">
        <v>1</v>
      </c>
      <c r="GZ178" s="224">
        <v>1</v>
      </c>
      <c r="HA178" s="224">
        <v>1</v>
      </c>
      <c r="HB178" s="224">
        <v>1</v>
      </c>
      <c r="HC178" s="224">
        <v>1</v>
      </c>
      <c r="HD178" s="224">
        <v>1</v>
      </c>
      <c r="HE178" s="224">
        <v>1</v>
      </c>
      <c r="HF178" s="224">
        <v>1</v>
      </c>
      <c r="HG178" s="224">
        <v>1</v>
      </c>
      <c r="HH178" s="224">
        <v>1</v>
      </c>
      <c r="HI178" s="224">
        <v>1</v>
      </c>
      <c r="HJ178" s="158"/>
      <c r="HK178" s="48">
        <f t="shared" si="774"/>
        <v>0</v>
      </c>
      <c r="HL178" s="48">
        <f ca="1">IF($EJ178&gt;0,OFFSET(Dashboard!F$16,$EJ178-1,0),0)</f>
        <v>0</v>
      </c>
      <c r="HM178" s="48">
        <f ca="1">IF($EJ178&gt;0,OFFSET(Dashboard!G$16,$EJ178-1,0),0)</f>
        <v>0</v>
      </c>
      <c r="HN178" s="48">
        <f ca="1">IF($EJ178&gt;0,OFFSET(Dashboard!H$16,$EJ178-1,0),0)</f>
        <v>0</v>
      </c>
      <c r="HO178" s="158"/>
    </row>
    <row r="179" spans="1:223" ht="25.5" customHeight="1" x14ac:dyDescent="0.2">
      <c r="A179" s="48">
        <f t="shared" ca="1" si="941"/>
        <v>0</v>
      </c>
      <c r="B179" s="242">
        <f t="shared" si="749"/>
        <v>169</v>
      </c>
      <c r="C179" s="64"/>
      <c r="D179" s="653" t="str">
        <f ca="1">IF(EJ179&gt;0,OFFSET(Dashboard!$E$16,EJ179-1,0),"")</f>
        <v/>
      </c>
      <c r="E179" s="654" t="s">
        <v>484</v>
      </c>
      <c r="F179" s="655" t="s">
        <v>485</v>
      </c>
      <c r="G179" s="716">
        <f t="shared" ca="1" si="592"/>
        <v>68.2</v>
      </c>
      <c r="H179" s="715">
        <f t="shared" ca="1" si="593"/>
        <v>0</v>
      </c>
      <c r="I179" s="713">
        <f t="shared" ca="1" si="594"/>
        <v>0</v>
      </c>
      <c r="J179" s="525">
        <v>42125</v>
      </c>
      <c r="K179" s="51">
        <v>15</v>
      </c>
      <c r="L179" s="158"/>
      <c r="M179" s="765">
        <v>1</v>
      </c>
      <c r="N179" s="86">
        <v>0</v>
      </c>
      <c r="O179" s="43">
        <v>100</v>
      </c>
      <c r="P179" s="158"/>
      <c r="R179" s="614">
        <v>0.37201474660932793</v>
      </c>
      <c r="S179" s="615">
        <v>0</v>
      </c>
      <c r="T179" s="615">
        <v>0</v>
      </c>
      <c r="U179" s="135">
        <v>1</v>
      </c>
      <c r="V179" s="135">
        <v>1</v>
      </c>
      <c r="W179" s="135">
        <v>0</v>
      </c>
      <c r="X179" s="138"/>
      <c r="Y179" s="138"/>
      <c r="Z179" s="48"/>
      <c r="AA179" s="43"/>
      <c r="AB179" s="43"/>
      <c r="AC179" s="43"/>
      <c r="AD179" s="43"/>
      <c r="AE179" s="43"/>
      <c r="AF179" s="43"/>
      <c r="AG179" s="43"/>
      <c r="AH179" s="43">
        <f t="shared" si="924"/>
        <v>0</v>
      </c>
      <c r="AI179" s="43">
        <f t="shared" si="925"/>
        <v>183326066.02721685</v>
      </c>
      <c r="AJ179" s="43">
        <f t="shared" si="926"/>
        <v>183326066.02721685</v>
      </c>
      <c r="AK179" s="43">
        <f t="shared" si="927"/>
        <v>183326066.02721685</v>
      </c>
      <c r="AL179" s="43">
        <f t="shared" si="928"/>
        <v>183326066.02721685</v>
      </c>
      <c r="AM179" s="43">
        <f t="shared" si="929"/>
        <v>183326066.02721685</v>
      </c>
      <c r="AN179" s="43">
        <f t="shared" si="930"/>
        <v>183326066.02721685</v>
      </c>
      <c r="AO179" s="43">
        <f t="shared" si="644"/>
        <v>183326066.02721685</v>
      </c>
      <c r="AP179" s="43">
        <f t="shared" si="645"/>
        <v>183326066.02721685</v>
      </c>
      <c r="AQ179" s="43">
        <f t="shared" si="646"/>
        <v>183326066.02721685</v>
      </c>
      <c r="AR179" s="43">
        <f t="shared" si="647"/>
        <v>183326066.02721685</v>
      </c>
      <c r="AS179" s="43">
        <f t="shared" si="648"/>
        <v>183326066.02721685</v>
      </c>
      <c r="AT179" s="43">
        <f t="shared" si="649"/>
        <v>183326066.02721685</v>
      </c>
      <c r="AU179" s="43">
        <f t="shared" si="650"/>
        <v>183326066.02721685</v>
      </c>
      <c r="AV179" s="43">
        <f t="shared" si="651"/>
        <v>183326066.02721685</v>
      </c>
      <c r="AW179" s="43">
        <f t="shared" si="652"/>
        <v>183326066.02721685</v>
      </c>
      <c r="AX179" s="43">
        <f t="shared" si="653"/>
        <v>183326066.02721685</v>
      </c>
      <c r="AY179" s="73"/>
      <c r="AZ179" s="23"/>
      <c r="BA179" s="526"/>
      <c r="BB179" s="92"/>
      <c r="BC179" s="92"/>
      <c r="BD179" s="92"/>
      <c r="BE179" s="92"/>
      <c r="BF179" s="92"/>
      <c r="BG179" s="92"/>
      <c r="BH179" s="92"/>
      <c r="BI179" s="92"/>
      <c r="BJ179" s="92">
        <f t="shared" si="917"/>
        <v>1</v>
      </c>
      <c r="BK179" s="92">
        <f t="shared" si="917"/>
        <v>1</v>
      </c>
      <c r="BL179" s="92">
        <f t="shared" si="917"/>
        <v>1</v>
      </c>
      <c r="BM179" s="92">
        <f t="shared" si="917"/>
        <v>1</v>
      </c>
      <c r="BN179" s="92">
        <f t="shared" si="917"/>
        <v>1</v>
      </c>
      <c r="BO179" s="92">
        <f t="shared" si="917"/>
        <v>1</v>
      </c>
      <c r="BP179" s="92">
        <f t="shared" si="917"/>
        <v>1</v>
      </c>
      <c r="BQ179" s="92">
        <f t="shared" si="917"/>
        <v>1</v>
      </c>
      <c r="BR179" s="92">
        <f t="shared" si="917"/>
        <v>1</v>
      </c>
      <c r="BS179" s="92">
        <f t="shared" si="917"/>
        <v>1</v>
      </c>
      <c r="BT179" s="92">
        <f t="shared" si="917"/>
        <v>1</v>
      </c>
      <c r="BU179" s="92">
        <f t="shared" si="917"/>
        <v>1</v>
      </c>
      <c r="BV179" s="92">
        <f t="shared" si="917"/>
        <v>1</v>
      </c>
      <c r="BW179" s="92">
        <f t="shared" si="917"/>
        <v>1</v>
      </c>
      <c r="BX179" s="92">
        <f t="shared" si="917"/>
        <v>1</v>
      </c>
      <c r="BY179" s="92">
        <f t="shared" si="917"/>
        <v>1</v>
      </c>
      <c r="BZ179" s="23"/>
      <c r="CA179" s="526"/>
      <c r="CB179" s="92"/>
      <c r="CC179" s="92"/>
      <c r="CD179" s="92"/>
      <c r="CE179" s="92"/>
      <c r="CF179" s="92"/>
      <c r="CG179" s="92"/>
      <c r="CH179" s="92"/>
      <c r="CI179" s="92"/>
      <c r="CJ179" s="92">
        <f t="shared" si="918"/>
        <v>1</v>
      </c>
      <c r="CK179" s="92">
        <f t="shared" si="918"/>
        <v>1</v>
      </c>
      <c r="CL179" s="92">
        <f t="shared" si="918"/>
        <v>1</v>
      </c>
      <c r="CM179" s="92">
        <f t="shared" si="918"/>
        <v>1</v>
      </c>
      <c r="CN179" s="92">
        <f t="shared" si="918"/>
        <v>1</v>
      </c>
      <c r="CO179" s="92">
        <f t="shared" si="918"/>
        <v>1</v>
      </c>
      <c r="CP179" s="92">
        <f t="shared" si="918"/>
        <v>1</v>
      </c>
      <c r="CQ179" s="92">
        <f t="shared" si="918"/>
        <v>1</v>
      </c>
      <c r="CR179" s="92">
        <f t="shared" si="918"/>
        <v>1</v>
      </c>
      <c r="CS179" s="92">
        <f t="shared" si="918"/>
        <v>1</v>
      </c>
      <c r="CT179" s="92">
        <f t="shared" si="918"/>
        <v>1</v>
      </c>
      <c r="CU179" s="92">
        <f t="shared" si="918"/>
        <v>1</v>
      </c>
      <c r="CV179" s="92">
        <f t="shared" si="918"/>
        <v>1</v>
      </c>
      <c r="CW179" s="92">
        <f t="shared" si="918"/>
        <v>1</v>
      </c>
      <c r="CX179" s="92">
        <f t="shared" si="918"/>
        <v>1</v>
      </c>
      <c r="CY179" s="92">
        <f t="shared" si="918"/>
        <v>1</v>
      </c>
      <c r="CZ179" s="158"/>
      <c r="DA179" s="526"/>
      <c r="DB179" s="92"/>
      <c r="DC179" s="92"/>
      <c r="DD179" s="92"/>
      <c r="DE179" s="92"/>
      <c r="DF179" s="92"/>
      <c r="DG179" s="92"/>
      <c r="DH179" s="92"/>
      <c r="DI179" s="92"/>
      <c r="DJ179" s="92">
        <f t="shared" si="919"/>
        <v>1</v>
      </c>
      <c r="DK179" s="92">
        <f t="shared" si="919"/>
        <v>1</v>
      </c>
      <c r="DL179" s="92">
        <f t="shared" si="919"/>
        <v>1</v>
      </c>
      <c r="DM179" s="92">
        <f t="shared" si="919"/>
        <v>1</v>
      </c>
      <c r="DN179" s="92">
        <f t="shared" si="919"/>
        <v>1</v>
      </c>
      <c r="DO179" s="92">
        <f t="shared" si="919"/>
        <v>1</v>
      </c>
      <c r="DP179" s="92">
        <f t="shared" si="919"/>
        <v>1</v>
      </c>
      <c r="DQ179" s="92">
        <f t="shared" si="919"/>
        <v>1</v>
      </c>
      <c r="DR179" s="92">
        <f t="shared" si="919"/>
        <v>1</v>
      </c>
      <c r="DS179" s="92">
        <f t="shared" si="919"/>
        <v>1</v>
      </c>
      <c r="DT179" s="92">
        <f t="shared" si="919"/>
        <v>1</v>
      </c>
      <c r="DU179" s="92">
        <f t="shared" si="919"/>
        <v>1</v>
      </c>
      <c r="DV179" s="92">
        <f t="shared" si="919"/>
        <v>1</v>
      </c>
      <c r="DW179" s="92">
        <f t="shared" si="919"/>
        <v>1</v>
      </c>
      <c r="DX179" s="92">
        <f t="shared" si="919"/>
        <v>1</v>
      </c>
      <c r="DY179" s="92">
        <f t="shared" si="919"/>
        <v>1</v>
      </c>
      <c r="DZ179" s="158"/>
      <c r="EA179" s="48">
        <v>12</v>
      </c>
      <c r="EB179" s="47">
        <v>0.41400241739583998</v>
      </c>
      <c r="EC179" s="48">
        <v>2005</v>
      </c>
      <c r="ED179" s="49">
        <v>1.31733760607097E-2</v>
      </c>
      <c r="EE179" s="50">
        <v>0.257603154055701</v>
      </c>
      <c r="EF179" s="71"/>
      <c r="EH179" s="47">
        <f t="shared" si="909"/>
        <v>0.71</v>
      </c>
      <c r="EI179" s="23"/>
      <c r="EJ179" s="48">
        <f t="shared" si="770"/>
        <v>0</v>
      </c>
      <c r="EK179" s="48">
        <v>0</v>
      </c>
      <c r="EL179" s="48">
        <v>0</v>
      </c>
      <c r="EM179" s="48">
        <v>0</v>
      </c>
      <c r="EN179" s="48">
        <v>0</v>
      </c>
      <c r="EO179" s="48">
        <v>0</v>
      </c>
      <c r="EP179" s="48">
        <v>0</v>
      </c>
      <c r="EQ179" s="48">
        <v>0</v>
      </c>
      <c r="ER179" s="48">
        <v>0</v>
      </c>
      <c r="ES179" s="48">
        <v>0</v>
      </c>
      <c r="ET179" s="48">
        <v>0</v>
      </c>
      <c r="EU179" s="48">
        <v>0</v>
      </c>
      <c r="EV179" s="48">
        <v>0</v>
      </c>
      <c r="EW179" s="48">
        <v>0</v>
      </c>
      <c r="EX179" s="48">
        <v>0</v>
      </c>
      <c r="EY179" s="48">
        <f t="shared" si="771"/>
        <v>0</v>
      </c>
      <c r="EZ179" s="48">
        <f t="shared" si="579"/>
        <v>0</v>
      </c>
      <c r="FA179" s="158"/>
      <c r="FB179" s="48">
        <f t="shared" si="837"/>
        <v>9</v>
      </c>
      <c r="FC179" s="43">
        <f t="shared" si="772"/>
        <v>2017</v>
      </c>
      <c r="FD179" s="78"/>
      <c r="FE179" s="78"/>
      <c r="FF179" s="78"/>
      <c r="FG179" s="78"/>
      <c r="FH179" s="78"/>
      <c r="FI179" s="78"/>
      <c r="FJ179" s="23"/>
      <c r="FK179" s="48"/>
      <c r="FL179" s="43"/>
      <c r="FM179" s="43"/>
      <c r="FN179" s="43"/>
      <c r="FO179" s="43"/>
      <c r="FP179" s="43"/>
      <c r="FQ179" s="43"/>
      <c r="FR179" s="43"/>
      <c r="FS179" s="43"/>
      <c r="FT179" s="43">
        <v>183326066.02721685</v>
      </c>
      <c r="FU179" s="43">
        <v>183326066.02721685</v>
      </c>
      <c r="FV179" s="43">
        <v>183326066.02721685</v>
      </c>
      <c r="FW179" s="43">
        <v>183326066.02721685</v>
      </c>
      <c r="FX179" s="43">
        <v>183326066.02721685</v>
      </c>
      <c r="FY179" s="43">
        <v>183326066.02721685</v>
      </c>
      <c r="FZ179" s="43">
        <f t="shared" si="931"/>
        <v>183326066.02721685</v>
      </c>
      <c r="GA179" s="43">
        <f t="shared" si="932"/>
        <v>183326066.02721685</v>
      </c>
      <c r="GB179" s="43">
        <f t="shared" si="933"/>
        <v>183326066.02721685</v>
      </c>
      <c r="GC179" s="43">
        <f t="shared" si="934"/>
        <v>183326066.02721685</v>
      </c>
      <c r="GD179" s="43">
        <f t="shared" si="935"/>
        <v>183326066.02721685</v>
      </c>
      <c r="GE179" s="43">
        <f t="shared" si="936"/>
        <v>183326066.02721685</v>
      </c>
      <c r="GF179" s="43">
        <f t="shared" si="937"/>
        <v>183326066.02721685</v>
      </c>
      <c r="GG179" s="43">
        <f t="shared" si="938"/>
        <v>183326066.02721685</v>
      </c>
      <c r="GH179" s="43">
        <f t="shared" si="939"/>
        <v>183326066.02721685</v>
      </c>
      <c r="GI179" s="43">
        <f t="shared" si="940"/>
        <v>183326066.02721685</v>
      </c>
      <c r="GJ179" s="158"/>
      <c r="GK179" s="48"/>
      <c r="GL179" s="43"/>
      <c r="GM179" s="43"/>
      <c r="GN179" s="43"/>
      <c r="GO179" s="43"/>
      <c r="GP179" s="43"/>
      <c r="GQ179" s="43"/>
      <c r="GR179" s="43"/>
      <c r="GS179" s="224">
        <v>1</v>
      </c>
      <c r="GT179" s="224">
        <v>1</v>
      </c>
      <c r="GU179" s="224">
        <v>1</v>
      </c>
      <c r="GV179" s="224">
        <v>1</v>
      </c>
      <c r="GW179" s="224">
        <v>1</v>
      </c>
      <c r="GX179" s="224">
        <v>1</v>
      </c>
      <c r="GY179" s="224">
        <v>1</v>
      </c>
      <c r="GZ179" s="224">
        <v>1</v>
      </c>
      <c r="HA179" s="224">
        <v>1</v>
      </c>
      <c r="HB179" s="224">
        <v>1</v>
      </c>
      <c r="HC179" s="224">
        <v>1</v>
      </c>
      <c r="HD179" s="224">
        <v>1</v>
      </c>
      <c r="HE179" s="224">
        <v>1</v>
      </c>
      <c r="HF179" s="224">
        <v>1</v>
      </c>
      <c r="HG179" s="224">
        <v>1</v>
      </c>
      <c r="HH179" s="224">
        <v>1</v>
      </c>
      <c r="HI179" s="224">
        <v>1</v>
      </c>
      <c r="HJ179" s="158"/>
      <c r="HK179" s="48">
        <f t="shared" si="774"/>
        <v>0</v>
      </c>
      <c r="HL179" s="48">
        <f ca="1">IF($EJ179&gt;0,OFFSET(Dashboard!F$16,$EJ179-1,0),0)</f>
        <v>0</v>
      </c>
      <c r="HM179" s="48">
        <f ca="1">IF($EJ179&gt;0,OFFSET(Dashboard!G$16,$EJ179-1,0),0)</f>
        <v>0</v>
      </c>
      <c r="HN179" s="48">
        <f ca="1">IF($EJ179&gt;0,OFFSET(Dashboard!H$16,$EJ179-1,0),0)</f>
        <v>0</v>
      </c>
      <c r="HO179" s="158"/>
    </row>
    <row r="180" spans="1:223" ht="25.5" customHeight="1" x14ac:dyDescent="0.2">
      <c r="A180" s="48">
        <f t="shared" ca="1" si="941"/>
        <v>0</v>
      </c>
      <c r="B180" s="242">
        <f t="shared" si="749"/>
        <v>170</v>
      </c>
      <c r="C180" s="64"/>
      <c r="D180" s="653" t="str">
        <f ca="1">IF(EJ180&gt;0,OFFSET(Dashboard!$E$16,EJ180-1,0),"")</f>
        <v/>
      </c>
      <c r="E180" s="654" t="s">
        <v>486</v>
      </c>
      <c r="F180" s="655" t="s">
        <v>487</v>
      </c>
      <c r="G180" s="716">
        <f t="shared" ca="1" si="592"/>
        <v>33.673329443780744</v>
      </c>
      <c r="H180" s="715">
        <f t="shared" ca="1" si="593"/>
        <v>0</v>
      </c>
      <c r="I180" s="713">
        <f t="shared" ca="1" si="594"/>
        <v>-1.9352488186080891E-2</v>
      </c>
      <c r="J180" s="525">
        <v>42125</v>
      </c>
      <c r="K180" s="51">
        <v>15</v>
      </c>
      <c r="L180" s="158"/>
      <c r="M180" s="765">
        <v>1</v>
      </c>
      <c r="N180" s="86">
        <v>0</v>
      </c>
      <c r="O180" s="43">
        <v>100</v>
      </c>
      <c r="P180" s="158"/>
      <c r="R180" s="614">
        <v>2.61</v>
      </c>
      <c r="S180" s="615">
        <v>0</v>
      </c>
      <c r="T180" s="615">
        <v>-1.5000000000000005E-3</v>
      </c>
      <c r="U180" s="135">
        <v>1</v>
      </c>
      <c r="V180" s="135">
        <v>1</v>
      </c>
      <c r="W180" s="135">
        <v>0</v>
      </c>
      <c r="X180" s="138"/>
      <c r="Y180" s="138"/>
      <c r="Z180" s="48"/>
      <c r="AA180" s="43"/>
      <c r="AB180" s="43"/>
      <c r="AC180" s="43"/>
      <c r="AD180" s="43"/>
      <c r="AE180" s="43"/>
      <c r="AF180" s="43"/>
      <c r="AG180" s="43"/>
      <c r="AH180" s="43">
        <f t="shared" si="924"/>
        <v>0</v>
      </c>
      <c r="AI180" s="43">
        <f t="shared" si="925"/>
        <v>12901658.790720591</v>
      </c>
      <c r="AJ180" s="43">
        <f t="shared" si="926"/>
        <v>12901658.790720591</v>
      </c>
      <c r="AK180" s="43">
        <f t="shared" si="927"/>
        <v>12901658.790720591</v>
      </c>
      <c r="AL180" s="43">
        <f t="shared" si="928"/>
        <v>12901658.790720591</v>
      </c>
      <c r="AM180" s="43">
        <f t="shared" si="929"/>
        <v>12901658.790720591</v>
      </c>
      <c r="AN180" s="43">
        <f t="shared" si="930"/>
        <v>12901658.790720591</v>
      </c>
      <c r="AO180" s="43">
        <f t="shared" si="644"/>
        <v>12901658.790720591</v>
      </c>
      <c r="AP180" s="43">
        <f t="shared" si="645"/>
        <v>12901658.790720591</v>
      </c>
      <c r="AQ180" s="43">
        <f t="shared" si="646"/>
        <v>12901658.790720591</v>
      </c>
      <c r="AR180" s="43">
        <f t="shared" si="647"/>
        <v>12901658.790720591</v>
      </c>
      <c r="AS180" s="43">
        <f t="shared" si="648"/>
        <v>12901658.790720591</v>
      </c>
      <c r="AT180" s="43">
        <f t="shared" si="649"/>
        <v>12901658.790720591</v>
      </c>
      <c r="AU180" s="43">
        <f t="shared" si="650"/>
        <v>12901658.790720591</v>
      </c>
      <c r="AV180" s="43">
        <f t="shared" si="651"/>
        <v>12901658.790720591</v>
      </c>
      <c r="AW180" s="43">
        <f t="shared" si="652"/>
        <v>12901658.790720591</v>
      </c>
      <c r="AX180" s="43">
        <f t="shared" si="653"/>
        <v>12901658.790720591</v>
      </c>
      <c r="AY180" s="73"/>
      <c r="AZ180" s="23"/>
      <c r="BA180" s="526"/>
      <c r="BB180" s="92"/>
      <c r="BC180" s="92"/>
      <c r="BD180" s="92"/>
      <c r="BE180" s="92"/>
      <c r="BF180" s="92"/>
      <c r="BG180" s="92"/>
      <c r="BH180" s="92"/>
      <c r="BI180" s="92"/>
      <c r="BJ180" s="92">
        <f t="shared" si="917"/>
        <v>1</v>
      </c>
      <c r="BK180" s="92">
        <f t="shared" si="917"/>
        <v>1</v>
      </c>
      <c r="BL180" s="92">
        <f t="shared" si="917"/>
        <v>1</v>
      </c>
      <c r="BM180" s="92">
        <f t="shared" si="917"/>
        <v>1</v>
      </c>
      <c r="BN180" s="92">
        <f t="shared" si="917"/>
        <v>1</v>
      </c>
      <c r="BO180" s="92">
        <f t="shared" si="917"/>
        <v>1</v>
      </c>
      <c r="BP180" s="92">
        <f t="shared" si="917"/>
        <v>1</v>
      </c>
      <c r="BQ180" s="92">
        <f t="shared" si="917"/>
        <v>1</v>
      </c>
      <c r="BR180" s="92">
        <f t="shared" si="917"/>
        <v>1</v>
      </c>
      <c r="BS180" s="92">
        <f t="shared" si="917"/>
        <v>1</v>
      </c>
      <c r="BT180" s="92">
        <f t="shared" si="917"/>
        <v>1</v>
      </c>
      <c r="BU180" s="92">
        <f t="shared" si="917"/>
        <v>1</v>
      </c>
      <c r="BV180" s="92">
        <f t="shared" si="917"/>
        <v>1</v>
      </c>
      <c r="BW180" s="92">
        <f t="shared" si="917"/>
        <v>1</v>
      </c>
      <c r="BX180" s="92">
        <f t="shared" si="917"/>
        <v>1</v>
      </c>
      <c r="BY180" s="92">
        <f t="shared" si="917"/>
        <v>1</v>
      </c>
      <c r="BZ180" s="23"/>
      <c r="CA180" s="526"/>
      <c r="CB180" s="92"/>
      <c r="CC180" s="92"/>
      <c r="CD180" s="92"/>
      <c r="CE180" s="92"/>
      <c r="CF180" s="92"/>
      <c r="CG180" s="92"/>
      <c r="CH180" s="92"/>
      <c r="CI180" s="92"/>
      <c r="CJ180" s="92">
        <f t="shared" si="918"/>
        <v>1</v>
      </c>
      <c r="CK180" s="92">
        <f t="shared" si="918"/>
        <v>1</v>
      </c>
      <c r="CL180" s="92">
        <f t="shared" si="918"/>
        <v>1</v>
      </c>
      <c r="CM180" s="92">
        <f t="shared" si="918"/>
        <v>1</v>
      </c>
      <c r="CN180" s="92">
        <f t="shared" si="918"/>
        <v>1</v>
      </c>
      <c r="CO180" s="92">
        <f t="shared" si="918"/>
        <v>1</v>
      </c>
      <c r="CP180" s="92">
        <f t="shared" si="918"/>
        <v>1</v>
      </c>
      <c r="CQ180" s="92">
        <f t="shared" si="918"/>
        <v>1</v>
      </c>
      <c r="CR180" s="92">
        <f t="shared" si="918"/>
        <v>1</v>
      </c>
      <c r="CS180" s="92">
        <f t="shared" si="918"/>
        <v>1</v>
      </c>
      <c r="CT180" s="92">
        <f t="shared" si="918"/>
        <v>1</v>
      </c>
      <c r="CU180" s="92">
        <f t="shared" si="918"/>
        <v>1</v>
      </c>
      <c r="CV180" s="92">
        <f t="shared" si="918"/>
        <v>1</v>
      </c>
      <c r="CW180" s="92">
        <f t="shared" si="918"/>
        <v>1</v>
      </c>
      <c r="CX180" s="92">
        <f t="shared" si="918"/>
        <v>1</v>
      </c>
      <c r="CY180" s="92">
        <f t="shared" si="918"/>
        <v>1</v>
      </c>
      <c r="CZ180" s="158"/>
      <c r="DA180" s="526"/>
      <c r="DB180" s="92"/>
      <c r="DC180" s="92"/>
      <c r="DD180" s="92"/>
      <c r="DE180" s="92"/>
      <c r="DF180" s="92"/>
      <c r="DG180" s="92"/>
      <c r="DH180" s="92"/>
      <c r="DI180" s="92"/>
      <c r="DJ180" s="92">
        <f t="shared" si="919"/>
        <v>1</v>
      </c>
      <c r="DK180" s="92">
        <f t="shared" si="919"/>
        <v>1</v>
      </c>
      <c r="DL180" s="92">
        <f t="shared" si="919"/>
        <v>1</v>
      </c>
      <c r="DM180" s="92">
        <f t="shared" si="919"/>
        <v>1</v>
      </c>
      <c r="DN180" s="92">
        <f t="shared" si="919"/>
        <v>1</v>
      </c>
      <c r="DO180" s="92">
        <f t="shared" si="919"/>
        <v>1</v>
      </c>
      <c r="DP180" s="92">
        <f t="shared" si="919"/>
        <v>1</v>
      </c>
      <c r="DQ180" s="92">
        <f t="shared" si="919"/>
        <v>1</v>
      </c>
      <c r="DR180" s="92">
        <f t="shared" si="919"/>
        <v>1</v>
      </c>
      <c r="DS180" s="92">
        <f t="shared" si="919"/>
        <v>1</v>
      </c>
      <c r="DT180" s="92">
        <f t="shared" si="919"/>
        <v>1</v>
      </c>
      <c r="DU180" s="92">
        <f t="shared" si="919"/>
        <v>1</v>
      </c>
      <c r="DV180" s="92">
        <f t="shared" si="919"/>
        <v>1</v>
      </c>
      <c r="DW180" s="92">
        <f t="shared" si="919"/>
        <v>1</v>
      </c>
      <c r="DX180" s="92">
        <f t="shared" si="919"/>
        <v>1</v>
      </c>
      <c r="DY180" s="92">
        <f t="shared" si="919"/>
        <v>1</v>
      </c>
      <c r="DZ180" s="158"/>
      <c r="EA180" s="48">
        <v>12</v>
      </c>
      <c r="EB180" s="47">
        <v>0.41400241739583998</v>
      </c>
      <c r="EC180" s="48">
        <v>2005</v>
      </c>
      <c r="ED180" s="49">
        <v>1.31733760607097E-2</v>
      </c>
      <c r="EE180" s="50">
        <v>0.257603154055701</v>
      </c>
      <c r="EF180" s="71"/>
      <c r="EH180" s="47">
        <f t="shared" si="909"/>
        <v>0.71</v>
      </c>
      <c r="EI180" s="23"/>
      <c r="EJ180" s="48">
        <f t="shared" si="770"/>
        <v>0</v>
      </c>
      <c r="EK180" s="48">
        <v>0</v>
      </c>
      <c r="EL180" s="48">
        <v>0</v>
      </c>
      <c r="EM180" s="48">
        <v>0</v>
      </c>
      <c r="EN180" s="48">
        <v>0</v>
      </c>
      <c r="EO180" s="48">
        <v>0</v>
      </c>
      <c r="EP180" s="48">
        <v>0</v>
      </c>
      <c r="EQ180" s="48">
        <v>0</v>
      </c>
      <c r="ER180" s="48">
        <v>0</v>
      </c>
      <c r="ES180" s="48">
        <v>0</v>
      </c>
      <c r="ET180" s="48">
        <v>0</v>
      </c>
      <c r="EU180" s="48">
        <v>0</v>
      </c>
      <c r="EV180" s="48">
        <v>0</v>
      </c>
      <c r="EW180" s="48">
        <v>0</v>
      </c>
      <c r="EX180" s="48">
        <v>0</v>
      </c>
      <c r="EY180" s="48">
        <f t="shared" si="771"/>
        <v>0</v>
      </c>
      <c r="EZ180" s="48">
        <f t="shared" ref="EZ180:EZ222" si="942">EY180</f>
        <v>0</v>
      </c>
      <c r="FA180" s="158"/>
      <c r="FB180" s="48">
        <f t="shared" ref="FB180:FB211" si="943">$FB$115</f>
        <v>9</v>
      </c>
      <c r="FC180" s="43">
        <f t="shared" si="772"/>
        <v>2017</v>
      </c>
      <c r="FD180" s="78"/>
      <c r="FE180" s="78"/>
      <c r="FF180" s="78"/>
      <c r="FG180" s="78"/>
      <c r="FH180" s="78"/>
      <c r="FI180" s="78"/>
      <c r="FJ180" s="23"/>
      <c r="FK180" s="48"/>
      <c r="FL180" s="43"/>
      <c r="FM180" s="43"/>
      <c r="FN180" s="43"/>
      <c r="FO180" s="43"/>
      <c r="FP180" s="43"/>
      <c r="FQ180" s="43"/>
      <c r="FR180" s="43"/>
      <c r="FS180" s="43"/>
      <c r="FT180" s="43">
        <v>12901658.790720591</v>
      </c>
      <c r="FU180" s="43">
        <v>12901658.790720591</v>
      </c>
      <c r="FV180" s="43">
        <v>12901658.790720591</v>
      </c>
      <c r="FW180" s="43">
        <v>12901658.790720591</v>
      </c>
      <c r="FX180" s="43">
        <v>12901658.790720591</v>
      </c>
      <c r="FY180" s="43">
        <v>12901658.790720591</v>
      </c>
      <c r="FZ180" s="43">
        <f t="shared" si="931"/>
        <v>12901658.790720591</v>
      </c>
      <c r="GA180" s="43">
        <f t="shared" si="932"/>
        <v>12901658.790720591</v>
      </c>
      <c r="GB180" s="43">
        <f t="shared" si="933"/>
        <v>12901658.790720591</v>
      </c>
      <c r="GC180" s="43">
        <f t="shared" si="934"/>
        <v>12901658.790720591</v>
      </c>
      <c r="GD180" s="43">
        <f t="shared" si="935"/>
        <v>12901658.790720591</v>
      </c>
      <c r="GE180" s="43">
        <f t="shared" si="936"/>
        <v>12901658.790720591</v>
      </c>
      <c r="GF180" s="43">
        <f t="shared" si="937"/>
        <v>12901658.790720591</v>
      </c>
      <c r="GG180" s="43">
        <f t="shared" si="938"/>
        <v>12901658.790720591</v>
      </c>
      <c r="GH180" s="43">
        <f t="shared" si="939"/>
        <v>12901658.790720591</v>
      </c>
      <c r="GI180" s="43">
        <f t="shared" si="940"/>
        <v>12901658.790720591</v>
      </c>
      <c r="GJ180" s="158"/>
      <c r="GK180" s="48"/>
      <c r="GL180" s="43"/>
      <c r="GM180" s="43"/>
      <c r="GN180" s="43"/>
      <c r="GO180" s="43"/>
      <c r="GP180" s="43"/>
      <c r="GQ180" s="43"/>
      <c r="GR180" s="43"/>
      <c r="GS180" s="224">
        <v>1</v>
      </c>
      <c r="GT180" s="224">
        <v>1</v>
      </c>
      <c r="GU180" s="224">
        <v>1</v>
      </c>
      <c r="GV180" s="224">
        <v>1</v>
      </c>
      <c r="GW180" s="224">
        <v>1</v>
      </c>
      <c r="GX180" s="224">
        <v>1</v>
      </c>
      <c r="GY180" s="224">
        <v>1</v>
      </c>
      <c r="GZ180" s="224">
        <v>1</v>
      </c>
      <c r="HA180" s="224">
        <v>1</v>
      </c>
      <c r="HB180" s="224">
        <v>1</v>
      </c>
      <c r="HC180" s="224">
        <v>1</v>
      </c>
      <c r="HD180" s="224">
        <v>1</v>
      </c>
      <c r="HE180" s="224">
        <v>1</v>
      </c>
      <c r="HF180" s="224">
        <v>1</v>
      </c>
      <c r="HG180" s="224">
        <v>1</v>
      </c>
      <c r="HH180" s="224">
        <v>1</v>
      </c>
      <c r="HI180" s="224">
        <v>1</v>
      </c>
      <c r="HJ180" s="158"/>
      <c r="HK180" s="48">
        <f t="shared" si="774"/>
        <v>0</v>
      </c>
      <c r="HL180" s="48">
        <f ca="1">IF($EJ180&gt;0,OFFSET(Dashboard!F$16,$EJ180-1,0),0)</f>
        <v>0</v>
      </c>
      <c r="HM180" s="48">
        <f ca="1">IF($EJ180&gt;0,OFFSET(Dashboard!G$16,$EJ180-1,0),0)</f>
        <v>0</v>
      </c>
      <c r="HN180" s="48">
        <f ca="1">IF($EJ180&gt;0,OFFSET(Dashboard!H$16,$EJ180-1,0),0)</f>
        <v>0</v>
      </c>
      <c r="HO180" s="158"/>
    </row>
    <row r="181" spans="1:223" ht="25.5" customHeight="1" x14ac:dyDescent="0.2">
      <c r="A181" s="48">
        <f t="shared" ca="1" si="941"/>
        <v>0</v>
      </c>
      <c r="B181" s="242">
        <f t="shared" si="749"/>
        <v>171</v>
      </c>
      <c r="C181" s="64"/>
      <c r="D181" s="653" t="str">
        <f ca="1">IF(EJ181&gt;0,OFFSET(Dashboard!$E$16,EJ181-1,0),"")</f>
        <v/>
      </c>
      <c r="E181" s="654" t="s">
        <v>488</v>
      </c>
      <c r="F181" s="655" t="s">
        <v>489</v>
      </c>
      <c r="G181" s="716">
        <f t="shared" ca="1" si="592"/>
        <v>3.888723260507574E-2</v>
      </c>
      <c r="H181" s="715">
        <f t="shared" ca="1" si="593"/>
        <v>0</v>
      </c>
      <c r="I181" s="713">
        <f t="shared" ca="1" si="594"/>
        <v>0.13018736872242773</v>
      </c>
      <c r="J181" s="525">
        <v>42125</v>
      </c>
      <c r="K181" s="51">
        <v>15</v>
      </c>
      <c r="L181" s="158"/>
      <c r="M181" s="765">
        <v>1</v>
      </c>
      <c r="N181" s="86">
        <v>0</v>
      </c>
      <c r="O181" s="43">
        <v>100</v>
      </c>
      <c r="P181" s="158"/>
      <c r="R181" s="614">
        <v>1.404148832524767E-3</v>
      </c>
      <c r="S181" s="615">
        <v>0</v>
      </c>
      <c r="T181" s="615">
        <v>4.7008344270095485E-3</v>
      </c>
      <c r="U181" s="135">
        <v>1</v>
      </c>
      <c r="V181" s="135">
        <v>1</v>
      </c>
      <c r="W181" s="135">
        <v>0</v>
      </c>
      <c r="X181" s="138"/>
      <c r="Y181" s="138"/>
      <c r="Z181" s="48"/>
      <c r="AA181" s="43"/>
      <c r="AB181" s="43"/>
      <c r="AC181" s="43"/>
      <c r="AD181" s="43"/>
      <c r="AE181" s="43"/>
      <c r="AF181" s="43"/>
      <c r="AG181" s="43"/>
      <c r="AH181" s="43">
        <f t="shared" si="924"/>
        <v>0</v>
      </c>
      <c r="AI181" s="43">
        <f t="shared" si="925"/>
        <v>27694523.332796227</v>
      </c>
      <c r="AJ181" s="43">
        <f t="shared" si="926"/>
        <v>27694523.332796227</v>
      </c>
      <c r="AK181" s="43">
        <f t="shared" si="927"/>
        <v>27694523.332796227</v>
      </c>
      <c r="AL181" s="43">
        <f t="shared" si="928"/>
        <v>27694523.332796227</v>
      </c>
      <c r="AM181" s="43">
        <f t="shared" si="929"/>
        <v>27694523.332796227</v>
      </c>
      <c r="AN181" s="43">
        <f t="shared" si="930"/>
        <v>27694523.332796227</v>
      </c>
      <c r="AO181" s="43">
        <f t="shared" si="644"/>
        <v>27694523.332796227</v>
      </c>
      <c r="AP181" s="43">
        <f t="shared" si="645"/>
        <v>27694523.332796227</v>
      </c>
      <c r="AQ181" s="43">
        <f t="shared" si="646"/>
        <v>27694523.332796227</v>
      </c>
      <c r="AR181" s="43">
        <f t="shared" si="647"/>
        <v>27694523.332796227</v>
      </c>
      <c r="AS181" s="43">
        <f t="shared" si="648"/>
        <v>27694523.332796227</v>
      </c>
      <c r="AT181" s="43">
        <f t="shared" si="649"/>
        <v>27694523.332796227</v>
      </c>
      <c r="AU181" s="43">
        <f t="shared" si="650"/>
        <v>27694523.332796227</v>
      </c>
      <c r="AV181" s="43">
        <f t="shared" si="651"/>
        <v>27694523.332796227</v>
      </c>
      <c r="AW181" s="43">
        <f t="shared" si="652"/>
        <v>27694523.332796227</v>
      </c>
      <c r="AX181" s="43">
        <f t="shared" si="653"/>
        <v>27694523.332796227</v>
      </c>
      <c r="AY181" s="73"/>
      <c r="AZ181" s="23"/>
      <c r="BA181" s="526"/>
      <c r="BB181" s="92"/>
      <c r="BC181" s="92"/>
      <c r="BD181" s="92"/>
      <c r="BE181" s="92"/>
      <c r="BF181" s="92"/>
      <c r="BG181" s="92"/>
      <c r="BH181" s="92"/>
      <c r="BI181" s="92"/>
      <c r="BJ181" s="92">
        <f t="shared" si="917"/>
        <v>1</v>
      </c>
      <c r="BK181" s="92">
        <f t="shared" si="917"/>
        <v>1</v>
      </c>
      <c r="BL181" s="92">
        <f t="shared" si="917"/>
        <v>1</v>
      </c>
      <c r="BM181" s="92">
        <f t="shared" si="917"/>
        <v>1</v>
      </c>
      <c r="BN181" s="92">
        <f t="shared" si="917"/>
        <v>1</v>
      </c>
      <c r="BO181" s="92">
        <f t="shared" si="917"/>
        <v>1</v>
      </c>
      <c r="BP181" s="92">
        <f t="shared" si="917"/>
        <v>1</v>
      </c>
      <c r="BQ181" s="92">
        <f t="shared" si="917"/>
        <v>1</v>
      </c>
      <c r="BR181" s="92">
        <f t="shared" si="917"/>
        <v>1</v>
      </c>
      <c r="BS181" s="92">
        <f t="shared" si="917"/>
        <v>1</v>
      </c>
      <c r="BT181" s="92">
        <f t="shared" si="917"/>
        <v>1</v>
      </c>
      <c r="BU181" s="92">
        <f t="shared" si="917"/>
        <v>1</v>
      </c>
      <c r="BV181" s="92">
        <f t="shared" si="917"/>
        <v>1</v>
      </c>
      <c r="BW181" s="92">
        <f t="shared" si="917"/>
        <v>1</v>
      </c>
      <c r="BX181" s="92">
        <f t="shared" si="917"/>
        <v>1</v>
      </c>
      <c r="BY181" s="92">
        <f t="shared" si="917"/>
        <v>1</v>
      </c>
      <c r="BZ181" s="23"/>
      <c r="CA181" s="526"/>
      <c r="CB181" s="92"/>
      <c r="CC181" s="92"/>
      <c r="CD181" s="92"/>
      <c r="CE181" s="92"/>
      <c r="CF181" s="92"/>
      <c r="CG181" s="92"/>
      <c r="CH181" s="92"/>
      <c r="CI181" s="92"/>
      <c r="CJ181" s="92">
        <f t="shared" si="918"/>
        <v>1</v>
      </c>
      <c r="CK181" s="92">
        <f t="shared" si="918"/>
        <v>1</v>
      </c>
      <c r="CL181" s="92">
        <f t="shared" si="918"/>
        <v>1</v>
      </c>
      <c r="CM181" s="92">
        <f t="shared" si="918"/>
        <v>1</v>
      </c>
      <c r="CN181" s="92">
        <f t="shared" si="918"/>
        <v>1</v>
      </c>
      <c r="CO181" s="92">
        <f t="shared" si="918"/>
        <v>1</v>
      </c>
      <c r="CP181" s="92">
        <f t="shared" si="918"/>
        <v>1</v>
      </c>
      <c r="CQ181" s="92">
        <f t="shared" si="918"/>
        <v>1</v>
      </c>
      <c r="CR181" s="92">
        <f t="shared" si="918"/>
        <v>1</v>
      </c>
      <c r="CS181" s="92">
        <f t="shared" si="918"/>
        <v>1</v>
      </c>
      <c r="CT181" s="92">
        <f t="shared" si="918"/>
        <v>1</v>
      </c>
      <c r="CU181" s="92">
        <f t="shared" si="918"/>
        <v>1</v>
      </c>
      <c r="CV181" s="92">
        <f t="shared" si="918"/>
        <v>1</v>
      </c>
      <c r="CW181" s="92">
        <f t="shared" si="918"/>
        <v>1</v>
      </c>
      <c r="CX181" s="92">
        <f t="shared" si="918"/>
        <v>1</v>
      </c>
      <c r="CY181" s="92">
        <f t="shared" si="918"/>
        <v>1</v>
      </c>
      <c r="CZ181" s="158"/>
      <c r="DA181" s="526"/>
      <c r="DB181" s="92"/>
      <c r="DC181" s="92"/>
      <c r="DD181" s="92"/>
      <c r="DE181" s="92"/>
      <c r="DF181" s="92"/>
      <c r="DG181" s="92"/>
      <c r="DH181" s="92"/>
      <c r="DI181" s="92"/>
      <c r="DJ181" s="92">
        <f t="shared" si="919"/>
        <v>1</v>
      </c>
      <c r="DK181" s="92">
        <f t="shared" si="919"/>
        <v>1</v>
      </c>
      <c r="DL181" s="92">
        <f t="shared" si="919"/>
        <v>1</v>
      </c>
      <c r="DM181" s="92">
        <f t="shared" si="919"/>
        <v>1</v>
      </c>
      <c r="DN181" s="92">
        <f t="shared" si="919"/>
        <v>1</v>
      </c>
      <c r="DO181" s="92">
        <f t="shared" si="919"/>
        <v>1</v>
      </c>
      <c r="DP181" s="92">
        <f t="shared" si="919"/>
        <v>1</v>
      </c>
      <c r="DQ181" s="92">
        <f t="shared" si="919"/>
        <v>1</v>
      </c>
      <c r="DR181" s="92">
        <f t="shared" si="919"/>
        <v>1</v>
      </c>
      <c r="DS181" s="92">
        <f t="shared" si="919"/>
        <v>1</v>
      </c>
      <c r="DT181" s="92">
        <f t="shared" si="919"/>
        <v>1</v>
      </c>
      <c r="DU181" s="92">
        <f t="shared" si="919"/>
        <v>1</v>
      </c>
      <c r="DV181" s="92">
        <f t="shared" si="919"/>
        <v>1</v>
      </c>
      <c r="DW181" s="92">
        <f t="shared" si="919"/>
        <v>1</v>
      </c>
      <c r="DX181" s="92">
        <f t="shared" si="919"/>
        <v>1</v>
      </c>
      <c r="DY181" s="92">
        <f t="shared" si="919"/>
        <v>1</v>
      </c>
      <c r="DZ181" s="158"/>
      <c r="EA181" s="48">
        <v>12</v>
      </c>
      <c r="EB181" s="47">
        <v>0.41400241739583998</v>
      </c>
      <c r="EC181" s="48">
        <v>2005</v>
      </c>
      <c r="ED181" s="49">
        <v>1.31733760607097E-2</v>
      </c>
      <c r="EE181" s="50">
        <v>0.257603154055701</v>
      </c>
      <c r="EF181" s="71"/>
      <c r="EH181" s="47">
        <f t="shared" si="909"/>
        <v>0.71</v>
      </c>
      <c r="EI181" s="23"/>
      <c r="EJ181" s="48">
        <f t="shared" si="770"/>
        <v>0</v>
      </c>
      <c r="EK181" s="48">
        <v>0</v>
      </c>
      <c r="EL181" s="48">
        <v>0</v>
      </c>
      <c r="EM181" s="48">
        <v>0</v>
      </c>
      <c r="EN181" s="48">
        <v>0</v>
      </c>
      <c r="EO181" s="48">
        <v>0</v>
      </c>
      <c r="EP181" s="48">
        <v>0</v>
      </c>
      <c r="EQ181" s="48">
        <v>0</v>
      </c>
      <c r="ER181" s="48">
        <v>0</v>
      </c>
      <c r="ES181" s="48">
        <v>0</v>
      </c>
      <c r="ET181" s="48">
        <v>0</v>
      </c>
      <c r="EU181" s="48">
        <v>0</v>
      </c>
      <c r="EV181" s="48">
        <v>0</v>
      </c>
      <c r="EW181" s="48">
        <v>0</v>
      </c>
      <c r="EX181" s="48">
        <v>0</v>
      </c>
      <c r="EY181" s="48">
        <f t="shared" si="771"/>
        <v>0</v>
      </c>
      <c r="EZ181" s="48">
        <f t="shared" si="942"/>
        <v>0</v>
      </c>
      <c r="FA181" s="158"/>
      <c r="FB181" s="48">
        <f t="shared" si="943"/>
        <v>9</v>
      </c>
      <c r="FC181" s="43">
        <f t="shared" si="772"/>
        <v>2017</v>
      </c>
      <c r="FD181" s="78"/>
      <c r="FE181" s="78"/>
      <c r="FF181" s="78"/>
      <c r="FG181" s="78"/>
      <c r="FH181" s="78"/>
      <c r="FI181" s="78"/>
      <c r="FJ181" s="23"/>
      <c r="FK181" s="48"/>
      <c r="FL181" s="43"/>
      <c r="FM181" s="43"/>
      <c r="FN181" s="43"/>
      <c r="FO181" s="43"/>
      <c r="FP181" s="43"/>
      <c r="FQ181" s="43"/>
      <c r="FR181" s="43"/>
      <c r="FS181" s="43"/>
      <c r="FT181" s="43">
        <v>27694523.332796227</v>
      </c>
      <c r="FU181" s="43">
        <v>27694523.332796227</v>
      </c>
      <c r="FV181" s="43">
        <v>27694523.332796227</v>
      </c>
      <c r="FW181" s="43">
        <v>27694523.332796227</v>
      </c>
      <c r="FX181" s="43">
        <v>27694523.332796227</v>
      </c>
      <c r="FY181" s="43">
        <v>27694523.332796227</v>
      </c>
      <c r="FZ181" s="43">
        <f t="shared" si="931"/>
        <v>27694523.332796227</v>
      </c>
      <c r="GA181" s="43">
        <f t="shared" si="932"/>
        <v>27694523.332796227</v>
      </c>
      <c r="GB181" s="43">
        <f t="shared" si="933"/>
        <v>27694523.332796227</v>
      </c>
      <c r="GC181" s="43">
        <f t="shared" si="934"/>
        <v>27694523.332796227</v>
      </c>
      <c r="GD181" s="43">
        <f t="shared" si="935"/>
        <v>27694523.332796227</v>
      </c>
      <c r="GE181" s="43">
        <f t="shared" si="936"/>
        <v>27694523.332796227</v>
      </c>
      <c r="GF181" s="43">
        <f t="shared" si="937"/>
        <v>27694523.332796227</v>
      </c>
      <c r="GG181" s="43">
        <f t="shared" si="938"/>
        <v>27694523.332796227</v>
      </c>
      <c r="GH181" s="43">
        <f t="shared" si="939"/>
        <v>27694523.332796227</v>
      </c>
      <c r="GI181" s="43">
        <f t="shared" si="940"/>
        <v>27694523.332796227</v>
      </c>
      <c r="GJ181" s="158"/>
      <c r="GK181" s="48"/>
      <c r="GL181" s="43"/>
      <c r="GM181" s="43"/>
      <c r="GN181" s="43"/>
      <c r="GO181" s="43"/>
      <c r="GP181" s="43"/>
      <c r="GQ181" s="43"/>
      <c r="GR181" s="43"/>
      <c r="GS181" s="224">
        <v>1</v>
      </c>
      <c r="GT181" s="224">
        <v>1</v>
      </c>
      <c r="GU181" s="224">
        <v>1</v>
      </c>
      <c r="GV181" s="224">
        <v>1</v>
      </c>
      <c r="GW181" s="224">
        <v>1</v>
      </c>
      <c r="GX181" s="224">
        <v>1</v>
      </c>
      <c r="GY181" s="224">
        <v>1</v>
      </c>
      <c r="GZ181" s="224">
        <v>1</v>
      </c>
      <c r="HA181" s="224">
        <v>1</v>
      </c>
      <c r="HB181" s="224">
        <v>1</v>
      </c>
      <c r="HC181" s="224">
        <v>1</v>
      </c>
      <c r="HD181" s="224">
        <v>1</v>
      </c>
      <c r="HE181" s="224">
        <v>1</v>
      </c>
      <c r="HF181" s="224">
        <v>1</v>
      </c>
      <c r="HG181" s="224">
        <v>1</v>
      </c>
      <c r="HH181" s="224">
        <v>1</v>
      </c>
      <c r="HI181" s="224">
        <v>1</v>
      </c>
      <c r="HJ181" s="158"/>
      <c r="HK181" s="48">
        <f t="shared" si="774"/>
        <v>0</v>
      </c>
      <c r="HL181" s="48">
        <f ca="1">IF($EJ181&gt;0,OFFSET(Dashboard!F$16,$EJ181-1,0),0)</f>
        <v>0</v>
      </c>
      <c r="HM181" s="48">
        <f ca="1">IF($EJ181&gt;0,OFFSET(Dashboard!G$16,$EJ181-1,0),0)</f>
        <v>0</v>
      </c>
      <c r="HN181" s="48">
        <f ca="1">IF($EJ181&gt;0,OFFSET(Dashboard!H$16,$EJ181-1,0),0)</f>
        <v>0</v>
      </c>
      <c r="HO181" s="158"/>
    </row>
    <row r="182" spans="1:223" ht="25.5" customHeight="1" x14ac:dyDescent="0.2">
      <c r="A182" s="48">
        <f t="shared" ca="1" si="941"/>
        <v>0</v>
      </c>
      <c r="B182" s="242">
        <f t="shared" si="749"/>
        <v>172</v>
      </c>
      <c r="C182" s="64"/>
      <c r="D182" s="653" t="str">
        <f ca="1">IF(EJ182&gt;0,OFFSET(Dashboard!$E$16,EJ182-1,0),"")</f>
        <v/>
      </c>
      <c r="E182" s="654" t="s">
        <v>490</v>
      </c>
      <c r="F182" s="655" t="s">
        <v>491</v>
      </c>
      <c r="G182" s="716">
        <f t="shared" ref="G182:G222" ca="1" si="944">R182*OFFSET($Z182,0,YEAR($J182)-2006)/1000000</f>
        <v>4.5230108319518081</v>
      </c>
      <c r="H182" s="715">
        <f t="shared" ref="H182:H222" ca="1" si="945">S182*OFFSET($Z182,0,YEAR($J182)-2006)/1000</f>
        <v>2.6772466346066128</v>
      </c>
      <c r="I182" s="713">
        <f t="shared" ref="I182:I222" ca="1" si="946">T182*OFFSET($Z182,0,YEAR($J182)-2006)/1000000</f>
        <v>0</v>
      </c>
      <c r="J182" s="525">
        <v>42125</v>
      </c>
      <c r="K182" s="51">
        <v>15</v>
      </c>
      <c r="L182" s="158"/>
      <c r="M182" s="765">
        <v>1</v>
      </c>
      <c r="N182" s="86">
        <v>0</v>
      </c>
      <c r="O182" s="43">
        <v>100</v>
      </c>
      <c r="P182" s="158"/>
      <c r="R182" s="614">
        <v>0.49713299225265128</v>
      </c>
      <c r="S182" s="615">
        <v>2.9426142892653305E-4</v>
      </c>
      <c r="T182" s="615">
        <v>0</v>
      </c>
      <c r="U182" s="135">
        <v>1</v>
      </c>
      <c r="V182" s="135">
        <v>1</v>
      </c>
      <c r="W182" s="135">
        <v>0</v>
      </c>
      <c r="X182" s="138"/>
      <c r="Y182" s="138"/>
      <c r="Z182" s="48"/>
      <c r="AA182" s="43"/>
      <c r="AB182" s="43"/>
      <c r="AC182" s="43"/>
      <c r="AD182" s="43"/>
      <c r="AE182" s="43"/>
      <c r="AF182" s="43"/>
      <c r="AG182" s="43"/>
      <c r="AH182" s="43">
        <f t="shared" si="924"/>
        <v>0</v>
      </c>
      <c r="AI182" s="43">
        <f t="shared" si="925"/>
        <v>9098190.8311028741</v>
      </c>
      <c r="AJ182" s="43">
        <f t="shared" si="926"/>
        <v>9098190.8311028741</v>
      </c>
      <c r="AK182" s="43">
        <f t="shared" si="927"/>
        <v>9098190.8311028741</v>
      </c>
      <c r="AL182" s="43">
        <f t="shared" si="928"/>
        <v>9098190.8311028741</v>
      </c>
      <c r="AM182" s="43">
        <f t="shared" si="929"/>
        <v>9098190.8311028741</v>
      </c>
      <c r="AN182" s="43">
        <f t="shared" si="930"/>
        <v>9098190.8311028741</v>
      </c>
      <c r="AO182" s="43">
        <f t="shared" si="644"/>
        <v>9098190.8311028741</v>
      </c>
      <c r="AP182" s="43">
        <f t="shared" si="645"/>
        <v>9098190.8311028741</v>
      </c>
      <c r="AQ182" s="43">
        <f t="shared" si="646"/>
        <v>9098190.8311028741</v>
      </c>
      <c r="AR182" s="43">
        <f t="shared" si="647"/>
        <v>9098190.8311028741</v>
      </c>
      <c r="AS182" s="43">
        <f t="shared" si="648"/>
        <v>9098190.8311028741</v>
      </c>
      <c r="AT182" s="43">
        <f t="shared" si="649"/>
        <v>9098190.8311028741</v>
      </c>
      <c r="AU182" s="43">
        <f t="shared" si="650"/>
        <v>9098190.8311028741</v>
      </c>
      <c r="AV182" s="43">
        <f t="shared" si="651"/>
        <v>9098190.8311028741</v>
      </c>
      <c r="AW182" s="43">
        <f t="shared" si="652"/>
        <v>9098190.8311028741</v>
      </c>
      <c r="AX182" s="43">
        <f t="shared" si="653"/>
        <v>9098190.8311028741</v>
      </c>
      <c r="AY182" s="73"/>
      <c r="AZ182" s="23"/>
      <c r="BA182" s="526"/>
      <c r="BB182" s="92"/>
      <c r="BC182" s="92"/>
      <c r="BD182" s="92"/>
      <c r="BE182" s="92"/>
      <c r="BF182" s="92"/>
      <c r="BG182" s="92"/>
      <c r="BH182" s="92"/>
      <c r="BI182" s="92"/>
      <c r="BJ182" s="92">
        <f t="shared" si="917"/>
        <v>1</v>
      </c>
      <c r="BK182" s="92">
        <f t="shared" si="917"/>
        <v>1</v>
      </c>
      <c r="BL182" s="92">
        <f t="shared" si="917"/>
        <v>1</v>
      </c>
      <c r="BM182" s="92">
        <f t="shared" si="917"/>
        <v>1</v>
      </c>
      <c r="BN182" s="92">
        <f t="shared" si="917"/>
        <v>1</v>
      </c>
      <c r="BO182" s="92">
        <f t="shared" si="917"/>
        <v>1</v>
      </c>
      <c r="BP182" s="92">
        <f t="shared" si="917"/>
        <v>1</v>
      </c>
      <c r="BQ182" s="92">
        <f t="shared" si="917"/>
        <v>1</v>
      </c>
      <c r="BR182" s="92">
        <f t="shared" si="917"/>
        <v>1</v>
      </c>
      <c r="BS182" s="92">
        <f t="shared" si="917"/>
        <v>1</v>
      </c>
      <c r="BT182" s="92">
        <f t="shared" si="917"/>
        <v>1</v>
      </c>
      <c r="BU182" s="92">
        <f t="shared" si="917"/>
        <v>1</v>
      </c>
      <c r="BV182" s="92">
        <f t="shared" si="917"/>
        <v>1</v>
      </c>
      <c r="BW182" s="92">
        <f t="shared" si="917"/>
        <v>1</v>
      </c>
      <c r="BX182" s="92">
        <f t="shared" si="917"/>
        <v>1</v>
      </c>
      <c r="BY182" s="92">
        <f t="shared" si="917"/>
        <v>1</v>
      </c>
      <c r="BZ182" s="23"/>
      <c r="CA182" s="526"/>
      <c r="CB182" s="92"/>
      <c r="CC182" s="92"/>
      <c r="CD182" s="92"/>
      <c r="CE182" s="92"/>
      <c r="CF182" s="92"/>
      <c r="CG182" s="92"/>
      <c r="CH182" s="92"/>
      <c r="CI182" s="92"/>
      <c r="CJ182" s="92">
        <f t="shared" si="918"/>
        <v>1</v>
      </c>
      <c r="CK182" s="92">
        <f t="shared" si="918"/>
        <v>1</v>
      </c>
      <c r="CL182" s="92">
        <f t="shared" si="918"/>
        <v>1</v>
      </c>
      <c r="CM182" s="92">
        <f t="shared" si="918"/>
        <v>1</v>
      </c>
      <c r="CN182" s="92">
        <f t="shared" si="918"/>
        <v>1</v>
      </c>
      <c r="CO182" s="92">
        <f t="shared" si="918"/>
        <v>1</v>
      </c>
      <c r="CP182" s="92">
        <f t="shared" si="918"/>
        <v>1</v>
      </c>
      <c r="CQ182" s="92">
        <f t="shared" si="918"/>
        <v>1</v>
      </c>
      <c r="CR182" s="92">
        <f t="shared" si="918"/>
        <v>1</v>
      </c>
      <c r="CS182" s="92">
        <f t="shared" si="918"/>
        <v>1</v>
      </c>
      <c r="CT182" s="92">
        <f t="shared" si="918"/>
        <v>1</v>
      </c>
      <c r="CU182" s="92">
        <f t="shared" si="918"/>
        <v>1</v>
      </c>
      <c r="CV182" s="92">
        <f t="shared" si="918"/>
        <v>1</v>
      </c>
      <c r="CW182" s="92">
        <f t="shared" si="918"/>
        <v>1</v>
      </c>
      <c r="CX182" s="92">
        <f t="shared" si="918"/>
        <v>1</v>
      </c>
      <c r="CY182" s="92">
        <f t="shared" si="918"/>
        <v>1</v>
      </c>
      <c r="CZ182" s="158"/>
      <c r="DA182" s="526"/>
      <c r="DB182" s="92"/>
      <c r="DC182" s="92"/>
      <c r="DD182" s="92"/>
      <c r="DE182" s="92"/>
      <c r="DF182" s="92"/>
      <c r="DG182" s="92"/>
      <c r="DH182" s="92"/>
      <c r="DI182" s="92"/>
      <c r="DJ182" s="92">
        <f t="shared" si="919"/>
        <v>1</v>
      </c>
      <c r="DK182" s="92">
        <f t="shared" si="919"/>
        <v>1</v>
      </c>
      <c r="DL182" s="92">
        <f t="shared" si="919"/>
        <v>1</v>
      </c>
      <c r="DM182" s="92">
        <f t="shared" si="919"/>
        <v>1</v>
      </c>
      <c r="DN182" s="92">
        <f t="shared" si="919"/>
        <v>1</v>
      </c>
      <c r="DO182" s="92">
        <f t="shared" si="919"/>
        <v>1</v>
      </c>
      <c r="DP182" s="92">
        <f t="shared" si="919"/>
        <v>1</v>
      </c>
      <c r="DQ182" s="92">
        <f t="shared" si="919"/>
        <v>1</v>
      </c>
      <c r="DR182" s="92">
        <f t="shared" si="919"/>
        <v>1</v>
      </c>
      <c r="DS182" s="92">
        <f t="shared" si="919"/>
        <v>1</v>
      </c>
      <c r="DT182" s="92">
        <f t="shared" si="919"/>
        <v>1</v>
      </c>
      <c r="DU182" s="92">
        <f t="shared" si="919"/>
        <v>1</v>
      </c>
      <c r="DV182" s="92">
        <f t="shared" si="919"/>
        <v>1</v>
      </c>
      <c r="DW182" s="92">
        <f t="shared" si="919"/>
        <v>1</v>
      </c>
      <c r="DX182" s="92">
        <f t="shared" si="919"/>
        <v>1</v>
      </c>
      <c r="DY182" s="92">
        <f t="shared" si="919"/>
        <v>1</v>
      </c>
      <c r="DZ182" s="158"/>
      <c r="EA182" s="48">
        <v>12</v>
      </c>
      <c r="EB182" s="47">
        <v>0.18</v>
      </c>
      <c r="EC182" s="48">
        <v>2005</v>
      </c>
      <c r="ED182" s="49">
        <v>3.6999999999999999E-4</v>
      </c>
      <c r="EE182" s="50">
        <v>0.5</v>
      </c>
      <c r="EF182" s="71"/>
      <c r="EH182" s="47">
        <f t="shared" si="909"/>
        <v>0.71</v>
      </c>
      <c r="EI182" s="23"/>
      <c r="EJ182" s="48">
        <f t="shared" si="770"/>
        <v>0</v>
      </c>
      <c r="EK182" s="48">
        <v>0</v>
      </c>
      <c r="EL182" s="48">
        <v>0</v>
      </c>
      <c r="EM182" s="48">
        <v>0</v>
      </c>
      <c r="EN182" s="48">
        <v>0</v>
      </c>
      <c r="EO182" s="48">
        <v>0</v>
      </c>
      <c r="EP182" s="48">
        <v>0</v>
      </c>
      <c r="EQ182" s="48">
        <v>0</v>
      </c>
      <c r="ER182" s="48">
        <v>0</v>
      </c>
      <c r="ES182" s="48">
        <v>0</v>
      </c>
      <c r="ET182" s="48">
        <v>0</v>
      </c>
      <c r="EU182" s="48">
        <v>0</v>
      </c>
      <c r="EV182" s="48">
        <v>0</v>
      </c>
      <c r="EW182" s="48">
        <v>0</v>
      </c>
      <c r="EX182" s="48">
        <v>0</v>
      </c>
      <c r="EY182" s="48">
        <f t="shared" si="771"/>
        <v>0</v>
      </c>
      <c r="EZ182" s="48">
        <f t="shared" si="942"/>
        <v>0</v>
      </c>
      <c r="FA182" s="158"/>
      <c r="FB182" s="48">
        <f t="shared" si="943"/>
        <v>9</v>
      </c>
      <c r="FC182" s="43">
        <f t="shared" si="772"/>
        <v>2017</v>
      </c>
      <c r="FD182" s="78"/>
      <c r="FE182" s="78"/>
      <c r="FF182" s="78"/>
      <c r="FG182" s="78"/>
      <c r="FH182" s="78"/>
      <c r="FI182" s="78"/>
      <c r="FJ182" s="23"/>
      <c r="FK182" s="48"/>
      <c r="FL182" s="43"/>
      <c r="FM182" s="43"/>
      <c r="FN182" s="43"/>
      <c r="FO182" s="43"/>
      <c r="FP182" s="43"/>
      <c r="FQ182" s="43"/>
      <c r="FR182" s="43"/>
      <c r="FS182" s="43"/>
      <c r="FT182" s="43">
        <v>9098190.8311028741</v>
      </c>
      <c r="FU182" s="43">
        <v>9098190.8311028741</v>
      </c>
      <c r="FV182" s="43">
        <v>9098190.8311028741</v>
      </c>
      <c r="FW182" s="43">
        <v>9098190.8311028741</v>
      </c>
      <c r="FX182" s="43">
        <v>9098190.8311028741</v>
      </c>
      <c r="FY182" s="43">
        <v>9098190.8311028741</v>
      </c>
      <c r="FZ182" s="43">
        <f t="shared" si="931"/>
        <v>9098190.8311028741</v>
      </c>
      <c r="GA182" s="43">
        <f t="shared" si="932"/>
        <v>9098190.8311028741</v>
      </c>
      <c r="GB182" s="43">
        <f t="shared" si="933"/>
        <v>9098190.8311028741</v>
      </c>
      <c r="GC182" s="43">
        <f t="shared" si="934"/>
        <v>9098190.8311028741</v>
      </c>
      <c r="GD182" s="43">
        <f t="shared" si="935"/>
        <v>9098190.8311028741</v>
      </c>
      <c r="GE182" s="43">
        <f t="shared" si="936"/>
        <v>9098190.8311028741</v>
      </c>
      <c r="GF182" s="43">
        <f t="shared" si="937"/>
        <v>9098190.8311028741</v>
      </c>
      <c r="GG182" s="43">
        <f t="shared" si="938"/>
        <v>9098190.8311028741</v>
      </c>
      <c r="GH182" s="43">
        <f t="shared" si="939"/>
        <v>9098190.8311028741</v>
      </c>
      <c r="GI182" s="43">
        <f t="shared" si="940"/>
        <v>9098190.8311028741</v>
      </c>
      <c r="GJ182" s="158"/>
      <c r="GK182" s="48"/>
      <c r="GL182" s="43"/>
      <c r="GM182" s="43"/>
      <c r="GN182" s="43"/>
      <c r="GO182" s="43"/>
      <c r="GP182" s="43"/>
      <c r="GQ182" s="43"/>
      <c r="GR182" s="43"/>
      <c r="GS182" s="224">
        <v>1</v>
      </c>
      <c r="GT182" s="224">
        <v>1</v>
      </c>
      <c r="GU182" s="224">
        <v>1</v>
      </c>
      <c r="GV182" s="224">
        <v>1</v>
      </c>
      <c r="GW182" s="224">
        <v>1</v>
      </c>
      <c r="GX182" s="224">
        <v>1</v>
      </c>
      <c r="GY182" s="224">
        <v>1</v>
      </c>
      <c r="GZ182" s="224">
        <v>1</v>
      </c>
      <c r="HA182" s="224">
        <v>1</v>
      </c>
      <c r="HB182" s="224">
        <v>1</v>
      </c>
      <c r="HC182" s="224">
        <v>1</v>
      </c>
      <c r="HD182" s="224">
        <v>1</v>
      </c>
      <c r="HE182" s="224">
        <v>1</v>
      </c>
      <c r="HF182" s="224">
        <v>1</v>
      </c>
      <c r="HG182" s="224">
        <v>1</v>
      </c>
      <c r="HH182" s="224">
        <v>1</v>
      </c>
      <c r="HI182" s="224">
        <v>1</v>
      </c>
      <c r="HJ182" s="158"/>
      <c r="HK182" s="48">
        <f t="shared" si="774"/>
        <v>0</v>
      </c>
      <c r="HL182" s="48">
        <f ca="1">IF($EJ182&gt;0,OFFSET(Dashboard!F$16,$EJ182-1,0),0)</f>
        <v>0</v>
      </c>
      <c r="HM182" s="48">
        <f ca="1">IF($EJ182&gt;0,OFFSET(Dashboard!G$16,$EJ182-1,0),0)</f>
        <v>0</v>
      </c>
      <c r="HN182" s="48">
        <f ca="1">IF($EJ182&gt;0,OFFSET(Dashboard!H$16,$EJ182-1,0),0)</f>
        <v>0</v>
      </c>
      <c r="HO182" s="158"/>
    </row>
    <row r="183" spans="1:223" ht="25.5" customHeight="1" x14ac:dyDescent="0.2">
      <c r="A183" s="48">
        <f t="shared" ca="1" si="941"/>
        <v>0</v>
      </c>
      <c r="B183" s="242">
        <f t="shared" si="749"/>
        <v>173</v>
      </c>
      <c r="C183" s="64"/>
      <c r="D183" s="653" t="str">
        <f ca="1">IF(EJ183&gt;0,OFFSET(Dashboard!$E$16,EJ183-1,0),"")</f>
        <v/>
      </c>
      <c r="E183" s="654" t="s">
        <v>492</v>
      </c>
      <c r="F183" s="655" t="s">
        <v>493</v>
      </c>
      <c r="G183" s="716">
        <f t="shared" ca="1" si="944"/>
        <v>30.100000000000005</v>
      </c>
      <c r="H183" s="715">
        <f t="shared" ca="1" si="945"/>
        <v>5.215064605445316</v>
      </c>
      <c r="I183" s="713">
        <f t="shared" ca="1" si="946"/>
        <v>0.27780341485925247</v>
      </c>
      <c r="J183" s="525">
        <v>42125</v>
      </c>
      <c r="K183" s="51">
        <v>15</v>
      </c>
      <c r="L183" s="158"/>
      <c r="M183" s="765">
        <v>1</v>
      </c>
      <c r="N183" s="86">
        <v>0</v>
      </c>
      <c r="O183" s="43">
        <v>100</v>
      </c>
      <c r="P183" s="158"/>
      <c r="R183" s="614">
        <v>43.34</v>
      </c>
      <c r="S183" s="615">
        <v>7.509E-3</v>
      </c>
      <c r="T183" s="615">
        <v>0.4</v>
      </c>
      <c r="U183" s="135">
        <v>1</v>
      </c>
      <c r="V183" s="135">
        <v>1</v>
      </c>
      <c r="W183" s="135">
        <v>0</v>
      </c>
      <c r="X183" s="138"/>
      <c r="Y183" s="138"/>
      <c r="Z183" s="48"/>
      <c r="AA183" s="43"/>
      <c r="AB183" s="43"/>
      <c r="AC183" s="43"/>
      <c r="AD183" s="43"/>
      <c r="AE183" s="43"/>
      <c r="AF183" s="43"/>
      <c r="AG183" s="43"/>
      <c r="AH183" s="43">
        <f t="shared" si="924"/>
        <v>0</v>
      </c>
      <c r="AI183" s="43">
        <f t="shared" si="925"/>
        <v>694508.53714813106</v>
      </c>
      <c r="AJ183" s="43">
        <f t="shared" si="926"/>
        <v>694508.53714813106</v>
      </c>
      <c r="AK183" s="43">
        <f t="shared" si="927"/>
        <v>694508.53714813106</v>
      </c>
      <c r="AL183" s="43">
        <f t="shared" si="928"/>
        <v>694508.53714813106</v>
      </c>
      <c r="AM183" s="43">
        <f t="shared" si="929"/>
        <v>694508.53714813106</v>
      </c>
      <c r="AN183" s="43">
        <f t="shared" si="930"/>
        <v>694508.53714813106</v>
      </c>
      <c r="AO183" s="43">
        <f t="shared" si="644"/>
        <v>694508.53714813106</v>
      </c>
      <c r="AP183" s="43">
        <f t="shared" si="645"/>
        <v>694508.53714813106</v>
      </c>
      <c r="AQ183" s="43">
        <f t="shared" si="646"/>
        <v>694508.53714813106</v>
      </c>
      <c r="AR183" s="43">
        <f t="shared" si="647"/>
        <v>694508.53714813106</v>
      </c>
      <c r="AS183" s="43">
        <f t="shared" si="648"/>
        <v>694508.53714813106</v>
      </c>
      <c r="AT183" s="43">
        <f t="shared" si="649"/>
        <v>694508.53714813106</v>
      </c>
      <c r="AU183" s="43">
        <f t="shared" si="650"/>
        <v>694508.53714813106</v>
      </c>
      <c r="AV183" s="43">
        <f t="shared" si="651"/>
        <v>694508.53714813106</v>
      </c>
      <c r="AW183" s="43">
        <f t="shared" si="652"/>
        <v>694508.53714813106</v>
      </c>
      <c r="AX183" s="43">
        <f t="shared" si="653"/>
        <v>694508.53714813106</v>
      </c>
      <c r="AY183" s="73"/>
      <c r="AZ183" s="23"/>
      <c r="BA183" s="526"/>
      <c r="BB183" s="92"/>
      <c r="BC183" s="92"/>
      <c r="BD183" s="92"/>
      <c r="BE183" s="92"/>
      <c r="BF183" s="92"/>
      <c r="BG183" s="92"/>
      <c r="BH183" s="92"/>
      <c r="BI183" s="92"/>
      <c r="BJ183" s="92">
        <f t="shared" si="917"/>
        <v>1</v>
      </c>
      <c r="BK183" s="92">
        <f t="shared" si="917"/>
        <v>1</v>
      </c>
      <c r="BL183" s="92">
        <f t="shared" si="917"/>
        <v>1</v>
      </c>
      <c r="BM183" s="92">
        <f t="shared" si="917"/>
        <v>1</v>
      </c>
      <c r="BN183" s="92">
        <f t="shared" si="917"/>
        <v>1</v>
      </c>
      <c r="BO183" s="92">
        <f t="shared" si="917"/>
        <v>1</v>
      </c>
      <c r="BP183" s="92">
        <f t="shared" si="917"/>
        <v>1</v>
      </c>
      <c r="BQ183" s="92">
        <f t="shared" si="917"/>
        <v>1</v>
      </c>
      <c r="BR183" s="92">
        <f t="shared" si="917"/>
        <v>1</v>
      </c>
      <c r="BS183" s="92">
        <f t="shared" si="917"/>
        <v>1</v>
      </c>
      <c r="BT183" s="92">
        <f t="shared" si="917"/>
        <v>1</v>
      </c>
      <c r="BU183" s="92">
        <f t="shared" si="917"/>
        <v>1</v>
      </c>
      <c r="BV183" s="92">
        <f t="shared" si="917"/>
        <v>1</v>
      </c>
      <c r="BW183" s="92">
        <f t="shared" si="917"/>
        <v>1</v>
      </c>
      <c r="BX183" s="92">
        <f t="shared" si="917"/>
        <v>1</v>
      </c>
      <c r="BY183" s="92">
        <f t="shared" si="917"/>
        <v>1</v>
      </c>
      <c r="BZ183" s="23"/>
      <c r="CA183" s="526"/>
      <c r="CB183" s="92"/>
      <c r="CC183" s="92"/>
      <c r="CD183" s="92"/>
      <c r="CE183" s="92"/>
      <c r="CF183" s="92"/>
      <c r="CG183" s="92"/>
      <c r="CH183" s="92"/>
      <c r="CI183" s="92"/>
      <c r="CJ183" s="92">
        <f t="shared" si="918"/>
        <v>1</v>
      </c>
      <c r="CK183" s="92">
        <f t="shared" si="918"/>
        <v>1</v>
      </c>
      <c r="CL183" s="92">
        <f t="shared" si="918"/>
        <v>1</v>
      </c>
      <c r="CM183" s="92">
        <f t="shared" si="918"/>
        <v>1</v>
      </c>
      <c r="CN183" s="92">
        <f t="shared" si="918"/>
        <v>1</v>
      </c>
      <c r="CO183" s="92">
        <f t="shared" si="918"/>
        <v>1</v>
      </c>
      <c r="CP183" s="92">
        <f t="shared" si="918"/>
        <v>1</v>
      </c>
      <c r="CQ183" s="92">
        <f t="shared" si="918"/>
        <v>1</v>
      </c>
      <c r="CR183" s="92">
        <f t="shared" si="918"/>
        <v>1</v>
      </c>
      <c r="CS183" s="92">
        <f t="shared" si="918"/>
        <v>1</v>
      </c>
      <c r="CT183" s="92">
        <f t="shared" si="918"/>
        <v>1</v>
      </c>
      <c r="CU183" s="92">
        <f t="shared" si="918"/>
        <v>1</v>
      </c>
      <c r="CV183" s="92">
        <f t="shared" si="918"/>
        <v>1</v>
      </c>
      <c r="CW183" s="92">
        <f t="shared" si="918"/>
        <v>1</v>
      </c>
      <c r="CX183" s="92">
        <f t="shared" si="918"/>
        <v>1</v>
      </c>
      <c r="CY183" s="92">
        <f t="shared" si="918"/>
        <v>1</v>
      </c>
      <c r="CZ183" s="158"/>
      <c r="DA183" s="526"/>
      <c r="DB183" s="92"/>
      <c r="DC183" s="92"/>
      <c r="DD183" s="92"/>
      <c r="DE183" s="92"/>
      <c r="DF183" s="92"/>
      <c r="DG183" s="92"/>
      <c r="DH183" s="92"/>
      <c r="DI183" s="92"/>
      <c r="DJ183" s="92">
        <f t="shared" si="919"/>
        <v>1</v>
      </c>
      <c r="DK183" s="92">
        <f t="shared" si="919"/>
        <v>1</v>
      </c>
      <c r="DL183" s="92">
        <f t="shared" si="919"/>
        <v>1</v>
      </c>
      <c r="DM183" s="92">
        <f t="shared" si="919"/>
        <v>1</v>
      </c>
      <c r="DN183" s="92">
        <f t="shared" si="919"/>
        <v>1</v>
      </c>
      <c r="DO183" s="92">
        <f t="shared" si="919"/>
        <v>1</v>
      </c>
      <c r="DP183" s="92">
        <f t="shared" si="919"/>
        <v>1</v>
      </c>
      <c r="DQ183" s="92">
        <f t="shared" si="919"/>
        <v>1</v>
      </c>
      <c r="DR183" s="92">
        <f t="shared" si="919"/>
        <v>1</v>
      </c>
      <c r="DS183" s="92">
        <f t="shared" si="919"/>
        <v>1</v>
      </c>
      <c r="DT183" s="92">
        <f t="shared" si="919"/>
        <v>1</v>
      </c>
      <c r="DU183" s="92">
        <f t="shared" si="919"/>
        <v>1</v>
      </c>
      <c r="DV183" s="92">
        <f t="shared" si="919"/>
        <v>1</v>
      </c>
      <c r="DW183" s="92">
        <f t="shared" si="919"/>
        <v>1</v>
      </c>
      <c r="DX183" s="92">
        <f t="shared" si="919"/>
        <v>1</v>
      </c>
      <c r="DY183" s="92">
        <f t="shared" si="919"/>
        <v>1</v>
      </c>
      <c r="DZ183" s="158"/>
      <c r="EA183" s="48">
        <v>12</v>
      </c>
      <c r="EB183" s="47">
        <v>0.18</v>
      </c>
      <c r="EC183" s="48">
        <v>2005</v>
      </c>
      <c r="ED183" s="49">
        <v>3.6999999999999999E-4</v>
      </c>
      <c r="EE183" s="50">
        <v>0.5</v>
      </c>
      <c r="EF183" s="71"/>
      <c r="EH183" s="47">
        <f t="shared" si="909"/>
        <v>0.71</v>
      </c>
      <c r="EI183" s="23"/>
      <c r="EJ183" s="48">
        <f t="shared" si="770"/>
        <v>0</v>
      </c>
      <c r="EK183" s="48">
        <v>0</v>
      </c>
      <c r="EL183" s="48">
        <v>0</v>
      </c>
      <c r="EM183" s="48">
        <v>0</v>
      </c>
      <c r="EN183" s="48">
        <v>0</v>
      </c>
      <c r="EO183" s="48">
        <v>0</v>
      </c>
      <c r="EP183" s="48">
        <v>0</v>
      </c>
      <c r="EQ183" s="48">
        <v>0</v>
      </c>
      <c r="ER183" s="48">
        <v>0</v>
      </c>
      <c r="ES183" s="48">
        <v>0</v>
      </c>
      <c r="ET183" s="48">
        <v>0</v>
      </c>
      <c r="EU183" s="48">
        <v>0</v>
      </c>
      <c r="EV183" s="48">
        <v>0</v>
      </c>
      <c r="EW183" s="48">
        <v>0</v>
      </c>
      <c r="EX183" s="48">
        <v>0</v>
      </c>
      <c r="EY183" s="48">
        <f t="shared" si="771"/>
        <v>0</v>
      </c>
      <c r="EZ183" s="48">
        <f t="shared" si="942"/>
        <v>0</v>
      </c>
      <c r="FA183" s="158"/>
      <c r="FB183" s="48">
        <f t="shared" si="943"/>
        <v>9</v>
      </c>
      <c r="FC183" s="43">
        <f t="shared" si="772"/>
        <v>2017</v>
      </c>
      <c r="FD183" s="78"/>
      <c r="FE183" s="78"/>
      <c r="FF183" s="78"/>
      <c r="FG183" s="78"/>
      <c r="FH183" s="78"/>
      <c r="FI183" s="78"/>
      <c r="FJ183" s="23"/>
      <c r="FK183" s="48"/>
      <c r="FL183" s="43"/>
      <c r="FM183" s="43"/>
      <c r="FN183" s="43"/>
      <c r="FO183" s="43"/>
      <c r="FP183" s="43"/>
      <c r="FQ183" s="43"/>
      <c r="FR183" s="43"/>
      <c r="FS183" s="43"/>
      <c r="FT183" s="43">
        <v>694508.53714813106</v>
      </c>
      <c r="FU183" s="43">
        <v>694508.53714813106</v>
      </c>
      <c r="FV183" s="43">
        <v>694508.53714813106</v>
      </c>
      <c r="FW183" s="43">
        <v>694508.53714813106</v>
      </c>
      <c r="FX183" s="43">
        <v>694508.53714813106</v>
      </c>
      <c r="FY183" s="43">
        <v>694508.53714813106</v>
      </c>
      <c r="FZ183" s="43">
        <f t="shared" si="931"/>
        <v>694508.53714813106</v>
      </c>
      <c r="GA183" s="43">
        <f t="shared" si="932"/>
        <v>694508.53714813106</v>
      </c>
      <c r="GB183" s="43">
        <f t="shared" si="933"/>
        <v>694508.53714813106</v>
      </c>
      <c r="GC183" s="43">
        <f t="shared" si="934"/>
        <v>694508.53714813106</v>
      </c>
      <c r="GD183" s="43">
        <f t="shared" si="935"/>
        <v>694508.53714813106</v>
      </c>
      <c r="GE183" s="43">
        <f t="shared" si="936"/>
        <v>694508.53714813106</v>
      </c>
      <c r="GF183" s="43">
        <f t="shared" si="937"/>
        <v>694508.53714813106</v>
      </c>
      <c r="GG183" s="43">
        <f t="shared" si="938"/>
        <v>694508.53714813106</v>
      </c>
      <c r="GH183" s="43">
        <f t="shared" si="939"/>
        <v>694508.53714813106</v>
      </c>
      <c r="GI183" s="43">
        <f t="shared" si="940"/>
        <v>694508.53714813106</v>
      </c>
      <c r="GJ183" s="158"/>
      <c r="GK183" s="48"/>
      <c r="GL183" s="43"/>
      <c r="GM183" s="43"/>
      <c r="GN183" s="43"/>
      <c r="GO183" s="43"/>
      <c r="GP183" s="43"/>
      <c r="GQ183" s="43"/>
      <c r="GR183" s="43"/>
      <c r="GS183" s="224">
        <v>1</v>
      </c>
      <c r="GT183" s="224">
        <v>1</v>
      </c>
      <c r="GU183" s="224">
        <v>1</v>
      </c>
      <c r="GV183" s="224">
        <v>1</v>
      </c>
      <c r="GW183" s="224">
        <v>1</v>
      </c>
      <c r="GX183" s="224">
        <v>1</v>
      </c>
      <c r="GY183" s="224">
        <v>1</v>
      </c>
      <c r="GZ183" s="224">
        <v>1</v>
      </c>
      <c r="HA183" s="224">
        <v>1</v>
      </c>
      <c r="HB183" s="224">
        <v>1</v>
      </c>
      <c r="HC183" s="224">
        <v>1</v>
      </c>
      <c r="HD183" s="224">
        <v>1</v>
      </c>
      <c r="HE183" s="224">
        <v>1</v>
      </c>
      <c r="HF183" s="224">
        <v>1</v>
      </c>
      <c r="HG183" s="224">
        <v>1</v>
      </c>
      <c r="HH183" s="224">
        <v>1</v>
      </c>
      <c r="HI183" s="224">
        <v>1</v>
      </c>
      <c r="HJ183" s="158"/>
      <c r="HK183" s="48">
        <f t="shared" si="774"/>
        <v>0</v>
      </c>
      <c r="HL183" s="48">
        <f ca="1">IF($EJ183&gt;0,OFFSET(Dashboard!F$16,$EJ183-1,0),0)</f>
        <v>0</v>
      </c>
      <c r="HM183" s="48">
        <f ca="1">IF($EJ183&gt;0,OFFSET(Dashboard!G$16,$EJ183-1,0),0)</f>
        <v>0</v>
      </c>
      <c r="HN183" s="48">
        <f ca="1">IF($EJ183&gt;0,OFFSET(Dashboard!H$16,$EJ183-1,0),0)</f>
        <v>0</v>
      </c>
      <c r="HO183" s="158"/>
    </row>
    <row r="184" spans="1:223" ht="25.5" customHeight="1" x14ac:dyDescent="0.2">
      <c r="A184" s="48">
        <f t="shared" ca="1" si="941"/>
        <v>0</v>
      </c>
      <c r="B184" s="242">
        <f t="shared" si="749"/>
        <v>174</v>
      </c>
      <c r="C184" s="64"/>
      <c r="D184" s="653" t="str">
        <f ca="1">IF(EJ184&gt;0,OFFSET(Dashboard!$E$16,EJ184-1,0),"")</f>
        <v/>
      </c>
      <c r="E184" s="654" t="s">
        <v>494</v>
      </c>
      <c r="F184" s="655" t="s">
        <v>495</v>
      </c>
      <c r="G184" s="715">
        <f t="shared" ca="1" si="944"/>
        <v>0.37893799999999994</v>
      </c>
      <c r="H184" s="715">
        <f t="shared" ca="1" si="945"/>
        <v>0</v>
      </c>
      <c r="I184" s="713">
        <f t="shared" ca="1" si="946"/>
        <v>0.28291864799999999</v>
      </c>
      <c r="J184" s="525">
        <v>42125</v>
      </c>
      <c r="K184" s="51">
        <v>15</v>
      </c>
      <c r="L184" s="158"/>
      <c r="M184" s="765">
        <v>1</v>
      </c>
      <c r="N184" s="86">
        <v>0</v>
      </c>
      <c r="O184" s="43">
        <v>100</v>
      </c>
      <c r="P184" s="158"/>
      <c r="R184" s="614">
        <v>211.22519509476029</v>
      </c>
      <c r="S184" s="615">
        <v>0</v>
      </c>
      <c r="T184" s="615">
        <v>157.70270234113713</v>
      </c>
      <c r="U184" s="135">
        <v>1</v>
      </c>
      <c r="V184" s="135">
        <v>1</v>
      </c>
      <c r="W184" s="135">
        <v>0</v>
      </c>
      <c r="X184" s="138"/>
      <c r="Y184" s="138"/>
      <c r="Z184" s="48"/>
      <c r="AA184" s="43"/>
      <c r="AB184" s="43"/>
      <c r="AC184" s="43"/>
      <c r="AD184" s="43"/>
      <c r="AE184" s="43"/>
      <c r="AF184" s="43"/>
      <c r="AG184" s="43"/>
      <c r="AH184" s="43">
        <f t="shared" si="924"/>
        <v>0</v>
      </c>
      <c r="AI184" s="43">
        <f t="shared" si="925"/>
        <v>1794</v>
      </c>
      <c r="AJ184" s="43">
        <f t="shared" si="926"/>
        <v>1794</v>
      </c>
      <c r="AK184" s="43">
        <f t="shared" si="927"/>
        <v>1794</v>
      </c>
      <c r="AL184" s="43">
        <f t="shared" si="928"/>
        <v>1794</v>
      </c>
      <c r="AM184" s="43">
        <f t="shared" si="929"/>
        <v>1794</v>
      </c>
      <c r="AN184" s="43">
        <f t="shared" si="930"/>
        <v>1794</v>
      </c>
      <c r="AO184" s="43">
        <f t="shared" si="644"/>
        <v>1794</v>
      </c>
      <c r="AP184" s="43">
        <f t="shared" si="645"/>
        <v>1794</v>
      </c>
      <c r="AQ184" s="43">
        <f t="shared" si="646"/>
        <v>1794</v>
      </c>
      <c r="AR184" s="43">
        <f t="shared" si="647"/>
        <v>1794</v>
      </c>
      <c r="AS184" s="43">
        <f t="shared" si="648"/>
        <v>1794</v>
      </c>
      <c r="AT184" s="43">
        <f t="shared" si="649"/>
        <v>1794</v>
      </c>
      <c r="AU184" s="43">
        <f t="shared" si="650"/>
        <v>1794</v>
      </c>
      <c r="AV184" s="43">
        <f t="shared" si="651"/>
        <v>1794</v>
      </c>
      <c r="AW184" s="43">
        <f t="shared" si="652"/>
        <v>1794</v>
      </c>
      <c r="AX184" s="43">
        <f t="shared" si="653"/>
        <v>1794</v>
      </c>
      <c r="AY184" s="73"/>
      <c r="AZ184" s="23"/>
      <c r="BA184" s="526"/>
      <c r="BB184" s="92"/>
      <c r="BC184" s="92"/>
      <c r="BD184" s="92"/>
      <c r="BE184" s="92"/>
      <c r="BF184" s="92"/>
      <c r="BG184" s="92"/>
      <c r="BH184" s="92"/>
      <c r="BI184" s="92"/>
      <c r="BJ184" s="92">
        <f t="shared" si="917"/>
        <v>1</v>
      </c>
      <c r="BK184" s="92">
        <f t="shared" si="917"/>
        <v>1</v>
      </c>
      <c r="BL184" s="92">
        <f t="shared" si="917"/>
        <v>1</v>
      </c>
      <c r="BM184" s="92">
        <f t="shared" si="917"/>
        <v>1</v>
      </c>
      <c r="BN184" s="92">
        <f t="shared" si="917"/>
        <v>1</v>
      </c>
      <c r="BO184" s="92">
        <f t="shared" si="917"/>
        <v>1</v>
      </c>
      <c r="BP184" s="92">
        <f t="shared" si="917"/>
        <v>1</v>
      </c>
      <c r="BQ184" s="92">
        <f t="shared" si="917"/>
        <v>1</v>
      </c>
      <c r="BR184" s="92">
        <f t="shared" si="917"/>
        <v>1</v>
      </c>
      <c r="BS184" s="92">
        <f t="shared" si="917"/>
        <v>1</v>
      </c>
      <c r="BT184" s="92">
        <f t="shared" si="917"/>
        <v>1</v>
      </c>
      <c r="BU184" s="92">
        <f t="shared" si="917"/>
        <v>1</v>
      </c>
      <c r="BV184" s="92">
        <f t="shared" si="917"/>
        <v>1</v>
      </c>
      <c r="BW184" s="92">
        <f t="shared" si="917"/>
        <v>1</v>
      </c>
      <c r="BX184" s="92">
        <f t="shared" si="917"/>
        <v>1</v>
      </c>
      <c r="BY184" s="92">
        <f t="shared" si="917"/>
        <v>1</v>
      </c>
      <c r="BZ184" s="23"/>
      <c r="CA184" s="526"/>
      <c r="CB184" s="92"/>
      <c r="CC184" s="92"/>
      <c r="CD184" s="92"/>
      <c r="CE184" s="92"/>
      <c r="CF184" s="92"/>
      <c r="CG184" s="92"/>
      <c r="CH184" s="92"/>
      <c r="CI184" s="92"/>
      <c r="CJ184" s="92">
        <f t="shared" si="918"/>
        <v>1</v>
      </c>
      <c r="CK184" s="92">
        <f t="shared" si="918"/>
        <v>1</v>
      </c>
      <c r="CL184" s="92">
        <f t="shared" si="918"/>
        <v>1</v>
      </c>
      <c r="CM184" s="92">
        <f t="shared" si="918"/>
        <v>1</v>
      </c>
      <c r="CN184" s="92">
        <f t="shared" si="918"/>
        <v>1</v>
      </c>
      <c r="CO184" s="92">
        <f t="shared" si="918"/>
        <v>1</v>
      </c>
      <c r="CP184" s="92">
        <f t="shared" si="918"/>
        <v>1</v>
      </c>
      <c r="CQ184" s="92">
        <f t="shared" si="918"/>
        <v>1</v>
      </c>
      <c r="CR184" s="92">
        <f t="shared" si="918"/>
        <v>1</v>
      </c>
      <c r="CS184" s="92">
        <f t="shared" si="918"/>
        <v>1</v>
      </c>
      <c r="CT184" s="92">
        <f t="shared" si="918"/>
        <v>1</v>
      </c>
      <c r="CU184" s="92">
        <f t="shared" si="918"/>
        <v>1</v>
      </c>
      <c r="CV184" s="92">
        <f t="shared" si="918"/>
        <v>1</v>
      </c>
      <c r="CW184" s="92">
        <f t="shared" si="918"/>
        <v>1</v>
      </c>
      <c r="CX184" s="92">
        <f t="shared" si="918"/>
        <v>1</v>
      </c>
      <c r="CY184" s="92">
        <f t="shared" si="918"/>
        <v>1</v>
      </c>
      <c r="CZ184" s="158"/>
      <c r="DA184" s="526"/>
      <c r="DB184" s="92"/>
      <c r="DC184" s="92"/>
      <c r="DD184" s="92"/>
      <c r="DE184" s="92"/>
      <c r="DF184" s="92"/>
      <c r="DG184" s="92"/>
      <c r="DH184" s="92"/>
      <c r="DI184" s="92"/>
      <c r="DJ184" s="92">
        <f t="shared" si="919"/>
        <v>1</v>
      </c>
      <c r="DK184" s="92">
        <f t="shared" si="919"/>
        <v>1</v>
      </c>
      <c r="DL184" s="92">
        <f t="shared" si="919"/>
        <v>1</v>
      </c>
      <c r="DM184" s="92">
        <f t="shared" si="919"/>
        <v>1</v>
      </c>
      <c r="DN184" s="92">
        <f t="shared" si="919"/>
        <v>1</v>
      </c>
      <c r="DO184" s="92">
        <f t="shared" si="919"/>
        <v>1</v>
      </c>
      <c r="DP184" s="92">
        <f t="shared" si="919"/>
        <v>1</v>
      </c>
      <c r="DQ184" s="92">
        <f t="shared" si="919"/>
        <v>1</v>
      </c>
      <c r="DR184" s="92">
        <f t="shared" si="919"/>
        <v>1</v>
      </c>
      <c r="DS184" s="92">
        <f t="shared" si="919"/>
        <v>1</v>
      </c>
      <c r="DT184" s="92">
        <f t="shared" si="919"/>
        <v>1</v>
      </c>
      <c r="DU184" s="92">
        <f t="shared" si="919"/>
        <v>1</v>
      </c>
      <c r="DV184" s="92">
        <f t="shared" si="919"/>
        <v>1</v>
      </c>
      <c r="DW184" s="92">
        <f t="shared" si="919"/>
        <v>1</v>
      </c>
      <c r="DX184" s="92">
        <f t="shared" si="919"/>
        <v>1</v>
      </c>
      <c r="DY184" s="92">
        <f t="shared" si="919"/>
        <v>1</v>
      </c>
      <c r="DZ184" s="158"/>
      <c r="EA184" s="48">
        <v>12</v>
      </c>
      <c r="EB184" s="47">
        <v>0.18</v>
      </c>
      <c r="EC184" s="48">
        <v>2005</v>
      </c>
      <c r="ED184" s="49">
        <v>3.6999999999999999E-4</v>
      </c>
      <c r="EE184" s="50">
        <v>0.5</v>
      </c>
      <c r="EF184" s="71"/>
      <c r="EH184" s="47">
        <f t="shared" si="909"/>
        <v>0.71</v>
      </c>
      <c r="EI184" s="23"/>
      <c r="EJ184" s="48">
        <f t="shared" si="770"/>
        <v>0</v>
      </c>
      <c r="EK184" s="48">
        <v>0</v>
      </c>
      <c r="EL184" s="48">
        <v>0</v>
      </c>
      <c r="EM184" s="48">
        <v>0</v>
      </c>
      <c r="EN184" s="48">
        <v>0</v>
      </c>
      <c r="EO184" s="48">
        <v>0</v>
      </c>
      <c r="EP184" s="48">
        <v>0</v>
      </c>
      <c r="EQ184" s="48">
        <v>0</v>
      </c>
      <c r="ER184" s="48">
        <v>0</v>
      </c>
      <c r="ES184" s="48">
        <v>0</v>
      </c>
      <c r="ET184" s="48">
        <v>0</v>
      </c>
      <c r="EU184" s="48">
        <v>0</v>
      </c>
      <c r="EV184" s="48">
        <v>0</v>
      </c>
      <c r="EW184" s="48">
        <v>0</v>
      </c>
      <c r="EX184" s="48">
        <v>0</v>
      </c>
      <c r="EY184" s="48">
        <f t="shared" si="771"/>
        <v>0</v>
      </c>
      <c r="EZ184" s="48">
        <f t="shared" si="942"/>
        <v>0</v>
      </c>
      <c r="FA184" s="158"/>
      <c r="FB184" s="48">
        <f t="shared" si="943"/>
        <v>9</v>
      </c>
      <c r="FC184" s="43">
        <f t="shared" si="772"/>
        <v>2017</v>
      </c>
      <c r="FD184" s="78"/>
      <c r="FE184" s="78"/>
      <c r="FF184" s="78"/>
      <c r="FG184" s="78"/>
      <c r="FH184" s="78"/>
      <c r="FI184" s="78"/>
      <c r="FJ184" s="23"/>
      <c r="FK184" s="48"/>
      <c r="FL184" s="43"/>
      <c r="FM184" s="43"/>
      <c r="FN184" s="43"/>
      <c r="FO184" s="43"/>
      <c r="FP184" s="43"/>
      <c r="FQ184" s="43"/>
      <c r="FR184" s="43"/>
      <c r="FS184" s="43"/>
      <c r="FT184" s="43">
        <v>1794</v>
      </c>
      <c r="FU184" s="43">
        <v>1794</v>
      </c>
      <c r="FV184" s="43">
        <v>1794</v>
      </c>
      <c r="FW184" s="43">
        <v>1794</v>
      </c>
      <c r="FX184" s="43">
        <v>1794</v>
      </c>
      <c r="FY184" s="43">
        <v>1794</v>
      </c>
      <c r="FZ184" s="43">
        <f t="shared" si="931"/>
        <v>1794</v>
      </c>
      <c r="GA184" s="43">
        <f t="shared" si="932"/>
        <v>1794</v>
      </c>
      <c r="GB184" s="43">
        <f t="shared" si="933"/>
        <v>1794</v>
      </c>
      <c r="GC184" s="43">
        <f t="shared" si="934"/>
        <v>1794</v>
      </c>
      <c r="GD184" s="43">
        <f t="shared" si="935"/>
        <v>1794</v>
      </c>
      <c r="GE184" s="43">
        <f t="shared" si="936"/>
        <v>1794</v>
      </c>
      <c r="GF184" s="43">
        <f t="shared" si="937"/>
        <v>1794</v>
      </c>
      <c r="GG184" s="43">
        <f t="shared" si="938"/>
        <v>1794</v>
      </c>
      <c r="GH184" s="43">
        <f t="shared" si="939"/>
        <v>1794</v>
      </c>
      <c r="GI184" s="43">
        <f t="shared" si="940"/>
        <v>1794</v>
      </c>
      <c r="GJ184" s="158"/>
      <c r="GK184" s="48"/>
      <c r="GL184" s="43"/>
      <c r="GM184" s="43"/>
      <c r="GN184" s="43"/>
      <c r="GO184" s="43"/>
      <c r="GP184" s="43"/>
      <c r="GQ184" s="43"/>
      <c r="GR184" s="43"/>
      <c r="GS184" s="224">
        <v>1</v>
      </c>
      <c r="GT184" s="224">
        <v>1</v>
      </c>
      <c r="GU184" s="224">
        <v>1</v>
      </c>
      <c r="GV184" s="224">
        <v>1</v>
      </c>
      <c r="GW184" s="224">
        <v>1</v>
      </c>
      <c r="GX184" s="224">
        <v>1</v>
      </c>
      <c r="GY184" s="224">
        <v>1</v>
      </c>
      <c r="GZ184" s="224">
        <v>1</v>
      </c>
      <c r="HA184" s="224">
        <v>1</v>
      </c>
      <c r="HB184" s="224">
        <v>1</v>
      </c>
      <c r="HC184" s="224">
        <v>1</v>
      </c>
      <c r="HD184" s="224">
        <v>1</v>
      </c>
      <c r="HE184" s="224">
        <v>1</v>
      </c>
      <c r="HF184" s="224">
        <v>1</v>
      </c>
      <c r="HG184" s="224">
        <v>1</v>
      </c>
      <c r="HH184" s="224">
        <v>1</v>
      </c>
      <c r="HI184" s="224">
        <v>1</v>
      </c>
      <c r="HJ184" s="158"/>
      <c r="HK184" s="48">
        <f t="shared" si="774"/>
        <v>0</v>
      </c>
      <c r="HL184" s="48">
        <f ca="1">IF($EJ184&gt;0,OFFSET(Dashboard!F$16,$EJ184-1,0),0)</f>
        <v>0</v>
      </c>
      <c r="HM184" s="48">
        <f ca="1">IF($EJ184&gt;0,OFFSET(Dashboard!G$16,$EJ184-1,0),0)</f>
        <v>0</v>
      </c>
      <c r="HN184" s="48">
        <f ca="1">IF($EJ184&gt;0,OFFSET(Dashboard!H$16,$EJ184-1,0),0)</f>
        <v>0</v>
      </c>
      <c r="HO184" s="158"/>
    </row>
    <row r="185" spans="1:223" ht="25.5" customHeight="1" x14ac:dyDescent="0.2">
      <c r="A185" s="48">
        <f t="shared" ca="1" si="941"/>
        <v>0</v>
      </c>
      <c r="B185" s="242">
        <f t="shared" si="749"/>
        <v>175</v>
      </c>
      <c r="C185" s="64"/>
      <c r="D185" s="653" t="str">
        <f ca="1">IF(EJ185&gt;0,OFFSET(Dashboard!$E$16,EJ185-1,0),"")</f>
        <v/>
      </c>
      <c r="E185" s="654" t="s">
        <v>496</v>
      </c>
      <c r="F185" s="655" t="s">
        <v>497</v>
      </c>
      <c r="G185" s="716">
        <f t="shared" ca="1" si="944"/>
        <v>28.889367</v>
      </c>
      <c r="H185" s="715">
        <f t="shared" ca="1" si="945"/>
        <v>0</v>
      </c>
      <c r="I185" s="713">
        <f t="shared" ca="1" si="946"/>
        <v>0</v>
      </c>
      <c r="J185" s="525">
        <v>42125</v>
      </c>
      <c r="K185" s="51">
        <v>15</v>
      </c>
      <c r="L185" s="158"/>
      <c r="M185" s="765">
        <v>1</v>
      </c>
      <c r="N185" s="86">
        <v>0</v>
      </c>
      <c r="O185" s="43">
        <v>100</v>
      </c>
      <c r="P185" s="158"/>
      <c r="R185" s="614">
        <v>2.2773029049137437</v>
      </c>
      <c r="S185" s="615">
        <v>0</v>
      </c>
      <c r="T185" s="615">
        <v>0</v>
      </c>
      <c r="U185" s="135">
        <v>1</v>
      </c>
      <c r="V185" s="135">
        <v>1</v>
      </c>
      <c r="W185" s="135">
        <v>0</v>
      </c>
      <c r="X185" s="138"/>
      <c r="Y185" s="138"/>
      <c r="Z185" s="48"/>
      <c r="AA185" s="43"/>
      <c r="AB185" s="43"/>
      <c r="AC185" s="43"/>
      <c r="AD185" s="43"/>
      <c r="AE185" s="43"/>
      <c r="AF185" s="43"/>
      <c r="AG185" s="43"/>
      <c r="AH185" s="43">
        <f t="shared" si="924"/>
        <v>0</v>
      </c>
      <c r="AI185" s="43">
        <f t="shared" si="925"/>
        <v>12685781.47319152</v>
      </c>
      <c r="AJ185" s="43">
        <f t="shared" si="926"/>
        <v>12685781.47319152</v>
      </c>
      <c r="AK185" s="43">
        <f t="shared" si="927"/>
        <v>12685781.47319152</v>
      </c>
      <c r="AL185" s="43">
        <f t="shared" si="928"/>
        <v>12685781.47319152</v>
      </c>
      <c r="AM185" s="43">
        <f t="shared" si="929"/>
        <v>12685781.47319152</v>
      </c>
      <c r="AN185" s="43">
        <f t="shared" si="930"/>
        <v>12685781.47319152</v>
      </c>
      <c r="AO185" s="43">
        <f t="shared" si="644"/>
        <v>12685781.47319152</v>
      </c>
      <c r="AP185" s="43">
        <f t="shared" si="645"/>
        <v>12685781.47319152</v>
      </c>
      <c r="AQ185" s="43">
        <f t="shared" si="646"/>
        <v>12685781.47319152</v>
      </c>
      <c r="AR185" s="43">
        <f t="shared" si="647"/>
        <v>12685781.47319152</v>
      </c>
      <c r="AS185" s="43">
        <f t="shared" si="648"/>
        <v>12685781.47319152</v>
      </c>
      <c r="AT185" s="43">
        <f t="shared" si="649"/>
        <v>12685781.47319152</v>
      </c>
      <c r="AU185" s="43">
        <f t="shared" si="650"/>
        <v>12685781.47319152</v>
      </c>
      <c r="AV185" s="43">
        <f t="shared" si="651"/>
        <v>12685781.47319152</v>
      </c>
      <c r="AW185" s="43">
        <f t="shared" si="652"/>
        <v>12685781.47319152</v>
      </c>
      <c r="AX185" s="43">
        <f t="shared" si="653"/>
        <v>12685781.47319152</v>
      </c>
      <c r="AY185" s="73"/>
      <c r="AZ185" s="23"/>
      <c r="BA185" s="526"/>
      <c r="BB185" s="92"/>
      <c r="BC185" s="92"/>
      <c r="BD185" s="92"/>
      <c r="BE185" s="92"/>
      <c r="BF185" s="92"/>
      <c r="BG185" s="92"/>
      <c r="BH185" s="92"/>
      <c r="BI185" s="92"/>
      <c r="BJ185" s="92">
        <f t="shared" si="917"/>
        <v>1</v>
      </c>
      <c r="BK185" s="92">
        <f t="shared" si="917"/>
        <v>1</v>
      </c>
      <c r="BL185" s="92">
        <f t="shared" si="917"/>
        <v>1</v>
      </c>
      <c r="BM185" s="92">
        <f t="shared" si="917"/>
        <v>1</v>
      </c>
      <c r="BN185" s="92">
        <f t="shared" si="917"/>
        <v>1</v>
      </c>
      <c r="BO185" s="92">
        <f t="shared" si="917"/>
        <v>1</v>
      </c>
      <c r="BP185" s="92">
        <f t="shared" si="917"/>
        <v>1</v>
      </c>
      <c r="BQ185" s="92">
        <f t="shared" si="917"/>
        <v>1</v>
      </c>
      <c r="BR185" s="92">
        <f t="shared" si="917"/>
        <v>1</v>
      </c>
      <c r="BS185" s="92">
        <f t="shared" si="917"/>
        <v>1</v>
      </c>
      <c r="BT185" s="92">
        <f t="shared" si="917"/>
        <v>1</v>
      </c>
      <c r="BU185" s="92">
        <f t="shared" si="917"/>
        <v>1</v>
      </c>
      <c r="BV185" s="92">
        <f t="shared" si="917"/>
        <v>1</v>
      </c>
      <c r="BW185" s="92">
        <f t="shared" si="917"/>
        <v>1</v>
      </c>
      <c r="BX185" s="92">
        <f t="shared" si="917"/>
        <v>1</v>
      </c>
      <c r="BY185" s="92">
        <f t="shared" si="917"/>
        <v>1</v>
      </c>
      <c r="BZ185" s="23"/>
      <c r="CA185" s="526"/>
      <c r="CB185" s="92"/>
      <c r="CC185" s="92"/>
      <c r="CD185" s="92"/>
      <c r="CE185" s="92"/>
      <c r="CF185" s="92"/>
      <c r="CG185" s="92"/>
      <c r="CH185" s="92"/>
      <c r="CI185" s="92"/>
      <c r="CJ185" s="92">
        <f t="shared" si="918"/>
        <v>1</v>
      </c>
      <c r="CK185" s="92">
        <f t="shared" si="918"/>
        <v>1</v>
      </c>
      <c r="CL185" s="92">
        <f t="shared" si="918"/>
        <v>1</v>
      </c>
      <c r="CM185" s="92">
        <f t="shared" si="918"/>
        <v>1</v>
      </c>
      <c r="CN185" s="92">
        <f t="shared" si="918"/>
        <v>1</v>
      </c>
      <c r="CO185" s="92">
        <f t="shared" si="918"/>
        <v>1</v>
      </c>
      <c r="CP185" s="92">
        <f t="shared" si="918"/>
        <v>1</v>
      </c>
      <c r="CQ185" s="92">
        <f t="shared" si="918"/>
        <v>1</v>
      </c>
      <c r="CR185" s="92">
        <f t="shared" si="918"/>
        <v>1</v>
      </c>
      <c r="CS185" s="92">
        <f t="shared" si="918"/>
        <v>1</v>
      </c>
      <c r="CT185" s="92">
        <f t="shared" si="918"/>
        <v>1</v>
      </c>
      <c r="CU185" s="92">
        <f t="shared" si="918"/>
        <v>1</v>
      </c>
      <c r="CV185" s="92">
        <f t="shared" si="918"/>
        <v>1</v>
      </c>
      <c r="CW185" s="92">
        <f t="shared" si="918"/>
        <v>1</v>
      </c>
      <c r="CX185" s="92">
        <f t="shared" si="918"/>
        <v>1</v>
      </c>
      <c r="CY185" s="92">
        <f t="shared" si="918"/>
        <v>1</v>
      </c>
      <c r="CZ185" s="158"/>
      <c r="DA185" s="526"/>
      <c r="DB185" s="92"/>
      <c r="DC185" s="92"/>
      <c r="DD185" s="92"/>
      <c r="DE185" s="92"/>
      <c r="DF185" s="92"/>
      <c r="DG185" s="92"/>
      <c r="DH185" s="92"/>
      <c r="DI185" s="92"/>
      <c r="DJ185" s="92">
        <f t="shared" si="919"/>
        <v>1</v>
      </c>
      <c r="DK185" s="92">
        <f t="shared" si="919"/>
        <v>1</v>
      </c>
      <c r="DL185" s="92">
        <f t="shared" si="919"/>
        <v>1</v>
      </c>
      <c r="DM185" s="92">
        <f t="shared" si="919"/>
        <v>1</v>
      </c>
      <c r="DN185" s="92">
        <f t="shared" si="919"/>
        <v>1</v>
      </c>
      <c r="DO185" s="92">
        <f t="shared" si="919"/>
        <v>1</v>
      </c>
      <c r="DP185" s="92">
        <f t="shared" si="919"/>
        <v>1</v>
      </c>
      <c r="DQ185" s="92">
        <f t="shared" si="919"/>
        <v>1</v>
      </c>
      <c r="DR185" s="92">
        <f t="shared" si="919"/>
        <v>1</v>
      </c>
      <c r="DS185" s="92">
        <f t="shared" si="919"/>
        <v>1</v>
      </c>
      <c r="DT185" s="92">
        <f t="shared" si="919"/>
        <v>1</v>
      </c>
      <c r="DU185" s="92">
        <f t="shared" si="919"/>
        <v>1</v>
      </c>
      <c r="DV185" s="92">
        <f t="shared" si="919"/>
        <v>1</v>
      </c>
      <c r="DW185" s="92">
        <f t="shared" si="919"/>
        <v>1</v>
      </c>
      <c r="DX185" s="92">
        <f t="shared" si="919"/>
        <v>1</v>
      </c>
      <c r="DY185" s="92">
        <f t="shared" si="919"/>
        <v>1</v>
      </c>
      <c r="DZ185" s="158"/>
      <c r="EA185" s="48">
        <v>12</v>
      </c>
      <c r="EB185" s="47">
        <v>0.41400241739583998</v>
      </c>
      <c r="EC185" s="48">
        <v>2005</v>
      </c>
      <c r="ED185" s="49">
        <v>1.31733760607097E-2</v>
      </c>
      <c r="EE185" s="50">
        <v>0.257603154055701</v>
      </c>
      <c r="EF185" s="71"/>
      <c r="EH185" s="47">
        <f t="shared" si="909"/>
        <v>0.71</v>
      </c>
      <c r="EI185" s="23"/>
      <c r="EJ185" s="48">
        <f t="shared" si="770"/>
        <v>0</v>
      </c>
      <c r="EK185" s="48">
        <v>0</v>
      </c>
      <c r="EL185" s="48">
        <v>0</v>
      </c>
      <c r="EM185" s="48">
        <v>0</v>
      </c>
      <c r="EN185" s="48">
        <v>0</v>
      </c>
      <c r="EO185" s="48">
        <v>0</v>
      </c>
      <c r="EP185" s="48">
        <v>0</v>
      </c>
      <c r="EQ185" s="48">
        <v>0</v>
      </c>
      <c r="ER185" s="48">
        <v>0</v>
      </c>
      <c r="ES185" s="48">
        <v>0</v>
      </c>
      <c r="ET185" s="48">
        <v>0</v>
      </c>
      <c r="EU185" s="48">
        <v>0</v>
      </c>
      <c r="EV185" s="48">
        <v>0</v>
      </c>
      <c r="EW185" s="48">
        <v>0</v>
      </c>
      <c r="EX185" s="48">
        <v>0</v>
      </c>
      <c r="EY185" s="48">
        <f t="shared" si="771"/>
        <v>0</v>
      </c>
      <c r="EZ185" s="48">
        <f t="shared" si="942"/>
        <v>0</v>
      </c>
      <c r="FA185" s="158"/>
      <c r="FB185" s="48">
        <f t="shared" si="943"/>
        <v>9</v>
      </c>
      <c r="FC185" s="43">
        <f t="shared" si="772"/>
        <v>2017</v>
      </c>
      <c r="FD185" s="78"/>
      <c r="FE185" s="78"/>
      <c r="FF185" s="78"/>
      <c r="FG185" s="78"/>
      <c r="FH185" s="78"/>
      <c r="FI185" s="78"/>
      <c r="FJ185" s="23"/>
      <c r="FK185" s="48"/>
      <c r="FL185" s="43"/>
      <c r="FM185" s="43"/>
      <c r="FN185" s="43"/>
      <c r="FO185" s="43"/>
      <c r="FP185" s="43"/>
      <c r="FQ185" s="43"/>
      <c r="FR185" s="43"/>
      <c r="FS185" s="43"/>
      <c r="FT185" s="43">
        <v>12685781.47319152</v>
      </c>
      <c r="FU185" s="43">
        <v>12685781.47319152</v>
      </c>
      <c r="FV185" s="43">
        <v>12685781.47319152</v>
      </c>
      <c r="FW185" s="43">
        <v>12685781.47319152</v>
      </c>
      <c r="FX185" s="43">
        <v>12685781.47319152</v>
      </c>
      <c r="FY185" s="43">
        <v>12685781.47319152</v>
      </c>
      <c r="FZ185" s="43">
        <f t="shared" si="931"/>
        <v>12685781.47319152</v>
      </c>
      <c r="GA185" s="43">
        <f t="shared" si="932"/>
        <v>12685781.47319152</v>
      </c>
      <c r="GB185" s="43">
        <f t="shared" si="933"/>
        <v>12685781.47319152</v>
      </c>
      <c r="GC185" s="43">
        <f t="shared" si="934"/>
        <v>12685781.47319152</v>
      </c>
      <c r="GD185" s="43">
        <f t="shared" si="935"/>
        <v>12685781.47319152</v>
      </c>
      <c r="GE185" s="43">
        <f t="shared" si="936"/>
        <v>12685781.47319152</v>
      </c>
      <c r="GF185" s="43">
        <f t="shared" si="937"/>
        <v>12685781.47319152</v>
      </c>
      <c r="GG185" s="43">
        <f t="shared" si="938"/>
        <v>12685781.47319152</v>
      </c>
      <c r="GH185" s="43">
        <f t="shared" si="939"/>
        <v>12685781.47319152</v>
      </c>
      <c r="GI185" s="43">
        <f t="shared" si="940"/>
        <v>12685781.47319152</v>
      </c>
      <c r="GJ185" s="158"/>
      <c r="GK185" s="48"/>
      <c r="GL185" s="43"/>
      <c r="GM185" s="43"/>
      <c r="GN185" s="43"/>
      <c r="GO185" s="43"/>
      <c r="GP185" s="43"/>
      <c r="GQ185" s="43"/>
      <c r="GR185" s="43"/>
      <c r="GS185" s="224">
        <v>1</v>
      </c>
      <c r="GT185" s="224">
        <v>1</v>
      </c>
      <c r="GU185" s="224">
        <v>1</v>
      </c>
      <c r="GV185" s="224">
        <v>1</v>
      </c>
      <c r="GW185" s="224">
        <v>1</v>
      </c>
      <c r="GX185" s="224">
        <v>1</v>
      </c>
      <c r="GY185" s="224">
        <v>1</v>
      </c>
      <c r="GZ185" s="224">
        <v>1</v>
      </c>
      <c r="HA185" s="224">
        <v>1</v>
      </c>
      <c r="HB185" s="224">
        <v>1</v>
      </c>
      <c r="HC185" s="224">
        <v>1</v>
      </c>
      <c r="HD185" s="224">
        <v>1</v>
      </c>
      <c r="HE185" s="224">
        <v>1</v>
      </c>
      <c r="HF185" s="224">
        <v>1</v>
      </c>
      <c r="HG185" s="224">
        <v>1</v>
      </c>
      <c r="HH185" s="224">
        <v>1</v>
      </c>
      <c r="HI185" s="224">
        <v>1</v>
      </c>
      <c r="HJ185" s="158"/>
      <c r="HK185" s="48">
        <f t="shared" si="774"/>
        <v>0</v>
      </c>
      <c r="HL185" s="48">
        <f ca="1">IF($EJ185&gt;0,OFFSET(Dashboard!F$16,$EJ185-1,0),0)</f>
        <v>0</v>
      </c>
      <c r="HM185" s="48">
        <f ca="1">IF($EJ185&gt;0,OFFSET(Dashboard!G$16,$EJ185-1,0),0)</f>
        <v>0</v>
      </c>
      <c r="HN185" s="48">
        <f ca="1">IF($EJ185&gt;0,OFFSET(Dashboard!H$16,$EJ185-1,0),0)</f>
        <v>0</v>
      </c>
      <c r="HO185" s="158"/>
    </row>
    <row r="186" spans="1:223" ht="25.5" customHeight="1" x14ac:dyDescent="0.2">
      <c r="A186" s="48">
        <f t="shared" ca="1" si="941"/>
        <v>1</v>
      </c>
      <c r="B186" s="242">
        <f t="shared" si="749"/>
        <v>176</v>
      </c>
      <c r="C186" s="64"/>
      <c r="D186" s="673" t="str">
        <f ca="1">IF(EJ186&gt;0,OFFSET(Dashboard!$E$16,EJ186-1,0),"")</f>
        <v>2013 T-24</v>
      </c>
      <c r="E186" s="674" t="s">
        <v>498</v>
      </c>
      <c r="F186" s="675" t="s">
        <v>499</v>
      </c>
      <c r="G186" s="716">
        <f t="shared" ca="1" si="944"/>
        <v>13.874999999999995</v>
      </c>
      <c r="H186" s="715">
        <f t="shared" ca="1" si="945"/>
        <v>3.1664999999999996</v>
      </c>
      <c r="I186" s="713">
        <f t="shared" ca="1" si="946"/>
        <v>0</v>
      </c>
      <c r="J186" s="525">
        <v>42125</v>
      </c>
      <c r="K186" s="51">
        <v>15</v>
      </c>
      <c r="L186" s="158"/>
      <c r="M186" s="765">
        <v>1</v>
      </c>
      <c r="N186" s="86">
        <v>0</v>
      </c>
      <c r="O186" s="43">
        <v>100</v>
      </c>
      <c r="P186" s="158"/>
      <c r="R186" s="614">
        <v>0.9249999999999996</v>
      </c>
      <c r="S186" s="615">
        <v>2.1109999999999998E-4</v>
      </c>
      <c r="T186" s="615">
        <v>0</v>
      </c>
      <c r="U186" s="135">
        <v>1</v>
      </c>
      <c r="V186" s="135">
        <v>1</v>
      </c>
      <c r="W186" s="135">
        <v>0</v>
      </c>
      <c r="X186" s="138"/>
      <c r="Y186" s="138"/>
      <c r="Z186" s="48"/>
      <c r="AA186" s="43"/>
      <c r="AB186" s="43"/>
      <c r="AC186" s="43"/>
      <c r="AD186" s="43"/>
      <c r="AE186" s="43"/>
      <c r="AF186" s="43"/>
      <c r="AG186" s="43"/>
      <c r="AH186" s="43">
        <f t="shared" si="924"/>
        <v>0</v>
      </c>
      <c r="AI186" s="43">
        <f t="shared" si="925"/>
        <v>15000000</v>
      </c>
      <c r="AJ186" s="43">
        <f t="shared" si="926"/>
        <v>15000000</v>
      </c>
      <c r="AK186" s="43">
        <f t="shared" si="927"/>
        <v>15000000</v>
      </c>
      <c r="AL186" s="43">
        <f t="shared" si="928"/>
        <v>15000000</v>
      </c>
      <c r="AM186" s="43">
        <f t="shared" si="929"/>
        <v>15000000</v>
      </c>
      <c r="AN186" s="43">
        <f t="shared" si="930"/>
        <v>15000000</v>
      </c>
      <c r="AO186" s="43">
        <f t="shared" si="644"/>
        <v>15000000</v>
      </c>
      <c r="AP186" s="43">
        <f t="shared" si="645"/>
        <v>15000000</v>
      </c>
      <c r="AQ186" s="43">
        <f t="shared" si="646"/>
        <v>15000000</v>
      </c>
      <c r="AR186" s="43">
        <f t="shared" si="647"/>
        <v>15000000</v>
      </c>
      <c r="AS186" s="43">
        <f t="shared" si="648"/>
        <v>15000000</v>
      </c>
      <c r="AT186" s="43">
        <f t="shared" si="649"/>
        <v>15000000</v>
      </c>
      <c r="AU186" s="43">
        <f t="shared" si="650"/>
        <v>15000000</v>
      </c>
      <c r="AV186" s="43">
        <f t="shared" si="651"/>
        <v>15000000</v>
      </c>
      <c r="AW186" s="43">
        <f t="shared" si="652"/>
        <v>15000000</v>
      </c>
      <c r="AX186" s="43">
        <f t="shared" si="653"/>
        <v>15000000</v>
      </c>
      <c r="AY186" s="73"/>
      <c r="AZ186" s="23"/>
      <c r="BA186" s="526"/>
      <c r="BB186" s="92"/>
      <c r="BC186" s="92"/>
      <c r="BD186" s="92"/>
      <c r="BE186" s="92"/>
      <c r="BF186" s="92"/>
      <c r="BG186" s="92"/>
      <c r="BH186" s="92"/>
      <c r="BI186" s="92"/>
      <c r="BJ186" s="92">
        <f t="shared" si="917"/>
        <v>1</v>
      </c>
      <c r="BK186" s="92">
        <f t="shared" si="917"/>
        <v>1</v>
      </c>
      <c r="BL186" s="92">
        <f t="shared" si="917"/>
        <v>1</v>
      </c>
      <c r="BM186" s="92">
        <f t="shared" si="917"/>
        <v>1</v>
      </c>
      <c r="BN186" s="92">
        <f t="shared" si="917"/>
        <v>1</v>
      </c>
      <c r="BO186" s="92">
        <f t="shared" si="917"/>
        <v>1</v>
      </c>
      <c r="BP186" s="92">
        <f t="shared" si="917"/>
        <v>1</v>
      </c>
      <c r="BQ186" s="92">
        <f t="shared" si="917"/>
        <v>1</v>
      </c>
      <c r="BR186" s="92">
        <f t="shared" si="917"/>
        <v>1</v>
      </c>
      <c r="BS186" s="92">
        <f t="shared" si="917"/>
        <v>1</v>
      </c>
      <c r="BT186" s="92">
        <f t="shared" si="917"/>
        <v>1</v>
      </c>
      <c r="BU186" s="92">
        <f t="shared" si="917"/>
        <v>1</v>
      </c>
      <c r="BV186" s="92">
        <f t="shared" si="917"/>
        <v>1</v>
      </c>
      <c r="BW186" s="92">
        <f t="shared" si="917"/>
        <v>1</v>
      </c>
      <c r="BX186" s="92">
        <f t="shared" si="917"/>
        <v>1</v>
      </c>
      <c r="BY186" s="92">
        <f t="shared" si="917"/>
        <v>1</v>
      </c>
      <c r="BZ186" s="23"/>
      <c r="CA186" s="526"/>
      <c r="CB186" s="92"/>
      <c r="CC186" s="92"/>
      <c r="CD186" s="92"/>
      <c r="CE186" s="92"/>
      <c r="CF186" s="92"/>
      <c r="CG186" s="92"/>
      <c r="CH186" s="92"/>
      <c r="CI186" s="92"/>
      <c r="CJ186" s="92">
        <f t="shared" si="918"/>
        <v>1</v>
      </c>
      <c r="CK186" s="92">
        <f t="shared" si="918"/>
        <v>1</v>
      </c>
      <c r="CL186" s="92">
        <f t="shared" si="918"/>
        <v>1</v>
      </c>
      <c r="CM186" s="92">
        <f t="shared" si="918"/>
        <v>1</v>
      </c>
      <c r="CN186" s="92">
        <f t="shared" si="918"/>
        <v>1</v>
      </c>
      <c r="CO186" s="92">
        <f t="shared" si="918"/>
        <v>1</v>
      </c>
      <c r="CP186" s="92">
        <f t="shared" si="918"/>
        <v>1</v>
      </c>
      <c r="CQ186" s="92">
        <f t="shared" si="918"/>
        <v>1</v>
      </c>
      <c r="CR186" s="92">
        <f t="shared" si="918"/>
        <v>1</v>
      </c>
      <c r="CS186" s="92">
        <f t="shared" si="918"/>
        <v>1</v>
      </c>
      <c r="CT186" s="92">
        <f t="shared" si="918"/>
        <v>1</v>
      </c>
      <c r="CU186" s="92">
        <f t="shared" si="918"/>
        <v>1</v>
      </c>
      <c r="CV186" s="92">
        <f t="shared" si="918"/>
        <v>1</v>
      </c>
      <c r="CW186" s="92">
        <f t="shared" si="918"/>
        <v>1</v>
      </c>
      <c r="CX186" s="92">
        <f t="shared" si="918"/>
        <v>1</v>
      </c>
      <c r="CY186" s="92">
        <f t="shared" si="918"/>
        <v>1</v>
      </c>
      <c r="CZ186" s="158"/>
      <c r="DA186" s="526"/>
      <c r="DB186" s="92"/>
      <c r="DC186" s="92"/>
      <c r="DD186" s="92"/>
      <c r="DE186" s="92"/>
      <c r="DF186" s="92"/>
      <c r="DG186" s="92"/>
      <c r="DH186" s="92"/>
      <c r="DI186" s="92"/>
      <c r="DJ186" s="92">
        <f t="shared" si="919"/>
        <v>1</v>
      </c>
      <c r="DK186" s="92">
        <f t="shared" si="919"/>
        <v>1</v>
      </c>
      <c r="DL186" s="92">
        <f t="shared" si="919"/>
        <v>1</v>
      </c>
      <c r="DM186" s="92">
        <f t="shared" si="919"/>
        <v>1</v>
      </c>
      <c r="DN186" s="92">
        <f t="shared" si="919"/>
        <v>1</v>
      </c>
      <c r="DO186" s="92">
        <f t="shared" si="919"/>
        <v>1</v>
      </c>
      <c r="DP186" s="92">
        <f t="shared" si="919"/>
        <v>1</v>
      </c>
      <c r="DQ186" s="92">
        <f t="shared" si="919"/>
        <v>1</v>
      </c>
      <c r="DR186" s="92">
        <f t="shared" si="919"/>
        <v>1</v>
      </c>
      <c r="DS186" s="92">
        <f t="shared" si="919"/>
        <v>1</v>
      </c>
      <c r="DT186" s="92">
        <f t="shared" si="919"/>
        <v>1</v>
      </c>
      <c r="DU186" s="92">
        <f t="shared" si="919"/>
        <v>1</v>
      </c>
      <c r="DV186" s="92">
        <f t="shared" si="919"/>
        <v>1</v>
      </c>
      <c r="DW186" s="92">
        <f t="shared" si="919"/>
        <v>1</v>
      </c>
      <c r="DX186" s="92">
        <f t="shared" si="919"/>
        <v>1</v>
      </c>
      <c r="DY186" s="92">
        <f t="shared" si="919"/>
        <v>1</v>
      </c>
      <c r="DZ186" s="158"/>
      <c r="EA186" s="48">
        <v>12</v>
      </c>
      <c r="EB186" s="47">
        <v>0.18</v>
      </c>
      <c r="EC186" s="48">
        <v>2005</v>
      </c>
      <c r="ED186" s="49">
        <v>3.6999999999999999E-4</v>
      </c>
      <c r="EE186" s="50">
        <v>0.5</v>
      </c>
      <c r="EF186" s="71"/>
      <c r="EH186" s="47">
        <f t="shared" si="909"/>
        <v>0.71</v>
      </c>
      <c r="EI186" s="23"/>
      <c r="EJ186" s="48">
        <f t="shared" si="770"/>
        <v>13</v>
      </c>
      <c r="EK186" s="48">
        <v>0</v>
      </c>
      <c r="EL186" s="48">
        <v>0</v>
      </c>
      <c r="EM186" s="48">
        <v>0</v>
      </c>
      <c r="EN186" s="48">
        <v>0</v>
      </c>
      <c r="EO186" s="48">
        <v>0</v>
      </c>
      <c r="EP186" s="48">
        <v>0</v>
      </c>
      <c r="EQ186" s="48">
        <v>0</v>
      </c>
      <c r="ER186" s="48">
        <v>0</v>
      </c>
      <c r="ES186" s="48">
        <v>0</v>
      </c>
      <c r="ET186" s="48">
        <v>0</v>
      </c>
      <c r="EU186" s="48">
        <v>0</v>
      </c>
      <c r="EV186" s="48">
        <v>0</v>
      </c>
      <c r="EW186" s="48">
        <v>1</v>
      </c>
      <c r="EX186" s="48">
        <v>0</v>
      </c>
      <c r="EY186" s="48">
        <f t="shared" si="771"/>
        <v>1</v>
      </c>
      <c r="EZ186" s="48">
        <f t="shared" si="942"/>
        <v>1</v>
      </c>
      <c r="FA186" s="158"/>
      <c r="FB186" s="48">
        <f t="shared" si="943"/>
        <v>9</v>
      </c>
      <c r="FC186" s="43">
        <f t="shared" si="772"/>
        <v>2017</v>
      </c>
      <c r="FD186" s="78"/>
      <c r="FE186" s="78"/>
      <c r="FF186" s="78"/>
      <c r="FG186" s="78"/>
      <c r="FH186" s="78"/>
      <c r="FI186" s="78"/>
      <c r="FJ186" s="23"/>
      <c r="FK186" s="48"/>
      <c r="FL186" s="43"/>
      <c r="FM186" s="43"/>
      <c r="FN186" s="43"/>
      <c r="FO186" s="43"/>
      <c r="FP186" s="43"/>
      <c r="FQ186" s="43"/>
      <c r="FR186" s="43"/>
      <c r="FS186" s="43"/>
      <c r="FT186" s="43">
        <v>15000000</v>
      </c>
      <c r="FU186" s="43">
        <v>15000000</v>
      </c>
      <c r="FV186" s="43">
        <v>15000000</v>
      </c>
      <c r="FW186" s="43">
        <v>15000000</v>
      </c>
      <c r="FX186" s="43">
        <v>15000000</v>
      </c>
      <c r="FY186" s="43">
        <v>15000000</v>
      </c>
      <c r="FZ186" s="43">
        <f t="shared" si="931"/>
        <v>15000000</v>
      </c>
      <c r="GA186" s="43">
        <f t="shared" si="932"/>
        <v>15000000</v>
      </c>
      <c r="GB186" s="43">
        <f t="shared" si="933"/>
        <v>15000000</v>
      </c>
      <c r="GC186" s="43">
        <f t="shared" si="934"/>
        <v>15000000</v>
      </c>
      <c r="GD186" s="43">
        <f t="shared" si="935"/>
        <v>15000000</v>
      </c>
      <c r="GE186" s="43">
        <f t="shared" si="936"/>
        <v>15000000</v>
      </c>
      <c r="GF186" s="43">
        <f t="shared" si="937"/>
        <v>15000000</v>
      </c>
      <c r="GG186" s="43">
        <f t="shared" si="938"/>
        <v>15000000</v>
      </c>
      <c r="GH186" s="43">
        <f t="shared" si="939"/>
        <v>15000000</v>
      </c>
      <c r="GI186" s="43">
        <f t="shared" si="940"/>
        <v>15000000</v>
      </c>
      <c r="GJ186" s="158"/>
      <c r="GK186" s="48"/>
      <c r="GL186" s="43"/>
      <c r="GM186" s="43"/>
      <c r="GN186" s="43"/>
      <c r="GO186" s="43"/>
      <c r="GP186" s="43"/>
      <c r="GQ186" s="43"/>
      <c r="GR186" s="43"/>
      <c r="GS186" s="224">
        <v>1</v>
      </c>
      <c r="GT186" s="224">
        <v>1</v>
      </c>
      <c r="GU186" s="224">
        <v>1</v>
      </c>
      <c r="GV186" s="224">
        <v>1</v>
      </c>
      <c r="GW186" s="224">
        <v>1</v>
      </c>
      <c r="GX186" s="224">
        <v>1</v>
      </c>
      <c r="GY186" s="224">
        <v>1</v>
      </c>
      <c r="GZ186" s="224">
        <v>1</v>
      </c>
      <c r="HA186" s="224">
        <v>1</v>
      </c>
      <c r="HB186" s="224">
        <v>1</v>
      </c>
      <c r="HC186" s="224">
        <v>1</v>
      </c>
      <c r="HD186" s="224">
        <v>1</v>
      </c>
      <c r="HE186" s="224">
        <v>1</v>
      </c>
      <c r="HF186" s="224">
        <v>1</v>
      </c>
      <c r="HG186" s="224">
        <v>1</v>
      </c>
      <c r="HH186" s="224">
        <v>1</v>
      </c>
      <c r="HI186" s="224">
        <v>1</v>
      </c>
      <c r="HJ186" s="158"/>
      <c r="HK186" s="48">
        <f t="shared" si="774"/>
        <v>2015</v>
      </c>
      <c r="HL186" s="48">
        <f ca="1">IF($EJ186&gt;0,OFFSET(Dashboard!F$16,$EJ186-1,0),0)</f>
        <v>0</v>
      </c>
      <c r="HM186" s="48">
        <f ca="1">IF($EJ186&gt;0,OFFSET(Dashboard!G$16,$EJ186-1,0),0)</f>
        <v>0</v>
      </c>
      <c r="HN186" s="48">
        <f ca="1">IF($EJ186&gt;0,OFFSET(Dashboard!H$16,$EJ186-1,0),0)</f>
        <v>1</v>
      </c>
      <c r="HO186" s="158"/>
    </row>
    <row r="187" spans="1:223" ht="25.5" customHeight="1" x14ac:dyDescent="0.2">
      <c r="A187" s="48">
        <f t="shared" ca="1" si="941"/>
        <v>1</v>
      </c>
      <c r="B187" s="242">
        <f t="shared" si="749"/>
        <v>177</v>
      </c>
      <c r="C187" s="64"/>
      <c r="D187" s="530" t="str">
        <f ca="1">IF(EJ187&gt;0,OFFSET(Dashboard!$E$16,EJ187-1,0),"")</f>
        <v>2013 T-24</v>
      </c>
      <c r="E187" s="156" t="s">
        <v>500</v>
      </c>
      <c r="F187" s="157" t="s">
        <v>501</v>
      </c>
      <c r="G187" s="716">
        <f t="shared" ca="1" si="944"/>
        <v>57.047454915035878</v>
      </c>
      <c r="H187" s="715">
        <f t="shared" ca="1" si="945"/>
        <v>14.152994539989816</v>
      </c>
      <c r="I187" s="713">
        <f t="shared" ca="1" si="946"/>
        <v>2.2590356669599125</v>
      </c>
      <c r="J187" s="525">
        <v>42125</v>
      </c>
      <c r="K187" s="51">
        <v>15</v>
      </c>
      <c r="L187" s="158"/>
      <c r="M187" s="765">
        <f>M176</f>
        <v>0.83</v>
      </c>
      <c r="N187" s="86">
        <v>0</v>
      </c>
      <c r="O187" s="43">
        <v>100</v>
      </c>
      <c r="P187" s="158"/>
      <c r="R187" s="614">
        <v>41.920000000000009</v>
      </c>
      <c r="S187" s="615">
        <v>1.04E-2</v>
      </c>
      <c r="T187" s="615">
        <v>1.6599999999999997</v>
      </c>
      <c r="U187" s="135">
        <v>1</v>
      </c>
      <c r="V187" s="135">
        <v>1</v>
      </c>
      <c r="W187" s="135">
        <v>0</v>
      </c>
      <c r="X187" s="138"/>
      <c r="Y187" s="138"/>
      <c r="Z187" s="48"/>
      <c r="AA187" s="43"/>
      <c r="AB187" s="43"/>
      <c r="AC187" s="43"/>
      <c r="AD187" s="43"/>
      <c r="AE187" s="43"/>
      <c r="AF187" s="43"/>
      <c r="AG187" s="43"/>
      <c r="AH187" s="43">
        <f t="shared" si="924"/>
        <v>0</v>
      </c>
      <c r="AI187" s="43">
        <f t="shared" si="925"/>
        <v>1360864.8596144053</v>
      </c>
      <c r="AJ187" s="43">
        <f t="shared" si="926"/>
        <v>1360864.8596144053</v>
      </c>
      <c r="AK187" s="43">
        <f t="shared" si="927"/>
        <v>1360864.8596144053</v>
      </c>
      <c r="AL187" s="43">
        <f t="shared" si="928"/>
        <v>1360864.8596144053</v>
      </c>
      <c r="AM187" s="43">
        <f t="shared" si="929"/>
        <v>1360864.8596144053</v>
      </c>
      <c r="AN187" s="43">
        <f t="shared" si="930"/>
        <v>1360864.8596144053</v>
      </c>
      <c r="AO187" s="43">
        <f t="shared" si="644"/>
        <v>1360864.8596144053</v>
      </c>
      <c r="AP187" s="43">
        <f t="shared" si="645"/>
        <v>1360864.8596144053</v>
      </c>
      <c r="AQ187" s="43">
        <f t="shared" si="646"/>
        <v>1360864.8596144053</v>
      </c>
      <c r="AR187" s="43">
        <f t="shared" si="647"/>
        <v>1360864.8596144053</v>
      </c>
      <c r="AS187" s="43">
        <f t="shared" si="648"/>
        <v>1360864.8596144053</v>
      </c>
      <c r="AT187" s="43">
        <f t="shared" si="649"/>
        <v>1360864.8596144053</v>
      </c>
      <c r="AU187" s="43">
        <f t="shared" si="650"/>
        <v>1360864.8596144053</v>
      </c>
      <c r="AV187" s="43">
        <f t="shared" si="651"/>
        <v>1360864.8596144053</v>
      </c>
      <c r="AW187" s="43">
        <f t="shared" si="652"/>
        <v>1360864.8596144053</v>
      </c>
      <c r="AX187" s="43">
        <f t="shared" si="653"/>
        <v>1360864.8596144053</v>
      </c>
      <c r="AY187" s="73"/>
      <c r="AZ187" s="23"/>
      <c r="BA187" s="526"/>
      <c r="BB187" s="92"/>
      <c r="BC187" s="92"/>
      <c r="BD187" s="92"/>
      <c r="BE187" s="92"/>
      <c r="BF187" s="92"/>
      <c r="BG187" s="92"/>
      <c r="BH187" s="92"/>
      <c r="BI187" s="92"/>
      <c r="BJ187" s="92">
        <f t="shared" si="917"/>
        <v>1</v>
      </c>
      <c r="BK187" s="92">
        <f t="shared" si="917"/>
        <v>1</v>
      </c>
      <c r="BL187" s="92">
        <f t="shared" si="917"/>
        <v>1</v>
      </c>
      <c r="BM187" s="92">
        <f t="shared" si="917"/>
        <v>1</v>
      </c>
      <c r="BN187" s="92">
        <f t="shared" si="917"/>
        <v>1</v>
      </c>
      <c r="BO187" s="92">
        <f t="shared" si="917"/>
        <v>1</v>
      </c>
      <c r="BP187" s="92">
        <f t="shared" si="917"/>
        <v>1</v>
      </c>
      <c r="BQ187" s="92">
        <f t="shared" si="917"/>
        <v>1</v>
      </c>
      <c r="BR187" s="92">
        <f t="shared" si="917"/>
        <v>1</v>
      </c>
      <c r="BS187" s="92">
        <f t="shared" si="917"/>
        <v>1</v>
      </c>
      <c r="BT187" s="92">
        <f t="shared" si="917"/>
        <v>1</v>
      </c>
      <c r="BU187" s="92">
        <f t="shared" si="917"/>
        <v>1</v>
      </c>
      <c r="BV187" s="92">
        <f t="shared" si="917"/>
        <v>1</v>
      </c>
      <c r="BW187" s="92">
        <f t="shared" si="917"/>
        <v>1</v>
      </c>
      <c r="BX187" s="92">
        <f t="shared" ref="BJ187:BY203" si="947">$BM$6</f>
        <v>1</v>
      </c>
      <c r="BY187" s="92">
        <f t="shared" si="947"/>
        <v>1</v>
      </c>
      <c r="BZ187" s="23"/>
      <c r="CA187" s="526"/>
      <c r="CB187" s="92"/>
      <c r="CC187" s="92"/>
      <c r="CD187" s="92"/>
      <c r="CE187" s="92"/>
      <c r="CF187" s="92"/>
      <c r="CG187" s="92"/>
      <c r="CH187" s="92"/>
      <c r="CI187" s="92"/>
      <c r="CJ187" s="92">
        <f t="shared" si="918"/>
        <v>1</v>
      </c>
      <c r="CK187" s="92">
        <f t="shared" si="918"/>
        <v>1</v>
      </c>
      <c r="CL187" s="92">
        <f t="shared" si="918"/>
        <v>1</v>
      </c>
      <c r="CM187" s="92">
        <f t="shared" si="918"/>
        <v>1</v>
      </c>
      <c r="CN187" s="92">
        <f t="shared" si="918"/>
        <v>1</v>
      </c>
      <c r="CO187" s="92">
        <f t="shared" si="918"/>
        <v>1</v>
      </c>
      <c r="CP187" s="92">
        <f t="shared" si="918"/>
        <v>1</v>
      </c>
      <c r="CQ187" s="92">
        <f t="shared" si="918"/>
        <v>1</v>
      </c>
      <c r="CR187" s="92">
        <f t="shared" si="918"/>
        <v>1</v>
      </c>
      <c r="CS187" s="92">
        <f t="shared" si="918"/>
        <v>1</v>
      </c>
      <c r="CT187" s="92">
        <f t="shared" si="918"/>
        <v>1</v>
      </c>
      <c r="CU187" s="92">
        <f t="shared" si="918"/>
        <v>1</v>
      </c>
      <c r="CV187" s="92">
        <f t="shared" si="918"/>
        <v>1</v>
      </c>
      <c r="CW187" s="92">
        <f t="shared" si="918"/>
        <v>1</v>
      </c>
      <c r="CX187" s="92">
        <f t="shared" ref="CJ187:CY203" si="948">$BM$6</f>
        <v>1</v>
      </c>
      <c r="CY187" s="92">
        <f t="shared" si="948"/>
        <v>1</v>
      </c>
      <c r="CZ187" s="158"/>
      <c r="DA187" s="526"/>
      <c r="DB187" s="92"/>
      <c r="DC187" s="92"/>
      <c r="DD187" s="92"/>
      <c r="DE187" s="92"/>
      <c r="DF187" s="92"/>
      <c r="DG187" s="92"/>
      <c r="DH187" s="92"/>
      <c r="DI187" s="92"/>
      <c r="DJ187" s="92">
        <f t="shared" si="919"/>
        <v>1</v>
      </c>
      <c r="DK187" s="92">
        <f t="shared" si="919"/>
        <v>1</v>
      </c>
      <c r="DL187" s="92">
        <f t="shared" si="919"/>
        <v>1</v>
      </c>
      <c r="DM187" s="92">
        <f t="shared" si="919"/>
        <v>1</v>
      </c>
      <c r="DN187" s="92">
        <f t="shared" si="919"/>
        <v>1</v>
      </c>
      <c r="DO187" s="92">
        <f t="shared" si="919"/>
        <v>1</v>
      </c>
      <c r="DP187" s="92">
        <f t="shared" si="919"/>
        <v>1</v>
      </c>
      <c r="DQ187" s="92">
        <f t="shared" si="919"/>
        <v>1</v>
      </c>
      <c r="DR187" s="92">
        <f t="shared" si="919"/>
        <v>1</v>
      </c>
      <c r="DS187" s="92">
        <f t="shared" si="919"/>
        <v>1</v>
      </c>
      <c r="DT187" s="92">
        <f t="shared" si="919"/>
        <v>1</v>
      </c>
      <c r="DU187" s="92">
        <f t="shared" si="919"/>
        <v>1</v>
      </c>
      <c r="DV187" s="92">
        <f t="shared" si="919"/>
        <v>1</v>
      </c>
      <c r="DW187" s="92">
        <f t="shared" si="919"/>
        <v>1</v>
      </c>
      <c r="DX187" s="92">
        <f t="shared" ref="DJ187:DY203" si="949">$BM$6</f>
        <v>1</v>
      </c>
      <c r="DY187" s="92">
        <f t="shared" si="949"/>
        <v>1</v>
      </c>
      <c r="DZ187" s="158"/>
      <c r="EA187" s="48">
        <v>12</v>
      </c>
      <c r="EB187" s="47">
        <v>0.18</v>
      </c>
      <c r="EC187" s="48">
        <v>2005</v>
      </c>
      <c r="ED187" s="49">
        <v>3.6999999999999999E-4</v>
      </c>
      <c r="EE187" s="50">
        <v>0.5</v>
      </c>
      <c r="EF187" s="71"/>
      <c r="EH187" s="47">
        <f t="shared" si="909"/>
        <v>0.71</v>
      </c>
      <c r="EI187" s="23"/>
      <c r="EJ187" s="48">
        <f t="shared" si="770"/>
        <v>13</v>
      </c>
      <c r="EK187" s="48">
        <v>0</v>
      </c>
      <c r="EL187" s="48">
        <v>0</v>
      </c>
      <c r="EM187" s="48">
        <v>0</v>
      </c>
      <c r="EN187" s="48">
        <v>0</v>
      </c>
      <c r="EO187" s="48">
        <v>0</v>
      </c>
      <c r="EP187" s="48">
        <v>0</v>
      </c>
      <c r="EQ187" s="48">
        <v>0</v>
      </c>
      <c r="ER187" s="48">
        <v>0</v>
      </c>
      <c r="ES187" s="48">
        <v>0</v>
      </c>
      <c r="ET187" s="48">
        <v>0</v>
      </c>
      <c r="EU187" s="48">
        <v>0</v>
      </c>
      <c r="EV187" s="48">
        <v>0</v>
      </c>
      <c r="EW187" s="48">
        <v>1</v>
      </c>
      <c r="EX187" s="48">
        <v>0</v>
      </c>
      <c r="EY187" s="48">
        <f t="shared" si="771"/>
        <v>1</v>
      </c>
      <c r="EZ187" s="48">
        <f t="shared" si="942"/>
        <v>1</v>
      </c>
      <c r="FA187" s="158"/>
      <c r="FB187" s="48">
        <f t="shared" si="943"/>
        <v>9</v>
      </c>
      <c r="FC187" s="43">
        <f t="shared" si="772"/>
        <v>2017</v>
      </c>
      <c r="FD187" s="78"/>
      <c r="FE187" s="78"/>
      <c r="FF187" s="78"/>
      <c r="FG187" s="78"/>
      <c r="FH187" s="78"/>
      <c r="FI187" s="78"/>
      <c r="FJ187" s="23"/>
      <c r="FK187" s="48"/>
      <c r="FL187" s="43"/>
      <c r="FM187" s="43"/>
      <c r="FN187" s="43"/>
      <c r="FO187" s="43"/>
      <c r="FP187" s="43"/>
      <c r="FQ187" s="43"/>
      <c r="FR187" s="43"/>
      <c r="FS187" s="43"/>
      <c r="FT187" s="43">
        <v>1360864.8596144053</v>
      </c>
      <c r="FU187" s="43">
        <v>1360864.8596144053</v>
      </c>
      <c r="FV187" s="43">
        <v>1360864.8596144053</v>
      </c>
      <c r="FW187" s="43">
        <v>1360864.8596144053</v>
      </c>
      <c r="FX187" s="43">
        <v>1360864.8596144053</v>
      </c>
      <c r="FY187" s="43">
        <v>1360864.8596144053</v>
      </c>
      <c r="FZ187" s="43">
        <f t="shared" si="931"/>
        <v>1360864.8596144053</v>
      </c>
      <c r="GA187" s="43">
        <f t="shared" si="932"/>
        <v>1360864.8596144053</v>
      </c>
      <c r="GB187" s="43">
        <f t="shared" si="933"/>
        <v>1360864.8596144053</v>
      </c>
      <c r="GC187" s="43">
        <f t="shared" si="934"/>
        <v>1360864.8596144053</v>
      </c>
      <c r="GD187" s="43">
        <f t="shared" si="935"/>
        <v>1360864.8596144053</v>
      </c>
      <c r="GE187" s="43">
        <f t="shared" si="936"/>
        <v>1360864.8596144053</v>
      </c>
      <c r="GF187" s="43">
        <f t="shared" si="937"/>
        <v>1360864.8596144053</v>
      </c>
      <c r="GG187" s="43">
        <f t="shared" si="938"/>
        <v>1360864.8596144053</v>
      </c>
      <c r="GH187" s="43">
        <f t="shared" si="939"/>
        <v>1360864.8596144053</v>
      </c>
      <c r="GI187" s="43">
        <f t="shared" si="940"/>
        <v>1360864.8596144053</v>
      </c>
      <c r="GJ187" s="158"/>
      <c r="GK187" s="48"/>
      <c r="GL187" s="43"/>
      <c r="GM187" s="43"/>
      <c r="GN187" s="43"/>
      <c r="GO187" s="43"/>
      <c r="GP187" s="43"/>
      <c r="GQ187" s="43"/>
      <c r="GR187" s="43"/>
      <c r="GS187" s="224">
        <v>1</v>
      </c>
      <c r="GT187" s="224">
        <v>1</v>
      </c>
      <c r="GU187" s="224">
        <v>1</v>
      </c>
      <c r="GV187" s="224">
        <v>1</v>
      </c>
      <c r="GW187" s="224">
        <v>1</v>
      </c>
      <c r="GX187" s="224">
        <v>1</v>
      </c>
      <c r="GY187" s="224">
        <v>1</v>
      </c>
      <c r="GZ187" s="224">
        <v>1</v>
      </c>
      <c r="HA187" s="224">
        <v>1</v>
      </c>
      <c r="HB187" s="224">
        <v>1</v>
      </c>
      <c r="HC187" s="224">
        <v>1</v>
      </c>
      <c r="HD187" s="224">
        <v>1</v>
      </c>
      <c r="HE187" s="224">
        <v>1</v>
      </c>
      <c r="HF187" s="224">
        <v>1</v>
      </c>
      <c r="HG187" s="224">
        <v>1</v>
      </c>
      <c r="HH187" s="224">
        <v>1</v>
      </c>
      <c r="HI187" s="224">
        <v>1</v>
      </c>
      <c r="HJ187" s="158"/>
      <c r="HK187" s="48">
        <f t="shared" si="774"/>
        <v>2015</v>
      </c>
      <c r="HL187" s="48">
        <f ca="1">IF($EJ187&gt;0,OFFSET(Dashboard!F$16,$EJ187-1,0),0)</f>
        <v>0</v>
      </c>
      <c r="HM187" s="48">
        <f ca="1">IF($EJ187&gt;0,OFFSET(Dashboard!G$16,$EJ187-1,0),0)</f>
        <v>0</v>
      </c>
      <c r="HN187" s="48">
        <f ca="1">IF($EJ187&gt;0,OFFSET(Dashboard!H$16,$EJ187-1,0),0)</f>
        <v>1</v>
      </c>
      <c r="HO187" s="158"/>
    </row>
    <row r="188" spans="1:223" ht="25.5" customHeight="1" x14ac:dyDescent="0.2">
      <c r="A188" s="48">
        <f t="shared" ca="1" si="941"/>
        <v>1</v>
      </c>
      <c r="B188" s="242">
        <f t="shared" si="749"/>
        <v>178</v>
      </c>
      <c r="C188" s="64"/>
      <c r="D188" s="530" t="str">
        <f ca="1">IF(EJ188&gt;0,OFFSET(Dashboard!$E$16,EJ188-1,0),"")</f>
        <v>2013 T-24</v>
      </c>
      <c r="E188" s="156" t="s">
        <v>502</v>
      </c>
      <c r="F188" s="157" t="s">
        <v>503</v>
      </c>
      <c r="G188" s="716">
        <f t="shared" ca="1" si="944"/>
        <v>55.199999999999996</v>
      </c>
      <c r="H188" s="715">
        <f t="shared" ca="1" si="945"/>
        <v>0</v>
      </c>
      <c r="I188" s="713">
        <f t="shared" ca="1" si="946"/>
        <v>0</v>
      </c>
      <c r="J188" s="525">
        <v>42125</v>
      </c>
      <c r="K188" s="51">
        <v>15</v>
      </c>
      <c r="L188" s="158"/>
      <c r="M188" s="765">
        <v>1</v>
      </c>
      <c r="N188" s="86">
        <v>0</v>
      </c>
      <c r="O188" s="43">
        <v>100</v>
      </c>
      <c r="P188" s="158"/>
      <c r="R188" s="614">
        <v>200.83299999999997</v>
      </c>
      <c r="S188" s="615">
        <v>0</v>
      </c>
      <c r="T188" s="615">
        <v>0</v>
      </c>
      <c r="U188" s="135">
        <v>1</v>
      </c>
      <c r="V188" s="135">
        <v>1</v>
      </c>
      <c r="W188" s="135">
        <v>0</v>
      </c>
      <c r="X188" s="138"/>
      <c r="Y188" s="138"/>
      <c r="Z188" s="48"/>
      <c r="AA188" s="43"/>
      <c r="AB188" s="43"/>
      <c r="AC188" s="43"/>
      <c r="AD188" s="43"/>
      <c r="AE188" s="43"/>
      <c r="AF188" s="43"/>
      <c r="AG188" s="43"/>
      <c r="AH188" s="43">
        <f t="shared" si="924"/>
        <v>0</v>
      </c>
      <c r="AI188" s="43">
        <f t="shared" si="925"/>
        <v>274855.22797548212</v>
      </c>
      <c r="AJ188" s="43">
        <f t="shared" si="926"/>
        <v>274855.22797548212</v>
      </c>
      <c r="AK188" s="43">
        <f t="shared" si="927"/>
        <v>274855.22797548212</v>
      </c>
      <c r="AL188" s="43">
        <f t="shared" si="928"/>
        <v>274855.22797548212</v>
      </c>
      <c r="AM188" s="43">
        <f t="shared" si="929"/>
        <v>274855.22797548212</v>
      </c>
      <c r="AN188" s="43">
        <f t="shared" si="930"/>
        <v>274855.22797548212</v>
      </c>
      <c r="AO188" s="43">
        <f t="shared" si="644"/>
        <v>274855.22797548212</v>
      </c>
      <c r="AP188" s="43">
        <f t="shared" si="645"/>
        <v>274855.22797548212</v>
      </c>
      <c r="AQ188" s="43">
        <f t="shared" si="646"/>
        <v>274855.22797548212</v>
      </c>
      <c r="AR188" s="43">
        <f t="shared" si="647"/>
        <v>274855.22797548212</v>
      </c>
      <c r="AS188" s="43">
        <f t="shared" si="648"/>
        <v>274855.22797548212</v>
      </c>
      <c r="AT188" s="43">
        <f t="shared" si="649"/>
        <v>274855.22797548212</v>
      </c>
      <c r="AU188" s="43">
        <f t="shared" si="650"/>
        <v>274855.22797548212</v>
      </c>
      <c r="AV188" s="43">
        <f t="shared" si="651"/>
        <v>274855.22797548212</v>
      </c>
      <c r="AW188" s="43">
        <f t="shared" si="652"/>
        <v>274855.22797548212</v>
      </c>
      <c r="AX188" s="43">
        <f t="shared" si="653"/>
        <v>274855.22797548212</v>
      </c>
      <c r="AY188" s="73"/>
      <c r="AZ188" s="23"/>
      <c r="BA188" s="526"/>
      <c r="BB188" s="92"/>
      <c r="BC188" s="92"/>
      <c r="BD188" s="92"/>
      <c r="BE188" s="92"/>
      <c r="BF188" s="92"/>
      <c r="BG188" s="92"/>
      <c r="BH188" s="92"/>
      <c r="BI188" s="92"/>
      <c r="BJ188" s="92">
        <f t="shared" si="947"/>
        <v>1</v>
      </c>
      <c r="BK188" s="92">
        <f t="shared" si="947"/>
        <v>1</v>
      </c>
      <c r="BL188" s="92">
        <f t="shared" si="947"/>
        <v>1</v>
      </c>
      <c r="BM188" s="92">
        <f t="shared" si="947"/>
        <v>1</v>
      </c>
      <c r="BN188" s="92">
        <f t="shared" si="947"/>
        <v>1</v>
      </c>
      <c r="BO188" s="92">
        <f t="shared" si="947"/>
        <v>1</v>
      </c>
      <c r="BP188" s="92">
        <f t="shared" si="947"/>
        <v>1</v>
      </c>
      <c r="BQ188" s="92">
        <f t="shared" si="947"/>
        <v>1</v>
      </c>
      <c r="BR188" s="92">
        <f t="shared" si="947"/>
        <v>1</v>
      </c>
      <c r="BS188" s="92">
        <f t="shared" si="947"/>
        <v>1</v>
      </c>
      <c r="BT188" s="92">
        <f t="shared" si="947"/>
        <v>1</v>
      </c>
      <c r="BU188" s="92">
        <f t="shared" si="947"/>
        <v>1</v>
      </c>
      <c r="BV188" s="92">
        <f t="shared" si="947"/>
        <v>1</v>
      </c>
      <c r="BW188" s="92">
        <f t="shared" si="947"/>
        <v>1</v>
      </c>
      <c r="BX188" s="92">
        <f t="shared" si="947"/>
        <v>1</v>
      </c>
      <c r="BY188" s="92">
        <f t="shared" si="947"/>
        <v>1</v>
      </c>
      <c r="BZ188" s="23"/>
      <c r="CA188" s="526"/>
      <c r="CB188" s="92"/>
      <c r="CC188" s="92"/>
      <c r="CD188" s="92"/>
      <c r="CE188" s="92"/>
      <c r="CF188" s="92"/>
      <c r="CG188" s="92"/>
      <c r="CH188" s="92"/>
      <c r="CI188" s="92"/>
      <c r="CJ188" s="92">
        <f t="shared" si="948"/>
        <v>1</v>
      </c>
      <c r="CK188" s="92">
        <f t="shared" si="948"/>
        <v>1</v>
      </c>
      <c r="CL188" s="92">
        <f t="shared" si="948"/>
        <v>1</v>
      </c>
      <c r="CM188" s="92">
        <f t="shared" si="948"/>
        <v>1</v>
      </c>
      <c r="CN188" s="92">
        <f t="shared" si="948"/>
        <v>1</v>
      </c>
      <c r="CO188" s="92">
        <f t="shared" si="948"/>
        <v>1</v>
      </c>
      <c r="CP188" s="92">
        <f t="shared" si="948"/>
        <v>1</v>
      </c>
      <c r="CQ188" s="92">
        <f t="shared" si="948"/>
        <v>1</v>
      </c>
      <c r="CR188" s="92">
        <f t="shared" si="948"/>
        <v>1</v>
      </c>
      <c r="CS188" s="92">
        <f t="shared" si="948"/>
        <v>1</v>
      </c>
      <c r="CT188" s="92">
        <f t="shared" si="948"/>
        <v>1</v>
      </c>
      <c r="CU188" s="92">
        <f t="shared" si="948"/>
        <v>1</v>
      </c>
      <c r="CV188" s="92">
        <f t="shared" si="948"/>
        <v>1</v>
      </c>
      <c r="CW188" s="92">
        <f t="shared" si="948"/>
        <v>1</v>
      </c>
      <c r="CX188" s="92">
        <f t="shared" si="948"/>
        <v>1</v>
      </c>
      <c r="CY188" s="92">
        <f t="shared" si="948"/>
        <v>1</v>
      </c>
      <c r="CZ188" s="158"/>
      <c r="DA188" s="526"/>
      <c r="DB188" s="92"/>
      <c r="DC188" s="92"/>
      <c r="DD188" s="92"/>
      <c r="DE188" s="92"/>
      <c r="DF188" s="92"/>
      <c r="DG188" s="92"/>
      <c r="DH188" s="92"/>
      <c r="DI188" s="92"/>
      <c r="DJ188" s="92">
        <f t="shared" si="949"/>
        <v>1</v>
      </c>
      <c r="DK188" s="92">
        <f t="shared" si="949"/>
        <v>1</v>
      </c>
      <c r="DL188" s="92">
        <f t="shared" si="949"/>
        <v>1</v>
      </c>
      <c r="DM188" s="92">
        <f t="shared" si="949"/>
        <v>1</v>
      </c>
      <c r="DN188" s="92">
        <f t="shared" si="949"/>
        <v>1</v>
      </c>
      <c r="DO188" s="92">
        <f t="shared" si="949"/>
        <v>1</v>
      </c>
      <c r="DP188" s="92">
        <f t="shared" si="949"/>
        <v>1</v>
      </c>
      <c r="DQ188" s="92">
        <f t="shared" si="949"/>
        <v>1</v>
      </c>
      <c r="DR188" s="92">
        <f t="shared" si="949"/>
        <v>1</v>
      </c>
      <c r="DS188" s="92">
        <f t="shared" si="949"/>
        <v>1</v>
      </c>
      <c r="DT188" s="92">
        <f t="shared" si="949"/>
        <v>1</v>
      </c>
      <c r="DU188" s="92">
        <f t="shared" si="949"/>
        <v>1</v>
      </c>
      <c r="DV188" s="92">
        <f t="shared" si="949"/>
        <v>1</v>
      </c>
      <c r="DW188" s="92">
        <f t="shared" si="949"/>
        <v>1</v>
      </c>
      <c r="DX188" s="92">
        <f t="shared" si="949"/>
        <v>1</v>
      </c>
      <c r="DY188" s="92">
        <f t="shared" si="949"/>
        <v>1</v>
      </c>
      <c r="DZ188" s="158"/>
      <c r="EA188" s="48">
        <v>12</v>
      </c>
      <c r="EB188" s="47">
        <v>0.41400241739583998</v>
      </c>
      <c r="EC188" s="48">
        <v>2005</v>
      </c>
      <c r="ED188" s="49">
        <v>1.31733760607097E-2</v>
      </c>
      <c r="EE188" s="50">
        <v>0.257603154055701</v>
      </c>
      <c r="EF188" s="71"/>
      <c r="EH188" s="47">
        <f t="shared" si="909"/>
        <v>0.71</v>
      </c>
      <c r="EI188" s="23"/>
      <c r="EJ188" s="48">
        <f t="shared" si="770"/>
        <v>13</v>
      </c>
      <c r="EK188" s="48">
        <v>0</v>
      </c>
      <c r="EL188" s="48">
        <v>0</v>
      </c>
      <c r="EM188" s="48">
        <v>0</v>
      </c>
      <c r="EN188" s="48">
        <v>0</v>
      </c>
      <c r="EO188" s="48">
        <v>0</v>
      </c>
      <c r="EP188" s="48">
        <v>0</v>
      </c>
      <c r="EQ188" s="48">
        <v>0</v>
      </c>
      <c r="ER188" s="48">
        <v>0</v>
      </c>
      <c r="ES188" s="48">
        <v>0</v>
      </c>
      <c r="ET188" s="48">
        <v>0</v>
      </c>
      <c r="EU188" s="48">
        <v>0</v>
      </c>
      <c r="EV188" s="48">
        <v>0</v>
      </c>
      <c r="EW188" s="48">
        <v>1</v>
      </c>
      <c r="EX188" s="48">
        <v>0</v>
      </c>
      <c r="EY188" s="48">
        <f t="shared" si="771"/>
        <v>1</v>
      </c>
      <c r="EZ188" s="48">
        <f t="shared" si="942"/>
        <v>1</v>
      </c>
      <c r="FA188" s="158"/>
      <c r="FB188" s="48">
        <f t="shared" si="943"/>
        <v>9</v>
      </c>
      <c r="FC188" s="43">
        <f t="shared" si="772"/>
        <v>2017</v>
      </c>
      <c r="FD188" s="78"/>
      <c r="FE188" s="78"/>
      <c r="FF188" s="78"/>
      <c r="FG188" s="78"/>
      <c r="FH188" s="78"/>
      <c r="FI188" s="78"/>
      <c r="FJ188" s="23"/>
      <c r="FK188" s="48"/>
      <c r="FL188" s="43"/>
      <c r="FM188" s="43"/>
      <c r="FN188" s="43"/>
      <c r="FO188" s="43"/>
      <c r="FP188" s="43"/>
      <c r="FQ188" s="43"/>
      <c r="FR188" s="43"/>
      <c r="FS188" s="43"/>
      <c r="FT188" s="43">
        <v>274855.22797548212</v>
      </c>
      <c r="FU188" s="43">
        <v>274855.22797548212</v>
      </c>
      <c r="FV188" s="43">
        <v>274855.22797548212</v>
      </c>
      <c r="FW188" s="43">
        <v>274855.22797548212</v>
      </c>
      <c r="FX188" s="43">
        <v>274855.22797548212</v>
      </c>
      <c r="FY188" s="43">
        <v>274855.22797548212</v>
      </c>
      <c r="FZ188" s="43">
        <f t="shared" si="931"/>
        <v>274855.22797548212</v>
      </c>
      <c r="GA188" s="43">
        <f t="shared" si="932"/>
        <v>274855.22797548212</v>
      </c>
      <c r="GB188" s="43">
        <f t="shared" si="933"/>
        <v>274855.22797548212</v>
      </c>
      <c r="GC188" s="43">
        <f t="shared" si="934"/>
        <v>274855.22797548212</v>
      </c>
      <c r="GD188" s="43">
        <f t="shared" si="935"/>
        <v>274855.22797548212</v>
      </c>
      <c r="GE188" s="43">
        <f t="shared" si="936"/>
        <v>274855.22797548212</v>
      </c>
      <c r="GF188" s="43">
        <f t="shared" si="937"/>
        <v>274855.22797548212</v>
      </c>
      <c r="GG188" s="43">
        <f t="shared" si="938"/>
        <v>274855.22797548212</v>
      </c>
      <c r="GH188" s="43">
        <f t="shared" si="939"/>
        <v>274855.22797548212</v>
      </c>
      <c r="GI188" s="43">
        <f t="shared" si="940"/>
        <v>274855.22797548212</v>
      </c>
      <c r="GJ188" s="158"/>
      <c r="GK188" s="48"/>
      <c r="GL188" s="43"/>
      <c r="GM188" s="43"/>
      <c r="GN188" s="43"/>
      <c r="GO188" s="43"/>
      <c r="GP188" s="43"/>
      <c r="GQ188" s="43"/>
      <c r="GR188" s="43"/>
      <c r="GS188" s="224">
        <v>1</v>
      </c>
      <c r="GT188" s="224">
        <v>1</v>
      </c>
      <c r="GU188" s="224">
        <v>1</v>
      </c>
      <c r="GV188" s="224">
        <v>1</v>
      </c>
      <c r="GW188" s="224">
        <v>1</v>
      </c>
      <c r="GX188" s="224">
        <v>1</v>
      </c>
      <c r="GY188" s="224">
        <v>1</v>
      </c>
      <c r="GZ188" s="224">
        <v>1</v>
      </c>
      <c r="HA188" s="224">
        <v>1</v>
      </c>
      <c r="HB188" s="224">
        <v>1</v>
      </c>
      <c r="HC188" s="224">
        <v>1</v>
      </c>
      <c r="HD188" s="224">
        <v>1</v>
      </c>
      <c r="HE188" s="224">
        <v>1</v>
      </c>
      <c r="HF188" s="224">
        <v>1</v>
      </c>
      <c r="HG188" s="224">
        <v>1</v>
      </c>
      <c r="HH188" s="224">
        <v>1</v>
      </c>
      <c r="HI188" s="224">
        <v>1</v>
      </c>
      <c r="HJ188" s="158"/>
      <c r="HK188" s="48">
        <f t="shared" si="774"/>
        <v>2015</v>
      </c>
      <c r="HL188" s="48">
        <f ca="1">IF($EJ188&gt;0,OFFSET(Dashboard!F$16,$EJ188-1,0),0)</f>
        <v>0</v>
      </c>
      <c r="HM188" s="48">
        <f ca="1">IF($EJ188&gt;0,OFFSET(Dashboard!G$16,$EJ188-1,0),0)</f>
        <v>0</v>
      </c>
      <c r="HN188" s="48">
        <f ca="1">IF($EJ188&gt;0,OFFSET(Dashboard!H$16,$EJ188-1,0),0)</f>
        <v>1</v>
      </c>
      <c r="HO188" s="158"/>
    </row>
    <row r="189" spans="1:223" ht="25.5" customHeight="1" x14ac:dyDescent="0.2">
      <c r="A189" s="48">
        <f t="shared" ca="1" si="941"/>
        <v>1</v>
      </c>
      <c r="B189" s="242">
        <f t="shared" si="749"/>
        <v>179</v>
      </c>
      <c r="C189" s="64"/>
      <c r="D189" s="530" t="str">
        <f ca="1">IF(EJ189&gt;0,OFFSET(Dashboard!$E$16,EJ189-1,0),"")</f>
        <v>2013 T-24</v>
      </c>
      <c r="E189" s="156" t="s">
        <v>504</v>
      </c>
      <c r="F189" s="157" t="s">
        <v>505</v>
      </c>
      <c r="G189" s="715">
        <f t="shared" ca="1" si="944"/>
        <v>0.11947868771299704</v>
      </c>
      <c r="H189" s="715">
        <f t="shared" ca="1" si="945"/>
        <v>0.19537394734780755</v>
      </c>
      <c r="I189" s="713">
        <f t="shared" ca="1" si="946"/>
        <v>0.25603418808938316</v>
      </c>
      <c r="J189" s="525">
        <v>42125</v>
      </c>
      <c r="K189" s="51">
        <v>30</v>
      </c>
      <c r="L189" s="158"/>
      <c r="M189" s="765">
        <f>M187</f>
        <v>0.83</v>
      </c>
      <c r="N189" s="86">
        <v>0</v>
      </c>
      <c r="O189" s="43">
        <v>100</v>
      </c>
      <c r="P189" s="158"/>
      <c r="R189" s="614">
        <v>3.6658774472216531</v>
      </c>
      <c r="S189" s="615">
        <v>5.9945163532214418E-3</v>
      </c>
      <c r="T189" s="615">
        <v>7.8557102844081177</v>
      </c>
      <c r="U189" s="135">
        <v>1</v>
      </c>
      <c r="V189" s="135">
        <v>1</v>
      </c>
      <c r="W189" s="135">
        <v>0</v>
      </c>
      <c r="X189" s="138"/>
      <c r="Y189" s="138"/>
      <c r="Z189" s="48"/>
      <c r="AA189" s="43"/>
      <c r="AB189" s="43"/>
      <c r="AC189" s="43"/>
      <c r="AD189" s="43"/>
      <c r="AE189" s="43"/>
      <c r="AF189" s="43"/>
      <c r="AG189" s="43"/>
      <c r="AH189" s="43">
        <f t="shared" si="924"/>
        <v>0</v>
      </c>
      <c r="AI189" s="43">
        <f t="shared" si="925"/>
        <v>32592.111829474612</v>
      </c>
      <c r="AJ189" s="43">
        <f t="shared" si="926"/>
        <v>32592.111829474612</v>
      </c>
      <c r="AK189" s="43">
        <f t="shared" si="927"/>
        <v>32592.111829474612</v>
      </c>
      <c r="AL189" s="43">
        <f t="shared" si="928"/>
        <v>32592.111829474612</v>
      </c>
      <c r="AM189" s="43">
        <f t="shared" si="929"/>
        <v>32592.111829474612</v>
      </c>
      <c r="AN189" s="43">
        <f t="shared" si="930"/>
        <v>32592.111829474612</v>
      </c>
      <c r="AO189" s="43">
        <f t="shared" ref="AO189:AO220" si="950">FZ189*GZ189</f>
        <v>32592.111829474612</v>
      </c>
      <c r="AP189" s="43">
        <f t="shared" ref="AP189:AP220" si="951">GA189*HA189</f>
        <v>32592.111829474612</v>
      </c>
      <c r="AQ189" s="43">
        <f t="shared" ref="AQ189:AQ226" si="952">GB189*HB189</f>
        <v>32592.111829474612</v>
      </c>
      <c r="AR189" s="43">
        <f t="shared" ref="AR189:AR226" si="953">GC189*HC189</f>
        <v>32592.111829474612</v>
      </c>
      <c r="AS189" s="43">
        <f t="shared" ref="AS189:AS226" si="954">GD189*HD189</f>
        <v>32592.111829474612</v>
      </c>
      <c r="AT189" s="43">
        <f t="shared" ref="AT189:AT226" si="955">GE189*HE189</f>
        <v>32592.111829474612</v>
      </c>
      <c r="AU189" s="43">
        <f t="shared" ref="AU189:AU226" si="956">GF189*HF189</f>
        <v>32592.111829474612</v>
      </c>
      <c r="AV189" s="43">
        <f t="shared" ref="AV189:AV226" si="957">GG189*HG189</f>
        <v>32592.111829474612</v>
      </c>
      <c r="AW189" s="43">
        <f t="shared" ref="AW189:AW226" si="958">GH189*HH189</f>
        <v>32592.111829474612</v>
      </c>
      <c r="AX189" s="43">
        <f t="shared" ref="AX189:AX226" si="959">GI189*HI189</f>
        <v>32592.111829474612</v>
      </c>
      <c r="AY189" s="73"/>
      <c r="AZ189" s="23"/>
      <c r="BA189" s="526"/>
      <c r="BB189" s="92"/>
      <c r="BC189" s="92"/>
      <c r="BD189" s="92"/>
      <c r="BE189" s="92"/>
      <c r="BF189" s="92"/>
      <c r="BG189" s="92"/>
      <c r="BH189" s="92"/>
      <c r="BI189" s="92"/>
      <c r="BJ189" s="92">
        <f t="shared" si="947"/>
        <v>1</v>
      </c>
      <c r="BK189" s="92">
        <f t="shared" si="947"/>
        <v>1</v>
      </c>
      <c r="BL189" s="92">
        <f t="shared" si="947"/>
        <v>1</v>
      </c>
      <c r="BM189" s="92">
        <f t="shared" si="947"/>
        <v>1</v>
      </c>
      <c r="BN189" s="92">
        <f t="shared" si="947"/>
        <v>1</v>
      </c>
      <c r="BO189" s="92">
        <f t="shared" si="947"/>
        <v>1</v>
      </c>
      <c r="BP189" s="92">
        <f t="shared" si="947"/>
        <v>1</v>
      </c>
      <c r="BQ189" s="92">
        <f t="shared" si="947"/>
        <v>1</v>
      </c>
      <c r="BR189" s="92">
        <f t="shared" si="947"/>
        <v>1</v>
      </c>
      <c r="BS189" s="92">
        <f t="shared" si="947"/>
        <v>1</v>
      </c>
      <c r="BT189" s="92">
        <f t="shared" si="947"/>
        <v>1</v>
      </c>
      <c r="BU189" s="92">
        <f t="shared" si="947"/>
        <v>1</v>
      </c>
      <c r="BV189" s="92">
        <f t="shared" si="947"/>
        <v>1</v>
      </c>
      <c r="BW189" s="92">
        <f t="shared" si="947"/>
        <v>1</v>
      </c>
      <c r="BX189" s="92">
        <f t="shared" si="947"/>
        <v>1</v>
      </c>
      <c r="BY189" s="92">
        <f t="shared" si="947"/>
        <v>1</v>
      </c>
      <c r="BZ189" s="23"/>
      <c r="CA189" s="526"/>
      <c r="CB189" s="92"/>
      <c r="CC189" s="92"/>
      <c r="CD189" s="92"/>
      <c r="CE189" s="92"/>
      <c r="CF189" s="92"/>
      <c r="CG189" s="92"/>
      <c r="CH189" s="92"/>
      <c r="CI189" s="92"/>
      <c r="CJ189" s="92">
        <f t="shared" si="948"/>
        <v>1</v>
      </c>
      <c r="CK189" s="92">
        <f t="shared" si="948"/>
        <v>1</v>
      </c>
      <c r="CL189" s="92">
        <f t="shared" si="948"/>
        <v>1</v>
      </c>
      <c r="CM189" s="92">
        <f t="shared" si="948"/>
        <v>1</v>
      </c>
      <c r="CN189" s="92">
        <f t="shared" si="948"/>
        <v>1</v>
      </c>
      <c r="CO189" s="92">
        <f t="shared" si="948"/>
        <v>1</v>
      </c>
      <c r="CP189" s="92">
        <f t="shared" si="948"/>
        <v>1</v>
      </c>
      <c r="CQ189" s="92">
        <f t="shared" si="948"/>
        <v>1</v>
      </c>
      <c r="CR189" s="92">
        <f t="shared" si="948"/>
        <v>1</v>
      </c>
      <c r="CS189" s="92">
        <f t="shared" si="948"/>
        <v>1</v>
      </c>
      <c r="CT189" s="92">
        <f t="shared" si="948"/>
        <v>1</v>
      </c>
      <c r="CU189" s="92">
        <f t="shared" si="948"/>
        <v>1</v>
      </c>
      <c r="CV189" s="92">
        <f t="shared" si="948"/>
        <v>1</v>
      </c>
      <c r="CW189" s="92">
        <f t="shared" si="948"/>
        <v>1</v>
      </c>
      <c r="CX189" s="92">
        <f t="shared" si="948"/>
        <v>1</v>
      </c>
      <c r="CY189" s="92">
        <f t="shared" si="948"/>
        <v>1</v>
      </c>
      <c r="CZ189" s="158"/>
      <c r="DA189" s="526"/>
      <c r="DB189" s="92"/>
      <c r="DC189" s="92"/>
      <c r="DD189" s="92"/>
      <c r="DE189" s="92"/>
      <c r="DF189" s="92"/>
      <c r="DG189" s="92"/>
      <c r="DH189" s="92"/>
      <c r="DI189" s="92"/>
      <c r="DJ189" s="92">
        <f t="shared" si="949"/>
        <v>1</v>
      </c>
      <c r="DK189" s="92">
        <f t="shared" si="949"/>
        <v>1</v>
      </c>
      <c r="DL189" s="92">
        <f t="shared" si="949"/>
        <v>1</v>
      </c>
      <c r="DM189" s="92">
        <f t="shared" si="949"/>
        <v>1</v>
      </c>
      <c r="DN189" s="92">
        <f t="shared" si="949"/>
        <v>1</v>
      </c>
      <c r="DO189" s="92">
        <f t="shared" si="949"/>
        <v>1</v>
      </c>
      <c r="DP189" s="92">
        <f t="shared" si="949"/>
        <v>1</v>
      </c>
      <c r="DQ189" s="92">
        <f t="shared" si="949"/>
        <v>1</v>
      </c>
      <c r="DR189" s="92">
        <f t="shared" si="949"/>
        <v>1</v>
      </c>
      <c r="DS189" s="92">
        <f t="shared" si="949"/>
        <v>1</v>
      </c>
      <c r="DT189" s="92">
        <f t="shared" si="949"/>
        <v>1</v>
      </c>
      <c r="DU189" s="92">
        <f t="shared" si="949"/>
        <v>1</v>
      </c>
      <c r="DV189" s="92">
        <f t="shared" si="949"/>
        <v>1</v>
      </c>
      <c r="DW189" s="92">
        <f t="shared" si="949"/>
        <v>1</v>
      </c>
      <c r="DX189" s="92">
        <f t="shared" si="949"/>
        <v>1</v>
      </c>
      <c r="DY189" s="92">
        <f t="shared" si="949"/>
        <v>1</v>
      </c>
      <c r="DZ189" s="158"/>
      <c r="EA189" s="48">
        <v>12</v>
      </c>
      <c r="EB189" s="47">
        <v>0.41400241739583998</v>
      </c>
      <c r="EC189" s="48">
        <v>2005</v>
      </c>
      <c r="ED189" s="49">
        <v>1.31733760607097E-2</v>
      </c>
      <c r="EE189" s="50">
        <v>0.257603154055701</v>
      </c>
      <c r="EF189" s="71"/>
      <c r="EH189" s="47">
        <f t="shared" si="909"/>
        <v>0.71</v>
      </c>
      <c r="EI189" s="23"/>
      <c r="EJ189" s="48">
        <f t="shared" si="770"/>
        <v>13</v>
      </c>
      <c r="EK189" s="48">
        <v>0</v>
      </c>
      <c r="EL189" s="48">
        <v>0</v>
      </c>
      <c r="EM189" s="48">
        <v>0</v>
      </c>
      <c r="EN189" s="48">
        <v>0</v>
      </c>
      <c r="EO189" s="48">
        <v>0</v>
      </c>
      <c r="EP189" s="48">
        <v>0</v>
      </c>
      <c r="EQ189" s="48">
        <v>0</v>
      </c>
      <c r="ER189" s="48">
        <v>0</v>
      </c>
      <c r="ES189" s="48">
        <v>0</v>
      </c>
      <c r="ET189" s="48">
        <v>0</v>
      </c>
      <c r="EU189" s="48">
        <v>0</v>
      </c>
      <c r="EV189" s="48">
        <v>0</v>
      </c>
      <c r="EW189" s="48">
        <v>1</v>
      </c>
      <c r="EX189" s="48">
        <v>0</v>
      </c>
      <c r="EY189" s="48">
        <f t="shared" si="771"/>
        <v>1</v>
      </c>
      <c r="EZ189" s="48">
        <f t="shared" si="942"/>
        <v>1</v>
      </c>
      <c r="FA189" s="158"/>
      <c r="FB189" s="48">
        <f t="shared" si="943"/>
        <v>9</v>
      </c>
      <c r="FC189" s="43">
        <f t="shared" si="772"/>
        <v>2017</v>
      </c>
      <c r="FD189" s="78"/>
      <c r="FE189" s="78"/>
      <c r="FF189" s="78"/>
      <c r="FG189" s="78"/>
      <c r="FH189" s="78"/>
      <c r="FI189" s="78"/>
      <c r="FJ189" s="23"/>
      <c r="FK189" s="48"/>
      <c r="FL189" s="43"/>
      <c r="FM189" s="43"/>
      <c r="FN189" s="43"/>
      <c r="FO189" s="43"/>
      <c r="FP189" s="43"/>
      <c r="FQ189" s="43"/>
      <c r="FR189" s="43"/>
      <c r="FS189" s="43"/>
      <c r="FT189" s="43">
        <v>32592.111829474612</v>
      </c>
      <c r="FU189" s="43">
        <v>32592.111829474612</v>
      </c>
      <c r="FV189" s="43">
        <v>32592.111829474612</v>
      </c>
      <c r="FW189" s="43">
        <v>32592.111829474612</v>
      </c>
      <c r="FX189" s="43">
        <v>32592.111829474612</v>
      </c>
      <c r="FY189" s="43">
        <v>32592.111829474612</v>
      </c>
      <c r="FZ189" s="43">
        <f t="shared" si="931"/>
        <v>32592.111829474612</v>
      </c>
      <c r="GA189" s="43">
        <f t="shared" si="932"/>
        <v>32592.111829474612</v>
      </c>
      <c r="GB189" s="43">
        <f t="shared" si="933"/>
        <v>32592.111829474612</v>
      </c>
      <c r="GC189" s="43">
        <f t="shared" si="934"/>
        <v>32592.111829474612</v>
      </c>
      <c r="GD189" s="43">
        <f t="shared" si="935"/>
        <v>32592.111829474612</v>
      </c>
      <c r="GE189" s="43">
        <f t="shared" si="936"/>
        <v>32592.111829474612</v>
      </c>
      <c r="GF189" s="43">
        <f t="shared" si="937"/>
        <v>32592.111829474612</v>
      </c>
      <c r="GG189" s="43">
        <f t="shared" si="938"/>
        <v>32592.111829474612</v>
      </c>
      <c r="GH189" s="43">
        <f t="shared" si="939"/>
        <v>32592.111829474612</v>
      </c>
      <c r="GI189" s="43">
        <f t="shared" si="940"/>
        <v>32592.111829474612</v>
      </c>
      <c r="GJ189" s="158"/>
      <c r="GK189" s="48"/>
      <c r="GL189" s="43"/>
      <c r="GM189" s="43"/>
      <c r="GN189" s="43"/>
      <c r="GO189" s="43"/>
      <c r="GP189" s="43"/>
      <c r="GQ189" s="43"/>
      <c r="GR189" s="43"/>
      <c r="GS189" s="224">
        <v>1</v>
      </c>
      <c r="GT189" s="224">
        <v>1</v>
      </c>
      <c r="GU189" s="224">
        <v>1</v>
      </c>
      <c r="GV189" s="224">
        <v>1</v>
      </c>
      <c r="GW189" s="224">
        <v>1</v>
      </c>
      <c r="GX189" s="224">
        <v>1</v>
      </c>
      <c r="GY189" s="224">
        <v>1</v>
      </c>
      <c r="GZ189" s="224">
        <v>1</v>
      </c>
      <c r="HA189" s="224">
        <v>1</v>
      </c>
      <c r="HB189" s="224">
        <v>1</v>
      </c>
      <c r="HC189" s="224">
        <v>1</v>
      </c>
      <c r="HD189" s="224">
        <v>1</v>
      </c>
      <c r="HE189" s="224">
        <v>1</v>
      </c>
      <c r="HF189" s="224">
        <v>1</v>
      </c>
      <c r="HG189" s="224">
        <v>1</v>
      </c>
      <c r="HH189" s="224">
        <v>1</v>
      </c>
      <c r="HI189" s="224">
        <v>1</v>
      </c>
      <c r="HJ189" s="158"/>
      <c r="HK189" s="48">
        <f t="shared" si="774"/>
        <v>2015</v>
      </c>
      <c r="HL189" s="48">
        <f ca="1">IF($EJ189&gt;0,OFFSET(Dashboard!F$16,$EJ189-1,0),0)</f>
        <v>0</v>
      </c>
      <c r="HM189" s="48">
        <f ca="1">IF($EJ189&gt;0,OFFSET(Dashboard!G$16,$EJ189-1,0),0)</f>
        <v>0</v>
      </c>
      <c r="HN189" s="48">
        <f ca="1">IF($EJ189&gt;0,OFFSET(Dashboard!H$16,$EJ189-1,0),0)</f>
        <v>1</v>
      </c>
      <c r="HO189" s="158"/>
    </row>
    <row r="190" spans="1:223" ht="25.5" customHeight="1" x14ac:dyDescent="0.2">
      <c r="A190" s="48">
        <f t="shared" ca="1" si="941"/>
        <v>1</v>
      </c>
      <c r="B190" s="242">
        <f t="shared" si="749"/>
        <v>180</v>
      </c>
      <c r="C190" s="64"/>
      <c r="D190" s="530" t="str">
        <f ca="1">IF(EJ190&gt;0,OFFSET(Dashboard!$E$16,EJ190-1,0),"")</f>
        <v>2013 T-24</v>
      </c>
      <c r="E190" s="156" t="s">
        <v>506</v>
      </c>
      <c r="F190" s="157" t="s">
        <v>507</v>
      </c>
      <c r="G190" s="715">
        <f t="shared" ca="1" si="944"/>
        <v>0.32272456296460156</v>
      </c>
      <c r="H190" s="715">
        <f t="shared" ca="1" si="945"/>
        <v>0</v>
      </c>
      <c r="I190" s="713">
        <f t="shared" ca="1" si="946"/>
        <v>0</v>
      </c>
      <c r="J190" s="525">
        <v>42125</v>
      </c>
      <c r="K190" s="51">
        <v>15</v>
      </c>
      <c r="L190" s="158"/>
      <c r="M190" s="765">
        <f>M189</f>
        <v>0.83</v>
      </c>
      <c r="N190" s="86">
        <v>0</v>
      </c>
      <c r="O190" s="43">
        <v>100</v>
      </c>
      <c r="P190" s="158"/>
      <c r="R190" s="614">
        <v>3.063794171428571</v>
      </c>
      <c r="S190" s="615">
        <v>0</v>
      </c>
      <c r="T190" s="615">
        <v>0</v>
      </c>
      <c r="U190" s="135">
        <v>1</v>
      </c>
      <c r="V190" s="135">
        <v>1</v>
      </c>
      <c r="W190" s="135">
        <v>0</v>
      </c>
      <c r="X190" s="138"/>
      <c r="Y190" s="138"/>
      <c r="Z190" s="48"/>
      <c r="AA190" s="43"/>
      <c r="AB190" s="43"/>
      <c r="AC190" s="43"/>
      <c r="AD190" s="43"/>
      <c r="AE190" s="43"/>
      <c r="AF190" s="43"/>
      <c r="AG190" s="43"/>
      <c r="AH190" s="43">
        <f t="shared" si="924"/>
        <v>0</v>
      </c>
      <c r="AI190" s="43">
        <f t="shared" si="925"/>
        <v>105334.936</v>
      </c>
      <c r="AJ190" s="43">
        <f t="shared" si="926"/>
        <v>105334.936</v>
      </c>
      <c r="AK190" s="43">
        <f t="shared" si="927"/>
        <v>105334.936</v>
      </c>
      <c r="AL190" s="43">
        <f t="shared" si="928"/>
        <v>105334.936</v>
      </c>
      <c r="AM190" s="43">
        <f t="shared" si="929"/>
        <v>105334.936</v>
      </c>
      <c r="AN190" s="43">
        <f t="shared" si="930"/>
        <v>105334.936</v>
      </c>
      <c r="AO190" s="43">
        <f t="shared" si="950"/>
        <v>105334.936</v>
      </c>
      <c r="AP190" s="43">
        <f t="shared" si="951"/>
        <v>105334.936</v>
      </c>
      <c r="AQ190" s="43">
        <f t="shared" si="952"/>
        <v>105334.936</v>
      </c>
      <c r="AR190" s="43">
        <f t="shared" si="953"/>
        <v>105334.936</v>
      </c>
      <c r="AS190" s="43">
        <f t="shared" si="954"/>
        <v>105334.936</v>
      </c>
      <c r="AT190" s="43">
        <f t="shared" si="955"/>
        <v>105334.936</v>
      </c>
      <c r="AU190" s="43">
        <f t="shared" si="956"/>
        <v>105334.936</v>
      </c>
      <c r="AV190" s="43">
        <f t="shared" si="957"/>
        <v>105334.936</v>
      </c>
      <c r="AW190" s="43">
        <f t="shared" si="958"/>
        <v>105334.936</v>
      </c>
      <c r="AX190" s="43">
        <f t="shared" si="959"/>
        <v>105334.936</v>
      </c>
      <c r="AY190" s="73"/>
      <c r="AZ190" s="23"/>
      <c r="BA190" s="526"/>
      <c r="BB190" s="92"/>
      <c r="BC190" s="92"/>
      <c r="BD190" s="92"/>
      <c r="BE190" s="92"/>
      <c r="BF190" s="92"/>
      <c r="BG190" s="92"/>
      <c r="BH190" s="92"/>
      <c r="BI190" s="92"/>
      <c r="BJ190" s="92">
        <f t="shared" si="947"/>
        <v>1</v>
      </c>
      <c r="BK190" s="92">
        <f t="shared" si="947"/>
        <v>1</v>
      </c>
      <c r="BL190" s="92">
        <f t="shared" si="947"/>
        <v>1</v>
      </c>
      <c r="BM190" s="92">
        <f t="shared" si="947"/>
        <v>1</v>
      </c>
      <c r="BN190" s="92">
        <f t="shared" si="947"/>
        <v>1</v>
      </c>
      <c r="BO190" s="92">
        <f t="shared" si="947"/>
        <v>1</v>
      </c>
      <c r="BP190" s="92">
        <f t="shared" si="947"/>
        <v>1</v>
      </c>
      <c r="BQ190" s="92">
        <f t="shared" si="947"/>
        <v>1</v>
      </c>
      <c r="BR190" s="92">
        <f t="shared" si="947"/>
        <v>1</v>
      </c>
      <c r="BS190" s="92">
        <f t="shared" si="947"/>
        <v>1</v>
      </c>
      <c r="BT190" s="92">
        <f t="shared" si="947"/>
        <v>1</v>
      </c>
      <c r="BU190" s="92">
        <f t="shared" si="947"/>
        <v>1</v>
      </c>
      <c r="BV190" s="92">
        <f t="shared" si="947"/>
        <v>1</v>
      </c>
      <c r="BW190" s="92">
        <f t="shared" si="947"/>
        <v>1</v>
      </c>
      <c r="BX190" s="92">
        <f t="shared" si="947"/>
        <v>1</v>
      </c>
      <c r="BY190" s="92">
        <f t="shared" si="947"/>
        <v>1</v>
      </c>
      <c r="BZ190" s="23"/>
      <c r="CA190" s="526"/>
      <c r="CB190" s="92"/>
      <c r="CC190" s="92"/>
      <c r="CD190" s="92"/>
      <c r="CE190" s="92"/>
      <c r="CF190" s="92"/>
      <c r="CG190" s="92"/>
      <c r="CH190" s="92"/>
      <c r="CI190" s="92"/>
      <c r="CJ190" s="92">
        <f t="shared" si="948"/>
        <v>1</v>
      </c>
      <c r="CK190" s="92">
        <f t="shared" si="948"/>
        <v>1</v>
      </c>
      <c r="CL190" s="92">
        <f t="shared" si="948"/>
        <v>1</v>
      </c>
      <c r="CM190" s="92">
        <f t="shared" si="948"/>
        <v>1</v>
      </c>
      <c r="CN190" s="92">
        <f t="shared" si="948"/>
        <v>1</v>
      </c>
      <c r="CO190" s="92">
        <f t="shared" si="948"/>
        <v>1</v>
      </c>
      <c r="CP190" s="92">
        <f t="shared" si="948"/>
        <v>1</v>
      </c>
      <c r="CQ190" s="92">
        <f t="shared" si="948"/>
        <v>1</v>
      </c>
      <c r="CR190" s="92">
        <f t="shared" si="948"/>
        <v>1</v>
      </c>
      <c r="CS190" s="92">
        <f t="shared" si="948"/>
        <v>1</v>
      </c>
      <c r="CT190" s="92">
        <f t="shared" si="948"/>
        <v>1</v>
      </c>
      <c r="CU190" s="92">
        <f t="shared" si="948"/>
        <v>1</v>
      </c>
      <c r="CV190" s="92">
        <f t="shared" si="948"/>
        <v>1</v>
      </c>
      <c r="CW190" s="92">
        <f t="shared" si="948"/>
        <v>1</v>
      </c>
      <c r="CX190" s="92">
        <f t="shared" si="948"/>
        <v>1</v>
      </c>
      <c r="CY190" s="92">
        <f t="shared" si="948"/>
        <v>1</v>
      </c>
      <c r="CZ190" s="158"/>
      <c r="DA190" s="526"/>
      <c r="DB190" s="92"/>
      <c r="DC190" s="92"/>
      <c r="DD190" s="92"/>
      <c r="DE190" s="92"/>
      <c r="DF190" s="92"/>
      <c r="DG190" s="92"/>
      <c r="DH190" s="92"/>
      <c r="DI190" s="92"/>
      <c r="DJ190" s="92">
        <f t="shared" si="949"/>
        <v>1</v>
      </c>
      <c r="DK190" s="92">
        <f t="shared" si="949"/>
        <v>1</v>
      </c>
      <c r="DL190" s="92">
        <f t="shared" si="949"/>
        <v>1</v>
      </c>
      <c r="DM190" s="92">
        <f t="shared" si="949"/>
        <v>1</v>
      </c>
      <c r="DN190" s="92">
        <f t="shared" si="949"/>
        <v>1</v>
      </c>
      <c r="DO190" s="92">
        <f t="shared" si="949"/>
        <v>1</v>
      </c>
      <c r="DP190" s="92">
        <f t="shared" si="949"/>
        <v>1</v>
      </c>
      <c r="DQ190" s="92">
        <f t="shared" si="949"/>
        <v>1</v>
      </c>
      <c r="DR190" s="92">
        <f t="shared" si="949"/>
        <v>1</v>
      </c>
      <c r="DS190" s="92">
        <f t="shared" si="949"/>
        <v>1</v>
      </c>
      <c r="DT190" s="92">
        <f t="shared" si="949"/>
        <v>1</v>
      </c>
      <c r="DU190" s="92">
        <f t="shared" si="949"/>
        <v>1</v>
      </c>
      <c r="DV190" s="92">
        <f t="shared" si="949"/>
        <v>1</v>
      </c>
      <c r="DW190" s="92">
        <f t="shared" si="949"/>
        <v>1</v>
      </c>
      <c r="DX190" s="92">
        <f t="shared" si="949"/>
        <v>1</v>
      </c>
      <c r="DY190" s="92">
        <f t="shared" si="949"/>
        <v>1</v>
      </c>
      <c r="DZ190" s="158"/>
      <c r="EA190" s="48">
        <v>12</v>
      </c>
      <c r="EB190" s="47">
        <v>0.41400241739583998</v>
      </c>
      <c r="EC190" s="48">
        <v>2005</v>
      </c>
      <c r="ED190" s="49">
        <v>1.31733760607097E-2</v>
      </c>
      <c r="EE190" s="50">
        <v>0.257603154055701</v>
      </c>
      <c r="EF190" s="71"/>
      <c r="EH190" s="47">
        <f t="shared" si="909"/>
        <v>0.71</v>
      </c>
      <c r="EI190" s="23"/>
      <c r="EJ190" s="48">
        <f t="shared" si="770"/>
        <v>13</v>
      </c>
      <c r="EK190" s="48">
        <v>0</v>
      </c>
      <c r="EL190" s="48">
        <v>0</v>
      </c>
      <c r="EM190" s="48">
        <v>0</v>
      </c>
      <c r="EN190" s="48">
        <v>0</v>
      </c>
      <c r="EO190" s="48">
        <v>0</v>
      </c>
      <c r="EP190" s="48">
        <v>0</v>
      </c>
      <c r="EQ190" s="48">
        <v>0</v>
      </c>
      <c r="ER190" s="48">
        <v>0</v>
      </c>
      <c r="ES190" s="48">
        <v>0</v>
      </c>
      <c r="ET190" s="48">
        <v>0</v>
      </c>
      <c r="EU190" s="48">
        <v>0</v>
      </c>
      <c r="EV190" s="48">
        <v>0</v>
      </c>
      <c r="EW190" s="48">
        <v>1</v>
      </c>
      <c r="EX190" s="48">
        <v>0</v>
      </c>
      <c r="EY190" s="48">
        <f t="shared" si="771"/>
        <v>1</v>
      </c>
      <c r="EZ190" s="48">
        <f t="shared" si="942"/>
        <v>1</v>
      </c>
      <c r="FA190" s="158"/>
      <c r="FB190" s="48">
        <f t="shared" si="943"/>
        <v>9</v>
      </c>
      <c r="FC190" s="43">
        <f t="shared" si="772"/>
        <v>2017</v>
      </c>
      <c r="FD190" s="78"/>
      <c r="FE190" s="78"/>
      <c r="FF190" s="78"/>
      <c r="FG190" s="78"/>
      <c r="FH190" s="78"/>
      <c r="FI190" s="78"/>
      <c r="FJ190" s="23"/>
      <c r="FK190" s="48"/>
      <c r="FL190" s="43"/>
      <c r="FM190" s="43"/>
      <c r="FN190" s="43"/>
      <c r="FO190" s="43"/>
      <c r="FP190" s="43"/>
      <c r="FQ190" s="43"/>
      <c r="FR190" s="43"/>
      <c r="FS190" s="43"/>
      <c r="FT190" s="43">
        <v>105334.936</v>
      </c>
      <c r="FU190" s="43">
        <v>105334.936</v>
      </c>
      <c r="FV190" s="43">
        <v>105334.936</v>
      </c>
      <c r="FW190" s="43">
        <v>105334.936</v>
      </c>
      <c r="FX190" s="43">
        <v>105334.936</v>
      </c>
      <c r="FY190" s="43">
        <v>105334.936</v>
      </c>
      <c r="FZ190" s="43">
        <f t="shared" si="931"/>
        <v>105334.936</v>
      </c>
      <c r="GA190" s="43">
        <f t="shared" si="932"/>
        <v>105334.936</v>
      </c>
      <c r="GB190" s="43">
        <f t="shared" si="933"/>
        <v>105334.936</v>
      </c>
      <c r="GC190" s="43">
        <f t="shared" si="934"/>
        <v>105334.936</v>
      </c>
      <c r="GD190" s="43">
        <f t="shared" si="935"/>
        <v>105334.936</v>
      </c>
      <c r="GE190" s="43">
        <f t="shared" si="936"/>
        <v>105334.936</v>
      </c>
      <c r="GF190" s="43">
        <f t="shared" si="937"/>
        <v>105334.936</v>
      </c>
      <c r="GG190" s="43">
        <f t="shared" si="938"/>
        <v>105334.936</v>
      </c>
      <c r="GH190" s="43">
        <f t="shared" si="939"/>
        <v>105334.936</v>
      </c>
      <c r="GI190" s="43">
        <f t="shared" si="940"/>
        <v>105334.936</v>
      </c>
      <c r="GJ190" s="158"/>
      <c r="GK190" s="48"/>
      <c r="GL190" s="43"/>
      <c r="GM190" s="43"/>
      <c r="GN190" s="43"/>
      <c r="GO190" s="43"/>
      <c r="GP190" s="43"/>
      <c r="GQ190" s="43"/>
      <c r="GR190" s="43"/>
      <c r="GS190" s="224">
        <v>1</v>
      </c>
      <c r="GT190" s="224">
        <v>1</v>
      </c>
      <c r="GU190" s="224">
        <v>1</v>
      </c>
      <c r="GV190" s="224">
        <v>1</v>
      </c>
      <c r="GW190" s="224">
        <v>1</v>
      </c>
      <c r="GX190" s="224">
        <v>1</v>
      </c>
      <c r="GY190" s="224">
        <v>1</v>
      </c>
      <c r="GZ190" s="224">
        <v>1</v>
      </c>
      <c r="HA190" s="224">
        <v>1</v>
      </c>
      <c r="HB190" s="224">
        <v>1</v>
      </c>
      <c r="HC190" s="224">
        <v>1</v>
      </c>
      <c r="HD190" s="224">
        <v>1</v>
      </c>
      <c r="HE190" s="224">
        <v>1</v>
      </c>
      <c r="HF190" s="224">
        <v>1</v>
      </c>
      <c r="HG190" s="224">
        <v>1</v>
      </c>
      <c r="HH190" s="224">
        <v>1</v>
      </c>
      <c r="HI190" s="224">
        <v>1</v>
      </c>
      <c r="HJ190" s="158"/>
      <c r="HK190" s="48">
        <f t="shared" si="774"/>
        <v>2015</v>
      </c>
      <c r="HL190" s="48">
        <f ca="1">IF($EJ190&gt;0,OFFSET(Dashboard!F$16,$EJ190-1,0),0)</f>
        <v>0</v>
      </c>
      <c r="HM190" s="48">
        <f ca="1">IF($EJ190&gt;0,OFFSET(Dashboard!G$16,$EJ190-1,0),0)</f>
        <v>0</v>
      </c>
      <c r="HN190" s="48">
        <f ca="1">IF($EJ190&gt;0,OFFSET(Dashboard!H$16,$EJ190-1,0),0)</f>
        <v>1</v>
      </c>
      <c r="HO190" s="158"/>
    </row>
    <row r="191" spans="1:223" ht="25.5" customHeight="1" x14ac:dyDescent="0.2">
      <c r="A191" s="48">
        <f t="shared" ca="1" si="941"/>
        <v>1</v>
      </c>
      <c r="B191" s="242">
        <f t="shared" si="749"/>
        <v>181</v>
      </c>
      <c r="C191" s="64"/>
      <c r="D191" s="530" t="str">
        <f ca="1">IF(EJ191&gt;0,OFFSET(Dashboard!$E$16,EJ191-1,0),"")</f>
        <v>2013 T-24</v>
      </c>
      <c r="E191" s="156" t="s">
        <v>508</v>
      </c>
      <c r="F191" s="157" t="s">
        <v>509</v>
      </c>
      <c r="G191" s="715">
        <f t="shared" ca="1" si="944"/>
        <v>0.1612871868834449</v>
      </c>
      <c r="H191" s="715">
        <f t="shared" ca="1" si="945"/>
        <v>2.1193062672484091</v>
      </c>
      <c r="I191" s="713">
        <f t="shared" ca="1" si="946"/>
        <v>0</v>
      </c>
      <c r="J191" s="525">
        <v>42125</v>
      </c>
      <c r="K191" s="51">
        <v>15</v>
      </c>
      <c r="L191" s="158"/>
      <c r="M191" s="765">
        <f>M190</f>
        <v>0.83</v>
      </c>
      <c r="N191" s="86">
        <v>0</v>
      </c>
      <c r="O191" s="43">
        <v>100</v>
      </c>
      <c r="P191" s="158"/>
      <c r="R191" s="614">
        <v>1.8078682977256351E-2</v>
      </c>
      <c r="S191" s="615">
        <v>2.3755306839708562E-4</v>
      </c>
      <c r="T191" s="615">
        <v>0</v>
      </c>
      <c r="U191" s="135">
        <v>1</v>
      </c>
      <c r="V191" s="135">
        <v>1</v>
      </c>
      <c r="W191" s="135">
        <v>0</v>
      </c>
      <c r="X191" s="138"/>
      <c r="Y191" s="138"/>
      <c r="Z191" s="48"/>
      <c r="AA191" s="43"/>
      <c r="AB191" s="43"/>
      <c r="AC191" s="43"/>
      <c r="AD191" s="43"/>
      <c r="AE191" s="43"/>
      <c r="AF191" s="43"/>
      <c r="AG191" s="43"/>
      <c r="AH191" s="43">
        <f t="shared" si="924"/>
        <v>0</v>
      </c>
      <c r="AI191" s="43">
        <f t="shared" si="925"/>
        <v>8921401.3590674791</v>
      </c>
      <c r="AJ191" s="43">
        <f t="shared" si="926"/>
        <v>8921401.3590674791</v>
      </c>
      <c r="AK191" s="43">
        <f t="shared" si="927"/>
        <v>8921401.3590674791</v>
      </c>
      <c r="AL191" s="43">
        <f t="shared" si="928"/>
        <v>8921401.3590674791</v>
      </c>
      <c r="AM191" s="43">
        <f t="shared" si="929"/>
        <v>8921401.3590674791</v>
      </c>
      <c r="AN191" s="43">
        <f t="shared" si="930"/>
        <v>8921401.3590674791</v>
      </c>
      <c r="AO191" s="43">
        <f t="shared" si="950"/>
        <v>8921401.3590674791</v>
      </c>
      <c r="AP191" s="43">
        <f t="shared" si="951"/>
        <v>8921401.3590674791</v>
      </c>
      <c r="AQ191" s="43">
        <f t="shared" si="952"/>
        <v>8921401.3590674791</v>
      </c>
      <c r="AR191" s="43">
        <f t="shared" si="953"/>
        <v>8921401.3590674791</v>
      </c>
      <c r="AS191" s="43">
        <f t="shared" si="954"/>
        <v>8921401.3590674791</v>
      </c>
      <c r="AT191" s="43">
        <f t="shared" si="955"/>
        <v>8921401.3590674791</v>
      </c>
      <c r="AU191" s="43">
        <f t="shared" si="956"/>
        <v>8921401.3590674791</v>
      </c>
      <c r="AV191" s="43">
        <f t="shared" si="957"/>
        <v>8921401.3590674791</v>
      </c>
      <c r="AW191" s="43">
        <f t="shared" si="958"/>
        <v>8921401.3590674791</v>
      </c>
      <c r="AX191" s="43">
        <f t="shared" si="959"/>
        <v>8921401.3590674791</v>
      </c>
      <c r="AY191" s="73"/>
      <c r="AZ191" s="23"/>
      <c r="BA191" s="526"/>
      <c r="BB191" s="92"/>
      <c r="BC191" s="92"/>
      <c r="BD191" s="92"/>
      <c r="BE191" s="92"/>
      <c r="BF191" s="92"/>
      <c r="BG191" s="92"/>
      <c r="BH191" s="92"/>
      <c r="BI191" s="92"/>
      <c r="BJ191" s="92">
        <f t="shared" si="947"/>
        <v>1</v>
      </c>
      <c r="BK191" s="92">
        <f t="shared" si="947"/>
        <v>1</v>
      </c>
      <c r="BL191" s="92">
        <f t="shared" si="947"/>
        <v>1</v>
      </c>
      <c r="BM191" s="92">
        <f t="shared" si="947"/>
        <v>1</v>
      </c>
      <c r="BN191" s="92">
        <f t="shared" si="947"/>
        <v>1</v>
      </c>
      <c r="BO191" s="92">
        <f t="shared" si="947"/>
        <v>1</v>
      </c>
      <c r="BP191" s="92">
        <f t="shared" si="947"/>
        <v>1</v>
      </c>
      <c r="BQ191" s="92">
        <f t="shared" si="947"/>
        <v>1</v>
      </c>
      <c r="BR191" s="92">
        <f t="shared" si="947"/>
        <v>1</v>
      </c>
      <c r="BS191" s="92">
        <f t="shared" si="947"/>
        <v>1</v>
      </c>
      <c r="BT191" s="92">
        <f t="shared" si="947"/>
        <v>1</v>
      </c>
      <c r="BU191" s="92">
        <f t="shared" si="947"/>
        <v>1</v>
      </c>
      <c r="BV191" s="92">
        <f t="shared" si="947"/>
        <v>1</v>
      </c>
      <c r="BW191" s="92">
        <f t="shared" si="947"/>
        <v>1</v>
      </c>
      <c r="BX191" s="92">
        <f t="shared" si="947"/>
        <v>1</v>
      </c>
      <c r="BY191" s="92">
        <f t="shared" si="947"/>
        <v>1</v>
      </c>
      <c r="BZ191" s="23"/>
      <c r="CA191" s="526"/>
      <c r="CB191" s="92"/>
      <c r="CC191" s="92"/>
      <c r="CD191" s="92"/>
      <c r="CE191" s="92"/>
      <c r="CF191" s="92"/>
      <c r="CG191" s="92"/>
      <c r="CH191" s="92"/>
      <c r="CI191" s="92"/>
      <c r="CJ191" s="92">
        <f t="shared" si="948"/>
        <v>1</v>
      </c>
      <c r="CK191" s="92">
        <f t="shared" si="948"/>
        <v>1</v>
      </c>
      <c r="CL191" s="92">
        <f t="shared" si="948"/>
        <v>1</v>
      </c>
      <c r="CM191" s="92">
        <f t="shared" si="948"/>
        <v>1</v>
      </c>
      <c r="CN191" s="92">
        <f t="shared" si="948"/>
        <v>1</v>
      </c>
      <c r="CO191" s="92">
        <f t="shared" si="948"/>
        <v>1</v>
      </c>
      <c r="CP191" s="92">
        <f t="shared" si="948"/>
        <v>1</v>
      </c>
      <c r="CQ191" s="92">
        <f t="shared" si="948"/>
        <v>1</v>
      </c>
      <c r="CR191" s="92">
        <f t="shared" si="948"/>
        <v>1</v>
      </c>
      <c r="CS191" s="92">
        <f t="shared" si="948"/>
        <v>1</v>
      </c>
      <c r="CT191" s="92">
        <f t="shared" si="948"/>
        <v>1</v>
      </c>
      <c r="CU191" s="92">
        <f t="shared" si="948"/>
        <v>1</v>
      </c>
      <c r="CV191" s="92">
        <f t="shared" si="948"/>
        <v>1</v>
      </c>
      <c r="CW191" s="92">
        <f t="shared" si="948"/>
        <v>1</v>
      </c>
      <c r="CX191" s="92">
        <f t="shared" si="948"/>
        <v>1</v>
      </c>
      <c r="CY191" s="92">
        <f t="shared" si="948"/>
        <v>1</v>
      </c>
      <c r="CZ191" s="158"/>
      <c r="DA191" s="526"/>
      <c r="DB191" s="92"/>
      <c r="DC191" s="92"/>
      <c r="DD191" s="92"/>
      <c r="DE191" s="92"/>
      <c r="DF191" s="92"/>
      <c r="DG191" s="92"/>
      <c r="DH191" s="92"/>
      <c r="DI191" s="92"/>
      <c r="DJ191" s="92">
        <f t="shared" si="949"/>
        <v>1</v>
      </c>
      <c r="DK191" s="92">
        <f t="shared" si="949"/>
        <v>1</v>
      </c>
      <c r="DL191" s="92">
        <f t="shared" si="949"/>
        <v>1</v>
      </c>
      <c r="DM191" s="92">
        <f t="shared" si="949"/>
        <v>1</v>
      </c>
      <c r="DN191" s="92">
        <f t="shared" si="949"/>
        <v>1</v>
      </c>
      <c r="DO191" s="92">
        <f t="shared" si="949"/>
        <v>1</v>
      </c>
      <c r="DP191" s="92">
        <f t="shared" si="949"/>
        <v>1</v>
      </c>
      <c r="DQ191" s="92">
        <f t="shared" si="949"/>
        <v>1</v>
      </c>
      <c r="DR191" s="92">
        <f t="shared" si="949"/>
        <v>1</v>
      </c>
      <c r="DS191" s="92">
        <f t="shared" si="949"/>
        <v>1</v>
      </c>
      <c r="DT191" s="92">
        <f t="shared" si="949"/>
        <v>1</v>
      </c>
      <c r="DU191" s="92">
        <f t="shared" si="949"/>
        <v>1</v>
      </c>
      <c r="DV191" s="92">
        <f t="shared" si="949"/>
        <v>1</v>
      </c>
      <c r="DW191" s="92">
        <f t="shared" si="949"/>
        <v>1</v>
      </c>
      <c r="DX191" s="92">
        <f t="shared" si="949"/>
        <v>1</v>
      </c>
      <c r="DY191" s="92">
        <f t="shared" si="949"/>
        <v>1</v>
      </c>
      <c r="DZ191" s="158"/>
      <c r="EA191" s="48">
        <v>12</v>
      </c>
      <c r="EB191" s="47">
        <v>0.41400241739583998</v>
      </c>
      <c r="EC191" s="48">
        <v>2005</v>
      </c>
      <c r="ED191" s="49">
        <v>1.31733760607097E-2</v>
      </c>
      <c r="EE191" s="50">
        <v>0.257603154055701</v>
      </c>
      <c r="EF191" s="71"/>
      <c r="EH191" s="47">
        <f t="shared" si="909"/>
        <v>0.71</v>
      </c>
      <c r="EI191" s="23"/>
      <c r="EJ191" s="48">
        <f t="shared" si="770"/>
        <v>13</v>
      </c>
      <c r="EK191" s="48">
        <v>0</v>
      </c>
      <c r="EL191" s="48">
        <v>0</v>
      </c>
      <c r="EM191" s="48">
        <v>0</v>
      </c>
      <c r="EN191" s="48">
        <v>0</v>
      </c>
      <c r="EO191" s="48">
        <v>0</v>
      </c>
      <c r="EP191" s="48">
        <v>0</v>
      </c>
      <c r="EQ191" s="48">
        <v>0</v>
      </c>
      <c r="ER191" s="48">
        <v>0</v>
      </c>
      <c r="ES191" s="48">
        <v>0</v>
      </c>
      <c r="ET191" s="48">
        <v>0</v>
      </c>
      <c r="EU191" s="48">
        <v>0</v>
      </c>
      <c r="EV191" s="48">
        <v>0</v>
      </c>
      <c r="EW191" s="48">
        <v>1</v>
      </c>
      <c r="EX191" s="48">
        <v>0</v>
      </c>
      <c r="EY191" s="48">
        <f t="shared" si="771"/>
        <v>1</v>
      </c>
      <c r="EZ191" s="48">
        <f t="shared" si="942"/>
        <v>1</v>
      </c>
      <c r="FA191" s="158"/>
      <c r="FB191" s="48">
        <f t="shared" si="943"/>
        <v>9</v>
      </c>
      <c r="FC191" s="43">
        <f t="shared" si="772"/>
        <v>2017</v>
      </c>
      <c r="FD191" s="78"/>
      <c r="FE191" s="78"/>
      <c r="FF191" s="78"/>
      <c r="FG191" s="78"/>
      <c r="FH191" s="78"/>
      <c r="FI191" s="78"/>
      <c r="FJ191" s="23"/>
      <c r="FK191" s="48"/>
      <c r="FL191" s="43"/>
      <c r="FM191" s="43"/>
      <c r="FN191" s="43"/>
      <c r="FO191" s="43"/>
      <c r="FP191" s="43"/>
      <c r="FQ191" s="43"/>
      <c r="FR191" s="43"/>
      <c r="FS191" s="43"/>
      <c r="FT191" s="43">
        <v>8921401.3590674791</v>
      </c>
      <c r="FU191" s="43">
        <v>8921401.3590674791</v>
      </c>
      <c r="FV191" s="43">
        <v>8921401.3590674791</v>
      </c>
      <c r="FW191" s="43">
        <v>8921401.3590674791</v>
      </c>
      <c r="FX191" s="43">
        <v>8921401.3590674791</v>
      </c>
      <c r="FY191" s="43">
        <v>8921401.3590674791</v>
      </c>
      <c r="FZ191" s="43">
        <f t="shared" si="931"/>
        <v>8921401.3590674791</v>
      </c>
      <c r="GA191" s="43">
        <f t="shared" si="932"/>
        <v>8921401.3590674791</v>
      </c>
      <c r="GB191" s="43">
        <f t="shared" si="933"/>
        <v>8921401.3590674791</v>
      </c>
      <c r="GC191" s="43">
        <f t="shared" si="934"/>
        <v>8921401.3590674791</v>
      </c>
      <c r="GD191" s="43">
        <f t="shared" si="935"/>
        <v>8921401.3590674791</v>
      </c>
      <c r="GE191" s="43">
        <f t="shared" si="936"/>
        <v>8921401.3590674791</v>
      </c>
      <c r="GF191" s="43">
        <f t="shared" si="937"/>
        <v>8921401.3590674791</v>
      </c>
      <c r="GG191" s="43">
        <f t="shared" si="938"/>
        <v>8921401.3590674791</v>
      </c>
      <c r="GH191" s="43">
        <f t="shared" si="939"/>
        <v>8921401.3590674791</v>
      </c>
      <c r="GI191" s="43">
        <f t="shared" si="940"/>
        <v>8921401.3590674791</v>
      </c>
      <c r="GJ191" s="158"/>
      <c r="GK191" s="48"/>
      <c r="GL191" s="43"/>
      <c r="GM191" s="43"/>
      <c r="GN191" s="43"/>
      <c r="GO191" s="43"/>
      <c r="GP191" s="43"/>
      <c r="GQ191" s="43"/>
      <c r="GR191" s="43"/>
      <c r="GS191" s="224">
        <v>1</v>
      </c>
      <c r="GT191" s="224">
        <v>1</v>
      </c>
      <c r="GU191" s="224">
        <v>1</v>
      </c>
      <c r="GV191" s="224">
        <v>1</v>
      </c>
      <c r="GW191" s="224">
        <v>1</v>
      </c>
      <c r="GX191" s="224">
        <v>1</v>
      </c>
      <c r="GY191" s="224">
        <v>1</v>
      </c>
      <c r="GZ191" s="224">
        <v>1</v>
      </c>
      <c r="HA191" s="224">
        <v>1</v>
      </c>
      <c r="HB191" s="224">
        <v>1</v>
      </c>
      <c r="HC191" s="224">
        <v>1</v>
      </c>
      <c r="HD191" s="224">
        <v>1</v>
      </c>
      <c r="HE191" s="224">
        <v>1</v>
      </c>
      <c r="HF191" s="224">
        <v>1</v>
      </c>
      <c r="HG191" s="224">
        <v>1</v>
      </c>
      <c r="HH191" s="224">
        <v>1</v>
      </c>
      <c r="HI191" s="224">
        <v>1</v>
      </c>
      <c r="HJ191" s="158"/>
      <c r="HK191" s="48">
        <f t="shared" si="774"/>
        <v>2015</v>
      </c>
      <c r="HL191" s="48">
        <f ca="1">IF($EJ191&gt;0,OFFSET(Dashboard!F$16,$EJ191-1,0),0)</f>
        <v>0</v>
      </c>
      <c r="HM191" s="48">
        <f ca="1">IF($EJ191&gt;0,OFFSET(Dashboard!G$16,$EJ191-1,0),0)</f>
        <v>0</v>
      </c>
      <c r="HN191" s="48">
        <f ca="1">IF($EJ191&gt;0,OFFSET(Dashboard!H$16,$EJ191-1,0),0)</f>
        <v>1</v>
      </c>
      <c r="HO191" s="158"/>
    </row>
    <row r="192" spans="1:223" ht="25.5" customHeight="1" x14ac:dyDescent="0.2">
      <c r="A192" s="48">
        <f t="shared" ca="1" si="941"/>
        <v>0</v>
      </c>
      <c r="B192" s="242">
        <f t="shared" si="749"/>
        <v>182</v>
      </c>
      <c r="C192" s="64"/>
      <c r="D192" s="530" t="str">
        <f ca="1">IF(EJ192&gt;0,OFFSET(Dashboard!$E$16,EJ192-1,0),"")</f>
        <v/>
      </c>
      <c r="E192" s="156" t="s">
        <v>510</v>
      </c>
      <c r="F192" s="157" t="s">
        <v>511</v>
      </c>
      <c r="G192" s="716">
        <f t="shared" ca="1" si="944"/>
        <v>0</v>
      </c>
      <c r="H192" s="715">
        <f t="shared" ca="1" si="945"/>
        <v>0</v>
      </c>
      <c r="I192" s="713">
        <f t="shared" ca="1" si="946"/>
        <v>0</v>
      </c>
      <c r="J192" s="525">
        <v>42125</v>
      </c>
      <c r="K192" s="51">
        <v>15</v>
      </c>
      <c r="L192" s="158"/>
      <c r="M192" s="765">
        <f>M191</f>
        <v>0.83</v>
      </c>
      <c r="N192" s="86">
        <v>0</v>
      </c>
      <c r="O192" s="43">
        <v>100</v>
      </c>
      <c r="P192" s="158"/>
      <c r="R192" s="614">
        <v>0</v>
      </c>
      <c r="S192" s="615">
        <v>0</v>
      </c>
      <c r="T192" s="615">
        <v>0</v>
      </c>
      <c r="U192" s="135">
        <v>1</v>
      </c>
      <c r="V192" s="135">
        <v>1</v>
      </c>
      <c r="W192" s="135">
        <v>0</v>
      </c>
      <c r="X192" s="138"/>
      <c r="Y192" s="138"/>
      <c r="Z192" s="48"/>
      <c r="AA192" s="43"/>
      <c r="AB192" s="43"/>
      <c r="AC192" s="43"/>
      <c r="AD192" s="43"/>
      <c r="AE192" s="43"/>
      <c r="AF192" s="43"/>
      <c r="AG192" s="43"/>
      <c r="AH192" s="43">
        <f t="shared" si="924"/>
        <v>0</v>
      </c>
      <c r="AI192" s="43">
        <f t="shared" si="925"/>
        <v>0</v>
      </c>
      <c r="AJ192" s="43">
        <f t="shared" si="926"/>
        <v>0</v>
      </c>
      <c r="AK192" s="43">
        <f t="shared" si="927"/>
        <v>0</v>
      </c>
      <c r="AL192" s="43">
        <f t="shared" si="928"/>
        <v>0</v>
      </c>
      <c r="AM192" s="43">
        <f t="shared" si="929"/>
        <v>0</v>
      </c>
      <c r="AN192" s="43">
        <f t="shared" si="930"/>
        <v>0</v>
      </c>
      <c r="AO192" s="43">
        <f t="shared" si="950"/>
        <v>0</v>
      </c>
      <c r="AP192" s="43">
        <f t="shared" si="951"/>
        <v>0</v>
      </c>
      <c r="AQ192" s="43">
        <f t="shared" si="952"/>
        <v>0</v>
      </c>
      <c r="AR192" s="43">
        <f t="shared" si="953"/>
        <v>0</v>
      </c>
      <c r="AS192" s="43">
        <f t="shared" si="954"/>
        <v>0</v>
      </c>
      <c r="AT192" s="43">
        <f t="shared" si="955"/>
        <v>0</v>
      </c>
      <c r="AU192" s="43">
        <f t="shared" si="956"/>
        <v>0</v>
      </c>
      <c r="AV192" s="43">
        <f t="shared" si="957"/>
        <v>0</v>
      </c>
      <c r="AW192" s="43">
        <f t="shared" si="958"/>
        <v>0</v>
      </c>
      <c r="AX192" s="43">
        <f t="shared" si="959"/>
        <v>0</v>
      </c>
      <c r="AY192" s="73"/>
      <c r="AZ192" s="23"/>
      <c r="BA192" s="526"/>
      <c r="BB192" s="92"/>
      <c r="BC192" s="92"/>
      <c r="BD192" s="92"/>
      <c r="BE192" s="92"/>
      <c r="BF192" s="92"/>
      <c r="BG192" s="92"/>
      <c r="BH192" s="92"/>
      <c r="BI192" s="92"/>
      <c r="BJ192" s="92">
        <f t="shared" si="947"/>
        <v>1</v>
      </c>
      <c r="BK192" s="92">
        <f t="shared" si="947"/>
        <v>1</v>
      </c>
      <c r="BL192" s="92">
        <f t="shared" si="947"/>
        <v>1</v>
      </c>
      <c r="BM192" s="92">
        <f t="shared" si="947"/>
        <v>1</v>
      </c>
      <c r="BN192" s="92">
        <f t="shared" si="947"/>
        <v>1</v>
      </c>
      <c r="BO192" s="92">
        <f t="shared" si="947"/>
        <v>1</v>
      </c>
      <c r="BP192" s="92">
        <f t="shared" si="947"/>
        <v>1</v>
      </c>
      <c r="BQ192" s="92">
        <f t="shared" si="947"/>
        <v>1</v>
      </c>
      <c r="BR192" s="92">
        <f t="shared" si="947"/>
        <v>1</v>
      </c>
      <c r="BS192" s="92">
        <f t="shared" si="947"/>
        <v>1</v>
      </c>
      <c r="BT192" s="92">
        <f t="shared" si="947"/>
        <v>1</v>
      </c>
      <c r="BU192" s="92">
        <f t="shared" si="947"/>
        <v>1</v>
      </c>
      <c r="BV192" s="92">
        <f t="shared" si="947"/>
        <v>1</v>
      </c>
      <c r="BW192" s="92">
        <f t="shared" si="947"/>
        <v>1</v>
      </c>
      <c r="BX192" s="92">
        <f t="shared" si="947"/>
        <v>1</v>
      </c>
      <c r="BY192" s="92">
        <f t="shared" si="947"/>
        <v>1</v>
      </c>
      <c r="BZ192" s="23"/>
      <c r="CA192" s="526"/>
      <c r="CB192" s="92"/>
      <c r="CC192" s="92"/>
      <c r="CD192" s="92"/>
      <c r="CE192" s="92"/>
      <c r="CF192" s="92"/>
      <c r="CG192" s="92"/>
      <c r="CH192" s="92"/>
      <c r="CI192" s="92"/>
      <c r="CJ192" s="92">
        <f t="shared" si="948"/>
        <v>1</v>
      </c>
      <c r="CK192" s="92">
        <f t="shared" si="948"/>
        <v>1</v>
      </c>
      <c r="CL192" s="92">
        <f t="shared" si="948"/>
        <v>1</v>
      </c>
      <c r="CM192" s="92">
        <f t="shared" si="948"/>
        <v>1</v>
      </c>
      <c r="CN192" s="92">
        <f t="shared" si="948"/>
        <v>1</v>
      </c>
      <c r="CO192" s="92">
        <f t="shared" si="948"/>
        <v>1</v>
      </c>
      <c r="CP192" s="92">
        <f t="shared" si="948"/>
        <v>1</v>
      </c>
      <c r="CQ192" s="92">
        <f t="shared" si="948"/>
        <v>1</v>
      </c>
      <c r="CR192" s="92">
        <f t="shared" si="948"/>
        <v>1</v>
      </c>
      <c r="CS192" s="92">
        <f t="shared" si="948"/>
        <v>1</v>
      </c>
      <c r="CT192" s="92">
        <f t="shared" si="948"/>
        <v>1</v>
      </c>
      <c r="CU192" s="92">
        <f t="shared" si="948"/>
        <v>1</v>
      </c>
      <c r="CV192" s="92">
        <f t="shared" si="948"/>
        <v>1</v>
      </c>
      <c r="CW192" s="92">
        <f t="shared" si="948"/>
        <v>1</v>
      </c>
      <c r="CX192" s="92">
        <f t="shared" si="948"/>
        <v>1</v>
      </c>
      <c r="CY192" s="92">
        <f t="shared" si="948"/>
        <v>1</v>
      </c>
      <c r="CZ192" s="158"/>
      <c r="DA192" s="526"/>
      <c r="DB192" s="92"/>
      <c r="DC192" s="92"/>
      <c r="DD192" s="92"/>
      <c r="DE192" s="92"/>
      <c r="DF192" s="92"/>
      <c r="DG192" s="92"/>
      <c r="DH192" s="92"/>
      <c r="DI192" s="92"/>
      <c r="DJ192" s="92">
        <f t="shared" si="949"/>
        <v>1</v>
      </c>
      <c r="DK192" s="92">
        <f t="shared" si="949"/>
        <v>1</v>
      </c>
      <c r="DL192" s="92">
        <f t="shared" si="949"/>
        <v>1</v>
      </c>
      <c r="DM192" s="92">
        <f t="shared" si="949"/>
        <v>1</v>
      </c>
      <c r="DN192" s="92">
        <f t="shared" si="949"/>
        <v>1</v>
      </c>
      <c r="DO192" s="92">
        <f t="shared" si="949"/>
        <v>1</v>
      </c>
      <c r="DP192" s="92">
        <f t="shared" si="949"/>
        <v>1</v>
      </c>
      <c r="DQ192" s="92">
        <f t="shared" si="949"/>
        <v>1</v>
      </c>
      <c r="DR192" s="92">
        <f t="shared" si="949"/>
        <v>1</v>
      </c>
      <c r="DS192" s="92">
        <f t="shared" si="949"/>
        <v>1</v>
      </c>
      <c r="DT192" s="92">
        <f t="shared" si="949"/>
        <v>1</v>
      </c>
      <c r="DU192" s="92">
        <f t="shared" si="949"/>
        <v>1</v>
      </c>
      <c r="DV192" s="92">
        <f t="shared" si="949"/>
        <v>1</v>
      </c>
      <c r="DW192" s="92">
        <f t="shared" si="949"/>
        <v>1</v>
      </c>
      <c r="DX192" s="92">
        <f t="shared" si="949"/>
        <v>1</v>
      </c>
      <c r="DY192" s="92">
        <f t="shared" si="949"/>
        <v>1</v>
      </c>
      <c r="DZ192" s="158"/>
      <c r="EA192" s="48">
        <v>12</v>
      </c>
      <c r="EB192" s="47">
        <v>0.41400241739583998</v>
      </c>
      <c r="EC192" s="48">
        <v>2005</v>
      </c>
      <c r="ED192" s="49">
        <v>1.31733760607097E-2</v>
      </c>
      <c r="EE192" s="50">
        <v>0.257603154055701</v>
      </c>
      <c r="EF192" s="71"/>
      <c r="EH192" s="47">
        <f t="shared" si="909"/>
        <v>0.71</v>
      </c>
      <c r="EI192" s="23"/>
      <c r="EJ192" s="48">
        <f t="shared" si="770"/>
        <v>0</v>
      </c>
      <c r="EK192" s="48">
        <v>0</v>
      </c>
      <c r="EL192" s="48">
        <v>0</v>
      </c>
      <c r="EM192" s="48">
        <v>0</v>
      </c>
      <c r="EN192" s="48">
        <v>0</v>
      </c>
      <c r="EO192" s="48">
        <v>0</v>
      </c>
      <c r="EP192" s="48">
        <v>0</v>
      </c>
      <c r="EQ192" s="48">
        <v>0</v>
      </c>
      <c r="ER192" s="48">
        <v>0</v>
      </c>
      <c r="ES192" s="48">
        <v>0</v>
      </c>
      <c r="ET192" s="48">
        <v>0</v>
      </c>
      <c r="EU192" s="48">
        <v>0</v>
      </c>
      <c r="EV192" s="48">
        <v>0</v>
      </c>
      <c r="EW192" s="48">
        <v>0</v>
      </c>
      <c r="EX192" s="48">
        <v>0</v>
      </c>
      <c r="EY192" s="48">
        <f t="shared" si="771"/>
        <v>0</v>
      </c>
      <c r="EZ192" s="48">
        <f t="shared" si="942"/>
        <v>0</v>
      </c>
      <c r="FA192" s="158"/>
      <c r="FB192" s="48">
        <f t="shared" si="943"/>
        <v>9</v>
      </c>
      <c r="FC192" s="43">
        <f t="shared" si="772"/>
        <v>2017</v>
      </c>
      <c r="FD192" s="78"/>
      <c r="FE192" s="78"/>
      <c r="FF192" s="78"/>
      <c r="FG192" s="78"/>
      <c r="FH192" s="78"/>
      <c r="FI192" s="78"/>
      <c r="FJ192" s="23"/>
      <c r="FK192" s="48"/>
      <c r="FL192" s="43"/>
      <c r="FM192" s="43"/>
      <c r="FN192" s="43"/>
      <c r="FO192" s="43"/>
      <c r="FP192" s="43"/>
      <c r="FQ192" s="43"/>
      <c r="FR192" s="43"/>
      <c r="FS192" s="43"/>
      <c r="FT192" s="43">
        <v>0</v>
      </c>
      <c r="FU192" s="43">
        <v>0</v>
      </c>
      <c r="FV192" s="43">
        <v>0</v>
      </c>
      <c r="FW192" s="43">
        <v>0</v>
      </c>
      <c r="FX192" s="43">
        <v>0</v>
      </c>
      <c r="FY192" s="43">
        <v>0</v>
      </c>
      <c r="FZ192" s="43">
        <f t="shared" si="931"/>
        <v>0</v>
      </c>
      <c r="GA192" s="43">
        <f t="shared" si="932"/>
        <v>0</v>
      </c>
      <c r="GB192" s="43">
        <f t="shared" si="933"/>
        <v>0</v>
      </c>
      <c r="GC192" s="43">
        <f t="shared" si="934"/>
        <v>0</v>
      </c>
      <c r="GD192" s="43">
        <f t="shared" si="935"/>
        <v>0</v>
      </c>
      <c r="GE192" s="43">
        <f t="shared" si="936"/>
        <v>0</v>
      </c>
      <c r="GF192" s="43">
        <f t="shared" si="937"/>
        <v>0</v>
      </c>
      <c r="GG192" s="43">
        <f t="shared" si="938"/>
        <v>0</v>
      </c>
      <c r="GH192" s="43">
        <f t="shared" si="939"/>
        <v>0</v>
      </c>
      <c r="GI192" s="43">
        <f t="shared" si="940"/>
        <v>0</v>
      </c>
      <c r="GJ192" s="158"/>
      <c r="GK192" s="48"/>
      <c r="GL192" s="43"/>
      <c r="GM192" s="43"/>
      <c r="GN192" s="43"/>
      <c r="GO192" s="43"/>
      <c r="GP192" s="43"/>
      <c r="GQ192" s="43"/>
      <c r="GR192" s="43"/>
      <c r="GS192" s="224">
        <v>1</v>
      </c>
      <c r="GT192" s="224">
        <v>1</v>
      </c>
      <c r="GU192" s="224">
        <v>1</v>
      </c>
      <c r="GV192" s="224">
        <v>1</v>
      </c>
      <c r="GW192" s="224">
        <v>1</v>
      </c>
      <c r="GX192" s="224">
        <v>1</v>
      </c>
      <c r="GY192" s="224">
        <v>1</v>
      </c>
      <c r="GZ192" s="224">
        <v>1</v>
      </c>
      <c r="HA192" s="224">
        <v>1</v>
      </c>
      <c r="HB192" s="224">
        <v>1</v>
      </c>
      <c r="HC192" s="224">
        <v>1</v>
      </c>
      <c r="HD192" s="224">
        <v>1</v>
      </c>
      <c r="HE192" s="224">
        <v>1</v>
      </c>
      <c r="HF192" s="224">
        <v>1</v>
      </c>
      <c r="HG192" s="224">
        <v>1</v>
      </c>
      <c r="HH192" s="224">
        <v>1</v>
      </c>
      <c r="HI192" s="224">
        <v>1</v>
      </c>
      <c r="HJ192" s="158"/>
      <c r="HK192" s="48">
        <f t="shared" si="774"/>
        <v>0</v>
      </c>
      <c r="HL192" s="48">
        <f ca="1">IF($EJ192&gt;0,OFFSET(Dashboard!F$16,$EJ192-1,0),0)</f>
        <v>0</v>
      </c>
      <c r="HM192" s="48">
        <f ca="1">IF($EJ192&gt;0,OFFSET(Dashboard!G$16,$EJ192-1,0),0)</f>
        <v>0</v>
      </c>
      <c r="HN192" s="48">
        <f ca="1">IF($EJ192&gt;0,OFFSET(Dashboard!H$16,$EJ192-1,0),0)</f>
        <v>0</v>
      </c>
      <c r="HO192" s="158"/>
    </row>
    <row r="193" spans="1:223" ht="25.5" customHeight="1" x14ac:dyDescent="0.2">
      <c r="A193" s="48">
        <f t="shared" ca="1" si="941"/>
        <v>0</v>
      </c>
      <c r="B193" s="242">
        <f t="shared" si="749"/>
        <v>183</v>
      </c>
      <c r="C193" s="64"/>
      <c r="D193" s="530" t="str">
        <f ca="1">IF(EJ193&gt;0,OFFSET(Dashboard!$E$16,EJ193-1,0),"")</f>
        <v/>
      </c>
      <c r="E193" s="156" t="s">
        <v>512</v>
      </c>
      <c r="F193" s="157" t="s">
        <v>513</v>
      </c>
      <c r="G193" s="716">
        <f t="shared" ca="1" si="944"/>
        <v>0</v>
      </c>
      <c r="H193" s="715">
        <f t="shared" ca="1" si="945"/>
        <v>0</v>
      </c>
      <c r="I193" s="713">
        <f t="shared" ca="1" si="946"/>
        <v>0</v>
      </c>
      <c r="J193" s="525">
        <v>42125</v>
      </c>
      <c r="K193" s="51">
        <v>15</v>
      </c>
      <c r="L193" s="158"/>
      <c r="M193" s="765">
        <f>M192</f>
        <v>0.83</v>
      </c>
      <c r="N193" s="86">
        <v>0</v>
      </c>
      <c r="O193" s="43">
        <v>100</v>
      </c>
      <c r="P193" s="158"/>
      <c r="R193" s="614">
        <v>0</v>
      </c>
      <c r="S193" s="615">
        <v>0</v>
      </c>
      <c r="T193" s="615">
        <v>0</v>
      </c>
      <c r="U193" s="135">
        <v>1</v>
      </c>
      <c r="V193" s="135">
        <v>1</v>
      </c>
      <c r="W193" s="135">
        <v>0</v>
      </c>
      <c r="X193" s="138"/>
      <c r="Y193" s="138"/>
      <c r="Z193" s="48"/>
      <c r="AA193" s="43"/>
      <c r="AB193" s="43"/>
      <c r="AC193" s="43"/>
      <c r="AD193" s="43"/>
      <c r="AE193" s="43"/>
      <c r="AF193" s="43"/>
      <c r="AG193" s="43"/>
      <c r="AH193" s="43">
        <f t="shared" si="924"/>
        <v>0</v>
      </c>
      <c r="AI193" s="43">
        <f t="shared" si="925"/>
        <v>0</v>
      </c>
      <c r="AJ193" s="43">
        <f t="shared" si="926"/>
        <v>0</v>
      </c>
      <c r="AK193" s="43">
        <f t="shared" si="927"/>
        <v>0</v>
      </c>
      <c r="AL193" s="43">
        <f t="shared" si="928"/>
        <v>0</v>
      </c>
      <c r="AM193" s="43">
        <f t="shared" si="929"/>
        <v>0</v>
      </c>
      <c r="AN193" s="43">
        <f t="shared" si="930"/>
        <v>0</v>
      </c>
      <c r="AO193" s="43">
        <f t="shared" si="950"/>
        <v>0</v>
      </c>
      <c r="AP193" s="43">
        <f t="shared" si="951"/>
        <v>0</v>
      </c>
      <c r="AQ193" s="43">
        <f t="shared" si="952"/>
        <v>0</v>
      </c>
      <c r="AR193" s="43">
        <f t="shared" si="953"/>
        <v>0</v>
      </c>
      <c r="AS193" s="43">
        <f t="shared" si="954"/>
        <v>0</v>
      </c>
      <c r="AT193" s="43">
        <f t="shared" si="955"/>
        <v>0</v>
      </c>
      <c r="AU193" s="43">
        <f t="shared" si="956"/>
        <v>0</v>
      </c>
      <c r="AV193" s="43">
        <f t="shared" si="957"/>
        <v>0</v>
      </c>
      <c r="AW193" s="43">
        <f t="shared" si="958"/>
        <v>0</v>
      </c>
      <c r="AX193" s="43">
        <f t="shared" si="959"/>
        <v>0</v>
      </c>
      <c r="AY193" s="73"/>
      <c r="AZ193" s="23"/>
      <c r="BA193" s="526"/>
      <c r="BB193" s="92"/>
      <c r="BC193" s="92"/>
      <c r="BD193" s="92"/>
      <c r="BE193" s="92"/>
      <c r="BF193" s="92"/>
      <c r="BG193" s="92"/>
      <c r="BH193" s="92"/>
      <c r="BI193" s="92"/>
      <c r="BJ193" s="92">
        <f t="shared" si="947"/>
        <v>1</v>
      </c>
      <c r="BK193" s="92">
        <f t="shared" si="947"/>
        <v>1</v>
      </c>
      <c r="BL193" s="92">
        <f t="shared" si="947"/>
        <v>1</v>
      </c>
      <c r="BM193" s="92">
        <f t="shared" si="947"/>
        <v>1</v>
      </c>
      <c r="BN193" s="92">
        <f t="shared" si="947"/>
        <v>1</v>
      </c>
      <c r="BO193" s="92">
        <f t="shared" si="947"/>
        <v>1</v>
      </c>
      <c r="BP193" s="92">
        <f t="shared" si="947"/>
        <v>1</v>
      </c>
      <c r="BQ193" s="92">
        <f t="shared" si="947"/>
        <v>1</v>
      </c>
      <c r="BR193" s="92">
        <f t="shared" si="947"/>
        <v>1</v>
      </c>
      <c r="BS193" s="92">
        <f t="shared" si="947"/>
        <v>1</v>
      </c>
      <c r="BT193" s="92">
        <f t="shared" si="947"/>
        <v>1</v>
      </c>
      <c r="BU193" s="92">
        <f t="shared" si="947"/>
        <v>1</v>
      </c>
      <c r="BV193" s="92">
        <f t="shared" si="947"/>
        <v>1</v>
      </c>
      <c r="BW193" s="92">
        <f t="shared" si="947"/>
        <v>1</v>
      </c>
      <c r="BX193" s="92">
        <f t="shared" si="947"/>
        <v>1</v>
      </c>
      <c r="BY193" s="92">
        <f t="shared" si="947"/>
        <v>1</v>
      </c>
      <c r="BZ193" s="23"/>
      <c r="CA193" s="526"/>
      <c r="CB193" s="92"/>
      <c r="CC193" s="92"/>
      <c r="CD193" s="92"/>
      <c r="CE193" s="92"/>
      <c r="CF193" s="92"/>
      <c r="CG193" s="92"/>
      <c r="CH193" s="92"/>
      <c r="CI193" s="92"/>
      <c r="CJ193" s="92">
        <f t="shared" si="948"/>
        <v>1</v>
      </c>
      <c r="CK193" s="92">
        <f t="shared" si="948"/>
        <v>1</v>
      </c>
      <c r="CL193" s="92">
        <f t="shared" si="948"/>
        <v>1</v>
      </c>
      <c r="CM193" s="92">
        <f t="shared" si="948"/>
        <v>1</v>
      </c>
      <c r="CN193" s="92">
        <f t="shared" si="948"/>
        <v>1</v>
      </c>
      <c r="CO193" s="92">
        <f t="shared" si="948"/>
        <v>1</v>
      </c>
      <c r="CP193" s="92">
        <f t="shared" si="948"/>
        <v>1</v>
      </c>
      <c r="CQ193" s="92">
        <f t="shared" si="948"/>
        <v>1</v>
      </c>
      <c r="CR193" s="92">
        <f t="shared" si="948"/>
        <v>1</v>
      </c>
      <c r="CS193" s="92">
        <f t="shared" si="948"/>
        <v>1</v>
      </c>
      <c r="CT193" s="92">
        <f t="shared" si="948"/>
        <v>1</v>
      </c>
      <c r="CU193" s="92">
        <f t="shared" si="948"/>
        <v>1</v>
      </c>
      <c r="CV193" s="92">
        <f t="shared" si="948"/>
        <v>1</v>
      </c>
      <c r="CW193" s="92">
        <f t="shared" si="948"/>
        <v>1</v>
      </c>
      <c r="CX193" s="92">
        <f t="shared" si="948"/>
        <v>1</v>
      </c>
      <c r="CY193" s="92">
        <f t="shared" si="948"/>
        <v>1</v>
      </c>
      <c r="CZ193" s="158"/>
      <c r="DA193" s="526"/>
      <c r="DB193" s="92"/>
      <c r="DC193" s="92"/>
      <c r="DD193" s="92"/>
      <c r="DE193" s="92"/>
      <c r="DF193" s="92"/>
      <c r="DG193" s="92"/>
      <c r="DH193" s="92"/>
      <c r="DI193" s="92"/>
      <c r="DJ193" s="92">
        <f t="shared" si="949"/>
        <v>1</v>
      </c>
      <c r="DK193" s="92">
        <f t="shared" si="949"/>
        <v>1</v>
      </c>
      <c r="DL193" s="92">
        <f t="shared" si="949"/>
        <v>1</v>
      </c>
      <c r="DM193" s="92">
        <f t="shared" si="949"/>
        <v>1</v>
      </c>
      <c r="DN193" s="92">
        <f t="shared" si="949"/>
        <v>1</v>
      </c>
      <c r="DO193" s="92">
        <f t="shared" si="949"/>
        <v>1</v>
      </c>
      <c r="DP193" s="92">
        <f t="shared" si="949"/>
        <v>1</v>
      </c>
      <c r="DQ193" s="92">
        <f t="shared" si="949"/>
        <v>1</v>
      </c>
      <c r="DR193" s="92">
        <f t="shared" si="949"/>
        <v>1</v>
      </c>
      <c r="DS193" s="92">
        <f t="shared" si="949"/>
        <v>1</v>
      </c>
      <c r="DT193" s="92">
        <f t="shared" si="949"/>
        <v>1</v>
      </c>
      <c r="DU193" s="92">
        <f t="shared" si="949"/>
        <v>1</v>
      </c>
      <c r="DV193" s="92">
        <f t="shared" si="949"/>
        <v>1</v>
      </c>
      <c r="DW193" s="92">
        <f t="shared" si="949"/>
        <v>1</v>
      </c>
      <c r="DX193" s="92">
        <f t="shared" si="949"/>
        <v>1</v>
      </c>
      <c r="DY193" s="92">
        <f t="shared" si="949"/>
        <v>1</v>
      </c>
      <c r="DZ193" s="158"/>
      <c r="EA193" s="48">
        <v>12</v>
      </c>
      <c r="EB193" s="47">
        <v>0.41400241739583998</v>
      </c>
      <c r="EC193" s="48">
        <v>2005</v>
      </c>
      <c r="ED193" s="49">
        <v>1.31733760607097E-2</v>
      </c>
      <c r="EE193" s="50">
        <v>0.257603154055701</v>
      </c>
      <c r="EF193" s="71"/>
      <c r="EH193" s="47">
        <f t="shared" si="909"/>
        <v>0.71</v>
      </c>
      <c r="EI193" s="23"/>
      <c r="EJ193" s="48">
        <f t="shared" si="770"/>
        <v>0</v>
      </c>
      <c r="EK193" s="48">
        <v>0</v>
      </c>
      <c r="EL193" s="48">
        <v>0</v>
      </c>
      <c r="EM193" s="48">
        <v>0</v>
      </c>
      <c r="EN193" s="48">
        <v>0</v>
      </c>
      <c r="EO193" s="48">
        <v>0</v>
      </c>
      <c r="EP193" s="48">
        <v>0</v>
      </c>
      <c r="EQ193" s="48">
        <v>0</v>
      </c>
      <c r="ER193" s="48">
        <v>0</v>
      </c>
      <c r="ES193" s="48">
        <v>0</v>
      </c>
      <c r="ET193" s="48">
        <v>0</v>
      </c>
      <c r="EU193" s="48">
        <v>0</v>
      </c>
      <c r="EV193" s="48">
        <v>0</v>
      </c>
      <c r="EW193" s="48">
        <v>0</v>
      </c>
      <c r="EX193" s="48">
        <v>0</v>
      </c>
      <c r="EY193" s="48">
        <f t="shared" si="771"/>
        <v>0</v>
      </c>
      <c r="EZ193" s="48">
        <f t="shared" si="942"/>
        <v>0</v>
      </c>
      <c r="FA193" s="158"/>
      <c r="FB193" s="48">
        <f t="shared" si="943"/>
        <v>9</v>
      </c>
      <c r="FC193" s="43">
        <f t="shared" si="772"/>
        <v>2017</v>
      </c>
      <c r="FD193" s="78"/>
      <c r="FE193" s="78"/>
      <c r="FF193" s="78"/>
      <c r="FG193" s="78"/>
      <c r="FH193" s="78"/>
      <c r="FI193" s="78"/>
      <c r="FJ193" s="23"/>
      <c r="FK193" s="48"/>
      <c r="FL193" s="43"/>
      <c r="FM193" s="43"/>
      <c r="FN193" s="43"/>
      <c r="FO193" s="43"/>
      <c r="FP193" s="43"/>
      <c r="FQ193" s="43"/>
      <c r="FR193" s="43"/>
      <c r="FS193" s="43"/>
      <c r="FT193" s="43">
        <v>0</v>
      </c>
      <c r="FU193" s="43">
        <v>0</v>
      </c>
      <c r="FV193" s="43">
        <v>0</v>
      </c>
      <c r="FW193" s="43">
        <v>0</v>
      </c>
      <c r="FX193" s="43">
        <v>0</v>
      </c>
      <c r="FY193" s="43">
        <v>0</v>
      </c>
      <c r="FZ193" s="43">
        <f t="shared" si="931"/>
        <v>0</v>
      </c>
      <c r="GA193" s="43">
        <f t="shared" si="932"/>
        <v>0</v>
      </c>
      <c r="GB193" s="43">
        <f t="shared" si="933"/>
        <v>0</v>
      </c>
      <c r="GC193" s="43">
        <f t="shared" si="934"/>
        <v>0</v>
      </c>
      <c r="GD193" s="43">
        <f t="shared" si="935"/>
        <v>0</v>
      </c>
      <c r="GE193" s="43">
        <f t="shared" si="936"/>
        <v>0</v>
      </c>
      <c r="GF193" s="43">
        <f t="shared" si="937"/>
        <v>0</v>
      </c>
      <c r="GG193" s="43">
        <f t="shared" si="938"/>
        <v>0</v>
      </c>
      <c r="GH193" s="43">
        <f t="shared" si="939"/>
        <v>0</v>
      </c>
      <c r="GI193" s="43">
        <f t="shared" si="940"/>
        <v>0</v>
      </c>
      <c r="GJ193" s="158"/>
      <c r="GK193" s="48"/>
      <c r="GL193" s="43"/>
      <c r="GM193" s="43"/>
      <c r="GN193" s="43"/>
      <c r="GO193" s="43"/>
      <c r="GP193" s="43"/>
      <c r="GQ193" s="43"/>
      <c r="GR193" s="43"/>
      <c r="GS193" s="224">
        <v>1</v>
      </c>
      <c r="GT193" s="224">
        <v>1</v>
      </c>
      <c r="GU193" s="224">
        <v>1</v>
      </c>
      <c r="GV193" s="224">
        <v>1</v>
      </c>
      <c r="GW193" s="224">
        <v>1</v>
      </c>
      <c r="GX193" s="224">
        <v>1</v>
      </c>
      <c r="GY193" s="224">
        <v>1</v>
      </c>
      <c r="GZ193" s="224">
        <v>1</v>
      </c>
      <c r="HA193" s="224">
        <v>1</v>
      </c>
      <c r="HB193" s="224">
        <v>1</v>
      </c>
      <c r="HC193" s="224">
        <v>1</v>
      </c>
      <c r="HD193" s="224">
        <v>1</v>
      </c>
      <c r="HE193" s="224">
        <v>1</v>
      </c>
      <c r="HF193" s="224">
        <v>1</v>
      </c>
      <c r="HG193" s="224">
        <v>1</v>
      </c>
      <c r="HH193" s="224">
        <v>1</v>
      </c>
      <c r="HI193" s="224">
        <v>1</v>
      </c>
      <c r="HJ193" s="158"/>
      <c r="HK193" s="48">
        <f t="shared" si="774"/>
        <v>0</v>
      </c>
      <c r="HL193" s="48">
        <f ca="1">IF($EJ193&gt;0,OFFSET(Dashboard!F$16,$EJ193-1,0),0)</f>
        <v>0</v>
      </c>
      <c r="HM193" s="48">
        <f ca="1">IF($EJ193&gt;0,OFFSET(Dashboard!G$16,$EJ193-1,0),0)</f>
        <v>0</v>
      </c>
      <c r="HN193" s="48">
        <f ca="1">IF($EJ193&gt;0,OFFSET(Dashboard!H$16,$EJ193-1,0),0)</f>
        <v>0</v>
      </c>
      <c r="HO193" s="158"/>
    </row>
    <row r="194" spans="1:223" ht="25.5" customHeight="1" x14ac:dyDescent="0.2">
      <c r="A194" s="48">
        <f t="shared" ca="1" si="941"/>
        <v>0</v>
      </c>
      <c r="B194" s="242">
        <f t="shared" si="749"/>
        <v>184</v>
      </c>
      <c r="C194" s="64"/>
      <c r="D194" s="530" t="str">
        <f ca="1">IF(EJ194&gt;0,OFFSET(Dashboard!$E$16,EJ194-1,0),"")</f>
        <v/>
      </c>
      <c r="E194" s="156" t="s">
        <v>514</v>
      </c>
      <c r="F194" s="157" t="s">
        <v>515</v>
      </c>
      <c r="G194" s="716">
        <f t="shared" ca="1" si="944"/>
        <v>0</v>
      </c>
      <c r="H194" s="715">
        <f t="shared" ca="1" si="945"/>
        <v>0</v>
      </c>
      <c r="I194" s="713">
        <f t="shared" ca="1" si="946"/>
        <v>0</v>
      </c>
      <c r="J194" s="525">
        <v>42125</v>
      </c>
      <c r="K194" s="51">
        <v>15</v>
      </c>
      <c r="L194" s="158"/>
      <c r="M194" s="765">
        <f>M193</f>
        <v>0.83</v>
      </c>
      <c r="N194" s="86">
        <v>0</v>
      </c>
      <c r="O194" s="43">
        <v>100</v>
      </c>
      <c r="P194" s="158"/>
      <c r="R194" s="614">
        <v>0</v>
      </c>
      <c r="S194" s="615">
        <v>0</v>
      </c>
      <c r="T194" s="615">
        <v>0</v>
      </c>
      <c r="U194" s="135">
        <v>1</v>
      </c>
      <c r="V194" s="135">
        <v>1</v>
      </c>
      <c r="W194" s="135">
        <v>0</v>
      </c>
      <c r="X194" s="138"/>
      <c r="Y194" s="138"/>
      <c r="Z194" s="48"/>
      <c r="AA194" s="43"/>
      <c r="AB194" s="43"/>
      <c r="AC194" s="43"/>
      <c r="AD194" s="43"/>
      <c r="AE194" s="43"/>
      <c r="AF194" s="43"/>
      <c r="AG194" s="43"/>
      <c r="AH194" s="43">
        <f t="shared" si="924"/>
        <v>0</v>
      </c>
      <c r="AI194" s="43">
        <f t="shared" si="925"/>
        <v>0</v>
      </c>
      <c r="AJ194" s="43">
        <f t="shared" si="926"/>
        <v>0</v>
      </c>
      <c r="AK194" s="43">
        <f t="shared" si="927"/>
        <v>0</v>
      </c>
      <c r="AL194" s="43">
        <f t="shared" si="928"/>
        <v>0</v>
      </c>
      <c r="AM194" s="43">
        <f t="shared" si="929"/>
        <v>0</v>
      </c>
      <c r="AN194" s="43">
        <f t="shared" si="930"/>
        <v>0</v>
      </c>
      <c r="AO194" s="43">
        <f t="shared" si="950"/>
        <v>0</v>
      </c>
      <c r="AP194" s="43">
        <f t="shared" si="951"/>
        <v>0</v>
      </c>
      <c r="AQ194" s="43">
        <f t="shared" si="952"/>
        <v>0</v>
      </c>
      <c r="AR194" s="43">
        <f t="shared" si="953"/>
        <v>0</v>
      </c>
      <c r="AS194" s="43">
        <f t="shared" si="954"/>
        <v>0</v>
      </c>
      <c r="AT194" s="43">
        <f t="shared" si="955"/>
        <v>0</v>
      </c>
      <c r="AU194" s="43">
        <f t="shared" si="956"/>
        <v>0</v>
      </c>
      <c r="AV194" s="43">
        <f t="shared" si="957"/>
        <v>0</v>
      </c>
      <c r="AW194" s="43">
        <f t="shared" si="958"/>
        <v>0</v>
      </c>
      <c r="AX194" s="43">
        <f t="shared" si="959"/>
        <v>0</v>
      </c>
      <c r="AY194" s="73"/>
      <c r="AZ194" s="23"/>
      <c r="BA194" s="526"/>
      <c r="BB194" s="92"/>
      <c r="BC194" s="92"/>
      <c r="BD194" s="92"/>
      <c r="BE194" s="92"/>
      <c r="BF194" s="92"/>
      <c r="BG194" s="92"/>
      <c r="BH194" s="92"/>
      <c r="BI194" s="92"/>
      <c r="BJ194" s="92">
        <f t="shared" si="947"/>
        <v>1</v>
      </c>
      <c r="BK194" s="92">
        <f t="shared" si="947"/>
        <v>1</v>
      </c>
      <c r="BL194" s="92">
        <f t="shared" si="947"/>
        <v>1</v>
      </c>
      <c r="BM194" s="92">
        <f t="shared" si="947"/>
        <v>1</v>
      </c>
      <c r="BN194" s="92">
        <f t="shared" si="947"/>
        <v>1</v>
      </c>
      <c r="BO194" s="92">
        <f t="shared" si="947"/>
        <v>1</v>
      </c>
      <c r="BP194" s="92">
        <f t="shared" si="947"/>
        <v>1</v>
      </c>
      <c r="BQ194" s="92">
        <f t="shared" si="947"/>
        <v>1</v>
      </c>
      <c r="BR194" s="92">
        <f t="shared" si="947"/>
        <v>1</v>
      </c>
      <c r="BS194" s="92">
        <f t="shared" si="947"/>
        <v>1</v>
      </c>
      <c r="BT194" s="92">
        <f t="shared" si="947"/>
        <v>1</v>
      </c>
      <c r="BU194" s="92">
        <f t="shared" si="947"/>
        <v>1</v>
      </c>
      <c r="BV194" s="92">
        <f t="shared" si="947"/>
        <v>1</v>
      </c>
      <c r="BW194" s="92">
        <f t="shared" si="947"/>
        <v>1</v>
      </c>
      <c r="BX194" s="92">
        <f t="shared" si="947"/>
        <v>1</v>
      </c>
      <c r="BY194" s="92">
        <f t="shared" si="947"/>
        <v>1</v>
      </c>
      <c r="BZ194" s="23"/>
      <c r="CA194" s="526"/>
      <c r="CB194" s="92"/>
      <c r="CC194" s="92"/>
      <c r="CD194" s="92"/>
      <c r="CE194" s="92"/>
      <c r="CF194" s="92"/>
      <c r="CG194" s="92"/>
      <c r="CH194" s="92"/>
      <c r="CI194" s="92"/>
      <c r="CJ194" s="92">
        <f t="shared" si="948"/>
        <v>1</v>
      </c>
      <c r="CK194" s="92">
        <f t="shared" si="948"/>
        <v>1</v>
      </c>
      <c r="CL194" s="92">
        <f t="shared" si="948"/>
        <v>1</v>
      </c>
      <c r="CM194" s="92">
        <f t="shared" si="948"/>
        <v>1</v>
      </c>
      <c r="CN194" s="92">
        <f t="shared" si="948"/>
        <v>1</v>
      </c>
      <c r="CO194" s="92">
        <f t="shared" si="948"/>
        <v>1</v>
      </c>
      <c r="CP194" s="92">
        <f t="shared" si="948"/>
        <v>1</v>
      </c>
      <c r="CQ194" s="92">
        <f t="shared" si="948"/>
        <v>1</v>
      </c>
      <c r="CR194" s="92">
        <f t="shared" si="948"/>
        <v>1</v>
      </c>
      <c r="CS194" s="92">
        <f t="shared" si="948"/>
        <v>1</v>
      </c>
      <c r="CT194" s="92">
        <f t="shared" si="948"/>
        <v>1</v>
      </c>
      <c r="CU194" s="92">
        <f t="shared" si="948"/>
        <v>1</v>
      </c>
      <c r="CV194" s="92">
        <f t="shared" si="948"/>
        <v>1</v>
      </c>
      <c r="CW194" s="92">
        <f t="shared" si="948"/>
        <v>1</v>
      </c>
      <c r="CX194" s="92">
        <f t="shared" si="948"/>
        <v>1</v>
      </c>
      <c r="CY194" s="92">
        <f t="shared" si="948"/>
        <v>1</v>
      </c>
      <c r="CZ194" s="158"/>
      <c r="DA194" s="526"/>
      <c r="DB194" s="92"/>
      <c r="DC194" s="92"/>
      <c r="DD194" s="92"/>
      <c r="DE194" s="92"/>
      <c r="DF194" s="92"/>
      <c r="DG194" s="92"/>
      <c r="DH194" s="92"/>
      <c r="DI194" s="92"/>
      <c r="DJ194" s="92">
        <f t="shared" si="949"/>
        <v>1</v>
      </c>
      <c r="DK194" s="92">
        <f t="shared" si="949"/>
        <v>1</v>
      </c>
      <c r="DL194" s="92">
        <f t="shared" si="949"/>
        <v>1</v>
      </c>
      <c r="DM194" s="92">
        <f t="shared" si="949"/>
        <v>1</v>
      </c>
      <c r="DN194" s="92">
        <f t="shared" si="949"/>
        <v>1</v>
      </c>
      <c r="DO194" s="92">
        <f t="shared" si="949"/>
        <v>1</v>
      </c>
      <c r="DP194" s="92">
        <f t="shared" si="949"/>
        <v>1</v>
      </c>
      <c r="DQ194" s="92">
        <f t="shared" si="949"/>
        <v>1</v>
      </c>
      <c r="DR194" s="92">
        <f t="shared" si="949"/>
        <v>1</v>
      </c>
      <c r="DS194" s="92">
        <f t="shared" si="949"/>
        <v>1</v>
      </c>
      <c r="DT194" s="92">
        <f t="shared" si="949"/>
        <v>1</v>
      </c>
      <c r="DU194" s="92">
        <f t="shared" si="949"/>
        <v>1</v>
      </c>
      <c r="DV194" s="92">
        <f t="shared" si="949"/>
        <v>1</v>
      </c>
      <c r="DW194" s="92">
        <f t="shared" si="949"/>
        <v>1</v>
      </c>
      <c r="DX194" s="92">
        <f t="shared" si="949"/>
        <v>1</v>
      </c>
      <c r="DY194" s="92">
        <f t="shared" si="949"/>
        <v>1</v>
      </c>
      <c r="DZ194" s="158"/>
      <c r="EA194" s="48">
        <v>12</v>
      </c>
      <c r="EB194" s="47">
        <v>0.41400241739583998</v>
      </c>
      <c r="EC194" s="48">
        <v>2005</v>
      </c>
      <c r="ED194" s="49">
        <v>1.31733760607097E-2</v>
      </c>
      <c r="EE194" s="50">
        <v>0.257603154055701</v>
      </c>
      <c r="EF194" s="71"/>
      <c r="EH194" s="47">
        <f t="shared" si="909"/>
        <v>0.71</v>
      </c>
      <c r="EI194" s="23"/>
      <c r="EJ194" s="48">
        <f t="shared" si="770"/>
        <v>0</v>
      </c>
      <c r="EK194" s="48">
        <v>0</v>
      </c>
      <c r="EL194" s="48">
        <v>0</v>
      </c>
      <c r="EM194" s="48">
        <v>0</v>
      </c>
      <c r="EN194" s="48">
        <v>0</v>
      </c>
      <c r="EO194" s="48">
        <v>0</v>
      </c>
      <c r="EP194" s="48">
        <v>0</v>
      </c>
      <c r="EQ194" s="48">
        <v>0</v>
      </c>
      <c r="ER194" s="48">
        <v>0</v>
      </c>
      <c r="ES194" s="48">
        <v>0</v>
      </c>
      <c r="ET194" s="48">
        <v>0</v>
      </c>
      <c r="EU194" s="48">
        <v>0</v>
      </c>
      <c r="EV194" s="48">
        <v>0</v>
      </c>
      <c r="EW194" s="48">
        <v>0</v>
      </c>
      <c r="EX194" s="48">
        <v>0</v>
      </c>
      <c r="EY194" s="48">
        <f t="shared" si="771"/>
        <v>0</v>
      </c>
      <c r="EZ194" s="48">
        <f t="shared" si="942"/>
        <v>0</v>
      </c>
      <c r="FA194" s="158"/>
      <c r="FB194" s="48">
        <f t="shared" si="943"/>
        <v>9</v>
      </c>
      <c r="FC194" s="43">
        <f t="shared" si="772"/>
        <v>2017</v>
      </c>
      <c r="FD194" s="78"/>
      <c r="FE194" s="78"/>
      <c r="FF194" s="78"/>
      <c r="FG194" s="78"/>
      <c r="FH194" s="78"/>
      <c r="FI194" s="78"/>
      <c r="FJ194" s="23"/>
      <c r="FK194" s="48"/>
      <c r="FL194" s="43"/>
      <c r="FM194" s="43"/>
      <c r="FN194" s="43"/>
      <c r="FO194" s="43"/>
      <c r="FP194" s="43"/>
      <c r="FQ194" s="43"/>
      <c r="FR194" s="43"/>
      <c r="FS194" s="43"/>
      <c r="FT194" s="43">
        <v>0</v>
      </c>
      <c r="FU194" s="43">
        <v>0</v>
      </c>
      <c r="FV194" s="43">
        <v>0</v>
      </c>
      <c r="FW194" s="43">
        <v>0</v>
      </c>
      <c r="FX194" s="43">
        <v>0</v>
      </c>
      <c r="FY194" s="43">
        <v>0</v>
      </c>
      <c r="FZ194" s="43">
        <f t="shared" si="931"/>
        <v>0</v>
      </c>
      <c r="GA194" s="43">
        <f t="shared" si="932"/>
        <v>0</v>
      </c>
      <c r="GB194" s="43">
        <f t="shared" si="933"/>
        <v>0</v>
      </c>
      <c r="GC194" s="43">
        <f t="shared" si="934"/>
        <v>0</v>
      </c>
      <c r="GD194" s="43">
        <f t="shared" si="935"/>
        <v>0</v>
      </c>
      <c r="GE194" s="43">
        <f t="shared" si="936"/>
        <v>0</v>
      </c>
      <c r="GF194" s="43">
        <f t="shared" si="937"/>
        <v>0</v>
      </c>
      <c r="GG194" s="43">
        <f t="shared" si="938"/>
        <v>0</v>
      </c>
      <c r="GH194" s="43">
        <f t="shared" si="939"/>
        <v>0</v>
      </c>
      <c r="GI194" s="43">
        <f t="shared" si="940"/>
        <v>0</v>
      </c>
      <c r="GJ194" s="158"/>
      <c r="GK194" s="48"/>
      <c r="GL194" s="43"/>
      <c r="GM194" s="43"/>
      <c r="GN194" s="43"/>
      <c r="GO194" s="43"/>
      <c r="GP194" s="43"/>
      <c r="GQ194" s="43"/>
      <c r="GR194" s="43"/>
      <c r="GS194" s="224">
        <v>1</v>
      </c>
      <c r="GT194" s="224">
        <v>1</v>
      </c>
      <c r="GU194" s="224">
        <v>1</v>
      </c>
      <c r="GV194" s="224">
        <v>1</v>
      </c>
      <c r="GW194" s="224">
        <v>1</v>
      </c>
      <c r="GX194" s="224">
        <v>1</v>
      </c>
      <c r="GY194" s="224">
        <v>1</v>
      </c>
      <c r="GZ194" s="224">
        <v>1</v>
      </c>
      <c r="HA194" s="224">
        <v>1</v>
      </c>
      <c r="HB194" s="224">
        <v>1</v>
      </c>
      <c r="HC194" s="224">
        <v>1</v>
      </c>
      <c r="HD194" s="224">
        <v>1</v>
      </c>
      <c r="HE194" s="224">
        <v>1</v>
      </c>
      <c r="HF194" s="224">
        <v>1</v>
      </c>
      <c r="HG194" s="224">
        <v>1</v>
      </c>
      <c r="HH194" s="224">
        <v>1</v>
      </c>
      <c r="HI194" s="224">
        <v>1</v>
      </c>
      <c r="HJ194" s="158"/>
      <c r="HK194" s="48">
        <f t="shared" si="774"/>
        <v>0</v>
      </c>
      <c r="HL194" s="48">
        <f ca="1">IF($EJ194&gt;0,OFFSET(Dashboard!F$16,$EJ194-1,0),0)</f>
        <v>0</v>
      </c>
      <c r="HM194" s="48">
        <f ca="1">IF($EJ194&gt;0,OFFSET(Dashboard!G$16,$EJ194-1,0),0)</f>
        <v>0</v>
      </c>
      <c r="HN194" s="48">
        <f ca="1">IF($EJ194&gt;0,OFFSET(Dashboard!H$16,$EJ194-1,0),0)</f>
        <v>0</v>
      </c>
      <c r="HO194" s="158"/>
    </row>
    <row r="195" spans="1:223" ht="25.5" customHeight="1" x14ac:dyDescent="0.2">
      <c r="A195" s="48">
        <f t="shared" ca="1" si="941"/>
        <v>1</v>
      </c>
      <c r="B195" s="242">
        <f t="shared" si="749"/>
        <v>185</v>
      </c>
      <c r="C195" s="64"/>
      <c r="D195" s="673" t="str">
        <f ca="1">IF(EJ195&gt;0,OFFSET(Dashboard!$E$16,EJ195-1,0),"")</f>
        <v>2013 T-24</v>
      </c>
      <c r="E195" s="674" t="s">
        <v>516</v>
      </c>
      <c r="F195" s="675" t="s">
        <v>517</v>
      </c>
      <c r="G195" s="715">
        <f t="shared" ca="1" si="944"/>
        <v>1.1626009995600013</v>
      </c>
      <c r="H195" s="715">
        <f t="shared" ca="1" si="945"/>
        <v>0</v>
      </c>
      <c r="I195" s="713">
        <f t="shared" ca="1" si="946"/>
        <v>0</v>
      </c>
      <c r="J195" s="525">
        <v>42125</v>
      </c>
      <c r="K195" s="51">
        <v>15</v>
      </c>
      <c r="L195" s="158"/>
      <c r="M195" s="765">
        <v>1</v>
      </c>
      <c r="N195" s="86">
        <v>0</v>
      </c>
      <c r="O195" s="43">
        <v>100</v>
      </c>
      <c r="P195" s="158"/>
      <c r="R195" s="614">
        <v>5.8000000000000045E-2</v>
      </c>
      <c r="S195" s="615">
        <v>0</v>
      </c>
      <c r="T195" s="615">
        <v>0</v>
      </c>
      <c r="U195" s="135">
        <v>1</v>
      </c>
      <c r="V195" s="135">
        <v>1</v>
      </c>
      <c r="W195" s="135">
        <v>0</v>
      </c>
      <c r="X195" s="138"/>
      <c r="Y195" s="138"/>
      <c r="Z195" s="48"/>
      <c r="AA195" s="43"/>
      <c r="AB195" s="43"/>
      <c r="AC195" s="43"/>
      <c r="AD195" s="43"/>
      <c r="AE195" s="43"/>
      <c r="AF195" s="43"/>
      <c r="AG195" s="43"/>
      <c r="AH195" s="43">
        <f t="shared" si="924"/>
        <v>0</v>
      </c>
      <c r="AI195" s="43">
        <f t="shared" si="925"/>
        <v>20044844.820000008</v>
      </c>
      <c r="AJ195" s="43">
        <f t="shared" si="926"/>
        <v>20044844.820000008</v>
      </c>
      <c r="AK195" s="43">
        <f t="shared" si="927"/>
        <v>20044844.820000008</v>
      </c>
      <c r="AL195" s="43">
        <f t="shared" si="928"/>
        <v>20044844.820000008</v>
      </c>
      <c r="AM195" s="43">
        <f t="shared" si="929"/>
        <v>20044844.820000008</v>
      </c>
      <c r="AN195" s="43">
        <f t="shared" si="930"/>
        <v>20044844.820000008</v>
      </c>
      <c r="AO195" s="43">
        <f t="shared" si="950"/>
        <v>20044844.820000008</v>
      </c>
      <c r="AP195" s="43">
        <f t="shared" si="951"/>
        <v>20044844.820000008</v>
      </c>
      <c r="AQ195" s="43">
        <f t="shared" si="952"/>
        <v>20044844.820000008</v>
      </c>
      <c r="AR195" s="43">
        <f t="shared" si="953"/>
        <v>20044844.820000008</v>
      </c>
      <c r="AS195" s="43">
        <f t="shared" si="954"/>
        <v>20044844.820000008</v>
      </c>
      <c r="AT195" s="43">
        <f t="shared" si="955"/>
        <v>20044844.820000008</v>
      </c>
      <c r="AU195" s="43">
        <f t="shared" si="956"/>
        <v>20044844.820000008</v>
      </c>
      <c r="AV195" s="43">
        <f t="shared" si="957"/>
        <v>20044844.820000008</v>
      </c>
      <c r="AW195" s="43">
        <f t="shared" si="958"/>
        <v>20044844.820000008</v>
      </c>
      <c r="AX195" s="43">
        <f t="shared" si="959"/>
        <v>20044844.820000008</v>
      </c>
      <c r="AY195" s="73"/>
      <c r="AZ195" s="23"/>
      <c r="BA195" s="526"/>
      <c r="BB195" s="92"/>
      <c r="BC195" s="92"/>
      <c r="BD195" s="92"/>
      <c r="BE195" s="92"/>
      <c r="BF195" s="92"/>
      <c r="BG195" s="92"/>
      <c r="BH195" s="92"/>
      <c r="BI195" s="92"/>
      <c r="BJ195" s="92">
        <f t="shared" si="947"/>
        <v>1</v>
      </c>
      <c r="BK195" s="92">
        <f t="shared" si="947"/>
        <v>1</v>
      </c>
      <c r="BL195" s="92">
        <f t="shared" si="947"/>
        <v>1</v>
      </c>
      <c r="BM195" s="92">
        <f t="shared" si="947"/>
        <v>1</v>
      </c>
      <c r="BN195" s="92">
        <f t="shared" si="947"/>
        <v>1</v>
      </c>
      <c r="BO195" s="92">
        <f t="shared" si="947"/>
        <v>1</v>
      </c>
      <c r="BP195" s="92">
        <f t="shared" si="947"/>
        <v>1</v>
      </c>
      <c r="BQ195" s="92">
        <f t="shared" si="947"/>
        <v>1</v>
      </c>
      <c r="BR195" s="92">
        <f t="shared" si="947"/>
        <v>1</v>
      </c>
      <c r="BS195" s="92">
        <f t="shared" si="947"/>
        <v>1</v>
      </c>
      <c r="BT195" s="92">
        <f t="shared" si="947"/>
        <v>1</v>
      </c>
      <c r="BU195" s="92">
        <f t="shared" si="947"/>
        <v>1</v>
      </c>
      <c r="BV195" s="92">
        <f t="shared" si="947"/>
        <v>1</v>
      </c>
      <c r="BW195" s="92">
        <f t="shared" si="947"/>
        <v>1</v>
      </c>
      <c r="BX195" s="92">
        <f t="shared" si="947"/>
        <v>1</v>
      </c>
      <c r="BY195" s="92">
        <f t="shared" si="947"/>
        <v>1</v>
      </c>
      <c r="BZ195" s="23"/>
      <c r="CA195" s="526"/>
      <c r="CB195" s="92"/>
      <c r="CC195" s="92"/>
      <c r="CD195" s="92"/>
      <c r="CE195" s="92"/>
      <c r="CF195" s="92"/>
      <c r="CG195" s="92"/>
      <c r="CH195" s="92"/>
      <c r="CI195" s="92"/>
      <c r="CJ195" s="92">
        <f t="shared" si="948"/>
        <v>1</v>
      </c>
      <c r="CK195" s="92">
        <f t="shared" si="948"/>
        <v>1</v>
      </c>
      <c r="CL195" s="92">
        <f t="shared" si="948"/>
        <v>1</v>
      </c>
      <c r="CM195" s="92">
        <f t="shared" si="948"/>
        <v>1</v>
      </c>
      <c r="CN195" s="92">
        <f t="shared" si="948"/>
        <v>1</v>
      </c>
      <c r="CO195" s="92">
        <f t="shared" si="948"/>
        <v>1</v>
      </c>
      <c r="CP195" s="92">
        <f t="shared" si="948"/>
        <v>1</v>
      </c>
      <c r="CQ195" s="92">
        <f t="shared" si="948"/>
        <v>1</v>
      </c>
      <c r="CR195" s="92">
        <f t="shared" si="948"/>
        <v>1</v>
      </c>
      <c r="CS195" s="92">
        <f t="shared" si="948"/>
        <v>1</v>
      </c>
      <c r="CT195" s="92">
        <f t="shared" si="948"/>
        <v>1</v>
      </c>
      <c r="CU195" s="92">
        <f t="shared" si="948"/>
        <v>1</v>
      </c>
      <c r="CV195" s="92">
        <f t="shared" si="948"/>
        <v>1</v>
      </c>
      <c r="CW195" s="92">
        <f t="shared" si="948"/>
        <v>1</v>
      </c>
      <c r="CX195" s="92">
        <f t="shared" si="948"/>
        <v>1</v>
      </c>
      <c r="CY195" s="92">
        <f t="shared" si="948"/>
        <v>1</v>
      </c>
      <c r="CZ195" s="158"/>
      <c r="DA195" s="526"/>
      <c r="DB195" s="92"/>
      <c r="DC195" s="92"/>
      <c r="DD195" s="92"/>
      <c r="DE195" s="92"/>
      <c r="DF195" s="92"/>
      <c r="DG195" s="92"/>
      <c r="DH195" s="92"/>
      <c r="DI195" s="92"/>
      <c r="DJ195" s="92">
        <f t="shared" si="949"/>
        <v>1</v>
      </c>
      <c r="DK195" s="92">
        <f t="shared" si="949"/>
        <v>1</v>
      </c>
      <c r="DL195" s="92">
        <f t="shared" si="949"/>
        <v>1</v>
      </c>
      <c r="DM195" s="92">
        <f t="shared" si="949"/>
        <v>1</v>
      </c>
      <c r="DN195" s="92">
        <f t="shared" si="949"/>
        <v>1</v>
      </c>
      <c r="DO195" s="92">
        <f t="shared" si="949"/>
        <v>1</v>
      </c>
      <c r="DP195" s="92">
        <f t="shared" si="949"/>
        <v>1</v>
      </c>
      <c r="DQ195" s="92">
        <f t="shared" si="949"/>
        <v>1</v>
      </c>
      <c r="DR195" s="92">
        <f t="shared" si="949"/>
        <v>1</v>
      </c>
      <c r="DS195" s="92">
        <f t="shared" si="949"/>
        <v>1</v>
      </c>
      <c r="DT195" s="92">
        <f t="shared" si="949"/>
        <v>1</v>
      </c>
      <c r="DU195" s="92">
        <f t="shared" si="949"/>
        <v>1</v>
      </c>
      <c r="DV195" s="92">
        <f t="shared" si="949"/>
        <v>1</v>
      </c>
      <c r="DW195" s="92">
        <f t="shared" si="949"/>
        <v>1</v>
      </c>
      <c r="DX195" s="92">
        <f t="shared" si="949"/>
        <v>1</v>
      </c>
      <c r="DY195" s="92">
        <f t="shared" si="949"/>
        <v>1</v>
      </c>
      <c r="DZ195" s="158"/>
      <c r="EA195" s="48">
        <v>12</v>
      </c>
      <c r="EB195" s="47">
        <v>0.41400241739583998</v>
      </c>
      <c r="EC195" s="48">
        <v>2005</v>
      </c>
      <c r="ED195" s="49">
        <v>1.31733760607097E-2</v>
      </c>
      <c r="EE195" s="50">
        <v>0.257603154055701</v>
      </c>
      <c r="EF195" s="71"/>
      <c r="EH195" s="47">
        <f t="shared" si="909"/>
        <v>0.71</v>
      </c>
      <c r="EI195" s="23"/>
      <c r="EJ195" s="48">
        <f t="shared" si="770"/>
        <v>13</v>
      </c>
      <c r="EK195" s="48">
        <v>0</v>
      </c>
      <c r="EL195" s="48">
        <v>0</v>
      </c>
      <c r="EM195" s="48">
        <v>0</v>
      </c>
      <c r="EN195" s="48">
        <v>0</v>
      </c>
      <c r="EO195" s="48">
        <v>0</v>
      </c>
      <c r="EP195" s="48">
        <v>0</v>
      </c>
      <c r="EQ195" s="48">
        <v>0</v>
      </c>
      <c r="ER195" s="48">
        <v>0</v>
      </c>
      <c r="ES195" s="48">
        <v>0</v>
      </c>
      <c r="ET195" s="48">
        <v>0</v>
      </c>
      <c r="EU195" s="48">
        <v>0</v>
      </c>
      <c r="EV195" s="48">
        <v>0</v>
      </c>
      <c r="EW195" s="48">
        <v>1</v>
      </c>
      <c r="EX195" s="48">
        <v>0</v>
      </c>
      <c r="EY195" s="48">
        <f t="shared" si="771"/>
        <v>1</v>
      </c>
      <c r="EZ195" s="48">
        <f t="shared" si="942"/>
        <v>1</v>
      </c>
      <c r="FA195" s="158"/>
      <c r="FB195" s="48">
        <f t="shared" si="943"/>
        <v>9</v>
      </c>
      <c r="FC195" s="43">
        <f t="shared" si="772"/>
        <v>2017</v>
      </c>
      <c r="FD195" s="78"/>
      <c r="FE195" s="78"/>
      <c r="FF195" s="78"/>
      <c r="FG195" s="78"/>
      <c r="FH195" s="78"/>
      <c r="FI195" s="78"/>
      <c r="FJ195" s="23"/>
      <c r="FK195" s="48"/>
      <c r="FL195" s="43"/>
      <c r="FM195" s="43"/>
      <c r="FN195" s="43"/>
      <c r="FO195" s="43"/>
      <c r="FP195" s="43"/>
      <c r="FQ195" s="43"/>
      <c r="FR195" s="43"/>
      <c r="FS195" s="43"/>
      <c r="FT195" s="43">
        <v>20044844.820000008</v>
      </c>
      <c r="FU195" s="43">
        <v>20044844.820000008</v>
      </c>
      <c r="FV195" s="43">
        <v>20044844.820000008</v>
      </c>
      <c r="FW195" s="43">
        <v>20044844.820000008</v>
      </c>
      <c r="FX195" s="43">
        <v>20044844.820000008</v>
      </c>
      <c r="FY195" s="43">
        <v>20044844.820000008</v>
      </c>
      <c r="FZ195" s="43">
        <f t="shared" si="931"/>
        <v>20044844.820000008</v>
      </c>
      <c r="GA195" s="43">
        <f t="shared" si="932"/>
        <v>20044844.820000008</v>
      </c>
      <c r="GB195" s="43">
        <f t="shared" si="933"/>
        <v>20044844.820000008</v>
      </c>
      <c r="GC195" s="43">
        <f t="shared" si="934"/>
        <v>20044844.820000008</v>
      </c>
      <c r="GD195" s="43">
        <f t="shared" si="935"/>
        <v>20044844.820000008</v>
      </c>
      <c r="GE195" s="43">
        <f t="shared" si="936"/>
        <v>20044844.820000008</v>
      </c>
      <c r="GF195" s="43">
        <f t="shared" si="937"/>
        <v>20044844.820000008</v>
      </c>
      <c r="GG195" s="43">
        <f t="shared" si="938"/>
        <v>20044844.820000008</v>
      </c>
      <c r="GH195" s="43">
        <f t="shared" si="939"/>
        <v>20044844.820000008</v>
      </c>
      <c r="GI195" s="43">
        <f t="shared" si="940"/>
        <v>20044844.820000008</v>
      </c>
      <c r="GJ195" s="158"/>
      <c r="GK195" s="48"/>
      <c r="GL195" s="43"/>
      <c r="GM195" s="43"/>
      <c r="GN195" s="43"/>
      <c r="GO195" s="43"/>
      <c r="GP195" s="43"/>
      <c r="GQ195" s="43"/>
      <c r="GR195" s="43"/>
      <c r="GS195" s="224">
        <v>1</v>
      </c>
      <c r="GT195" s="224">
        <v>1</v>
      </c>
      <c r="GU195" s="224">
        <v>1</v>
      </c>
      <c r="GV195" s="224">
        <v>1</v>
      </c>
      <c r="GW195" s="224">
        <v>1</v>
      </c>
      <c r="GX195" s="224">
        <v>1</v>
      </c>
      <c r="GY195" s="224">
        <v>1</v>
      </c>
      <c r="GZ195" s="224">
        <v>1</v>
      </c>
      <c r="HA195" s="224">
        <v>1</v>
      </c>
      <c r="HB195" s="224">
        <v>1</v>
      </c>
      <c r="HC195" s="224">
        <v>1</v>
      </c>
      <c r="HD195" s="224">
        <v>1</v>
      </c>
      <c r="HE195" s="224">
        <v>1</v>
      </c>
      <c r="HF195" s="224">
        <v>1</v>
      </c>
      <c r="HG195" s="224">
        <v>1</v>
      </c>
      <c r="HH195" s="224">
        <v>1</v>
      </c>
      <c r="HI195" s="224">
        <v>1</v>
      </c>
      <c r="HJ195" s="158"/>
      <c r="HK195" s="48">
        <f t="shared" si="774"/>
        <v>2015</v>
      </c>
      <c r="HL195" s="48">
        <f ca="1">IF($EJ195&gt;0,OFFSET(Dashboard!F$16,$EJ195-1,0),0)</f>
        <v>0</v>
      </c>
      <c r="HM195" s="48">
        <f ca="1">IF($EJ195&gt;0,OFFSET(Dashboard!G$16,$EJ195-1,0),0)</f>
        <v>0</v>
      </c>
      <c r="HN195" s="48">
        <f ca="1">IF($EJ195&gt;0,OFFSET(Dashboard!H$16,$EJ195-1,0),0)</f>
        <v>1</v>
      </c>
      <c r="HO195" s="158"/>
    </row>
    <row r="196" spans="1:223" ht="25.5" customHeight="1" x14ac:dyDescent="0.2">
      <c r="A196" s="48">
        <f t="shared" ca="1" si="941"/>
        <v>1</v>
      </c>
      <c r="B196" s="242">
        <f t="shared" si="749"/>
        <v>186</v>
      </c>
      <c r="C196" s="64"/>
      <c r="D196" s="673" t="str">
        <f ca="1">IF(EJ196&gt;0,OFFSET(Dashboard!$E$16,EJ196-1,0),"")</f>
        <v>2013 T-24</v>
      </c>
      <c r="E196" s="674" t="s">
        <v>518</v>
      </c>
      <c r="F196" s="675" t="s">
        <v>519</v>
      </c>
      <c r="G196" s="715">
        <f t="shared" ca="1" si="944"/>
        <v>1.1164666666666667</v>
      </c>
      <c r="H196" s="715">
        <f t="shared" ca="1" si="945"/>
        <v>0.18408501333333338</v>
      </c>
      <c r="I196" s="713">
        <f t="shared" ca="1" si="946"/>
        <v>0</v>
      </c>
      <c r="J196" s="525">
        <v>42125</v>
      </c>
      <c r="K196" s="51">
        <v>30</v>
      </c>
      <c r="L196" s="158"/>
      <c r="M196" s="765">
        <v>1</v>
      </c>
      <c r="N196" s="86">
        <v>0</v>
      </c>
      <c r="O196" s="43">
        <v>100</v>
      </c>
      <c r="P196" s="158"/>
      <c r="R196" s="614">
        <v>0.63798095238095243</v>
      </c>
      <c r="S196" s="615">
        <v>1.0519143619047622E-4</v>
      </c>
      <c r="T196" s="615">
        <v>0</v>
      </c>
      <c r="U196" s="135">
        <v>1</v>
      </c>
      <c r="V196" s="135">
        <v>1</v>
      </c>
      <c r="W196" s="135">
        <v>0</v>
      </c>
      <c r="X196" s="138"/>
      <c r="Y196" s="138"/>
      <c r="Z196" s="48"/>
      <c r="AA196" s="43"/>
      <c r="AB196" s="43"/>
      <c r="AC196" s="43"/>
      <c r="AD196" s="43"/>
      <c r="AE196" s="43"/>
      <c r="AF196" s="43"/>
      <c r="AG196" s="43"/>
      <c r="AH196" s="43">
        <f t="shared" si="924"/>
        <v>0</v>
      </c>
      <c r="AI196" s="43">
        <f t="shared" si="925"/>
        <v>1750000</v>
      </c>
      <c r="AJ196" s="43">
        <f t="shared" si="926"/>
        <v>1750000</v>
      </c>
      <c r="AK196" s="43">
        <f t="shared" si="927"/>
        <v>1750000</v>
      </c>
      <c r="AL196" s="43">
        <f t="shared" si="928"/>
        <v>1750000</v>
      </c>
      <c r="AM196" s="43">
        <f t="shared" si="929"/>
        <v>1750000</v>
      </c>
      <c r="AN196" s="43">
        <f t="shared" si="930"/>
        <v>1750000</v>
      </c>
      <c r="AO196" s="43">
        <f t="shared" si="950"/>
        <v>1750000</v>
      </c>
      <c r="AP196" s="43">
        <f t="shared" si="951"/>
        <v>1750000</v>
      </c>
      <c r="AQ196" s="43">
        <f t="shared" si="952"/>
        <v>1750000</v>
      </c>
      <c r="AR196" s="43">
        <f t="shared" si="953"/>
        <v>1750000</v>
      </c>
      <c r="AS196" s="43">
        <f t="shared" si="954"/>
        <v>1750000</v>
      </c>
      <c r="AT196" s="43">
        <f t="shared" si="955"/>
        <v>1750000</v>
      </c>
      <c r="AU196" s="43">
        <f t="shared" si="956"/>
        <v>1750000</v>
      </c>
      <c r="AV196" s="43">
        <f t="shared" si="957"/>
        <v>1750000</v>
      </c>
      <c r="AW196" s="43">
        <f t="shared" si="958"/>
        <v>1750000</v>
      </c>
      <c r="AX196" s="43">
        <f t="shared" si="959"/>
        <v>1750000</v>
      </c>
      <c r="AY196" s="73"/>
      <c r="AZ196" s="23"/>
      <c r="BA196" s="526"/>
      <c r="BB196" s="92"/>
      <c r="BC196" s="92"/>
      <c r="BD196" s="92"/>
      <c r="BE196" s="92"/>
      <c r="BF196" s="92"/>
      <c r="BG196" s="92"/>
      <c r="BH196" s="92"/>
      <c r="BI196" s="92"/>
      <c r="BJ196" s="92">
        <f t="shared" si="947"/>
        <v>1</v>
      </c>
      <c r="BK196" s="92">
        <f t="shared" si="947"/>
        <v>1</v>
      </c>
      <c r="BL196" s="92">
        <f t="shared" si="947"/>
        <v>1</v>
      </c>
      <c r="BM196" s="92">
        <f t="shared" si="947"/>
        <v>1</v>
      </c>
      <c r="BN196" s="92">
        <f t="shared" si="947"/>
        <v>1</v>
      </c>
      <c r="BO196" s="92">
        <f t="shared" si="947"/>
        <v>1</v>
      </c>
      <c r="BP196" s="92">
        <f t="shared" si="947"/>
        <v>1</v>
      </c>
      <c r="BQ196" s="92">
        <f t="shared" si="947"/>
        <v>1</v>
      </c>
      <c r="BR196" s="92">
        <f t="shared" si="947"/>
        <v>1</v>
      </c>
      <c r="BS196" s="92">
        <f t="shared" si="947"/>
        <v>1</v>
      </c>
      <c r="BT196" s="92">
        <f t="shared" si="947"/>
        <v>1</v>
      </c>
      <c r="BU196" s="92">
        <f t="shared" si="947"/>
        <v>1</v>
      </c>
      <c r="BV196" s="92">
        <f t="shared" si="947"/>
        <v>1</v>
      </c>
      <c r="BW196" s="92">
        <f t="shared" si="947"/>
        <v>1</v>
      </c>
      <c r="BX196" s="92">
        <f t="shared" si="947"/>
        <v>1</v>
      </c>
      <c r="BY196" s="92">
        <f t="shared" si="947"/>
        <v>1</v>
      </c>
      <c r="BZ196" s="23"/>
      <c r="CA196" s="526"/>
      <c r="CB196" s="92"/>
      <c r="CC196" s="92"/>
      <c r="CD196" s="92"/>
      <c r="CE196" s="92"/>
      <c r="CF196" s="92"/>
      <c r="CG196" s="92"/>
      <c r="CH196" s="92"/>
      <c r="CI196" s="92"/>
      <c r="CJ196" s="92">
        <f t="shared" si="948"/>
        <v>1</v>
      </c>
      <c r="CK196" s="92">
        <f t="shared" si="948"/>
        <v>1</v>
      </c>
      <c r="CL196" s="92">
        <f t="shared" si="948"/>
        <v>1</v>
      </c>
      <c r="CM196" s="92">
        <f t="shared" si="948"/>
        <v>1</v>
      </c>
      <c r="CN196" s="92">
        <f t="shared" si="948"/>
        <v>1</v>
      </c>
      <c r="CO196" s="92">
        <f t="shared" si="948"/>
        <v>1</v>
      </c>
      <c r="CP196" s="92">
        <f t="shared" si="948"/>
        <v>1</v>
      </c>
      <c r="CQ196" s="92">
        <f t="shared" si="948"/>
        <v>1</v>
      </c>
      <c r="CR196" s="92">
        <f t="shared" si="948"/>
        <v>1</v>
      </c>
      <c r="CS196" s="92">
        <f t="shared" si="948"/>
        <v>1</v>
      </c>
      <c r="CT196" s="92">
        <f t="shared" si="948"/>
        <v>1</v>
      </c>
      <c r="CU196" s="92">
        <f t="shared" si="948"/>
        <v>1</v>
      </c>
      <c r="CV196" s="92">
        <f t="shared" si="948"/>
        <v>1</v>
      </c>
      <c r="CW196" s="92">
        <f t="shared" si="948"/>
        <v>1</v>
      </c>
      <c r="CX196" s="92">
        <f t="shared" si="948"/>
        <v>1</v>
      </c>
      <c r="CY196" s="92">
        <f t="shared" si="948"/>
        <v>1</v>
      </c>
      <c r="CZ196" s="158"/>
      <c r="DA196" s="526"/>
      <c r="DB196" s="92"/>
      <c r="DC196" s="92"/>
      <c r="DD196" s="92"/>
      <c r="DE196" s="92"/>
      <c r="DF196" s="92"/>
      <c r="DG196" s="92"/>
      <c r="DH196" s="92"/>
      <c r="DI196" s="92"/>
      <c r="DJ196" s="92">
        <f t="shared" si="949"/>
        <v>1</v>
      </c>
      <c r="DK196" s="92">
        <f t="shared" si="949"/>
        <v>1</v>
      </c>
      <c r="DL196" s="92">
        <f t="shared" si="949"/>
        <v>1</v>
      </c>
      <c r="DM196" s="92">
        <f t="shared" si="949"/>
        <v>1</v>
      </c>
      <c r="DN196" s="92">
        <f t="shared" si="949"/>
        <v>1</v>
      </c>
      <c r="DO196" s="92">
        <f t="shared" si="949"/>
        <v>1</v>
      </c>
      <c r="DP196" s="92">
        <f t="shared" si="949"/>
        <v>1</v>
      </c>
      <c r="DQ196" s="92">
        <f t="shared" si="949"/>
        <v>1</v>
      </c>
      <c r="DR196" s="92">
        <f t="shared" si="949"/>
        <v>1</v>
      </c>
      <c r="DS196" s="92">
        <f t="shared" si="949"/>
        <v>1</v>
      </c>
      <c r="DT196" s="92">
        <f t="shared" si="949"/>
        <v>1</v>
      </c>
      <c r="DU196" s="92">
        <f t="shared" si="949"/>
        <v>1</v>
      </c>
      <c r="DV196" s="92">
        <f t="shared" si="949"/>
        <v>1</v>
      </c>
      <c r="DW196" s="92">
        <f t="shared" si="949"/>
        <v>1</v>
      </c>
      <c r="DX196" s="92">
        <f t="shared" si="949"/>
        <v>1</v>
      </c>
      <c r="DY196" s="92">
        <f t="shared" si="949"/>
        <v>1</v>
      </c>
      <c r="DZ196" s="158"/>
      <c r="EA196" s="48">
        <v>12</v>
      </c>
      <c r="EB196" s="47">
        <v>0.3</v>
      </c>
      <c r="EC196" s="48">
        <v>2005</v>
      </c>
      <c r="ED196" s="49">
        <v>1.1E-4</v>
      </c>
      <c r="EE196" s="50">
        <v>0.3</v>
      </c>
      <c r="EF196" s="71"/>
      <c r="EH196" s="47">
        <f t="shared" ref="EH196:EH226" si="960">$EH$6</f>
        <v>0.71</v>
      </c>
      <c r="EI196" s="23"/>
      <c r="EJ196" s="48">
        <f t="shared" si="770"/>
        <v>13</v>
      </c>
      <c r="EK196" s="48">
        <v>0</v>
      </c>
      <c r="EL196" s="48">
        <v>0</v>
      </c>
      <c r="EM196" s="48">
        <v>0</v>
      </c>
      <c r="EN196" s="48">
        <v>0</v>
      </c>
      <c r="EO196" s="48">
        <v>0</v>
      </c>
      <c r="EP196" s="48">
        <v>0</v>
      </c>
      <c r="EQ196" s="48">
        <v>0</v>
      </c>
      <c r="ER196" s="48">
        <v>0</v>
      </c>
      <c r="ES196" s="48">
        <v>0</v>
      </c>
      <c r="ET196" s="48">
        <v>0</v>
      </c>
      <c r="EU196" s="48">
        <v>0</v>
      </c>
      <c r="EV196" s="48">
        <v>0</v>
      </c>
      <c r="EW196" s="48">
        <v>1</v>
      </c>
      <c r="EX196" s="48">
        <v>0</v>
      </c>
      <c r="EY196" s="48">
        <f t="shared" si="771"/>
        <v>1</v>
      </c>
      <c r="EZ196" s="48">
        <f t="shared" si="942"/>
        <v>1</v>
      </c>
      <c r="FA196" s="158"/>
      <c r="FB196" s="48">
        <f t="shared" si="943"/>
        <v>9</v>
      </c>
      <c r="FC196" s="43">
        <f t="shared" si="772"/>
        <v>2017</v>
      </c>
      <c r="FD196" s="78"/>
      <c r="FE196" s="78"/>
      <c r="FF196" s="78"/>
      <c r="FG196" s="78"/>
      <c r="FH196" s="78"/>
      <c r="FI196" s="78"/>
      <c r="FJ196" s="23"/>
      <c r="FK196" s="48"/>
      <c r="FL196" s="43"/>
      <c r="FM196" s="43"/>
      <c r="FN196" s="43"/>
      <c r="FO196" s="43"/>
      <c r="FP196" s="43"/>
      <c r="FQ196" s="43"/>
      <c r="FR196" s="43"/>
      <c r="FS196" s="43"/>
      <c r="FT196" s="43">
        <v>1750000</v>
      </c>
      <c r="FU196" s="43">
        <v>1750000</v>
      </c>
      <c r="FV196" s="43">
        <v>1750000</v>
      </c>
      <c r="FW196" s="43">
        <v>1750000</v>
      </c>
      <c r="FX196" s="43">
        <v>1750000</v>
      </c>
      <c r="FY196" s="43">
        <v>1750000</v>
      </c>
      <c r="FZ196" s="43">
        <f t="shared" si="931"/>
        <v>1750000</v>
      </c>
      <c r="GA196" s="43">
        <f t="shared" si="932"/>
        <v>1750000</v>
      </c>
      <c r="GB196" s="43">
        <f t="shared" si="933"/>
        <v>1750000</v>
      </c>
      <c r="GC196" s="43">
        <f t="shared" si="934"/>
        <v>1750000</v>
      </c>
      <c r="GD196" s="43">
        <f t="shared" si="935"/>
        <v>1750000</v>
      </c>
      <c r="GE196" s="43">
        <f t="shared" si="936"/>
        <v>1750000</v>
      </c>
      <c r="GF196" s="43">
        <f t="shared" si="937"/>
        <v>1750000</v>
      </c>
      <c r="GG196" s="43">
        <f t="shared" si="938"/>
        <v>1750000</v>
      </c>
      <c r="GH196" s="43">
        <f t="shared" si="939"/>
        <v>1750000</v>
      </c>
      <c r="GI196" s="43">
        <f t="shared" si="940"/>
        <v>1750000</v>
      </c>
      <c r="GJ196" s="158"/>
      <c r="GK196" s="48"/>
      <c r="GL196" s="43"/>
      <c r="GM196" s="43"/>
      <c r="GN196" s="43"/>
      <c r="GO196" s="43"/>
      <c r="GP196" s="43"/>
      <c r="GQ196" s="43"/>
      <c r="GR196" s="43"/>
      <c r="GS196" s="224">
        <v>1</v>
      </c>
      <c r="GT196" s="224">
        <v>1</v>
      </c>
      <c r="GU196" s="224">
        <v>1</v>
      </c>
      <c r="GV196" s="224">
        <v>1</v>
      </c>
      <c r="GW196" s="224">
        <v>1</v>
      </c>
      <c r="GX196" s="224">
        <v>1</v>
      </c>
      <c r="GY196" s="224">
        <v>1</v>
      </c>
      <c r="GZ196" s="224">
        <v>1</v>
      </c>
      <c r="HA196" s="224">
        <v>1</v>
      </c>
      <c r="HB196" s="224">
        <v>1</v>
      </c>
      <c r="HC196" s="224">
        <v>1</v>
      </c>
      <c r="HD196" s="224">
        <v>1</v>
      </c>
      <c r="HE196" s="224">
        <v>1</v>
      </c>
      <c r="HF196" s="224">
        <v>1</v>
      </c>
      <c r="HG196" s="224">
        <v>1</v>
      </c>
      <c r="HH196" s="224">
        <v>1</v>
      </c>
      <c r="HI196" s="224">
        <v>1</v>
      </c>
      <c r="HJ196" s="158"/>
      <c r="HK196" s="48">
        <f t="shared" si="774"/>
        <v>2015</v>
      </c>
      <c r="HL196" s="48">
        <f ca="1">IF($EJ196&gt;0,OFFSET(Dashboard!F$16,$EJ196-1,0),0)</f>
        <v>0</v>
      </c>
      <c r="HM196" s="48">
        <f ca="1">IF($EJ196&gt;0,OFFSET(Dashboard!G$16,$EJ196-1,0),0)</f>
        <v>0</v>
      </c>
      <c r="HN196" s="48">
        <f ca="1">IF($EJ196&gt;0,OFFSET(Dashboard!H$16,$EJ196-1,0),0)</f>
        <v>1</v>
      </c>
      <c r="HO196" s="158"/>
    </row>
    <row r="197" spans="1:223" ht="25.5" customHeight="1" x14ac:dyDescent="0.2">
      <c r="A197" s="48">
        <f t="shared" ca="1" si="941"/>
        <v>1</v>
      </c>
      <c r="B197" s="242">
        <f t="shared" si="749"/>
        <v>187</v>
      </c>
      <c r="C197" s="64"/>
      <c r="D197" s="673" t="str">
        <f ca="1">IF(EJ197&gt;0,OFFSET(Dashboard!$E$16,EJ197-1,0),"")</f>
        <v>2013 T-24</v>
      </c>
      <c r="E197" s="674" t="s">
        <v>520</v>
      </c>
      <c r="F197" s="675" t="s">
        <v>521</v>
      </c>
      <c r="G197" s="716">
        <f t="shared" ca="1" si="944"/>
        <v>18.021993978961561</v>
      </c>
      <c r="H197" s="715">
        <f t="shared" ca="1" si="945"/>
        <v>1.5408242980552134</v>
      </c>
      <c r="I197" s="713">
        <f t="shared" ca="1" si="946"/>
        <v>1.886043824209753</v>
      </c>
      <c r="J197" s="525">
        <v>42125</v>
      </c>
      <c r="K197" s="51">
        <v>20</v>
      </c>
      <c r="L197" s="158"/>
      <c r="M197" s="765">
        <v>1</v>
      </c>
      <c r="N197" s="86">
        <v>0</v>
      </c>
      <c r="O197" s="43">
        <v>100</v>
      </c>
      <c r="P197" s="158"/>
      <c r="R197" s="614">
        <v>2.1179514341142087</v>
      </c>
      <c r="S197" s="615">
        <v>1.8107824448247299E-4</v>
      </c>
      <c r="T197" s="615">
        <v>0.22164857157040627</v>
      </c>
      <c r="U197" s="135">
        <v>1</v>
      </c>
      <c r="V197" s="135">
        <v>1</v>
      </c>
      <c r="W197" s="135">
        <v>0</v>
      </c>
      <c r="X197" s="138"/>
      <c r="Y197" s="138"/>
      <c r="Z197" s="48"/>
      <c r="AA197" s="43"/>
      <c r="AB197" s="43"/>
      <c r="AC197" s="43"/>
      <c r="AD197" s="43"/>
      <c r="AE197" s="43"/>
      <c r="AF197" s="43"/>
      <c r="AG197" s="43"/>
      <c r="AH197" s="43">
        <f t="shared" si="924"/>
        <v>0</v>
      </c>
      <c r="AI197" s="43">
        <f t="shared" si="925"/>
        <v>8509163</v>
      </c>
      <c r="AJ197" s="43">
        <f t="shared" si="926"/>
        <v>8509163</v>
      </c>
      <c r="AK197" s="43">
        <f t="shared" si="927"/>
        <v>8509163</v>
      </c>
      <c r="AL197" s="43">
        <f t="shared" si="928"/>
        <v>8509163</v>
      </c>
      <c r="AM197" s="43">
        <f t="shared" si="929"/>
        <v>8509163</v>
      </c>
      <c r="AN197" s="43">
        <f t="shared" si="930"/>
        <v>8509163</v>
      </c>
      <c r="AO197" s="43">
        <f t="shared" si="950"/>
        <v>8509163</v>
      </c>
      <c r="AP197" s="43">
        <f t="shared" si="951"/>
        <v>8509163</v>
      </c>
      <c r="AQ197" s="43">
        <f t="shared" si="952"/>
        <v>8509163</v>
      </c>
      <c r="AR197" s="43">
        <f t="shared" si="953"/>
        <v>8509163</v>
      </c>
      <c r="AS197" s="43">
        <f t="shared" si="954"/>
        <v>8509163</v>
      </c>
      <c r="AT197" s="43">
        <f t="shared" si="955"/>
        <v>8509163</v>
      </c>
      <c r="AU197" s="43">
        <f t="shared" si="956"/>
        <v>8509163</v>
      </c>
      <c r="AV197" s="43">
        <f t="shared" si="957"/>
        <v>8509163</v>
      </c>
      <c r="AW197" s="43">
        <f t="shared" si="958"/>
        <v>8509163</v>
      </c>
      <c r="AX197" s="43">
        <f t="shared" si="959"/>
        <v>8509163</v>
      </c>
      <c r="AY197" s="144"/>
      <c r="AZ197" s="23"/>
      <c r="BA197" s="526"/>
      <c r="BB197" s="92"/>
      <c r="BC197" s="92"/>
      <c r="BD197" s="92"/>
      <c r="BE197" s="92"/>
      <c r="BF197" s="92"/>
      <c r="BG197" s="92"/>
      <c r="BH197" s="92"/>
      <c r="BI197" s="92"/>
      <c r="BJ197" s="92">
        <f t="shared" si="947"/>
        <v>1</v>
      </c>
      <c r="BK197" s="92">
        <f t="shared" si="947"/>
        <v>1</v>
      </c>
      <c r="BL197" s="92">
        <f t="shared" si="947"/>
        <v>1</v>
      </c>
      <c r="BM197" s="92">
        <f t="shared" si="947"/>
        <v>1</v>
      </c>
      <c r="BN197" s="92">
        <f t="shared" si="947"/>
        <v>1</v>
      </c>
      <c r="BO197" s="92">
        <f t="shared" si="947"/>
        <v>1</v>
      </c>
      <c r="BP197" s="92">
        <f t="shared" si="947"/>
        <v>1</v>
      </c>
      <c r="BQ197" s="92">
        <f t="shared" si="947"/>
        <v>1</v>
      </c>
      <c r="BR197" s="92">
        <f t="shared" si="947"/>
        <v>1</v>
      </c>
      <c r="BS197" s="92">
        <f t="shared" si="947"/>
        <v>1</v>
      </c>
      <c r="BT197" s="92">
        <f t="shared" si="947"/>
        <v>1</v>
      </c>
      <c r="BU197" s="92">
        <f t="shared" si="947"/>
        <v>1</v>
      </c>
      <c r="BV197" s="92">
        <f t="shared" si="947"/>
        <v>1</v>
      </c>
      <c r="BW197" s="92">
        <f t="shared" si="947"/>
        <v>1</v>
      </c>
      <c r="BX197" s="92">
        <f t="shared" si="947"/>
        <v>1</v>
      </c>
      <c r="BY197" s="92">
        <f t="shared" si="947"/>
        <v>1</v>
      </c>
      <c r="BZ197" s="23"/>
      <c r="CA197" s="526"/>
      <c r="CB197" s="92"/>
      <c r="CC197" s="92"/>
      <c r="CD197" s="92"/>
      <c r="CE197" s="92"/>
      <c r="CF197" s="92"/>
      <c r="CG197" s="92"/>
      <c r="CH197" s="92"/>
      <c r="CI197" s="92"/>
      <c r="CJ197" s="92">
        <f t="shared" si="948"/>
        <v>1</v>
      </c>
      <c r="CK197" s="92">
        <f t="shared" si="948"/>
        <v>1</v>
      </c>
      <c r="CL197" s="92">
        <f t="shared" si="948"/>
        <v>1</v>
      </c>
      <c r="CM197" s="92">
        <f t="shared" si="948"/>
        <v>1</v>
      </c>
      <c r="CN197" s="92">
        <f t="shared" si="948"/>
        <v>1</v>
      </c>
      <c r="CO197" s="92">
        <f t="shared" si="948"/>
        <v>1</v>
      </c>
      <c r="CP197" s="92">
        <f t="shared" si="948"/>
        <v>1</v>
      </c>
      <c r="CQ197" s="92">
        <f t="shared" si="948"/>
        <v>1</v>
      </c>
      <c r="CR197" s="92">
        <f t="shared" si="948"/>
        <v>1</v>
      </c>
      <c r="CS197" s="92">
        <f t="shared" si="948"/>
        <v>1</v>
      </c>
      <c r="CT197" s="92">
        <f t="shared" si="948"/>
        <v>1</v>
      </c>
      <c r="CU197" s="92">
        <f t="shared" si="948"/>
        <v>1</v>
      </c>
      <c r="CV197" s="92">
        <f t="shared" si="948"/>
        <v>1</v>
      </c>
      <c r="CW197" s="92">
        <f t="shared" si="948"/>
        <v>1</v>
      </c>
      <c r="CX197" s="92">
        <f t="shared" si="948"/>
        <v>1</v>
      </c>
      <c r="CY197" s="92">
        <f t="shared" si="948"/>
        <v>1</v>
      </c>
      <c r="CZ197" s="158"/>
      <c r="DA197" s="526"/>
      <c r="DB197" s="92"/>
      <c r="DC197" s="92"/>
      <c r="DD197" s="92"/>
      <c r="DE197" s="92"/>
      <c r="DF197" s="92"/>
      <c r="DG197" s="92"/>
      <c r="DH197" s="92"/>
      <c r="DI197" s="92"/>
      <c r="DJ197" s="92">
        <f t="shared" si="949"/>
        <v>1</v>
      </c>
      <c r="DK197" s="92">
        <f t="shared" si="949"/>
        <v>1</v>
      </c>
      <c r="DL197" s="92">
        <f t="shared" si="949"/>
        <v>1</v>
      </c>
      <c r="DM197" s="92">
        <f t="shared" si="949"/>
        <v>1</v>
      </c>
      <c r="DN197" s="92">
        <f t="shared" si="949"/>
        <v>1</v>
      </c>
      <c r="DO197" s="92">
        <f t="shared" si="949"/>
        <v>1</v>
      </c>
      <c r="DP197" s="92">
        <f t="shared" si="949"/>
        <v>1</v>
      </c>
      <c r="DQ197" s="92">
        <f t="shared" si="949"/>
        <v>1</v>
      </c>
      <c r="DR197" s="92">
        <f t="shared" si="949"/>
        <v>1</v>
      </c>
      <c r="DS197" s="92">
        <f t="shared" si="949"/>
        <v>1</v>
      </c>
      <c r="DT197" s="92">
        <f t="shared" si="949"/>
        <v>1</v>
      </c>
      <c r="DU197" s="92">
        <f t="shared" si="949"/>
        <v>1</v>
      </c>
      <c r="DV197" s="92">
        <f t="shared" si="949"/>
        <v>1</v>
      </c>
      <c r="DW197" s="92">
        <f t="shared" si="949"/>
        <v>1</v>
      </c>
      <c r="DX197" s="92">
        <f t="shared" si="949"/>
        <v>1</v>
      </c>
      <c r="DY197" s="92">
        <f t="shared" si="949"/>
        <v>1</v>
      </c>
      <c r="DZ197" s="158"/>
      <c r="EA197" s="48">
        <v>12</v>
      </c>
      <c r="EB197" s="47">
        <v>0.3</v>
      </c>
      <c r="EC197" s="48">
        <v>2005</v>
      </c>
      <c r="ED197" s="49">
        <v>1.1E-4</v>
      </c>
      <c r="EE197" s="50">
        <v>0.3</v>
      </c>
      <c r="EF197" s="71"/>
      <c r="EH197" s="47">
        <f t="shared" si="960"/>
        <v>0.71</v>
      </c>
      <c r="EI197" s="23"/>
      <c r="EJ197" s="48">
        <f t="shared" si="770"/>
        <v>13</v>
      </c>
      <c r="EK197" s="48">
        <v>0</v>
      </c>
      <c r="EL197" s="48">
        <v>0</v>
      </c>
      <c r="EM197" s="48">
        <v>0</v>
      </c>
      <c r="EN197" s="48">
        <v>0</v>
      </c>
      <c r="EO197" s="48">
        <v>0</v>
      </c>
      <c r="EP197" s="48">
        <v>0</v>
      </c>
      <c r="EQ197" s="48">
        <v>0</v>
      </c>
      <c r="ER197" s="48">
        <v>0</v>
      </c>
      <c r="ES197" s="48">
        <v>0</v>
      </c>
      <c r="ET197" s="48">
        <v>0</v>
      </c>
      <c r="EU197" s="48">
        <v>0</v>
      </c>
      <c r="EV197" s="48">
        <v>0</v>
      </c>
      <c r="EW197" s="48">
        <v>1</v>
      </c>
      <c r="EX197" s="48">
        <v>0</v>
      </c>
      <c r="EY197" s="48">
        <f t="shared" si="771"/>
        <v>1</v>
      </c>
      <c r="EZ197" s="48">
        <f t="shared" si="942"/>
        <v>1</v>
      </c>
      <c r="FA197" s="158"/>
      <c r="FB197" s="48">
        <f t="shared" si="943"/>
        <v>9</v>
      </c>
      <c r="FC197" s="43">
        <f t="shared" si="772"/>
        <v>2017</v>
      </c>
      <c r="FD197" s="78"/>
      <c r="FE197" s="78"/>
      <c r="FF197" s="78"/>
      <c r="FG197" s="78"/>
      <c r="FH197" s="78"/>
      <c r="FI197" s="78"/>
      <c r="FJ197" s="23"/>
      <c r="FK197" s="48"/>
      <c r="FL197" s="43"/>
      <c r="FM197" s="43"/>
      <c r="FN197" s="43"/>
      <c r="FO197" s="43"/>
      <c r="FP197" s="43"/>
      <c r="FQ197" s="43"/>
      <c r="FR197" s="43"/>
      <c r="FS197" s="43"/>
      <c r="FT197" s="43">
        <v>8509163</v>
      </c>
      <c r="FU197" s="43">
        <v>8509163</v>
      </c>
      <c r="FV197" s="43">
        <v>8509163</v>
      </c>
      <c r="FW197" s="43">
        <v>8509163</v>
      </c>
      <c r="FX197" s="43">
        <v>8509163</v>
      </c>
      <c r="FY197" s="43">
        <v>8509163</v>
      </c>
      <c r="FZ197" s="43">
        <f t="shared" si="931"/>
        <v>8509163</v>
      </c>
      <c r="GA197" s="43">
        <f t="shared" si="932"/>
        <v>8509163</v>
      </c>
      <c r="GB197" s="43">
        <f t="shared" si="933"/>
        <v>8509163</v>
      </c>
      <c r="GC197" s="43">
        <f t="shared" si="934"/>
        <v>8509163</v>
      </c>
      <c r="GD197" s="43">
        <f t="shared" si="935"/>
        <v>8509163</v>
      </c>
      <c r="GE197" s="43">
        <f t="shared" si="936"/>
        <v>8509163</v>
      </c>
      <c r="GF197" s="43">
        <f t="shared" si="937"/>
        <v>8509163</v>
      </c>
      <c r="GG197" s="43">
        <f t="shared" si="938"/>
        <v>8509163</v>
      </c>
      <c r="GH197" s="43">
        <f t="shared" si="939"/>
        <v>8509163</v>
      </c>
      <c r="GI197" s="43">
        <f t="shared" si="940"/>
        <v>8509163</v>
      </c>
      <c r="GJ197" s="158"/>
      <c r="GK197" s="48"/>
      <c r="GL197" s="43"/>
      <c r="GM197" s="43"/>
      <c r="GN197" s="43"/>
      <c r="GO197" s="43"/>
      <c r="GP197" s="43"/>
      <c r="GQ197" s="43"/>
      <c r="GR197" s="43"/>
      <c r="GS197" s="224">
        <v>1</v>
      </c>
      <c r="GT197" s="224">
        <v>1</v>
      </c>
      <c r="GU197" s="224">
        <v>1</v>
      </c>
      <c r="GV197" s="224">
        <v>1</v>
      </c>
      <c r="GW197" s="224">
        <v>1</v>
      </c>
      <c r="GX197" s="224">
        <v>1</v>
      </c>
      <c r="GY197" s="224">
        <v>1</v>
      </c>
      <c r="GZ197" s="224">
        <v>1</v>
      </c>
      <c r="HA197" s="224">
        <v>1</v>
      </c>
      <c r="HB197" s="224">
        <v>1</v>
      </c>
      <c r="HC197" s="224">
        <v>1</v>
      </c>
      <c r="HD197" s="224">
        <v>1</v>
      </c>
      <c r="HE197" s="224">
        <v>1</v>
      </c>
      <c r="HF197" s="224">
        <v>1</v>
      </c>
      <c r="HG197" s="224">
        <v>1</v>
      </c>
      <c r="HH197" s="224">
        <v>1</v>
      </c>
      <c r="HI197" s="224">
        <v>1</v>
      </c>
      <c r="HJ197" s="158"/>
      <c r="HK197" s="48">
        <f t="shared" si="774"/>
        <v>2015</v>
      </c>
      <c r="HL197" s="48">
        <f ca="1">IF($EJ197&gt;0,OFFSET(Dashboard!F$16,$EJ197-1,0),0)</f>
        <v>0</v>
      </c>
      <c r="HM197" s="48">
        <f ca="1">IF($EJ197&gt;0,OFFSET(Dashboard!G$16,$EJ197-1,0),0)</f>
        <v>0</v>
      </c>
      <c r="HN197" s="48">
        <f ca="1">IF($EJ197&gt;0,OFFSET(Dashboard!H$16,$EJ197-1,0),0)</f>
        <v>1</v>
      </c>
      <c r="HO197" s="158"/>
    </row>
    <row r="198" spans="1:223" ht="25.5" customHeight="1" x14ac:dyDescent="0.2">
      <c r="A198" s="48">
        <f t="shared" ca="1" si="941"/>
        <v>1</v>
      </c>
      <c r="B198" s="242">
        <f t="shared" si="749"/>
        <v>188</v>
      </c>
      <c r="C198" s="64"/>
      <c r="D198" s="673" t="str">
        <f ca="1">IF(EJ198&gt;0,OFFSET(Dashboard!$E$16,EJ198-1,0),"")</f>
        <v>2013 T-24</v>
      </c>
      <c r="E198" s="674" t="s">
        <v>522</v>
      </c>
      <c r="F198" s="675" t="s">
        <v>523</v>
      </c>
      <c r="G198" s="715">
        <f t="shared" ca="1" si="944"/>
        <v>0.67953600000000014</v>
      </c>
      <c r="H198" s="715">
        <f t="shared" ca="1" si="945"/>
        <v>0</v>
      </c>
      <c r="I198" s="713">
        <f t="shared" ca="1" si="946"/>
        <v>1.0985516479999999</v>
      </c>
      <c r="J198" s="525">
        <v>42125</v>
      </c>
      <c r="K198" s="51">
        <v>15</v>
      </c>
      <c r="L198" s="158"/>
      <c r="M198" s="765">
        <v>1</v>
      </c>
      <c r="N198" s="86">
        <v>0</v>
      </c>
      <c r="O198" s="43">
        <v>100</v>
      </c>
      <c r="P198" s="158"/>
      <c r="R198" s="614">
        <v>144.30579740921641</v>
      </c>
      <c r="S198" s="615">
        <v>0</v>
      </c>
      <c r="T198" s="615">
        <v>233.28767211722234</v>
      </c>
      <c r="U198" s="135">
        <v>1</v>
      </c>
      <c r="V198" s="135">
        <v>1</v>
      </c>
      <c r="W198" s="135">
        <v>0</v>
      </c>
      <c r="X198" s="138"/>
      <c r="Y198" s="138"/>
      <c r="Z198" s="48"/>
      <c r="AA198" s="43"/>
      <c r="AB198" s="43"/>
      <c r="AC198" s="43"/>
      <c r="AD198" s="43"/>
      <c r="AE198" s="43"/>
      <c r="AF198" s="43"/>
      <c r="AG198" s="43"/>
      <c r="AH198" s="43">
        <f t="shared" si="924"/>
        <v>0</v>
      </c>
      <c r="AI198" s="43">
        <f t="shared" si="925"/>
        <v>4709</v>
      </c>
      <c r="AJ198" s="43">
        <f t="shared" si="926"/>
        <v>4709</v>
      </c>
      <c r="AK198" s="43">
        <f t="shared" si="927"/>
        <v>4709</v>
      </c>
      <c r="AL198" s="43">
        <f t="shared" si="928"/>
        <v>4709</v>
      </c>
      <c r="AM198" s="43">
        <f t="shared" si="929"/>
        <v>4709</v>
      </c>
      <c r="AN198" s="43">
        <f t="shared" si="930"/>
        <v>4709</v>
      </c>
      <c r="AO198" s="43">
        <f t="shared" si="950"/>
        <v>4709</v>
      </c>
      <c r="AP198" s="43">
        <f t="shared" si="951"/>
        <v>4709</v>
      </c>
      <c r="AQ198" s="43">
        <f t="shared" si="952"/>
        <v>4709</v>
      </c>
      <c r="AR198" s="43">
        <f t="shared" si="953"/>
        <v>4709</v>
      </c>
      <c r="AS198" s="43">
        <f t="shared" si="954"/>
        <v>4709</v>
      </c>
      <c r="AT198" s="43">
        <f t="shared" si="955"/>
        <v>4709</v>
      </c>
      <c r="AU198" s="43">
        <f t="shared" si="956"/>
        <v>4709</v>
      </c>
      <c r="AV198" s="43">
        <f t="shared" si="957"/>
        <v>4709</v>
      </c>
      <c r="AW198" s="43">
        <f t="shared" si="958"/>
        <v>4709</v>
      </c>
      <c r="AX198" s="43">
        <f t="shared" si="959"/>
        <v>4709</v>
      </c>
      <c r="AY198" s="144"/>
      <c r="AZ198" s="23"/>
      <c r="BA198" s="526"/>
      <c r="BB198" s="92"/>
      <c r="BC198" s="92"/>
      <c r="BD198" s="92"/>
      <c r="BE198" s="92"/>
      <c r="BF198" s="92"/>
      <c r="BG198" s="92"/>
      <c r="BH198" s="92"/>
      <c r="BI198" s="92"/>
      <c r="BJ198" s="92">
        <f t="shared" si="947"/>
        <v>1</v>
      </c>
      <c r="BK198" s="92">
        <f t="shared" si="947"/>
        <v>1</v>
      </c>
      <c r="BL198" s="92">
        <f t="shared" si="947"/>
        <v>1</v>
      </c>
      <c r="BM198" s="92">
        <f t="shared" si="947"/>
        <v>1</v>
      </c>
      <c r="BN198" s="92">
        <f t="shared" si="947"/>
        <v>1</v>
      </c>
      <c r="BO198" s="92">
        <f t="shared" si="947"/>
        <v>1</v>
      </c>
      <c r="BP198" s="92">
        <f t="shared" si="947"/>
        <v>1</v>
      </c>
      <c r="BQ198" s="92">
        <f t="shared" si="947"/>
        <v>1</v>
      </c>
      <c r="BR198" s="92">
        <f t="shared" si="947"/>
        <v>1</v>
      </c>
      <c r="BS198" s="92">
        <f t="shared" si="947"/>
        <v>1</v>
      </c>
      <c r="BT198" s="92">
        <f t="shared" si="947"/>
        <v>1</v>
      </c>
      <c r="BU198" s="92">
        <f t="shared" si="947"/>
        <v>1</v>
      </c>
      <c r="BV198" s="92">
        <f t="shared" si="947"/>
        <v>1</v>
      </c>
      <c r="BW198" s="92">
        <f t="shared" si="947"/>
        <v>1</v>
      </c>
      <c r="BX198" s="92">
        <f t="shared" si="947"/>
        <v>1</v>
      </c>
      <c r="BY198" s="92">
        <f t="shared" si="947"/>
        <v>1</v>
      </c>
      <c r="BZ198" s="23"/>
      <c r="CA198" s="526"/>
      <c r="CB198" s="92"/>
      <c r="CC198" s="92"/>
      <c r="CD198" s="92"/>
      <c r="CE198" s="92"/>
      <c r="CF198" s="92"/>
      <c r="CG198" s="92"/>
      <c r="CH198" s="92"/>
      <c r="CI198" s="92"/>
      <c r="CJ198" s="92">
        <f t="shared" si="948"/>
        <v>1</v>
      </c>
      <c r="CK198" s="92">
        <f t="shared" si="948"/>
        <v>1</v>
      </c>
      <c r="CL198" s="92">
        <f t="shared" si="948"/>
        <v>1</v>
      </c>
      <c r="CM198" s="92">
        <f t="shared" si="948"/>
        <v>1</v>
      </c>
      <c r="CN198" s="92">
        <f t="shared" si="948"/>
        <v>1</v>
      </c>
      <c r="CO198" s="92">
        <f t="shared" si="948"/>
        <v>1</v>
      </c>
      <c r="CP198" s="92">
        <f t="shared" si="948"/>
        <v>1</v>
      </c>
      <c r="CQ198" s="92">
        <f t="shared" si="948"/>
        <v>1</v>
      </c>
      <c r="CR198" s="92">
        <f t="shared" si="948"/>
        <v>1</v>
      </c>
      <c r="CS198" s="92">
        <f t="shared" si="948"/>
        <v>1</v>
      </c>
      <c r="CT198" s="92">
        <f t="shared" si="948"/>
        <v>1</v>
      </c>
      <c r="CU198" s="92">
        <f t="shared" si="948"/>
        <v>1</v>
      </c>
      <c r="CV198" s="92">
        <f t="shared" si="948"/>
        <v>1</v>
      </c>
      <c r="CW198" s="92">
        <f t="shared" si="948"/>
        <v>1</v>
      </c>
      <c r="CX198" s="92">
        <f t="shared" si="948"/>
        <v>1</v>
      </c>
      <c r="CY198" s="92">
        <f t="shared" si="948"/>
        <v>1</v>
      </c>
      <c r="CZ198" s="158"/>
      <c r="DA198" s="526"/>
      <c r="DB198" s="92"/>
      <c r="DC198" s="92"/>
      <c r="DD198" s="92"/>
      <c r="DE198" s="92"/>
      <c r="DF198" s="92"/>
      <c r="DG198" s="92"/>
      <c r="DH198" s="92"/>
      <c r="DI198" s="92"/>
      <c r="DJ198" s="92">
        <f t="shared" si="949"/>
        <v>1</v>
      </c>
      <c r="DK198" s="92">
        <f t="shared" si="949"/>
        <v>1</v>
      </c>
      <c r="DL198" s="92">
        <f t="shared" si="949"/>
        <v>1</v>
      </c>
      <c r="DM198" s="92">
        <f t="shared" si="949"/>
        <v>1</v>
      </c>
      <c r="DN198" s="92">
        <f t="shared" si="949"/>
        <v>1</v>
      </c>
      <c r="DO198" s="92">
        <f t="shared" si="949"/>
        <v>1</v>
      </c>
      <c r="DP198" s="92">
        <f t="shared" si="949"/>
        <v>1</v>
      </c>
      <c r="DQ198" s="92">
        <f t="shared" si="949"/>
        <v>1</v>
      </c>
      <c r="DR198" s="92">
        <f t="shared" si="949"/>
        <v>1</v>
      </c>
      <c r="DS198" s="92">
        <f t="shared" si="949"/>
        <v>1</v>
      </c>
      <c r="DT198" s="92">
        <f t="shared" si="949"/>
        <v>1</v>
      </c>
      <c r="DU198" s="92">
        <f t="shared" si="949"/>
        <v>1</v>
      </c>
      <c r="DV198" s="92">
        <f t="shared" si="949"/>
        <v>1</v>
      </c>
      <c r="DW198" s="92">
        <f t="shared" si="949"/>
        <v>1</v>
      </c>
      <c r="DX198" s="92">
        <f t="shared" si="949"/>
        <v>1</v>
      </c>
      <c r="DY198" s="92">
        <f t="shared" si="949"/>
        <v>1</v>
      </c>
      <c r="DZ198" s="158"/>
      <c r="EA198" s="48">
        <v>12</v>
      </c>
      <c r="EB198" s="47">
        <v>0.18</v>
      </c>
      <c r="EC198" s="48">
        <v>2005</v>
      </c>
      <c r="ED198" s="49">
        <v>3.6999999999999999E-4</v>
      </c>
      <c r="EE198" s="50">
        <v>0.5</v>
      </c>
      <c r="EF198" s="71"/>
      <c r="EH198" s="47">
        <f t="shared" si="960"/>
        <v>0.71</v>
      </c>
      <c r="EI198" s="23"/>
      <c r="EJ198" s="48">
        <f t="shared" si="770"/>
        <v>13</v>
      </c>
      <c r="EK198" s="48">
        <v>0</v>
      </c>
      <c r="EL198" s="48">
        <v>0</v>
      </c>
      <c r="EM198" s="48">
        <v>0</v>
      </c>
      <c r="EN198" s="48">
        <v>0</v>
      </c>
      <c r="EO198" s="48">
        <v>0</v>
      </c>
      <c r="EP198" s="48">
        <v>0</v>
      </c>
      <c r="EQ198" s="48">
        <v>0</v>
      </c>
      <c r="ER198" s="48">
        <v>0</v>
      </c>
      <c r="ES198" s="48">
        <v>0</v>
      </c>
      <c r="ET198" s="48">
        <v>0</v>
      </c>
      <c r="EU198" s="48">
        <v>0</v>
      </c>
      <c r="EV198" s="48">
        <v>0</v>
      </c>
      <c r="EW198" s="48">
        <v>1</v>
      </c>
      <c r="EX198" s="48">
        <v>0</v>
      </c>
      <c r="EY198" s="48">
        <f t="shared" si="771"/>
        <v>1</v>
      </c>
      <c r="EZ198" s="48">
        <f t="shared" si="942"/>
        <v>1</v>
      </c>
      <c r="FA198" s="158"/>
      <c r="FB198" s="48">
        <f t="shared" si="943"/>
        <v>9</v>
      </c>
      <c r="FC198" s="43">
        <f t="shared" si="772"/>
        <v>2017</v>
      </c>
      <c r="FD198" s="78"/>
      <c r="FE198" s="78"/>
      <c r="FF198" s="78"/>
      <c r="FG198" s="78"/>
      <c r="FH198" s="78"/>
      <c r="FI198" s="78"/>
      <c r="FJ198" s="23"/>
      <c r="FK198" s="48"/>
      <c r="FL198" s="43"/>
      <c r="FM198" s="43"/>
      <c r="FN198" s="43"/>
      <c r="FO198" s="43"/>
      <c r="FP198" s="43"/>
      <c r="FQ198" s="43"/>
      <c r="FR198" s="43"/>
      <c r="FS198" s="43"/>
      <c r="FT198" s="43">
        <v>4709</v>
      </c>
      <c r="FU198" s="43">
        <v>4709</v>
      </c>
      <c r="FV198" s="43">
        <v>4709</v>
      </c>
      <c r="FW198" s="43">
        <v>4709</v>
      </c>
      <c r="FX198" s="43">
        <v>4709</v>
      </c>
      <c r="FY198" s="43">
        <v>4709</v>
      </c>
      <c r="FZ198" s="43">
        <f t="shared" si="931"/>
        <v>4709</v>
      </c>
      <c r="GA198" s="43">
        <f t="shared" si="932"/>
        <v>4709</v>
      </c>
      <c r="GB198" s="43">
        <f t="shared" si="933"/>
        <v>4709</v>
      </c>
      <c r="GC198" s="43">
        <f t="shared" si="934"/>
        <v>4709</v>
      </c>
      <c r="GD198" s="43">
        <f t="shared" si="935"/>
        <v>4709</v>
      </c>
      <c r="GE198" s="43">
        <f t="shared" si="936"/>
        <v>4709</v>
      </c>
      <c r="GF198" s="43">
        <f t="shared" si="937"/>
        <v>4709</v>
      </c>
      <c r="GG198" s="43">
        <f t="shared" si="938"/>
        <v>4709</v>
      </c>
      <c r="GH198" s="43">
        <f t="shared" si="939"/>
        <v>4709</v>
      </c>
      <c r="GI198" s="43">
        <f t="shared" si="940"/>
        <v>4709</v>
      </c>
      <c r="GJ198" s="158"/>
      <c r="GK198" s="48"/>
      <c r="GL198" s="43"/>
      <c r="GM198" s="43"/>
      <c r="GN198" s="43"/>
      <c r="GO198" s="43"/>
      <c r="GP198" s="43"/>
      <c r="GQ198" s="43"/>
      <c r="GR198" s="43"/>
      <c r="GS198" s="224">
        <v>1</v>
      </c>
      <c r="GT198" s="224">
        <v>1</v>
      </c>
      <c r="GU198" s="224">
        <v>1</v>
      </c>
      <c r="GV198" s="224">
        <v>1</v>
      </c>
      <c r="GW198" s="224">
        <v>1</v>
      </c>
      <c r="GX198" s="224">
        <v>1</v>
      </c>
      <c r="GY198" s="224">
        <v>1</v>
      </c>
      <c r="GZ198" s="224">
        <v>1</v>
      </c>
      <c r="HA198" s="224">
        <v>1</v>
      </c>
      <c r="HB198" s="224">
        <v>1</v>
      </c>
      <c r="HC198" s="224">
        <v>1</v>
      </c>
      <c r="HD198" s="224">
        <v>1</v>
      </c>
      <c r="HE198" s="224">
        <v>1</v>
      </c>
      <c r="HF198" s="224">
        <v>1</v>
      </c>
      <c r="HG198" s="224">
        <v>1</v>
      </c>
      <c r="HH198" s="224">
        <v>1</v>
      </c>
      <c r="HI198" s="224">
        <v>1</v>
      </c>
      <c r="HJ198" s="158"/>
      <c r="HK198" s="48">
        <f t="shared" si="774"/>
        <v>2015</v>
      </c>
      <c r="HL198" s="48">
        <f ca="1">IF($EJ198&gt;0,OFFSET(Dashboard!F$16,$EJ198-1,0),0)</f>
        <v>0</v>
      </c>
      <c r="HM198" s="48">
        <f ca="1">IF($EJ198&gt;0,OFFSET(Dashboard!G$16,$EJ198-1,0),0)</f>
        <v>0</v>
      </c>
      <c r="HN198" s="48">
        <f ca="1">IF($EJ198&gt;0,OFFSET(Dashboard!H$16,$EJ198-1,0),0)</f>
        <v>1</v>
      </c>
      <c r="HO198" s="158"/>
    </row>
    <row r="199" spans="1:223" ht="25.5" customHeight="1" x14ac:dyDescent="0.2">
      <c r="A199" s="48">
        <f t="shared" ca="1" si="941"/>
        <v>1</v>
      </c>
      <c r="B199" s="64">
        <f t="shared" si="749"/>
        <v>189</v>
      </c>
      <c r="C199" s="64"/>
      <c r="D199" s="673" t="str">
        <f ca="1">IF(EJ199&gt;0,OFFSET(Dashboard!$E$16,EJ199-1,0),"")</f>
        <v>2013 T-24</v>
      </c>
      <c r="E199" s="674" t="s">
        <v>524</v>
      </c>
      <c r="F199" s="675" t="s">
        <v>525</v>
      </c>
      <c r="G199" s="716">
        <f t="shared" ca="1" si="944"/>
        <v>10.531902694736424</v>
      </c>
      <c r="H199" s="715">
        <f t="shared" ca="1" si="945"/>
        <v>0</v>
      </c>
      <c r="I199" s="713">
        <f t="shared" ca="1" si="946"/>
        <v>0</v>
      </c>
      <c r="J199" s="525">
        <v>42125</v>
      </c>
      <c r="K199" s="51">
        <v>15</v>
      </c>
      <c r="L199" s="158"/>
      <c r="M199" s="765">
        <v>1</v>
      </c>
      <c r="N199" s="86">
        <v>0</v>
      </c>
      <c r="O199" s="43">
        <v>100</v>
      </c>
      <c r="P199" s="158"/>
      <c r="R199" s="614">
        <v>226.27249147472665</v>
      </c>
      <c r="S199" s="615">
        <v>0</v>
      </c>
      <c r="T199" s="615">
        <v>0</v>
      </c>
      <c r="U199" s="135">
        <v>1</v>
      </c>
      <c r="V199" s="135">
        <v>1</v>
      </c>
      <c r="W199" s="135">
        <v>0</v>
      </c>
      <c r="X199" s="138"/>
      <c r="Y199" s="138"/>
      <c r="Z199" s="48"/>
      <c r="AA199" s="43"/>
      <c r="AB199" s="43"/>
      <c r="AC199" s="43"/>
      <c r="AD199" s="43"/>
      <c r="AE199" s="43"/>
      <c r="AF199" s="43"/>
      <c r="AG199" s="43"/>
      <c r="AH199" s="43">
        <f t="shared" si="924"/>
        <v>0</v>
      </c>
      <c r="AI199" s="43">
        <f t="shared" si="925"/>
        <v>46545.219112119848</v>
      </c>
      <c r="AJ199" s="43">
        <f t="shared" si="926"/>
        <v>46545.219112119848</v>
      </c>
      <c r="AK199" s="43">
        <f t="shared" si="927"/>
        <v>46545.219112119848</v>
      </c>
      <c r="AL199" s="43">
        <f t="shared" si="928"/>
        <v>46545.219112119848</v>
      </c>
      <c r="AM199" s="43">
        <f t="shared" si="929"/>
        <v>46545.219112119848</v>
      </c>
      <c r="AN199" s="43">
        <f t="shared" si="930"/>
        <v>46545.219112119848</v>
      </c>
      <c r="AO199" s="43">
        <f t="shared" si="950"/>
        <v>46545.219112119848</v>
      </c>
      <c r="AP199" s="43">
        <f t="shared" si="951"/>
        <v>46545.219112119848</v>
      </c>
      <c r="AQ199" s="43">
        <f t="shared" si="952"/>
        <v>46545.219112119848</v>
      </c>
      <c r="AR199" s="43">
        <f t="shared" si="953"/>
        <v>46545.219112119848</v>
      </c>
      <c r="AS199" s="43">
        <f t="shared" si="954"/>
        <v>46545.219112119848</v>
      </c>
      <c r="AT199" s="43">
        <f t="shared" si="955"/>
        <v>46545.219112119848</v>
      </c>
      <c r="AU199" s="43">
        <f t="shared" si="956"/>
        <v>46545.219112119848</v>
      </c>
      <c r="AV199" s="43">
        <f t="shared" si="957"/>
        <v>46545.219112119848</v>
      </c>
      <c r="AW199" s="43">
        <f t="shared" si="958"/>
        <v>46545.219112119848</v>
      </c>
      <c r="AX199" s="43">
        <f t="shared" si="959"/>
        <v>46545.219112119848</v>
      </c>
      <c r="AY199" s="144"/>
      <c r="AZ199" s="23"/>
      <c r="BA199" s="526"/>
      <c r="BB199" s="92"/>
      <c r="BC199" s="92"/>
      <c r="BD199" s="92"/>
      <c r="BE199" s="92"/>
      <c r="BF199" s="92"/>
      <c r="BG199" s="92"/>
      <c r="BH199" s="92"/>
      <c r="BI199" s="92"/>
      <c r="BJ199" s="92">
        <f t="shared" si="947"/>
        <v>1</v>
      </c>
      <c r="BK199" s="92">
        <f t="shared" si="947"/>
        <v>1</v>
      </c>
      <c r="BL199" s="92">
        <f t="shared" si="947"/>
        <v>1</v>
      </c>
      <c r="BM199" s="92">
        <f t="shared" si="947"/>
        <v>1</v>
      </c>
      <c r="BN199" s="92">
        <f t="shared" si="947"/>
        <v>1</v>
      </c>
      <c r="BO199" s="92">
        <f t="shared" si="947"/>
        <v>1</v>
      </c>
      <c r="BP199" s="92">
        <f t="shared" si="947"/>
        <v>1</v>
      </c>
      <c r="BQ199" s="92">
        <f t="shared" si="947"/>
        <v>1</v>
      </c>
      <c r="BR199" s="92">
        <f t="shared" si="947"/>
        <v>1</v>
      </c>
      <c r="BS199" s="92">
        <f t="shared" si="947"/>
        <v>1</v>
      </c>
      <c r="BT199" s="92">
        <f t="shared" si="947"/>
        <v>1</v>
      </c>
      <c r="BU199" s="92">
        <f t="shared" si="947"/>
        <v>1</v>
      </c>
      <c r="BV199" s="92">
        <f t="shared" si="947"/>
        <v>1</v>
      </c>
      <c r="BW199" s="92">
        <f t="shared" si="947"/>
        <v>1</v>
      </c>
      <c r="BX199" s="92">
        <f t="shared" si="947"/>
        <v>1</v>
      </c>
      <c r="BY199" s="92">
        <f t="shared" si="947"/>
        <v>1</v>
      </c>
      <c r="BZ199" s="23"/>
      <c r="CA199" s="526"/>
      <c r="CB199" s="92"/>
      <c r="CC199" s="92"/>
      <c r="CD199" s="92"/>
      <c r="CE199" s="92"/>
      <c r="CF199" s="92"/>
      <c r="CG199" s="92"/>
      <c r="CH199" s="92"/>
      <c r="CI199" s="92"/>
      <c r="CJ199" s="92">
        <f t="shared" si="948"/>
        <v>1</v>
      </c>
      <c r="CK199" s="92">
        <f t="shared" si="948"/>
        <v>1</v>
      </c>
      <c r="CL199" s="92">
        <f t="shared" si="948"/>
        <v>1</v>
      </c>
      <c r="CM199" s="92">
        <f t="shared" si="948"/>
        <v>1</v>
      </c>
      <c r="CN199" s="92">
        <f t="shared" si="948"/>
        <v>1</v>
      </c>
      <c r="CO199" s="92">
        <f t="shared" si="948"/>
        <v>1</v>
      </c>
      <c r="CP199" s="92">
        <f t="shared" si="948"/>
        <v>1</v>
      </c>
      <c r="CQ199" s="92">
        <f t="shared" si="948"/>
        <v>1</v>
      </c>
      <c r="CR199" s="92">
        <f t="shared" si="948"/>
        <v>1</v>
      </c>
      <c r="CS199" s="92">
        <f t="shared" si="948"/>
        <v>1</v>
      </c>
      <c r="CT199" s="92">
        <f t="shared" si="948"/>
        <v>1</v>
      </c>
      <c r="CU199" s="92">
        <f t="shared" si="948"/>
        <v>1</v>
      </c>
      <c r="CV199" s="92">
        <f t="shared" si="948"/>
        <v>1</v>
      </c>
      <c r="CW199" s="92">
        <f t="shared" si="948"/>
        <v>1</v>
      </c>
      <c r="CX199" s="92">
        <f t="shared" si="948"/>
        <v>1</v>
      </c>
      <c r="CY199" s="92">
        <f t="shared" si="948"/>
        <v>1</v>
      </c>
      <c r="CZ199" s="158"/>
      <c r="DA199" s="526"/>
      <c r="DB199" s="92"/>
      <c r="DC199" s="92"/>
      <c r="DD199" s="92"/>
      <c r="DE199" s="92"/>
      <c r="DF199" s="92"/>
      <c r="DG199" s="92"/>
      <c r="DH199" s="92"/>
      <c r="DI199" s="92"/>
      <c r="DJ199" s="92">
        <f t="shared" si="949"/>
        <v>1</v>
      </c>
      <c r="DK199" s="92">
        <f t="shared" si="949"/>
        <v>1</v>
      </c>
      <c r="DL199" s="92">
        <f t="shared" si="949"/>
        <v>1</v>
      </c>
      <c r="DM199" s="92">
        <f t="shared" si="949"/>
        <v>1</v>
      </c>
      <c r="DN199" s="92">
        <f t="shared" si="949"/>
        <v>1</v>
      </c>
      <c r="DO199" s="92">
        <f t="shared" si="949"/>
        <v>1</v>
      </c>
      <c r="DP199" s="92">
        <f t="shared" si="949"/>
        <v>1</v>
      </c>
      <c r="DQ199" s="92">
        <f t="shared" si="949"/>
        <v>1</v>
      </c>
      <c r="DR199" s="92">
        <f t="shared" si="949"/>
        <v>1</v>
      </c>
      <c r="DS199" s="92">
        <f t="shared" si="949"/>
        <v>1</v>
      </c>
      <c r="DT199" s="92">
        <f t="shared" si="949"/>
        <v>1</v>
      </c>
      <c r="DU199" s="92">
        <f t="shared" si="949"/>
        <v>1</v>
      </c>
      <c r="DV199" s="92">
        <f t="shared" si="949"/>
        <v>1</v>
      </c>
      <c r="DW199" s="92">
        <f t="shared" si="949"/>
        <v>1</v>
      </c>
      <c r="DX199" s="92">
        <f t="shared" si="949"/>
        <v>1</v>
      </c>
      <c r="DY199" s="92">
        <f t="shared" si="949"/>
        <v>1</v>
      </c>
      <c r="DZ199" s="158"/>
      <c r="EA199" s="48">
        <v>12</v>
      </c>
      <c r="EB199" s="47">
        <v>0.41400241739583998</v>
      </c>
      <c r="EC199" s="48">
        <v>2005</v>
      </c>
      <c r="ED199" s="49">
        <v>1.31733760607097E-2</v>
      </c>
      <c r="EE199" s="50">
        <v>0.257603154055701</v>
      </c>
      <c r="EF199" s="71"/>
      <c r="EH199" s="47">
        <f t="shared" si="960"/>
        <v>0.71</v>
      </c>
      <c r="EI199" s="23"/>
      <c r="EJ199" s="48">
        <f t="shared" si="770"/>
        <v>13</v>
      </c>
      <c r="EK199" s="48">
        <v>0</v>
      </c>
      <c r="EL199" s="48">
        <v>0</v>
      </c>
      <c r="EM199" s="48">
        <v>0</v>
      </c>
      <c r="EN199" s="48">
        <v>0</v>
      </c>
      <c r="EO199" s="48">
        <v>0</v>
      </c>
      <c r="EP199" s="48">
        <v>0</v>
      </c>
      <c r="EQ199" s="48">
        <v>0</v>
      </c>
      <c r="ER199" s="48">
        <v>0</v>
      </c>
      <c r="ES199" s="48">
        <v>0</v>
      </c>
      <c r="ET199" s="48">
        <v>0</v>
      </c>
      <c r="EU199" s="48">
        <v>0</v>
      </c>
      <c r="EV199" s="48">
        <v>0</v>
      </c>
      <c r="EW199" s="48">
        <v>1</v>
      </c>
      <c r="EX199" s="48">
        <v>0</v>
      </c>
      <c r="EY199" s="48">
        <f t="shared" si="771"/>
        <v>1</v>
      </c>
      <c r="EZ199" s="48">
        <f t="shared" si="942"/>
        <v>1</v>
      </c>
      <c r="FA199" s="158"/>
      <c r="FB199" s="48">
        <f t="shared" si="943"/>
        <v>9</v>
      </c>
      <c r="FC199" s="43">
        <f t="shared" si="772"/>
        <v>2017</v>
      </c>
      <c r="FD199" s="78"/>
      <c r="FE199" s="78"/>
      <c r="FF199" s="78"/>
      <c r="FG199" s="78"/>
      <c r="FH199" s="78"/>
      <c r="FI199" s="78"/>
      <c r="FJ199" s="23"/>
      <c r="FK199" s="48"/>
      <c r="FL199" s="43"/>
      <c r="FM199" s="43"/>
      <c r="FN199" s="43"/>
      <c r="FO199" s="43"/>
      <c r="FP199" s="43"/>
      <c r="FQ199" s="43"/>
      <c r="FR199" s="43"/>
      <c r="FS199" s="43"/>
      <c r="FT199" s="43">
        <v>46545.219112119848</v>
      </c>
      <c r="FU199" s="43">
        <v>46545.219112119848</v>
      </c>
      <c r="FV199" s="43">
        <v>46545.219112119848</v>
      </c>
      <c r="FW199" s="43">
        <v>46545.219112119848</v>
      </c>
      <c r="FX199" s="43">
        <v>46545.219112119848</v>
      </c>
      <c r="FY199" s="43">
        <v>46545.219112119848</v>
      </c>
      <c r="FZ199" s="43">
        <f t="shared" si="931"/>
        <v>46545.219112119848</v>
      </c>
      <c r="GA199" s="43">
        <f t="shared" si="932"/>
        <v>46545.219112119848</v>
      </c>
      <c r="GB199" s="43">
        <f t="shared" si="933"/>
        <v>46545.219112119848</v>
      </c>
      <c r="GC199" s="43">
        <f t="shared" si="934"/>
        <v>46545.219112119848</v>
      </c>
      <c r="GD199" s="43">
        <f t="shared" si="935"/>
        <v>46545.219112119848</v>
      </c>
      <c r="GE199" s="43">
        <f t="shared" si="936"/>
        <v>46545.219112119848</v>
      </c>
      <c r="GF199" s="43">
        <f t="shared" si="937"/>
        <v>46545.219112119848</v>
      </c>
      <c r="GG199" s="43">
        <f t="shared" si="938"/>
        <v>46545.219112119848</v>
      </c>
      <c r="GH199" s="43">
        <f t="shared" si="939"/>
        <v>46545.219112119848</v>
      </c>
      <c r="GI199" s="43">
        <f t="shared" si="940"/>
        <v>46545.219112119848</v>
      </c>
      <c r="GJ199" s="158"/>
      <c r="GK199" s="48"/>
      <c r="GL199" s="43"/>
      <c r="GM199" s="43"/>
      <c r="GN199" s="43"/>
      <c r="GO199" s="43"/>
      <c r="GP199" s="43"/>
      <c r="GQ199" s="43"/>
      <c r="GR199" s="43"/>
      <c r="GS199" s="224">
        <v>1</v>
      </c>
      <c r="GT199" s="224">
        <v>1</v>
      </c>
      <c r="GU199" s="224">
        <v>1</v>
      </c>
      <c r="GV199" s="224">
        <v>1</v>
      </c>
      <c r="GW199" s="224">
        <v>1</v>
      </c>
      <c r="GX199" s="224">
        <v>1</v>
      </c>
      <c r="GY199" s="224">
        <v>1</v>
      </c>
      <c r="GZ199" s="224">
        <v>1</v>
      </c>
      <c r="HA199" s="224">
        <v>1</v>
      </c>
      <c r="HB199" s="224">
        <v>1</v>
      </c>
      <c r="HC199" s="224">
        <v>1</v>
      </c>
      <c r="HD199" s="224">
        <v>1</v>
      </c>
      <c r="HE199" s="224">
        <v>1</v>
      </c>
      <c r="HF199" s="224">
        <v>1</v>
      </c>
      <c r="HG199" s="224">
        <v>1</v>
      </c>
      <c r="HH199" s="224">
        <v>1</v>
      </c>
      <c r="HI199" s="224">
        <v>1</v>
      </c>
      <c r="HJ199" s="158"/>
      <c r="HK199" s="48">
        <f t="shared" si="774"/>
        <v>2015</v>
      </c>
      <c r="HL199" s="48">
        <f ca="1">IF($EJ199&gt;0,OFFSET(Dashboard!F$16,$EJ199-1,0),0)</f>
        <v>0</v>
      </c>
      <c r="HM199" s="48">
        <f ca="1">IF($EJ199&gt;0,OFFSET(Dashboard!G$16,$EJ199-1,0),0)</f>
        <v>0</v>
      </c>
      <c r="HN199" s="48">
        <f ca="1">IF($EJ199&gt;0,OFFSET(Dashboard!H$16,$EJ199-1,0),0)</f>
        <v>1</v>
      </c>
      <c r="HO199" s="158"/>
    </row>
    <row r="200" spans="1:223" ht="25.5" customHeight="1" x14ac:dyDescent="0.2">
      <c r="A200" s="48">
        <f t="shared" ca="1" si="941"/>
        <v>1</v>
      </c>
      <c r="B200" s="64">
        <f t="shared" si="749"/>
        <v>190</v>
      </c>
      <c r="C200" s="64"/>
      <c r="D200" s="673" t="str">
        <f ca="1">IF(EJ200&gt;0,OFFSET(Dashboard!$E$16,EJ200-1,0),"")</f>
        <v>2013 T-24</v>
      </c>
      <c r="E200" s="674" t="s">
        <v>526</v>
      </c>
      <c r="F200" s="675" t="s">
        <v>527</v>
      </c>
      <c r="G200" s="716">
        <f t="shared" ca="1" si="944"/>
        <v>27.5</v>
      </c>
      <c r="H200" s="715">
        <f t="shared" ca="1" si="945"/>
        <v>0.79999999999999993</v>
      </c>
      <c r="I200" s="713">
        <f t="shared" ca="1" si="946"/>
        <v>0</v>
      </c>
      <c r="J200" s="525">
        <v>42125</v>
      </c>
      <c r="K200" s="51">
        <v>15</v>
      </c>
      <c r="L200" s="158"/>
      <c r="M200" s="765">
        <v>1</v>
      </c>
      <c r="N200" s="86">
        <v>0</v>
      </c>
      <c r="O200" s="43">
        <v>100</v>
      </c>
      <c r="P200" s="158"/>
      <c r="R200" s="614">
        <v>275</v>
      </c>
      <c r="S200" s="615">
        <v>7.9999999999999984E-3</v>
      </c>
      <c r="T200" s="615">
        <v>0</v>
      </c>
      <c r="U200" s="135">
        <v>1</v>
      </c>
      <c r="V200" s="135">
        <v>1</v>
      </c>
      <c r="W200" s="135">
        <v>0</v>
      </c>
      <c r="X200" s="138"/>
      <c r="Y200" s="138"/>
      <c r="Z200" s="48"/>
      <c r="AA200" s="43"/>
      <c r="AB200" s="43"/>
      <c r="AC200" s="43"/>
      <c r="AD200" s="43"/>
      <c r="AE200" s="43"/>
      <c r="AF200" s="43"/>
      <c r="AG200" s="43"/>
      <c r="AH200" s="43">
        <f t="shared" si="924"/>
        <v>0</v>
      </c>
      <c r="AI200" s="43">
        <f t="shared" si="925"/>
        <v>100000</v>
      </c>
      <c r="AJ200" s="43">
        <f t="shared" si="926"/>
        <v>100000</v>
      </c>
      <c r="AK200" s="43">
        <f t="shared" si="927"/>
        <v>100000</v>
      </c>
      <c r="AL200" s="43">
        <f t="shared" si="928"/>
        <v>100000</v>
      </c>
      <c r="AM200" s="43">
        <f t="shared" si="929"/>
        <v>100000</v>
      </c>
      <c r="AN200" s="43">
        <f t="shared" si="930"/>
        <v>100000</v>
      </c>
      <c r="AO200" s="43">
        <f t="shared" si="950"/>
        <v>100000</v>
      </c>
      <c r="AP200" s="43">
        <f t="shared" si="951"/>
        <v>100000</v>
      </c>
      <c r="AQ200" s="43">
        <f t="shared" si="952"/>
        <v>100000</v>
      </c>
      <c r="AR200" s="43">
        <f t="shared" si="953"/>
        <v>100000</v>
      </c>
      <c r="AS200" s="43">
        <f t="shared" si="954"/>
        <v>100000</v>
      </c>
      <c r="AT200" s="43">
        <f t="shared" si="955"/>
        <v>100000</v>
      </c>
      <c r="AU200" s="43">
        <f t="shared" si="956"/>
        <v>100000</v>
      </c>
      <c r="AV200" s="43">
        <f t="shared" si="957"/>
        <v>100000</v>
      </c>
      <c r="AW200" s="43">
        <f t="shared" si="958"/>
        <v>100000</v>
      </c>
      <c r="AX200" s="43">
        <f t="shared" si="959"/>
        <v>100000</v>
      </c>
      <c r="AY200" s="144"/>
      <c r="AZ200" s="23"/>
      <c r="BA200" s="526"/>
      <c r="BB200" s="92"/>
      <c r="BC200" s="92"/>
      <c r="BD200" s="92"/>
      <c r="BE200" s="92"/>
      <c r="BF200" s="92"/>
      <c r="BG200" s="92"/>
      <c r="BH200" s="92"/>
      <c r="BI200" s="92"/>
      <c r="BJ200" s="92">
        <f t="shared" si="947"/>
        <v>1</v>
      </c>
      <c r="BK200" s="92">
        <f t="shared" si="947"/>
        <v>1</v>
      </c>
      <c r="BL200" s="92">
        <f t="shared" si="947"/>
        <v>1</v>
      </c>
      <c r="BM200" s="92">
        <f t="shared" si="947"/>
        <v>1</v>
      </c>
      <c r="BN200" s="92">
        <f t="shared" si="947"/>
        <v>1</v>
      </c>
      <c r="BO200" s="92">
        <f t="shared" si="947"/>
        <v>1</v>
      </c>
      <c r="BP200" s="92">
        <f t="shared" si="947"/>
        <v>1</v>
      </c>
      <c r="BQ200" s="92">
        <f t="shared" si="947"/>
        <v>1</v>
      </c>
      <c r="BR200" s="92">
        <f t="shared" si="947"/>
        <v>1</v>
      </c>
      <c r="BS200" s="92">
        <f t="shared" si="947"/>
        <v>1</v>
      </c>
      <c r="BT200" s="92">
        <f t="shared" si="947"/>
        <v>1</v>
      </c>
      <c r="BU200" s="92">
        <f t="shared" si="947"/>
        <v>1</v>
      </c>
      <c r="BV200" s="92">
        <f t="shared" si="947"/>
        <v>1</v>
      </c>
      <c r="BW200" s="92">
        <f t="shared" si="947"/>
        <v>1</v>
      </c>
      <c r="BX200" s="92">
        <f t="shared" si="947"/>
        <v>1</v>
      </c>
      <c r="BY200" s="92">
        <f t="shared" si="947"/>
        <v>1</v>
      </c>
      <c r="BZ200" s="23"/>
      <c r="CA200" s="526"/>
      <c r="CB200" s="92"/>
      <c r="CC200" s="92"/>
      <c r="CD200" s="92"/>
      <c r="CE200" s="92"/>
      <c r="CF200" s="92"/>
      <c r="CG200" s="92"/>
      <c r="CH200" s="92"/>
      <c r="CI200" s="92"/>
      <c r="CJ200" s="92">
        <f t="shared" si="948"/>
        <v>1</v>
      </c>
      <c r="CK200" s="92">
        <f t="shared" si="948"/>
        <v>1</v>
      </c>
      <c r="CL200" s="92">
        <f t="shared" si="948"/>
        <v>1</v>
      </c>
      <c r="CM200" s="92">
        <f t="shared" si="948"/>
        <v>1</v>
      </c>
      <c r="CN200" s="92">
        <f t="shared" si="948"/>
        <v>1</v>
      </c>
      <c r="CO200" s="92">
        <f t="shared" si="948"/>
        <v>1</v>
      </c>
      <c r="CP200" s="92">
        <f t="shared" si="948"/>
        <v>1</v>
      </c>
      <c r="CQ200" s="92">
        <f t="shared" si="948"/>
        <v>1</v>
      </c>
      <c r="CR200" s="92">
        <f t="shared" si="948"/>
        <v>1</v>
      </c>
      <c r="CS200" s="92">
        <f t="shared" si="948"/>
        <v>1</v>
      </c>
      <c r="CT200" s="92">
        <f t="shared" si="948"/>
        <v>1</v>
      </c>
      <c r="CU200" s="92">
        <f t="shared" si="948"/>
        <v>1</v>
      </c>
      <c r="CV200" s="92">
        <f t="shared" si="948"/>
        <v>1</v>
      </c>
      <c r="CW200" s="92">
        <f t="shared" si="948"/>
        <v>1</v>
      </c>
      <c r="CX200" s="92">
        <f t="shared" si="948"/>
        <v>1</v>
      </c>
      <c r="CY200" s="92">
        <f t="shared" si="948"/>
        <v>1</v>
      </c>
      <c r="CZ200" s="158"/>
      <c r="DA200" s="526"/>
      <c r="DB200" s="92"/>
      <c r="DC200" s="92"/>
      <c r="DD200" s="92"/>
      <c r="DE200" s="92"/>
      <c r="DF200" s="92"/>
      <c r="DG200" s="92"/>
      <c r="DH200" s="92"/>
      <c r="DI200" s="92"/>
      <c r="DJ200" s="92">
        <f t="shared" si="949"/>
        <v>1</v>
      </c>
      <c r="DK200" s="92">
        <f t="shared" si="949"/>
        <v>1</v>
      </c>
      <c r="DL200" s="92">
        <f t="shared" si="949"/>
        <v>1</v>
      </c>
      <c r="DM200" s="92">
        <f t="shared" si="949"/>
        <v>1</v>
      </c>
      <c r="DN200" s="92">
        <f t="shared" si="949"/>
        <v>1</v>
      </c>
      <c r="DO200" s="92">
        <f t="shared" si="949"/>
        <v>1</v>
      </c>
      <c r="DP200" s="92">
        <f t="shared" si="949"/>
        <v>1</v>
      </c>
      <c r="DQ200" s="92">
        <f t="shared" si="949"/>
        <v>1</v>
      </c>
      <c r="DR200" s="92">
        <f t="shared" si="949"/>
        <v>1</v>
      </c>
      <c r="DS200" s="92">
        <f t="shared" si="949"/>
        <v>1</v>
      </c>
      <c r="DT200" s="92">
        <f t="shared" si="949"/>
        <v>1</v>
      </c>
      <c r="DU200" s="92">
        <f t="shared" si="949"/>
        <v>1</v>
      </c>
      <c r="DV200" s="92">
        <f t="shared" si="949"/>
        <v>1</v>
      </c>
      <c r="DW200" s="92">
        <f t="shared" si="949"/>
        <v>1</v>
      </c>
      <c r="DX200" s="92">
        <f t="shared" si="949"/>
        <v>1</v>
      </c>
      <c r="DY200" s="92">
        <f t="shared" si="949"/>
        <v>1</v>
      </c>
      <c r="DZ200" s="158"/>
      <c r="EA200" s="48">
        <v>12</v>
      </c>
      <c r="EB200" s="47">
        <v>0.41400241739583998</v>
      </c>
      <c r="EC200" s="48">
        <v>2005</v>
      </c>
      <c r="ED200" s="49">
        <v>1.31733760607097E-2</v>
      </c>
      <c r="EE200" s="50">
        <v>0.257603154055701</v>
      </c>
      <c r="EF200" s="71"/>
      <c r="EH200" s="47">
        <f t="shared" si="960"/>
        <v>0.71</v>
      </c>
      <c r="EI200" s="23"/>
      <c r="EJ200" s="48">
        <f t="shared" si="770"/>
        <v>13</v>
      </c>
      <c r="EK200" s="48">
        <v>0</v>
      </c>
      <c r="EL200" s="48">
        <v>0</v>
      </c>
      <c r="EM200" s="48">
        <v>0</v>
      </c>
      <c r="EN200" s="48">
        <v>0</v>
      </c>
      <c r="EO200" s="48">
        <v>0</v>
      </c>
      <c r="EP200" s="48">
        <v>0</v>
      </c>
      <c r="EQ200" s="48">
        <v>0</v>
      </c>
      <c r="ER200" s="48">
        <v>0</v>
      </c>
      <c r="ES200" s="48">
        <v>0</v>
      </c>
      <c r="ET200" s="48">
        <v>0</v>
      </c>
      <c r="EU200" s="48">
        <v>0</v>
      </c>
      <c r="EV200" s="48">
        <v>0</v>
      </c>
      <c r="EW200" s="48">
        <v>1</v>
      </c>
      <c r="EX200" s="48">
        <v>0</v>
      </c>
      <c r="EY200" s="48">
        <f t="shared" si="771"/>
        <v>1</v>
      </c>
      <c r="EZ200" s="48">
        <f t="shared" si="942"/>
        <v>1</v>
      </c>
      <c r="FA200" s="158"/>
      <c r="FB200" s="48">
        <f t="shared" si="943"/>
        <v>9</v>
      </c>
      <c r="FC200" s="43">
        <f t="shared" si="772"/>
        <v>2017</v>
      </c>
      <c r="FD200" s="78"/>
      <c r="FE200" s="78"/>
      <c r="FF200" s="78"/>
      <c r="FG200" s="78"/>
      <c r="FH200" s="78"/>
      <c r="FI200" s="78"/>
      <c r="FJ200" s="23"/>
      <c r="FK200" s="48"/>
      <c r="FL200" s="43"/>
      <c r="FM200" s="43"/>
      <c r="FN200" s="43"/>
      <c r="FO200" s="43"/>
      <c r="FP200" s="43"/>
      <c r="FQ200" s="43"/>
      <c r="FR200" s="43"/>
      <c r="FS200" s="43"/>
      <c r="FT200" s="43">
        <v>100000</v>
      </c>
      <c r="FU200" s="43">
        <v>100000</v>
      </c>
      <c r="FV200" s="43">
        <v>100000</v>
      </c>
      <c r="FW200" s="43">
        <v>100000</v>
      </c>
      <c r="FX200" s="43">
        <v>100000</v>
      </c>
      <c r="FY200" s="43">
        <v>100000</v>
      </c>
      <c r="FZ200" s="43">
        <f t="shared" si="931"/>
        <v>100000</v>
      </c>
      <c r="GA200" s="43">
        <f t="shared" si="932"/>
        <v>100000</v>
      </c>
      <c r="GB200" s="43">
        <f t="shared" si="933"/>
        <v>100000</v>
      </c>
      <c r="GC200" s="43">
        <f t="shared" si="934"/>
        <v>100000</v>
      </c>
      <c r="GD200" s="43">
        <f t="shared" si="935"/>
        <v>100000</v>
      </c>
      <c r="GE200" s="43">
        <f t="shared" si="936"/>
        <v>100000</v>
      </c>
      <c r="GF200" s="43">
        <f t="shared" si="937"/>
        <v>100000</v>
      </c>
      <c r="GG200" s="43">
        <f t="shared" si="938"/>
        <v>100000</v>
      </c>
      <c r="GH200" s="43">
        <f t="shared" si="939"/>
        <v>100000</v>
      </c>
      <c r="GI200" s="43">
        <f t="shared" si="940"/>
        <v>100000</v>
      </c>
      <c r="GJ200" s="158"/>
      <c r="GK200" s="48"/>
      <c r="GL200" s="43"/>
      <c r="GM200" s="43"/>
      <c r="GN200" s="43"/>
      <c r="GO200" s="43"/>
      <c r="GP200" s="43"/>
      <c r="GQ200" s="43"/>
      <c r="GR200" s="43"/>
      <c r="GS200" s="224">
        <v>1</v>
      </c>
      <c r="GT200" s="224">
        <v>1</v>
      </c>
      <c r="GU200" s="224">
        <v>1</v>
      </c>
      <c r="GV200" s="224">
        <v>1</v>
      </c>
      <c r="GW200" s="224">
        <v>1</v>
      </c>
      <c r="GX200" s="224">
        <v>1</v>
      </c>
      <c r="GY200" s="224">
        <v>1</v>
      </c>
      <c r="GZ200" s="224">
        <v>1</v>
      </c>
      <c r="HA200" s="224">
        <v>1</v>
      </c>
      <c r="HB200" s="224">
        <v>1</v>
      </c>
      <c r="HC200" s="224">
        <v>1</v>
      </c>
      <c r="HD200" s="224">
        <v>1</v>
      </c>
      <c r="HE200" s="224">
        <v>1</v>
      </c>
      <c r="HF200" s="224">
        <v>1</v>
      </c>
      <c r="HG200" s="224">
        <v>1</v>
      </c>
      <c r="HH200" s="224">
        <v>1</v>
      </c>
      <c r="HI200" s="224">
        <v>1</v>
      </c>
      <c r="HJ200" s="158"/>
      <c r="HK200" s="48">
        <f t="shared" si="774"/>
        <v>2015</v>
      </c>
      <c r="HL200" s="48">
        <f ca="1">IF($EJ200&gt;0,OFFSET(Dashboard!F$16,$EJ200-1,0),0)</f>
        <v>0</v>
      </c>
      <c r="HM200" s="48">
        <f ca="1">IF($EJ200&gt;0,OFFSET(Dashboard!G$16,$EJ200-1,0),0)</f>
        <v>0</v>
      </c>
      <c r="HN200" s="48">
        <f ca="1">IF($EJ200&gt;0,OFFSET(Dashboard!H$16,$EJ200-1,0),0)</f>
        <v>1</v>
      </c>
      <c r="HO200" s="158"/>
    </row>
    <row r="201" spans="1:223" ht="25.5" customHeight="1" x14ac:dyDescent="0.2">
      <c r="A201" s="48">
        <f t="shared" ca="1" si="941"/>
        <v>1</v>
      </c>
      <c r="B201" s="242">
        <f t="shared" ref="B201:B203" si="961">B200+1</f>
        <v>191</v>
      </c>
      <c r="C201" s="64"/>
      <c r="D201" s="530" t="str">
        <f ca="1">IF(EJ201&gt;0,OFFSET(Dashboard!$E$16,EJ201-1,0),"")</f>
        <v>2013 T-24</v>
      </c>
      <c r="E201" s="156" t="s">
        <v>528</v>
      </c>
      <c r="F201" s="157" t="s">
        <v>529</v>
      </c>
      <c r="G201" s="713">
        <f t="shared" ca="1" si="944"/>
        <v>-0.15717900000000001</v>
      </c>
      <c r="H201" s="715">
        <f t="shared" ca="1" si="945"/>
        <v>0</v>
      </c>
      <c r="I201" s="713">
        <f t="shared" ca="1" si="946"/>
        <v>0.515934</v>
      </c>
      <c r="J201" s="525">
        <v>42125</v>
      </c>
      <c r="K201" s="51">
        <v>30</v>
      </c>
      <c r="L201" s="158"/>
      <c r="M201" s="765">
        <v>1</v>
      </c>
      <c r="N201" s="86">
        <v>0</v>
      </c>
      <c r="O201" s="43">
        <v>100</v>
      </c>
      <c r="P201" s="158"/>
      <c r="R201" s="720">
        <v>-1.7275852190599406E-2</v>
      </c>
      <c r="S201" s="721">
        <v>0</v>
      </c>
      <c r="T201" s="721">
        <v>5.6707317924816376E-2</v>
      </c>
      <c r="U201" s="135">
        <v>1</v>
      </c>
      <c r="V201" s="135">
        <v>1</v>
      </c>
      <c r="W201" s="135">
        <v>0</v>
      </c>
      <c r="X201" s="138"/>
      <c r="Y201" s="138"/>
      <c r="Z201" s="48"/>
      <c r="AA201" s="43"/>
      <c r="AB201" s="43"/>
      <c r="AC201" s="43"/>
      <c r="AD201" s="43"/>
      <c r="AE201" s="43"/>
      <c r="AF201" s="43"/>
      <c r="AG201" s="43"/>
      <c r="AH201" s="43">
        <f t="shared" si="924"/>
        <v>0</v>
      </c>
      <c r="AI201" s="43">
        <f>FT201*GT201</f>
        <v>9098190.8311028741</v>
      </c>
      <c r="AJ201" s="43">
        <f t="shared" si="926"/>
        <v>9098190.8311028741</v>
      </c>
      <c r="AK201" s="43">
        <f t="shared" si="927"/>
        <v>9098190.8311028741</v>
      </c>
      <c r="AL201" s="43">
        <f t="shared" si="928"/>
        <v>9098190.8311028741</v>
      </c>
      <c r="AM201" s="43">
        <f t="shared" si="929"/>
        <v>9098190.8311028741</v>
      </c>
      <c r="AN201" s="43">
        <f t="shared" si="930"/>
        <v>9098190.8311028741</v>
      </c>
      <c r="AO201" s="43">
        <f t="shared" si="950"/>
        <v>9098190.8311028741</v>
      </c>
      <c r="AP201" s="43">
        <f t="shared" si="951"/>
        <v>9098190.8311028741</v>
      </c>
      <c r="AQ201" s="43">
        <f t="shared" si="952"/>
        <v>9098190.8311028741</v>
      </c>
      <c r="AR201" s="43">
        <f t="shared" si="953"/>
        <v>9098190.8311028741</v>
      </c>
      <c r="AS201" s="43">
        <f t="shared" si="954"/>
        <v>9098190.8311028741</v>
      </c>
      <c r="AT201" s="43">
        <f t="shared" si="955"/>
        <v>9098190.8311028741</v>
      </c>
      <c r="AU201" s="43">
        <f t="shared" si="956"/>
        <v>9098190.8311028741</v>
      </c>
      <c r="AV201" s="43">
        <f t="shared" si="957"/>
        <v>9098190.8311028741</v>
      </c>
      <c r="AW201" s="43">
        <f t="shared" si="958"/>
        <v>9098190.8311028741</v>
      </c>
      <c r="AX201" s="43">
        <f t="shared" si="959"/>
        <v>9098190.8311028741</v>
      </c>
      <c r="AY201" s="144"/>
      <c r="AZ201" s="23"/>
      <c r="BA201" s="526"/>
      <c r="BB201" s="92"/>
      <c r="BC201" s="92"/>
      <c r="BD201" s="92"/>
      <c r="BE201" s="92"/>
      <c r="BF201" s="92"/>
      <c r="BG201" s="92"/>
      <c r="BH201" s="92"/>
      <c r="BI201" s="92"/>
      <c r="BJ201" s="92">
        <f t="shared" si="947"/>
        <v>1</v>
      </c>
      <c r="BK201" s="92">
        <f t="shared" si="947"/>
        <v>1</v>
      </c>
      <c r="BL201" s="92">
        <f t="shared" si="947"/>
        <v>1</v>
      </c>
      <c r="BM201" s="92">
        <f t="shared" si="947"/>
        <v>1</v>
      </c>
      <c r="BN201" s="92">
        <f t="shared" si="947"/>
        <v>1</v>
      </c>
      <c r="BO201" s="92">
        <f t="shared" si="947"/>
        <v>1</v>
      </c>
      <c r="BP201" s="92">
        <f t="shared" si="947"/>
        <v>1</v>
      </c>
      <c r="BQ201" s="92">
        <f t="shared" si="947"/>
        <v>1</v>
      </c>
      <c r="BR201" s="92">
        <f t="shared" si="947"/>
        <v>1</v>
      </c>
      <c r="BS201" s="92">
        <f t="shared" si="947"/>
        <v>1</v>
      </c>
      <c r="BT201" s="92">
        <f t="shared" si="947"/>
        <v>1</v>
      </c>
      <c r="BU201" s="92">
        <f t="shared" si="947"/>
        <v>1</v>
      </c>
      <c r="BV201" s="92">
        <f t="shared" si="947"/>
        <v>1</v>
      </c>
      <c r="BW201" s="92">
        <f t="shared" si="947"/>
        <v>1</v>
      </c>
      <c r="BX201" s="92">
        <f t="shared" si="947"/>
        <v>1</v>
      </c>
      <c r="BY201" s="92">
        <f t="shared" si="947"/>
        <v>1</v>
      </c>
      <c r="BZ201" s="23"/>
      <c r="CA201" s="526"/>
      <c r="CB201" s="92"/>
      <c r="CC201" s="92"/>
      <c r="CD201" s="92"/>
      <c r="CE201" s="92"/>
      <c r="CF201" s="92"/>
      <c r="CG201" s="92"/>
      <c r="CH201" s="92"/>
      <c r="CI201" s="92"/>
      <c r="CJ201" s="92">
        <f t="shared" si="948"/>
        <v>1</v>
      </c>
      <c r="CK201" s="92">
        <f t="shared" si="948"/>
        <v>1</v>
      </c>
      <c r="CL201" s="92">
        <f t="shared" si="948"/>
        <v>1</v>
      </c>
      <c r="CM201" s="92">
        <f t="shared" si="948"/>
        <v>1</v>
      </c>
      <c r="CN201" s="92">
        <f t="shared" si="948"/>
        <v>1</v>
      </c>
      <c r="CO201" s="92">
        <f t="shared" si="948"/>
        <v>1</v>
      </c>
      <c r="CP201" s="92">
        <f t="shared" si="948"/>
        <v>1</v>
      </c>
      <c r="CQ201" s="92">
        <f t="shared" si="948"/>
        <v>1</v>
      </c>
      <c r="CR201" s="92">
        <f t="shared" si="948"/>
        <v>1</v>
      </c>
      <c r="CS201" s="92">
        <f t="shared" si="948"/>
        <v>1</v>
      </c>
      <c r="CT201" s="92">
        <f t="shared" si="948"/>
        <v>1</v>
      </c>
      <c r="CU201" s="92">
        <f t="shared" si="948"/>
        <v>1</v>
      </c>
      <c r="CV201" s="92">
        <f t="shared" si="948"/>
        <v>1</v>
      </c>
      <c r="CW201" s="92">
        <f t="shared" si="948"/>
        <v>1</v>
      </c>
      <c r="CX201" s="92">
        <f t="shared" si="948"/>
        <v>1</v>
      </c>
      <c r="CY201" s="92">
        <f t="shared" si="948"/>
        <v>1</v>
      </c>
      <c r="CZ201" s="158"/>
      <c r="DA201" s="526"/>
      <c r="DB201" s="92"/>
      <c r="DC201" s="92"/>
      <c r="DD201" s="92"/>
      <c r="DE201" s="92"/>
      <c r="DF201" s="92"/>
      <c r="DG201" s="92"/>
      <c r="DH201" s="92"/>
      <c r="DI201" s="92"/>
      <c r="DJ201" s="92">
        <f t="shared" si="949"/>
        <v>1</v>
      </c>
      <c r="DK201" s="92">
        <f t="shared" si="949"/>
        <v>1</v>
      </c>
      <c r="DL201" s="92">
        <f t="shared" si="949"/>
        <v>1</v>
      </c>
      <c r="DM201" s="92">
        <f t="shared" si="949"/>
        <v>1</v>
      </c>
      <c r="DN201" s="92">
        <f t="shared" si="949"/>
        <v>1</v>
      </c>
      <c r="DO201" s="92">
        <f t="shared" si="949"/>
        <v>1</v>
      </c>
      <c r="DP201" s="92">
        <f t="shared" si="949"/>
        <v>1</v>
      </c>
      <c r="DQ201" s="92">
        <f t="shared" si="949"/>
        <v>1</v>
      </c>
      <c r="DR201" s="92">
        <f t="shared" si="949"/>
        <v>1</v>
      </c>
      <c r="DS201" s="92">
        <f t="shared" si="949"/>
        <v>1</v>
      </c>
      <c r="DT201" s="92">
        <f t="shared" si="949"/>
        <v>1</v>
      </c>
      <c r="DU201" s="92">
        <f t="shared" si="949"/>
        <v>1</v>
      </c>
      <c r="DV201" s="92">
        <f t="shared" si="949"/>
        <v>1</v>
      </c>
      <c r="DW201" s="92">
        <f t="shared" si="949"/>
        <v>1</v>
      </c>
      <c r="DX201" s="92">
        <f t="shared" si="949"/>
        <v>1</v>
      </c>
      <c r="DY201" s="92">
        <f t="shared" si="949"/>
        <v>1</v>
      </c>
      <c r="DZ201" s="158"/>
      <c r="EA201" s="48">
        <v>12</v>
      </c>
      <c r="EB201" s="47">
        <v>5.3504136614899493E-2</v>
      </c>
      <c r="EC201" s="48">
        <v>2005</v>
      </c>
      <c r="ED201" s="49">
        <v>8.2760224009515906E-3</v>
      </c>
      <c r="EE201" s="50">
        <v>0.27251145845007901</v>
      </c>
      <c r="EF201" s="71"/>
      <c r="EH201" s="47">
        <f t="shared" si="960"/>
        <v>0.71</v>
      </c>
      <c r="EI201" s="23"/>
      <c r="EJ201" s="48">
        <f t="shared" si="770"/>
        <v>13</v>
      </c>
      <c r="EK201" s="48">
        <v>0</v>
      </c>
      <c r="EL201" s="48">
        <v>0</v>
      </c>
      <c r="EM201" s="48">
        <v>0</v>
      </c>
      <c r="EN201" s="48">
        <v>0</v>
      </c>
      <c r="EO201" s="48">
        <v>0</v>
      </c>
      <c r="EP201" s="48">
        <v>0</v>
      </c>
      <c r="EQ201" s="48">
        <v>0</v>
      </c>
      <c r="ER201" s="48">
        <v>0</v>
      </c>
      <c r="ES201" s="48">
        <v>0</v>
      </c>
      <c r="ET201" s="48">
        <v>0</v>
      </c>
      <c r="EU201" s="48">
        <v>0</v>
      </c>
      <c r="EV201" s="48">
        <v>0</v>
      </c>
      <c r="EW201" s="48">
        <v>1</v>
      </c>
      <c r="EX201" s="48">
        <v>0</v>
      </c>
      <c r="EY201" s="48">
        <f t="shared" si="771"/>
        <v>1</v>
      </c>
      <c r="EZ201" s="48">
        <f t="shared" si="942"/>
        <v>1</v>
      </c>
      <c r="FA201" s="158"/>
      <c r="FB201" s="48">
        <f t="shared" si="943"/>
        <v>9</v>
      </c>
      <c r="FC201" s="43">
        <f t="shared" si="772"/>
        <v>2017</v>
      </c>
      <c r="FD201" s="78"/>
      <c r="FE201" s="78"/>
      <c r="FF201" s="78"/>
      <c r="FG201" s="78"/>
      <c r="FH201" s="78"/>
      <c r="FI201" s="78"/>
      <c r="FJ201" s="23"/>
      <c r="FK201" s="48"/>
      <c r="FL201" s="43"/>
      <c r="FM201" s="43"/>
      <c r="FN201" s="43"/>
      <c r="FO201" s="43"/>
      <c r="FP201" s="43"/>
      <c r="FQ201" s="43"/>
      <c r="FR201" s="43"/>
      <c r="FS201" s="43"/>
      <c r="FT201" s="43">
        <v>9098190.8311028741</v>
      </c>
      <c r="FU201" s="43">
        <f>FT201</f>
        <v>9098190.8311028741</v>
      </c>
      <c r="FV201" s="43">
        <f t="shared" ref="FV201:FY201" si="962">FU201</f>
        <v>9098190.8311028741</v>
      </c>
      <c r="FW201" s="43">
        <f t="shared" si="962"/>
        <v>9098190.8311028741</v>
      </c>
      <c r="FX201" s="43">
        <f t="shared" si="962"/>
        <v>9098190.8311028741</v>
      </c>
      <c r="FY201" s="43">
        <f t="shared" si="962"/>
        <v>9098190.8311028741</v>
      </c>
      <c r="FZ201" s="43">
        <f t="shared" si="931"/>
        <v>9098190.8311028741</v>
      </c>
      <c r="GA201" s="43">
        <f t="shared" si="932"/>
        <v>9098190.8311028741</v>
      </c>
      <c r="GB201" s="43">
        <f t="shared" si="933"/>
        <v>9098190.8311028741</v>
      </c>
      <c r="GC201" s="43">
        <f t="shared" si="934"/>
        <v>9098190.8311028741</v>
      </c>
      <c r="GD201" s="43">
        <f t="shared" si="935"/>
        <v>9098190.8311028741</v>
      </c>
      <c r="GE201" s="43">
        <f t="shared" si="936"/>
        <v>9098190.8311028741</v>
      </c>
      <c r="GF201" s="43">
        <f t="shared" si="937"/>
        <v>9098190.8311028741</v>
      </c>
      <c r="GG201" s="43">
        <f t="shared" si="938"/>
        <v>9098190.8311028741</v>
      </c>
      <c r="GH201" s="43">
        <f t="shared" si="939"/>
        <v>9098190.8311028741</v>
      </c>
      <c r="GI201" s="43">
        <f t="shared" si="940"/>
        <v>9098190.8311028741</v>
      </c>
      <c r="GJ201" s="158"/>
      <c r="GK201" s="48"/>
      <c r="GL201" s="43"/>
      <c r="GM201" s="43"/>
      <c r="GN201" s="43"/>
      <c r="GO201" s="43"/>
      <c r="GP201" s="43"/>
      <c r="GQ201" s="43"/>
      <c r="GR201" s="43"/>
      <c r="GS201" s="224">
        <v>1</v>
      </c>
      <c r="GT201" s="224">
        <v>1</v>
      </c>
      <c r="GU201" s="224">
        <v>1</v>
      </c>
      <c r="GV201" s="224">
        <v>1</v>
      </c>
      <c r="GW201" s="224">
        <v>1</v>
      </c>
      <c r="GX201" s="224">
        <v>1</v>
      </c>
      <c r="GY201" s="224">
        <v>1</v>
      </c>
      <c r="GZ201" s="224">
        <v>1</v>
      </c>
      <c r="HA201" s="224">
        <v>1</v>
      </c>
      <c r="HB201" s="224">
        <v>1</v>
      </c>
      <c r="HC201" s="224">
        <v>1</v>
      </c>
      <c r="HD201" s="224">
        <v>1</v>
      </c>
      <c r="HE201" s="224">
        <v>1</v>
      </c>
      <c r="HF201" s="224">
        <v>1</v>
      </c>
      <c r="HG201" s="224">
        <v>1</v>
      </c>
      <c r="HH201" s="224">
        <v>1</v>
      </c>
      <c r="HI201" s="224">
        <v>1</v>
      </c>
      <c r="HJ201" s="158"/>
      <c r="HK201" s="48">
        <f t="shared" si="774"/>
        <v>2015</v>
      </c>
      <c r="HL201" s="48">
        <f ca="1">IF($EJ201&gt;0,OFFSET(Dashboard!F$16,$EJ201-1,0),0)</f>
        <v>0</v>
      </c>
      <c r="HM201" s="48">
        <f ca="1">IF($EJ201&gt;0,OFFSET(Dashboard!G$16,$EJ201-1,0),0)</f>
        <v>0</v>
      </c>
      <c r="HN201" s="48">
        <f ca="1">IF($EJ201&gt;0,OFFSET(Dashboard!H$16,$EJ201-1,0),0)</f>
        <v>1</v>
      </c>
      <c r="HO201" s="158"/>
    </row>
    <row r="202" spans="1:223" ht="25.5" customHeight="1" x14ac:dyDescent="0.2">
      <c r="A202" s="48">
        <f t="shared" ca="1" si="941"/>
        <v>1</v>
      </c>
      <c r="B202" s="242">
        <f t="shared" si="961"/>
        <v>192</v>
      </c>
      <c r="C202" s="64"/>
      <c r="D202" s="530" t="str">
        <f ca="1">IF(EJ202&gt;0,OFFSET(Dashboard!$E$16,EJ202-1,0),"")</f>
        <v>2013 T-24</v>
      </c>
      <c r="E202" s="156" t="s">
        <v>530</v>
      </c>
      <c r="F202" s="157" t="s">
        <v>531</v>
      </c>
      <c r="G202" s="716">
        <f t="shared" ca="1" si="944"/>
        <v>1.2362073</v>
      </c>
      <c r="H202" s="715">
        <f t="shared" ca="1" si="945"/>
        <v>0.14480850000000001</v>
      </c>
      <c r="I202" s="713">
        <f t="shared" ca="1" si="946"/>
        <v>0.33534599999999998</v>
      </c>
      <c r="J202" s="525">
        <v>42125</v>
      </c>
      <c r="K202" s="51">
        <v>15</v>
      </c>
      <c r="L202" s="158"/>
      <c r="M202" s="765">
        <v>1</v>
      </c>
      <c r="N202" s="86">
        <v>0</v>
      </c>
      <c r="O202" s="43">
        <v>100</v>
      </c>
      <c r="P202" s="158"/>
      <c r="R202" s="614">
        <v>0.44724264705882355</v>
      </c>
      <c r="S202" s="615">
        <v>5.2389705882352945E-5</v>
      </c>
      <c r="T202" s="615">
        <v>0.12132352941176471</v>
      </c>
      <c r="U202" s="135">
        <v>1</v>
      </c>
      <c r="V202" s="135">
        <v>1</v>
      </c>
      <c r="W202" s="135">
        <v>0</v>
      </c>
      <c r="X202" s="138"/>
      <c r="Y202" s="138"/>
      <c r="Z202" s="48"/>
      <c r="AA202" s="43"/>
      <c r="AB202" s="43"/>
      <c r="AC202" s="43"/>
      <c r="AD202" s="43"/>
      <c r="AE202" s="43"/>
      <c r="AF202" s="43"/>
      <c r="AG202" s="43"/>
      <c r="AH202" s="43">
        <f t="shared" si="924"/>
        <v>0</v>
      </c>
      <c r="AI202" s="43">
        <f t="shared" si="925"/>
        <v>2764064</v>
      </c>
      <c r="AJ202" s="43">
        <f t="shared" si="926"/>
        <v>2764064</v>
      </c>
      <c r="AK202" s="43">
        <f t="shared" si="927"/>
        <v>2764064</v>
      </c>
      <c r="AL202" s="43">
        <f t="shared" si="928"/>
        <v>2764064</v>
      </c>
      <c r="AM202" s="43">
        <f t="shared" si="929"/>
        <v>2764064</v>
      </c>
      <c r="AN202" s="43">
        <f t="shared" si="930"/>
        <v>2764064</v>
      </c>
      <c r="AO202" s="43">
        <f t="shared" si="950"/>
        <v>2764064</v>
      </c>
      <c r="AP202" s="43">
        <f t="shared" si="951"/>
        <v>2764064</v>
      </c>
      <c r="AQ202" s="43">
        <f t="shared" si="952"/>
        <v>2764064</v>
      </c>
      <c r="AR202" s="43">
        <f t="shared" si="953"/>
        <v>2764064</v>
      </c>
      <c r="AS202" s="43">
        <f t="shared" si="954"/>
        <v>2764064</v>
      </c>
      <c r="AT202" s="43">
        <f t="shared" si="955"/>
        <v>2764064</v>
      </c>
      <c r="AU202" s="43">
        <f t="shared" si="956"/>
        <v>2764064</v>
      </c>
      <c r="AV202" s="43">
        <f t="shared" si="957"/>
        <v>2764064</v>
      </c>
      <c r="AW202" s="43">
        <f t="shared" si="958"/>
        <v>2764064</v>
      </c>
      <c r="AX202" s="43">
        <f t="shared" si="959"/>
        <v>2764064</v>
      </c>
      <c r="AY202" s="144"/>
      <c r="AZ202" s="23"/>
      <c r="BA202" s="526"/>
      <c r="BB202" s="92"/>
      <c r="BC202" s="92"/>
      <c r="BD202" s="92"/>
      <c r="BE202" s="92"/>
      <c r="BF202" s="92"/>
      <c r="BG202" s="92"/>
      <c r="BH202" s="92"/>
      <c r="BI202" s="92"/>
      <c r="BJ202" s="92">
        <f t="shared" si="947"/>
        <v>1</v>
      </c>
      <c r="BK202" s="92">
        <f t="shared" si="947"/>
        <v>1</v>
      </c>
      <c r="BL202" s="92">
        <f t="shared" si="947"/>
        <v>1</v>
      </c>
      <c r="BM202" s="92">
        <f t="shared" si="947"/>
        <v>1</v>
      </c>
      <c r="BN202" s="92">
        <f t="shared" si="947"/>
        <v>1</v>
      </c>
      <c r="BO202" s="92">
        <f t="shared" si="947"/>
        <v>1</v>
      </c>
      <c r="BP202" s="92">
        <f t="shared" si="947"/>
        <v>1</v>
      </c>
      <c r="BQ202" s="92">
        <f t="shared" si="947"/>
        <v>1</v>
      </c>
      <c r="BR202" s="92">
        <f t="shared" si="947"/>
        <v>1</v>
      </c>
      <c r="BS202" s="92">
        <f t="shared" si="947"/>
        <v>1</v>
      </c>
      <c r="BT202" s="92">
        <f t="shared" si="947"/>
        <v>1</v>
      </c>
      <c r="BU202" s="92">
        <f t="shared" si="947"/>
        <v>1</v>
      </c>
      <c r="BV202" s="92">
        <f t="shared" si="947"/>
        <v>1</v>
      </c>
      <c r="BW202" s="92">
        <f t="shared" si="947"/>
        <v>1</v>
      </c>
      <c r="BX202" s="92">
        <f t="shared" si="947"/>
        <v>1</v>
      </c>
      <c r="BY202" s="92">
        <f t="shared" si="947"/>
        <v>1</v>
      </c>
      <c r="BZ202" s="23"/>
      <c r="CA202" s="526"/>
      <c r="CB202" s="92"/>
      <c r="CC202" s="92"/>
      <c r="CD202" s="92"/>
      <c r="CE202" s="92"/>
      <c r="CF202" s="92"/>
      <c r="CG202" s="92"/>
      <c r="CH202" s="92"/>
      <c r="CI202" s="92"/>
      <c r="CJ202" s="92">
        <f t="shared" si="948"/>
        <v>1</v>
      </c>
      <c r="CK202" s="92">
        <f t="shared" si="948"/>
        <v>1</v>
      </c>
      <c r="CL202" s="92">
        <f t="shared" si="948"/>
        <v>1</v>
      </c>
      <c r="CM202" s="92">
        <f t="shared" si="948"/>
        <v>1</v>
      </c>
      <c r="CN202" s="92">
        <f t="shared" si="948"/>
        <v>1</v>
      </c>
      <c r="CO202" s="92">
        <f t="shared" si="948"/>
        <v>1</v>
      </c>
      <c r="CP202" s="92">
        <f t="shared" si="948"/>
        <v>1</v>
      </c>
      <c r="CQ202" s="92">
        <f t="shared" si="948"/>
        <v>1</v>
      </c>
      <c r="CR202" s="92">
        <f t="shared" si="948"/>
        <v>1</v>
      </c>
      <c r="CS202" s="92">
        <f t="shared" si="948"/>
        <v>1</v>
      </c>
      <c r="CT202" s="92">
        <f t="shared" si="948"/>
        <v>1</v>
      </c>
      <c r="CU202" s="92">
        <f t="shared" si="948"/>
        <v>1</v>
      </c>
      <c r="CV202" s="92">
        <f t="shared" si="948"/>
        <v>1</v>
      </c>
      <c r="CW202" s="92">
        <f t="shared" si="948"/>
        <v>1</v>
      </c>
      <c r="CX202" s="92">
        <f t="shared" si="948"/>
        <v>1</v>
      </c>
      <c r="CY202" s="92">
        <f t="shared" si="948"/>
        <v>1</v>
      </c>
      <c r="CZ202" s="158"/>
      <c r="DA202" s="526"/>
      <c r="DB202" s="92"/>
      <c r="DC202" s="92"/>
      <c r="DD202" s="92"/>
      <c r="DE202" s="92"/>
      <c r="DF202" s="92"/>
      <c r="DG202" s="92"/>
      <c r="DH202" s="92"/>
      <c r="DI202" s="92"/>
      <c r="DJ202" s="92">
        <f t="shared" si="949"/>
        <v>1</v>
      </c>
      <c r="DK202" s="92">
        <f t="shared" si="949"/>
        <v>1</v>
      </c>
      <c r="DL202" s="92">
        <f t="shared" si="949"/>
        <v>1</v>
      </c>
      <c r="DM202" s="92">
        <f t="shared" si="949"/>
        <v>1</v>
      </c>
      <c r="DN202" s="92">
        <f t="shared" si="949"/>
        <v>1</v>
      </c>
      <c r="DO202" s="92">
        <f t="shared" si="949"/>
        <v>1</v>
      </c>
      <c r="DP202" s="92">
        <f t="shared" si="949"/>
        <v>1</v>
      </c>
      <c r="DQ202" s="92">
        <f t="shared" si="949"/>
        <v>1</v>
      </c>
      <c r="DR202" s="92">
        <f t="shared" si="949"/>
        <v>1</v>
      </c>
      <c r="DS202" s="92">
        <f t="shared" si="949"/>
        <v>1</v>
      </c>
      <c r="DT202" s="92">
        <f t="shared" si="949"/>
        <v>1</v>
      </c>
      <c r="DU202" s="92">
        <f t="shared" si="949"/>
        <v>1</v>
      </c>
      <c r="DV202" s="92">
        <f t="shared" si="949"/>
        <v>1</v>
      </c>
      <c r="DW202" s="92">
        <f t="shared" si="949"/>
        <v>1</v>
      </c>
      <c r="DX202" s="92">
        <f t="shared" si="949"/>
        <v>1</v>
      </c>
      <c r="DY202" s="92">
        <f t="shared" si="949"/>
        <v>1</v>
      </c>
      <c r="DZ202" s="158"/>
      <c r="EA202" s="48">
        <v>12</v>
      </c>
      <c r="EB202" s="47">
        <v>5.3504136614899493E-2</v>
      </c>
      <c r="EC202" s="48">
        <v>2005</v>
      </c>
      <c r="ED202" s="49">
        <v>8.2760224009515906E-3</v>
      </c>
      <c r="EE202" s="50">
        <v>0.27251145845007901</v>
      </c>
      <c r="EF202" s="71"/>
      <c r="EH202" s="47">
        <f t="shared" si="960"/>
        <v>0.71</v>
      </c>
      <c r="EI202" s="23"/>
      <c r="EJ202" s="48">
        <f t="shared" si="770"/>
        <v>13</v>
      </c>
      <c r="EK202" s="48">
        <v>0</v>
      </c>
      <c r="EL202" s="48">
        <v>0</v>
      </c>
      <c r="EM202" s="48">
        <v>0</v>
      </c>
      <c r="EN202" s="48">
        <v>0</v>
      </c>
      <c r="EO202" s="48">
        <v>0</v>
      </c>
      <c r="EP202" s="48">
        <v>0</v>
      </c>
      <c r="EQ202" s="48">
        <v>0</v>
      </c>
      <c r="ER202" s="48">
        <v>0</v>
      </c>
      <c r="ES202" s="48">
        <v>0</v>
      </c>
      <c r="ET202" s="48">
        <v>0</v>
      </c>
      <c r="EU202" s="48">
        <v>0</v>
      </c>
      <c r="EV202" s="48">
        <v>0</v>
      </c>
      <c r="EW202" s="48">
        <v>1</v>
      </c>
      <c r="EX202" s="48">
        <v>0</v>
      </c>
      <c r="EY202" s="48">
        <f t="shared" si="771"/>
        <v>1</v>
      </c>
      <c r="EZ202" s="48">
        <f t="shared" si="942"/>
        <v>1</v>
      </c>
      <c r="FA202" s="158"/>
      <c r="FB202" s="48">
        <f t="shared" si="943"/>
        <v>9</v>
      </c>
      <c r="FC202" s="43">
        <f t="shared" si="772"/>
        <v>2017</v>
      </c>
      <c r="FD202" s="78"/>
      <c r="FE202" s="78"/>
      <c r="FF202" s="78"/>
      <c r="FG202" s="78"/>
      <c r="FH202" s="78"/>
      <c r="FI202" s="78"/>
      <c r="FJ202" s="23"/>
      <c r="FK202" s="48"/>
      <c r="FL202" s="43"/>
      <c r="FM202" s="43"/>
      <c r="FN202" s="43"/>
      <c r="FO202" s="43"/>
      <c r="FP202" s="43"/>
      <c r="FQ202" s="43"/>
      <c r="FR202" s="43"/>
      <c r="FS202" s="43"/>
      <c r="FT202" s="43">
        <v>2764064</v>
      </c>
      <c r="FU202" s="43">
        <v>2764064</v>
      </c>
      <c r="FV202" s="43">
        <v>2764064</v>
      </c>
      <c r="FW202" s="43">
        <v>2764064</v>
      </c>
      <c r="FX202" s="43">
        <v>2764064</v>
      </c>
      <c r="FY202" s="43">
        <v>2764064</v>
      </c>
      <c r="FZ202" s="43">
        <f t="shared" si="931"/>
        <v>2764064</v>
      </c>
      <c r="GA202" s="43">
        <f t="shared" si="932"/>
        <v>2764064</v>
      </c>
      <c r="GB202" s="43">
        <f t="shared" si="933"/>
        <v>2764064</v>
      </c>
      <c r="GC202" s="43">
        <f t="shared" si="934"/>
        <v>2764064</v>
      </c>
      <c r="GD202" s="43">
        <f t="shared" si="935"/>
        <v>2764064</v>
      </c>
      <c r="GE202" s="43">
        <f t="shared" si="936"/>
        <v>2764064</v>
      </c>
      <c r="GF202" s="43">
        <f t="shared" si="937"/>
        <v>2764064</v>
      </c>
      <c r="GG202" s="43">
        <f t="shared" si="938"/>
        <v>2764064</v>
      </c>
      <c r="GH202" s="43">
        <f t="shared" si="939"/>
        <v>2764064</v>
      </c>
      <c r="GI202" s="43">
        <f t="shared" si="940"/>
        <v>2764064</v>
      </c>
      <c r="GJ202" s="158"/>
      <c r="GK202" s="48"/>
      <c r="GL202" s="43"/>
      <c r="GM202" s="43"/>
      <c r="GN202" s="43"/>
      <c r="GO202" s="43"/>
      <c r="GP202" s="43"/>
      <c r="GQ202" s="43"/>
      <c r="GR202" s="43"/>
      <c r="GS202" s="224">
        <v>1</v>
      </c>
      <c r="GT202" s="224">
        <v>1</v>
      </c>
      <c r="GU202" s="224">
        <v>1</v>
      </c>
      <c r="GV202" s="224">
        <v>1</v>
      </c>
      <c r="GW202" s="224">
        <v>1</v>
      </c>
      <c r="GX202" s="224">
        <v>1</v>
      </c>
      <c r="GY202" s="224">
        <v>1</v>
      </c>
      <c r="GZ202" s="224">
        <v>1</v>
      </c>
      <c r="HA202" s="224">
        <v>1</v>
      </c>
      <c r="HB202" s="224">
        <v>1</v>
      </c>
      <c r="HC202" s="224">
        <v>1</v>
      </c>
      <c r="HD202" s="224">
        <v>1</v>
      </c>
      <c r="HE202" s="224">
        <v>1</v>
      </c>
      <c r="HF202" s="224">
        <v>1</v>
      </c>
      <c r="HG202" s="224">
        <v>1</v>
      </c>
      <c r="HH202" s="224">
        <v>1</v>
      </c>
      <c r="HI202" s="224">
        <v>1</v>
      </c>
      <c r="HJ202" s="158"/>
      <c r="HK202" s="48">
        <f t="shared" si="774"/>
        <v>2015</v>
      </c>
      <c r="HL202" s="48">
        <f ca="1">IF($EJ202&gt;0,OFFSET(Dashboard!F$16,$EJ202-1,0),0)</f>
        <v>0</v>
      </c>
      <c r="HM202" s="48">
        <f ca="1">IF($EJ202&gt;0,OFFSET(Dashboard!G$16,$EJ202-1,0),0)</f>
        <v>0</v>
      </c>
      <c r="HN202" s="48">
        <f ca="1">IF($EJ202&gt;0,OFFSET(Dashboard!H$16,$EJ202-1,0),0)</f>
        <v>1</v>
      </c>
      <c r="HO202" s="158"/>
    </row>
    <row r="203" spans="1:223" ht="25.5" customHeight="1" x14ac:dyDescent="0.2">
      <c r="A203" s="48">
        <f t="shared" ca="1" si="941"/>
        <v>1</v>
      </c>
      <c r="B203" s="242">
        <f t="shared" si="961"/>
        <v>193</v>
      </c>
      <c r="C203" s="64"/>
      <c r="D203" s="530" t="str">
        <f ca="1">IF(EJ203&gt;0,OFFSET(Dashboard!$E$16,EJ203-1,0),"")</f>
        <v>2013 T-24</v>
      </c>
      <c r="E203" s="156" t="s">
        <v>532</v>
      </c>
      <c r="F203" s="157" t="s">
        <v>533</v>
      </c>
      <c r="G203" s="716">
        <f t="shared" ca="1" si="944"/>
        <v>12.597406597013601</v>
      </c>
      <c r="H203" s="715">
        <f t="shared" ca="1" si="945"/>
        <v>0</v>
      </c>
      <c r="I203" s="713">
        <f t="shared" ca="1" si="946"/>
        <v>0</v>
      </c>
      <c r="J203" s="525">
        <v>42125</v>
      </c>
      <c r="K203" s="51">
        <v>15</v>
      </c>
      <c r="L203" s="158"/>
      <c r="M203" s="765">
        <v>1</v>
      </c>
      <c r="N203" s="86">
        <v>0</v>
      </c>
      <c r="O203" s="43">
        <v>100</v>
      </c>
      <c r="P203" s="158"/>
      <c r="R203" s="614">
        <v>6.8715850778925086E-2</v>
      </c>
      <c r="S203" s="615">
        <v>0</v>
      </c>
      <c r="T203" s="615">
        <v>0</v>
      </c>
      <c r="U203" s="135">
        <v>1</v>
      </c>
      <c r="V203" s="135">
        <v>1</v>
      </c>
      <c r="W203" s="135">
        <v>0</v>
      </c>
      <c r="X203" s="138"/>
      <c r="Y203" s="138"/>
      <c r="Z203" s="48"/>
      <c r="AA203" s="43"/>
      <c r="AB203" s="43"/>
      <c r="AC203" s="43"/>
      <c r="AD203" s="43"/>
      <c r="AE203" s="43"/>
      <c r="AF203" s="43"/>
      <c r="AG203" s="43"/>
      <c r="AH203" s="43">
        <f t="shared" si="924"/>
        <v>0</v>
      </c>
      <c r="AI203" s="43">
        <f t="shared" si="925"/>
        <v>183326066.02721685</v>
      </c>
      <c r="AJ203" s="43">
        <f t="shared" si="926"/>
        <v>183326066.02721685</v>
      </c>
      <c r="AK203" s="43">
        <f t="shared" si="927"/>
        <v>183326066.02721685</v>
      </c>
      <c r="AL203" s="43">
        <f t="shared" si="928"/>
        <v>183326066.02721685</v>
      </c>
      <c r="AM203" s="43">
        <f t="shared" si="929"/>
        <v>183326066.02721685</v>
      </c>
      <c r="AN203" s="43">
        <f t="shared" si="930"/>
        <v>183326066.02721685</v>
      </c>
      <c r="AO203" s="43">
        <f t="shared" si="950"/>
        <v>183326066.02721685</v>
      </c>
      <c r="AP203" s="43">
        <f t="shared" si="951"/>
        <v>183326066.02721685</v>
      </c>
      <c r="AQ203" s="43">
        <f t="shared" si="952"/>
        <v>183326066.02721685</v>
      </c>
      <c r="AR203" s="43">
        <f t="shared" si="953"/>
        <v>183326066.02721685</v>
      </c>
      <c r="AS203" s="43">
        <f t="shared" si="954"/>
        <v>183326066.02721685</v>
      </c>
      <c r="AT203" s="43">
        <f t="shared" si="955"/>
        <v>183326066.02721685</v>
      </c>
      <c r="AU203" s="43">
        <f t="shared" si="956"/>
        <v>183326066.02721685</v>
      </c>
      <c r="AV203" s="43">
        <f t="shared" si="957"/>
        <v>183326066.02721685</v>
      </c>
      <c r="AW203" s="43">
        <f t="shared" si="958"/>
        <v>183326066.02721685</v>
      </c>
      <c r="AX203" s="43">
        <f t="shared" si="959"/>
        <v>183326066.02721685</v>
      </c>
      <c r="AY203" s="144"/>
      <c r="AZ203" s="23"/>
      <c r="BA203" s="526"/>
      <c r="BB203" s="92"/>
      <c r="BC203" s="92"/>
      <c r="BD203" s="92"/>
      <c r="BE203" s="92"/>
      <c r="BF203" s="92"/>
      <c r="BG203" s="92"/>
      <c r="BH203" s="92"/>
      <c r="BI203" s="92"/>
      <c r="BJ203" s="92">
        <f t="shared" si="947"/>
        <v>1</v>
      </c>
      <c r="BK203" s="92">
        <f t="shared" si="947"/>
        <v>1</v>
      </c>
      <c r="BL203" s="92">
        <f t="shared" si="947"/>
        <v>1</v>
      </c>
      <c r="BM203" s="92">
        <f t="shared" si="947"/>
        <v>1</v>
      </c>
      <c r="BN203" s="92">
        <f t="shared" si="947"/>
        <v>1</v>
      </c>
      <c r="BO203" s="92">
        <f t="shared" si="947"/>
        <v>1</v>
      </c>
      <c r="BP203" s="92">
        <f t="shared" si="947"/>
        <v>1</v>
      </c>
      <c r="BQ203" s="92">
        <f t="shared" si="947"/>
        <v>1</v>
      </c>
      <c r="BR203" s="92">
        <f t="shared" si="947"/>
        <v>1</v>
      </c>
      <c r="BS203" s="92">
        <f t="shared" si="947"/>
        <v>1</v>
      </c>
      <c r="BT203" s="92">
        <f t="shared" si="947"/>
        <v>1</v>
      </c>
      <c r="BU203" s="92">
        <f t="shared" si="947"/>
        <v>1</v>
      </c>
      <c r="BV203" s="92">
        <f t="shared" si="947"/>
        <v>1</v>
      </c>
      <c r="BW203" s="92">
        <f t="shared" ref="BJ203:BY219" si="963">$BM$6</f>
        <v>1</v>
      </c>
      <c r="BX203" s="92">
        <f t="shared" si="963"/>
        <v>1</v>
      </c>
      <c r="BY203" s="92">
        <f t="shared" si="963"/>
        <v>1</v>
      </c>
      <c r="BZ203" s="23"/>
      <c r="CA203" s="526"/>
      <c r="CB203" s="92"/>
      <c r="CC203" s="92"/>
      <c r="CD203" s="92"/>
      <c r="CE203" s="92"/>
      <c r="CF203" s="92"/>
      <c r="CG203" s="92"/>
      <c r="CH203" s="92"/>
      <c r="CI203" s="92"/>
      <c r="CJ203" s="92">
        <f t="shared" si="948"/>
        <v>1</v>
      </c>
      <c r="CK203" s="92">
        <f t="shared" si="948"/>
        <v>1</v>
      </c>
      <c r="CL203" s="92">
        <f t="shared" si="948"/>
        <v>1</v>
      </c>
      <c r="CM203" s="92">
        <f t="shared" si="948"/>
        <v>1</v>
      </c>
      <c r="CN203" s="92">
        <f t="shared" si="948"/>
        <v>1</v>
      </c>
      <c r="CO203" s="92">
        <f t="shared" si="948"/>
        <v>1</v>
      </c>
      <c r="CP203" s="92">
        <f t="shared" si="948"/>
        <v>1</v>
      </c>
      <c r="CQ203" s="92">
        <f t="shared" si="948"/>
        <v>1</v>
      </c>
      <c r="CR203" s="92">
        <f t="shared" si="948"/>
        <v>1</v>
      </c>
      <c r="CS203" s="92">
        <f t="shared" si="948"/>
        <v>1</v>
      </c>
      <c r="CT203" s="92">
        <f t="shared" si="948"/>
        <v>1</v>
      </c>
      <c r="CU203" s="92">
        <f t="shared" si="948"/>
        <v>1</v>
      </c>
      <c r="CV203" s="92">
        <f t="shared" si="948"/>
        <v>1</v>
      </c>
      <c r="CW203" s="92">
        <f t="shared" ref="CJ203:CY219" si="964">$BM$6</f>
        <v>1</v>
      </c>
      <c r="CX203" s="92">
        <f t="shared" si="964"/>
        <v>1</v>
      </c>
      <c r="CY203" s="92">
        <f t="shared" si="964"/>
        <v>1</v>
      </c>
      <c r="CZ203" s="158"/>
      <c r="DA203" s="526"/>
      <c r="DB203" s="92"/>
      <c r="DC203" s="92"/>
      <c r="DD203" s="92"/>
      <c r="DE203" s="92"/>
      <c r="DF203" s="92"/>
      <c r="DG203" s="92"/>
      <c r="DH203" s="92"/>
      <c r="DI203" s="92"/>
      <c r="DJ203" s="92">
        <f t="shared" si="949"/>
        <v>1</v>
      </c>
      <c r="DK203" s="92">
        <f t="shared" si="949"/>
        <v>1</v>
      </c>
      <c r="DL203" s="92">
        <f t="shared" si="949"/>
        <v>1</v>
      </c>
      <c r="DM203" s="92">
        <f t="shared" si="949"/>
        <v>1</v>
      </c>
      <c r="DN203" s="92">
        <f t="shared" si="949"/>
        <v>1</v>
      </c>
      <c r="DO203" s="92">
        <f t="shared" si="949"/>
        <v>1</v>
      </c>
      <c r="DP203" s="92">
        <f t="shared" si="949"/>
        <v>1</v>
      </c>
      <c r="DQ203" s="92">
        <f t="shared" si="949"/>
        <v>1</v>
      </c>
      <c r="DR203" s="92">
        <f t="shared" si="949"/>
        <v>1</v>
      </c>
      <c r="DS203" s="92">
        <f t="shared" si="949"/>
        <v>1</v>
      </c>
      <c r="DT203" s="92">
        <f t="shared" si="949"/>
        <v>1</v>
      </c>
      <c r="DU203" s="92">
        <f t="shared" si="949"/>
        <v>1</v>
      </c>
      <c r="DV203" s="92">
        <f t="shared" si="949"/>
        <v>1</v>
      </c>
      <c r="DW203" s="92">
        <f t="shared" ref="DJ203:DY219" si="965">$BM$6</f>
        <v>1</v>
      </c>
      <c r="DX203" s="92">
        <f t="shared" si="965"/>
        <v>1</v>
      </c>
      <c r="DY203" s="92">
        <f t="shared" si="965"/>
        <v>1</v>
      </c>
      <c r="DZ203" s="158"/>
      <c r="EA203" s="48">
        <v>12</v>
      </c>
      <c r="EB203" s="47">
        <v>5.3504136614899493E-2</v>
      </c>
      <c r="EC203" s="48">
        <v>2005</v>
      </c>
      <c r="ED203" s="49">
        <v>8.2760224009515906E-3</v>
      </c>
      <c r="EE203" s="50">
        <v>0.27251145845007901</v>
      </c>
      <c r="EF203" s="71"/>
      <c r="EH203" s="47">
        <f t="shared" si="960"/>
        <v>0.71</v>
      </c>
      <c r="EI203" s="23"/>
      <c r="EJ203" s="48">
        <f t="shared" ref="EJ203:EJ233" si="966">SUMPRODUCT(EK203:EX203,$EK$2:$EX$2)</f>
        <v>13</v>
      </c>
      <c r="EK203" s="48">
        <v>0</v>
      </c>
      <c r="EL203" s="48">
        <v>0</v>
      </c>
      <c r="EM203" s="48">
        <v>0</v>
      </c>
      <c r="EN203" s="48">
        <v>0</v>
      </c>
      <c r="EO203" s="48">
        <v>0</v>
      </c>
      <c r="EP203" s="48">
        <v>0</v>
      </c>
      <c r="EQ203" s="48">
        <v>0</v>
      </c>
      <c r="ER203" s="48">
        <v>0</v>
      </c>
      <c r="ES203" s="48">
        <v>0</v>
      </c>
      <c r="ET203" s="48">
        <v>0</v>
      </c>
      <c r="EU203" s="48">
        <v>0</v>
      </c>
      <c r="EV203" s="48">
        <v>0</v>
      </c>
      <c r="EW203" s="48">
        <v>1</v>
      </c>
      <c r="EX203" s="48">
        <v>0</v>
      </c>
      <c r="EY203" s="48">
        <f t="shared" ref="EY203:EY233" si="967">SUM(EK203:EX203)</f>
        <v>1</v>
      </c>
      <c r="EZ203" s="48">
        <f t="shared" si="942"/>
        <v>1</v>
      </c>
      <c r="FA203" s="158"/>
      <c r="FB203" s="48">
        <f t="shared" si="943"/>
        <v>9</v>
      </c>
      <c r="FC203" s="43">
        <f t="shared" ref="FC203:FC233" si="968">MAX(YEAR(J203)+1,$FC$2)</f>
        <v>2017</v>
      </c>
      <c r="FD203" s="78"/>
      <c r="FE203" s="78"/>
      <c r="FF203" s="78"/>
      <c r="FG203" s="78"/>
      <c r="FH203" s="78"/>
      <c r="FI203" s="78"/>
      <c r="FJ203" s="23"/>
      <c r="FK203" s="48"/>
      <c r="FL203" s="43"/>
      <c r="FM203" s="43"/>
      <c r="FN203" s="43"/>
      <c r="FO203" s="43"/>
      <c r="FP203" s="43"/>
      <c r="FQ203" s="43"/>
      <c r="FR203" s="43"/>
      <c r="FS203" s="43"/>
      <c r="FT203" s="43">
        <v>183326066.02721685</v>
      </c>
      <c r="FU203" s="43">
        <v>183326066.02721685</v>
      </c>
      <c r="FV203" s="43">
        <v>183326066.02721685</v>
      </c>
      <c r="FW203" s="43">
        <v>183326066.02721685</v>
      </c>
      <c r="FX203" s="43">
        <v>183326066.02721685</v>
      </c>
      <c r="FY203" s="43">
        <v>183326066.02721685</v>
      </c>
      <c r="FZ203" s="43">
        <f t="shared" si="931"/>
        <v>183326066.02721685</v>
      </c>
      <c r="GA203" s="43">
        <f t="shared" si="932"/>
        <v>183326066.02721685</v>
      </c>
      <c r="GB203" s="43">
        <f t="shared" si="933"/>
        <v>183326066.02721685</v>
      </c>
      <c r="GC203" s="43">
        <f t="shared" si="934"/>
        <v>183326066.02721685</v>
      </c>
      <c r="GD203" s="43">
        <f t="shared" si="935"/>
        <v>183326066.02721685</v>
      </c>
      <c r="GE203" s="43">
        <f t="shared" si="936"/>
        <v>183326066.02721685</v>
      </c>
      <c r="GF203" s="43">
        <f t="shared" si="937"/>
        <v>183326066.02721685</v>
      </c>
      <c r="GG203" s="43">
        <f t="shared" si="938"/>
        <v>183326066.02721685</v>
      </c>
      <c r="GH203" s="43">
        <f t="shared" si="939"/>
        <v>183326066.02721685</v>
      </c>
      <c r="GI203" s="43">
        <f t="shared" si="940"/>
        <v>183326066.02721685</v>
      </c>
      <c r="GJ203" s="158"/>
      <c r="GK203" s="48"/>
      <c r="GL203" s="43"/>
      <c r="GM203" s="43"/>
      <c r="GN203" s="43"/>
      <c r="GO203" s="43"/>
      <c r="GP203" s="43"/>
      <c r="GQ203" s="43"/>
      <c r="GR203" s="43"/>
      <c r="GS203" s="224">
        <v>1</v>
      </c>
      <c r="GT203" s="224">
        <v>1</v>
      </c>
      <c r="GU203" s="224">
        <v>1</v>
      </c>
      <c r="GV203" s="224">
        <v>1</v>
      </c>
      <c r="GW203" s="224">
        <v>1</v>
      </c>
      <c r="GX203" s="224">
        <v>1</v>
      </c>
      <c r="GY203" s="224">
        <v>1</v>
      </c>
      <c r="GZ203" s="224">
        <v>1</v>
      </c>
      <c r="HA203" s="224">
        <v>1</v>
      </c>
      <c r="HB203" s="224">
        <v>1</v>
      </c>
      <c r="HC203" s="224">
        <v>1</v>
      </c>
      <c r="HD203" s="224">
        <v>1</v>
      </c>
      <c r="HE203" s="224">
        <v>1</v>
      </c>
      <c r="HF203" s="224">
        <v>1</v>
      </c>
      <c r="HG203" s="224">
        <v>1</v>
      </c>
      <c r="HH203" s="224">
        <v>1</v>
      </c>
      <c r="HI203" s="224">
        <v>1</v>
      </c>
      <c r="HJ203" s="158"/>
      <c r="HK203" s="48">
        <f t="shared" ref="HK203:HK233" si="969">YEAR(J203)*EZ203</f>
        <v>2015</v>
      </c>
      <c r="HL203" s="48">
        <f ca="1">IF($EJ203&gt;0,OFFSET(Dashboard!F$16,$EJ203-1,0),0)</f>
        <v>0</v>
      </c>
      <c r="HM203" s="48">
        <f ca="1">IF($EJ203&gt;0,OFFSET(Dashboard!G$16,$EJ203-1,0),0)</f>
        <v>0</v>
      </c>
      <c r="HN203" s="48">
        <f ca="1">IF($EJ203&gt;0,OFFSET(Dashboard!H$16,$EJ203-1,0),0)</f>
        <v>1</v>
      </c>
      <c r="HO203" s="158"/>
    </row>
    <row r="204" spans="1:223" ht="25.5" customHeight="1" x14ac:dyDescent="0.2">
      <c r="A204" s="48">
        <f t="shared" ca="1" si="941"/>
        <v>1</v>
      </c>
      <c r="B204" s="242">
        <f t="shared" ref="B204:B223" si="970">B203+1</f>
        <v>194</v>
      </c>
      <c r="C204" s="64"/>
      <c r="D204" s="530" t="str">
        <f ca="1">IF(EJ204&gt;0,OFFSET(Dashboard!$E$16,EJ204-1,0),"")</f>
        <v>2013 T-24</v>
      </c>
      <c r="E204" s="156" t="s">
        <v>534</v>
      </c>
      <c r="F204" s="157" t="s">
        <v>535</v>
      </c>
      <c r="G204" s="716">
        <f t="shared" ca="1" si="944"/>
        <v>179.2</v>
      </c>
      <c r="H204" s="715">
        <f t="shared" ca="1" si="945"/>
        <v>46.78</v>
      </c>
      <c r="I204" s="713">
        <f t="shared" ca="1" si="946"/>
        <v>1.01</v>
      </c>
      <c r="J204" s="525">
        <v>42125</v>
      </c>
      <c r="K204" s="51">
        <v>15</v>
      </c>
      <c r="L204" s="158"/>
      <c r="M204" s="765">
        <v>1</v>
      </c>
      <c r="N204" s="86">
        <v>0</v>
      </c>
      <c r="O204" s="43">
        <v>100</v>
      </c>
      <c r="P204" s="158"/>
      <c r="R204" s="614">
        <v>0.97749329314357136</v>
      </c>
      <c r="S204" s="615">
        <v>2.5517375141326042E-4</v>
      </c>
      <c r="T204" s="615">
        <v>5.5093092972935661E-3</v>
      </c>
      <c r="U204" s="135">
        <v>1</v>
      </c>
      <c r="V204" s="135">
        <v>1</v>
      </c>
      <c r="W204" s="135">
        <v>0</v>
      </c>
      <c r="X204" s="138"/>
      <c r="Y204" s="138"/>
      <c r="Z204" s="48"/>
      <c r="AA204" s="43"/>
      <c r="AB204" s="43"/>
      <c r="AC204" s="43"/>
      <c r="AD204" s="43"/>
      <c r="AE204" s="43"/>
      <c r="AF204" s="43"/>
      <c r="AG204" s="43"/>
      <c r="AH204" s="43">
        <f t="shared" si="924"/>
        <v>0</v>
      </c>
      <c r="AI204" s="43">
        <f t="shared" si="925"/>
        <v>183326066.02721685</v>
      </c>
      <c r="AJ204" s="43">
        <f t="shared" si="926"/>
        <v>183326066.02721685</v>
      </c>
      <c r="AK204" s="43">
        <f t="shared" si="927"/>
        <v>183326066.02721685</v>
      </c>
      <c r="AL204" s="43">
        <f t="shared" si="928"/>
        <v>183326066.02721685</v>
      </c>
      <c r="AM204" s="43">
        <f t="shared" si="929"/>
        <v>183326066.02721685</v>
      </c>
      <c r="AN204" s="43">
        <f t="shared" si="930"/>
        <v>183326066.02721685</v>
      </c>
      <c r="AO204" s="43">
        <f t="shared" si="950"/>
        <v>183326066.02721685</v>
      </c>
      <c r="AP204" s="43">
        <f t="shared" si="951"/>
        <v>183326066.02721685</v>
      </c>
      <c r="AQ204" s="43">
        <f t="shared" si="952"/>
        <v>183326066.02721685</v>
      </c>
      <c r="AR204" s="43">
        <f t="shared" si="953"/>
        <v>183326066.02721685</v>
      </c>
      <c r="AS204" s="43">
        <f t="shared" si="954"/>
        <v>183326066.02721685</v>
      </c>
      <c r="AT204" s="43">
        <f t="shared" si="955"/>
        <v>183326066.02721685</v>
      </c>
      <c r="AU204" s="43">
        <f t="shared" si="956"/>
        <v>183326066.02721685</v>
      </c>
      <c r="AV204" s="43">
        <f t="shared" si="957"/>
        <v>183326066.02721685</v>
      </c>
      <c r="AW204" s="43">
        <f t="shared" si="958"/>
        <v>183326066.02721685</v>
      </c>
      <c r="AX204" s="43">
        <f t="shared" si="959"/>
        <v>183326066.02721685</v>
      </c>
      <c r="AY204" s="144"/>
      <c r="AZ204" s="23"/>
      <c r="BA204" s="526"/>
      <c r="BB204" s="92"/>
      <c r="BC204" s="92"/>
      <c r="BD204" s="92"/>
      <c r="BE204" s="92"/>
      <c r="BF204" s="92"/>
      <c r="BG204" s="92"/>
      <c r="BH204" s="92"/>
      <c r="BI204" s="92"/>
      <c r="BJ204" s="92">
        <f t="shared" si="963"/>
        <v>1</v>
      </c>
      <c r="BK204" s="92">
        <f t="shared" si="963"/>
        <v>1</v>
      </c>
      <c r="BL204" s="92">
        <f t="shared" si="963"/>
        <v>1</v>
      </c>
      <c r="BM204" s="92">
        <f t="shared" si="963"/>
        <v>1</v>
      </c>
      <c r="BN204" s="92">
        <f t="shared" si="963"/>
        <v>1</v>
      </c>
      <c r="BO204" s="92">
        <f t="shared" si="963"/>
        <v>1</v>
      </c>
      <c r="BP204" s="92">
        <f t="shared" si="963"/>
        <v>1</v>
      </c>
      <c r="BQ204" s="92">
        <f t="shared" si="963"/>
        <v>1</v>
      </c>
      <c r="BR204" s="92">
        <f t="shared" si="963"/>
        <v>1</v>
      </c>
      <c r="BS204" s="92">
        <f t="shared" si="963"/>
        <v>1</v>
      </c>
      <c r="BT204" s="92">
        <f t="shared" si="963"/>
        <v>1</v>
      </c>
      <c r="BU204" s="92">
        <f t="shared" si="963"/>
        <v>1</v>
      </c>
      <c r="BV204" s="92">
        <f t="shared" si="963"/>
        <v>1</v>
      </c>
      <c r="BW204" s="92">
        <f t="shared" si="963"/>
        <v>1</v>
      </c>
      <c r="BX204" s="92">
        <f t="shared" si="963"/>
        <v>1</v>
      </c>
      <c r="BY204" s="92">
        <f t="shared" si="963"/>
        <v>1</v>
      </c>
      <c r="BZ204" s="23"/>
      <c r="CA204" s="526"/>
      <c r="CB204" s="92"/>
      <c r="CC204" s="92"/>
      <c r="CD204" s="92"/>
      <c r="CE204" s="92"/>
      <c r="CF204" s="92"/>
      <c r="CG204" s="92"/>
      <c r="CH204" s="92"/>
      <c r="CI204" s="92"/>
      <c r="CJ204" s="92">
        <f t="shared" si="964"/>
        <v>1</v>
      </c>
      <c r="CK204" s="92">
        <f t="shared" si="964"/>
        <v>1</v>
      </c>
      <c r="CL204" s="92">
        <f t="shared" si="964"/>
        <v>1</v>
      </c>
      <c r="CM204" s="92">
        <f t="shared" si="964"/>
        <v>1</v>
      </c>
      <c r="CN204" s="92">
        <f t="shared" si="964"/>
        <v>1</v>
      </c>
      <c r="CO204" s="92">
        <f t="shared" si="964"/>
        <v>1</v>
      </c>
      <c r="CP204" s="92">
        <f t="shared" si="964"/>
        <v>1</v>
      </c>
      <c r="CQ204" s="92">
        <f t="shared" si="964"/>
        <v>1</v>
      </c>
      <c r="CR204" s="92">
        <f t="shared" si="964"/>
        <v>1</v>
      </c>
      <c r="CS204" s="92">
        <f t="shared" si="964"/>
        <v>1</v>
      </c>
      <c r="CT204" s="92">
        <f t="shared" si="964"/>
        <v>1</v>
      </c>
      <c r="CU204" s="92">
        <f t="shared" si="964"/>
        <v>1</v>
      </c>
      <c r="CV204" s="92">
        <f t="shared" si="964"/>
        <v>1</v>
      </c>
      <c r="CW204" s="92">
        <f t="shared" si="964"/>
        <v>1</v>
      </c>
      <c r="CX204" s="92">
        <f t="shared" si="964"/>
        <v>1</v>
      </c>
      <c r="CY204" s="92">
        <f t="shared" si="964"/>
        <v>1</v>
      </c>
      <c r="CZ204" s="158"/>
      <c r="DA204" s="526"/>
      <c r="DB204" s="92"/>
      <c r="DC204" s="92"/>
      <c r="DD204" s="92"/>
      <c r="DE204" s="92"/>
      <c r="DF204" s="92"/>
      <c r="DG204" s="92"/>
      <c r="DH204" s="92"/>
      <c r="DI204" s="92"/>
      <c r="DJ204" s="92">
        <f t="shared" si="965"/>
        <v>1</v>
      </c>
      <c r="DK204" s="92">
        <f t="shared" si="965"/>
        <v>1</v>
      </c>
      <c r="DL204" s="92">
        <f t="shared" si="965"/>
        <v>1</v>
      </c>
      <c r="DM204" s="92">
        <f t="shared" si="965"/>
        <v>1</v>
      </c>
      <c r="DN204" s="92">
        <f t="shared" si="965"/>
        <v>1</v>
      </c>
      <c r="DO204" s="92">
        <f t="shared" si="965"/>
        <v>1</v>
      </c>
      <c r="DP204" s="92">
        <f t="shared" si="965"/>
        <v>1</v>
      </c>
      <c r="DQ204" s="92">
        <f t="shared" si="965"/>
        <v>1</v>
      </c>
      <c r="DR204" s="92">
        <f t="shared" si="965"/>
        <v>1</v>
      </c>
      <c r="DS204" s="92">
        <f t="shared" si="965"/>
        <v>1</v>
      </c>
      <c r="DT204" s="92">
        <f t="shared" si="965"/>
        <v>1</v>
      </c>
      <c r="DU204" s="92">
        <f t="shared" si="965"/>
        <v>1</v>
      </c>
      <c r="DV204" s="92">
        <f t="shared" si="965"/>
        <v>1</v>
      </c>
      <c r="DW204" s="92">
        <f t="shared" si="965"/>
        <v>1</v>
      </c>
      <c r="DX204" s="92">
        <f t="shared" si="965"/>
        <v>1</v>
      </c>
      <c r="DY204" s="92">
        <f t="shared" si="965"/>
        <v>1</v>
      </c>
      <c r="DZ204" s="158"/>
      <c r="EA204" s="48">
        <v>12</v>
      </c>
      <c r="EB204" s="47">
        <v>0.3</v>
      </c>
      <c r="EC204" s="48">
        <v>2005</v>
      </c>
      <c r="ED204" s="49">
        <v>2.5913944479205701E-2</v>
      </c>
      <c r="EE204" s="50">
        <v>0.25775916622200501</v>
      </c>
      <c r="EF204" s="71"/>
      <c r="EH204" s="47">
        <f t="shared" si="960"/>
        <v>0.71</v>
      </c>
      <c r="EI204" s="23"/>
      <c r="EJ204" s="48">
        <f t="shared" si="966"/>
        <v>13</v>
      </c>
      <c r="EK204" s="48">
        <v>0</v>
      </c>
      <c r="EL204" s="48">
        <v>0</v>
      </c>
      <c r="EM204" s="48">
        <v>0</v>
      </c>
      <c r="EN204" s="48">
        <v>0</v>
      </c>
      <c r="EO204" s="48">
        <v>0</v>
      </c>
      <c r="EP204" s="48">
        <v>0</v>
      </c>
      <c r="EQ204" s="48">
        <v>0</v>
      </c>
      <c r="ER204" s="48">
        <v>0</v>
      </c>
      <c r="ES204" s="48">
        <v>0</v>
      </c>
      <c r="ET204" s="48">
        <v>0</v>
      </c>
      <c r="EU204" s="48">
        <v>0</v>
      </c>
      <c r="EV204" s="48">
        <v>0</v>
      </c>
      <c r="EW204" s="48">
        <v>1</v>
      </c>
      <c r="EX204" s="48">
        <v>0</v>
      </c>
      <c r="EY204" s="48">
        <f t="shared" si="967"/>
        <v>1</v>
      </c>
      <c r="EZ204" s="48">
        <f t="shared" si="942"/>
        <v>1</v>
      </c>
      <c r="FA204" s="158"/>
      <c r="FB204" s="48">
        <f t="shared" si="943"/>
        <v>9</v>
      </c>
      <c r="FC204" s="43">
        <f t="shared" si="968"/>
        <v>2017</v>
      </c>
      <c r="FD204" s="78"/>
      <c r="FE204" s="78"/>
      <c r="FF204" s="78"/>
      <c r="FG204" s="78"/>
      <c r="FH204" s="78"/>
      <c r="FI204" s="78"/>
      <c r="FJ204" s="23"/>
      <c r="FK204" s="48"/>
      <c r="FL204" s="43"/>
      <c r="FM204" s="43"/>
      <c r="FN204" s="43"/>
      <c r="FO204" s="43"/>
      <c r="FP204" s="43"/>
      <c r="FQ204" s="43"/>
      <c r="FR204" s="43"/>
      <c r="FS204" s="43"/>
      <c r="FT204" s="43">
        <v>183326066.02721685</v>
      </c>
      <c r="FU204" s="43">
        <v>183326066.02721685</v>
      </c>
      <c r="FV204" s="43">
        <v>183326066.02721685</v>
      </c>
      <c r="FW204" s="43">
        <v>183326066.02721685</v>
      </c>
      <c r="FX204" s="43">
        <v>183326066.02721685</v>
      </c>
      <c r="FY204" s="43">
        <v>183326066.02721685</v>
      </c>
      <c r="FZ204" s="43">
        <f t="shared" si="931"/>
        <v>183326066.02721685</v>
      </c>
      <c r="GA204" s="43">
        <f t="shared" si="932"/>
        <v>183326066.02721685</v>
      </c>
      <c r="GB204" s="43">
        <f t="shared" si="933"/>
        <v>183326066.02721685</v>
      </c>
      <c r="GC204" s="43">
        <f t="shared" si="934"/>
        <v>183326066.02721685</v>
      </c>
      <c r="GD204" s="43">
        <f t="shared" si="935"/>
        <v>183326066.02721685</v>
      </c>
      <c r="GE204" s="43">
        <f t="shared" si="936"/>
        <v>183326066.02721685</v>
      </c>
      <c r="GF204" s="43">
        <f t="shared" si="937"/>
        <v>183326066.02721685</v>
      </c>
      <c r="GG204" s="43">
        <f t="shared" si="938"/>
        <v>183326066.02721685</v>
      </c>
      <c r="GH204" s="43">
        <f t="shared" si="939"/>
        <v>183326066.02721685</v>
      </c>
      <c r="GI204" s="43">
        <f t="shared" si="940"/>
        <v>183326066.02721685</v>
      </c>
      <c r="GJ204" s="158"/>
      <c r="GK204" s="48"/>
      <c r="GL204" s="43"/>
      <c r="GM204" s="43"/>
      <c r="GN204" s="43"/>
      <c r="GO204" s="43"/>
      <c r="GP204" s="43"/>
      <c r="GQ204" s="43"/>
      <c r="GR204" s="43"/>
      <c r="GS204" s="224">
        <v>1</v>
      </c>
      <c r="GT204" s="224">
        <v>1</v>
      </c>
      <c r="GU204" s="224">
        <v>1</v>
      </c>
      <c r="GV204" s="224">
        <v>1</v>
      </c>
      <c r="GW204" s="224">
        <v>1</v>
      </c>
      <c r="GX204" s="224">
        <v>1</v>
      </c>
      <c r="GY204" s="224">
        <v>1</v>
      </c>
      <c r="GZ204" s="224">
        <v>1</v>
      </c>
      <c r="HA204" s="224">
        <v>1</v>
      </c>
      <c r="HB204" s="224">
        <v>1</v>
      </c>
      <c r="HC204" s="224">
        <v>1</v>
      </c>
      <c r="HD204" s="224">
        <v>1</v>
      </c>
      <c r="HE204" s="224">
        <v>1</v>
      </c>
      <c r="HF204" s="224">
        <v>1</v>
      </c>
      <c r="HG204" s="224">
        <v>1</v>
      </c>
      <c r="HH204" s="224">
        <v>1</v>
      </c>
      <c r="HI204" s="224">
        <v>1</v>
      </c>
      <c r="HJ204" s="158"/>
      <c r="HK204" s="48">
        <f t="shared" si="969"/>
        <v>2015</v>
      </c>
      <c r="HL204" s="48">
        <f ca="1">IF($EJ204&gt;0,OFFSET(Dashboard!F$16,$EJ204-1,0),0)</f>
        <v>0</v>
      </c>
      <c r="HM204" s="48">
        <f ca="1">IF($EJ204&gt;0,OFFSET(Dashboard!G$16,$EJ204-1,0),0)</f>
        <v>0</v>
      </c>
      <c r="HN204" s="48">
        <f ca="1">IF($EJ204&gt;0,OFFSET(Dashboard!H$16,$EJ204-1,0),0)</f>
        <v>1</v>
      </c>
      <c r="HO204" s="158"/>
    </row>
    <row r="205" spans="1:223" ht="25.5" customHeight="1" x14ac:dyDescent="0.2">
      <c r="A205" s="48">
        <f t="shared" ca="1" si="941"/>
        <v>1</v>
      </c>
      <c r="B205" s="242">
        <f t="shared" si="970"/>
        <v>195</v>
      </c>
      <c r="C205" s="64"/>
      <c r="D205" s="530" t="str">
        <f ca="1">IF(EJ205&gt;0,OFFSET(Dashboard!$E$16,EJ205-1,0),"")</f>
        <v>2013 T-24</v>
      </c>
      <c r="E205" s="156" t="s">
        <v>536</v>
      </c>
      <c r="F205" s="157" t="s">
        <v>537</v>
      </c>
      <c r="G205" s="716">
        <f t="shared" ca="1" si="944"/>
        <v>2.2939310577612755</v>
      </c>
      <c r="H205" s="715">
        <f t="shared" ca="1" si="945"/>
        <v>0</v>
      </c>
      <c r="I205" s="713">
        <f t="shared" ca="1" si="946"/>
        <v>0</v>
      </c>
      <c r="J205" s="525">
        <v>42005</v>
      </c>
      <c r="K205" s="51">
        <v>15</v>
      </c>
      <c r="L205" s="158"/>
      <c r="M205" s="765">
        <v>1</v>
      </c>
      <c r="N205" s="86">
        <v>0</v>
      </c>
      <c r="O205" s="43">
        <v>100</v>
      </c>
      <c r="P205" s="158"/>
      <c r="R205" s="614">
        <v>100.6286654571537</v>
      </c>
      <c r="S205" s="615">
        <v>0</v>
      </c>
      <c r="T205" s="615">
        <v>0</v>
      </c>
      <c r="U205" s="135">
        <v>1.04</v>
      </c>
      <c r="V205" s="135">
        <v>1.32</v>
      </c>
      <c r="W205" s="135">
        <v>-2.0666666666666667E-2</v>
      </c>
      <c r="X205" s="138"/>
      <c r="Y205" s="138"/>
      <c r="Z205" s="48"/>
      <c r="AA205" s="43"/>
      <c r="AB205" s="43"/>
      <c r="AC205" s="43"/>
      <c r="AD205" s="43"/>
      <c r="AE205" s="43"/>
      <c r="AF205" s="43"/>
      <c r="AG205" s="43"/>
      <c r="AH205" s="43">
        <f t="shared" si="924"/>
        <v>0</v>
      </c>
      <c r="AI205" s="43">
        <f t="shared" si="925"/>
        <v>22796</v>
      </c>
      <c r="AJ205" s="43">
        <f t="shared" si="926"/>
        <v>22796</v>
      </c>
      <c r="AK205" s="43">
        <f t="shared" si="927"/>
        <v>22796</v>
      </c>
      <c r="AL205" s="43">
        <f t="shared" si="928"/>
        <v>22796</v>
      </c>
      <c r="AM205" s="43">
        <f t="shared" si="929"/>
        <v>22796</v>
      </c>
      <c r="AN205" s="43">
        <f t="shared" si="930"/>
        <v>22796</v>
      </c>
      <c r="AO205" s="43">
        <f t="shared" si="950"/>
        <v>22796</v>
      </c>
      <c r="AP205" s="43">
        <f t="shared" si="951"/>
        <v>22796</v>
      </c>
      <c r="AQ205" s="43">
        <f t="shared" si="952"/>
        <v>22796</v>
      </c>
      <c r="AR205" s="43">
        <f t="shared" si="953"/>
        <v>22796</v>
      </c>
      <c r="AS205" s="43">
        <f t="shared" si="954"/>
        <v>22796</v>
      </c>
      <c r="AT205" s="43">
        <f t="shared" si="955"/>
        <v>22796</v>
      </c>
      <c r="AU205" s="43">
        <f t="shared" si="956"/>
        <v>22796</v>
      </c>
      <c r="AV205" s="43">
        <f t="shared" si="957"/>
        <v>22796</v>
      </c>
      <c r="AW205" s="43">
        <f t="shared" si="958"/>
        <v>22796</v>
      </c>
      <c r="AX205" s="43">
        <f t="shared" si="959"/>
        <v>22796</v>
      </c>
      <c r="AY205" s="144"/>
      <c r="AZ205" s="23"/>
      <c r="BA205" s="526"/>
      <c r="BB205" s="92"/>
      <c r="BC205" s="92"/>
      <c r="BD205" s="92"/>
      <c r="BE205" s="92"/>
      <c r="BF205" s="92"/>
      <c r="BG205" s="92"/>
      <c r="BH205" s="92"/>
      <c r="BI205" s="92"/>
      <c r="BJ205" s="92">
        <f t="shared" si="963"/>
        <v>1</v>
      </c>
      <c r="BK205" s="92">
        <f t="shared" si="963"/>
        <v>1</v>
      </c>
      <c r="BL205" s="92">
        <f t="shared" si="963"/>
        <v>1</v>
      </c>
      <c r="BM205" s="92">
        <f t="shared" si="963"/>
        <v>1</v>
      </c>
      <c r="BN205" s="92">
        <f t="shared" si="963"/>
        <v>1</v>
      </c>
      <c r="BO205" s="92">
        <f t="shared" si="963"/>
        <v>1</v>
      </c>
      <c r="BP205" s="92">
        <f t="shared" si="963"/>
        <v>1</v>
      </c>
      <c r="BQ205" s="92">
        <f t="shared" si="963"/>
        <v>1</v>
      </c>
      <c r="BR205" s="92">
        <f t="shared" si="963"/>
        <v>1</v>
      </c>
      <c r="BS205" s="92">
        <f t="shared" si="963"/>
        <v>1</v>
      </c>
      <c r="BT205" s="92">
        <f t="shared" si="963"/>
        <v>1</v>
      </c>
      <c r="BU205" s="92">
        <f t="shared" si="963"/>
        <v>1</v>
      </c>
      <c r="BV205" s="92">
        <f t="shared" si="963"/>
        <v>1</v>
      </c>
      <c r="BW205" s="92">
        <f t="shared" si="963"/>
        <v>1</v>
      </c>
      <c r="BX205" s="92">
        <f t="shared" si="963"/>
        <v>1</v>
      </c>
      <c r="BY205" s="92">
        <f t="shared" si="963"/>
        <v>1</v>
      </c>
      <c r="BZ205" s="23"/>
      <c r="CA205" s="526"/>
      <c r="CB205" s="92"/>
      <c r="CC205" s="92"/>
      <c r="CD205" s="92"/>
      <c r="CE205" s="92"/>
      <c r="CF205" s="92"/>
      <c r="CG205" s="92"/>
      <c r="CH205" s="92"/>
      <c r="CI205" s="92"/>
      <c r="CJ205" s="92">
        <f t="shared" si="964"/>
        <v>1</v>
      </c>
      <c r="CK205" s="92">
        <f t="shared" si="964"/>
        <v>1</v>
      </c>
      <c r="CL205" s="92">
        <f t="shared" si="964"/>
        <v>1</v>
      </c>
      <c r="CM205" s="92">
        <f t="shared" si="964"/>
        <v>1</v>
      </c>
      <c r="CN205" s="92">
        <f t="shared" si="964"/>
        <v>1</v>
      </c>
      <c r="CO205" s="92">
        <f t="shared" si="964"/>
        <v>1</v>
      </c>
      <c r="CP205" s="92">
        <f t="shared" si="964"/>
        <v>1</v>
      </c>
      <c r="CQ205" s="92">
        <f t="shared" si="964"/>
        <v>1</v>
      </c>
      <c r="CR205" s="92">
        <f t="shared" si="964"/>
        <v>1</v>
      </c>
      <c r="CS205" s="92">
        <f t="shared" si="964"/>
        <v>1</v>
      </c>
      <c r="CT205" s="92">
        <f t="shared" si="964"/>
        <v>1</v>
      </c>
      <c r="CU205" s="92">
        <f t="shared" si="964"/>
        <v>1</v>
      </c>
      <c r="CV205" s="92">
        <f t="shared" si="964"/>
        <v>1</v>
      </c>
      <c r="CW205" s="92">
        <f t="shared" si="964"/>
        <v>1</v>
      </c>
      <c r="CX205" s="92">
        <f t="shared" si="964"/>
        <v>1</v>
      </c>
      <c r="CY205" s="92">
        <f t="shared" si="964"/>
        <v>1</v>
      </c>
      <c r="CZ205" s="158"/>
      <c r="DA205" s="526"/>
      <c r="DB205" s="92"/>
      <c r="DC205" s="92"/>
      <c r="DD205" s="92"/>
      <c r="DE205" s="92"/>
      <c r="DF205" s="92"/>
      <c r="DG205" s="92"/>
      <c r="DH205" s="92"/>
      <c r="DI205" s="92"/>
      <c r="DJ205" s="92">
        <f t="shared" si="965"/>
        <v>1</v>
      </c>
      <c r="DK205" s="92">
        <f t="shared" si="965"/>
        <v>1</v>
      </c>
      <c r="DL205" s="92">
        <f t="shared" si="965"/>
        <v>1</v>
      </c>
      <c r="DM205" s="92">
        <f t="shared" si="965"/>
        <v>1</v>
      </c>
      <c r="DN205" s="92">
        <f t="shared" si="965"/>
        <v>1</v>
      </c>
      <c r="DO205" s="92">
        <f t="shared" si="965"/>
        <v>1</v>
      </c>
      <c r="DP205" s="92">
        <f t="shared" si="965"/>
        <v>1</v>
      </c>
      <c r="DQ205" s="92">
        <f t="shared" si="965"/>
        <v>1</v>
      </c>
      <c r="DR205" s="92">
        <f t="shared" si="965"/>
        <v>1</v>
      </c>
      <c r="DS205" s="92">
        <f t="shared" si="965"/>
        <v>1</v>
      </c>
      <c r="DT205" s="92">
        <f t="shared" si="965"/>
        <v>1</v>
      </c>
      <c r="DU205" s="92">
        <f t="shared" si="965"/>
        <v>1</v>
      </c>
      <c r="DV205" s="92">
        <f t="shared" si="965"/>
        <v>1</v>
      </c>
      <c r="DW205" s="92">
        <f t="shared" si="965"/>
        <v>1</v>
      </c>
      <c r="DX205" s="92">
        <f t="shared" si="965"/>
        <v>1</v>
      </c>
      <c r="DY205" s="92">
        <f t="shared" si="965"/>
        <v>1</v>
      </c>
      <c r="DZ205" s="158"/>
      <c r="EA205" s="48">
        <v>12</v>
      </c>
      <c r="EB205" s="47">
        <v>0.3</v>
      </c>
      <c r="EC205" s="48">
        <v>2005</v>
      </c>
      <c r="ED205" s="49">
        <v>1.8010000000000002E-2</v>
      </c>
      <c r="EE205" s="50">
        <v>0.35593999999999998</v>
      </c>
      <c r="EF205" s="71"/>
      <c r="EH205" s="47">
        <f t="shared" si="960"/>
        <v>0.71</v>
      </c>
      <c r="EI205" s="23"/>
      <c r="EJ205" s="48">
        <f t="shared" si="966"/>
        <v>13</v>
      </c>
      <c r="EK205" s="48">
        <v>0</v>
      </c>
      <c r="EL205" s="48">
        <v>0</v>
      </c>
      <c r="EM205" s="48">
        <v>0</v>
      </c>
      <c r="EN205" s="48">
        <v>0</v>
      </c>
      <c r="EO205" s="48">
        <v>0</v>
      </c>
      <c r="EP205" s="48">
        <v>0</v>
      </c>
      <c r="EQ205" s="48">
        <v>0</v>
      </c>
      <c r="ER205" s="48">
        <v>0</v>
      </c>
      <c r="ES205" s="48">
        <v>0</v>
      </c>
      <c r="ET205" s="48">
        <v>0</v>
      </c>
      <c r="EU205" s="48">
        <v>0</v>
      </c>
      <c r="EV205" s="48">
        <v>0</v>
      </c>
      <c r="EW205" s="48">
        <v>1</v>
      </c>
      <c r="EX205" s="48">
        <v>0</v>
      </c>
      <c r="EY205" s="48">
        <f t="shared" si="967"/>
        <v>1</v>
      </c>
      <c r="EZ205" s="48">
        <f t="shared" si="942"/>
        <v>1</v>
      </c>
      <c r="FA205" s="158"/>
      <c r="FB205" s="48">
        <f t="shared" si="943"/>
        <v>9</v>
      </c>
      <c r="FC205" s="43">
        <f t="shared" si="968"/>
        <v>2017</v>
      </c>
      <c r="FD205" s="78"/>
      <c r="FE205" s="78"/>
      <c r="FF205" s="78"/>
      <c r="FG205" s="78"/>
      <c r="FH205" s="78"/>
      <c r="FI205" s="78"/>
      <c r="FJ205" s="23"/>
      <c r="FK205" s="48"/>
      <c r="FL205" s="43"/>
      <c r="FM205" s="43"/>
      <c r="FN205" s="43"/>
      <c r="FO205" s="43"/>
      <c r="FP205" s="43"/>
      <c r="FQ205" s="43"/>
      <c r="FR205" s="43"/>
      <c r="FS205" s="43"/>
      <c r="FT205" s="43">
        <v>22796</v>
      </c>
      <c r="FU205" s="43">
        <v>22796</v>
      </c>
      <c r="FV205" s="43">
        <v>22796</v>
      </c>
      <c r="FW205" s="43">
        <v>22796</v>
      </c>
      <c r="FX205" s="43">
        <v>22796</v>
      </c>
      <c r="FY205" s="43">
        <v>22796</v>
      </c>
      <c r="FZ205" s="43">
        <f t="shared" si="931"/>
        <v>22796</v>
      </c>
      <c r="GA205" s="43">
        <f t="shared" si="932"/>
        <v>22796</v>
      </c>
      <c r="GB205" s="43">
        <f t="shared" si="933"/>
        <v>22796</v>
      </c>
      <c r="GC205" s="43">
        <f t="shared" si="934"/>
        <v>22796</v>
      </c>
      <c r="GD205" s="43">
        <f t="shared" si="935"/>
        <v>22796</v>
      </c>
      <c r="GE205" s="43">
        <f t="shared" si="936"/>
        <v>22796</v>
      </c>
      <c r="GF205" s="43">
        <f t="shared" si="937"/>
        <v>22796</v>
      </c>
      <c r="GG205" s="43">
        <f t="shared" si="938"/>
        <v>22796</v>
      </c>
      <c r="GH205" s="43">
        <f t="shared" si="939"/>
        <v>22796</v>
      </c>
      <c r="GI205" s="43">
        <f t="shared" si="940"/>
        <v>22796</v>
      </c>
      <c r="GJ205" s="158"/>
      <c r="GK205" s="48"/>
      <c r="GL205" s="43"/>
      <c r="GM205" s="43"/>
      <c r="GN205" s="43"/>
      <c r="GO205" s="43"/>
      <c r="GP205" s="43"/>
      <c r="GQ205" s="43"/>
      <c r="GR205" s="43"/>
      <c r="GS205" s="224">
        <v>1</v>
      </c>
      <c r="GT205" s="224">
        <v>1</v>
      </c>
      <c r="GU205" s="224">
        <v>1</v>
      </c>
      <c r="GV205" s="224">
        <v>1</v>
      </c>
      <c r="GW205" s="224">
        <v>1</v>
      </c>
      <c r="GX205" s="224">
        <v>1</v>
      </c>
      <c r="GY205" s="224">
        <v>1</v>
      </c>
      <c r="GZ205" s="224">
        <v>1</v>
      </c>
      <c r="HA205" s="224">
        <v>1</v>
      </c>
      <c r="HB205" s="224">
        <v>1</v>
      </c>
      <c r="HC205" s="224">
        <v>1</v>
      </c>
      <c r="HD205" s="224">
        <v>1</v>
      </c>
      <c r="HE205" s="224">
        <v>1</v>
      </c>
      <c r="HF205" s="224">
        <v>1</v>
      </c>
      <c r="HG205" s="224">
        <v>1</v>
      </c>
      <c r="HH205" s="224">
        <v>1</v>
      </c>
      <c r="HI205" s="224">
        <v>1</v>
      </c>
      <c r="HJ205" s="158"/>
      <c r="HK205" s="48">
        <f t="shared" si="969"/>
        <v>2015</v>
      </c>
      <c r="HL205" s="48">
        <f ca="1">IF($EJ205&gt;0,OFFSET(Dashboard!F$16,$EJ205-1,0),0)</f>
        <v>0</v>
      </c>
      <c r="HM205" s="48">
        <f ca="1">IF($EJ205&gt;0,OFFSET(Dashboard!G$16,$EJ205-1,0),0)</f>
        <v>0</v>
      </c>
      <c r="HN205" s="48">
        <f ca="1">IF($EJ205&gt;0,OFFSET(Dashboard!H$16,$EJ205-1,0),0)</f>
        <v>1</v>
      </c>
      <c r="HO205" s="158"/>
    </row>
    <row r="206" spans="1:223" ht="25.5" customHeight="1" x14ac:dyDescent="0.2">
      <c r="A206" s="48">
        <f t="shared" ca="1" si="941"/>
        <v>0</v>
      </c>
      <c r="B206" s="242">
        <f t="shared" si="970"/>
        <v>196</v>
      </c>
      <c r="C206" s="64"/>
      <c r="D206" s="653" t="str">
        <f ca="1">IF(EJ206&gt;0,OFFSET(Dashboard!$E$16,EJ206-1,0),"")</f>
        <v/>
      </c>
      <c r="E206" s="654" t="s">
        <v>538</v>
      </c>
      <c r="F206" s="655" t="s">
        <v>539</v>
      </c>
      <c r="G206" s="716">
        <f t="shared" ca="1" si="944"/>
        <v>2.6930846799713093</v>
      </c>
      <c r="H206" s="715">
        <f t="shared" ca="1" si="945"/>
        <v>2.9816294671110923</v>
      </c>
      <c r="I206" s="713">
        <f t="shared" ca="1" si="946"/>
        <v>0.67327116999282732</v>
      </c>
      <c r="J206" s="525">
        <v>42005</v>
      </c>
      <c r="K206" s="51">
        <v>30</v>
      </c>
      <c r="L206" s="158"/>
      <c r="M206" s="765">
        <v>1</v>
      </c>
      <c r="N206" s="86">
        <v>0</v>
      </c>
      <c r="O206" s="43">
        <v>100</v>
      </c>
      <c r="P206" s="158"/>
      <c r="R206" s="614">
        <v>118.13847516982406</v>
      </c>
      <c r="S206" s="615">
        <v>0.13079616893801949</v>
      </c>
      <c r="T206" s="615">
        <v>29.534618792456016</v>
      </c>
      <c r="U206" s="135">
        <v>1</v>
      </c>
      <c r="V206" s="135">
        <v>1</v>
      </c>
      <c r="W206" s="135">
        <v>0</v>
      </c>
      <c r="X206" s="138"/>
      <c r="Y206" s="138"/>
      <c r="Z206" s="48"/>
      <c r="AA206" s="43"/>
      <c r="AB206" s="43"/>
      <c r="AC206" s="43"/>
      <c r="AD206" s="43"/>
      <c r="AE206" s="43"/>
      <c r="AF206" s="43"/>
      <c r="AG206" s="43"/>
      <c r="AH206" s="43">
        <f t="shared" si="924"/>
        <v>0</v>
      </c>
      <c r="AI206" s="43">
        <f t="shared" si="925"/>
        <v>22796</v>
      </c>
      <c r="AJ206" s="43">
        <f t="shared" si="926"/>
        <v>22796</v>
      </c>
      <c r="AK206" s="43">
        <f t="shared" si="927"/>
        <v>22796</v>
      </c>
      <c r="AL206" s="43">
        <f t="shared" si="928"/>
        <v>22796</v>
      </c>
      <c r="AM206" s="43">
        <f t="shared" si="929"/>
        <v>22796</v>
      </c>
      <c r="AN206" s="43">
        <f t="shared" si="930"/>
        <v>22796</v>
      </c>
      <c r="AO206" s="43">
        <f t="shared" si="950"/>
        <v>22796</v>
      </c>
      <c r="AP206" s="43">
        <f t="shared" si="951"/>
        <v>22796</v>
      </c>
      <c r="AQ206" s="43">
        <f t="shared" si="952"/>
        <v>22796</v>
      </c>
      <c r="AR206" s="43">
        <f t="shared" si="953"/>
        <v>22796</v>
      </c>
      <c r="AS206" s="43">
        <f t="shared" si="954"/>
        <v>22796</v>
      </c>
      <c r="AT206" s="43">
        <f t="shared" si="955"/>
        <v>22796</v>
      </c>
      <c r="AU206" s="43">
        <f t="shared" si="956"/>
        <v>22796</v>
      </c>
      <c r="AV206" s="43">
        <f t="shared" si="957"/>
        <v>22796</v>
      </c>
      <c r="AW206" s="43">
        <f t="shared" si="958"/>
        <v>22796</v>
      </c>
      <c r="AX206" s="43">
        <f t="shared" si="959"/>
        <v>22796</v>
      </c>
      <c r="AY206" s="144"/>
      <c r="AZ206" s="23"/>
      <c r="BA206" s="526"/>
      <c r="BB206" s="92"/>
      <c r="BC206" s="92"/>
      <c r="BD206" s="92"/>
      <c r="BE206" s="92"/>
      <c r="BF206" s="92"/>
      <c r="BG206" s="92"/>
      <c r="BH206" s="92"/>
      <c r="BI206" s="92"/>
      <c r="BJ206" s="92">
        <f t="shared" si="963"/>
        <v>1</v>
      </c>
      <c r="BK206" s="92">
        <f t="shared" si="963"/>
        <v>1</v>
      </c>
      <c r="BL206" s="92">
        <f t="shared" si="963"/>
        <v>1</v>
      </c>
      <c r="BM206" s="92">
        <f t="shared" si="963"/>
        <v>1</v>
      </c>
      <c r="BN206" s="92">
        <f t="shared" si="963"/>
        <v>1</v>
      </c>
      <c r="BO206" s="92">
        <f t="shared" si="963"/>
        <v>1</v>
      </c>
      <c r="BP206" s="92">
        <f t="shared" si="963"/>
        <v>1</v>
      </c>
      <c r="BQ206" s="92">
        <f t="shared" si="963"/>
        <v>1</v>
      </c>
      <c r="BR206" s="92">
        <f t="shared" si="963"/>
        <v>1</v>
      </c>
      <c r="BS206" s="92">
        <f t="shared" si="963"/>
        <v>1</v>
      </c>
      <c r="BT206" s="92">
        <f t="shared" si="963"/>
        <v>1</v>
      </c>
      <c r="BU206" s="92">
        <f t="shared" si="963"/>
        <v>1</v>
      </c>
      <c r="BV206" s="92">
        <f t="shared" si="963"/>
        <v>1</v>
      </c>
      <c r="BW206" s="92">
        <f t="shared" si="963"/>
        <v>1</v>
      </c>
      <c r="BX206" s="92">
        <f t="shared" si="963"/>
        <v>1</v>
      </c>
      <c r="BY206" s="92">
        <f t="shared" si="963"/>
        <v>1</v>
      </c>
      <c r="BZ206" s="23"/>
      <c r="CA206" s="526"/>
      <c r="CB206" s="92"/>
      <c r="CC206" s="92"/>
      <c r="CD206" s="92"/>
      <c r="CE206" s="92"/>
      <c r="CF206" s="92"/>
      <c r="CG206" s="92"/>
      <c r="CH206" s="92"/>
      <c r="CI206" s="92"/>
      <c r="CJ206" s="92">
        <f t="shared" si="964"/>
        <v>1</v>
      </c>
      <c r="CK206" s="92">
        <f t="shared" si="964"/>
        <v>1</v>
      </c>
      <c r="CL206" s="92">
        <f t="shared" si="964"/>
        <v>1</v>
      </c>
      <c r="CM206" s="92">
        <f t="shared" si="964"/>
        <v>1</v>
      </c>
      <c r="CN206" s="92">
        <f t="shared" si="964"/>
        <v>1</v>
      </c>
      <c r="CO206" s="92">
        <f t="shared" si="964"/>
        <v>1</v>
      </c>
      <c r="CP206" s="92">
        <f t="shared" si="964"/>
        <v>1</v>
      </c>
      <c r="CQ206" s="92">
        <f t="shared" si="964"/>
        <v>1</v>
      </c>
      <c r="CR206" s="92">
        <f t="shared" si="964"/>
        <v>1</v>
      </c>
      <c r="CS206" s="92">
        <f t="shared" si="964"/>
        <v>1</v>
      </c>
      <c r="CT206" s="92">
        <f t="shared" si="964"/>
        <v>1</v>
      </c>
      <c r="CU206" s="92">
        <f t="shared" si="964"/>
        <v>1</v>
      </c>
      <c r="CV206" s="92">
        <f t="shared" si="964"/>
        <v>1</v>
      </c>
      <c r="CW206" s="92">
        <f t="shared" si="964"/>
        <v>1</v>
      </c>
      <c r="CX206" s="92">
        <f t="shared" si="964"/>
        <v>1</v>
      </c>
      <c r="CY206" s="92">
        <f t="shared" si="964"/>
        <v>1</v>
      </c>
      <c r="CZ206" s="158"/>
      <c r="DA206" s="526"/>
      <c r="DB206" s="92"/>
      <c r="DC206" s="92"/>
      <c r="DD206" s="92"/>
      <c r="DE206" s="92"/>
      <c r="DF206" s="92"/>
      <c r="DG206" s="92"/>
      <c r="DH206" s="92"/>
      <c r="DI206" s="92"/>
      <c r="DJ206" s="92">
        <f t="shared" si="965"/>
        <v>1</v>
      </c>
      <c r="DK206" s="92">
        <f t="shared" si="965"/>
        <v>1</v>
      </c>
      <c r="DL206" s="92">
        <f t="shared" si="965"/>
        <v>1</v>
      </c>
      <c r="DM206" s="92">
        <f t="shared" si="965"/>
        <v>1</v>
      </c>
      <c r="DN206" s="92">
        <f t="shared" si="965"/>
        <v>1</v>
      </c>
      <c r="DO206" s="92">
        <f t="shared" si="965"/>
        <v>1</v>
      </c>
      <c r="DP206" s="92">
        <f t="shared" si="965"/>
        <v>1</v>
      </c>
      <c r="DQ206" s="92">
        <f t="shared" si="965"/>
        <v>1</v>
      </c>
      <c r="DR206" s="92">
        <f t="shared" si="965"/>
        <v>1</v>
      </c>
      <c r="DS206" s="92">
        <f t="shared" si="965"/>
        <v>1</v>
      </c>
      <c r="DT206" s="92">
        <f t="shared" si="965"/>
        <v>1</v>
      </c>
      <c r="DU206" s="92">
        <f t="shared" si="965"/>
        <v>1</v>
      </c>
      <c r="DV206" s="92">
        <f t="shared" si="965"/>
        <v>1</v>
      </c>
      <c r="DW206" s="92">
        <f t="shared" si="965"/>
        <v>1</v>
      </c>
      <c r="DX206" s="92">
        <f t="shared" si="965"/>
        <v>1</v>
      </c>
      <c r="DY206" s="92">
        <f t="shared" si="965"/>
        <v>1</v>
      </c>
      <c r="DZ206" s="158"/>
      <c r="EA206" s="48">
        <v>12</v>
      </c>
      <c r="EB206" s="47">
        <v>0.3</v>
      </c>
      <c r="EC206" s="48">
        <v>2005</v>
      </c>
      <c r="ED206" s="49">
        <v>1.8010000000000002E-2</v>
      </c>
      <c r="EE206" s="50">
        <v>0.35593999999999998</v>
      </c>
      <c r="EF206" s="71"/>
      <c r="EH206" s="47">
        <f t="shared" si="960"/>
        <v>0.71</v>
      </c>
      <c r="EI206" s="23"/>
      <c r="EJ206" s="48">
        <f t="shared" si="966"/>
        <v>0</v>
      </c>
      <c r="EK206" s="48">
        <v>0</v>
      </c>
      <c r="EL206" s="48">
        <v>0</v>
      </c>
      <c r="EM206" s="48">
        <v>0</v>
      </c>
      <c r="EN206" s="48">
        <v>0</v>
      </c>
      <c r="EO206" s="48">
        <v>0</v>
      </c>
      <c r="EP206" s="48">
        <v>0</v>
      </c>
      <c r="EQ206" s="48">
        <v>0</v>
      </c>
      <c r="ER206" s="48">
        <v>0</v>
      </c>
      <c r="ES206" s="48">
        <v>0</v>
      </c>
      <c r="ET206" s="48">
        <v>0</v>
      </c>
      <c r="EU206" s="48">
        <v>0</v>
      </c>
      <c r="EV206" s="48">
        <v>0</v>
      </c>
      <c r="EW206" s="48">
        <v>0</v>
      </c>
      <c r="EX206" s="48">
        <v>0</v>
      </c>
      <c r="EY206" s="48">
        <f t="shared" si="967"/>
        <v>0</v>
      </c>
      <c r="EZ206" s="48">
        <f t="shared" si="942"/>
        <v>0</v>
      </c>
      <c r="FA206" s="158"/>
      <c r="FB206" s="48">
        <f t="shared" si="943"/>
        <v>9</v>
      </c>
      <c r="FC206" s="43">
        <f t="shared" si="968"/>
        <v>2017</v>
      </c>
      <c r="FD206" s="78"/>
      <c r="FE206" s="78"/>
      <c r="FF206" s="78"/>
      <c r="FG206" s="78"/>
      <c r="FH206" s="78"/>
      <c r="FI206" s="78"/>
      <c r="FJ206" s="23"/>
      <c r="FK206" s="48"/>
      <c r="FL206" s="43"/>
      <c r="FM206" s="43"/>
      <c r="FN206" s="43"/>
      <c r="FO206" s="43"/>
      <c r="FP206" s="43"/>
      <c r="FQ206" s="43"/>
      <c r="FR206" s="43"/>
      <c r="FS206" s="43"/>
      <c r="FT206" s="43">
        <v>22796</v>
      </c>
      <c r="FU206" s="43">
        <v>22796</v>
      </c>
      <c r="FV206" s="43">
        <v>22796</v>
      </c>
      <c r="FW206" s="43">
        <v>22796</v>
      </c>
      <c r="FX206" s="43">
        <v>22796</v>
      </c>
      <c r="FY206" s="43">
        <v>22796</v>
      </c>
      <c r="FZ206" s="43">
        <f t="shared" ref="FZ206:GI206" si="971">FY206</f>
        <v>22796</v>
      </c>
      <c r="GA206" s="43">
        <f t="shared" si="971"/>
        <v>22796</v>
      </c>
      <c r="GB206" s="43">
        <f t="shared" si="971"/>
        <v>22796</v>
      </c>
      <c r="GC206" s="43">
        <f t="shared" si="971"/>
        <v>22796</v>
      </c>
      <c r="GD206" s="43">
        <f t="shared" si="971"/>
        <v>22796</v>
      </c>
      <c r="GE206" s="43">
        <f t="shared" si="971"/>
        <v>22796</v>
      </c>
      <c r="GF206" s="43">
        <f t="shared" si="971"/>
        <v>22796</v>
      </c>
      <c r="GG206" s="43">
        <f t="shared" si="971"/>
        <v>22796</v>
      </c>
      <c r="GH206" s="43">
        <f t="shared" si="971"/>
        <v>22796</v>
      </c>
      <c r="GI206" s="43">
        <f t="shared" si="971"/>
        <v>22796</v>
      </c>
      <c r="GJ206" s="158"/>
      <c r="GK206" s="48"/>
      <c r="GL206" s="43"/>
      <c r="GM206" s="43"/>
      <c r="GN206" s="43"/>
      <c r="GO206" s="43"/>
      <c r="GP206" s="43"/>
      <c r="GQ206" s="43"/>
      <c r="GR206" s="43"/>
      <c r="GS206" s="224">
        <v>1</v>
      </c>
      <c r="GT206" s="224">
        <v>1</v>
      </c>
      <c r="GU206" s="224">
        <v>1</v>
      </c>
      <c r="GV206" s="224">
        <v>1</v>
      </c>
      <c r="GW206" s="224">
        <v>1</v>
      </c>
      <c r="GX206" s="224">
        <v>1</v>
      </c>
      <c r="GY206" s="224">
        <v>1</v>
      </c>
      <c r="GZ206" s="224">
        <v>1</v>
      </c>
      <c r="HA206" s="224">
        <v>1</v>
      </c>
      <c r="HB206" s="224">
        <v>1</v>
      </c>
      <c r="HC206" s="224">
        <v>1</v>
      </c>
      <c r="HD206" s="224">
        <v>1</v>
      </c>
      <c r="HE206" s="224">
        <v>1</v>
      </c>
      <c r="HF206" s="224">
        <v>1</v>
      </c>
      <c r="HG206" s="224">
        <v>1</v>
      </c>
      <c r="HH206" s="224">
        <v>1</v>
      </c>
      <c r="HI206" s="224">
        <v>1</v>
      </c>
      <c r="HJ206" s="158"/>
      <c r="HK206" s="48">
        <f t="shared" si="969"/>
        <v>0</v>
      </c>
      <c r="HL206" s="48">
        <f ca="1">IF($EJ206&gt;0,OFFSET(Dashboard!F$16,$EJ206-1,0),0)</f>
        <v>0</v>
      </c>
      <c r="HM206" s="48">
        <f ca="1">IF($EJ206&gt;0,OFFSET(Dashboard!G$16,$EJ206-1,0),0)</f>
        <v>0</v>
      </c>
      <c r="HN206" s="48">
        <f ca="1">IF($EJ206&gt;0,OFFSET(Dashboard!H$16,$EJ206-1,0),0)</f>
        <v>0</v>
      </c>
      <c r="HO206" s="158"/>
    </row>
    <row r="207" spans="1:223" ht="25.5" customHeight="1" x14ac:dyDescent="0.2">
      <c r="A207" s="48">
        <f t="shared" ca="1" si="941"/>
        <v>0</v>
      </c>
      <c r="B207" s="242">
        <f t="shared" si="970"/>
        <v>197</v>
      </c>
      <c r="C207" s="64"/>
      <c r="D207" s="653" t="str">
        <f ca="1">IF(EJ207&gt;0,OFFSET(Dashboard!$E$16,EJ207-1,0),"")</f>
        <v/>
      </c>
      <c r="E207" s="654" t="s">
        <v>540</v>
      </c>
      <c r="F207" s="655" t="s">
        <v>541</v>
      </c>
      <c r="G207" s="716">
        <f t="shared" ca="1" si="944"/>
        <v>14.571511750559047</v>
      </c>
      <c r="H207" s="715">
        <f t="shared" ca="1" si="945"/>
        <v>34.817737648200499</v>
      </c>
      <c r="I207" s="713">
        <f t="shared" ca="1" si="946"/>
        <v>-0.33663558499641366</v>
      </c>
      <c r="J207" s="525">
        <v>42005</v>
      </c>
      <c r="K207" s="51">
        <v>30</v>
      </c>
      <c r="L207" s="158"/>
      <c r="M207" s="765">
        <v>1</v>
      </c>
      <c r="N207" s="86">
        <v>0</v>
      </c>
      <c r="O207" s="43">
        <v>100</v>
      </c>
      <c r="P207" s="158"/>
      <c r="R207" s="614">
        <v>639.21353529386943</v>
      </c>
      <c r="S207" s="615">
        <v>1.5273617146955825</v>
      </c>
      <c r="T207" s="615">
        <v>-14.767309396228008</v>
      </c>
      <c r="U207" s="135">
        <v>1</v>
      </c>
      <c r="V207" s="135">
        <v>1</v>
      </c>
      <c r="W207" s="135">
        <v>0</v>
      </c>
      <c r="X207" s="138"/>
      <c r="Y207" s="138"/>
      <c r="Z207" s="48"/>
      <c r="AA207" s="43"/>
      <c r="AB207" s="43"/>
      <c r="AC207" s="43"/>
      <c r="AD207" s="43"/>
      <c r="AE207" s="43"/>
      <c r="AF207" s="43"/>
      <c r="AG207" s="43"/>
      <c r="AH207" s="43">
        <f t="shared" si="924"/>
        <v>0</v>
      </c>
      <c r="AI207" s="43">
        <f t="shared" si="925"/>
        <v>22796</v>
      </c>
      <c r="AJ207" s="43">
        <f t="shared" si="926"/>
        <v>22796</v>
      </c>
      <c r="AK207" s="43">
        <f t="shared" si="927"/>
        <v>22796</v>
      </c>
      <c r="AL207" s="43">
        <f t="shared" si="928"/>
        <v>22796</v>
      </c>
      <c r="AM207" s="43">
        <f t="shared" si="929"/>
        <v>22796</v>
      </c>
      <c r="AN207" s="43">
        <f t="shared" si="930"/>
        <v>22796</v>
      </c>
      <c r="AO207" s="43">
        <f t="shared" si="950"/>
        <v>22796</v>
      </c>
      <c r="AP207" s="43">
        <f t="shared" si="951"/>
        <v>22796</v>
      </c>
      <c r="AQ207" s="43">
        <f t="shared" si="952"/>
        <v>22796</v>
      </c>
      <c r="AR207" s="43">
        <f t="shared" si="953"/>
        <v>22796</v>
      </c>
      <c r="AS207" s="43">
        <f t="shared" si="954"/>
        <v>22796</v>
      </c>
      <c r="AT207" s="43">
        <f t="shared" si="955"/>
        <v>22796</v>
      </c>
      <c r="AU207" s="43">
        <f t="shared" si="956"/>
        <v>22796</v>
      </c>
      <c r="AV207" s="43">
        <f t="shared" si="957"/>
        <v>22796</v>
      </c>
      <c r="AW207" s="43">
        <f t="shared" si="958"/>
        <v>22796</v>
      </c>
      <c r="AX207" s="43">
        <f t="shared" si="959"/>
        <v>22796</v>
      </c>
      <c r="AY207" s="144"/>
      <c r="AZ207" s="23"/>
      <c r="BA207" s="526"/>
      <c r="BB207" s="92"/>
      <c r="BC207" s="92"/>
      <c r="BD207" s="92"/>
      <c r="BE207" s="92"/>
      <c r="BF207" s="92"/>
      <c r="BG207" s="92"/>
      <c r="BH207" s="92"/>
      <c r="BI207" s="92"/>
      <c r="BJ207" s="92">
        <f t="shared" si="963"/>
        <v>1</v>
      </c>
      <c r="BK207" s="92">
        <f t="shared" si="963"/>
        <v>1</v>
      </c>
      <c r="BL207" s="92">
        <f t="shared" si="963"/>
        <v>1</v>
      </c>
      <c r="BM207" s="92">
        <f t="shared" si="963"/>
        <v>1</v>
      </c>
      <c r="BN207" s="92">
        <f t="shared" si="963"/>
        <v>1</v>
      </c>
      <c r="BO207" s="92">
        <f t="shared" si="963"/>
        <v>1</v>
      </c>
      <c r="BP207" s="92">
        <f t="shared" si="963"/>
        <v>1</v>
      </c>
      <c r="BQ207" s="92">
        <f t="shared" si="963"/>
        <v>1</v>
      </c>
      <c r="BR207" s="92">
        <f t="shared" si="963"/>
        <v>1</v>
      </c>
      <c r="BS207" s="92">
        <f t="shared" si="963"/>
        <v>1</v>
      </c>
      <c r="BT207" s="92">
        <f t="shared" si="963"/>
        <v>1</v>
      </c>
      <c r="BU207" s="92">
        <f t="shared" si="963"/>
        <v>1</v>
      </c>
      <c r="BV207" s="92">
        <f t="shared" si="963"/>
        <v>1</v>
      </c>
      <c r="BW207" s="92">
        <f t="shared" si="963"/>
        <v>1</v>
      </c>
      <c r="BX207" s="92">
        <f t="shared" si="963"/>
        <v>1</v>
      </c>
      <c r="BY207" s="92">
        <f t="shared" si="963"/>
        <v>1</v>
      </c>
      <c r="BZ207" s="23"/>
      <c r="CA207" s="526"/>
      <c r="CB207" s="92"/>
      <c r="CC207" s="92"/>
      <c r="CD207" s="92"/>
      <c r="CE207" s="92"/>
      <c r="CF207" s="92"/>
      <c r="CG207" s="92"/>
      <c r="CH207" s="92"/>
      <c r="CI207" s="92"/>
      <c r="CJ207" s="92">
        <f t="shared" si="964"/>
        <v>1</v>
      </c>
      <c r="CK207" s="92">
        <f t="shared" si="964"/>
        <v>1</v>
      </c>
      <c r="CL207" s="92">
        <f t="shared" si="964"/>
        <v>1</v>
      </c>
      <c r="CM207" s="92">
        <f t="shared" si="964"/>
        <v>1</v>
      </c>
      <c r="CN207" s="92">
        <f t="shared" si="964"/>
        <v>1</v>
      </c>
      <c r="CO207" s="92">
        <f t="shared" si="964"/>
        <v>1</v>
      </c>
      <c r="CP207" s="92">
        <f t="shared" si="964"/>
        <v>1</v>
      </c>
      <c r="CQ207" s="92">
        <f t="shared" si="964"/>
        <v>1</v>
      </c>
      <c r="CR207" s="92">
        <f t="shared" si="964"/>
        <v>1</v>
      </c>
      <c r="CS207" s="92">
        <f t="shared" si="964"/>
        <v>1</v>
      </c>
      <c r="CT207" s="92">
        <f t="shared" si="964"/>
        <v>1</v>
      </c>
      <c r="CU207" s="92">
        <f t="shared" si="964"/>
        <v>1</v>
      </c>
      <c r="CV207" s="92">
        <f t="shared" si="964"/>
        <v>1</v>
      </c>
      <c r="CW207" s="92">
        <f t="shared" si="964"/>
        <v>1</v>
      </c>
      <c r="CX207" s="92">
        <f t="shared" si="964"/>
        <v>1</v>
      </c>
      <c r="CY207" s="92">
        <f t="shared" si="964"/>
        <v>1</v>
      </c>
      <c r="CZ207" s="158"/>
      <c r="DA207" s="526"/>
      <c r="DB207" s="92"/>
      <c r="DC207" s="92"/>
      <c r="DD207" s="92"/>
      <c r="DE207" s="92"/>
      <c r="DF207" s="92"/>
      <c r="DG207" s="92"/>
      <c r="DH207" s="92"/>
      <c r="DI207" s="92"/>
      <c r="DJ207" s="92">
        <f t="shared" si="965"/>
        <v>1</v>
      </c>
      <c r="DK207" s="92">
        <f t="shared" si="965"/>
        <v>1</v>
      </c>
      <c r="DL207" s="92">
        <f t="shared" si="965"/>
        <v>1</v>
      </c>
      <c r="DM207" s="92">
        <f t="shared" si="965"/>
        <v>1</v>
      </c>
      <c r="DN207" s="92">
        <f t="shared" si="965"/>
        <v>1</v>
      </c>
      <c r="DO207" s="92">
        <f t="shared" si="965"/>
        <v>1</v>
      </c>
      <c r="DP207" s="92">
        <f t="shared" si="965"/>
        <v>1</v>
      </c>
      <c r="DQ207" s="92">
        <f t="shared" si="965"/>
        <v>1</v>
      </c>
      <c r="DR207" s="92">
        <f t="shared" si="965"/>
        <v>1</v>
      </c>
      <c r="DS207" s="92">
        <f t="shared" si="965"/>
        <v>1</v>
      </c>
      <c r="DT207" s="92">
        <f t="shared" si="965"/>
        <v>1</v>
      </c>
      <c r="DU207" s="92">
        <f t="shared" si="965"/>
        <v>1</v>
      </c>
      <c r="DV207" s="92">
        <f t="shared" si="965"/>
        <v>1</v>
      </c>
      <c r="DW207" s="92">
        <f t="shared" si="965"/>
        <v>1</v>
      </c>
      <c r="DX207" s="92">
        <f t="shared" si="965"/>
        <v>1</v>
      </c>
      <c r="DY207" s="92">
        <f t="shared" si="965"/>
        <v>1</v>
      </c>
      <c r="DZ207" s="158"/>
      <c r="EA207" s="48">
        <v>12</v>
      </c>
      <c r="EB207" s="47">
        <v>0.73190801412595108</v>
      </c>
      <c r="EC207" s="48">
        <v>2005</v>
      </c>
      <c r="ED207" s="49">
        <v>3.1553984265183702E-2</v>
      </c>
      <c r="EE207" s="50">
        <v>0.27040212738328201</v>
      </c>
      <c r="EF207" s="71"/>
      <c r="EH207" s="47">
        <f t="shared" si="960"/>
        <v>0.71</v>
      </c>
      <c r="EI207" s="23"/>
      <c r="EJ207" s="48">
        <f t="shared" si="966"/>
        <v>0</v>
      </c>
      <c r="EK207" s="48">
        <v>0</v>
      </c>
      <c r="EL207" s="48">
        <v>0</v>
      </c>
      <c r="EM207" s="48">
        <v>0</v>
      </c>
      <c r="EN207" s="48">
        <v>0</v>
      </c>
      <c r="EO207" s="48">
        <v>0</v>
      </c>
      <c r="EP207" s="48">
        <v>0</v>
      </c>
      <c r="EQ207" s="48">
        <v>0</v>
      </c>
      <c r="ER207" s="48">
        <v>0</v>
      </c>
      <c r="ES207" s="48">
        <v>0</v>
      </c>
      <c r="ET207" s="48">
        <v>0</v>
      </c>
      <c r="EU207" s="48">
        <v>0</v>
      </c>
      <c r="EV207" s="48">
        <v>0</v>
      </c>
      <c r="EW207" s="48">
        <v>0</v>
      </c>
      <c r="EX207" s="48">
        <v>0</v>
      </c>
      <c r="EY207" s="48">
        <f t="shared" si="967"/>
        <v>0</v>
      </c>
      <c r="EZ207" s="48">
        <f t="shared" si="942"/>
        <v>0</v>
      </c>
      <c r="FA207" s="158"/>
      <c r="FB207" s="48">
        <f t="shared" si="943"/>
        <v>9</v>
      </c>
      <c r="FC207" s="43">
        <f t="shared" si="968"/>
        <v>2017</v>
      </c>
      <c r="FD207" s="78"/>
      <c r="FE207" s="78"/>
      <c r="FF207" s="78"/>
      <c r="FG207" s="78"/>
      <c r="FH207" s="78"/>
      <c r="FI207" s="78"/>
      <c r="FJ207" s="23"/>
      <c r="FK207" s="48"/>
      <c r="FL207" s="43"/>
      <c r="FM207" s="43"/>
      <c r="FN207" s="43"/>
      <c r="FO207" s="43"/>
      <c r="FP207" s="43"/>
      <c r="FQ207" s="43"/>
      <c r="FR207" s="43"/>
      <c r="FS207" s="43"/>
      <c r="FT207" s="43">
        <v>22796</v>
      </c>
      <c r="FU207" s="43">
        <v>22796</v>
      </c>
      <c r="FV207" s="43">
        <v>22796</v>
      </c>
      <c r="FW207" s="43">
        <v>22796</v>
      </c>
      <c r="FX207" s="43">
        <v>22796</v>
      </c>
      <c r="FY207" s="43">
        <v>22796</v>
      </c>
      <c r="FZ207" s="43">
        <f t="shared" ref="FZ207:GI207" si="972">FY207</f>
        <v>22796</v>
      </c>
      <c r="GA207" s="43">
        <f t="shared" si="972"/>
        <v>22796</v>
      </c>
      <c r="GB207" s="43">
        <f t="shared" si="972"/>
        <v>22796</v>
      </c>
      <c r="GC207" s="43">
        <f t="shared" si="972"/>
        <v>22796</v>
      </c>
      <c r="GD207" s="43">
        <f t="shared" si="972"/>
        <v>22796</v>
      </c>
      <c r="GE207" s="43">
        <f t="shared" si="972"/>
        <v>22796</v>
      </c>
      <c r="GF207" s="43">
        <f t="shared" si="972"/>
        <v>22796</v>
      </c>
      <c r="GG207" s="43">
        <f t="shared" si="972"/>
        <v>22796</v>
      </c>
      <c r="GH207" s="43">
        <f t="shared" si="972"/>
        <v>22796</v>
      </c>
      <c r="GI207" s="43">
        <f t="shared" si="972"/>
        <v>22796</v>
      </c>
      <c r="GJ207" s="158"/>
      <c r="GK207" s="48"/>
      <c r="GL207" s="43"/>
      <c r="GM207" s="43"/>
      <c r="GN207" s="43"/>
      <c r="GO207" s="43"/>
      <c r="GP207" s="43"/>
      <c r="GQ207" s="43"/>
      <c r="GR207" s="43"/>
      <c r="GS207" s="224">
        <v>1</v>
      </c>
      <c r="GT207" s="224">
        <v>1</v>
      </c>
      <c r="GU207" s="224">
        <v>1</v>
      </c>
      <c r="GV207" s="224">
        <v>1</v>
      </c>
      <c r="GW207" s="224">
        <v>1</v>
      </c>
      <c r="GX207" s="224">
        <v>1</v>
      </c>
      <c r="GY207" s="224">
        <v>1</v>
      </c>
      <c r="GZ207" s="224">
        <v>1</v>
      </c>
      <c r="HA207" s="224">
        <v>1</v>
      </c>
      <c r="HB207" s="224">
        <v>1</v>
      </c>
      <c r="HC207" s="224">
        <v>1</v>
      </c>
      <c r="HD207" s="224">
        <v>1</v>
      </c>
      <c r="HE207" s="224">
        <v>1</v>
      </c>
      <c r="HF207" s="224">
        <v>1</v>
      </c>
      <c r="HG207" s="224">
        <v>1</v>
      </c>
      <c r="HH207" s="224">
        <v>1</v>
      </c>
      <c r="HI207" s="224">
        <v>1</v>
      </c>
      <c r="HJ207" s="158"/>
      <c r="HK207" s="48">
        <f t="shared" si="969"/>
        <v>0</v>
      </c>
      <c r="HL207" s="48">
        <f ca="1">IF($EJ207&gt;0,OFFSET(Dashboard!F$16,$EJ207-1,0),0)</f>
        <v>0</v>
      </c>
      <c r="HM207" s="48">
        <f ca="1">IF($EJ207&gt;0,OFFSET(Dashboard!G$16,$EJ207-1,0),0)</f>
        <v>0</v>
      </c>
      <c r="HN207" s="48">
        <f ca="1">IF($EJ207&gt;0,OFFSET(Dashboard!H$16,$EJ207-1,0),0)</f>
        <v>0</v>
      </c>
      <c r="HO207" s="158"/>
    </row>
    <row r="208" spans="1:223" ht="25.5" customHeight="1" x14ac:dyDescent="0.2">
      <c r="A208" s="48">
        <f t="shared" ca="1" si="941"/>
        <v>0</v>
      </c>
      <c r="B208" s="242">
        <f t="shared" si="970"/>
        <v>198</v>
      </c>
      <c r="C208" s="64"/>
      <c r="D208" s="653" t="str">
        <f ca="1">IF(EJ208&gt;0,OFFSET(Dashboard!$E$16,EJ208-1,0),"")</f>
        <v/>
      </c>
      <c r="E208" s="654" t="s">
        <v>542</v>
      </c>
      <c r="F208" s="655" t="s">
        <v>543</v>
      </c>
      <c r="G208" s="715">
        <f t="shared" ca="1" si="944"/>
        <v>0.48090797856630524</v>
      </c>
      <c r="H208" s="715">
        <f t="shared" ca="1" si="945"/>
        <v>0.86563436141934946</v>
      </c>
      <c r="I208" s="713">
        <f t="shared" ca="1" si="946"/>
        <v>8.6563436141934953E-4</v>
      </c>
      <c r="J208" s="525">
        <v>42005</v>
      </c>
      <c r="K208" s="51">
        <v>15</v>
      </c>
      <c r="L208" s="158"/>
      <c r="M208" s="765">
        <v>1</v>
      </c>
      <c r="N208" s="86">
        <v>0</v>
      </c>
      <c r="O208" s="43">
        <v>100</v>
      </c>
      <c r="P208" s="158"/>
      <c r="R208" s="614">
        <v>21.096156280325726</v>
      </c>
      <c r="S208" s="615">
        <v>3.7973081304586306E-2</v>
      </c>
      <c r="T208" s="615">
        <v>3.7973081304586306E-2</v>
      </c>
      <c r="U208" s="135">
        <v>1</v>
      </c>
      <c r="V208" s="135">
        <v>1</v>
      </c>
      <c r="W208" s="135">
        <v>0</v>
      </c>
      <c r="X208" s="138"/>
      <c r="Y208" s="138"/>
      <c r="Z208" s="48"/>
      <c r="AA208" s="43"/>
      <c r="AB208" s="43"/>
      <c r="AC208" s="43"/>
      <c r="AD208" s="43"/>
      <c r="AE208" s="43"/>
      <c r="AF208" s="43"/>
      <c r="AG208" s="43"/>
      <c r="AH208" s="43">
        <f t="shared" si="924"/>
        <v>0</v>
      </c>
      <c r="AI208" s="43">
        <f t="shared" si="925"/>
        <v>22796</v>
      </c>
      <c r="AJ208" s="43">
        <f t="shared" si="926"/>
        <v>22796</v>
      </c>
      <c r="AK208" s="43">
        <f t="shared" si="927"/>
        <v>22796</v>
      </c>
      <c r="AL208" s="43">
        <f t="shared" si="928"/>
        <v>22796</v>
      </c>
      <c r="AM208" s="43">
        <f t="shared" si="929"/>
        <v>22796</v>
      </c>
      <c r="AN208" s="43">
        <f t="shared" si="930"/>
        <v>22796</v>
      </c>
      <c r="AO208" s="43">
        <f t="shared" si="950"/>
        <v>22796</v>
      </c>
      <c r="AP208" s="43">
        <f t="shared" si="951"/>
        <v>22796</v>
      </c>
      <c r="AQ208" s="43">
        <f t="shared" si="952"/>
        <v>22796</v>
      </c>
      <c r="AR208" s="43">
        <f t="shared" si="953"/>
        <v>22796</v>
      </c>
      <c r="AS208" s="43">
        <f t="shared" si="954"/>
        <v>22796</v>
      </c>
      <c r="AT208" s="43">
        <f t="shared" si="955"/>
        <v>22796</v>
      </c>
      <c r="AU208" s="43">
        <f t="shared" si="956"/>
        <v>22796</v>
      </c>
      <c r="AV208" s="43">
        <f t="shared" si="957"/>
        <v>22796</v>
      </c>
      <c r="AW208" s="43">
        <f t="shared" si="958"/>
        <v>22796</v>
      </c>
      <c r="AX208" s="43">
        <f t="shared" si="959"/>
        <v>22796</v>
      </c>
      <c r="AY208" s="144"/>
      <c r="AZ208" s="23"/>
      <c r="BA208" s="526"/>
      <c r="BB208" s="92"/>
      <c r="BC208" s="92"/>
      <c r="BD208" s="92"/>
      <c r="BE208" s="92"/>
      <c r="BF208" s="92"/>
      <c r="BG208" s="92"/>
      <c r="BH208" s="92"/>
      <c r="BI208" s="92"/>
      <c r="BJ208" s="92">
        <f t="shared" si="963"/>
        <v>1</v>
      </c>
      <c r="BK208" s="92">
        <f t="shared" si="963"/>
        <v>1</v>
      </c>
      <c r="BL208" s="92">
        <f t="shared" si="963"/>
        <v>1</v>
      </c>
      <c r="BM208" s="92">
        <f t="shared" si="963"/>
        <v>1</v>
      </c>
      <c r="BN208" s="92">
        <f t="shared" si="963"/>
        <v>1</v>
      </c>
      <c r="BO208" s="92">
        <f t="shared" si="963"/>
        <v>1</v>
      </c>
      <c r="BP208" s="92">
        <f t="shared" si="963"/>
        <v>1</v>
      </c>
      <c r="BQ208" s="92">
        <f t="shared" si="963"/>
        <v>1</v>
      </c>
      <c r="BR208" s="92">
        <f t="shared" si="963"/>
        <v>1</v>
      </c>
      <c r="BS208" s="92">
        <f t="shared" si="963"/>
        <v>1</v>
      </c>
      <c r="BT208" s="92">
        <f t="shared" si="963"/>
        <v>1</v>
      </c>
      <c r="BU208" s="92">
        <f t="shared" si="963"/>
        <v>1</v>
      </c>
      <c r="BV208" s="92">
        <f t="shared" si="963"/>
        <v>1</v>
      </c>
      <c r="BW208" s="92">
        <f t="shared" si="963"/>
        <v>1</v>
      </c>
      <c r="BX208" s="92">
        <f t="shared" si="963"/>
        <v>1</v>
      </c>
      <c r="BY208" s="92">
        <f t="shared" si="963"/>
        <v>1</v>
      </c>
      <c r="BZ208" s="23"/>
      <c r="CA208" s="526"/>
      <c r="CB208" s="92"/>
      <c r="CC208" s="92"/>
      <c r="CD208" s="92"/>
      <c r="CE208" s="92"/>
      <c r="CF208" s="92"/>
      <c r="CG208" s="92"/>
      <c r="CH208" s="92"/>
      <c r="CI208" s="92"/>
      <c r="CJ208" s="92">
        <f t="shared" si="964"/>
        <v>1</v>
      </c>
      <c r="CK208" s="92">
        <f t="shared" si="964"/>
        <v>1</v>
      </c>
      <c r="CL208" s="92">
        <f t="shared" si="964"/>
        <v>1</v>
      </c>
      <c r="CM208" s="92">
        <f t="shared" si="964"/>
        <v>1</v>
      </c>
      <c r="CN208" s="92">
        <f t="shared" si="964"/>
        <v>1</v>
      </c>
      <c r="CO208" s="92">
        <f t="shared" si="964"/>
        <v>1</v>
      </c>
      <c r="CP208" s="92">
        <f t="shared" si="964"/>
        <v>1</v>
      </c>
      <c r="CQ208" s="92">
        <f t="shared" si="964"/>
        <v>1</v>
      </c>
      <c r="CR208" s="92">
        <f t="shared" si="964"/>
        <v>1</v>
      </c>
      <c r="CS208" s="92">
        <f t="shared" si="964"/>
        <v>1</v>
      </c>
      <c r="CT208" s="92">
        <f t="shared" si="964"/>
        <v>1</v>
      </c>
      <c r="CU208" s="92">
        <f t="shared" si="964"/>
        <v>1</v>
      </c>
      <c r="CV208" s="92">
        <f t="shared" si="964"/>
        <v>1</v>
      </c>
      <c r="CW208" s="92">
        <f t="shared" si="964"/>
        <v>1</v>
      </c>
      <c r="CX208" s="92">
        <f t="shared" si="964"/>
        <v>1</v>
      </c>
      <c r="CY208" s="92">
        <f t="shared" si="964"/>
        <v>1</v>
      </c>
      <c r="CZ208" s="158"/>
      <c r="DA208" s="526"/>
      <c r="DB208" s="92"/>
      <c r="DC208" s="92"/>
      <c r="DD208" s="92"/>
      <c r="DE208" s="92"/>
      <c r="DF208" s="92"/>
      <c r="DG208" s="92"/>
      <c r="DH208" s="92"/>
      <c r="DI208" s="92"/>
      <c r="DJ208" s="92">
        <f t="shared" si="965"/>
        <v>1</v>
      </c>
      <c r="DK208" s="92">
        <f t="shared" si="965"/>
        <v>1</v>
      </c>
      <c r="DL208" s="92">
        <f t="shared" si="965"/>
        <v>1</v>
      </c>
      <c r="DM208" s="92">
        <f t="shared" si="965"/>
        <v>1</v>
      </c>
      <c r="DN208" s="92">
        <f t="shared" si="965"/>
        <v>1</v>
      </c>
      <c r="DO208" s="92">
        <f t="shared" si="965"/>
        <v>1</v>
      </c>
      <c r="DP208" s="92">
        <f t="shared" si="965"/>
        <v>1</v>
      </c>
      <c r="DQ208" s="92">
        <f t="shared" si="965"/>
        <v>1</v>
      </c>
      <c r="DR208" s="92">
        <f t="shared" si="965"/>
        <v>1</v>
      </c>
      <c r="DS208" s="92">
        <f t="shared" si="965"/>
        <v>1</v>
      </c>
      <c r="DT208" s="92">
        <f t="shared" si="965"/>
        <v>1</v>
      </c>
      <c r="DU208" s="92">
        <f t="shared" si="965"/>
        <v>1</v>
      </c>
      <c r="DV208" s="92">
        <f t="shared" si="965"/>
        <v>1</v>
      </c>
      <c r="DW208" s="92">
        <f t="shared" si="965"/>
        <v>1</v>
      </c>
      <c r="DX208" s="92">
        <f t="shared" si="965"/>
        <v>1</v>
      </c>
      <c r="DY208" s="92">
        <f t="shared" si="965"/>
        <v>1</v>
      </c>
      <c r="DZ208" s="158"/>
      <c r="EA208" s="48">
        <v>12</v>
      </c>
      <c r="EB208" s="47">
        <v>0.3</v>
      </c>
      <c r="EC208" s="48">
        <v>2005</v>
      </c>
      <c r="ED208" s="49">
        <v>1.8010000000000002E-2</v>
      </c>
      <c r="EE208" s="50">
        <v>0.35593999999999998</v>
      </c>
      <c r="EF208" s="71"/>
      <c r="EH208" s="47">
        <f t="shared" si="960"/>
        <v>0.71</v>
      </c>
      <c r="EI208" s="23"/>
      <c r="EJ208" s="48">
        <f t="shared" si="966"/>
        <v>0</v>
      </c>
      <c r="EK208" s="48">
        <v>0</v>
      </c>
      <c r="EL208" s="48">
        <v>0</v>
      </c>
      <c r="EM208" s="48">
        <v>0</v>
      </c>
      <c r="EN208" s="48">
        <v>0</v>
      </c>
      <c r="EO208" s="48">
        <v>0</v>
      </c>
      <c r="EP208" s="48">
        <v>0</v>
      </c>
      <c r="EQ208" s="48">
        <v>0</v>
      </c>
      <c r="ER208" s="48">
        <v>0</v>
      </c>
      <c r="ES208" s="48">
        <v>0</v>
      </c>
      <c r="ET208" s="48">
        <v>0</v>
      </c>
      <c r="EU208" s="48">
        <v>0</v>
      </c>
      <c r="EV208" s="48">
        <v>0</v>
      </c>
      <c r="EW208" s="48">
        <v>0</v>
      </c>
      <c r="EX208" s="48">
        <v>0</v>
      </c>
      <c r="EY208" s="48">
        <f t="shared" si="967"/>
        <v>0</v>
      </c>
      <c r="EZ208" s="48">
        <f t="shared" si="942"/>
        <v>0</v>
      </c>
      <c r="FA208" s="158"/>
      <c r="FB208" s="48">
        <f t="shared" si="943"/>
        <v>9</v>
      </c>
      <c r="FC208" s="43">
        <f t="shared" si="968"/>
        <v>2017</v>
      </c>
      <c r="FD208" s="78"/>
      <c r="FE208" s="78"/>
      <c r="FF208" s="78"/>
      <c r="FG208" s="78"/>
      <c r="FH208" s="78"/>
      <c r="FI208" s="78"/>
      <c r="FJ208" s="23"/>
      <c r="FK208" s="48"/>
      <c r="FL208" s="43"/>
      <c r="FM208" s="43"/>
      <c r="FN208" s="43"/>
      <c r="FO208" s="43"/>
      <c r="FP208" s="43"/>
      <c r="FQ208" s="43"/>
      <c r="FR208" s="43"/>
      <c r="FS208" s="43"/>
      <c r="FT208" s="43">
        <v>22796</v>
      </c>
      <c r="FU208" s="43">
        <v>22796</v>
      </c>
      <c r="FV208" s="43">
        <v>22796</v>
      </c>
      <c r="FW208" s="43">
        <v>22796</v>
      </c>
      <c r="FX208" s="43">
        <v>22796</v>
      </c>
      <c r="FY208" s="43">
        <v>22796</v>
      </c>
      <c r="FZ208" s="43">
        <f t="shared" ref="FZ208:GI208" si="973">FY208</f>
        <v>22796</v>
      </c>
      <c r="GA208" s="43">
        <f t="shared" si="973"/>
        <v>22796</v>
      </c>
      <c r="GB208" s="43">
        <f t="shared" si="973"/>
        <v>22796</v>
      </c>
      <c r="GC208" s="43">
        <f t="shared" si="973"/>
        <v>22796</v>
      </c>
      <c r="GD208" s="43">
        <f t="shared" si="973"/>
        <v>22796</v>
      </c>
      <c r="GE208" s="43">
        <f t="shared" si="973"/>
        <v>22796</v>
      </c>
      <c r="GF208" s="43">
        <f t="shared" si="973"/>
        <v>22796</v>
      </c>
      <c r="GG208" s="43">
        <f t="shared" si="973"/>
        <v>22796</v>
      </c>
      <c r="GH208" s="43">
        <f t="shared" si="973"/>
        <v>22796</v>
      </c>
      <c r="GI208" s="43">
        <f t="shared" si="973"/>
        <v>22796</v>
      </c>
      <c r="GJ208" s="158"/>
      <c r="GK208" s="48"/>
      <c r="GL208" s="43"/>
      <c r="GM208" s="43"/>
      <c r="GN208" s="43"/>
      <c r="GO208" s="43"/>
      <c r="GP208" s="43"/>
      <c r="GQ208" s="43"/>
      <c r="GR208" s="43"/>
      <c r="GS208" s="224">
        <v>1</v>
      </c>
      <c r="GT208" s="224">
        <v>1</v>
      </c>
      <c r="GU208" s="224">
        <v>1</v>
      </c>
      <c r="GV208" s="224">
        <v>1</v>
      </c>
      <c r="GW208" s="224">
        <v>1</v>
      </c>
      <c r="GX208" s="224">
        <v>1</v>
      </c>
      <c r="GY208" s="224">
        <v>1</v>
      </c>
      <c r="GZ208" s="224">
        <v>1</v>
      </c>
      <c r="HA208" s="224">
        <v>1</v>
      </c>
      <c r="HB208" s="224">
        <v>1</v>
      </c>
      <c r="HC208" s="224">
        <v>1</v>
      </c>
      <c r="HD208" s="224">
        <v>1</v>
      </c>
      <c r="HE208" s="224">
        <v>1</v>
      </c>
      <c r="HF208" s="224">
        <v>1</v>
      </c>
      <c r="HG208" s="224">
        <v>1</v>
      </c>
      <c r="HH208" s="224">
        <v>1</v>
      </c>
      <c r="HI208" s="224">
        <v>1</v>
      </c>
      <c r="HJ208" s="158"/>
      <c r="HK208" s="48">
        <f t="shared" si="969"/>
        <v>0</v>
      </c>
      <c r="HL208" s="48">
        <f ca="1">IF($EJ208&gt;0,OFFSET(Dashboard!F$16,$EJ208-1,0),0)</f>
        <v>0</v>
      </c>
      <c r="HM208" s="48">
        <f ca="1">IF($EJ208&gt;0,OFFSET(Dashboard!G$16,$EJ208-1,0),0)</f>
        <v>0</v>
      </c>
      <c r="HN208" s="48">
        <f ca="1">IF($EJ208&gt;0,OFFSET(Dashboard!H$16,$EJ208-1,0),0)</f>
        <v>0</v>
      </c>
      <c r="HO208" s="158"/>
    </row>
    <row r="209" spans="1:223" ht="25.5" customHeight="1" x14ac:dyDescent="0.2">
      <c r="A209" s="48">
        <f t="shared" ca="1" si="941"/>
        <v>0</v>
      </c>
      <c r="B209" s="242">
        <f t="shared" si="970"/>
        <v>199</v>
      </c>
      <c r="C209" s="64"/>
      <c r="D209" s="653" t="str">
        <f ca="1">IF(EJ209&gt;0,OFFSET(Dashboard!$E$16,EJ209-1,0),"")</f>
        <v/>
      </c>
      <c r="E209" s="654" t="s">
        <v>544</v>
      </c>
      <c r="F209" s="655" t="s">
        <v>545</v>
      </c>
      <c r="G209" s="716">
        <f t="shared" ca="1" si="944"/>
        <v>0</v>
      </c>
      <c r="H209" s="715">
        <f t="shared" ca="1" si="945"/>
        <v>0</v>
      </c>
      <c r="I209" s="713">
        <f t="shared" ca="1" si="946"/>
        <v>0</v>
      </c>
      <c r="J209" s="525">
        <v>42005</v>
      </c>
      <c r="K209" s="51">
        <v>30</v>
      </c>
      <c r="L209" s="158"/>
      <c r="M209" s="765">
        <v>1</v>
      </c>
      <c r="N209" s="86">
        <v>0</v>
      </c>
      <c r="O209" s="43">
        <v>100</v>
      </c>
      <c r="P209" s="158"/>
      <c r="R209" s="614">
        <v>0</v>
      </c>
      <c r="S209" s="615">
        <v>0</v>
      </c>
      <c r="T209" s="615">
        <v>0</v>
      </c>
      <c r="U209" s="135">
        <v>1</v>
      </c>
      <c r="V209" s="135">
        <v>1</v>
      </c>
      <c r="W209" s="135">
        <v>0</v>
      </c>
      <c r="X209" s="138"/>
      <c r="Y209" s="138"/>
      <c r="Z209" s="48"/>
      <c r="AA209" s="43"/>
      <c r="AB209" s="43"/>
      <c r="AC209" s="43"/>
      <c r="AD209" s="43"/>
      <c r="AE209" s="43"/>
      <c r="AF209" s="43"/>
      <c r="AG209" s="43"/>
      <c r="AH209" s="43">
        <f t="shared" si="924"/>
        <v>0</v>
      </c>
      <c r="AI209" s="43">
        <f t="shared" si="925"/>
        <v>0</v>
      </c>
      <c r="AJ209" s="43">
        <f t="shared" si="926"/>
        <v>0</v>
      </c>
      <c r="AK209" s="43">
        <f t="shared" si="927"/>
        <v>0</v>
      </c>
      <c r="AL209" s="43">
        <f t="shared" si="928"/>
        <v>0</v>
      </c>
      <c r="AM209" s="43">
        <f t="shared" si="929"/>
        <v>0</v>
      </c>
      <c r="AN209" s="43">
        <f t="shared" si="930"/>
        <v>0</v>
      </c>
      <c r="AO209" s="43">
        <f t="shared" si="950"/>
        <v>0</v>
      </c>
      <c r="AP209" s="43">
        <f t="shared" si="951"/>
        <v>0</v>
      </c>
      <c r="AQ209" s="43">
        <f t="shared" si="952"/>
        <v>0</v>
      </c>
      <c r="AR209" s="43">
        <f t="shared" si="953"/>
        <v>0</v>
      </c>
      <c r="AS209" s="43">
        <f t="shared" si="954"/>
        <v>0</v>
      </c>
      <c r="AT209" s="43">
        <f t="shared" si="955"/>
        <v>0</v>
      </c>
      <c r="AU209" s="43">
        <f t="shared" si="956"/>
        <v>0</v>
      </c>
      <c r="AV209" s="43">
        <f t="shared" si="957"/>
        <v>0</v>
      </c>
      <c r="AW209" s="43">
        <f t="shared" si="958"/>
        <v>0</v>
      </c>
      <c r="AX209" s="43">
        <f t="shared" si="959"/>
        <v>0</v>
      </c>
      <c r="AY209" s="144"/>
      <c r="AZ209" s="23"/>
      <c r="BA209" s="526"/>
      <c r="BB209" s="92"/>
      <c r="BC209" s="92"/>
      <c r="BD209" s="92"/>
      <c r="BE209" s="92"/>
      <c r="BF209" s="92"/>
      <c r="BG209" s="92"/>
      <c r="BH209" s="92"/>
      <c r="BI209" s="92"/>
      <c r="BJ209" s="92">
        <f t="shared" si="963"/>
        <v>1</v>
      </c>
      <c r="BK209" s="92">
        <f t="shared" si="963"/>
        <v>1</v>
      </c>
      <c r="BL209" s="92">
        <f t="shared" si="963"/>
        <v>1</v>
      </c>
      <c r="BM209" s="92">
        <f t="shared" si="963"/>
        <v>1</v>
      </c>
      <c r="BN209" s="92">
        <f t="shared" si="963"/>
        <v>1</v>
      </c>
      <c r="BO209" s="92">
        <f t="shared" si="963"/>
        <v>1</v>
      </c>
      <c r="BP209" s="92">
        <f t="shared" si="963"/>
        <v>1</v>
      </c>
      <c r="BQ209" s="92">
        <f t="shared" si="963"/>
        <v>1</v>
      </c>
      <c r="BR209" s="92">
        <f t="shared" si="963"/>
        <v>1</v>
      </c>
      <c r="BS209" s="92">
        <f t="shared" si="963"/>
        <v>1</v>
      </c>
      <c r="BT209" s="92">
        <f t="shared" si="963"/>
        <v>1</v>
      </c>
      <c r="BU209" s="92">
        <f t="shared" si="963"/>
        <v>1</v>
      </c>
      <c r="BV209" s="92">
        <f t="shared" si="963"/>
        <v>1</v>
      </c>
      <c r="BW209" s="92">
        <f t="shared" si="963"/>
        <v>1</v>
      </c>
      <c r="BX209" s="92">
        <f t="shared" si="963"/>
        <v>1</v>
      </c>
      <c r="BY209" s="92">
        <f t="shared" si="963"/>
        <v>1</v>
      </c>
      <c r="BZ209" s="23"/>
      <c r="CA209" s="526"/>
      <c r="CB209" s="92"/>
      <c r="CC209" s="92"/>
      <c r="CD209" s="92"/>
      <c r="CE209" s="92"/>
      <c r="CF209" s="92"/>
      <c r="CG209" s="92"/>
      <c r="CH209" s="92"/>
      <c r="CI209" s="92"/>
      <c r="CJ209" s="92">
        <f t="shared" si="964"/>
        <v>1</v>
      </c>
      <c r="CK209" s="92">
        <f t="shared" si="964"/>
        <v>1</v>
      </c>
      <c r="CL209" s="92">
        <f t="shared" si="964"/>
        <v>1</v>
      </c>
      <c r="CM209" s="92">
        <f t="shared" si="964"/>
        <v>1</v>
      </c>
      <c r="CN209" s="92">
        <f t="shared" si="964"/>
        <v>1</v>
      </c>
      <c r="CO209" s="92">
        <f t="shared" si="964"/>
        <v>1</v>
      </c>
      <c r="CP209" s="92">
        <f t="shared" si="964"/>
        <v>1</v>
      </c>
      <c r="CQ209" s="92">
        <f t="shared" si="964"/>
        <v>1</v>
      </c>
      <c r="CR209" s="92">
        <f t="shared" si="964"/>
        <v>1</v>
      </c>
      <c r="CS209" s="92">
        <f t="shared" si="964"/>
        <v>1</v>
      </c>
      <c r="CT209" s="92">
        <f t="shared" si="964"/>
        <v>1</v>
      </c>
      <c r="CU209" s="92">
        <f t="shared" si="964"/>
        <v>1</v>
      </c>
      <c r="CV209" s="92">
        <f t="shared" si="964"/>
        <v>1</v>
      </c>
      <c r="CW209" s="92">
        <f t="shared" si="964"/>
        <v>1</v>
      </c>
      <c r="CX209" s="92">
        <f t="shared" si="964"/>
        <v>1</v>
      </c>
      <c r="CY209" s="92">
        <f t="shared" si="964"/>
        <v>1</v>
      </c>
      <c r="CZ209" s="158"/>
      <c r="DA209" s="526"/>
      <c r="DB209" s="92"/>
      <c r="DC209" s="92"/>
      <c r="DD209" s="92"/>
      <c r="DE209" s="92"/>
      <c r="DF209" s="92"/>
      <c r="DG209" s="92"/>
      <c r="DH209" s="92"/>
      <c r="DI209" s="92"/>
      <c r="DJ209" s="92">
        <f t="shared" si="965"/>
        <v>1</v>
      </c>
      <c r="DK209" s="92">
        <f t="shared" si="965"/>
        <v>1</v>
      </c>
      <c r="DL209" s="92">
        <f t="shared" si="965"/>
        <v>1</v>
      </c>
      <c r="DM209" s="92">
        <f t="shared" si="965"/>
        <v>1</v>
      </c>
      <c r="DN209" s="92">
        <f t="shared" si="965"/>
        <v>1</v>
      </c>
      <c r="DO209" s="92">
        <f t="shared" si="965"/>
        <v>1</v>
      </c>
      <c r="DP209" s="92">
        <f t="shared" si="965"/>
        <v>1</v>
      </c>
      <c r="DQ209" s="92">
        <f t="shared" si="965"/>
        <v>1</v>
      </c>
      <c r="DR209" s="92">
        <f t="shared" si="965"/>
        <v>1</v>
      </c>
      <c r="DS209" s="92">
        <f t="shared" si="965"/>
        <v>1</v>
      </c>
      <c r="DT209" s="92">
        <f t="shared" si="965"/>
        <v>1</v>
      </c>
      <c r="DU209" s="92">
        <f t="shared" si="965"/>
        <v>1</v>
      </c>
      <c r="DV209" s="92">
        <f t="shared" si="965"/>
        <v>1</v>
      </c>
      <c r="DW209" s="92">
        <f t="shared" si="965"/>
        <v>1</v>
      </c>
      <c r="DX209" s="92">
        <f t="shared" si="965"/>
        <v>1</v>
      </c>
      <c r="DY209" s="92">
        <f t="shared" si="965"/>
        <v>1</v>
      </c>
      <c r="DZ209" s="158"/>
      <c r="EA209" s="48">
        <v>12</v>
      </c>
      <c r="EB209" s="47">
        <v>0.3</v>
      </c>
      <c r="EC209" s="48">
        <v>2005</v>
      </c>
      <c r="ED209" s="49">
        <v>1.8010000000000002E-2</v>
      </c>
      <c r="EE209" s="50">
        <v>0.35593999999999998</v>
      </c>
      <c r="EF209" s="71"/>
      <c r="EH209" s="47">
        <f t="shared" si="960"/>
        <v>0.71</v>
      </c>
      <c r="EI209" s="23"/>
      <c r="EJ209" s="48">
        <f t="shared" si="966"/>
        <v>0</v>
      </c>
      <c r="EK209" s="48">
        <v>0</v>
      </c>
      <c r="EL209" s="48">
        <v>0</v>
      </c>
      <c r="EM209" s="48">
        <v>0</v>
      </c>
      <c r="EN209" s="48">
        <v>0</v>
      </c>
      <c r="EO209" s="48">
        <v>0</v>
      </c>
      <c r="EP209" s="48">
        <v>0</v>
      </c>
      <c r="EQ209" s="48">
        <v>0</v>
      </c>
      <c r="ER209" s="48">
        <v>0</v>
      </c>
      <c r="ES209" s="48">
        <v>0</v>
      </c>
      <c r="ET209" s="48">
        <v>0</v>
      </c>
      <c r="EU209" s="48">
        <v>0</v>
      </c>
      <c r="EV209" s="48">
        <v>0</v>
      </c>
      <c r="EW209" s="48">
        <v>0</v>
      </c>
      <c r="EX209" s="48">
        <v>0</v>
      </c>
      <c r="EY209" s="48">
        <f t="shared" si="967"/>
        <v>0</v>
      </c>
      <c r="EZ209" s="48">
        <f t="shared" si="942"/>
        <v>0</v>
      </c>
      <c r="FA209" s="158"/>
      <c r="FB209" s="48">
        <f t="shared" si="943"/>
        <v>9</v>
      </c>
      <c r="FC209" s="43">
        <f t="shared" si="968"/>
        <v>2017</v>
      </c>
      <c r="FD209" s="78"/>
      <c r="FE209" s="78"/>
      <c r="FF209" s="78"/>
      <c r="FG209" s="78"/>
      <c r="FH209" s="78"/>
      <c r="FI209" s="78"/>
      <c r="FJ209" s="23"/>
      <c r="FK209" s="48"/>
      <c r="FL209" s="43"/>
      <c r="FM209" s="43"/>
      <c r="FN209" s="43"/>
      <c r="FO209" s="43"/>
      <c r="FP209" s="43"/>
      <c r="FQ209" s="43"/>
      <c r="FR209" s="43"/>
      <c r="FS209" s="43"/>
      <c r="FT209" s="43">
        <v>0</v>
      </c>
      <c r="FU209" s="43">
        <v>0</v>
      </c>
      <c r="FV209" s="43">
        <v>0</v>
      </c>
      <c r="FW209" s="43">
        <v>0</v>
      </c>
      <c r="FX209" s="43">
        <v>0</v>
      </c>
      <c r="FY209" s="43">
        <v>0</v>
      </c>
      <c r="FZ209" s="43">
        <f t="shared" ref="FZ209:GI209" si="974">FY209</f>
        <v>0</v>
      </c>
      <c r="GA209" s="43">
        <f t="shared" si="974"/>
        <v>0</v>
      </c>
      <c r="GB209" s="43">
        <f t="shared" si="974"/>
        <v>0</v>
      </c>
      <c r="GC209" s="43">
        <f t="shared" si="974"/>
        <v>0</v>
      </c>
      <c r="GD209" s="43">
        <f t="shared" si="974"/>
        <v>0</v>
      </c>
      <c r="GE209" s="43">
        <f t="shared" si="974"/>
        <v>0</v>
      </c>
      <c r="GF209" s="43">
        <f t="shared" si="974"/>
        <v>0</v>
      </c>
      <c r="GG209" s="43">
        <f t="shared" si="974"/>
        <v>0</v>
      </c>
      <c r="GH209" s="43">
        <f t="shared" si="974"/>
        <v>0</v>
      </c>
      <c r="GI209" s="43">
        <f t="shared" si="974"/>
        <v>0</v>
      </c>
      <c r="GJ209" s="158"/>
      <c r="GK209" s="48"/>
      <c r="GL209" s="43"/>
      <c r="GM209" s="43"/>
      <c r="GN209" s="43"/>
      <c r="GO209" s="43"/>
      <c r="GP209" s="43"/>
      <c r="GQ209" s="43"/>
      <c r="GR209" s="43"/>
      <c r="GS209" s="224">
        <v>1</v>
      </c>
      <c r="GT209" s="224">
        <v>1</v>
      </c>
      <c r="GU209" s="224">
        <v>1</v>
      </c>
      <c r="GV209" s="224">
        <v>1</v>
      </c>
      <c r="GW209" s="224">
        <v>1</v>
      </c>
      <c r="GX209" s="224">
        <v>1</v>
      </c>
      <c r="GY209" s="224">
        <v>1</v>
      </c>
      <c r="GZ209" s="224">
        <v>1</v>
      </c>
      <c r="HA209" s="224">
        <v>1</v>
      </c>
      <c r="HB209" s="224">
        <v>1</v>
      </c>
      <c r="HC209" s="224">
        <v>1</v>
      </c>
      <c r="HD209" s="224">
        <v>1</v>
      </c>
      <c r="HE209" s="224">
        <v>1</v>
      </c>
      <c r="HF209" s="224">
        <v>1</v>
      </c>
      <c r="HG209" s="224">
        <v>1</v>
      </c>
      <c r="HH209" s="224">
        <v>1</v>
      </c>
      <c r="HI209" s="224">
        <v>1</v>
      </c>
      <c r="HJ209" s="158"/>
      <c r="HK209" s="48">
        <f t="shared" si="969"/>
        <v>0</v>
      </c>
      <c r="HL209" s="48">
        <f ca="1">IF($EJ209&gt;0,OFFSET(Dashboard!F$16,$EJ209-1,0),0)</f>
        <v>0</v>
      </c>
      <c r="HM209" s="48">
        <f ca="1">IF($EJ209&gt;0,OFFSET(Dashboard!G$16,$EJ209-1,0),0)</f>
        <v>0</v>
      </c>
      <c r="HN209" s="48">
        <f ca="1">IF($EJ209&gt;0,OFFSET(Dashboard!H$16,$EJ209-1,0),0)</f>
        <v>0</v>
      </c>
      <c r="HO209" s="158"/>
    </row>
    <row r="210" spans="1:223" ht="25.5" customHeight="1" x14ac:dyDescent="0.2">
      <c r="A210" s="48">
        <f t="shared" ca="1" si="941"/>
        <v>0</v>
      </c>
      <c r="B210" s="242">
        <f t="shared" si="970"/>
        <v>200</v>
      </c>
      <c r="C210" s="64"/>
      <c r="D210" s="653" t="str">
        <f ca="1">IF(EJ210&gt;0,OFFSET(Dashboard!$E$16,EJ210-1,0),"")</f>
        <v/>
      </c>
      <c r="E210" s="654" t="s">
        <v>546</v>
      </c>
      <c r="F210" s="655" t="s">
        <v>547</v>
      </c>
      <c r="G210" s="716">
        <f t="shared" ca="1" si="944"/>
        <v>8.8154241262393978</v>
      </c>
      <c r="H210" s="715">
        <f t="shared" ca="1" si="945"/>
        <v>0</v>
      </c>
      <c r="I210" s="713">
        <f t="shared" ca="1" si="946"/>
        <v>-8.0732859718999211E-2</v>
      </c>
      <c r="J210" s="525">
        <v>42005</v>
      </c>
      <c r="K210" s="51">
        <v>30</v>
      </c>
      <c r="L210" s="158"/>
      <c r="M210" s="765">
        <v>1</v>
      </c>
      <c r="N210" s="86">
        <v>0</v>
      </c>
      <c r="O210" s="43">
        <v>100</v>
      </c>
      <c r="P210" s="158"/>
      <c r="R210" s="614">
        <v>386.70925277414455</v>
      </c>
      <c r="S210" s="615">
        <v>0</v>
      </c>
      <c r="T210" s="615">
        <v>-3.5415362221003339</v>
      </c>
      <c r="U210" s="135">
        <v>1</v>
      </c>
      <c r="V210" s="135">
        <v>1</v>
      </c>
      <c r="W210" s="135">
        <v>0</v>
      </c>
      <c r="X210" s="138"/>
      <c r="Y210" s="138"/>
      <c r="Z210" s="48"/>
      <c r="AA210" s="43"/>
      <c r="AB210" s="43"/>
      <c r="AC210" s="43"/>
      <c r="AD210" s="43"/>
      <c r="AE210" s="43"/>
      <c r="AF210" s="43"/>
      <c r="AG210" s="43"/>
      <c r="AH210" s="43">
        <f t="shared" si="924"/>
        <v>0</v>
      </c>
      <c r="AI210" s="43">
        <f t="shared" si="925"/>
        <v>22796</v>
      </c>
      <c r="AJ210" s="43">
        <f t="shared" si="926"/>
        <v>22796</v>
      </c>
      <c r="AK210" s="43">
        <f t="shared" si="927"/>
        <v>22796</v>
      </c>
      <c r="AL210" s="43">
        <f t="shared" si="928"/>
        <v>22796</v>
      </c>
      <c r="AM210" s="43">
        <f t="shared" si="929"/>
        <v>22796</v>
      </c>
      <c r="AN210" s="43">
        <f t="shared" si="930"/>
        <v>22796</v>
      </c>
      <c r="AO210" s="43">
        <f t="shared" si="950"/>
        <v>22796</v>
      </c>
      <c r="AP210" s="43">
        <f t="shared" si="951"/>
        <v>22796</v>
      </c>
      <c r="AQ210" s="43">
        <f t="shared" si="952"/>
        <v>22796</v>
      </c>
      <c r="AR210" s="43">
        <f t="shared" si="953"/>
        <v>22796</v>
      </c>
      <c r="AS210" s="43">
        <f t="shared" si="954"/>
        <v>22796</v>
      </c>
      <c r="AT210" s="43">
        <f t="shared" si="955"/>
        <v>22796</v>
      </c>
      <c r="AU210" s="43">
        <f t="shared" si="956"/>
        <v>22796</v>
      </c>
      <c r="AV210" s="43">
        <f t="shared" si="957"/>
        <v>22796</v>
      </c>
      <c r="AW210" s="43">
        <f t="shared" si="958"/>
        <v>22796</v>
      </c>
      <c r="AX210" s="43">
        <f t="shared" si="959"/>
        <v>22796</v>
      </c>
      <c r="AY210" s="144"/>
      <c r="AZ210" s="23"/>
      <c r="BA210" s="526"/>
      <c r="BB210" s="92"/>
      <c r="BC210" s="92"/>
      <c r="BD210" s="92"/>
      <c r="BE210" s="92"/>
      <c r="BF210" s="92"/>
      <c r="BG210" s="92"/>
      <c r="BH210" s="92"/>
      <c r="BI210" s="92"/>
      <c r="BJ210" s="92">
        <f t="shared" si="963"/>
        <v>1</v>
      </c>
      <c r="BK210" s="92">
        <f t="shared" si="963"/>
        <v>1</v>
      </c>
      <c r="BL210" s="92">
        <f t="shared" si="963"/>
        <v>1</v>
      </c>
      <c r="BM210" s="92">
        <f t="shared" si="963"/>
        <v>1</v>
      </c>
      <c r="BN210" s="92">
        <f t="shared" si="963"/>
        <v>1</v>
      </c>
      <c r="BO210" s="92">
        <f t="shared" si="963"/>
        <v>1</v>
      </c>
      <c r="BP210" s="92">
        <f t="shared" si="963"/>
        <v>1</v>
      </c>
      <c r="BQ210" s="92">
        <f t="shared" si="963"/>
        <v>1</v>
      </c>
      <c r="BR210" s="92">
        <f t="shared" si="963"/>
        <v>1</v>
      </c>
      <c r="BS210" s="92">
        <f t="shared" si="963"/>
        <v>1</v>
      </c>
      <c r="BT210" s="92">
        <f t="shared" si="963"/>
        <v>1</v>
      </c>
      <c r="BU210" s="92">
        <f t="shared" si="963"/>
        <v>1</v>
      </c>
      <c r="BV210" s="92">
        <f t="shared" si="963"/>
        <v>1</v>
      </c>
      <c r="BW210" s="92">
        <f t="shared" si="963"/>
        <v>1</v>
      </c>
      <c r="BX210" s="92">
        <f t="shared" si="963"/>
        <v>1</v>
      </c>
      <c r="BY210" s="92">
        <f t="shared" si="963"/>
        <v>1</v>
      </c>
      <c r="BZ210" s="23"/>
      <c r="CA210" s="526"/>
      <c r="CB210" s="92"/>
      <c r="CC210" s="92"/>
      <c r="CD210" s="92"/>
      <c r="CE210" s="92"/>
      <c r="CF210" s="92"/>
      <c r="CG210" s="92"/>
      <c r="CH210" s="92"/>
      <c r="CI210" s="92"/>
      <c r="CJ210" s="92">
        <f t="shared" si="964"/>
        <v>1</v>
      </c>
      <c r="CK210" s="92">
        <f t="shared" si="964"/>
        <v>1</v>
      </c>
      <c r="CL210" s="92">
        <f t="shared" si="964"/>
        <v>1</v>
      </c>
      <c r="CM210" s="92">
        <f t="shared" si="964"/>
        <v>1</v>
      </c>
      <c r="CN210" s="92">
        <f t="shared" si="964"/>
        <v>1</v>
      </c>
      <c r="CO210" s="92">
        <f t="shared" si="964"/>
        <v>1</v>
      </c>
      <c r="CP210" s="92">
        <f t="shared" si="964"/>
        <v>1</v>
      </c>
      <c r="CQ210" s="92">
        <f t="shared" si="964"/>
        <v>1</v>
      </c>
      <c r="CR210" s="92">
        <f t="shared" si="964"/>
        <v>1</v>
      </c>
      <c r="CS210" s="92">
        <f t="shared" si="964"/>
        <v>1</v>
      </c>
      <c r="CT210" s="92">
        <f t="shared" si="964"/>
        <v>1</v>
      </c>
      <c r="CU210" s="92">
        <f t="shared" si="964"/>
        <v>1</v>
      </c>
      <c r="CV210" s="92">
        <f t="shared" si="964"/>
        <v>1</v>
      </c>
      <c r="CW210" s="92">
        <f t="shared" si="964"/>
        <v>1</v>
      </c>
      <c r="CX210" s="92">
        <f t="shared" si="964"/>
        <v>1</v>
      </c>
      <c r="CY210" s="92">
        <f t="shared" si="964"/>
        <v>1</v>
      </c>
      <c r="CZ210" s="158"/>
      <c r="DA210" s="526"/>
      <c r="DB210" s="92"/>
      <c r="DC210" s="92"/>
      <c r="DD210" s="92"/>
      <c r="DE210" s="92"/>
      <c r="DF210" s="92"/>
      <c r="DG210" s="92"/>
      <c r="DH210" s="92"/>
      <c r="DI210" s="92"/>
      <c r="DJ210" s="92">
        <f t="shared" si="965"/>
        <v>1</v>
      </c>
      <c r="DK210" s="92">
        <f t="shared" si="965"/>
        <v>1</v>
      </c>
      <c r="DL210" s="92">
        <f t="shared" si="965"/>
        <v>1</v>
      </c>
      <c r="DM210" s="92">
        <f t="shared" si="965"/>
        <v>1</v>
      </c>
      <c r="DN210" s="92">
        <f t="shared" si="965"/>
        <v>1</v>
      </c>
      <c r="DO210" s="92">
        <f t="shared" si="965"/>
        <v>1</v>
      </c>
      <c r="DP210" s="92">
        <f t="shared" si="965"/>
        <v>1</v>
      </c>
      <c r="DQ210" s="92">
        <f t="shared" si="965"/>
        <v>1</v>
      </c>
      <c r="DR210" s="92">
        <f t="shared" si="965"/>
        <v>1</v>
      </c>
      <c r="DS210" s="92">
        <f t="shared" si="965"/>
        <v>1</v>
      </c>
      <c r="DT210" s="92">
        <f t="shared" si="965"/>
        <v>1</v>
      </c>
      <c r="DU210" s="92">
        <f t="shared" si="965"/>
        <v>1</v>
      </c>
      <c r="DV210" s="92">
        <f t="shared" si="965"/>
        <v>1</v>
      </c>
      <c r="DW210" s="92">
        <f t="shared" si="965"/>
        <v>1</v>
      </c>
      <c r="DX210" s="92">
        <f t="shared" si="965"/>
        <v>1</v>
      </c>
      <c r="DY210" s="92">
        <f t="shared" si="965"/>
        <v>1</v>
      </c>
      <c r="DZ210" s="158"/>
      <c r="EA210" s="48">
        <v>12</v>
      </c>
      <c r="EB210" s="47">
        <v>0.3</v>
      </c>
      <c r="EC210" s="48">
        <v>2005</v>
      </c>
      <c r="ED210" s="49">
        <v>1.8010000000000002E-2</v>
      </c>
      <c r="EE210" s="50">
        <v>0.35593999999999998</v>
      </c>
      <c r="EF210" s="71"/>
      <c r="EH210" s="47">
        <f t="shared" si="960"/>
        <v>0.71</v>
      </c>
      <c r="EI210" s="23"/>
      <c r="EJ210" s="48">
        <f t="shared" si="966"/>
        <v>0</v>
      </c>
      <c r="EK210" s="48">
        <v>0</v>
      </c>
      <c r="EL210" s="48">
        <v>0</v>
      </c>
      <c r="EM210" s="48">
        <v>0</v>
      </c>
      <c r="EN210" s="48">
        <v>0</v>
      </c>
      <c r="EO210" s="48">
        <v>0</v>
      </c>
      <c r="EP210" s="48">
        <v>0</v>
      </c>
      <c r="EQ210" s="48">
        <v>0</v>
      </c>
      <c r="ER210" s="48">
        <v>0</v>
      </c>
      <c r="ES210" s="48">
        <v>0</v>
      </c>
      <c r="ET210" s="48">
        <v>0</v>
      </c>
      <c r="EU210" s="48">
        <v>0</v>
      </c>
      <c r="EV210" s="48">
        <v>0</v>
      </c>
      <c r="EW210" s="48">
        <v>0</v>
      </c>
      <c r="EX210" s="48">
        <v>0</v>
      </c>
      <c r="EY210" s="48">
        <f t="shared" si="967"/>
        <v>0</v>
      </c>
      <c r="EZ210" s="48">
        <f t="shared" si="942"/>
        <v>0</v>
      </c>
      <c r="FA210" s="158"/>
      <c r="FB210" s="48">
        <f t="shared" si="943"/>
        <v>9</v>
      </c>
      <c r="FC210" s="43">
        <f t="shared" si="968"/>
        <v>2017</v>
      </c>
      <c r="FD210" s="78"/>
      <c r="FE210" s="78"/>
      <c r="FF210" s="78"/>
      <c r="FG210" s="78"/>
      <c r="FH210" s="78"/>
      <c r="FI210" s="78"/>
      <c r="FJ210" s="23"/>
      <c r="FK210" s="48"/>
      <c r="FL210" s="43"/>
      <c r="FM210" s="43"/>
      <c r="FN210" s="43"/>
      <c r="FO210" s="43"/>
      <c r="FP210" s="43"/>
      <c r="FQ210" s="43"/>
      <c r="FR210" s="43"/>
      <c r="FS210" s="43"/>
      <c r="FT210" s="43">
        <v>22796</v>
      </c>
      <c r="FU210" s="43">
        <v>22796</v>
      </c>
      <c r="FV210" s="43">
        <v>22796</v>
      </c>
      <c r="FW210" s="43">
        <v>22796</v>
      </c>
      <c r="FX210" s="43">
        <v>22796</v>
      </c>
      <c r="FY210" s="43">
        <v>22796</v>
      </c>
      <c r="FZ210" s="43">
        <f t="shared" ref="FZ210:GI210" si="975">FY210</f>
        <v>22796</v>
      </c>
      <c r="GA210" s="43">
        <f t="shared" si="975"/>
        <v>22796</v>
      </c>
      <c r="GB210" s="43">
        <f t="shared" si="975"/>
        <v>22796</v>
      </c>
      <c r="GC210" s="43">
        <f t="shared" si="975"/>
        <v>22796</v>
      </c>
      <c r="GD210" s="43">
        <f t="shared" si="975"/>
        <v>22796</v>
      </c>
      <c r="GE210" s="43">
        <f t="shared" si="975"/>
        <v>22796</v>
      </c>
      <c r="GF210" s="43">
        <f t="shared" si="975"/>
        <v>22796</v>
      </c>
      <c r="GG210" s="43">
        <f t="shared" si="975"/>
        <v>22796</v>
      </c>
      <c r="GH210" s="43">
        <f t="shared" si="975"/>
        <v>22796</v>
      </c>
      <c r="GI210" s="43">
        <f t="shared" si="975"/>
        <v>22796</v>
      </c>
      <c r="GJ210" s="158"/>
      <c r="GK210" s="48"/>
      <c r="GL210" s="43"/>
      <c r="GM210" s="43"/>
      <c r="GN210" s="43"/>
      <c r="GO210" s="43"/>
      <c r="GP210" s="43"/>
      <c r="GQ210" s="43"/>
      <c r="GR210" s="43"/>
      <c r="GS210" s="224">
        <v>1</v>
      </c>
      <c r="GT210" s="224">
        <v>1</v>
      </c>
      <c r="GU210" s="224">
        <v>1</v>
      </c>
      <c r="GV210" s="224">
        <v>1</v>
      </c>
      <c r="GW210" s="224">
        <v>1</v>
      </c>
      <c r="GX210" s="224">
        <v>1</v>
      </c>
      <c r="GY210" s="224">
        <v>1</v>
      </c>
      <c r="GZ210" s="224">
        <v>1</v>
      </c>
      <c r="HA210" s="224">
        <v>1</v>
      </c>
      <c r="HB210" s="224">
        <v>1</v>
      </c>
      <c r="HC210" s="224">
        <v>1</v>
      </c>
      <c r="HD210" s="224">
        <v>1</v>
      </c>
      <c r="HE210" s="224">
        <v>1</v>
      </c>
      <c r="HF210" s="224">
        <v>1</v>
      </c>
      <c r="HG210" s="224">
        <v>1</v>
      </c>
      <c r="HH210" s="224">
        <v>1</v>
      </c>
      <c r="HI210" s="224">
        <v>1</v>
      </c>
      <c r="HJ210" s="158"/>
      <c r="HK210" s="48">
        <f t="shared" si="969"/>
        <v>0</v>
      </c>
      <c r="HL210" s="48">
        <f ca="1">IF($EJ210&gt;0,OFFSET(Dashboard!F$16,$EJ210-1,0),0)</f>
        <v>0</v>
      </c>
      <c r="HM210" s="48">
        <f ca="1">IF($EJ210&gt;0,OFFSET(Dashboard!G$16,$EJ210-1,0),0)</f>
        <v>0</v>
      </c>
      <c r="HN210" s="48">
        <f ca="1">IF($EJ210&gt;0,OFFSET(Dashboard!H$16,$EJ210-1,0),0)</f>
        <v>0</v>
      </c>
      <c r="HO210" s="158"/>
    </row>
    <row r="211" spans="1:223" ht="25.5" customHeight="1" x14ac:dyDescent="0.2">
      <c r="A211" s="48">
        <f t="shared" ca="1" si="941"/>
        <v>0</v>
      </c>
      <c r="B211" s="242">
        <f t="shared" si="970"/>
        <v>201</v>
      </c>
      <c r="C211" s="64"/>
      <c r="D211" s="653" t="str">
        <f ca="1">IF(EJ211&gt;0,OFFSET(Dashboard!$E$16,EJ211-1,0),"")</f>
        <v/>
      </c>
      <c r="E211" s="654" t="s">
        <v>548</v>
      </c>
      <c r="F211" s="655" t="s">
        <v>549</v>
      </c>
      <c r="G211" s="716">
        <f t="shared" ca="1" si="944"/>
        <v>10.05097675203578</v>
      </c>
      <c r="H211" s="715">
        <f t="shared" ca="1" si="945"/>
        <v>13.922285979494536</v>
      </c>
      <c r="I211" s="713">
        <f t="shared" ca="1" si="946"/>
        <v>0.22602674992616342</v>
      </c>
      <c r="J211" s="525">
        <v>42005</v>
      </c>
      <c r="K211" s="51">
        <v>30</v>
      </c>
      <c r="L211" s="158"/>
      <c r="M211" s="765">
        <v>1</v>
      </c>
      <c r="N211" s="86">
        <v>0</v>
      </c>
      <c r="O211" s="43">
        <v>100</v>
      </c>
      <c r="P211" s="158"/>
      <c r="R211" s="614">
        <v>440.90966625880765</v>
      </c>
      <c r="S211" s="615">
        <v>0.61073372431542972</v>
      </c>
      <c r="T211" s="615">
        <v>9.9151934517530904</v>
      </c>
      <c r="U211" s="135">
        <v>1</v>
      </c>
      <c r="V211" s="135">
        <v>1</v>
      </c>
      <c r="W211" s="135">
        <v>0</v>
      </c>
      <c r="X211" s="138"/>
      <c r="Y211" s="138"/>
      <c r="Z211" s="48"/>
      <c r="AA211" s="43"/>
      <c r="AB211" s="43"/>
      <c r="AC211" s="43"/>
      <c r="AD211" s="43"/>
      <c r="AE211" s="43"/>
      <c r="AF211" s="43"/>
      <c r="AG211" s="43"/>
      <c r="AH211" s="43">
        <f t="shared" si="924"/>
        <v>0</v>
      </c>
      <c r="AI211" s="43">
        <f t="shared" si="925"/>
        <v>22796</v>
      </c>
      <c r="AJ211" s="43">
        <f t="shared" si="926"/>
        <v>22796</v>
      </c>
      <c r="AK211" s="43">
        <f t="shared" si="927"/>
        <v>22796</v>
      </c>
      <c r="AL211" s="43">
        <f t="shared" si="928"/>
        <v>22796</v>
      </c>
      <c r="AM211" s="43">
        <f t="shared" si="929"/>
        <v>22796</v>
      </c>
      <c r="AN211" s="43">
        <f t="shared" si="930"/>
        <v>22796</v>
      </c>
      <c r="AO211" s="43">
        <f t="shared" si="950"/>
        <v>22796</v>
      </c>
      <c r="AP211" s="43">
        <f t="shared" si="951"/>
        <v>22796</v>
      </c>
      <c r="AQ211" s="43">
        <f t="shared" si="952"/>
        <v>22796</v>
      </c>
      <c r="AR211" s="43">
        <f t="shared" si="953"/>
        <v>22796</v>
      </c>
      <c r="AS211" s="43">
        <f t="shared" si="954"/>
        <v>22796</v>
      </c>
      <c r="AT211" s="43">
        <f t="shared" si="955"/>
        <v>22796</v>
      </c>
      <c r="AU211" s="43">
        <f t="shared" si="956"/>
        <v>22796</v>
      </c>
      <c r="AV211" s="43">
        <f t="shared" si="957"/>
        <v>22796</v>
      </c>
      <c r="AW211" s="43">
        <f t="shared" si="958"/>
        <v>22796</v>
      </c>
      <c r="AX211" s="43">
        <f t="shared" si="959"/>
        <v>22796</v>
      </c>
      <c r="AY211" s="144"/>
      <c r="AZ211" s="23"/>
      <c r="BA211" s="526"/>
      <c r="BB211" s="92"/>
      <c r="BC211" s="92"/>
      <c r="BD211" s="92"/>
      <c r="BE211" s="92"/>
      <c r="BF211" s="92"/>
      <c r="BG211" s="92"/>
      <c r="BH211" s="92"/>
      <c r="BI211" s="92"/>
      <c r="BJ211" s="92">
        <f t="shared" si="963"/>
        <v>1</v>
      </c>
      <c r="BK211" s="92">
        <f t="shared" si="963"/>
        <v>1</v>
      </c>
      <c r="BL211" s="92">
        <f t="shared" si="963"/>
        <v>1</v>
      </c>
      <c r="BM211" s="92">
        <f t="shared" si="963"/>
        <v>1</v>
      </c>
      <c r="BN211" s="92">
        <f t="shared" si="963"/>
        <v>1</v>
      </c>
      <c r="BO211" s="92">
        <f t="shared" si="963"/>
        <v>1</v>
      </c>
      <c r="BP211" s="92">
        <f t="shared" si="963"/>
        <v>1</v>
      </c>
      <c r="BQ211" s="92">
        <f t="shared" si="963"/>
        <v>1</v>
      </c>
      <c r="BR211" s="92">
        <f t="shared" si="963"/>
        <v>1</v>
      </c>
      <c r="BS211" s="92">
        <f t="shared" si="963"/>
        <v>1</v>
      </c>
      <c r="BT211" s="92">
        <f t="shared" si="963"/>
        <v>1</v>
      </c>
      <c r="BU211" s="92">
        <f t="shared" si="963"/>
        <v>1</v>
      </c>
      <c r="BV211" s="92">
        <f t="shared" si="963"/>
        <v>1</v>
      </c>
      <c r="BW211" s="92">
        <f t="shared" si="963"/>
        <v>1</v>
      </c>
      <c r="BX211" s="92">
        <f t="shared" si="963"/>
        <v>1</v>
      </c>
      <c r="BY211" s="92">
        <f t="shared" si="963"/>
        <v>1</v>
      </c>
      <c r="BZ211" s="23"/>
      <c r="CA211" s="526"/>
      <c r="CB211" s="92"/>
      <c r="CC211" s="92"/>
      <c r="CD211" s="92"/>
      <c r="CE211" s="92"/>
      <c r="CF211" s="92"/>
      <c r="CG211" s="92"/>
      <c r="CH211" s="92"/>
      <c r="CI211" s="92"/>
      <c r="CJ211" s="92">
        <f t="shared" si="964"/>
        <v>1</v>
      </c>
      <c r="CK211" s="92">
        <f t="shared" si="964"/>
        <v>1</v>
      </c>
      <c r="CL211" s="92">
        <f t="shared" si="964"/>
        <v>1</v>
      </c>
      <c r="CM211" s="92">
        <f t="shared" si="964"/>
        <v>1</v>
      </c>
      <c r="CN211" s="92">
        <f t="shared" si="964"/>
        <v>1</v>
      </c>
      <c r="CO211" s="92">
        <f t="shared" si="964"/>
        <v>1</v>
      </c>
      <c r="CP211" s="92">
        <f t="shared" si="964"/>
        <v>1</v>
      </c>
      <c r="CQ211" s="92">
        <f t="shared" si="964"/>
        <v>1</v>
      </c>
      <c r="CR211" s="92">
        <f t="shared" si="964"/>
        <v>1</v>
      </c>
      <c r="CS211" s="92">
        <f t="shared" si="964"/>
        <v>1</v>
      </c>
      <c r="CT211" s="92">
        <f t="shared" si="964"/>
        <v>1</v>
      </c>
      <c r="CU211" s="92">
        <f t="shared" si="964"/>
        <v>1</v>
      </c>
      <c r="CV211" s="92">
        <f t="shared" si="964"/>
        <v>1</v>
      </c>
      <c r="CW211" s="92">
        <f t="shared" si="964"/>
        <v>1</v>
      </c>
      <c r="CX211" s="92">
        <f t="shared" si="964"/>
        <v>1</v>
      </c>
      <c r="CY211" s="92">
        <f t="shared" si="964"/>
        <v>1</v>
      </c>
      <c r="CZ211" s="158"/>
      <c r="DA211" s="526"/>
      <c r="DB211" s="92"/>
      <c r="DC211" s="92"/>
      <c r="DD211" s="92"/>
      <c r="DE211" s="92"/>
      <c r="DF211" s="92"/>
      <c r="DG211" s="92"/>
      <c r="DH211" s="92"/>
      <c r="DI211" s="92"/>
      <c r="DJ211" s="92">
        <f t="shared" si="965"/>
        <v>1</v>
      </c>
      <c r="DK211" s="92">
        <f t="shared" si="965"/>
        <v>1</v>
      </c>
      <c r="DL211" s="92">
        <f t="shared" si="965"/>
        <v>1</v>
      </c>
      <c r="DM211" s="92">
        <f t="shared" si="965"/>
        <v>1</v>
      </c>
      <c r="DN211" s="92">
        <f t="shared" si="965"/>
        <v>1</v>
      </c>
      <c r="DO211" s="92">
        <f t="shared" si="965"/>
        <v>1</v>
      </c>
      <c r="DP211" s="92">
        <f t="shared" si="965"/>
        <v>1</v>
      </c>
      <c r="DQ211" s="92">
        <f t="shared" si="965"/>
        <v>1</v>
      </c>
      <c r="DR211" s="92">
        <f t="shared" si="965"/>
        <v>1</v>
      </c>
      <c r="DS211" s="92">
        <f t="shared" si="965"/>
        <v>1</v>
      </c>
      <c r="DT211" s="92">
        <f t="shared" si="965"/>
        <v>1</v>
      </c>
      <c r="DU211" s="92">
        <f t="shared" si="965"/>
        <v>1</v>
      </c>
      <c r="DV211" s="92">
        <f t="shared" si="965"/>
        <v>1</v>
      </c>
      <c r="DW211" s="92">
        <f t="shared" si="965"/>
        <v>1</v>
      </c>
      <c r="DX211" s="92">
        <f t="shared" si="965"/>
        <v>1</v>
      </c>
      <c r="DY211" s="92">
        <f t="shared" si="965"/>
        <v>1</v>
      </c>
      <c r="DZ211" s="158"/>
      <c r="EA211" s="48">
        <v>12</v>
      </c>
      <c r="EB211" s="47">
        <v>0.3</v>
      </c>
      <c r="EC211" s="48">
        <v>2005</v>
      </c>
      <c r="ED211" s="49">
        <v>1.8010000000000002E-2</v>
      </c>
      <c r="EE211" s="50">
        <v>0.35593999999999998</v>
      </c>
      <c r="EF211" s="71"/>
      <c r="EH211" s="47">
        <f t="shared" si="960"/>
        <v>0.71</v>
      </c>
      <c r="EI211" s="23"/>
      <c r="EJ211" s="48">
        <f t="shared" si="966"/>
        <v>0</v>
      </c>
      <c r="EK211" s="48">
        <v>0</v>
      </c>
      <c r="EL211" s="48">
        <v>0</v>
      </c>
      <c r="EM211" s="48">
        <v>0</v>
      </c>
      <c r="EN211" s="48">
        <v>0</v>
      </c>
      <c r="EO211" s="48">
        <v>0</v>
      </c>
      <c r="EP211" s="48">
        <v>0</v>
      </c>
      <c r="EQ211" s="48">
        <v>0</v>
      </c>
      <c r="ER211" s="48">
        <v>0</v>
      </c>
      <c r="ES211" s="48">
        <v>0</v>
      </c>
      <c r="ET211" s="48">
        <v>0</v>
      </c>
      <c r="EU211" s="48">
        <v>0</v>
      </c>
      <c r="EV211" s="48">
        <v>0</v>
      </c>
      <c r="EW211" s="48">
        <v>0</v>
      </c>
      <c r="EX211" s="48">
        <v>0</v>
      </c>
      <c r="EY211" s="48">
        <f t="shared" si="967"/>
        <v>0</v>
      </c>
      <c r="EZ211" s="48">
        <f t="shared" si="942"/>
        <v>0</v>
      </c>
      <c r="FA211" s="158"/>
      <c r="FB211" s="48">
        <f t="shared" si="943"/>
        <v>9</v>
      </c>
      <c r="FC211" s="43">
        <f t="shared" si="968"/>
        <v>2017</v>
      </c>
      <c r="FD211" s="78"/>
      <c r="FE211" s="78"/>
      <c r="FF211" s="78"/>
      <c r="FG211" s="78"/>
      <c r="FH211" s="78"/>
      <c r="FI211" s="78"/>
      <c r="FJ211" s="23"/>
      <c r="FK211" s="48"/>
      <c r="FL211" s="43"/>
      <c r="FM211" s="43"/>
      <c r="FN211" s="43"/>
      <c r="FO211" s="43"/>
      <c r="FP211" s="43"/>
      <c r="FQ211" s="43"/>
      <c r="FR211" s="43"/>
      <c r="FS211" s="43"/>
      <c r="FT211" s="43">
        <v>22796</v>
      </c>
      <c r="FU211" s="43">
        <v>22796</v>
      </c>
      <c r="FV211" s="43">
        <v>22796</v>
      </c>
      <c r="FW211" s="43">
        <v>22796</v>
      </c>
      <c r="FX211" s="43">
        <v>22796</v>
      </c>
      <c r="FY211" s="43">
        <v>22796</v>
      </c>
      <c r="FZ211" s="43">
        <f t="shared" ref="FZ211:GI211" si="976">FY211</f>
        <v>22796</v>
      </c>
      <c r="GA211" s="43">
        <f t="shared" si="976"/>
        <v>22796</v>
      </c>
      <c r="GB211" s="43">
        <f t="shared" si="976"/>
        <v>22796</v>
      </c>
      <c r="GC211" s="43">
        <f t="shared" si="976"/>
        <v>22796</v>
      </c>
      <c r="GD211" s="43">
        <f t="shared" si="976"/>
        <v>22796</v>
      </c>
      <c r="GE211" s="43">
        <f t="shared" si="976"/>
        <v>22796</v>
      </c>
      <c r="GF211" s="43">
        <f t="shared" si="976"/>
        <v>22796</v>
      </c>
      <c r="GG211" s="43">
        <f t="shared" si="976"/>
        <v>22796</v>
      </c>
      <c r="GH211" s="43">
        <f t="shared" si="976"/>
        <v>22796</v>
      </c>
      <c r="GI211" s="43">
        <f t="shared" si="976"/>
        <v>22796</v>
      </c>
      <c r="GJ211" s="158"/>
      <c r="GK211" s="48"/>
      <c r="GL211" s="43"/>
      <c r="GM211" s="43"/>
      <c r="GN211" s="43"/>
      <c r="GO211" s="43"/>
      <c r="GP211" s="43"/>
      <c r="GQ211" s="43"/>
      <c r="GR211" s="43"/>
      <c r="GS211" s="224">
        <v>1</v>
      </c>
      <c r="GT211" s="224">
        <v>1</v>
      </c>
      <c r="GU211" s="224">
        <v>1</v>
      </c>
      <c r="GV211" s="224">
        <v>1</v>
      </c>
      <c r="GW211" s="224">
        <v>1</v>
      </c>
      <c r="GX211" s="224">
        <v>1</v>
      </c>
      <c r="GY211" s="224">
        <v>1</v>
      </c>
      <c r="GZ211" s="224">
        <v>1</v>
      </c>
      <c r="HA211" s="224">
        <v>1</v>
      </c>
      <c r="HB211" s="224">
        <v>1</v>
      </c>
      <c r="HC211" s="224">
        <v>1</v>
      </c>
      <c r="HD211" s="224">
        <v>1</v>
      </c>
      <c r="HE211" s="224">
        <v>1</v>
      </c>
      <c r="HF211" s="224">
        <v>1</v>
      </c>
      <c r="HG211" s="224">
        <v>1</v>
      </c>
      <c r="HH211" s="224">
        <v>1</v>
      </c>
      <c r="HI211" s="224">
        <v>1</v>
      </c>
      <c r="HJ211" s="158"/>
      <c r="HK211" s="48">
        <f t="shared" si="969"/>
        <v>0</v>
      </c>
      <c r="HL211" s="48">
        <f ca="1">IF($EJ211&gt;0,OFFSET(Dashboard!F$16,$EJ211-1,0),0)</f>
        <v>0</v>
      </c>
      <c r="HM211" s="48">
        <f ca="1">IF($EJ211&gt;0,OFFSET(Dashboard!G$16,$EJ211-1,0),0)</f>
        <v>0</v>
      </c>
      <c r="HN211" s="48">
        <f ca="1">IF($EJ211&gt;0,OFFSET(Dashboard!H$16,$EJ211-1,0),0)</f>
        <v>0</v>
      </c>
      <c r="HO211" s="158"/>
    </row>
    <row r="212" spans="1:223" ht="25.5" customHeight="1" x14ac:dyDescent="0.2">
      <c r="A212" s="48">
        <f t="shared" ca="1" si="941"/>
        <v>0</v>
      </c>
      <c r="B212" s="242">
        <f t="shared" si="970"/>
        <v>202</v>
      </c>
      <c r="C212" s="64"/>
      <c r="D212" s="653" t="str">
        <f ca="1">IF(EJ212&gt;0,OFFSET(Dashboard!$E$16,EJ212-1,0),"")</f>
        <v/>
      </c>
      <c r="E212" s="654" t="s">
        <v>550</v>
      </c>
      <c r="F212" s="655" t="s">
        <v>551</v>
      </c>
      <c r="G212" s="716">
        <f t="shared" ca="1" si="944"/>
        <v>10.185630986034345</v>
      </c>
      <c r="H212" s="715">
        <f t="shared" ca="1" si="945"/>
        <v>0</v>
      </c>
      <c r="I212" s="713">
        <f t="shared" ca="1" si="946"/>
        <v>1.0628066326315344</v>
      </c>
      <c r="J212" s="525">
        <v>42005</v>
      </c>
      <c r="K212" s="51">
        <v>30</v>
      </c>
      <c r="L212" s="158"/>
      <c r="M212" s="765">
        <v>1</v>
      </c>
      <c r="N212" s="86">
        <v>0</v>
      </c>
      <c r="O212" s="43">
        <v>100</v>
      </c>
      <c r="P212" s="158"/>
      <c r="R212" s="614">
        <v>446.81659001729884</v>
      </c>
      <c r="S212" s="615">
        <v>0</v>
      </c>
      <c r="T212" s="615">
        <v>46.622505379519851</v>
      </c>
      <c r="U212" s="135">
        <v>1</v>
      </c>
      <c r="V212" s="135">
        <v>1</v>
      </c>
      <c r="W212" s="135">
        <v>0</v>
      </c>
      <c r="X212" s="138"/>
      <c r="Y212" s="138"/>
      <c r="Z212" s="48"/>
      <c r="AA212" s="43"/>
      <c r="AB212" s="43"/>
      <c r="AC212" s="43"/>
      <c r="AD212" s="43"/>
      <c r="AE212" s="43"/>
      <c r="AF212" s="43"/>
      <c r="AG212" s="43"/>
      <c r="AH212" s="43">
        <f t="shared" si="924"/>
        <v>0</v>
      </c>
      <c r="AI212" s="43">
        <f t="shared" si="925"/>
        <v>22796</v>
      </c>
      <c r="AJ212" s="43">
        <f t="shared" si="926"/>
        <v>22796</v>
      </c>
      <c r="AK212" s="43">
        <f t="shared" si="927"/>
        <v>22796</v>
      </c>
      <c r="AL212" s="43">
        <f t="shared" si="928"/>
        <v>22796</v>
      </c>
      <c r="AM212" s="43">
        <f t="shared" si="929"/>
        <v>22796</v>
      </c>
      <c r="AN212" s="43">
        <f t="shared" si="930"/>
        <v>22796</v>
      </c>
      <c r="AO212" s="43">
        <f t="shared" si="950"/>
        <v>22796</v>
      </c>
      <c r="AP212" s="43">
        <f t="shared" si="951"/>
        <v>22796</v>
      </c>
      <c r="AQ212" s="43">
        <f t="shared" si="952"/>
        <v>22796</v>
      </c>
      <c r="AR212" s="43">
        <f t="shared" si="953"/>
        <v>22796</v>
      </c>
      <c r="AS212" s="43">
        <f t="shared" si="954"/>
        <v>22796</v>
      </c>
      <c r="AT212" s="43">
        <f t="shared" si="955"/>
        <v>22796</v>
      </c>
      <c r="AU212" s="43">
        <f t="shared" si="956"/>
        <v>22796</v>
      </c>
      <c r="AV212" s="43">
        <f t="shared" si="957"/>
        <v>22796</v>
      </c>
      <c r="AW212" s="43">
        <f t="shared" si="958"/>
        <v>22796</v>
      </c>
      <c r="AX212" s="43">
        <f t="shared" si="959"/>
        <v>22796</v>
      </c>
      <c r="AY212" s="144"/>
      <c r="AZ212" s="23"/>
      <c r="BA212" s="526"/>
      <c r="BB212" s="92"/>
      <c r="BC212" s="92"/>
      <c r="BD212" s="92"/>
      <c r="BE212" s="92"/>
      <c r="BF212" s="92"/>
      <c r="BG212" s="92"/>
      <c r="BH212" s="92"/>
      <c r="BI212" s="92"/>
      <c r="BJ212" s="92">
        <f t="shared" si="963"/>
        <v>1</v>
      </c>
      <c r="BK212" s="92">
        <f t="shared" si="963"/>
        <v>1</v>
      </c>
      <c r="BL212" s="92">
        <f t="shared" si="963"/>
        <v>1</v>
      </c>
      <c r="BM212" s="92">
        <f t="shared" si="963"/>
        <v>1</v>
      </c>
      <c r="BN212" s="92">
        <f t="shared" si="963"/>
        <v>1</v>
      </c>
      <c r="BO212" s="92">
        <f t="shared" si="963"/>
        <v>1</v>
      </c>
      <c r="BP212" s="92">
        <f t="shared" si="963"/>
        <v>1</v>
      </c>
      <c r="BQ212" s="92">
        <f t="shared" si="963"/>
        <v>1</v>
      </c>
      <c r="BR212" s="92">
        <f t="shared" si="963"/>
        <v>1</v>
      </c>
      <c r="BS212" s="92">
        <f t="shared" si="963"/>
        <v>1</v>
      </c>
      <c r="BT212" s="92">
        <f t="shared" si="963"/>
        <v>1</v>
      </c>
      <c r="BU212" s="92">
        <f t="shared" si="963"/>
        <v>1</v>
      </c>
      <c r="BV212" s="92">
        <f t="shared" si="963"/>
        <v>1</v>
      </c>
      <c r="BW212" s="92">
        <f t="shared" si="963"/>
        <v>1</v>
      </c>
      <c r="BX212" s="92">
        <f t="shared" si="963"/>
        <v>1</v>
      </c>
      <c r="BY212" s="92">
        <f t="shared" si="963"/>
        <v>1</v>
      </c>
      <c r="BZ212" s="23"/>
      <c r="CA212" s="526"/>
      <c r="CB212" s="92"/>
      <c r="CC212" s="92"/>
      <c r="CD212" s="92"/>
      <c r="CE212" s="92"/>
      <c r="CF212" s="92"/>
      <c r="CG212" s="92"/>
      <c r="CH212" s="92"/>
      <c r="CI212" s="92"/>
      <c r="CJ212" s="92">
        <f t="shared" si="964"/>
        <v>1</v>
      </c>
      <c r="CK212" s="92">
        <f t="shared" si="964"/>
        <v>1</v>
      </c>
      <c r="CL212" s="92">
        <f t="shared" si="964"/>
        <v>1</v>
      </c>
      <c r="CM212" s="92">
        <f t="shared" si="964"/>
        <v>1</v>
      </c>
      <c r="CN212" s="92">
        <f t="shared" si="964"/>
        <v>1</v>
      </c>
      <c r="CO212" s="92">
        <f t="shared" si="964"/>
        <v>1</v>
      </c>
      <c r="CP212" s="92">
        <f t="shared" si="964"/>
        <v>1</v>
      </c>
      <c r="CQ212" s="92">
        <f t="shared" si="964"/>
        <v>1</v>
      </c>
      <c r="CR212" s="92">
        <f t="shared" si="964"/>
        <v>1</v>
      </c>
      <c r="CS212" s="92">
        <f t="shared" si="964"/>
        <v>1</v>
      </c>
      <c r="CT212" s="92">
        <f t="shared" si="964"/>
        <v>1</v>
      </c>
      <c r="CU212" s="92">
        <f t="shared" si="964"/>
        <v>1</v>
      </c>
      <c r="CV212" s="92">
        <f t="shared" si="964"/>
        <v>1</v>
      </c>
      <c r="CW212" s="92">
        <f t="shared" si="964"/>
        <v>1</v>
      </c>
      <c r="CX212" s="92">
        <f t="shared" si="964"/>
        <v>1</v>
      </c>
      <c r="CY212" s="92">
        <f t="shared" si="964"/>
        <v>1</v>
      </c>
      <c r="CZ212" s="158"/>
      <c r="DA212" s="526"/>
      <c r="DB212" s="92"/>
      <c r="DC212" s="92"/>
      <c r="DD212" s="92"/>
      <c r="DE212" s="92"/>
      <c r="DF212" s="92"/>
      <c r="DG212" s="92"/>
      <c r="DH212" s="92"/>
      <c r="DI212" s="92"/>
      <c r="DJ212" s="92">
        <f t="shared" si="965"/>
        <v>1</v>
      </c>
      <c r="DK212" s="92">
        <f t="shared" si="965"/>
        <v>1</v>
      </c>
      <c r="DL212" s="92">
        <f t="shared" si="965"/>
        <v>1</v>
      </c>
      <c r="DM212" s="92">
        <f t="shared" si="965"/>
        <v>1</v>
      </c>
      <c r="DN212" s="92">
        <f t="shared" si="965"/>
        <v>1</v>
      </c>
      <c r="DO212" s="92">
        <f t="shared" si="965"/>
        <v>1</v>
      </c>
      <c r="DP212" s="92">
        <f t="shared" si="965"/>
        <v>1</v>
      </c>
      <c r="DQ212" s="92">
        <f t="shared" si="965"/>
        <v>1</v>
      </c>
      <c r="DR212" s="92">
        <f t="shared" si="965"/>
        <v>1</v>
      </c>
      <c r="DS212" s="92">
        <f t="shared" si="965"/>
        <v>1</v>
      </c>
      <c r="DT212" s="92">
        <f t="shared" si="965"/>
        <v>1</v>
      </c>
      <c r="DU212" s="92">
        <f t="shared" si="965"/>
        <v>1</v>
      </c>
      <c r="DV212" s="92">
        <f t="shared" si="965"/>
        <v>1</v>
      </c>
      <c r="DW212" s="92">
        <f t="shared" si="965"/>
        <v>1</v>
      </c>
      <c r="DX212" s="92">
        <f t="shared" si="965"/>
        <v>1</v>
      </c>
      <c r="DY212" s="92">
        <f t="shared" si="965"/>
        <v>1</v>
      </c>
      <c r="DZ212" s="158"/>
      <c r="EA212" s="48">
        <v>12</v>
      </c>
      <c r="EB212" s="47">
        <v>0.3</v>
      </c>
      <c r="EC212" s="48">
        <v>2005</v>
      </c>
      <c r="ED212" s="49">
        <v>1.8010000000000002E-2</v>
      </c>
      <c r="EE212" s="50">
        <v>0.35593999999999998</v>
      </c>
      <c r="EF212" s="71"/>
      <c r="EH212" s="47">
        <f t="shared" si="960"/>
        <v>0.71</v>
      </c>
      <c r="EI212" s="23"/>
      <c r="EJ212" s="48">
        <f t="shared" si="966"/>
        <v>0</v>
      </c>
      <c r="EK212" s="48">
        <v>0</v>
      </c>
      <c r="EL212" s="48">
        <v>0</v>
      </c>
      <c r="EM212" s="48">
        <v>0</v>
      </c>
      <c r="EN212" s="48">
        <v>0</v>
      </c>
      <c r="EO212" s="48">
        <v>0</v>
      </c>
      <c r="EP212" s="48">
        <v>0</v>
      </c>
      <c r="EQ212" s="48">
        <v>0</v>
      </c>
      <c r="ER212" s="48">
        <v>0</v>
      </c>
      <c r="ES212" s="48">
        <v>0</v>
      </c>
      <c r="ET212" s="48">
        <v>0</v>
      </c>
      <c r="EU212" s="48">
        <v>0</v>
      </c>
      <c r="EV212" s="48">
        <v>0</v>
      </c>
      <c r="EW212" s="48">
        <v>0</v>
      </c>
      <c r="EX212" s="48">
        <v>0</v>
      </c>
      <c r="EY212" s="48">
        <f t="shared" si="967"/>
        <v>0</v>
      </c>
      <c r="EZ212" s="48">
        <f t="shared" si="942"/>
        <v>0</v>
      </c>
      <c r="FA212" s="158"/>
      <c r="FB212" s="48">
        <f t="shared" ref="FB212:FB229" si="977">$FB$115</f>
        <v>9</v>
      </c>
      <c r="FC212" s="43">
        <f t="shared" si="968"/>
        <v>2017</v>
      </c>
      <c r="FD212" s="78"/>
      <c r="FE212" s="78"/>
      <c r="FF212" s="78"/>
      <c r="FG212" s="78"/>
      <c r="FH212" s="78"/>
      <c r="FI212" s="78"/>
      <c r="FJ212" s="23"/>
      <c r="FK212" s="48"/>
      <c r="FL212" s="43"/>
      <c r="FM212" s="43"/>
      <c r="FN212" s="43"/>
      <c r="FO212" s="43"/>
      <c r="FP212" s="43"/>
      <c r="FQ212" s="43"/>
      <c r="FR212" s="43"/>
      <c r="FS212" s="43"/>
      <c r="FT212" s="43">
        <v>22796</v>
      </c>
      <c r="FU212" s="43">
        <v>22796</v>
      </c>
      <c r="FV212" s="43">
        <v>22796</v>
      </c>
      <c r="FW212" s="43">
        <v>22796</v>
      </c>
      <c r="FX212" s="43">
        <v>22796</v>
      </c>
      <c r="FY212" s="43">
        <v>22796</v>
      </c>
      <c r="FZ212" s="43">
        <f t="shared" ref="FZ212:GI212" si="978">FY212</f>
        <v>22796</v>
      </c>
      <c r="GA212" s="43">
        <f t="shared" si="978"/>
        <v>22796</v>
      </c>
      <c r="GB212" s="43">
        <f t="shared" si="978"/>
        <v>22796</v>
      </c>
      <c r="GC212" s="43">
        <f t="shared" si="978"/>
        <v>22796</v>
      </c>
      <c r="GD212" s="43">
        <f t="shared" si="978"/>
        <v>22796</v>
      </c>
      <c r="GE212" s="43">
        <f t="shared" si="978"/>
        <v>22796</v>
      </c>
      <c r="GF212" s="43">
        <f t="shared" si="978"/>
        <v>22796</v>
      </c>
      <c r="GG212" s="43">
        <f t="shared" si="978"/>
        <v>22796</v>
      </c>
      <c r="GH212" s="43">
        <f t="shared" si="978"/>
        <v>22796</v>
      </c>
      <c r="GI212" s="43">
        <f t="shared" si="978"/>
        <v>22796</v>
      </c>
      <c r="GJ212" s="158"/>
      <c r="GK212" s="48"/>
      <c r="GL212" s="43"/>
      <c r="GM212" s="43"/>
      <c r="GN212" s="43"/>
      <c r="GO212" s="43"/>
      <c r="GP212" s="43"/>
      <c r="GQ212" s="43"/>
      <c r="GR212" s="43"/>
      <c r="GS212" s="224">
        <v>1</v>
      </c>
      <c r="GT212" s="224">
        <v>1</v>
      </c>
      <c r="GU212" s="224">
        <v>1</v>
      </c>
      <c r="GV212" s="224">
        <v>1</v>
      </c>
      <c r="GW212" s="224">
        <v>1</v>
      </c>
      <c r="GX212" s="224">
        <v>1</v>
      </c>
      <c r="GY212" s="224">
        <v>1</v>
      </c>
      <c r="GZ212" s="224">
        <v>1</v>
      </c>
      <c r="HA212" s="224">
        <v>1</v>
      </c>
      <c r="HB212" s="224">
        <v>1</v>
      </c>
      <c r="HC212" s="224">
        <v>1</v>
      </c>
      <c r="HD212" s="224">
        <v>1</v>
      </c>
      <c r="HE212" s="224">
        <v>1</v>
      </c>
      <c r="HF212" s="224">
        <v>1</v>
      </c>
      <c r="HG212" s="224">
        <v>1</v>
      </c>
      <c r="HH212" s="224">
        <v>1</v>
      </c>
      <c r="HI212" s="224">
        <v>1</v>
      </c>
      <c r="HJ212" s="158"/>
      <c r="HK212" s="48">
        <f t="shared" si="969"/>
        <v>0</v>
      </c>
      <c r="HL212" s="48">
        <f ca="1">IF($EJ212&gt;0,OFFSET(Dashboard!F$16,$EJ212-1,0),0)</f>
        <v>0</v>
      </c>
      <c r="HM212" s="48">
        <f ca="1">IF($EJ212&gt;0,OFFSET(Dashboard!G$16,$EJ212-1,0),0)</f>
        <v>0</v>
      </c>
      <c r="HN212" s="48">
        <f ca="1">IF($EJ212&gt;0,OFFSET(Dashboard!H$16,$EJ212-1,0),0)</f>
        <v>0</v>
      </c>
      <c r="HO212" s="158"/>
    </row>
    <row r="213" spans="1:223" ht="25.5" customHeight="1" x14ac:dyDescent="0.2">
      <c r="A213" s="48">
        <f t="shared" ca="1" si="941"/>
        <v>0</v>
      </c>
      <c r="B213" s="242">
        <f t="shared" si="970"/>
        <v>203</v>
      </c>
      <c r="C213" s="64"/>
      <c r="D213" s="653" t="str">
        <f ca="1">IF(EJ213&gt;0,OFFSET(Dashboard!$E$16,EJ213-1,0),"")</f>
        <v/>
      </c>
      <c r="E213" s="654" t="s">
        <v>552</v>
      </c>
      <c r="F213" s="655" t="s">
        <v>553</v>
      </c>
      <c r="G213" s="716">
        <f t="shared" ca="1" si="944"/>
        <v>0</v>
      </c>
      <c r="H213" s="715">
        <f t="shared" ca="1" si="945"/>
        <v>0</v>
      </c>
      <c r="I213" s="713">
        <f t="shared" ca="1" si="946"/>
        <v>0</v>
      </c>
      <c r="J213" s="525">
        <v>42005</v>
      </c>
      <c r="K213" s="51">
        <v>15</v>
      </c>
      <c r="L213" s="158"/>
      <c r="M213" s="765">
        <v>1</v>
      </c>
      <c r="N213" s="86">
        <v>0</v>
      </c>
      <c r="O213" s="43">
        <v>100</v>
      </c>
      <c r="P213" s="158"/>
      <c r="R213" s="614">
        <v>0</v>
      </c>
      <c r="S213" s="615">
        <v>0</v>
      </c>
      <c r="T213" s="615">
        <v>0</v>
      </c>
      <c r="U213" s="135">
        <v>1</v>
      </c>
      <c r="V213" s="135">
        <v>1</v>
      </c>
      <c r="W213" s="135">
        <v>0</v>
      </c>
      <c r="X213" s="138"/>
      <c r="Y213" s="138"/>
      <c r="Z213" s="48"/>
      <c r="AA213" s="43"/>
      <c r="AB213" s="43"/>
      <c r="AC213" s="43"/>
      <c r="AD213" s="43"/>
      <c r="AE213" s="43"/>
      <c r="AF213" s="43"/>
      <c r="AG213" s="43"/>
      <c r="AH213" s="43">
        <f t="shared" si="924"/>
        <v>0</v>
      </c>
      <c r="AI213" s="43">
        <f t="shared" si="925"/>
        <v>0</v>
      </c>
      <c r="AJ213" s="43">
        <f t="shared" si="926"/>
        <v>0</v>
      </c>
      <c r="AK213" s="43">
        <f t="shared" si="927"/>
        <v>0</v>
      </c>
      <c r="AL213" s="43">
        <f t="shared" si="928"/>
        <v>0</v>
      </c>
      <c r="AM213" s="43">
        <f t="shared" si="929"/>
        <v>0</v>
      </c>
      <c r="AN213" s="43">
        <f t="shared" si="930"/>
        <v>0</v>
      </c>
      <c r="AO213" s="43">
        <f t="shared" si="950"/>
        <v>0</v>
      </c>
      <c r="AP213" s="43">
        <f t="shared" si="951"/>
        <v>0</v>
      </c>
      <c r="AQ213" s="43">
        <f t="shared" si="952"/>
        <v>0</v>
      </c>
      <c r="AR213" s="43">
        <f t="shared" si="953"/>
        <v>0</v>
      </c>
      <c r="AS213" s="43">
        <f t="shared" si="954"/>
        <v>0</v>
      </c>
      <c r="AT213" s="43">
        <f t="shared" si="955"/>
        <v>0</v>
      </c>
      <c r="AU213" s="43">
        <f t="shared" si="956"/>
        <v>0</v>
      </c>
      <c r="AV213" s="43">
        <f t="shared" si="957"/>
        <v>0</v>
      </c>
      <c r="AW213" s="43">
        <f t="shared" si="958"/>
        <v>0</v>
      </c>
      <c r="AX213" s="43">
        <f t="shared" si="959"/>
        <v>0</v>
      </c>
      <c r="AY213" s="144"/>
      <c r="AZ213" s="23"/>
      <c r="BA213" s="526"/>
      <c r="BB213" s="92"/>
      <c r="BC213" s="92"/>
      <c r="BD213" s="92"/>
      <c r="BE213" s="92"/>
      <c r="BF213" s="92"/>
      <c r="BG213" s="92"/>
      <c r="BH213" s="92"/>
      <c r="BI213" s="92"/>
      <c r="BJ213" s="92">
        <f t="shared" si="963"/>
        <v>1</v>
      </c>
      <c r="BK213" s="92">
        <f t="shared" si="963"/>
        <v>1</v>
      </c>
      <c r="BL213" s="92">
        <f t="shared" si="963"/>
        <v>1</v>
      </c>
      <c r="BM213" s="92">
        <f t="shared" si="963"/>
        <v>1</v>
      </c>
      <c r="BN213" s="92">
        <f t="shared" si="963"/>
        <v>1</v>
      </c>
      <c r="BO213" s="92">
        <f t="shared" si="963"/>
        <v>1</v>
      </c>
      <c r="BP213" s="92">
        <f t="shared" si="963"/>
        <v>1</v>
      </c>
      <c r="BQ213" s="92">
        <f t="shared" si="963"/>
        <v>1</v>
      </c>
      <c r="BR213" s="92">
        <f t="shared" si="963"/>
        <v>1</v>
      </c>
      <c r="BS213" s="92">
        <f t="shared" si="963"/>
        <v>1</v>
      </c>
      <c r="BT213" s="92">
        <f t="shared" si="963"/>
        <v>1</v>
      </c>
      <c r="BU213" s="92">
        <f t="shared" si="963"/>
        <v>1</v>
      </c>
      <c r="BV213" s="92">
        <f t="shared" si="963"/>
        <v>1</v>
      </c>
      <c r="BW213" s="92">
        <f t="shared" si="963"/>
        <v>1</v>
      </c>
      <c r="BX213" s="92">
        <f t="shared" si="963"/>
        <v>1</v>
      </c>
      <c r="BY213" s="92">
        <f t="shared" si="963"/>
        <v>1</v>
      </c>
      <c r="BZ213" s="23"/>
      <c r="CA213" s="526"/>
      <c r="CB213" s="92"/>
      <c r="CC213" s="92"/>
      <c r="CD213" s="92"/>
      <c r="CE213" s="92"/>
      <c r="CF213" s="92"/>
      <c r="CG213" s="92"/>
      <c r="CH213" s="92"/>
      <c r="CI213" s="92"/>
      <c r="CJ213" s="92">
        <f t="shared" si="964"/>
        <v>1</v>
      </c>
      <c r="CK213" s="92">
        <f t="shared" si="964"/>
        <v>1</v>
      </c>
      <c r="CL213" s="92">
        <f t="shared" si="964"/>
        <v>1</v>
      </c>
      <c r="CM213" s="92">
        <f t="shared" si="964"/>
        <v>1</v>
      </c>
      <c r="CN213" s="92">
        <f t="shared" si="964"/>
        <v>1</v>
      </c>
      <c r="CO213" s="92">
        <f t="shared" si="964"/>
        <v>1</v>
      </c>
      <c r="CP213" s="92">
        <f t="shared" si="964"/>
        <v>1</v>
      </c>
      <c r="CQ213" s="92">
        <f t="shared" si="964"/>
        <v>1</v>
      </c>
      <c r="CR213" s="92">
        <f t="shared" si="964"/>
        <v>1</v>
      </c>
      <c r="CS213" s="92">
        <f t="shared" si="964"/>
        <v>1</v>
      </c>
      <c r="CT213" s="92">
        <f t="shared" si="964"/>
        <v>1</v>
      </c>
      <c r="CU213" s="92">
        <f t="shared" si="964"/>
        <v>1</v>
      </c>
      <c r="CV213" s="92">
        <f t="shared" si="964"/>
        <v>1</v>
      </c>
      <c r="CW213" s="92">
        <f t="shared" si="964"/>
        <v>1</v>
      </c>
      <c r="CX213" s="92">
        <f t="shared" si="964"/>
        <v>1</v>
      </c>
      <c r="CY213" s="92">
        <f t="shared" si="964"/>
        <v>1</v>
      </c>
      <c r="CZ213" s="158"/>
      <c r="DA213" s="526"/>
      <c r="DB213" s="92"/>
      <c r="DC213" s="92"/>
      <c r="DD213" s="92"/>
      <c r="DE213" s="92"/>
      <c r="DF213" s="92"/>
      <c r="DG213" s="92"/>
      <c r="DH213" s="92"/>
      <c r="DI213" s="92"/>
      <c r="DJ213" s="92">
        <f t="shared" si="965"/>
        <v>1</v>
      </c>
      <c r="DK213" s="92">
        <f t="shared" si="965"/>
        <v>1</v>
      </c>
      <c r="DL213" s="92">
        <f t="shared" si="965"/>
        <v>1</v>
      </c>
      <c r="DM213" s="92">
        <f t="shared" si="965"/>
        <v>1</v>
      </c>
      <c r="DN213" s="92">
        <f t="shared" si="965"/>
        <v>1</v>
      </c>
      <c r="DO213" s="92">
        <f t="shared" si="965"/>
        <v>1</v>
      </c>
      <c r="DP213" s="92">
        <f t="shared" si="965"/>
        <v>1</v>
      </c>
      <c r="DQ213" s="92">
        <f t="shared" si="965"/>
        <v>1</v>
      </c>
      <c r="DR213" s="92">
        <f t="shared" si="965"/>
        <v>1</v>
      </c>
      <c r="DS213" s="92">
        <f t="shared" si="965"/>
        <v>1</v>
      </c>
      <c r="DT213" s="92">
        <f t="shared" si="965"/>
        <v>1</v>
      </c>
      <c r="DU213" s="92">
        <f t="shared" si="965"/>
        <v>1</v>
      </c>
      <c r="DV213" s="92">
        <f t="shared" si="965"/>
        <v>1</v>
      </c>
      <c r="DW213" s="92">
        <f t="shared" si="965"/>
        <v>1</v>
      </c>
      <c r="DX213" s="92">
        <f t="shared" si="965"/>
        <v>1</v>
      </c>
      <c r="DY213" s="92">
        <f t="shared" si="965"/>
        <v>1</v>
      </c>
      <c r="DZ213" s="158"/>
      <c r="EA213" s="48">
        <v>12</v>
      </c>
      <c r="EB213" s="47">
        <v>0.3</v>
      </c>
      <c r="EC213" s="48">
        <v>2005</v>
      </c>
      <c r="ED213" s="49">
        <v>1.8010000000000002E-2</v>
      </c>
      <c r="EE213" s="50">
        <v>0.35593999999999998</v>
      </c>
      <c r="EF213" s="71"/>
      <c r="EH213" s="47">
        <f t="shared" si="960"/>
        <v>0.71</v>
      </c>
      <c r="EI213" s="23"/>
      <c r="EJ213" s="48">
        <f t="shared" si="966"/>
        <v>0</v>
      </c>
      <c r="EK213" s="48">
        <v>0</v>
      </c>
      <c r="EL213" s="48">
        <v>0</v>
      </c>
      <c r="EM213" s="48">
        <v>0</v>
      </c>
      <c r="EN213" s="48">
        <v>0</v>
      </c>
      <c r="EO213" s="48">
        <v>0</v>
      </c>
      <c r="EP213" s="48">
        <v>0</v>
      </c>
      <c r="EQ213" s="48">
        <v>0</v>
      </c>
      <c r="ER213" s="48">
        <v>0</v>
      </c>
      <c r="ES213" s="48">
        <v>0</v>
      </c>
      <c r="ET213" s="48">
        <v>0</v>
      </c>
      <c r="EU213" s="48">
        <v>0</v>
      </c>
      <c r="EV213" s="48">
        <v>0</v>
      </c>
      <c r="EW213" s="48">
        <v>0</v>
      </c>
      <c r="EX213" s="48">
        <v>0</v>
      </c>
      <c r="EY213" s="48">
        <f t="shared" si="967"/>
        <v>0</v>
      </c>
      <c r="EZ213" s="48">
        <f t="shared" si="942"/>
        <v>0</v>
      </c>
      <c r="FA213" s="158"/>
      <c r="FB213" s="48">
        <f t="shared" si="977"/>
        <v>9</v>
      </c>
      <c r="FC213" s="43">
        <f t="shared" si="968"/>
        <v>2017</v>
      </c>
      <c r="FD213" s="78"/>
      <c r="FE213" s="78"/>
      <c r="FF213" s="78"/>
      <c r="FG213" s="78"/>
      <c r="FH213" s="78"/>
      <c r="FI213" s="78"/>
      <c r="FJ213" s="23"/>
      <c r="FK213" s="48"/>
      <c r="FL213" s="43"/>
      <c r="FM213" s="43"/>
      <c r="FN213" s="43"/>
      <c r="FO213" s="43"/>
      <c r="FP213" s="43"/>
      <c r="FQ213" s="43"/>
      <c r="FR213" s="43"/>
      <c r="FS213" s="43"/>
      <c r="FT213" s="43">
        <v>0</v>
      </c>
      <c r="FU213" s="43">
        <v>0</v>
      </c>
      <c r="FV213" s="43">
        <v>0</v>
      </c>
      <c r="FW213" s="43">
        <v>0</v>
      </c>
      <c r="FX213" s="43">
        <v>0</v>
      </c>
      <c r="FY213" s="43">
        <v>0</v>
      </c>
      <c r="FZ213" s="43">
        <f t="shared" ref="FZ213:GI213" si="979">FY213</f>
        <v>0</v>
      </c>
      <c r="GA213" s="43">
        <f t="shared" si="979"/>
        <v>0</v>
      </c>
      <c r="GB213" s="43">
        <f t="shared" si="979"/>
        <v>0</v>
      </c>
      <c r="GC213" s="43">
        <f t="shared" si="979"/>
        <v>0</v>
      </c>
      <c r="GD213" s="43">
        <f t="shared" si="979"/>
        <v>0</v>
      </c>
      <c r="GE213" s="43">
        <f t="shared" si="979"/>
        <v>0</v>
      </c>
      <c r="GF213" s="43">
        <f t="shared" si="979"/>
        <v>0</v>
      </c>
      <c r="GG213" s="43">
        <f t="shared" si="979"/>
        <v>0</v>
      </c>
      <c r="GH213" s="43">
        <f t="shared" si="979"/>
        <v>0</v>
      </c>
      <c r="GI213" s="43">
        <f t="shared" si="979"/>
        <v>0</v>
      </c>
      <c r="GJ213" s="158"/>
      <c r="GK213" s="48"/>
      <c r="GL213" s="43"/>
      <c r="GM213" s="43"/>
      <c r="GN213" s="43"/>
      <c r="GO213" s="43"/>
      <c r="GP213" s="43"/>
      <c r="GQ213" s="43"/>
      <c r="GR213" s="43"/>
      <c r="GS213" s="224">
        <v>1</v>
      </c>
      <c r="GT213" s="224">
        <v>1</v>
      </c>
      <c r="GU213" s="224">
        <v>1</v>
      </c>
      <c r="GV213" s="224">
        <v>1</v>
      </c>
      <c r="GW213" s="224">
        <v>1</v>
      </c>
      <c r="GX213" s="224">
        <v>1</v>
      </c>
      <c r="GY213" s="224">
        <v>1</v>
      </c>
      <c r="GZ213" s="224">
        <v>1</v>
      </c>
      <c r="HA213" s="224">
        <v>1</v>
      </c>
      <c r="HB213" s="224">
        <v>1</v>
      </c>
      <c r="HC213" s="224">
        <v>1</v>
      </c>
      <c r="HD213" s="224">
        <v>1</v>
      </c>
      <c r="HE213" s="224">
        <v>1</v>
      </c>
      <c r="HF213" s="224">
        <v>1</v>
      </c>
      <c r="HG213" s="224">
        <v>1</v>
      </c>
      <c r="HH213" s="224">
        <v>1</v>
      </c>
      <c r="HI213" s="224">
        <v>1</v>
      </c>
      <c r="HJ213" s="158"/>
      <c r="HK213" s="48">
        <f t="shared" si="969"/>
        <v>0</v>
      </c>
      <c r="HL213" s="48">
        <f ca="1">IF($EJ213&gt;0,OFFSET(Dashboard!F$16,$EJ213-1,0),0)</f>
        <v>0</v>
      </c>
      <c r="HM213" s="48">
        <f ca="1">IF($EJ213&gt;0,OFFSET(Dashboard!G$16,$EJ213-1,0),0)</f>
        <v>0</v>
      </c>
      <c r="HN213" s="48">
        <f ca="1">IF($EJ213&gt;0,OFFSET(Dashboard!H$16,$EJ213-1,0),0)</f>
        <v>0</v>
      </c>
      <c r="HO213" s="158"/>
    </row>
    <row r="214" spans="1:223" ht="25.5" customHeight="1" x14ac:dyDescent="0.2">
      <c r="A214" s="48">
        <f t="shared" ca="1" si="941"/>
        <v>0</v>
      </c>
      <c r="B214" s="242">
        <f t="shared" si="970"/>
        <v>204</v>
      </c>
      <c r="C214" s="64"/>
      <c r="D214" s="653" t="str">
        <f ca="1">IF(EJ214&gt;0,OFFSET(Dashboard!$E$16,EJ214-1,0),"")</f>
        <v/>
      </c>
      <c r="E214" s="654" t="s">
        <v>554</v>
      </c>
      <c r="F214" s="655" t="s">
        <v>555</v>
      </c>
      <c r="G214" s="716">
        <f t="shared" ca="1" si="944"/>
        <v>0</v>
      </c>
      <c r="H214" s="715">
        <f t="shared" ca="1" si="945"/>
        <v>0</v>
      </c>
      <c r="I214" s="713">
        <f t="shared" ca="1" si="946"/>
        <v>0.25075599999999998</v>
      </c>
      <c r="J214" s="525">
        <v>42005</v>
      </c>
      <c r="K214" s="51">
        <v>30</v>
      </c>
      <c r="L214" s="158"/>
      <c r="M214" s="765">
        <v>1</v>
      </c>
      <c r="N214" s="86">
        <v>0</v>
      </c>
      <c r="O214" s="43">
        <v>100</v>
      </c>
      <c r="P214" s="158"/>
      <c r="R214" s="614">
        <v>0</v>
      </c>
      <c r="S214" s="615">
        <v>0</v>
      </c>
      <c r="T214" s="615">
        <v>11</v>
      </c>
      <c r="U214" s="135">
        <v>1</v>
      </c>
      <c r="V214" s="135">
        <v>1</v>
      </c>
      <c r="W214" s="135">
        <v>0</v>
      </c>
      <c r="X214" s="138"/>
      <c r="Y214" s="138"/>
      <c r="Z214" s="48"/>
      <c r="AA214" s="43"/>
      <c r="AB214" s="43"/>
      <c r="AC214" s="43"/>
      <c r="AD214" s="43"/>
      <c r="AE214" s="43"/>
      <c r="AF214" s="43"/>
      <c r="AG214" s="43"/>
      <c r="AH214" s="43">
        <f t="shared" si="924"/>
        <v>0</v>
      </c>
      <c r="AI214" s="43">
        <f t="shared" si="925"/>
        <v>22796</v>
      </c>
      <c r="AJ214" s="43">
        <f t="shared" si="926"/>
        <v>22796</v>
      </c>
      <c r="AK214" s="43">
        <f t="shared" si="927"/>
        <v>22796</v>
      </c>
      <c r="AL214" s="43">
        <f t="shared" si="928"/>
        <v>22796</v>
      </c>
      <c r="AM214" s="43">
        <f t="shared" si="929"/>
        <v>22796</v>
      </c>
      <c r="AN214" s="43">
        <f t="shared" si="930"/>
        <v>22796</v>
      </c>
      <c r="AO214" s="43">
        <f t="shared" si="950"/>
        <v>22796</v>
      </c>
      <c r="AP214" s="43">
        <f t="shared" si="951"/>
        <v>22796</v>
      </c>
      <c r="AQ214" s="43">
        <f t="shared" si="952"/>
        <v>22796</v>
      </c>
      <c r="AR214" s="43">
        <f t="shared" si="953"/>
        <v>22796</v>
      </c>
      <c r="AS214" s="43">
        <f t="shared" si="954"/>
        <v>22796</v>
      </c>
      <c r="AT214" s="43">
        <f t="shared" si="955"/>
        <v>22796</v>
      </c>
      <c r="AU214" s="43">
        <f t="shared" si="956"/>
        <v>22796</v>
      </c>
      <c r="AV214" s="43">
        <f t="shared" si="957"/>
        <v>22796</v>
      </c>
      <c r="AW214" s="43">
        <f t="shared" si="958"/>
        <v>22796</v>
      </c>
      <c r="AX214" s="43">
        <f t="shared" si="959"/>
        <v>22796</v>
      </c>
      <c r="AY214" s="144"/>
      <c r="AZ214" s="23"/>
      <c r="BA214" s="526"/>
      <c r="BB214" s="92"/>
      <c r="BC214" s="92"/>
      <c r="BD214" s="92"/>
      <c r="BE214" s="92"/>
      <c r="BF214" s="92"/>
      <c r="BG214" s="92"/>
      <c r="BH214" s="92"/>
      <c r="BI214" s="92"/>
      <c r="BJ214" s="92">
        <f t="shared" si="963"/>
        <v>1</v>
      </c>
      <c r="BK214" s="92">
        <f t="shared" si="963"/>
        <v>1</v>
      </c>
      <c r="BL214" s="92">
        <f t="shared" si="963"/>
        <v>1</v>
      </c>
      <c r="BM214" s="92">
        <f t="shared" si="963"/>
        <v>1</v>
      </c>
      <c r="BN214" s="92">
        <f t="shared" si="963"/>
        <v>1</v>
      </c>
      <c r="BO214" s="92">
        <f t="shared" si="963"/>
        <v>1</v>
      </c>
      <c r="BP214" s="92">
        <f t="shared" si="963"/>
        <v>1</v>
      </c>
      <c r="BQ214" s="92">
        <f t="shared" si="963"/>
        <v>1</v>
      </c>
      <c r="BR214" s="92">
        <f t="shared" si="963"/>
        <v>1</v>
      </c>
      <c r="BS214" s="92">
        <f t="shared" si="963"/>
        <v>1</v>
      </c>
      <c r="BT214" s="92">
        <f t="shared" si="963"/>
        <v>1</v>
      </c>
      <c r="BU214" s="92">
        <f t="shared" si="963"/>
        <v>1</v>
      </c>
      <c r="BV214" s="92">
        <f t="shared" si="963"/>
        <v>1</v>
      </c>
      <c r="BW214" s="92">
        <f t="shared" si="963"/>
        <v>1</v>
      </c>
      <c r="BX214" s="92">
        <f t="shared" si="963"/>
        <v>1</v>
      </c>
      <c r="BY214" s="92">
        <f t="shared" si="963"/>
        <v>1</v>
      </c>
      <c r="BZ214" s="23"/>
      <c r="CA214" s="526"/>
      <c r="CB214" s="92"/>
      <c r="CC214" s="92"/>
      <c r="CD214" s="92"/>
      <c r="CE214" s="92"/>
      <c r="CF214" s="92"/>
      <c r="CG214" s="92"/>
      <c r="CH214" s="92"/>
      <c r="CI214" s="92"/>
      <c r="CJ214" s="92">
        <f t="shared" si="964"/>
        <v>1</v>
      </c>
      <c r="CK214" s="92">
        <f t="shared" si="964"/>
        <v>1</v>
      </c>
      <c r="CL214" s="92">
        <f t="shared" si="964"/>
        <v>1</v>
      </c>
      <c r="CM214" s="92">
        <f t="shared" si="964"/>
        <v>1</v>
      </c>
      <c r="CN214" s="92">
        <f t="shared" si="964"/>
        <v>1</v>
      </c>
      <c r="CO214" s="92">
        <f t="shared" si="964"/>
        <v>1</v>
      </c>
      <c r="CP214" s="92">
        <f t="shared" si="964"/>
        <v>1</v>
      </c>
      <c r="CQ214" s="92">
        <f t="shared" si="964"/>
        <v>1</v>
      </c>
      <c r="CR214" s="92">
        <f t="shared" si="964"/>
        <v>1</v>
      </c>
      <c r="CS214" s="92">
        <f t="shared" si="964"/>
        <v>1</v>
      </c>
      <c r="CT214" s="92">
        <f t="shared" si="964"/>
        <v>1</v>
      </c>
      <c r="CU214" s="92">
        <f t="shared" si="964"/>
        <v>1</v>
      </c>
      <c r="CV214" s="92">
        <f t="shared" si="964"/>
        <v>1</v>
      </c>
      <c r="CW214" s="92">
        <f t="shared" si="964"/>
        <v>1</v>
      </c>
      <c r="CX214" s="92">
        <f t="shared" si="964"/>
        <v>1</v>
      </c>
      <c r="CY214" s="92">
        <f t="shared" si="964"/>
        <v>1</v>
      </c>
      <c r="CZ214" s="158"/>
      <c r="DA214" s="526"/>
      <c r="DB214" s="92"/>
      <c r="DC214" s="92"/>
      <c r="DD214" s="92"/>
      <c r="DE214" s="92"/>
      <c r="DF214" s="92"/>
      <c r="DG214" s="92"/>
      <c r="DH214" s="92"/>
      <c r="DI214" s="92"/>
      <c r="DJ214" s="92">
        <f t="shared" si="965"/>
        <v>1</v>
      </c>
      <c r="DK214" s="92">
        <f t="shared" si="965"/>
        <v>1</v>
      </c>
      <c r="DL214" s="92">
        <f t="shared" si="965"/>
        <v>1</v>
      </c>
      <c r="DM214" s="92">
        <f t="shared" si="965"/>
        <v>1</v>
      </c>
      <c r="DN214" s="92">
        <f t="shared" si="965"/>
        <v>1</v>
      </c>
      <c r="DO214" s="92">
        <f t="shared" si="965"/>
        <v>1</v>
      </c>
      <c r="DP214" s="92">
        <f t="shared" si="965"/>
        <v>1</v>
      </c>
      <c r="DQ214" s="92">
        <f t="shared" si="965"/>
        <v>1</v>
      </c>
      <c r="DR214" s="92">
        <f t="shared" si="965"/>
        <v>1</v>
      </c>
      <c r="DS214" s="92">
        <f t="shared" si="965"/>
        <v>1</v>
      </c>
      <c r="DT214" s="92">
        <f t="shared" si="965"/>
        <v>1</v>
      </c>
      <c r="DU214" s="92">
        <f t="shared" si="965"/>
        <v>1</v>
      </c>
      <c r="DV214" s="92">
        <f t="shared" si="965"/>
        <v>1</v>
      </c>
      <c r="DW214" s="92">
        <f t="shared" si="965"/>
        <v>1</v>
      </c>
      <c r="DX214" s="92">
        <f t="shared" si="965"/>
        <v>1</v>
      </c>
      <c r="DY214" s="92">
        <f t="shared" si="965"/>
        <v>1</v>
      </c>
      <c r="DZ214" s="158"/>
      <c r="EA214" s="48">
        <v>12</v>
      </c>
      <c r="EB214" s="47">
        <v>0.3</v>
      </c>
      <c r="EC214" s="48">
        <v>2005</v>
      </c>
      <c r="ED214" s="49">
        <v>1.8010000000000002E-2</v>
      </c>
      <c r="EE214" s="50">
        <v>0.35593999999999998</v>
      </c>
      <c r="EF214" s="71"/>
      <c r="EH214" s="47">
        <f t="shared" si="960"/>
        <v>0.71</v>
      </c>
      <c r="EI214" s="23"/>
      <c r="EJ214" s="48">
        <f t="shared" si="966"/>
        <v>0</v>
      </c>
      <c r="EK214" s="48">
        <v>0</v>
      </c>
      <c r="EL214" s="48">
        <v>0</v>
      </c>
      <c r="EM214" s="48">
        <v>0</v>
      </c>
      <c r="EN214" s="48">
        <v>0</v>
      </c>
      <c r="EO214" s="48">
        <v>0</v>
      </c>
      <c r="EP214" s="48">
        <v>0</v>
      </c>
      <c r="EQ214" s="48">
        <v>0</v>
      </c>
      <c r="ER214" s="48">
        <v>0</v>
      </c>
      <c r="ES214" s="48">
        <v>0</v>
      </c>
      <c r="ET214" s="48">
        <v>0</v>
      </c>
      <c r="EU214" s="48">
        <v>0</v>
      </c>
      <c r="EV214" s="48">
        <v>0</v>
      </c>
      <c r="EW214" s="48">
        <v>0</v>
      </c>
      <c r="EX214" s="48">
        <v>0</v>
      </c>
      <c r="EY214" s="48">
        <f t="shared" si="967"/>
        <v>0</v>
      </c>
      <c r="EZ214" s="48">
        <f t="shared" si="942"/>
        <v>0</v>
      </c>
      <c r="FA214" s="158"/>
      <c r="FB214" s="48">
        <f t="shared" si="977"/>
        <v>9</v>
      </c>
      <c r="FC214" s="43">
        <f t="shared" si="968"/>
        <v>2017</v>
      </c>
      <c r="FD214" s="78"/>
      <c r="FE214" s="78"/>
      <c r="FF214" s="78"/>
      <c r="FG214" s="78"/>
      <c r="FH214" s="78"/>
      <c r="FI214" s="78"/>
      <c r="FJ214" s="23"/>
      <c r="FK214" s="48"/>
      <c r="FL214" s="43"/>
      <c r="FM214" s="43"/>
      <c r="FN214" s="43"/>
      <c r="FO214" s="43"/>
      <c r="FP214" s="43"/>
      <c r="FQ214" s="43"/>
      <c r="FR214" s="43"/>
      <c r="FS214" s="43"/>
      <c r="FT214" s="43">
        <v>22796</v>
      </c>
      <c r="FU214" s="43">
        <v>22796</v>
      </c>
      <c r="FV214" s="43">
        <v>22796</v>
      </c>
      <c r="FW214" s="43">
        <v>22796</v>
      </c>
      <c r="FX214" s="43">
        <v>22796</v>
      </c>
      <c r="FY214" s="43">
        <v>22796</v>
      </c>
      <c r="FZ214" s="43">
        <f t="shared" ref="FZ214:GI214" si="980">FY214</f>
        <v>22796</v>
      </c>
      <c r="GA214" s="43">
        <f t="shared" si="980"/>
        <v>22796</v>
      </c>
      <c r="GB214" s="43">
        <f t="shared" si="980"/>
        <v>22796</v>
      </c>
      <c r="GC214" s="43">
        <f t="shared" si="980"/>
        <v>22796</v>
      </c>
      <c r="GD214" s="43">
        <f t="shared" si="980"/>
        <v>22796</v>
      </c>
      <c r="GE214" s="43">
        <f t="shared" si="980"/>
        <v>22796</v>
      </c>
      <c r="GF214" s="43">
        <f t="shared" si="980"/>
        <v>22796</v>
      </c>
      <c r="GG214" s="43">
        <f t="shared" si="980"/>
        <v>22796</v>
      </c>
      <c r="GH214" s="43">
        <f t="shared" si="980"/>
        <v>22796</v>
      </c>
      <c r="GI214" s="43">
        <f t="shared" si="980"/>
        <v>22796</v>
      </c>
      <c r="GJ214" s="158"/>
      <c r="GK214" s="48"/>
      <c r="GL214" s="43"/>
      <c r="GM214" s="43"/>
      <c r="GN214" s="43"/>
      <c r="GO214" s="43"/>
      <c r="GP214" s="43"/>
      <c r="GQ214" s="43"/>
      <c r="GR214" s="43"/>
      <c r="GS214" s="224">
        <v>1</v>
      </c>
      <c r="GT214" s="224">
        <v>1</v>
      </c>
      <c r="GU214" s="224">
        <v>1</v>
      </c>
      <c r="GV214" s="224">
        <v>1</v>
      </c>
      <c r="GW214" s="224">
        <v>1</v>
      </c>
      <c r="GX214" s="224">
        <v>1</v>
      </c>
      <c r="GY214" s="224">
        <v>1</v>
      </c>
      <c r="GZ214" s="224">
        <v>1</v>
      </c>
      <c r="HA214" s="224">
        <v>1</v>
      </c>
      <c r="HB214" s="224">
        <v>1</v>
      </c>
      <c r="HC214" s="224">
        <v>1</v>
      </c>
      <c r="HD214" s="224">
        <v>1</v>
      </c>
      <c r="HE214" s="224">
        <v>1</v>
      </c>
      <c r="HF214" s="224">
        <v>1</v>
      </c>
      <c r="HG214" s="224">
        <v>1</v>
      </c>
      <c r="HH214" s="224">
        <v>1</v>
      </c>
      <c r="HI214" s="224">
        <v>1</v>
      </c>
      <c r="HJ214" s="158"/>
      <c r="HK214" s="48">
        <f t="shared" si="969"/>
        <v>0</v>
      </c>
      <c r="HL214" s="48">
        <f ca="1">IF($EJ214&gt;0,OFFSET(Dashboard!F$16,$EJ214-1,0),0)</f>
        <v>0</v>
      </c>
      <c r="HM214" s="48">
        <f ca="1">IF($EJ214&gt;0,OFFSET(Dashboard!G$16,$EJ214-1,0),0)</f>
        <v>0</v>
      </c>
      <c r="HN214" s="48">
        <f ca="1">IF($EJ214&gt;0,OFFSET(Dashboard!H$16,$EJ214-1,0),0)</f>
        <v>0</v>
      </c>
      <c r="HO214" s="158"/>
    </row>
    <row r="215" spans="1:223" ht="25.5" customHeight="1" x14ac:dyDescent="0.2">
      <c r="A215" s="48">
        <f t="shared" ca="1" si="941"/>
        <v>1</v>
      </c>
      <c r="B215" s="242">
        <f t="shared" si="970"/>
        <v>205</v>
      </c>
      <c r="C215" s="64"/>
      <c r="D215" s="530" t="str">
        <f ca="1">IF(EJ215&gt;0,OFFSET(Dashboard!$E$16,EJ215-1,0),"")</f>
        <v>2013 T-24</v>
      </c>
      <c r="E215" s="156" t="s">
        <v>556</v>
      </c>
      <c r="F215" s="157" t="s">
        <v>557</v>
      </c>
      <c r="G215" s="716">
        <f t="shared" ca="1" si="944"/>
        <v>-0.43080182778769549</v>
      </c>
      <c r="H215" s="715">
        <f t="shared" ca="1" si="945"/>
        <v>0</v>
      </c>
      <c r="I215" s="713">
        <f t="shared" ca="1" si="946"/>
        <v>1.4691148984149835</v>
      </c>
      <c r="J215" s="525">
        <v>42095</v>
      </c>
      <c r="K215" s="51">
        <v>30</v>
      </c>
      <c r="L215" s="158"/>
      <c r="M215" s="765">
        <v>1</v>
      </c>
      <c r="N215" s="86">
        <v>0</v>
      </c>
      <c r="O215" s="43">
        <v>100</v>
      </c>
      <c r="P215" s="158"/>
      <c r="R215" s="614">
        <v>-13.217978326832467</v>
      </c>
      <c r="S215" s="615">
        <v>0</v>
      </c>
      <c r="T215" s="615">
        <v>45.075781100087923</v>
      </c>
      <c r="U215" s="135">
        <v>1</v>
      </c>
      <c r="V215" s="135">
        <v>1</v>
      </c>
      <c r="W215" s="135">
        <v>0</v>
      </c>
      <c r="X215" s="138"/>
      <c r="Y215" s="138"/>
      <c r="Z215" s="48"/>
      <c r="AA215" s="43"/>
      <c r="AB215" s="43"/>
      <c r="AC215" s="43"/>
      <c r="AD215" s="43"/>
      <c r="AE215" s="43"/>
      <c r="AF215" s="43"/>
      <c r="AG215" s="43"/>
      <c r="AH215" s="43">
        <f t="shared" si="924"/>
        <v>0</v>
      </c>
      <c r="AI215" s="43">
        <f t="shared" si="925"/>
        <v>32592.111829474612</v>
      </c>
      <c r="AJ215" s="43">
        <f t="shared" si="926"/>
        <v>32592.111829474612</v>
      </c>
      <c r="AK215" s="43">
        <f t="shared" si="927"/>
        <v>32592.111829474612</v>
      </c>
      <c r="AL215" s="43">
        <f t="shared" si="928"/>
        <v>32592.111829474612</v>
      </c>
      <c r="AM215" s="43">
        <f t="shared" si="929"/>
        <v>32592.111829474612</v>
      </c>
      <c r="AN215" s="43">
        <f t="shared" si="930"/>
        <v>32592.111829474612</v>
      </c>
      <c r="AO215" s="43">
        <f t="shared" si="950"/>
        <v>32592.111829474612</v>
      </c>
      <c r="AP215" s="43">
        <f t="shared" si="951"/>
        <v>32592.111829474612</v>
      </c>
      <c r="AQ215" s="43">
        <f t="shared" si="952"/>
        <v>32592.111829474612</v>
      </c>
      <c r="AR215" s="43">
        <f t="shared" si="953"/>
        <v>32592.111829474612</v>
      </c>
      <c r="AS215" s="43">
        <f t="shared" si="954"/>
        <v>32592.111829474612</v>
      </c>
      <c r="AT215" s="43">
        <f t="shared" si="955"/>
        <v>32592.111829474612</v>
      </c>
      <c r="AU215" s="43">
        <f t="shared" si="956"/>
        <v>32592.111829474612</v>
      </c>
      <c r="AV215" s="43">
        <f t="shared" si="957"/>
        <v>32592.111829474612</v>
      </c>
      <c r="AW215" s="43">
        <f t="shared" si="958"/>
        <v>32592.111829474612</v>
      </c>
      <c r="AX215" s="43">
        <f t="shared" si="959"/>
        <v>32592.111829474612</v>
      </c>
      <c r="AY215" s="144"/>
      <c r="AZ215" s="23"/>
      <c r="BA215" s="526"/>
      <c r="BB215" s="92"/>
      <c r="BC215" s="92"/>
      <c r="BD215" s="92"/>
      <c r="BE215" s="92"/>
      <c r="BF215" s="92"/>
      <c r="BG215" s="92"/>
      <c r="BH215" s="92"/>
      <c r="BI215" s="92"/>
      <c r="BJ215" s="92">
        <f t="shared" si="963"/>
        <v>1</v>
      </c>
      <c r="BK215" s="92">
        <f t="shared" si="963"/>
        <v>1</v>
      </c>
      <c r="BL215" s="92">
        <f t="shared" si="963"/>
        <v>1</v>
      </c>
      <c r="BM215" s="92">
        <f t="shared" si="963"/>
        <v>1</v>
      </c>
      <c r="BN215" s="92">
        <f t="shared" si="963"/>
        <v>1</v>
      </c>
      <c r="BO215" s="92">
        <f t="shared" si="963"/>
        <v>1</v>
      </c>
      <c r="BP215" s="92">
        <f t="shared" si="963"/>
        <v>1</v>
      </c>
      <c r="BQ215" s="92">
        <f t="shared" si="963"/>
        <v>1</v>
      </c>
      <c r="BR215" s="92">
        <f t="shared" si="963"/>
        <v>1</v>
      </c>
      <c r="BS215" s="92">
        <f t="shared" si="963"/>
        <v>1</v>
      </c>
      <c r="BT215" s="92">
        <f t="shared" si="963"/>
        <v>1</v>
      </c>
      <c r="BU215" s="92">
        <f t="shared" si="963"/>
        <v>1</v>
      </c>
      <c r="BV215" s="92">
        <f t="shared" si="963"/>
        <v>1</v>
      </c>
      <c r="BW215" s="92">
        <f t="shared" si="963"/>
        <v>1</v>
      </c>
      <c r="BX215" s="92">
        <f t="shared" si="963"/>
        <v>1</v>
      </c>
      <c r="BY215" s="92">
        <f t="shared" si="963"/>
        <v>1</v>
      </c>
      <c r="BZ215" s="23"/>
      <c r="CA215" s="526"/>
      <c r="CB215" s="92"/>
      <c r="CC215" s="92"/>
      <c r="CD215" s="92"/>
      <c r="CE215" s="92"/>
      <c r="CF215" s="92"/>
      <c r="CG215" s="92"/>
      <c r="CH215" s="92"/>
      <c r="CI215" s="92"/>
      <c r="CJ215" s="92">
        <f t="shared" si="964"/>
        <v>1</v>
      </c>
      <c r="CK215" s="92">
        <f t="shared" si="964"/>
        <v>1</v>
      </c>
      <c r="CL215" s="92">
        <f t="shared" si="964"/>
        <v>1</v>
      </c>
      <c r="CM215" s="92">
        <f t="shared" si="964"/>
        <v>1</v>
      </c>
      <c r="CN215" s="92">
        <f t="shared" si="964"/>
        <v>1</v>
      </c>
      <c r="CO215" s="92">
        <f t="shared" si="964"/>
        <v>1</v>
      </c>
      <c r="CP215" s="92">
        <f t="shared" si="964"/>
        <v>1</v>
      </c>
      <c r="CQ215" s="92">
        <f t="shared" si="964"/>
        <v>1</v>
      </c>
      <c r="CR215" s="92">
        <f t="shared" si="964"/>
        <v>1</v>
      </c>
      <c r="CS215" s="92">
        <f t="shared" si="964"/>
        <v>1</v>
      </c>
      <c r="CT215" s="92">
        <f t="shared" si="964"/>
        <v>1</v>
      </c>
      <c r="CU215" s="92">
        <f t="shared" si="964"/>
        <v>1</v>
      </c>
      <c r="CV215" s="92">
        <f t="shared" si="964"/>
        <v>1</v>
      </c>
      <c r="CW215" s="92">
        <f t="shared" si="964"/>
        <v>1</v>
      </c>
      <c r="CX215" s="92">
        <f t="shared" si="964"/>
        <v>1</v>
      </c>
      <c r="CY215" s="92">
        <f t="shared" si="964"/>
        <v>1</v>
      </c>
      <c r="CZ215" s="158"/>
      <c r="DA215" s="526"/>
      <c r="DB215" s="92"/>
      <c r="DC215" s="92"/>
      <c r="DD215" s="92"/>
      <c r="DE215" s="92"/>
      <c r="DF215" s="92"/>
      <c r="DG215" s="92"/>
      <c r="DH215" s="92"/>
      <c r="DI215" s="92"/>
      <c r="DJ215" s="92">
        <f t="shared" si="965"/>
        <v>1</v>
      </c>
      <c r="DK215" s="92">
        <f t="shared" si="965"/>
        <v>1</v>
      </c>
      <c r="DL215" s="92">
        <f t="shared" si="965"/>
        <v>1</v>
      </c>
      <c r="DM215" s="92">
        <f t="shared" si="965"/>
        <v>1</v>
      </c>
      <c r="DN215" s="92">
        <f t="shared" si="965"/>
        <v>1</v>
      </c>
      <c r="DO215" s="92">
        <f t="shared" si="965"/>
        <v>1</v>
      </c>
      <c r="DP215" s="92">
        <f t="shared" si="965"/>
        <v>1</v>
      </c>
      <c r="DQ215" s="92">
        <f t="shared" si="965"/>
        <v>1</v>
      </c>
      <c r="DR215" s="92">
        <f t="shared" si="965"/>
        <v>1</v>
      </c>
      <c r="DS215" s="92">
        <f t="shared" si="965"/>
        <v>1</v>
      </c>
      <c r="DT215" s="92">
        <f t="shared" si="965"/>
        <v>1</v>
      </c>
      <c r="DU215" s="92">
        <f t="shared" si="965"/>
        <v>1</v>
      </c>
      <c r="DV215" s="92">
        <f t="shared" si="965"/>
        <v>1</v>
      </c>
      <c r="DW215" s="92">
        <f t="shared" si="965"/>
        <v>1</v>
      </c>
      <c r="DX215" s="92">
        <f t="shared" si="965"/>
        <v>1</v>
      </c>
      <c r="DY215" s="92">
        <f t="shared" si="965"/>
        <v>1</v>
      </c>
      <c r="DZ215" s="158"/>
      <c r="EA215" s="48">
        <v>12</v>
      </c>
      <c r="EB215" s="47">
        <v>5.3504136614899493E-2</v>
      </c>
      <c r="EC215" s="48">
        <v>2005</v>
      </c>
      <c r="ED215" s="49">
        <v>8.2760224009515906E-3</v>
      </c>
      <c r="EE215" s="50">
        <v>0.27251145845007901</v>
      </c>
      <c r="EF215" s="71"/>
      <c r="EH215" s="47">
        <f t="shared" si="960"/>
        <v>0.71</v>
      </c>
      <c r="EI215" s="23"/>
      <c r="EJ215" s="48">
        <f t="shared" si="966"/>
        <v>13</v>
      </c>
      <c r="EK215" s="48">
        <v>0</v>
      </c>
      <c r="EL215" s="48">
        <v>0</v>
      </c>
      <c r="EM215" s="48">
        <v>0</v>
      </c>
      <c r="EN215" s="48">
        <v>0</v>
      </c>
      <c r="EO215" s="48">
        <v>0</v>
      </c>
      <c r="EP215" s="48">
        <v>0</v>
      </c>
      <c r="EQ215" s="48">
        <v>0</v>
      </c>
      <c r="ER215" s="48">
        <v>0</v>
      </c>
      <c r="ES215" s="48">
        <v>0</v>
      </c>
      <c r="ET215" s="48">
        <v>0</v>
      </c>
      <c r="EU215" s="48">
        <v>0</v>
      </c>
      <c r="EV215" s="48">
        <v>0</v>
      </c>
      <c r="EW215" s="48">
        <v>1</v>
      </c>
      <c r="EX215" s="48">
        <v>0</v>
      </c>
      <c r="EY215" s="48">
        <f t="shared" si="967"/>
        <v>1</v>
      </c>
      <c r="EZ215" s="48">
        <f t="shared" si="942"/>
        <v>1</v>
      </c>
      <c r="FA215" s="158"/>
      <c r="FB215" s="48">
        <f t="shared" si="977"/>
        <v>9</v>
      </c>
      <c r="FC215" s="43">
        <f t="shared" si="968"/>
        <v>2017</v>
      </c>
      <c r="FD215" s="78"/>
      <c r="FE215" s="78"/>
      <c r="FF215" s="78"/>
      <c r="FG215" s="78"/>
      <c r="FH215" s="78"/>
      <c r="FI215" s="78"/>
      <c r="FJ215" s="23"/>
      <c r="FK215" s="48"/>
      <c r="FL215" s="43"/>
      <c r="FM215" s="43"/>
      <c r="FN215" s="43"/>
      <c r="FO215" s="43"/>
      <c r="FP215" s="43"/>
      <c r="FQ215" s="43"/>
      <c r="FR215" s="43"/>
      <c r="FS215" s="43"/>
      <c r="FT215" s="43">
        <v>32592.111829474612</v>
      </c>
      <c r="FU215" s="43">
        <v>32592.111829474612</v>
      </c>
      <c r="FV215" s="43">
        <v>32592.111829474612</v>
      </c>
      <c r="FW215" s="43">
        <v>32592.111829474612</v>
      </c>
      <c r="FX215" s="43">
        <v>32592.111829474612</v>
      </c>
      <c r="FY215" s="43">
        <v>32592.111829474612</v>
      </c>
      <c r="FZ215" s="43">
        <f t="shared" ref="FZ215:GI215" si="981">FY215</f>
        <v>32592.111829474612</v>
      </c>
      <c r="GA215" s="43">
        <f t="shared" si="981"/>
        <v>32592.111829474612</v>
      </c>
      <c r="GB215" s="43">
        <f t="shared" si="981"/>
        <v>32592.111829474612</v>
      </c>
      <c r="GC215" s="43">
        <f t="shared" si="981"/>
        <v>32592.111829474612</v>
      </c>
      <c r="GD215" s="43">
        <f t="shared" si="981"/>
        <v>32592.111829474612</v>
      </c>
      <c r="GE215" s="43">
        <f t="shared" si="981"/>
        <v>32592.111829474612</v>
      </c>
      <c r="GF215" s="43">
        <f t="shared" si="981"/>
        <v>32592.111829474612</v>
      </c>
      <c r="GG215" s="43">
        <f t="shared" si="981"/>
        <v>32592.111829474612</v>
      </c>
      <c r="GH215" s="43">
        <f t="shared" si="981"/>
        <v>32592.111829474612</v>
      </c>
      <c r="GI215" s="43">
        <f t="shared" si="981"/>
        <v>32592.111829474612</v>
      </c>
      <c r="GJ215" s="158"/>
      <c r="GK215" s="48"/>
      <c r="GL215" s="43"/>
      <c r="GM215" s="43"/>
      <c r="GN215" s="43"/>
      <c r="GO215" s="43"/>
      <c r="GP215" s="43"/>
      <c r="GQ215" s="43"/>
      <c r="GR215" s="43"/>
      <c r="GS215" s="224">
        <v>1</v>
      </c>
      <c r="GT215" s="224">
        <v>1</v>
      </c>
      <c r="GU215" s="224">
        <v>1</v>
      </c>
      <c r="GV215" s="224">
        <v>1</v>
      </c>
      <c r="GW215" s="224">
        <v>1</v>
      </c>
      <c r="GX215" s="224">
        <v>1</v>
      </c>
      <c r="GY215" s="224">
        <v>1</v>
      </c>
      <c r="GZ215" s="224">
        <v>1</v>
      </c>
      <c r="HA215" s="224">
        <v>1</v>
      </c>
      <c r="HB215" s="224">
        <v>1</v>
      </c>
      <c r="HC215" s="224">
        <v>1</v>
      </c>
      <c r="HD215" s="224">
        <v>1</v>
      </c>
      <c r="HE215" s="224">
        <v>1</v>
      </c>
      <c r="HF215" s="224">
        <v>1</v>
      </c>
      <c r="HG215" s="224">
        <v>1</v>
      </c>
      <c r="HH215" s="224">
        <v>1</v>
      </c>
      <c r="HI215" s="224">
        <v>1</v>
      </c>
      <c r="HJ215" s="158"/>
      <c r="HK215" s="48">
        <f t="shared" si="969"/>
        <v>2015</v>
      </c>
      <c r="HL215" s="48">
        <f ca="1">IF($EJ215&gt;0,OFFSET(Dashboard!F$16,$EJ215-1,0),0)</f>
        <v>0</v>
      </c>
      <c r="HM215" s="48">
        <f ca="1">IF($EJ215&gt;0,OFFSET(Dashboard!G$16,$EJ215-1,0),0)</f>
        <v>0</v>
      </c>
      <c r="HN215" s="48">
        <f ca="1">IF($EJ215&gt;0,OFFSET(Dashboard!H$16,$EJ215-1,0),0)</f>
        <v>1</v>
      </c>
      <c r="HO215" s="158"/>
    </row>
    <row r="216" spans="1:223" ht="25.5" customHeight="1" x14ac:dyDescent="0.2">
      <c r="A216" s="48">
        <f t="shared" ca="1" si="941"/>
        <v>1</v>
      </c>
      <c r="B216" s="242">
        <f t="shared" si="970"/>
        <v>206</v>
      </c>
      <c r="C216" s="64"/>
      <c r="D216" s="530" t="str">
        <f ca="1">IF(EJ216&gt;0,OFFSET(Dashboard!$E$16,EJ216-1,0),"")</f>
        <v>2013 T-24</v>
      </c>
      <c r="E216" s="156" t="s">
        <v>558</v>
      </c>
      <c r="F216" s="157" t="s">
        <v>559</v>
      </c>
      <c r="G216" s="716">
        <f t="shared" ca="1" si="944"/>
        <v>0</v>
      </c>
      <c r="H216" s="715">
        <f t="shared" ca="1" si="945"/>
        <v>0</v>
      </c>
      <c r="I216" s="713">
        <f t="shared" ca="1" si="946"/>
        <v>7.2136196784945789E-2</v>
      </c>
      <c r="J216" s="525">
        <v>42005</v>
      </c>
      <c r="K216" s="51">
        <v>16.5</v>
      </c>
      <c r="L216" s="158"/>
      <c r="M216" s="765">
        <v>1</v>
      </c>
      <c r="N216" s="86">
        <v>0</v>
      </c>
      <c r="O216" s="43">
        <v>100</v>
      </c>
      <c r="P216" s="158"/>
      <c r="R216" s="614">
        <v>0</v>
      </c>
      <c r="S216" s="615">
        <v>0</v>
      </c>
      <c r="T216" s="615">
        <v>31.644234420488587</v>
      </c>
      <c r="U216" s="135">
        <v>1</v>
      </c>
      <c r="V216" s="135">
        <v>1</v>
      </c>
      <c r="W216" s="135">
        <v>0</v>
      </c>
      <c r="X216" s="138"/>
      <c r="Y216" s="138"/>
      <c r="Z216" s="48"/>
      <c r="AA216" s="43"/>
      <c r="AB216" s="43"/>
      <c r="AC216" s="43"/>
      <c r="AD216" s="43"/>
      <c r="AE216" s="43"/>
      <c r="AF216" s="43"/>
      <c r="AG216" s="43"/>
      <c r="AH216" s="43">
        <f t="shared" si="924"/>
        <v>0</v>
      </c>
      <c r="AI216" s="43">
        <f t="shared" si="925"/>
        <v>2279.6</v>
      </c>
      <c r="AJ216" s="43">
        <f t="shared" si="926"/>
        <v>2279.6</v>
      </c>
      <c r="AK216" s="43">
        <f t="shared" si="927"/>
        <v>2279.6</v>
      </c>
      <c r="AL216" s="43">
        <f t="shared" si="928"/>
        <v>2279.6</v>
      </c>
      <c r="AM216" s="43">
        <f t="shared" si="929"/>
        <v>2279.6</v>
      </c>
      <c r="AN216" s="43">
        <f t="shared" si="930"/>
        <v>2279.6</v>
      </c>
      <c r="AO216" s="43">
        <f t="shared" si="950"/>
        <v>2279.6</v>
      </c>
      <c r="AP216" s="43">
        <f t="shared" si="951"/>
        <v>2279.6</v>
      </c>
      <c r="AQ216" s="43">
        <f t="shared" si="952"/>
        <v>2279.6</v>
      </c>
      <c r="AR216" s="43">
        <f t="shared" si="953"/>
        <v>2279.6</v>
      </c>
      <c r="AS216" s="43">
        <f t="shared" si="954"/>
        <v>2279.6</v>
      </c>
      <c r="AT216" s="43">
        <f t="shared" si="955"/>
        <v>2279.6</v>
      </c>
      <c r="AU216" s="43">
        <f t="shared" si="956"/>
        <v>2279.6</v>
      </c>
      <c r="AV216" s="43">
        <f t="shared" si="957"/>
        <v>2279.6</v>
      </c>
      <c r="AW216" s="43">
        <f t="shared" si="958"/>
        <v>2279.6</v>
      </c>
      <c r="AX216" s="43">
        <f t="shared" si="959"/>
        <v>2279.6</v>
      </c>
      <c r="AY216" s="144"/>
      <c r="AZ216" s="23"/>
      <c r="BA216" s="526"/>
      <c r="BB216" s="92"/>
      <c r="BC216" s="92"/>
      <c r="BD216" s="92"/>
      <c r="BE216" s="92"/>
      <c r="BF216" s="92"/>
      <c r="BG216" s="92"/>
      <c r="BH216" s="92"/>
      <c r="BI216" s="92"/>
      <c r="BJ216" s="92">
        <f t="shared" si="963"/>
        <v>1</v>
      </c>
      <c r="BK216" s="92">
        <f t="shared" si="963"/>
        <v>1</v>
      </c>
      <c r="BL216" s="92">
        <f t="shared" si="963"/>
        <v>1</v>
      </c>
      <c r="BM216" s="92">
        <f t="shared" si="963"/>
        <v>1</v>
      </c>
      <c r="BN216" s="92">
        <f t="shared" si="963"/>
        <v>1</v>
      </c>
      <c r="BO216" s="92">
        <f t="shared" si="963"/>
        <v>1</v>
      </c>
      <c r="BP216" s="92">
        <f t="shared" si="963"/>
        <v>1</v>
      </c>
      <c r="BQ216" s="92">
        <f t="shared" si="963"/>
        <v>1</v>
      </c>
      <c r="BR216" s="92">
        <f t="shared" si="963"/>
        <v>1</v>
      </c>
      <c r="BS216" s="92">
        <f t="shared" si="963"/>
        <v>1</v>
      </c>
      <c r="BT216" s="92">
        <f t="shared" si="963"/>
        <v>1</v>
      </c>
      <c r="BU216" s="92">
        <f t="shared" si="963"/>
        <v>1</v>
      </c>
      <c r="BV216" s="92">
        <f t="shared" si="963"/>
        <v>1</v>
      </c>
      <c r="BW216" s="92">
        <f t="shared" si="963"/>
        <v>1</v>
      </c>
      <c r="BX216" s="92">
        <f t="shared" si="963"/>
        <v>1</v>
      </c>
      <c r="BY216" s="92">
        <f t="shared" si="963"/>
        <v>1</v>
      </c>
      <c r="BZ216" s="23"/>
      <c r="CA216" s="526"/>
      <c r="CB216" s="92"/>
      <c r="CC216" s="92"/>
      <c r="CD216" s="92"/>
      <c r="CE216" s="92"/>
      <c r="CF216" s="92"/>
      <c r="CG216" s="92"/>
      <c r="CH216" s="92"/>
      <c r="CI216" s="92"/>
      <c r="CJ216" s="92">
        <f t="shared" si="964"/>
        <v>1</v>
      </c>
      <c r="CK216" s="92">
        <f t="shared" si="964"/>
        <v>1</v>
      </c>
      <c r="CL216" s="92">
        <f t="shared" si="964"/>
        <v>1</v>
      </c>
      <c r="CM216" s="92">
        <f t="shared" si="964"/>
        <v>1</v>
      </c>
      <c r="CN216" s="92">
        <f t="shared" si="964"/>
        <v>1</v>
      </c>
      <c r="CO216" s="92">
        <f t="shared" si="964"/>
        <v>1</v>
      </c>
      <c r="CP216" s="92">
        <f t="shared" si="964"/>
        <v>1</v>
      </c>
      <c r="CQ216" s="92">
        <f t="shared" si="964"/>
        <v>1</v>
      </c>
      <c r="CR216" s="92">
        <f t="shared" si="964"/>
        <v>1</v>
      </c>
      <c r="CS216" s="92">
        <f t="shared" si="964"/>
        <v>1</v>
      </c>
      <c r="CT216" s="92">
        <f t="shared" si="964"/>
        <v>1</v>
      </c>
      <c r="CU216" s="92">
        <f t="shared" si="964"/>
        <v>1</v>
      </c>
      <c r="CV216" s="92">
        <f t="shared" si="964"/>
        <v>1</v>
      </c>
      <c r="CW216" s="92">
        <f t="shared" si="964"/>
        <v>1</v>
      </c>
      <c r="CX216" s="92">
        <f t="shared" si="964"/>
        <v>1</v>
      </c>
      <c r="CY216" s="92">
        <f t="shared" si="964"/>
        <v>1</v>
      </c>
      <c r="CZ216" s="158"/>
      <c r="DA216" s="526"/>
      <c r="DB216" s="92"/>
      <c r="DC216" s="92"/>
      <c r="DD216" s="92"/>
      <c r="DE216" s="92"/>
      <c r="DF216" s="92"/>
      <c r="DG216" s="92"/>
      <c r="DH216" s="92"/>
      <c r="DI216" s="92"/>
      <c r="DJ216" s="92">
        <f t="shared" si="965"/>
        <v>1</v>
      </c>
      <c r="DK216" s="92">
        <f t="shared" si="965"/>
        <v>1</v>
      </c>
      <c r="DL216" s="92">
        <f t="shared" si="965"/>
        <v>1</v>
      </c>
      <c r="DM216" s="92">
        <f t="shared" si="965"/>
        <v>1</v>
      </c>
      <c r="DN216" s="92">
        <f t="shared" si="965"/>
        <v>1</v>
      </c>
      <c r="DO216" s="92">
        <f t="shared" si="965"/>
        <v>1</v>
      </c>
      <c r="DP216" s="92">
        <f t="shared" si="965"/>
        <v>1</v>
      </c>
      <c r="DQ216" s="92">
        <f t="shared" si="965"/>
        <v>1</v>
      </c>
      <c r="DR216" s="92">
        <f t="shared" si="965"/>
        <v>1</v>
      </c>
      <c r="DS216" s="92">
        <f t="shared" si="965"/>
        <v>1</v>
      </c>
      <c r="DT216" s="92">
        <f t="shared" si="965"/>
        <v>1</v>
      </c>
      <c r="DU216" s="92">
        <f t="shared" si="965"/>
        <v>1</v>
      </c>
      <c r="DV216" s="92">
        <f t="shared" si="965"/>
        <v>1</v>
      </c>
      <c r="DW216" s="92">
        <f t="shared" si="965"/>
        <v>1</v>
      </c>
      <c r="DX216" s="92">
        <f t="shared" si="965"/>
        <v>1</v>
      </c>
      <c r="DY216" s="92">
        <f t="shared" si="965"/>
        <v>1</v>
      </c>
      <c r="DZ216" s="158"/>
      <c r="EA216" s="48">
        <v>12</v>
      </c>
      <c r="EB216" s="47">
        <v>0.3</v>
      </c>
      <c r="EC216" s="48">
        <v>2005</v>
      </c>
      <c r="ED216" s="49">
        <v>1.8010000000000002E-2</v>
      </c>
      <c r="EE216" s="50">
        <v>0.35593999999999998</v>
      </c>
      <c r="EF216" s="71"/>
      <c r="EH216" s="47">
        <f t="shared" si="960"/>
        <v>0.71</v>
      </c>
      <c r="EI216" s="23"/>
      <c r="EJ216" s="48">
        <f t="shared" si="966"/>
        <v>13</v>
      </c>
      <c r="EK216" s="48">
        <v>0</v>
      </c>
      <c r="EL216" s="48">
        <v>0</v>
      </c>
      <c r="EM216" s="48">
        <v>0</v>
      </c>
      <c r="EN216" s="48">
        <v>0</v>
      </c>
      <c r="EO216" s="48">
        <v>0</v>
      </c>
      <c r="EP216" s="48">
        <v>0</v>
      </c>
      <c r="EQ216" s="48">
        <v>0</v>
      </c>
      <c r="ER216" s="48">
        <v>0</v>
      </c>
      <c r="ES216" s="48">
        <v>0</v>
      </c>
      <c r="ET216" s="48">
        <v>0</v>
      </c>
      <c r="EU216" s="48">
        <v>0</v>
      </c>
      <c r="EV216" s="48">
        <v>0</v>
      </c>
      <c r="EW216" s="48">
        <v>1</v>
      </c>
      <c r="EX216" s="48">
        <v>0</v>
      </c>
      <c r="EY216" s="48">
        <f t="shared" si="967"/>
        <v>1</v>
      </c>
      <c r="EZ216" s="48">
        <f t="shared" si="942"/>
        <v>1</v>
      </c>
      <c r="FA216" s="158"/>
      <c r="FB216" s="48">
        <f t="shared" si="977"/>
        <v>9</v>
      </c>
      <c r="FC216" s="43">
        <f t="shared" si="968"/>
        <v>2017</v>
      </c>
      <c r="FD216" s="78"/>
      <c r="FE216" s="78"/>
      <c r="FF216" s="78"/>
      <c r="FG216" s="78"/>
      <c r="FH216" s="78"/>
      <c r="FI216" s="78"/>
      <c r="FJ216" s="23"/>
      <c r="FK216" s="48"/>
      <c r="FL216" s="43"/>
      <c r="FM216" s="43"/>
      <c r="FN216" s="43"/>
      <c r="FO216" s="43"/>
      <c r="FP216" s="43"/>
      <c r="FQ216" s="43"/>
      <c r="FR216" s="43"/>
      <c r="FS216" s="43"/>
      <c r="FT216" s="43">
        <v>2279.6</v>
      </c>
      <c r="FU216" s="43">
        <v>2279.6</v>
      </c>
      <c r="FV216" s="43">
        <v>2279.6</v>
      </c>
      <c r="FW216" s="43">
        <v>2279.6</v>
      </c>
      <c r="FX216" s="43">
        <v>2279.6</v>
      </c>
      <c r="FY216" s="43">
        <v>2279.6</v>
      </c>
      <c r="FZ216" s="43">
        <f t="shared" ref="FZ216:GI216" si="982">FY216</f>
        <v>2279.6</v>
      </c>
      <c r="GA216" s="43">
        <f t="shared" si="982"/>
        <v>2279.6</v>
      </c>
      <c r="GB216" s="43">
        <f t="shared" si="982"/>
        <v>2279.6</v>
      </c>
      <c r="GC216" s="43">
        <f t="shared" si="982"/>
        <v>2279.6</v>
      </c>
      <c r="GD216" s="43">
        <f t="shared" si="982"/>
        <v>2279.6</v>
      </c>
      <c r="GE216" s="43">
        <f t="shared" si="982"/>
        <v>2279.6</v>
      </c>
      <c r="GF216" s="43">
        <f t="shared" si="982"/>
        <v>2279.6</v>
      </c>
      <c r="GG216" s="43">
        <f t="shared" si="982"/>
        <v>2279.6</v>
      </c>
      <c r="GH216" s="43">
        <f t="shared" si="982"/>
        <v>2279.6</v>
      </c>
      <c r="GI216" s="43">
        <f t="shared" si="982"/>
        <v>2279.6</v>
      </c>
      <c r="GJ216" s="158"/>
      <c r="GK216" s="48"/>
      <c r="GL216" s="43"/>
      <c r="GM216" s="43"/>
      <c r="GN216" s="43"/>
      <c r="GO216" s="43"/>
      <c r="GP216" s="43"/>
      <c r="GQ216" s="43"/>
      <c r="GR216" s="43"/>
      <c r="GS216" s="224">
        <v>1</v>
      </c>
      <c r="GT216" s="224">
        <v>1</v>
      </c>
      <c r="GU216" s="224">
        <v>1</v>
      </c>
      <c r="GV216" s="224">
        <v>1</v>
      </c>
      <c r="GW216" s="224">
        <v>1</v>
      </c>
      <c r="GX216" s="224">
        <v>1</v>
      </c>
      <c r="GY216" s="224">
        <v>1</v>
      </c>
      <c r="GZ216" s="224">
        <v>1</v>
      </c>
      <c r="HA216" s="224">
        <v>1</v>
      </c>
      <c r="HB216" s="224">
        <v>1</v>
      </c>
      <c r="HC216" s="224">
        <v>1</v>
      </c>
      <c r="HD216" s="224">
        <v>1</v>
      </c>
      <c r="HE216" s="224">
        <v>1</v>
      </c>
      <c r="HF216" s="224">
        <v>1</v>
      </c>
      <c r="HG216" s="224">
        <v>1</v>
      </c>
      <c r="HH216" s="224">
        <v>1</v>
      </c>
      <c r="HI216" s="224">
        <v>1</v>
      </c>
      <c r="HJ216" s="158"/>
      <c r="HK216" s="48">
        <f t="shared" si="969"/>
        <v>2015</v>
      </c>
      <c r="HL216" s="48">
        <f ca="1">IF($EJ216&gt;0,OFFSET(Dashboard!F$16,$EJ216-1,0),0)</f>
        <v>0</v>
      </c>
      <c r="HM216" s="48">
        <f ca="1">IF($EJ216&gt;0,OFFSET(Dashboard!G$16,$EJ216-1,0),0)</f>
        <v>0</v>
      </c>
      <c r="HN216" s="48">
        <f ca="1">IF($EJ216&gt;0,OFFSET(Dashboard!H$16,$EJ216-1,0),0)</f>
        <v>1</v>
      </c>
      <c r="HO216" s="158"/>
    </row>
    <row r="217" spans="1:223" ht="25.5" customHeight="1" x14ac:dyDescent="0.2">
      <c r="A217" s="48">
        <f t="shared" ca="1" si="941"/>
        <v>1</v>
      </c>
      <c r="B217" s="64">
        <f t="shared" si="970"/>
        <v>207</v>
      </c>
      <c r="C217" s="64"/>
      <c r="D217" s="530" t="str">
        <f ca="1">IF(EJ217&gt;0,OFFSET(Dashboard!$E$16,EJ217-1,0),"")</f>
        <v>2013 T-24</v>
      </c>
      <c r="E217" s="156" t="s">
        <v>560</v>
      </c>
      <c r="F217" s="157" t="s">
        <v>561</v>
      </c>
      <c r="G217" s="716">
        <f t="shared" ca="1" si="944"/>
        <v>7.6936500000000005E-2</v>
      </c>
      <c r="H217" s="715">
        <f t="shared" ca="1" si="945"/>
        <v>8.5485000000000005E-3</v>
      </c>
      <c r="I217" s="713">
        <f t="shared" ca="1" si="946"/>
        <v>0</v>
      </c>
      <c r="J217" s="525">
        <v>42005</v>
      </c>
      <c r="K217" s="51">
        <v>30</v>
      </c>
      <c r="L217" s="158"/>
      <c r="M217" s="765">
        <v>1</v>
      </c>
      <c r="N217" s="86">
        <v>0</v>
      </c>
      <c r="O217" s="43">
        <v>100</v>
      </c>
      <c r="P217" s="158"/>
      <c r="R217" s="614">
        <v>2700</v>
      </c>
      <c r="S217" s="615">
        <v>0.3</v>
      </c>
      <c r="T217" s="615">
        <v>0</v>
      </c>
      <c r="U217" s="135">
        <v>1</v>
      </c>
      <c r="V217" s="135">
        <v>1</v>
      </c>
      <c r="W217" s="135">
        <v>0</v>
      </c>
      <c r="X217" s="138"/>
      <c r="Y217" s="138"/>
      <c r="Z217" s="48"/>
      <c r="AA217" s="43"/>
      <c r="AB217" s="43"/>
      <c r="AC217" s="43"/>
      <c r="AD217" s="43"/>
      <c r="AE217" s="43"/>
      <c r="AF217" s="43"/>
      <c r="AG217" s="43"/>
      <c r="AH217" s="43">
        <f t="shared" si="924"/>
        <v>0</v>
      </c>
      <c r="AI217" s="43">
        <f t="shared" si="925"/>
        <v>28.495000000000001</v>
      </c>
      <c r="AJ217" s="43">
        <f t="shared" si="926"/>
        <v>28.495000000000001</v>
      </c>
      <c r="AK217" s="43">
        <f t="shared" si="927"/>
        <v>28.495000000000001</v>
      </c>
      <c r="AL217" s="43">
        <f t="shared" si="928"/>
        <v>28.495000000000001</v>
      </c>
      <c r="AM217" s="43">
        <f t="shared" si="929"/>
        <v>28.495000000000001</v>
      </c>
      <c r="AN217" s="43">
        <f t="shared" si="930"/>
        <v>28.495000000000001</v>
      </c>
      <c r="AO217" s="43">
        <f t="shared" si="950"/>
        <v>28.495000000000001</v>
      </c>
      <c r="AP217" s="43">
        <f t="shared" si="951"/>
        <v>28.495000000000001</v>
      </c>
      <c r="AQ217" s="43">
        <f t="shared" si="952"/>
        <v>28.495000000000001</v>
      </c>
      <c r="AR217" s="43">
        <f t="shared" si="953"/>
        <v>28.495000000000001</v>
      </c>
      <c r="AS217" s="43">
        <f t="shared" si="954"/>
        <v>28.495000000000001</v>
      </c>
      <c r="AT217" s="43">
        <f t="shared" si="955"/>
        <v>28.495000000000001</v>
      </c>
      <c r="AU217" s="43">
        <f t="shared" si="956"/>
        <v>28.495000000000001</v>
      </c>
      <c r="AV217" s="43">
        <f t="shared" si="957"/>
        <v>28.495000000000001</v>
      </c>
      <c r="AW217" s="43">
        <f t="shared" si="958"/>
        <v>28.495000000000001</v>
      </c>
      <c r="AX217" s="43">
        <f t="shared" si="959"/>
        <v>28.495000000000001</v>
      </c>
      <c r="AY217" s="144"/>
      <c r="AZ217" s="23"/>
      <c r="BA217" s="526"/>
      <c r="BB217" s="92"/>
      <c r="BC217" s="92"/>
      <c r="BD217" s="92"/>
      <c r="BE217" s="92"/>
      <c r="BF217" s="92"/>
      <c r="BG217" s="92"/>
      <c r="BH217" s="92"/>
      <c r="BI217" s="92"/>
      <c r="BJ217" s="92">
        <f t="shared" si="963"/>
        <v>1</v>
      </c>
      <c r="BK217" s="92">
        <f t="shared" si="963"/>
        <v>1</v>
      </c>
      <c r="BL217" s="92">
        <f t="shared" si="963"/>
        <v>1</v>
      </c>
      <c r="BM217" s="92">
        <f t="shared" si="963"/>
        <v>1</v>
      </c>
      <c r="BN217" s="92">
        <f t="shared" si="963"/>
        <v>1</v>
      </c>
      <c r="BO217" s="92">
        <f t="shared" si="963"/>
        <v>1</v>
      </c>
      <c r="BP217" s="92">
        <f t="shared" si="963"/>
        <v>1</v>
      </c>
      <c r="BQ217" s="92">
        <f t="shared" si="963"/>
        <v>1</v>
      </c>
      <c r="BR217" s="92">
        <f t="shared" si="963"/>
        <v>1</v>
      </c>
      <c r="BS217" s="92">
        <f t="shared" si="963"/>
        <v>1</v>
      </c>
      <c r="BT217" s="92">
        <f t="shared" si="963"/>
        <v>1</v>
      </c>
      <c r="BU217" s="92">
        <f t="shared" si="963"/>
        <v>1</v>
      </c>
      <c r="BV217" s="92">
        <f t="shared" si="963"/>
        <v>1</v>
      </c>
      <c r="BW217" s="92">
        <f t="shared" si="963"/>
        <v>1</v>
      </c>
      <c r="BX217" s="92">
        <f t="shared" si="963"/>
        <v>1</v>
      </c>
      <c r="BY217" s="92">
        <f t="shared" si="963"/>
        <v>1</v>
      </c>
      <c r="BZ217" s="23"/>
      <c r="CA217" s="526"/>
      <c r="CB217" s="92"/>
      <c r="CC217" s="92"/>
      <c r="CD217" s="92"/>
      <c r="CE217" s="92"/>
      <c r="CF217" s="92"/>
      <c r="CG217" s="92"/>
      <c r="CH217" s="92"/>
      <c r="CI217" s="92"/>
      <c r="CJ217" s="92">
        <f t="shared" si="964"/>
        <v>1</v>
      </c>
      <c r="CK217" s="92">
        <f t="shared" si="964"/>
        <v>1</v>
      </c>
      <c r="CL217" s="92">
        <f t="shared" si="964"/>
        <v>1</v>
      </c>
      <c r="CM217" s="92">
        <f t="shared" si="964"/>
        <v>1</v>
      </c>
      <c r="CN217" s="92">
        <f t="shared" si="964"/>
        <v>1</v>
      </c>
      <c r="CO217" s="92">
        <f t="shared" si="964"/>
        <v>1</v>
      </c>
      <c r="CP217" s="92">
        <f t="shared" si="964"/>
        <v>1</v>
      </c>
      <c r="CQ217" s="92">
        <f t="shared" si="964"/>
        <v>1</v>
      </c>
      <c r="CR217" s="92">
        <f t="shared" si="964"/>
        <v>1</v>
      </c>
      <c r="CS217" s="92">
        <f t="shared" si="964"/>
        <v>1</v>
      </c>
      <c r="CT217" s="92">
        <f t="shared" si="964"/>
        <v>1</v>
      </c>
      <c r="CU217" s="92">
        <f t="shared" si="964"/>
        <v>1</v>
      </c>
      <c r="CV217" s="92">
        <f t="shared" si="964"/>
        <v>1</v>
      </c>
      <c r="CW217" s="92">
        <f t="shared" si="964"/>
        <v>1</v>
      </c>
      <c r="CX217" s="92">
        <f t="shared" si="964"/>
        <v>1</v>
      </c>
      <c r="CY217" s="92">
        <f t="shared" si="964"/>
        <v>1</v>
      </c>
      <c r="CZ217" s="158"/>
      <c r="DA217" s="526"/>
      <c r="DB217" s="92"/>
      <c r="DC217" s="92"/>
      <c r="DD217" s="92"/>
      <c r="DE217" s="92"/>
      <c r="DF217" s="92"/>
      <c r="DG217" s="92"/>
      <c r="DH217" s="92"/>
      <c r="DI217" s="92"/>
      <c r="DJ217" s="92">
        <f t="shared" si="965"/>
        <v>1</v>
      </c>
      <c r="DK217" s="92">
        <f t="shared" si="965"/>
        <v>1</v>
      </c>
      <c r="DL217" s="92">
        <f t="shared" si="965"/>
        <v>1</v>
      </c>
      <c r="DM217" s="92">
        <f t="shared" si="965"/>
        <v>1</v>
      </c>
      <c r="DN217" s="92">
        <f t="shared" si="965"/>
        <v>1</v>
      </c>
      <c r="DO217" s="92">
        <f t="shared" si="965"/>
        <v>1</v>
      </c>
      <c r="DP217" s="92">
        <f t="shared" si="965"/>
        <v>1</v>
      </c>
      <c r="DQ217" s="92">
        <f t="shared" si="965"/>
        <v>1</v>
      </c>
      <c r="DR217" s="92">
        <f t="shared" si="965"/>
        <v>1</v>
      </c>
      <c r="DS217" s="92">
        <f t="shared" si="965"/>
        <v>1</v>
      </c>
      <c r="DT217" s="92">
        <f t="shared" si="965"/>
        <v>1</v>
      </c>
      <c r="DU217" s="92">
        <f t="shared" si="965"/>
        <v>1</v>
      </c>
      <c r="DV217" s="92">
        <f t="shared" si="965"/>
        <v>1</v>
      </c>
      <c r="DW217" s="92">
        <f t="shared" si="965"/>
        <v>1</v>
      </c>
      <c r="DX217" s="92">
        <f t="shared" si="965"/>
        <v>1</v>
      </c>
      <c r="DY217" s="92">
        <f t="shared" si="965"/>
        <v>1</v>
      </c>
      <c r="DZ217" s="158"/>
      <c r="EA217" s="48">
        <v>12</v>
      </c>
      <c r="EB217" s="47">
        <v>5.3504136614899493E-2</v>
      </c>
      <c r="EC217" s="48">
        <v>2005</v>
      </c>
      <c r="ED217" s="49">
        <v>8.2760224009515906E-3</v>
      </c>
      <c r="EE217" s="50">
        <v>0.27251145845007901</v>
      </c>
      <c r="EF217" s="71"/>
      <c r="EH217" s="47">
        <f t="shared" si="960"/>
        <v>0.71</v>
      </c>
      <c r="EI217" s="23"/>
      <c r="EJ217" s="48">
        <f t="shared" si="966"/>
        <v>13</v>
      </c>
      <c r="EK217" s="48">
        <v>0</v>
      </c>
      <c r="EL217" s="48">
        <v>0</v>
      </c>
      <c r="EM217" s="48">
        <v>0</v>
      </c>
      <c r="EN217" s="48">
        <v>0</v>
      </c>
      <c r="EO217" s="48">
        <v>0</v>
      </c>
      <c r="EP217" s="48">
        <v>0</v>
      </c>
      <c r="EQ217" s="48">
        <v>0</v>
      </c>
      <c r="ER217" s="48">
        <v>0</v>
      </c>
      <c r="ES217" s="48">
        <v>0</v>
      </c>
      <c r="ET217" s="48">
        <v>0</v>
      </c>
      <c r="EU217" s="48">
        <v>0</v>
      </c>
      <c r="EV217" s="48">
        <v>0</v>
      </c>
      <c r="EW217" s="48">
        <v>1</v>
      </c>
      <c r="EX217" s="48">
        <v>0</v>
      </c>
      <c r="EY217" s="48">
        <f t="shared" si="967"/>
        <v>1</v>
      </c>
      <c r="EZ217" s="48">
        <f t="shared" si="942"/>
        <v>1</v>
      </c>
      <c r="FA217" s="158"/>
      <c r="FB217" s="48">
        <f t="shared" si="977"/>
        <v>9</v>
      </c>
      <c r="FC217" s="43">
        <f t="shared" si="968"/>
        <v>2017</v>
      </c>
      <c r="FD217" s="78"/>
      <c r="FE217" s="78"/>
      <c r="FF217" s="78"/>
      <c r="FG217" s="78"/>
      <c r="FH217" s="78"/>
      <c r="FI217" s="78"/>
      <c r="FJ217" s="23"/>
      <c r="FK217" s="48"/>
      <c r="FL217" s="43"/>
      <c r="FM217" s="43"/>
      <c r="FN217" s="43"/>
      <c r="FO217" s="43"/>
      <c r="FP217" s="43"/>
      <c r="FQ217" s="43"/>
      <c r="FR217" s="43"/>
      <c r="FS217" s="43"/>
      <c r="FT217" s="43">
        <v>28.495000000000001</v>
      </c>
      <c r="FU217" s="43">
        <v>28.495000000000001</v>
      </c>
      <c r="FV217" s="43">
        <v>28.495000000000001</v>
      </c>
      <c r="FW217" s="43">
        <v>28.495000000000001</v>
      </c>
      <c r="FX217" s="43">
        <v>28.495000000000001</v>
      </c>
      <c r="FY217" s="43">
        <v>28.495000000000001</v>
      </c>
      <c r="FZ217" s="43">
        <f t="shared" ref="FZ217:GI217" si="983">FY217</f>
        <v>28.495000000000001</v>
      </c>
      <c r="GA217" s="43">
        <f t="shared" si="983"/>
        <v>28.495000000000001</v>
      </c>
      <c r="GB217" s="43">
        <f t="shared" si="983"/>
        <v>28.495000000000001</v>
      </c>
      <c r="GC217" s="43">
        <f t="shared" si="983"/>
        <v>28.495000000000001</v>
      </c>
      <c r="GD217" s="43">
        <f t="shared" si="983"/>
        <v>28.495000000000001</v>
      </c>
      <c r="GE217" s="43">
        <f t="shared" si="983"/>
        <v>28.495000000000001</v>
      </c>
      <c r="GF217" s="43">
        <f t="shared" si="983"/>
        <v>28.495000000000001</v>
      </c>
      <c r="GG217" s="43">
        <f t="shared" si="983"/>
        <v>28.495000000000001</v>
      </c>
      <c r="GH217" s="43">
        <f t="shared" si="983"/>
        <v>28.495000000000001</v>
      </c>
      <c r="GI217" s="43">
        <f t="shared" si="983"/>
        <v>28.495000000000001</v>
      </c>
      <c r="GJ217" s="158"/>
      <c r="GK217" s="48"/>
      <c r="GL217" s="43"/>
      <c r="GM217" s="43"/>
      <c r="GN217" s="43"/>
      <c r="GO217" s="43"/>
      <c r="GP217" s="43"/>
      <c r="GQ217" s="43"/>
      <c r="GR217" s="43"/>
      <c r="GS217" s="224">
        <v>1</v>
      </c>
      <c r="GT217" s="224">
        <v>1</v>
      </c>
      <c r="GU217" s="224">
        <v>1</v>
      </c>
      <c r="GV217" s="224">
        <v>1</v>
      </c>
      <c r="GW217" s="224">
        <v>1</v>
      </c>
      <c r="GX217" s="224">
        <v>1</v>
      </c>
      <c r="GY217" s="224">
        <v>1</v>
      </c>
      <c r="GZ217" s="224">
        <v>1</v>
      </c>
      <c r="HA217" s="224">
        <v>1</v>
      </c>
      <c r="HB217" s="224">
        <v>1</v>
      </c>
      <c r="HC217" s="224">
        <v>1</v>
      </c>
      <c r="HD217" s="224">
        <v>1</v>
      </c>
      <c r="HE217" s="224">
        <v>1</v>
      </c>
      <c r="HF217" s="224">
        <v>1</v>
      </c>
      <c r="HG217" s="224">
        <v>1</v>
      </c>
      <c r="HH217" s="224">
        <v>1</v>
      </c>
      <c r="HI217" s="224">
        <v>1</v>
      </c>
      <c r="HJ217" s="158"/>
      <c r="HK217" s="48">
        <f t="shared" si="969"/>
        <v>2015</v>
      </c>
      <c r="HL217" s="48">
        <f ca="1">IF($EJ217&gt;0,OFFSET(Dashboard!F$16,$EJ217-1,0),0)</f>
        <v>0</v>
      </c>
      <c r="HM217" s="48">
        <f ca="1">IF($EJ217&gt;0,OFFSET(Dashboard!G$16,$EJ217-1,0),0)</f>
        <v>0</v>
      </c>
      <c r="HN217" s="48">
        <f ca="1">IF($EJ217&gt;0,OFFSET(Dashboard!H$16,$EJ217-1,0),0)</f>
        <v>1</v>
      </c>
      <c r="HO217" s="158"/>
    </row>
    <row r="218" spans="1:223" ht="25.5" customHeight="1" x14ac:dyDescent="0.2">
      <c r="A218" s="48">
        <f t="shared" ca="1" si="941"/>
        <v>1</v>
      </c>
      <c r="B218" s="242">
        <f t="shared" si="970"/>
        <v>208</v>
      </c>
      <c r="C218" s="64"/>
      <c r="D218" s="530" t="str">
        <f ca="1">IF(EJ218&gt;0,OFFSET(Dashboard!$E$16,EJ218-1,0),"")</f>
        <v>2013 T-24</v>
      </c>
      <c r="E218" s="156" t="s">
        <v>562</v>
      </c>
      <c r="F218" s="157" t="s">
        <v>563</v>
      </c>
      <c r="G218" s="716">
        <f t="shared" ca="1" si="944"/>
        <v>7.9920000000000005E-2</v>
      </c>
      <c r="H218" s="715">
        <f t="shared" ca="1" si="945"/>
        <v>0.111</v>
      </c>
      <c r="I218" s="713">
        <f t="shared" ca="1" si="946"/>
        <v>7.3629999999999989E-3</v>
      </c>
      <c r="J218" s="525">
        <v>42005</v>
      </c>
      <c r="K218" s="51">
        <v>30</v>
      </c>
      <c r="L218" s="158"/>
      <c r="M218" s="765">
        <v>1</v>
      </c>
      <c r="N218" s="86">
        <v>0</v>
      </c>
      <c r="O218" s="43">
        <v>100</v>
      </c>
      <c r="P218" s="158"/>
      <c r="R218" s="614">
        <v>216</v>
      </c>
      <c r="S218" s="615">
        <v>0.3</v>
      </c>
      <c r="T218" s="615">
        <v>19.899999999999999</v>
      </c>
      <c r="U218" s="135">
        <v>1</v>
      </c>
      <c r="V218" s="135">
        <v>1</v>
      </c>
      <c r="W218" s="135">
        <v>0</v>
      </c>
      <c r="X218" s="138"/>
      <c r="Y218" s="138"/>
      <c r="Z218" s="48"/>
      <c r="AA218" s="43"/>
      <c r="AB218" s="43"/>
      <c r="AC218" s="43"/>
      <c r="AD218" s="43"/>
      <c r="AE218" s="43"/>
      <c r="AF218" s="43"/>
      <c r="AG218" s="43"/>
      <c r="AH218" s="43">
        <f t="shared" si="924"/>
        <v>0</v>
      </c>
      <c r="AI218" s="43">
        <f t="shared" si="925"/>
        <v>370</v>
      </c>
      <c r="AJ218" s="43">
        <f t="shared" si="926"/>
        <v>370</v>
      </c>
      <c r="AK218" s="43">
        <f t="shared" si="927"/>
        <v>370</v>
      </c>
      <c r="AL218" s="43">
        <f t="shared" si="928"/>
        <v>370</v>
      </c>
      <c r="AM218" s="43">
        <f t="shared" si="929"/>
        <v>370</v>
      </c>
      <c r="AN218" s="43">
        <f t="shared" si="930"/>
        <v>370</v>
      </c>
      <c r="AO218" s="43">
        <f t="shared" si="950"/>
        <v>370</v>
      </c>
      <c r="AP218" s="43">
        <f t="shared" si="951"/>
        <v>370</v>
      </c>
      <c r="AQ218" s="43">
        <f t="shared" si="952"/>
        <v>370</v>
      </c>
      <c r="AR218" s="43">
        <f t="shared" si="953"/>
        <v>370</v>
      </c>
      <c r="AS218" s="43">
        <f t="shared" si="954"/>
        <v>370</v>
      </c>
      <c r="AT218" s="43">
        <f t="shared" si="955"/>
        <v>370</v>
      </c>
      <c r="AU218" s="43">
        <f t="shared" si="956"/>
        <v>370</v>
      </c>
      <c r="AV218" s="43">
        <f t="shared" si="957"/>
        <v>370</v>
      </c>
      <c r="AW218" s="43">
        <f t="shared" si="958"/>
        <v>370</v>
      </c>
      <c r="AX218" s="43">
        <f t="shared" si="959"/>
        <v>370</v>
      </c>
      <c r="AY218" s="144"/>
      <c r="AZ218" s="23"/>
      <c r="BA218" s="526"/>
      <c r="BB218" s="92"/>
      <c r="BC218" s="92"/>
      <c r="BD218" s="92"/>
      <c r="BE218" s="92"/>
      <c r="BF218" s="92"/>
      <c r="BG218" s="92"/>
      <c r="BH218" s="92"/>
      <c r="BI218" s="92"/>
      <c r="BJ218" s="92">
        <f t="shared" si="963"/>
        <v>1</v>
      </c>
      <c r="BK218" s="92">
        <f t="shared" si="963"/>
        <v>1</v>
      </c>
      <c r="BL218" s="92">
        <f t="shared" si="963"/>
        <v>1</v>
      </c>
      <c r="BM218" s="92">
        <f t="shared" si="963"/>
        <v>1</v>
      </c>
      <c r="BN218" s="92">
        <f t="shared" si="963"/>
        <v>1</v>
      </c>
      <c r="BO218" s="92">
        <f t="shared" si="963"/>
        <v>1</v>
      </c>
      <c r="BP218" s="92">
        <f t="shared" si="963"/>
        <v>1</v>
      </c>
      <c r="BQ218" s="92">
        <f t="shared" si="963"/>
        <v>1</v>
      </c>
      <c r="BR218" s="92">
        <f t="shared" si="963"/>
        <v>1</v>
      </c>
      <c r="BS218" s="92">
        <f t="shared" si="963"/>
        <v>1</v>
      </c>
      <c r="BT218" s="92">
        <f t="shared" si="963"/>
        <v>1</v>
      </c>
      <c r="BU218" s="92">
        <f t="shared" si="963"/>
        <v>1</v>
      </c>
      <c r="BV218" s="92">
        <f t="shared" si="963"/>
        <v>1</v>
      </c>
      <c r="BW218" s="92">
        <f t="shared" si="963"/>
        <v>1</v>
      </c>
      <c r="BX218" s="92">
        <f t="shared" si="963"/>
        <v>1</v>
      </c>
      <c r="BY218" s="92">
        <f t="shared" si="963"/>
        <v>1</v>
      </c>
      <c r="BZ218" s="23"/>
      <c r="CA218" s="526"/>
      <c r="CB218" s="92"/>
      <c r="CC218" s="92"/>
      <c r="CD218" s="92"/>
      <c r="CE218" s="92"/>
      <c r="CF218" s="92"/>
      <c r="CG218" s="92"/>
      <c r="CH218" s="92"/>
      <c r="CI218" s="92"/>
      <c r="CJ218" s="92">
        <f t="shared" si="964"/>
        <v>1</v>
      </c>
      <c r="CK218" s="92">
        <f t="shared" si="964"/>
        <v>1</v>
      </c>
      <c r="CL218" s="92">
        <f t="shared" si="964"/>
        <v>1</v>
      </c>
      <c r="CM218" s="92">
        <f t="shared" si="964"/>
        <v>1</v>
      </c>
      <c r="CN218" s="92">
        <f t="shared" si="964"/>
        <v>1</v>
      </c>
      <c r="CO218" s="92">
        <f t="shared" si="964"/>
        <v>1</v>
      </c>
      <c r="CP218" s="92">
        <f t="shared" si="964"/>
        <v>1</v>
      </c>
      <c r="CQ218" s="92">
        <f t="shared" si="964"/>
        <v>1</v>
      </c>
      <c r="CR218" s="92">
        <f t="shared" si="964"/>
        <v>1</v>
      </c>
      <c r="CS218" s="92">
        <f t="shared" si="964"/>
        <v>1</v>
      </c>
      <c r="CT218" s="92">
        <f t="shared" si="964"/>
        <v>1</v>
      </c>
      <c r="CU218" s="92">
        <f t="shared" si="964"/>
        <v>1</v>
      </c>
      <c r="CV218" s="92">
        <f t="shared" si="964"/>
        <v>1</v>
      </c>
      <c r="CW218" s="92">
        <f t="shared" si="964"/>
        <v>1</v>
      </c>
      <c r="CX218" s="92">
        <f t="shared" si="964"/>
        <v>1</v>
      </c>
      <c r="CY218" s="92">
        <f t="shared" si="964"/>
        <v>1</v>
      </c>
      <c r="CZ218" s="158"/>
      <c r="DA218" s="526"/>
      <c r="DB218" s="92"/>
      <c r="DC218" s="92"/>
      <c r="DD218" s="92"/>
      <c r="DE218" s="92"/>
      <c r="DF218" s="92"/>
      <c r="DG218" s="92"/>
      <c r="DH218" s="92"/>
      <c r="DI218" s="92"/>
      <c r="DJ218" s="92">
        <f t="shared" si="965"/>
        <v>1</v>
      </c>
      <c r="DK218" s="92">
        <f t="shared" si="965"/>
        <v>1</v>
      </c>
      <c r="DL218" s="92">
        <f t="shared" si="965"/>
        <v>1</v>
      </c>
      <c r="DM218" s="92">
        <f t="shared" si="965"/>
        <v>1</v>
      </c>
      <c r="DN218" s="92">
        <f t="shared" si="965"/>
        <v>1</v>
      </c>
      <c r="DO218" s="92">
        <f t="shared" si="965"/>
        <v>1</v>
      </c>
      <c r="DP218" s="92">
        <f t="shared" si="965"/>
        <v>1</v>
      </c>
      <c r="DQ218" s="92">
        <f t="shared" si="965"/>
        <v>1</v>
      </c>
      <c r="DR218" s="92">
        <f t="shared" si="965"/>
        <v>1</v>
      </c>
      <c r="DS218" s="92">
        <f t="shared" si="965"/>
        <v>1</v>
      </c>
      <c r="DT218" s="92">
        <f t="shared" si="965"/>
        <v>1</v>
      </c>
      <c r="DU218" s="92">
        <f t="shared" si="965"/>
        <v>1</v>
      </c>
      <c r="DV218" s="92">
        <f t="shared" si="965"/>
        <v>1</v>
      </c>
      <c r="DW218" s="92">
        <f t="shared" si="965"/>
        <v>1</v>
      </c>
      <c r="DX218" s="92">
        <f t="shared" si="965"/>
        <v>1</v>
      </c>
      <c r="DY218" s="92">
        <f t="shared" si="965"/>
        <v>1</v>
      </c>
      <c r="DZ218" s="158"/>
      <c r="EA218" s="48">
        <v>12</v>
      </c>
      <c r="EB218" s="47">
        <v>5.3504136614899493E-2</v>
      </c>
      <c r="EC218" s="48">
        <v>2005</v>
      </c>
      <c r="ED218" s="49">
        <v>8.2760224009515906E-3</v>
      </c>
      <c r="EE218" s="50">
        <v>0.27251145845007901</v>
      </c>
      <c r="EF218" s="71"/>
      <c r="EH218" s="47">
        <f t="shared" si="960"/>
        <v>0.71</v>
      </c>
      <c r="EI218" s="23"/>
      <c r="EJ218" s="48">
        <f t="shared" si="966"/>
        <v>13</v>
      </c>
      <c r="EK218" s="48">
        <v>0</v>
      </c>
      <c r="EL218" s="48">
        <v>0</v>
      </c>
      <c r="EM218" s="48">
        <v>0</v>
      </c>
      <c r="EN218" s="48">
        <v>0</v>
      </c>
      <c r="EO218" s="48">
        <v>0</v>
      </c>
      <c r="EP218" s="48">
        <v>0</v>
      </c>
      <c r="EQ218" s="48">
        <v>0</v>
      </c>
      <c r="ER218" s="48">
        <v>0</v>
      </c>
      <c r="ES218" s="48">
        <v>0</v>
      </c>
      <c r="ET218" s="48">
        <v>0</v>
      </c>
      <c r="EU218" s="48">
        <v>0</v>
      </c>
      <c r="EV218" s="48">
        <v>0</v>
      </c>
      <c r="EW218" s="48">
        <v>1</v>
      </c>
      <c r="EX218" s="48">
        <v>0</v>
      </c>
      <c r="EY218" s="48">
        <f t="shared" si="967"/>
        <v>1</v>
      </c>
      <c r="EZ218" s="48">
        <f t="shared" si="942"/>
        <v>1</v>
      </c>
      <c r="FA218" s="158"/>
      <c r="FB218" s="48">
        <f t="shared" si="977"/>
        <v>9</v>
      </c>
      <c r="FC218" s="43">
        <f t="shared" si="968"/>
        <v>2017</v>
      </c>
      <c r="FD218" s="78"/>
      <c r="FE218" s="78"/>
      <c r="FF218" s="78"/>
      <c r="FG218" s="78"/>
      <c r="FH218" s="78"/>
      <c r="FI218" s="78"/>
      <c r="FJ218" s="23"/>
      <c r="FK218" s="48"/>
      <c r="FL218" s="43"/>
      <c r="FM218" s="43"/>
      <c r="FN218" s="43"/>
      <c r="FO218" s="43"/>
      <c r="FP218" s="43"/>
      <c r="FQ218" s="43"/>
      <c r="FR218" s="43"/>
      <c r="FS218" s="43"/>
      <c r="FT218" s="43">
        <v>370</v>
      </c>
      <c r="FU218" s="43">
        <v>370</v>
      </c>
      <c r="FV218" s="43">
        <v>370</v>
      </c>
      <c r="FW218" s="43">
        <v>370</v>
      </c>
      <c r="FX218" s="43">
        <v>370</v>
      </c>
      <c r="FY218" s="43">
        <v>370</v>
      </c>
      <c r="FZ218" s="43">
        <f t="shared" ref="FZ218:GI218" si="984">FY218</f>
        <v>370</v>
      </c>
      <c r="GA218" s="43">
        <f t="shared" si="984"/>
        <v>370</v>
      </c>
      <c r="GB218" s="43">
        <f t="shared" si="984"/>
        <v>370</v>
      </c>
      <c r="GC218" s="43">
        <f t="shared" si="984"/>
        <v>370</v>
      </c>
      <c r="GD218" s="43">
        <f t="shared" si="984"/>
        <v>370</v>
      </c>
      <c r="GE218" s="43">
        <f t="shared" si="984"/>
        <v>370</v>
      </c>
      <c r="GF218" s="43">
        <f t="shared" si="984"/>
        <v>370</v>
      </c>
      <c r="GG218" s="43">
        <f t="shared" si="984"/>
        <v>370</v>
      </c>
      <c r="GH218" s="43">
        <f t="shared" si="984"/>
        <v>370</v>
      </c>
      <c r="GI218" s="43">
        <f t="shared" si="984"/>
        <v>370</v>
      </c>
      <c r="GJ218" s="158"/>
      <c r="GK218" s="48"/>
      <c r="GL218" s="43"/>
      <c r="GM218" s="43"/>
      <c r="GN218" s="43"/>
      <c r="GO218" s="43"/>
      <c r="GP218" s="43"/>
      <c r="GQ218" s="43"/>
      <c r="GR218" s="43"/>
      <c r="GS218" s="224">
        <v>1</v>
      </c>
      <c r="GT218" s="224">
        <v>1</v>
      </c>
      <c r="GU218" s="224">
        <v>1</v>
      </c>
      <c r="GV218" s="224">
        <v>1</v>
      </c>
      <c r="GW218" s="224">
        <v>1</v>
      </c>
      <c r="GX218" s="224">
        <v>1</v>
      </c>
      <c r="GY218" s="224">
        <v>1</v>
      </c>
      <c r="GZ218" s="224">
        <v>1</v>
      </c>
      <c r="HA218" s="224">
        <v>1</v>
      </c>
      <c r="HB218" s="224">
        <v>1</v>
      </c>
      <c r="HC218" s="224">
        <v>1</v>
      </c>
      <c r="HD218" s="224">
        <v>1</v>
      </c>
      <c r="HE218" s="224">
        <v>1</v>
      </c>
      <c r="HF218" s="224">
        <v>1</v>
      </c>
      <c r="HG218" s="224">
        <v>1</v>
      </c>
      <c r="HH218" s="224">
        <v>1</v>
      </c>
      <c r="HI218" s="224">
        <v>1</v>
      </c>
      <c r="HJ218" s="158"/>
      <c r="HK218" s="48">
        <f t="shared" si="969"/>
        <v>2015</v>
      </c>
      <c r="HL218" s="48">
        <f ca="1">IF($EJ218&gt;0,OFFSET(Dashboard!F$16,$EJ218-1,0),0)</f>
        <v>0</v>
      </c>
      <c r="HM218" s="48">
        <f ca="1">IF($EJ218&gt;0,OFFSET(Dashboard!G$16,$EJ218-1,0),0)</f>
        <v>0</v>
      </c>
      <c r="HN218" s="48">
        <f ca="1">IF($EJ218&gt;0,OFFSET(Dashboard!H$16,$EJ218-1,0),0)</f>
        <v>1</v>
      </c>
      <c r="HO218" s="158"/>
    </row>
    <row r="219" spans="1:223" ht="25.5" customHeight="1" x14ac:dyDescent="0.2">
      <c r="A219" s="48">
        <f t="shared" ca="1" si="941"/>
        <v>1</v>
      </c>
      <c r="B219" s="242">
        <f t="shared" si="970"/>
        <v>209</v>
      </c>
      <c r="C219" s="64"/>
      <c r="D219" s="530" t="str">
        <f ca="1">IF(EJ219&gt;0,OFFSET(Dashboard!$E$16,EJ219-1,0),"")</f>
        <v>2013 T-24</v>
      </c>
      <c r="E219" s="156" t="s">
        <v>564</v>
      </c>
      <c r="F219" s="157" t="s">
        <v>565</v>
      </c>
      <c r="G219" s="716">
        <f t="shared" ca="1" si="944"/>
        <v>15.271328671328671</v>
      </c>
      <c r="H219" s="715">
        <f t="shared" ca="1" si="945"/>
        <v>20.265734265734267</v>
      </c>
      <c r="I219" s="713">
        <f t="shared" ca="1" si="946"/>
        <v>0.53033566433566437</v>
      </c>
      <c r="J219" s="525">
        <v>42005</v>
      </c>
      <c r="K219" s="51">
        <v>30</v>
      </c>
      <c r="L219" s="158"/>
      <c r="M219" s="765">
        <v>1</v>
      </c>
      <c r="N219" s="86">
        <v>0</v>
      </c>
      <c r="O219" s="43">
        <v>100</v>
      </c>
      <c r="P219" s="158"/>
      <c r="R219" s="614">
        <v>669.9126456978712</v>
      </c>
      <c r="S219" s="615">
        <v>0.88900395971812007</v>
      </c>
      <c r="T219" s="615">
        <v>23.264417631850517</v>
      </c>
      <c r="U219" s="135">
        <v>1</v>
      </c>
      <c r="V219" s="135">
        <v>1</v>
      </c>
      <c r="W219" s="135">
        <v>0</v>
      </c>
      <c r="X219" s="138"/>
      <c r="Y219" s="138"/>
      <c r="Z219" s="48"/>
      <c r="AA219" s="43"/>
      <c r="AB219" s="43"/>
      <c r="AC219" s="43"/>
      <c r="AD219" s="43"/>
      <c r="AE219" s="43"/>
      <c r="AF219" s="43"/>
      <c r="AG219" s="43"/>
      <c r="AH219" s="43">
        <f t="shared" ref="AH219:AH222" si="985">FS219*GS219</f>
        <v>0</v>
      </c>
      <c r="AI219" s="43">
        <f t="shared" ref="AI219:AI222" si="986">FT219*GT219</f>
        <v>22796</v>
      </c>
      <c r="AJ219" s="43">
        <f t="shared" ref="AJ219:AJ222" si="987">FU219*GU219</f>
        <v>22796</v>
      </c>
      <c r="AK219" s="43">
        <f t="shared" ref="AK219:AK229" si="988">FV219*GV219</f>
        <v>22796</v>
      </c>
      <c r="AL219" s="43">
        <f t="shared" ref="AL219:AL229" si="989">FW219*GW219</f>
        <v>22796</v>
      </c>
      <c r="AM219" s="43">
        <f t="shared" ref="AM219:AM229" si="990">FX219*GX219</f>
        <v>22796</v>
      </c>
      <c r="AN219" s="43">
        <f t="shared" ref="AN219:AN229" si="991">FY219*GY219</f>
        <v>22796</v>
      </c>
      <c r="AO219" s="43">
        <f t="shared" si="950"/>
        <v>22796</v>
      </c>
      <c r="AP219" s="43">
        <f t="shared" si="951"/>
        <v>22796</v>
      </c>
      <c r="AQ219" s="43">
        <f t="shared" si="952"/>
        <v>22796</v>
      </c>
      <c r="AR219" s="43">
        <f t="shared" si="953"/>
        <v>22796</v>
      </c>
      <c r="AS219" s="43">
        <f t="shared" si="954"/>
        <v>22796</v>
      </c>
      <c r="AT219" s="43">
        <f t="shared" si="955"/>
        <v>22796</v>
      </c>
      <c r="AU219" s="43">
        <f t="shared" si="956"/>
        <v>22796</v>
      </c>
      <c r="AV219" s="43">
        <f t="shared" si="957"/>
        <v>22796</v>
      </c>
      <c r="AW219" s="43">
        <f t="shared" si="958"/>
        <v>22796</v>
      </c>
      <c r="AX219" s="43">
        <f t="shared" si="959"/>
        <v>22796</v>
      </c>
      <c r="AY219" s="144"/>
      <c r="AZ219" s="23"/>
      <c r="BA219" s="526"/>
      <c r="BB219" s="92"/>
      <c r="BC219" s="92"/>
      <c r="BD219" s="92"/>
      <c r="BE219" s="92"/>
      <c r="BF219" s="92"/>
      <c r="BG219" s="92"/>
      <c r="BH219" s="92"/>
      <c r="BI219" s="92"/>
      <c r="BJ219" s="92">
        <f t="shared" si="963"/>
        <v>1</v>
      </c>
      <c r="BK219" s="92">
        <f t="shared" si="963"/>
        <v>1</v>
      </c>
      <c r="BL219" s="92">
        <f t="shared" si="963"/>
        <v>1</v>
      </c>
      <c r="BM219" s="92">
        <f t="shared" si="963"/>
        <v>1</v>
      </c>
      <c r="BN219" s="92">
        <f t="shared" si="963"/>
        <v>1</v>
      </c>
      <c r="BO219" s="92">
        <f t="shared" si="963"/>
        <v>1</v>
      </c>
      <c r="BP219" s="92">
        <f t="shared" si="963"/>
        <v>1</v>
      </c>
      <c r="BQ219" s="92">
        <f t="shared" si="963"/>
        <v>1</v>
      </c>
      <c r="BR219" s="92">
        <f t="shared" si="963"/>
        <v>1</v>
      </c>
      <c r="BS219" s="92">
        <f t="shared" si="963"/>
        <v>1</v>
      </c>
      <c r="BT219" s="92">
        <f t="shared" si="963"/>
        <v>1</v>
      </c>
      <c r="BU219" s="92">
        <f t="shared" si="963"/>
        <v>1</v>
      </c>
      <c r="BV219" s="92">
        <f t="shared" ref="BJ219:BY228" si="992">$BM$6</f>
        <v>1</v>
      </c>
      <c r="BW219" s="92">
        <f t="shared" si="992"/>
        <v>1</v>
      </c>
      <c r="BX219" s="92">
        <f t="shared" si="992"/>
        <v>1</v>
      </c>
      <c r="BY219" s="92">
        <f t="shared" si="992"/>
        <v>1</v>
      </c>
      <c r="BZ219" s="23"/>
      <c r="CA219" s="526"/>
      <c r="CB219" s="92"/>
      <c r="CC219" s="92"/>
      <c r="CD219" s="92"/>
      <c r="CE219" s="92"/>
      <c r="CF219" s="92"/>
      <c r="CG219" s="92"/>
      <c r="CH219" s="92"/>
      <c r="CI219" s="92"/>
      <c r="CJ219" s="92">
        <f t="shared" si="964"/>
        <v>1</v>
      </c>
      <c r="CK219" s="92">
        <f t="shared" si="964"/>
        <v>1</v>
      </c>
      <c r="CL219" s="92">
        <f t="shared" si="964"/>
        <v>1</v>
      </c>
      <c r="CM219" s="92">
        <f t="shared" si="964"/>
        <v>1</v>
      </c>
      <c r="CN219" s="92">
        <f t="shared" si="964"/>
        <v>1</v>
      </c>
      <c r="CO219" s="92">
        <f t="shared" si="964"/>
        <v>1</v>
      </c>
      <c r="CP219" s="92">
        <f t="shared" si="964"/>
        <v>1</v>
      </c>
      <c r="CQ219" s="92">
        <f t="shared" si="964"/>
        <v>1</v>
      </c>
      <c r="CR219" s="92">
        <f t="shared" si="964"/>
        <v>1</v>
      </c>
      <c r="CS219" s="92">
        <f t="shared" si="964"/>
        <v>1</v>
      </c>
      <c r="CT219" s="92">
        <f t="shared" si="964"/>
        <v>1</v>
      </c>
      <c r="CU219" s="92">
        <f t="shared" si="964"/>
        <v>1</v>
      </c>
      <c r="CV219" s="92">
        <f t="shared" ref="CJ219:CY228" si="993">$BM$6</f>
        <v>1</v>
      </c>
      <c r="CW219" s="92">
        <f t="shared" si="993"/>
        <v>1</v>
      </c>
      <c r="CX219" s="92">
        <f t="shared" si="993"/>
        <v>1</v>
      </c>
      <c r="CY219" s="92">
        <f t="shared" si="993"/>
        <v>1</v>
      </c>
      <c r="CZ219" s="158"/>
      <c r="DA219" s="526"/>
      <c r="DB219" s="92"/>
      <c r="DC219" s="92"/>
      <c r="DD219" s="92"/>
      <c r="DE219" s="92"/>
      <c r="DF219" s="92"/>
      <c r="DG219" s="92"/>
      <c r="DH219" s="92"/>
      <c r="DI219" s="92"/>
      <c r="DJ219" s="92">
        <f t="shared" si="965"/>
        <v>1</v>
      </c>
      <c r="DK219" s="92">
        <f t="shared" si="965"/>
        <v>1</v>
      </c>
      <c r="DL219" s="92">
        <f t="shared" si="965"/>
        <v>1</v>
      </c>
      <c r="DM219" s="92">
        <f t="shared" si="965"/>
        <v>1</v>
      </c>
      <c r="DN219" s="92">
        <f t="shared" si="965"/>
        <v>1</v>
      </c>
      <c r="DO219" s="92">
        <f t="shared" si="965"/>
        <v>1</v>
      </c>
      <c r="DP219" s="92">
        <f t="shared" si="965"/>
        <v>1</v>
      </c>
      <c r="DQ219" s="92">
        <f t="shared" si="965"/>
        <v>1</v>
      </c>
      <c r="DR219" s="92">
        <f t="shared" si="965"/>
        <v>1</v>
      </c>
      <c r="DS219" s="92">
        <f t="shared" si="965"/>
        <v>1</v>
      </c>
      <c r="DT219" s="92">
        <f t="shared" si="965"/>
        <v>1</v>
      </c>
      <c r="DU219" s="92">
        <f t="shared" si="965"/>
        <v>1</v>
      </c>
      <c r="DV219" s="92">
        <f t="shared" ref="DJ219:DY228" si="994">$BM$6</f>
        <v>1</v>
      </c>
      <c r="DW219" s="92">
        <f t="shared" si="994"/>
        <v>1</v>
      </c>
      <c r="DX219" s="92">
        <f t="shared" si="994"/>
        <v>1</v>
      </c>
      <c r="DY219" s="92">
        <f t="shared" si="994"/>
        <v>1</v>
      </c>
      <c r="DZ219" s="158"/>
      <c r="EA219" s="48">
        <v>12</v>
      </c>
      <c r="EB219" s="47">
        <v>0.3</v>
      </c>
      <c r="EC219" s="48">
        <v>2005</v>
      </c>
      <c r="ED219" s="49">
        <v>1.8010000000000002E-2</v>
      </c>
      <c r="EE219" s="50">
        <v>0.35593999999999998</v>
      </c>
      <c r="EF219" s="71"/>
      <c r="EH219" s="47">
        <f t="shared" si="960"/>
        <v>0.71</v>
      </c>
      <c r="EI219" s="23"/>
      <c r="EJ219" s="48">
        <f t="shared" si="966"/>
        <v>13</v>
      </c>
      <c r="EK219" s="48">
        <v>0</v>
      </c>
      <c r="EL219" s="48">
        <v>0</v>
      </c>
      <c r="EM219" s="48">
        <v>0</v>
      </c>
      <c r="EN219" s="48">
        <v>0</v>
      </c>
      <c r="EO219" s="48">
        <v>0</v>
      </c>
      <c r="EP219" s="48">
        <v>0</v>
      </c>
      <c r="EQ219" s="48">
        <v>0</v>
      </c>
      <c r="ER219" s="48">
        <v>0</v>
      </c>
      <c r="ES219" s="48">
        <v>0</v>
      </c>
      <c r="ET219" s="48">
        <v>0</v>
      </c>
      <c r="EU219" s="48">
        <v>0</v>
      </c>
      <c r="EV219" s="48">
        <v>0</v>
      </c>
      <c r="EW219" s="48">
        <v>1</v>
      </c>
      <c r="EX219" s="48">
        <v>0</v>
      </c>
      <c r="EY219" s="48">
        <f t="shared" si="967"/>
        <v>1</v>
      </c>
      <c r="EZ219" s="48">
        <f t="shared" si="942"/>
        <v>1</v>
      </c>
      <c r="FA219" s="158"/>
      <c r="FB219" s="48">
        <f t="shared" si="977"/>
        <v>9</v>
      </c>
      <c r="FC219" s="43">
        <f t="shared" si="968"/>
        <v>2017</v>
      </c>
      <c r="FD219" s="78"/>
      <c r="FE219" s="78"/>
      <c r="FF219" s="78"/>
      <c r="FG219" s="78"/>
      <c r="FH219" s="78"/>
      <c r="FI219" s="78"/>
      <c r="FJ219" s="23"/>
      <c r="FK219" s="48"/>
      <c r="FL219" s="43"/>
      <c r="FM219" s="43"/>
      <c r="FN219" s="43"/>
      <c r="FO219" s="43"/>
      <c r="FP219" s="43"/>
      <c r="FQ219" s="43"/>
      <c r="FR219" s="43"/>
      <c r="FS219" s="43"/>
      <c r="FT219" s="43">
        <v>22796</v>
      </c>
      <c r="FU219" s="43">
        <v>22796</v>
      </c>
      <c r="FV219" s="43">
        <v>22796</v>
      </c>
      <c r="FW219" s="43">
        <v>22796</v>
      </c>
      <c r="FX219" s="43">
        <v>22796</v>
      </c>
      <c r="FY219" s="43">
        <v>22796</v>
      </c>
      <c r="FZ219" s="43">
        <f t="shared" ref="FZ219:GI219" si="995">FY219</f>
        <v>22796</v>
      </c>
      <c r="GA219" s="43">
        <f t="shared" si="995"/>
        <v>22796</v>
      </c>
      <c r="GB219" s="43">
        <f t="shared" si="995"/>
        <v>22796</v>
      </c>
      <c r="GC219" s="43">
        <f t="shared" si="995"/>
        <v>22796</v>
      </c>
      <c r="GD219" s="43">
        <f t="shared" si="995"/>
        <v>22796</v>
      </c>
      <c r="GE219" s="43">
        <f t="shared" si="995"/>
        <v>22796</v>
      </c>
      <c r="GF219" s="43">
        <f t="shared" si="995"/>
        <v>22796</v>
      </c>
      <c r="GG219" s="43">
        <f t="shared" si="995"/>
        <v>22796</v>
      </c>
      <c r="GH219" s="43">
        <f t="shared" si="995"/>
        <v>22796</v>
      </c>
      <c r="GI219" s="43">
        <f t="shared" si="995"/>
        <v>22796</v>
      </c>
      <c r="GJ219" s="158"/>
      <c r="GK219" s="48"/>
      <c r="GL219" s="43"/>
      <c r="GM219" s="43"/>
      <c r="GN219" s="43"/>
      <c r="GO219" s="43"/>
      <c r="GP219" s="43"/>
      <c r="GQ219" s="43"/>
      <c r="GR219" s="43"/>
      <c r="GS219" s="224">
        <v>1</v>
      </c>
      <c r="GT219" s="224">
        <v>1</v>
      </c>
      <c r="GU219" s="224">
        <v>1</v>
      </c>
      <c r="GV219" s="224">
        <v>1</v>
      </c>
      <c r="GW219" s="224">
        <v>1</v>
      </c>
      <c r="GX219" s="224">
        <v>1</v>
      </c>
      <c r="GY219" s="224">
        <v>1</v>
      </c>
      <c r="GZ219" s="224">
        <v>1</v>
      </c>
      <c r="HA219" s="224">
        <v>1</v>
      </c>
      <c r="HB219" s="224">
        <v>1</v>
      </c>
      <c r="HC219" s="224">
        <v>1</v>
      </c>
      <c r="HD219" s="224">
        <v>1</v>
      </c>
      <c r="HE219" s="224">
        <v>1</v>
      </c>
      <c r="HF219" s="224">
        <v>1</v>
      </c>
      <c r="HG219" s="224">
        <v>1</v>
      </c>
      <c r="HH219" s="224">
        <v>1</v>
      </c>
      <c r="HI219" s="224">
        <v>1</v>
      </c>
      <c r="HJ219" s="158"/>
      <c r="HK219" s="48">
        <f t="shared" si="969"/>
        <v>2015</v>
      </c>
      <c r="HL219" s="48">
        <f ca="1">IF($EJ219&gt;0,OFFSET(Dashboard!F$16,$EJ219-1,0),0)</f>
        <v>0</v>
      </c>
      <c r="HM219" s="48">
        <f ca="1">IF($EJ219&gt;0,OFFSET(Dashboard!G$16,$EJ219-1,0),0)</f>
        <v>0</v>
      </c>
      <c r="HN219" s="48">
        <f ca="1">IF($EJ219&gt;0,OFFSET(Dashboard!H$16,$EJ219-1,0),0)</f>
        <v>1</v>
      </c>
      <c r="HO219" s="158"/>
    </row>
    <row r="220" spans="1:223" ht="25.5" customHeight="1" x14ac:dyDescent="0.2">
      <c r="A220" s="48">
        <f t="shared" ca="1" si="941"/>
        <v>1</v>
      </c>
      <c r="B220" s="242">
        <f t="shared" si="970"/>
        <v>210</v>
      </c>
      <c r="C220" s="64"/>
      <c r="D220" s="530" t="str">
        <f ca="1">IF(EJ220&gt;0,OFFSET(Dashboard!$E$16,EJ220-1,0),"")</f>
        <v>2013 T-24</v>
      </c>
      <c r="E220" s="156" t="s">
        <v>566</v>
      </c>
      <c r="F220" s="157" t="s">
        <v>567</v>
      </c>
      <c r="G220" s="716">
        <f t="shared" ca="1" si="944"/>
        <v>4.1489510489510497</v>
      </c>
      <c r="H220" s="715">
        <f t="shared" ca="1" si="945"/>
        <v>4.174825174825175</v>
      </c>
      <c r="I220" s="713">
        <f t="shared" ca="1" si="946"/>
        <v>0.12238461538461538</v>
      </c>
      <c r="J220" s="525">
        <v>42095</v>
      </c>
      <c r="K220" s="51">
        <v>30</v>
      </c>
      <c r="L220" s="158"/>
      <c r="M220" s="765">
        <v>1</v>
      </c>
      <c r="N220" s="86">
        <v>0</v>
      </c>
      <c r="O220" s="43">
        <v>100</v>
      </c>
      <c r="P220" s="158"/>
      <c r="R220" s="614">
        <v>221.31279932528133</v>
      </c>
      <c r="S220" s="615">
        <v>0.22269297353310796</v>
      </c>
      <c r="T220" s="615">
        <v>6.5282240030199707</v>
      </c>
      <c r="U220" s="135">
        <v>1</v>
      </c>
      <c r="V220" s="135">
        <v>1</v>
      </c>
      <c r="W220" s="135">
        <v>0</v>
      </c>
      <c r="X220" s="138"/>
      <c r="Y220" s="138"/>
      <c r="Z220" s="48"/>
      <c r="AA220" s="43"/>
      <c r="AB220" s="43"/>
      <c r="AC220" s="43"/>
      <c r="AD220" s="43"/>
      <c r="AE220" s="43"/>
      <c r="AF220" s="43"/>
      <c r="AG220" s="43"/>
      <c r="AH220" s="43">
        <f t="shared" si="985"/>
        <v>0</v>
      </c>
      <c r="AI220" s="43">
        <f t="shared" si="986"/>
        <v>18747</v>
      </c>
      <c r="AJ220" s="43">
        <f t="shared" si="987"/>
        <v>18747</v>
      </c>
      <c r="AK220" s="43">
        <f t="shared" si="988"/>
        <v>18747</v>
      </c>
      <c r="AL220" s="43">
        <f t="shared" si="989"/>
        <v>18747</v>
      </c>
      <c r="AM220" s="43">
        <f t="shared" si="990"/>
        <v>18747</v>
      </c>
      <c r="AN220" s="43">
        <f t="shared" si="991"/>
        <v>18747</v>
      </c>
      <c r="AO220" s="43">
        <f t="shared" si="950"/>
        <v>18747</v>
      </c>
      <c r="AP220" s="43">
        <f t="shared" si="951"/>
        <v>18747</v>
      </c>
      <c r="AQ220" s="43">
        <f t="shared" si="952"/>
        <v>18747</v>
      </c>
      <c r="AR220" s="43">
        <f t="shared" si="953"/>
        <v>18747</v>
      </c>
      <c r="AS220" s="43">
        <f t="shared" si="954"/>
        <v>18747</v>
      </c>
      <c r="AT220" s="43">
        <f t="shared" si="955"/>
        <v>18747</v>
      </c>
      <c r="AU220" s="43">
        <f t="shared" si="956"/>
        <v>18747</v>
      </c>
      <c r="AV220" s="43">
        <f t="shared" si="957"/>
        <v>18747</v>
      </c>
      <c r="AW220" s="43">
        <f t="shared" si="958"/>
        <v>18747</v>
      </c>
      <c r="AX220" s="43">
        <f t="shared" si="959"/>
        <v>18747</v>
      </c>
      <c r="AY220" s="144"/>
      <c r="AZ220" s="23"/>
      <c r="BA220" s="526"/>
      <c r="BB220" s="92"/>
      <c r="BC220" s="92"/>
      <c r="BD220" s="92"/>
      <c r="BE220" s="92"/>
      <c r="BF220" s="92"/>
      <c r="BG220" s="92"/>
      <c r="BH220" s="92"/>
      <c r="BI220" s="92"/>
      <c r="BJ220" s="92">
        <f t="shared" si="992"/>
        <v>1</v>
      </c>
      <c r="BK220" s="92">
        <f t="shared" si="992"/>
        <v>1</v>
      </c>
      <c r="BL220" s="92">
        <f t="shared" si="992"/>
        <v>1</v>
      </c>
      <c r="BM220" s="92">
        <f t="shared" si="992"/>
        <v>1</v>
      </c>
      <c r="BN220" s="92">
        <f t="shared" si="992"/>
        <v>1</v>
      </c>
      <c r="BO220" s="92">
        <f t="shared" si="992"/>
        <v>1</v>
      </c>
      <c r="BP220" s="92">
        <f t="shared" si="992"/>
        <v>1</v>
      </c>
      <c r="BQ220" s="92">
        <f t="shared" si="992"/>
        <v>1</v>
      </c>
      <c r="BR220" s="92">
        <f t="shared" si="992"/>
        <v>1</v>
      </c>
      <c r="BS220" s="92">
        <f t="shared" si="992"/>
        <v>1</v>
      </c>
      <c r="BT220" s="92">
        <f t="shared" si="992"/>
        <v>1</v>
      </c>
      <c r="BU220" s="92">
        <f t="shared" si="992"/>
        <v>1</v>
      </c>
      <c r="BV220" s="92">
        <f t="shared" si="992"/>
        <v>1</v>
      </c>
      <c r="BW220" s="92">
        <f t="shared" si="992"/>
        <v>1</v>
      </c>
      <c r="BX220" s="92">
        <f t="shared" si="992"/>
        <v>1</v>
      </c>
      <c r="BY220" s="92">
        <f t="shared" si="992"/>
        <v>1</v>
      </c>
      <c r="BZ220" s="23"/>
      <c r="CA220" s="526"/>
      <c r="CB220" s="92"/>
      <c r="CC220" s="92"/>
      <c r="CD220" s="92"/>
      <c r="CE220" s="92"/>
      <c r="CF220" s="92"/>
      <c r="CG220" s="92"/>
      <c r="CH220" s="92"/>
      <c r="CI220" s="92"/>
      <c r="CJ220" s="92">
        <f t="shared" si="993"/>
        <v>1</v>
      </c>
      <c r="CK220" s="92">
        <f t="shared" si="993"/>
        <v>1</v>
      </c>
      <c r="CL220" s="92">
        <f t="shared" si="993"/>
        <v>1</v>
      </c>
      <c r="CM220" s="92">
        <f t="shared" si="993"/>
        <v>1</v>
      </c>
      <c r="CN220" s="92">
        <f t="shared" si="993"/>
        <v>1</v>
      </c>
      <c r="CO220" s="92">
        <f t="shared" si="993"/>
        <v>1</v>
      </c>
      <c r="CP220" s="92">
        <f t="shared" si="993"/>
        <v>1</v>
      </c>
      <c r="CQ220" s="92">
        <f t="shared" si="993"/>
        <v>1</v>
      </c>
      <c r="CR220" s="92">
        <f t="shared" si="993"/>
        <v>1</v>
      </c>
      <c r="CS220" s="92">
        <f t="shared" si="993"/>
        <v>1</v>
      </c>
      <c r="CT220" s="92">
        <f t="shared" si="993"/>
        <v>1</v>
      </c>
      <c r="CU220" s="92">
        <f t="shared" si="993"/>
        <v>1</v>
      </c>
      <c r="CV220" s="92">
        <f t="shared" si="993"/>
        <v>1</v>
      </c>
      <c r="CW220" s="92">
        <f t="shared" si="993"/>
        <v>1</v>
      </c>
      <c r="CX220" s="92">
        <f t="shared" si="993"/>
        <v>1</v>
      </c>
      <c r="CY220" s="92">
        <f t="shared" si="993"/>
        <v>1</v>
      </c>
      <c r="CZ220" s="158"/>
      <c r="DA220" s="526"/>
      <c r="DB220" s="92"/>
      <c r="DC220" s="92"/>
      <c r="DD220" s="92"/>
      <c r="DE220" s="92"/>
      <c r="DF220" s="92"/>
      <c r="DG220" s="92"/>
      <c r="DH220" s="92"/>
      <c r="DI220" s="92"/>
      <c r="DJ220" s="92">
        <f t="shared" si="994"/>
        <v>1</v>
      </c>
      <c r="DK220" s="92">
        <f t="shared" si="994"/>
        <v>1</v>
      </c>
      <c r="DL220" s="92">
        <f t="shared" si="994"/>
        <v>1</v>
      </c>
      <c r="DM220" s="92">
        <f t="shared" si="994"/>
        <v>1</v>
      </c>
      <c r="DN220" s="92">
        <f t="shared" si="994"/>
        <v>1</v>
      </c>
      <c r="DO220" s="92">
        <f t="shared" si="994"/>
        <v>1</v>
      </c>
      <c r="DP220" s="92">
        <f t="shared" si="994"/>
        <v>1</v>
      </c>
      <c r="DQ220" s="92">
        <f t="shared" si="994"/>
        <v>1</v>
      </c>
      <c r="DR220" s="92">
        <f t="shared" si="994"/>
        <v>1</v>
      </c>
      <c r="DS220" s="92">
        <f t="shared" si="994"/>
        <v>1</v>
      </c>
      <c r="DT220" s="92">
        <f t="shared" si="994"/>
        <v>1</v>
      </c>
      <c r="DU220" s="92">
        <f t="shared" si="994"/>
        <v>1</v>
      </c>
      <c r="DV220" s="92">
        <f t="shared" si="994"/>
        <v>1</v>
      </c>
      <c r="DW220" s="92">
        <f t="shared" si="994"/>
        <v>1</v>
      </c>
      <c r="DX220" s="92">
        <f t="shared" si="994"/>
        <v>1</v>
      </c>
      <c r="DY220" s="92">
        <f t="shared" si="994"/>
        <v>1</v>
      </c>
      <c r="DZ220" s="158"/>
      <c r="EA220" s="48">
        <v>12</v>
      </c>
      <c r="EB220" s="47">
        <v>0.3</v>
      </c>
      <c r="EC220" s="48">
        <v>2005</v>
      </c>
      <c r="ED220" s="49">
        <v>1.8010000000000002E-2</v>
      </c>
      <c r="EE220" s="50">
        <v>0.35593999999999998</v>
      </c>
      <c r="EF220" s="71"/>
      <c r="EH220" s="47">
        <f t="shared" si="960"/>
        <v>0.71</v>
      </c>
      <c r="EI220" s="23"/>
      <c r="EJ220" s="48">
        <f t="shared" si="966"/>
        <v>13</v>
      </c>
      <c r="EK220" s="48">
        <v>0</v>
      </c>
      <c r="EL220" s="48">
        <v>0</v>
      </c>
      <c r="EM220" s="48">
        <v>0</v>
      </c>
      <c r="EN220" s="48">
        <v>0</v>
      </c>
      <c r="EO220" s="48">
        <v>0</v>
      </c>
      <c r="EP220" s="48">
        <v>0</v>
      </c>
      <c r="EQ220" s="48">
        <v>0</v>
      </c>
      <c r="ER220" s="48">
        <v>0</v>
      </c>
      <c r="ES220" s="48">
        <v>0</v>
      </c>
      <c r="ET220" s="48">
        <v>0</v>
      </c>
      <c r="EU220" s="48">
        <v>0</v>
      </c>
      <c r="EV220" s="48">
        <v>0</v>
      </c>
      <c r="EW220" s="48">
        <v>1</v>
      </c>
      <c r="EX220" s="48">
        <v>0</v>
      </c>
      <c r="EY220" s="48">
        <f t="shared" si="967"/>
        <v>1</v>
      </c>
      <c r="EZ220" s="48">
        <f t="shared" si="942"/>
        <v>1</v>
      </c>
      <c r="FA220" s="158"/>
      <c r="FB220" s="48">
        <f t="shared" si="977"/>
        <v>9</v>
      </c>
      <c r="FC220" s="43">
        <f t="shared" si="968"/>
        <v>2017</v>
      </c>
      <c r="FD220" s="78"/>
      <c r="FE220" s="78"/>
      <c r="FF220" s="78"/>
      <c r="FG220" s="78"/>
      <c r="FH220" s="78"/>
      <c r="FI220" s="78"/>
      <c r="FJ220" s="23"/>
      <c r="FK220" s="48"/>
      <c r="FL220" s="43"/>
      <c r="FM220" s="43"/>
      <c r="FN220" s="43"/>
      <c r="FO220" s="43"/>
      <c r="FP220" s="43"/>
      <c r="FQ220" s="43"/>
      <c r="FR220" s="43"/>
      <c r="FS220" s="43"/>
      <c r="FT220" s="43">
        <v>18747</v>
      </c>
      <c r="FU220" s="43">
        <v>18747</v>
      </c>
      <c r="FV220" s="43">
        <v>18747</v>
      </c>
      <c r="FW220" s="43">
        <v>18747</v>
      </c>
      <c r="FX220" s="43">
        <v>18747</v>
      </c>
      <c r="FY220" s="43">
        <v>18747</v>
      </c>
      <c r="FZ220" s="43">
        <f t="shared" ref="FZ220:GI220" si="996">FY220</f>
        <v>18747</v>
      </c>
      <c r="GA220" s="43">
        <f t="shared" si="996"/>
        <v>18747</v>
      </c>
      <c r="GB220" s="43">
        <f t="shared" si="996"/>
        <v>18747</v>
      </c>
      <c r="GC220" s="43">
        <f t="shared" si="996"/>
        <v>18747</v>
      </c>
      <c r="GD220" s="43">
        <f t="shared" si="996"/>
        <v>18747</v>
      </c>
      <c r="GE220" s="43">
        <f t="shared" si="996"/>
        <v>18747</v>
      </c>
      <c r="GF220" s="43">
        <f t="shared" si="996"/>
        <v>18747</v>
      </c>
      <c r="GG220" s="43">
        <f t="shared" si="996"/>
        <v>18747</v>
      </c>
      <c r="GH220" s="43">
        <f t="shared" si="996"/>
        <v>18747</v>
      </c>
      <c r="GI220" s="43">
        <f t="shared" si="996"/>
        <v>18747</v>
      </c>
      <c r="GJ220" s="158"/>
      <c r="GK220" s="48"/>
      <c r="GL220" s="43"/>
      <c r="GM220" s="43"/>
      <c r="GN220" s="43"/>
      <c r="GO220" s="43"/>
      <c r="GP220" s="43"/>
      <c r="GQ220" s="43"/>
      <c r="GR220" s="43"/>
      <c r="GS220" s="224">
        <v>1</v>
      </c>
      <c r="GT220" s="224">
        <v>1</v>
      </c>
      <c r="GU220" s="224">
        <v>1</v>
      </c>
      <c r="GV220" s="224">
        <v>1</v>
      </c>
      <c r="GW220" s="224">
        <v>1</v>
      </c>
      <c r="GX220" s="224">
        <v>1</v>
      </c>
      <c r="GY220" s="224">
        <v>1</v>
      </c>
      <c r="GZ220" s="224">
        <v>1</v>
      </c>
      <c r="HA220" s="224">
        <v>1</v>
      </c>
      <c r="HB220" s="224">
        <v>1</v>
      </c>
      <c r="HC220" s="224">
        <v>1</v>
      </c>
      <c r="HD220" s="224">
        <v>1</v>
      </c>
      <c r="HE220" s="224">
        <v>1</v>
      </c>
      <c r="HF220" s="224">
        <v>1</v>
      </c>
      <c r="HG220" s="224">
        <v>1</v>
      </c>
      <c r="HH220" s="224">
        <v>1</v>
      </c>
      <c r="HI220" s="224">
        <v>1</v>
      </c>
      <c r="HJ220" s="158"/>
      <c r="HK220" s="48">
        <f t="shared" si="969"/>
        <v>2015</v>
      </c>
      <c r="HL220" s="48">
        <f ca="1">IF($EJ220&gt;0,OFFSET(Dashboard!F$16,$EJ220-1,0),0)</f>
        <v>0</v>
      </c>
      <c r="HM220" s="48">
        <f ca="1">IF($EJ220&gt;0,OFFSET(Dashboard!G$16,$EJ220-1,0),0)</f>
        <v>0</v>
      </c>
      <c r="HN220" s="48">
        <f ca="1">IF($EJ220&gt;0,OFFSET(Dashboard!H$16,$EJ220-1,0),0)</f>
        <v>1</v>
      </c>
      <c r="HO220" s="158"/>
    </row>
    <row r="221" spans="1:223" ht="25.5" customHeight="1" x14ac:dyDescent="0.2">
      <c r="A221" s="48">
        <f t="shared" ca="1" si="941"/>
        <v>1</v>
      </c>
      <c r="B221" s="242">
        <f t="shared" si="970"/>
        <v>211</v>
      </c>
      <c r="C221" s="64"/>
      <c r="D221" s="530" t="str">
        <f ca="1">IF(EJ221&gt;0,OFFSET(Dashboard!$E$16,EJ221-1,0),"")</f>
        <v>2013 T-24</v>
      </c>
      <c r="E221" s="156" t="s">
        <v>568</v>
      </c>
      <c r="F221" s="157" t="s">
        <v>569</v>
      </c>
      <c r="G221" s="716">
        <f t="shared" ca="1" si="944"/>
        <v>6.5666713286713279</v>
      </c>
      <c r="H221" s="715">
        <f t="shared" ca="1" si="945"/>
        <v>8.7142657342657337</v>
      </c>
      <c r="I221" s="713">
        <f t="shared" ca="1" si="946"/>
        <v>0.22804433566433566</v>
      </c>
      <c r="J221" s="525">
        <v>42005</v>
      </c>
      <c r="K221" s="51">
        <v>30</v>
      </c>
      <c r="L221" s="158"/>
      <c r="M221" s="765">
        <v>1</v>
      </c>
      <c r="N221" s="86">
        <v>0</v>
      </c>
      <c r="O221" s="43">
        <v>100</v>
      </c>
      <c r="P221" s="158"/>
      <c r="R221" s="614">
        <v>669.9126456978712</v>
      </c>
      <c r="S221" s="615">
        <v>0.88900395971812007</v>
      </c>
      <c r="T221" s="615">
        <v>23.264417631850517</v>
      </c>
      <c r="U221" s="135">
        <v>1</v>
      </c>
      <c r="V221" s="135">
        <v>1</v>
      </c>
      <c r="W221" s="135">
        <v>0</v>
      </c>
      <c r="X221" s="138"/>
      <c r="Y221" s="138"/>
      <c r="Z221" s="48"/>
      <c r="AA221" s="43"/>
      <c r="AB221" s="43"/>
      <c r="AC221" s="43"/>
      <c r="AD221" s="43"/>
      <c r="AE221" s="43"/>
      <c r="AF221" s="43"/>
      <c r="AG221" s="43"/>
      <c r="AH221" s="43">
        <f t="shared" si="985"/>
        <v>0</v>
      </c>
      <c r="AI221" s="43">
        <f t="shared" si="986"/>
        <v>9802.2799999999988</v>
      </c>
      <c r="AJ221" s="43">
        <f t="shared" si="987"/>
        <v>9802.2799999999988</v>
      </c>
      <c r="AK221" s="43">
        <f t="shared" si="988"/>
        <v>9802.2799999999988</v>
      </c>
      <c r="AL221" s="43">
        <f t="shared" si="989"/>
        <v>9802.2799999999988</v>
      </c>
      <c r="AM221" s="43">
        <f t="shared" si="990"/>
        <v>9802.2799999999988</v>
      </c>
      <c r="AN221" s="43">
        <f t="shared" si="991"/>
        <v>9802.2799999999988</v>
      </c>
      <c r="AO221" s="43">
        <f t="shared" ref="AO221:AO229" si="997">FZ221*GZ221</f>
        <v>9802.2799999999988</v>
      </c>
      <c r="AP221" s="43">
        <f t="shared" ref="AP221:AP229" si="998">GA221*HA221</f>
        <v>9802.2799999999988</v>
      </c>
      <c r="AQ221" s="43">
        <f t="shared" si="952"/>
        <v>9802.2799999999988</v>
      </c>
      <c r="AR221" s="43">
        <f t="shared" si="953"/>
        <v>9802.2799999999988</v>
      </c>
      <c r="AS221" s="43">
        <f t="shared" si="954"/>
        <v>9802.2799999999988</v>
      </c>
      <c r="AT221" s="43">
        <f t="shared" si="955"/>
        <v>9802.2799999999988</v>
      </c>
      <c r="AU221" s="43">
        <f t="shared" si="956"/>
        <v>9802.2799999999988</v>
      </c>
      <c r="AV221" s="43">
        <f t="shared" si="957"/>
        <v>9802.2799999999988</v>
      </c>
      <c r="AW221" s="43">
        <f t="shared" si="958"/>
        <v>9802.2799999999988</v>
      </c>
      <c r="AX221" s="43">
        <f t="shared" si="959"/>
        <v>9802.2799999999988</v>
      </c>
      <c r="AY221" s="144"/>
      <c r="AZ221" s="23"/>
      <c r="BA221" s="526"/>
      <c r="BB221" s="92"/>
      <c r="BC221" s="92"/>
      <c r="BD221" s="92"/>
      <c r="BE221" s="92"/>
      <c r="BF221" s="92"/>
      <c r="BG221" s="92"/>
      <c r="BH221" s="92"/>
      <c r="BI221" s="92"/>
      <c r="BJ221" s="92">
        <f t="shared" si="992"/>
        <v>1</v>
      </c>
      <c r="BK221" s="92">
        <f t="shared" si="992"/>
        <v>1</v>
      </c>
      <c r="BL221" s="92">
        <f t="shared" si="992"/>
        <v>1</v>
      </c>
      <c r="BM221" s="92">
        <f t="shared" si="992"/>
        <v>1</v>
      </c>
      <c r="BN221" s="92">
        <f t="shared" si="992"/>
        <v>1</v>
      </c>
      <c r="BO221" s="92">
        <f t="shared" si="992"/>
        <v>1</v>
      </c>
      <c r="BP221" s="92">
        <f t="shared" si="992"/>
        <v>1</v>
      </c>
      <c r="BQ221" s="92">
        <f t="shared" si="992"/>
        <v>1</v>
      </c>
      <c r="BR221" s="92">
        <f t="shared" si="992"/>
        <v>1</v>
      </c>
      <c r="BS221" s="92">
        <f t="shared" si="992"/>
        <v>1</v>
      </c>
      <c r="BT221" s="92">
        <f t="shared" si="992"/>
        <v>1</v>
      </c>
      <c r="BU221" s="92">
        <f t="shared" si="992"/>
        <v>1</v>
      </c>
      <c r="BV221" s="92">
        <f t="shared" si="992"/>
        <v>1</v>
      </c>
      <c r="BW221" s="92">
        <f t="shared" si="992"/>
        <v>1</v>
      </c>
      <c r="BX221" s="92">
        <f t="shared" si="992"/>
        <v>1</v>
      </c>
      <c r="BY221" s="92">
        <f t="shared" si="992"/>
        <v>1</v>
      </c>
      <c r="BZ221" s="23"/>
      <c r="CA221" s="526"/>
      <c r="CB221" s="92"/>
      <c r="CC221" s="92"/>
      <c r="CD221" s="92"/>
      <c r="CE221" s="92"/>
      <c r="CF221" s="92"/>
      <c r="CG221" s="92"/>
      <c r="CH221" s="92"/>
      <c r="CI221" s="92"/>
      <c r="CJ221" s="92">
        <f t="shared" si="993"/>
        <v>1</v>
      </c>
      <c r="CK221" s="92">
        <f t="shared" si="993"/>
        <v>1</v>
      </c>
      <c r="CL221" s="92">
        <f t="shared" si="993"/>
        <v>1</v>
      </c>
      <c r="CM221" s="92">
        <f t="shared" si="993"/>
        <v>1</v>
      </c>
      <c r="CN221" s="92">
        <f t="shared" si="993"/>
        <v>1</v>
      </c>
      <c r="CO221" s="92">
        <f t="shared" si="993"/>
        <v>1</v>
      </c>
      <c r="CP221" s="92">
        <f t="shared" si="993"/>
        <v>1</v>
      </c>
      <c r="CQ221" s="92">
        <f t="shared" si="993"/>
        <v>1</v>
      </c>
      <c r="CR221" s="92">
        <f t="shared" si="993"/>
        <v>1</v>
      </c>
      <c r="CS221" s="92">
        <f t="shared" si="993"/>
        <v>1</v>
      </c>
      <c r="CT221" s="92">
        <f t="shared" si="993"/>
        <v>1</v>
      </c>
      <c r="CU221" s="92">
        <f t="shared" si="993"/>
        <v>1</v>
      </c>
      <c r="CV221" s="92">
        <f t="shared" si="993"/>
        <v>1</v>
      </c>
      <c r="CW221" s="92">
        <f t="shared" si="993"/>
        <v>1</v>
      </c>
      <c r="CX221" s="92">
        <f t="shared" si="993"/>
        <v>1</v>
      </c>
      <c r="CY221" s="92">
        <f t="shared" si="993"/>
        <v>1</v>
      </c>
      <c r="CZ221" s="158"/>
      <c r="DA221" s="526"/>
      <c r="DB221" s="92"/>
      <c r="DC221" s="92"/>
      <c r="DD221" s="92"/>
      <c r="DE221" s="92"/>
      <c r="DF221" s="92"/>
      <c r="DG221" s="92"/>
      <c r="DH221" s="92"/>
      <c r="DI221" s="92"/>
      <c r="DJ221" s="92">
        <f t="shared" si="994"/>
        <v>1</v>
      </c>
      <c r="DK221" s="92">
        <f t="shared" si="994"/>
        <v>1</v>
      </c>
      <c r="DL221" s="92">
        <f t="shared" si="994"/>
        <v>1</v>
      </c>
      <c r="DM221" s="92">
        <f t="shared" si="994"/>
        <v>1</v>
      </c>
      <c r="DN221" s="92">
        <f t="shared" si="994"/>
        <v>1</v>
      </c>
      <c r="DO221" s="92">
        <f t="shared" si="994"/>
        <v>1</v>
      </c>
      <c r="DP221" s="92">
        <f t="shared" si="994"/>
        <v>1</v>
      </c>
      <c r="DQ221" s="92">
        <f t="shared" si="994"/>
        <v>1</v>
      </c>
      <c r="DR221" s="92">
        <f t="shared" si="994"/>
        <v>1</v>
      </c>
      <c r="DS221" s="92">
        <f t="shared" si="994"/>
        <v>1</v>
      </c>
      <c r="DT221" s="92">
        <f t="shared" si="994"/>
        <v>1</v>
      </c>
      <c r="DU221" s="92">
        <f t="shared" si="994"/>
        <v>1</v>
      </c>
      <c r="DV221" s="92">
        <f t="shared" si="994"/>
        <v>1</v>
      </c>
      <c r="DW221" s="92">
        <f t="shared" si="994"/>
        <v>1</v>
      </c>
      <c r="DX221" s="92">
        <f t="shared" si="994"/>
        <v>1</v>
      </c>
      <c r="DY221" s="92">
        <f t="shared" si="994"/>
        <v>1</v>
      </c>
      <c r="DZ221" s="158"/>
      <c r="EA221" s="48">
        <v>12</v>
      </c>
      <c r="EB221" s="47">
        <v>0.3</v>
      </c>
      <c r="EC221" s="48">
        <v>2005</v>
      </c>
      <c r="ED221" s="49">
        <v>1.8010000000000002E-2</v>
      </c>
      <c r="EE221" s="50">
        <v>0.35593999999999998</v>
      </c>
      <c r="EF221" s="71"/>
      <c r="EH221" s="47">
        <f t="shared" si="960"/>
        <v>0.71</v>
      </c>
      <c r="EI221" s="23"/>
      <c r="EJ221" s="48">
        <f t="shared" si="966"/>
        <v>13</v>
      </c>
      <c r="EK221" s="48">
        <v>0</v>
      </c>
      <c r="EL221" s="48">
        <v>0</v>
      </c>
      <c r="EM221" s="48">
        <v>0</v>
      </c>
      <c r="EN221" s="48">
        <v>0</v>
      </c>
      <c r="EO221" s="48">
        <v>0</v>
      </c>
      <c r="EP221" s="48">
        <v>0</v>
      </c>
      <c r="EQ221" s="48">
        <v>0</v>
      </c>
      <c r="ER221" s="48">
        <v>0</v>
      </c>
      <c r="ES221" s="48">
        <v>0</v>
      </c>
      <c r="ET221" s="48">
        <v>0</v>
      </c>
      <c r="EU221" s="48">
        <v>0</v>
      </c>
      <c r="EV221" s="48">
        <v>0</v>
      </c>
      <c r="EW221" s="48">
        <v>1</v>
      </c>
      <c r="EX221" s="48">
        <v>0</v>
      </c>
      <c r="EY221" s="48">
        <f t="shared" si="967"/>
        <v>1</v>
      </c>
      <c r="EZ221" s="48">
        <f t="shared" si="942"/>
        <v>1</v>
      </c>
      <c r="FA221" s="158"/>
      <c r="FB221" s="48">
        <f t="shared" si="977"/>
        <v>9</v>
      </c>
      <c r="FC221" s="43">
        <f t="shared" si="968"/>
        <v>2017</v>
      </c>
      <c r="FD221" s="78"/>
      <c r="FE221" s="78"/>
      <c r="FF221" s="78"/>
      <c r="FG221" s="78"/>
      <c r="FH221" s="78"/>
      <c r="FI221" s="78"/>
      <c r="FJ221" s="23"/>
      <c r="FK221" s="48"/>
      <c r="FL221" s="43"/>
      <c r="FM221" s="43"/>
      <c r="FN221" s="43"/>
      <c r="FO221" s="43"/>
      <c r="FP221" s="43"/>
      <c r="FQ221" s="43"/>
      <c r="FR221" s="43"/>
      <c r="FS221" s="43"/>
      <c r="FT221" s="43">
        <v>9802.2799999999988</v>
      </c>
      <c r="FU221" s="43">
        <v>9802.2799999999988</v>
      </c>
      <c r="FV221" s="43">
        <v>9802.2799999999988</v>
      </c>
      <c r="FW221" s="43">
        <v>9802.2799999999988</v>
      </c>
      <c r="FX221" s="43">
        <v>9802.2799999999988</v>
      </c>
      <c r="FY221" s="43">
        <v>9802.2799999999988</v>
      </c>
      <c r="FZ221" s="43">
        <f t="shared" ref="FZ221:GI221" si="999">FY221</f>
        <v>9802.2799999999988</v>
      </c>
      <c r="GA221" s="43">
        <f t="shared" si="999"/>
        <v>9802.2799999999988</v>
      </c>
      <c r="GB221" s="43">
        <f t="shared" si="999"/>
        <v>9802.2799999999988</v>
      </c>
      <c r="GC221" s="43">
        <f t="shared" si="999"/>
        <v>9802.2799999999988</v>
      </c>
      <c r="GD221" s="43">
        <f t="shared" si="999"/>
        <v>9802.2799999999988</v>
      </c>
      <c r="GE221" s="43">
        <f t="shared" si="999"/>
        <v>9802.2799999999988</v>
      </c>
      <c r="GF221" s="43">
        <f t="shared" si="999"/>
        <v>9802.2799999999988</v>
      </c>
      <c r="GG221" s="43">
        <f t="shared" si="999"/>
        <v>9802.2799999999988</v>
      </c>
      <c r="GH221" s="43">
        <f t="shared" si="999"/>
        <v>9802.2799999999988</v>
      </c>
      <c r="GI221" s="43">
        <f t="shared" si="999"/>
        <v>9802.2799999999988</v>
      </c>
      <c r="GJ221" s="158"/>
      <c r="GK221" s="48"/>
      <c r="GL221" s="43"/>
      <c r="GM221" s="43"/>
      <c r="GN221" s="43"/>
      <c r="GO221" s="43"/>
      <c r="GP221" s="43"/>
      <c r="GQ221" s="43"/>
      <c r="GR221" s="43"/>
      <c r="GS221" s="224">
        <v>1</v>
      </c>
      <c r="GT221" s="224">
        <v>1</v>
      </c>
      <c r="GU221" s="224">
        <v>1</v>
      </c>
      <c r="GV221" s="224">
        <v>1</v>
      </c>
      <c r="GW221" s="224">
        <v>1</v>
      </c>
      <c r="GX221" s="224">
        <v>1</v>
      </c>
      <c r="GY221" s="224">
        <v>1</v>
      </c>
      <c r="GZ221" s="224">
        <v>1</v>
      </c>
      <c r="HA221" s="224">
        <v>1</v>
      </c>
      <c r="HB221" s="224">
        <v>1</v>
      </c>
      <c r="HC221" s="224">
        <v>1</v>
      </c>
      <c r="HD221" s="224">
        <v>1</v>
      </c>
      <c r="HE221" s="224">
        <v>1</v>
      </c>
      <c r="HF221" s="224">
        <v>1</v>
      </c>
      <c r="HG221" s="224">
        <v>1</v>
      </c>
      <c r="HH221" s="224">
        <v>1</v>
      </c>
      <c r="HI221" s="224">
        <v>1</v>
      </c>
      <c r="HJ221" s="158"/>
      <c r="HK221" s="48">
        <f t="shared" si="969"/>
        <v>2015</v>
      </c>
      <c r="HL221" s="48">
        <f ca="1">IF($EJ221&gt;0,OFFSET(Dashboard!F$16,$EJ221-1,0),0)</f>
        <v>0</v>
      </c>
      <c r="HM221" s="48">
        <f ca="1">IF($EJ221&gt;0,OFFSET(Dashboard!G$16,$EJ221-1,0),0)</f>
        <v>0</v>
      </c>
      <c r="HN221" s="48">
        <f ca="1">IF($EJ221&gt;0,OFFSET(Dashboard!H$16,$EJ221-1,0),0)</f>
        <v>1</v>
      </c>
      <c r="HO221" s="158"/>
    </row>
    <row r="222" spans="1:223" ht="25.5" customHeight="1" x14ac:dyDescent="0.2">
      <c r="A222" s="48">
        <f t="shared" ca="1" si="941"/>
        <v>1</v>
      </c>
      <c r="B222" s="242">
        <f t="shared" si="970"/>
        <v>212</v>
      </c>
      <c r="C222" s="64"/>
      <c r="D222" s="530" t="str">
        <f ca="1">IF(EJ222&gt;0,OFFSET(Dashboard!$E$16,EJ222-1,0),"")</f>
        <v>2013 T-24</v>
      </c>
      <c r="E222" s="156" t="s">
        <v>570</v>
      </c>
      <c r="F222" s="157" t="s">
        <v>571</v>
      </c>
      <c r="G222" s="716">
        <f t="shared" ca="1" si="944"/>
        <v>1.784048951048951</v>
      </c>
      <c r="H222" s="715">
        <f t="shared" ca="1" si="945"/>
        <v>1.795174825174825</v>
      </c>
      <c r="I222" s="713">
        <f t="shared" ca="1" si="946"/>
        <v>5.2625384615384609E-2</v>
      </c>
      <c r="J222" s="525">
        <v>42095</v>
      </c>
      <c r="K222" s="51">
        <v>30</v>
      </c>
      <c r="L222" s="158"/>
      <c r="M222" s="765">
        <v>1</v>
      </c>
      <c r="N222" s="86">
        <v>0</v>
      </c>
      <c r="O222" s="43">
        <v>100</v>
      </c>
      <c r="P222" s="158"/>
      <c r="R222" s="614">
        <v>221.31279932528133</v>
      </c>
      <c r="S222" s="615">
        <v>0.22269297353310796</v>
      </c>
      <c r="T222" s="615">
        <v>6.5282240030199707</v>
      </c>
      <c r="U222" s="135">
        <v>1</v>
      </c>
      <c r="V222" s="135">
        <v>1</v>
      </c>
      <c r="W222" s="135">
        <v>0</v>
      </c>
      <c r="X222" s="138"/>
      <c r="Y222" s="138"/>
      <c r="Z222" s="48"/>
      <c r="AA222" s="43"/>
      <c r="AB222" s="43"/>
      <c r="AC222" s="43"/>
      <c r="AD222" s="43"/>
      <c r="AE222" s="43"/>
      <c r="AF222" s="43"/>
      <c r="AG222" s="43"/>
      <c r="AH222" s="43">
        <f t="shared" si="985"/>
        <v>0</v>
      </c>
      <c r="AI222" s="43">
        <f t="shared" si="986"/>
        <v>8061.2099999999991</v>
      </c>
      <c r="AJ222" s="43">
        <f t="shared" si="987"/>
        <v>8061.2099999999991</v>
      </c>
      <c r="AK222" s="43">
        <f t="shared" si="988"/>
        <v>8061.2099999999991</v>
      </c>
      <c r="AL222" s="43">
        <f t="shared" si="989"/>
        <v>8061.2099999999991</v>
      </c>
      <c r="AM222" s="43">
        <f t="shared" si="990"/>
        <v>8061.2099999999991</v>
      </c>
      <c r="AN222" s="43">
        <f t="shared" si="991"/>
        <v>8061.2099999999991</v>
      </c>
      <c r="AO222" s="43">
        <f t="shared" si="997"/>
        <v>8061.2099999999991</v>
      </c>
      <c r="AP222" s="43">
        <f t="shared" si="998"/>
        <v>8061.2099999999991</v>
      </c>
      <c r="AQ222" s="43">
        <f t="shared" si="952"/>
        <v>8061.2099999999991</v>
      </c>
      <c r="AR222" s="43">
        <f t="shared" si="953"/>
        <v>8061.2099999999991</v>
      </c>
      <c r="AS222" s="43">
        <f t="shared" si="954"/>
        <v>8061.2099999999991</v>
      </c>
      <c r="AT222" s="43">
        <f t="shared" si="955"/>
        <v>8061.2099999999991</v>
      </c>
      <c r="AU222" s="43">
        <f t="shared" si="956"/>
        <v>8061.2099999999991</v>
      </c>
      <c r="AV222" s="43">
        <f t="shared" si="957"/>
        <v>8061.2099999999991</v>
      </c>
      <c r="AW222" s="43">
        <f t="shared" si="958"/>
        <v>8061.2099999999991</v>
      </c>
      <c r="AX222" s="43">
        <f t="shared" si="959"/>
        <v>8061.2099999999991</v>
      </c>
      <c r="AY222" s="144"/>
      <c r="AZ222" s="23"/>
      <c r="BA222" s="526"/>
      <c r="BB222" s="92"/>
      <c r="BC222" s="92"/>
      <c r="BD222" s="92"/>
      <c r="BE222" s="92"/>
      <c r="BF222" s="92"/>
      <c r="BG222" s="92"/>
      <c r="BH222" s="92"/>
      <c r="BI222" s="92"/>
      <c r="BJ222" s="92">
        <f t="shared" si="992"/>
        <v>1</v>
      </c>
      <c r="BK222" s="92">
        <f t="shared" si="992"/>
        <v>1</v>
      </c>
      <c r="BL222" s="92">
        <f t="shared" si="992"/>
        <v>1</v>
      </c>
      <c r="BM222" s="92">
        <f t="shared" si="992"/>
        <v>1</v>
      </c>
      <c r="BN222" s="92">
        <f t="shared" si="992"/>
        <v>1</v>
      </c>
      <c r="BO222" s="92">
        <f t="shared" si="992"/>
        <v>1</v>
      </c>
      <c r="BP222" s="92">
        <f t="shared" si="992"/>
        <v>1</v>
      </c>
      <c r="BQ222" s="92">
        <f t="shared" si="992"/>
        <v>1</v>
      </c>
      <c r="BR222" s="92">
        <f t="shared" si="992"/>
        <v>1</v>
      </c>
      <c r="BS222" s="92">
        <f t="shared" si="992"/>
        <v>1</v>
      </c>
      <c r="BT222" s="92">
        <f t="shared" si="992"/>
        <v>1</v>
      </c>
      <c r="BU222" s="92">
        <f t="shared" si="992"/>
        <v>1</v>
      </c>
      <c r="BV222" s="92">
        <f t="shared" si="992"/>
        <v>1</v>
      </c>
      <c r="BW222" s="92">
        <f t="shared" si="992"/>
        <v>1</v>
      </c>
      <c r="BX222" s="92">
        <f t="shared" si="992"/>
        <v>1</v>
      </c>
      <c r="BY222" s="92">
        <f t="shared" si="992"/>
        <v>1</v>
      </c>
      <c r="BZ222" s="23"/>
      <c r="CA222" s="526"/>
      <c r="CB222" s="92"/>
      <c r="CC222" s="92"/>
      <c r="CD222" s="92"/>
      <c r="CE222" s="92"/>
      <c r="CF222" s="92"/>
      <c r="CG222" s="92"/>
      <c r="CH222" s="92"/>
      <c r="CI222" s="92"/>
      <c r="CJ222" s="92">
        <f t="shared" si="993"/>
        <v>1</v>
      </c>
      <c r="CK222" s="92">
        <f t="shared" si="993"/>
        <v>1</v>
      </c>
      <c r="CL222" s="92">
        <f t="shared" si="993"/>
        <v>1</v>
      </c>
      <c r="CM222" s="92">
        <f t="shared" si="993"/>
        <v>1</v>
      </c>
      <c r="CN222" s="92">
        <f t="shared" si="993"/>
        <v>1</v>
      </c>
      <c r="CO222" s="92">
        <f t="shared" si="993"/>
        <v>1</v>
      </c>
      <c r="CP222" s="92">
        <f t="shared" si="993"/>
        <v>1</v>
      </c>
      <c r="CQ222" s="92">
        <f t="shared" si="993"/>
        <v>1</v>
      </c>
      <c r="CR222" s="92">
        <f t="shared" si="993"/>
        <v>1</v>
      </c>
      <c r="CS222" s="92">
        <f t="shared" si="993"/>
        <v>1</v>
      </c>
      <c r="CT222" s="92">
        <f t="shared" si="993"/>
        <v>1</v>
      </c>
      <c r="CU222" s="92">
        <f t="shared" si="993"/>
        <v>1</v>
      </c>
      <c r="CV222" s="92">
        <f t="shared" si="993"/>
        <v>1</v>
      </c>
      <c r="CW222" s="92">
        <f t="shared" si="993"/>
        <v>1</v>
      </c>
      <c r="CX222" s="92">
        <f t="shared" si="993"/>
        <v>1</v>
      </c>
      <c r="CY222" s="92">
        <f t="shared" si="993"/>
        <v>1</v>
      </c>
      <c r="CZ222" s="158"/>
      <c r="DA222" s="526"/>
      <c r="DB222" s="92"/>
      <c r="DC222" s="92"/>
      <c r="DD222" s="92"/>
      <c r="DE222" s="92"/>
      <c r="DF222" s="92"/>
      <c r="DG222" s="92"/>
      <c r="DH222" s="92"/>
      <c r="DI222" s="92"/>
      <c r="DJ222" s="92">
        <f t="shared" si="994"/>
        <v>1</v>
      </c>
      <c r="DK222" s="92">
        <f t="shared" si="994"/>
        <v>1</v>
      </c>
      <c r="DL222" s="92">
        <f t="shared" si="994"/>
        <v>1</v>
      </c>
      <c r="DM222" s="92">
        <f t="shared" si="994"/>
        <v>1</v>
      </c>
      <c r="DN222" s="92">
        <f t="shared" si="994"/>
        <v>1</v>
      </c>
      <c r="DO222" s="92">
        <f t="shared" si="994"/>
        <v>1</v>
      </c>
      <c r="DP222" s="92">
        <f t="shared" si="994"/>
        <v>1</v>
      </c>
      <c r="DQ222" s="92">
        <f t="shared" si="994"/>
        <v>1</v>
      </c>
      <c r="DR222" s="92">
        <f t="shared" si="994"/>
        <v>1</v>
      </c>
      <c r="DS222" s="92">
        <f t="shared" si="994"/>
        <v>1</v>
      </c>
      <c r="DT222" s="92">
        <f t="shared" si="994"/>
        <v>1</v>
      </c>
      <c r="DU222" s="92">
        <f t="shared" si="994"/>
        <v>1</v>
      </c>
      <c r="DV222" s="92">
        <f t="shared" si="994"/>
        <v>1</v>
      </c>
      <c r="DW222" s="92">
        <f t="shared" si="994"/>
        <v>1</v>
      </c>
      <c r="DX222" s="92">
        <f t="shared" si="994"/>
        <v>1</v>
      </c>
      <c r="DY222" s="92">
        <f t="shared" si="994"/>
        <v>1</v>
      </c>
      <c r="DZ222" s="158"/>
      <c r="EA222" s="48">
        <v>12</v>
      </c>
      <c r="EB222" s="47">
        <v>0.3</v>
      </c>
      <c r="EC222" s="48">
        <v>2005</v>
      </c>
      <c r="ED222" s="49">
        <v>1.8010000000000002E-2</v>
      </c>
      <c r="EE222" s="50">
        <v>0.35593999999999998</v>
      </c>
      <c r="EF222" s="71"/>
      <c r="EH222" s="47">
        <f t="shared" si="960"/>
        <v>0.71</v>
      </c>
      <c r="EI222" s="23"/>
      <c r="EJ222" s="48">
        <f t="shared" si="966"/>
        <v>13</v>
      </c>
      <c r="EK222" s="48">
        <v>0</v>
      </c>
      <c r="EL222" s="48">
        <v>0</v>
      </c>
      <c r="EM222" s="48">
        <v>0</v>
      </c>
      <c r="EN222" s="48">
        <v>0</v>
      </c>
      <c r="EO222" s="48">
        <v>0</v>
      </c>
      <c r="EP222" s="48">
        <v>0</v>
      </c>
      <c r="EQ222" s="48">
        <v>0</v>
      </c>
      <c r="ER222" s="48">
        <v>0</v>
      </c>
      <c r="ES222" s="48">
        <v>0</v>
      </c>
      <c r="ET222" s="48">
        <v>0</v>
      </c>
      <c r="EU222" s="48">
        <v>0</v>
      </c>
      <c r="EV222" s="48">
        <v>0</v>
      </c>
      <c r="EW222" s="48">
        <v>1</v>
      </c>
      <c r="EX222" s="48">
        <v>0</v>
      </c>
      <c r="EY222" s="48">
        <f t="shared" si="967"/>
        <v>1</v>
      </c>
      <c r="EZ222" s="48">
        <f t="shared" si="942"/>
        <v>1</v>
      </c>
      <c r="FA222" s="158"/>
      <c r="FB222" s="48">
        <f t="shared" si="977"/>
        <v>9</v>
      </c>
      <c r="FC222" s="43">
        <f t="shared" si="968"/>
        <v>2017</v>
      </c>
      <c r="FD222" s="78"/>
      <c r="FE222" s="78"/>
      <c r="FF222" s="78"/>
      <c r="FG222" s="78"/>
      <c r="FH222" s="78"/>
      <c r="FI222" s="78"/>
      <c r="FJ222" s="23"/>
      <c r="FK222" s="48"/>
      <c r="FL222" s="43"/>
      <c r="FM222" s="43"/>
      <c r="FN222" s="43"/>
      <c r="FO222" s="43"/>
      <c r="FP222" s="43"/>
      <c r="FQ222" s="43"/>
      <c r="FR222" s="43"/>
      <c r="FS222" s="43"/>
      <c r="FT222" s="43">
        <v>8061.2099999999991</v>
      </c>
      <c r="FU222" s="43">
        <v>8061.2099999999991</v>
      </c>
      <c r="FV222" s="43">
        <v>8061.2099999999991</v>
      </c>
      <c r="FW222" s="43">
        <v>8061.2099999999991</v>
      </c>
      <c r="FX222" s="43">
        <v>8061.2099999999991</v>
      </c>
      <c r="FY222" s="43">
        <v>8061.2099999999991</v>
      </c>
      <c r="FZ222" s="43">
        <f t="shared" ref="FZ222:GI222" si="1000">FY222</f>
        <v>8061.2099999999991</v>
      </c>
      <c r="GA222" s="43">
        <f t="shared" si="1000"/>
        <v>8061.2099999999991</v>
      </c>
      <c r="GB222" s="43">
        <f t="shared" si="1000"/>
        <v>8061.2099999999991</v>
      </c>
      <c r="GC222" s="43">
        <f t="shared" si="1000"/>
        <v>8061.2099999999991</v>
      </c>
      <c r="GD222" s="43">
        <f t="shared" si="1000"/>
        <v>8061.2099999999991</v>
      </c>
      <c r="GE222" s="43">
        <f t="shared" si="1000"/>
        <v>8061.2099999999991</v>
      </c>
      <c r="GF222" s="43">
        <f t="shared" si="1000"/>
        <v>8061.2099999999991</v>
      </c>
      <c r="GG222" s="43">
        <f t="shared" si="1000"/>
        <v>8061.2099999999991</v>
      </c>
      <c r="GH222" s="43">
        <f t="shared" si="1000"/>
        <v>8061.2099999999991</v>
      </c>
      <c r="GI222" s="43">
        <f t="shared" si="1000"/>
        <v>8061.2099999999991</v>
      </c>
      <c r="GJ222" s="158"/>
      <c r="GK222" s="48"/>
      <c r="GL222" s="43"/>
      <c r="GM222" s="43"/>
      <c r="GN222" s="43"/>
      <c r="GO222" s="43"/>
      <c r="GP222" s="43"/>
      <c r="GQ222" s="43"/>
      <c r="GR222" s="43"/>
      <c r="GS222" s="224">
        <v>1</v>
      </c>
      <c r="GT222" s="224">
        <v>1</v>
      </c>
      <c r="GU222" s="224">
        <v>1</v>
      </c>
      <c r="GV222" s="224">
        <v>1</v>
      </c>
      <c r="GW222" s="224">
        <v>1</v>
      </c>
      <c r="GX222" s="224">
        <v>1</v>
      </c>
      <c r="GY222" s="224">
        <v>1</v>
      </c>
      <c r="GZ222" s="224">
        <v>1</v>
      </c>
      <c r="HA222" s="224">
        <v>1</v>
      </c>
      <c r="HB222" s="224">
        <v>1</v>
      </c>
      <c r="HC222" s="224">
        <v>1</v>
      </c>
      <c r="HD222" s="224">
        <v>1</v>
      </c>
      <c r="HE222" s="224">
        <v>1</v>
      </c>
      <c r="HF222" s="224">
        <v>1</v>
      </c>
      <c r="HG222" s="224">
        <v>1</v>
      </c>
      <c r="HH222" s="224">
        <v>1</v>
      </c>
      <c r="HI222" s="224">
        <v>1</v>
      </c>
      <c r="HJ222" s="158"/>
      <c r="HK222" s="48">
        <f t="shared" si="969"/>
        <v>2015</v>
      </c>
      <c r="HL222" s="48">
        <f ca="1">IF($EJ222&gt;0,OFFSET(Dashboard!F$16,$EJ222-1,0),0)</f>
        <v>0</v>
      </c>
      <c r="HM222" s="48">
        <f ca="1">IF($EJ222&gt;0,OFFSET(Dashboard!G$16,$EJ222-1,0),0)</f>
        <v>0</v>
      </c>
      <c r="HN222" s="48">
        <f ca="1">IF($EJ222&gt;0,OFFSET(Dashboard!H$16,$EJ222-1,0),0)</f>
        <v>1</v>
      </c>
      <c r="HO222" s="158"/>
    </row>
    <row r="223" spans="1:223" ht="25.5" customHeight="1" x14ac:dyDescent="0.2">
      <c r="A223" s="48">
        <f t="shared" ca="1" si="941"/>
        <v>1</v>
      </c>
      <c r="B223" s="242">
        <f t="shared" si="970"/>
        <v>213</v>
      </c>
      <c r="C223" s="64"/>
      <c r="D223" s="705" t="str">
        <f ca="1">IF(EJ223&gt;0,OFFSET(Dashboard!$E$16,EJ223-1,0),"")</f>
        <v>2016 T-24</v>
      </c>
      <c r="E223" s="156"/>
      <c r="F223" s="157" t="s">
        <v>619</v>
      </c>
      <c r="G223" s="716">
        <f t="shared" ref="G223:G228" ca="1" si="1001">R223*OFFSET($Z223,0,YEAR($J223)-2006)/1000000</f>
        <v>107.0742</v>
      </c>
      <c r="H223" s="715">
        <f t="shared" ref="H223:H228" ca="1" si="1002">S223*OFFSET($Z223,0,YEAR($J223)-2006)/1000</f>
        <v>23.277000000000001</v>
      </c>
      <c r="I223" s="713">
        <f t="shared" ref="I223:I228" ca="1" si="1003">T223*OFFSET($Z223,0,YEAR($J223)-2006)/1000000</f>
        <v>-0.17914812350538786</v>
      </c>
      <c r="J223" s="525">
        <v>42767</v>
      </c>
      <c r="K223" s="51">
        <v>20</v>
      </c>
      <c r="L223" s="158"/>
      <c r="M223" s="765">
        <v>1</v>
      </c>
      <c r="N223" s="86">
        <v>0</v>
      </c>
      <c r="O223" s="43">
        <v>100</v>
      </c>
      <c r="P223" s="158"/>
      <c r="R223" s="614">
        <f>0.23</f>
        <v>0.23</v>
      </c>
      <c r="S223" s="614">
        <v>5.0000000000000002E-5</v>
      </c>
      <c r="T223" s="614">
        <v>-3.848178964329335E-4</v>
      </c>
      <c r="U223" s="135">
        <v>1.1000000000000001</v>
      </c>
      <c r="V223" s="135">
        <v>1.32</v>
      </c>
      <c r="W223" s="135">
        <v>-4.1000000000000003E-3</v>
      </c>
      <c r="X223" s="138"/>
      <c r="Y223" s="138"/>
      <c r="Z223" s="48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>
        <f t="shared" si="988"/>
        <v>465540000</v>
      </c>
      <c r="AL223" s="43">
        <f t="shared" si="989"/>
        <v>465540000</v>
      </c>
      <c r="AM223" s="43">
        <f t="shared" si="990"/>
        <v>465540000</v>
      </c>
      <c r="AN223" s="43">
        <f t="shared" si="991"/>
        <v>465540000</v>
      </c>
      <c r="AO223" s="43">
        <f t="shared" si="997"/>
        <v>465540000</v>
      </c>
      <c r="AP223" s="43">
        <f t="shared" si="998"/>
        <v>465540000</v>
      </c>
      <c r="AQ223" s="43">
        <f t="shared" si="952"/>
        <v>465540000</v>
      </c>
      <c r="AR223" s="43">
        <f t="shared" si="953"/>
        <v>465540000</v>
      </c>
      <c r="AS223" s="43">
        <f t="shared" si="954"/>
        <v>465540000</v>
      </c>
      <c r="AT223" s="43">
        <f t="shared" si="955"/>
        <v>465540000</v>
      </c>
      <c r="AU223" s="43">
        <f t="shared" si="956"/>
        <v>465540000</v>
      </c>
      <c r="AV223" s="43">
        <f t="shared" si="957"/>
        <v>465540000</v>
      </c>
      <c r="AW223" s="43">
        <f t="shared" si="958"/>
        <v>465540000</v>
      </c>
      <c r="AX223" s="43">
        <f t="shared" si="959"/>
        <v>465540000</v>
      </c>
      <c r="AY223" s="144"/>
      <c r="AZ223" s="23"/>
      <c r="BA223" s="526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>
        <f t="shared" si="992"/>
        <v>1</v>
      </c>
      <c r="BM223" s="92">
        <f t="shared" si="992"/>
        <v>1</v>
      </c>
      <c r="BN223" s="92">
        <f t="shared" si="992"/>
        <v>1</v>
      </c>
      <c r="BO223" s="92">
        <f t="shared" si="992"/>
        <v>1</v>
      </c>
      <c r="BP223" s="92">
        <f t="shared" si="992"/>
        <v>1</v>
      </c>
      <c r="BQ223" s="92">
        <f t="shared" si="992"/>
        <v>1</v>
      </c>
      <c r="BR223" s="92">
        <f t="shared" si="992"/>
        <v>1</v>
      </c>
      <c r="BS223" s="92">
        <f t="shared" si="992"/>
        <v>1</v>
      </c>
      <c r="BT223" s="92">
        <f t="shared" si="992"/>
        <v>1</v>
      </c>
      <c r="BU223" s="92">
        <f t="shared" si="992"/>
        <v>1</v>
      </c>
      <c r="BV223" s="92">
        <f t="shared" si="992"/>
        <v>1</v>
      </c>
      <c r="BW223" s="92">
        <f t="shared" si="992"/>
        <v>1</v>
      </c>
      <c r="BX223" s="92">
        <f t="shared" si="992"/>
        <v>1</v>
      </c>
      <c r="BY223" s="92">
        <f t="shared" si="992"/>
        <v>1</v>
      </c>
      <c r="BZ223" s="23"/>
      <c r="CA223" s="526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>
        <f t="shared" si="993"/>
        <v>1</v>
      </c>
      <c r="CM223" s="92">
        <f t="shared" si="993"/>
        <v>1</v>
      </c>
      <c r="CN223" s="92">
        <f t="shared" si="993"/>
        <v>1</v>
      </c>
      <c r="CO223" s="92">
        <f t="shared" si="993"/>
        <v>1</v>
      </c>
      <c r="CP223" s="92">
        <f t="shared" si="993"/>
        <v>1</v>
      </c>
      <c r="CQ223" s="92">
        <f t="shared" si="993"/>
        <v>1</v>
      </c>
      <c r="CR223" s="92">
        <f t="shared" si="993"/>
        <v>1</v>
      </c>
      <c r="CS223" s="92">
        <f t="shared" si="993"/>
        <v>1</v>
      </c>
      <c r="CT223" s="92">
        <f t="shared" si="993"/>
        <v>1</v>
      </c>
      <c r="CU223" s="92">
        <f t="shared" si="993"/>
        <v>1</v>
      </c>
      <c r="CV223" s="92">
        <f t="shared" si="993"/>
        <v>1</v>
      </c>
      <c r="CW223" s="92">
        <f t="shared" si="993"/>
        <v>1</v>
      </c>
      <c r="CX223" s="92">
        <f t="shared" si="993"/>
        <v>1</v>
      </c>
      <c r="CY223" s="92">
        <f t="shared" si="993"/>
        <v>1</v>
      </c>
      <c r="CZ223" s="158"/>
      <c r="DA223" s="526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>
        <f t="shared" si="994"/>
        <v>1</v>
      </c>
      <c r="DM223" s="92">
        <f t="shared" si="994"/>
        <v>1</v>
      </c>
      <c r="DN223" s="92">
        <f t="shared" si="994"/>
        <v>1</v>
      </c>
      <c r="DO223" s="92">
        <f t="shared" si="994"/>
        <v>1</v>
      </c>
      <c r="DP223" s="92">
        <f t="shared" si="994"/>
        <v>1</v>
      </c>
      <c r="DQ223" s="92">
        <f t="shared" si="994"/>
        <v>1</v>
      </c>
      <c r="DR223" s="92">
        <f t="shared" si="994"/>
        <v>1</v>
      </c>
      <c r="DS223" s="92">
        <f t="shared" si="994"/>
        <v>1</v>
      </c>
      <c r="DT223" s="92">
        <f t="shared" si="994"/>
        <v>1</v>
      </c>
      <c r="DU223" s="92">
        <f t="shared" si="994"/>
        <v>1</v>
      </c>
      <c r="DV223" s="92">
        <f t="shared" si="994"/>
        <v>1</v>
      </c>
      <c r="DW223" s="92">
        <f t="shared" si="994"/>
        <v>1</v>
      </c>
      <c r="DX223" s="92">
        <f t="shared" si="994"/>
        <v>1</v>
      </c>
      <c r="DY223" s="92">
        <f t="shared" si="994"/>
        <v>1</v>
      </c>
      <c r="DZ223" s="158"/>
      <c r="EA223" s="48">
        <v>12</v>
      </c>
      <c r="EB223" s="47">
        <v>0.48635307337964795</v>
      </c>
      <c r="EC223" s="48">
        <v>2008</v>
      </c>
      <c r="ED223" s="49">
        <v>0.02</v>
      </c>
      <c r="EE223" s="50">
        <v>0.17</v>
      </c>
      <c r="EF223" s="71"/>
      <c r="EH223" s="47">
        <f t="shared" si="960"/>
        <v>0.71</v>
      </c>
      <c r="EI223" s="23"/>
      <c r="EJ223" s="48">
        <f t="shared" si="966"/>
        <v>14</v>
      </c>
      <c r="EK223" s="48">
        <v>0</v>
      </c>
      <c r="EL223" s="48">
        <v>0</v>
      </c>
      <c r="EM223" s="48">
        <v>0</v>
      </c>
      <c r="EN223" s="48">
        <v>0</v>
      </c>
      <c r="EO223" s="48">
        <v>0</v>
      </c>
      <c r="EP223" s="48">
        <v>0</v>
      </c>
      <c r="EQ223" s="48">
        <v>0</v>
      </c>
      <c r="ER223" s="48">
        <v>0</v>
      </c>
      <c r="ES223" s="48">
        <v>0</v>
      </c>
      <c r="ET223" s="48">
        <v>0</v>
      </c>
      <c r="EU223" s="48">
        <v>0</v>
      </c>
      <c r="EV223" s="48">
        <v>0</v>
      </c>
      <c r="EW223" s="48">
        <v>0</v>
      </c>
      <c r="EX223" s="48">
        <v>1</v>
      </c>
      <c r="EY223" s="48">
        <f t="shared" si="967"/>
        <v>1</v>
      </c>
      <c r="EZ223" s="48">
        <v>1</v>
      </c>
      <c r="FA223" s="158"/>
      <c r="FB223" s="48">
        <f t="shared" si="977"/>
        <v>9</v>
      </c>
      <c r="FC223" s="43">
        <f t="shared" si="968"/>
        <v>2018</v>
      </c>
      <c r="FD223" s="78"/>
      <c r="FE223" s="78"/>
      <c r="FF223" s="78"/>
      <c r="FG223" s="78"/>
      <c r="FH223" s="78"/>
      <c r="FI223" s="78"/>
      <c r="FJ223" s="23"/>
      <c r="FK223" s="48"/>
      <c r="FL223" s="43"/>
      <c r="FM223" s="43"/>
      <c r="FN223" s="43"/>
      <c r="FO223" s="43"/>
      <c r="FP223" s="43"/>
      <c r="FQ223" s="43"/>
      <c r="FR223" s="43"/>
      <c r="FS223" s="43"/>
      <c r="FT223" s="43"/>
      <c r="FU223" s="43"/>
      <c r="FV223" s="43">
        <v>465540000</v>
      </c>
      <c r="FW223" s="43">
        <f t="shared" ref="FW223:FY224" si="1004">FV223</f>
        <v>465540000</v>
      </c>
      <c r="FX223" s="43">
        <f t="shared" si="1004"/>
        <v>465540000</v>
      </c>
      <c r="FY223" s="43">
        <f t="shared" si="1004"/>
        <v>465540000</v>
      </c>
      <c r="FZ223" s="43">
        <f t="shared" ref="FZ223:GI224" si="1005">FY223</f>
        <v>465540000</v>
      </c>
      <c r="GA223" s="43">
        <f t="shared" si="1005"/>
        <v>465540000</v>
      </c>
      <c r="GB223" s="43">
        <f t="shared" si="1005"/>
        <v>465540000</v>
      </c>
      <c r="GC223" s="43">
        <f t="shared" si="1005"/>
        <v>465540000</v>
      </c>
      <c r="GD223" s="43">
        <f t="shared" si="1005"/>
        <v>465540000</v>
      </c>
      <c r="GE223" s="43">
        <f t="shared" si="1005"/>
        <v>465540000</v>
      </c>
      <c r="GF223" s="43">
        <f t="shared" si="1005"/>
        <v>465540000</v>
      </c>
      <c r="GG223" s="43">
        <f t="shared" si="1005"/>
        <v>465540000</v>
      </c>
      <c r="GH223" s="43">
        <f t="shared" si="1005"/>
        <v>465540000</v>
      </c>
      <c r="GI223" s="43">
        <f t="shared" si="1005"/>
        <v>465540000</v>
      </c>
      <c r="GJ223" s="158"/>
      <c r="GK223" s="48"/>
      <c r="GL223" s="43"/>
      <c r="GM223" s="43"/>
      <c r="GN223" s="43"/>
      <c r="GO223" s="43"/>
      <c r="GP223" s="43"/>
      <c r="GQ223" s="43"/>
      <c r="GR223" s="43"/>
      <c r="GS223" s="224"/>
      <c r="GT223" s="224"/>
      <c r="GU223" s="224"/>
      <c r="GV223" s="224">
        <v>1</v>
      </c>
      <c r="GW223" s="224">
        <v>1</v>
      </c>
      <c r="GX223" s="224">
        <v>1</v>
      </c>
      <c r="GY223" s="224">
        <v>1</v>
      </c>
      <c r="GZ223" s="224">
        <v>1</v>
      </c>
      <c r="HA223" s="224">
        <v>1</v>
      </c>
      <c r="HB223" s="224">
        <v>1</v>
      </c>
      <c r="HC223" s="224">
        <v>1</v>
      </c>
      <c r="HD223" s="224">
        <v>1</v>
      </c>
      <c r="HE223" s="224">
        <v>1</v>
      </c>
      <c r="HF223" s="224">
        <v>1</v>
      </c>
      <c r="HG223" s="224">
        <v>1</v>
      </c>
      <c r="HH223" s="224">
        <v>1</v>
      </c>
      <c r="HI223" s="224">
        <v>1</v>
      </c>
      <c r="HJ223" s="158"/>
      <c r="HK223" s="48">
        <f t="shared" si="969"/>
        <v>2017</v>
      </c>
      <c r="HL223" s="48">
        <f ca="1">IF($EJ223&gt;0,OFFSET(Dashboard!F$16,$EJ223-1,0),0)</f>
        <v>0</v>
      </c>
      <c r="HM223" s="48">
        <f ca="1">IF($EJ223&gt;0,OFFSET(Dashboard!G$16,$EJ223-1,0),0)</f>
        <v>0</v>
      </c>
      <c r="HN223" s="48">
        <f ca="1">IF($EJ223&gt;0,OFFSET(Dashboard!H$16,$EJ223-1,0),0)</f>
        <v>1</v>
      </c>
      <c r="HO223" s="158"/>
    </row>
    <row r="224" spans="1:223" ht="25.5" customHeight="1" x14ac:dyDescent="0.2">
      <c r="A224" s="48">
        <f t="shared" ca="1" si="941"/>
        <v>1</v>
      </c>
      <c r="B224" s="64">
        <f t="shared" ref="B224:B233" si="1006">B223+1</f>
        <v>214</v>
      </c>
      <c r="C224" s="64"/>
      <c r="D224" s="530" t="str">
        <f ca="1">IF(EJ224&gt;0,OFFSET(Dashboard!$E$16,EJ224-1,0),"")</f>
        <v>2016 T-24</v>
      </c>
      <c r="E224" s="156"/>
      <c r="F224" s="157" t="s">
        <v>649</v>
      </c>
      <c r="G224" s="716">
        <f t="shared" ca="1" si="1001"/>
        <v>2.5113007199999995</v>
      </c>
      <c r="H224" s="715">
        <f t="shared" ca="1" si="1002"/>
        <v>0</v>
      </c>
      <c r="I224" s="713">
        <f t="shared" ca="1" si="1003"/>
        <v>0</v>
      </c>
      <c r="J224" s="525">
        <v>42767</v>
      </c>
      <c r="K224" s="51">
        <v>30</v>
      </c>
      <c r="L224" s="158"/>
      <c r="M224" s="765">
        <v>1</v>
      </c>
      <c r="N224" s="86">
        <v>0</v>
      </c>
      <c r="O224" s="43">
        <v>100</v>
      </c>
      <c r="P224" s="158"/>
      <c r="R224" s="671">
        <v>5516.5294179671009</v>
      </c>
      <c r="S224" s="615">
        <v>0</v>
      </c>
      <c r="T224" s="614">
        <v>0</v>
      </c>
      <c r="U224" s="135">
        <v>1</v>
      </c>
      <c r="V224" s="135">
        <v>1</v>
      </c>
      <c r="W224" s="135">
        <v>0</v>
      </c>
      <c r="X224" s="138"/>
      <c r="Y224" s="138"/>
      <c r="Z224" s="48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>
        <f t="shared" si="988"/>
        <v>455.23199999999997</v>
      </c>
      <c r="AL224" s="43">
        <f t="shared" si="989"/>
        <v>455.23199999999997</v>
      </c>
      <c r="AM224" s="43">
        <f t="shared" si="990"/>
        <v>455.23199999999997</v>
      </c>
      <c r="AN224" s="43">
        <f t="shared" si="991"/>
        <v>455.23199999999997</v>
      </c>
      <c r="AO224" s="43">
        <f t="shared" si="997"/>
        <v>455.23199999999997</v>
      </c>
      <c r="AP224" s="43">
        <f t="shared" si="998"/>
        <v>455.23199999999997</v>
      </c>
      <c r="AQ224" s="43">
        <f t="shared" si="952"/>
        <v>455.23199999999997</v>
      </c>
      <c r="AR224" s="43">
        <f t="shared" si="953"/>
        <v>455.23199999999997</v>
      </c>
      <c r="AS224" s="43">
        <f t="shared" si="954"/>
        <v>455.23199999999997</v>
      </c>
      <c r="AT224" s="43">
        <f t="shared" si="955"/>
        <v>455.23199999999997</v>
      </c>
      <c r="AU224" s="43">
        <f t="shared" si="956"/>
        <v>455.23199999999997</v>
      </c>
      <c r="AV224" s="43">
        <f t="shared" si="957"/>
        <v>455.23199999999997</v>
      </c>
      <c r="AW224" s="43">
        <f t="shared" si="958"/>
        <v>455.23199999999997</v>
      </c>
      <c r="AX224" s="43">
        <f t="shared" si="959"/>
        <v>455.23199999999997</v>
      </c>
      <c r="AY224" s="144"/>
      <c r="AZ224" s="23"/>
      <c r="BA224" s="526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>
        <f t="shared" si="992"/>
        <v>1</v>
      </c>
      <c r="BM224" s="92">
        <f t="shared" si="992"/>
        <v>1</v>
      </c>
      <c r="BN224" s="92">
        <f t="shared" si="992"/>
        <v>1</v>
      </c>
      <c r="BO224" s="92">
        <f t="shared" si="992"/>
        <v>1</v>
      </c>
      <c r="BP224" s="92">
        <f t="shared" si="992"/>
        <v>1</v>
      </c>
      <c r="BQ224" s="92">
        <f t="shared" si="992"/>
        <v>1</v>
      </c>
      <c r="BR224" s="92">
        <f t="shared" si="992"/>
        <v>1</v>
      </c>
      <c r="BS224" s="92">
        <f t="shared" si="992"/>
        <v>1</v>
      </c>
      <c r="BT224" s="92">
        <f t="shared" si="992"/>
        <v>1</v>
      </c>
      <c r="BU224" s="92">
        <f t="shared" si="992"/>
        <v>1</v>
      </c>
      <c r="BV224" s="92">
        <f t="shared" si="992"/>
        <v>1</v>
      </c>
      <c r="BW224" s="92">
        <f t="shared" si="992"/>
        <v>1</v>
      </c>
      <c r="BX224" s="92">
        <f t="shared" si="992"/>
        <v>1</v>
      </c>
      <c r="BY224" s="92">
        <f t="shared" si="992"/>
        <v>1</v>
      </c>
      <c r="BZ224" s="23"/>
      <c r="CA224" s="526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>
        <f t="shared" si="993"/>
        <v>1</v>
      </c>
      <c r="CM224" s="92">
        <f t="shared" si="993"/>
        <v>1</v>
      </c>
      <c r="CN224" s="92">
        <f t="shared" si="993"/>
        <v>1</v>
      </c>
      <c r="CO224" s="92">
        <f t="shared" si="993"/>
        <v>1</v>
      </c>
      <c r="CP224" s="92">
        <f t="shared" si="993"/>
        <v>1</v>
      </c>
      <c r="CQ224" s="92">
        <f t="shared" si="993"/>
        <v>1</v>
      </c>
      <c r="CR224" s="92">
        <f t="shared" si="993"/>
        <v>1</v>
      </c>
      <c r="CS224" s="92">
        <f t="shared" si="993"/>
        <v>1</v>
      </c>
      <c r="CT224" s="92">
        <f t="shared" si="993"/>
        <v>1</v>
      </c>
      <c r="CU224" s="92">
        <f t="shared" si="993"/>
        <v>1</v>
      </c>
      <c r="CV224" s="92">
        <f t="shared" si="993"/>
        <v>1</v>
      </c>
      <c r="CW224" s="92">
        <f t="shared" si="993"/>
        <v>1</v>
      </c>
      <c r="CX224" s="92">
        <f t="shared" si="993"/>
        <v>1</v>
      </c>
      <c r="CY224" s="92">
        <f t="shared" si="993"/>
        <v>1</v>
      </c>
      <c r="CZ224" s="158"/>
      <c r="DA224" s="526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>
        <f t="shared" si="994"/>
        <v>1</v>
      </c>
      <c r="DM224" s="92">
        <f t="shared" si="994"/>
        <v>1</v>
      </c>
      <c r="DN224" s="92">
        <f t="shared" si="994"/>
        <v>1</v>
      </c>
      <c r="DO224" s="92">
        <f t="shared" si="994"/>
        <v>1</v>
      </c>
      <c r="DP224" s="92">
        <f t="shared" si="994"/>
        <v>1</v>
      </c>
      <c r="DQ224" s="92">
        <f t="shared" si="994"/>
        <v>1</v>
      </c>
      <c r="DR224" s="92">
        <f t="shared" si="994"/>
        <v>1</v>
      </c>
      <c r="DS224" s="92">
        <f t="shared" si="994"/>
        <v>1</v>
      </c>
      <c r="DT224" s="92">
        <f t="shared" si="994"/>
        <v>1</v>
      </c>
      <c r="DU224" s="92">
        <f t="shared" si="994"/>
        <v>1</v>
      </c>
      <c r="DV224" s="92">
        <f t="shared" si="994"/>
        <v>1</v>
      </c>
      <c r="DW224" s="92">
        <f t="shared" si="994"/>
        <v>1</v>
      </c>
      <c r="DX224" s="92">
        <f t="shared" si="994"/>
        <v>1</v>
      </c>
      <c r="DY224" s="92">
        <f t="shared" si="994"/>
        <v>1</v>
      </c>
      <c r="DZ224" s="158"/>
      <c r="EA224" s="48">
        <v>12</v>
      </c>
      <c r="EB224" s="47">
        <v>0.48635307337964795</v>
      </c>
      <c r="EC224" s="48">
        <v>2008</v>
      </c>
      <c r="ED224" s="49">
        <v>0.02</v>
      </c>
      <c r="EE224" s="50">
        <v>0.17</v>
      </c>
      <c r="EF224" s="71"/>
      <c r="EH224" s="47">
        <f t="shared" si="960"/>
        <v>0.71</v>
      </c>
      <c r="EI224" s="23"/>
      <c r="EJ224" s="48">
        <f t="shared" si="966"/>
        <v>14</v>
      </c>
      <c r="EK224" s="48">
        <v>0</v>
      </c>
      <c r="EL224" s="48">
        <v>0</v>
      </c>
      <c r="EM224" s="48">
        <v>0</v>
      </c>
      <c r="EN224" s="48">
        <v>0</v>
      </c>
      <c r="EO224" s="48">
        <v>0</v>
      </c>
      <c r="EP224" s="48">
        <v>0</v>
      </c>
      <c r="EQ224" s="48">
        <v>0</v>
      </c>
      <c r="ER224" s="48">
        <v>0</v>
      </c>
      <c r="ES224" s="48">
        <v>0</v>
      </c>
      <c r="ET224" s="48">
        <v>0</v>
      </c>
      <c r="EU224" s="48">
        <v>0</v>
      </c>
      <c r="EV224" s="48">
        <v>0</v>
      </c>
      <c r="EW224" s="48">
        <v>0</v>
      </c>
      <c r="EX224" s="48">
        <v>1</v>
      </c>
      <c r="EY224" s="48">
        <f t="shared" si="967"/>
        <v>1</v>
      </c>
      <c r="EZ224" s="48">
        <v>1</v>
      </c>
      <c r="FA224" s="158"/>
      <c r="FB224" s="48">
        <f t="shared" si="977"/>
        <v>9</v>
      </c>
      <c r="FC224" s="43">
        <f t="shared" si="968"/>
        <v>2018</v>
      </c>
      <c r="FD224" s="78"/>
      <c r="FE224" s="78"/>
      <c r="FF224" s="78"/>
      <c r="FG224" s="78"/>
      <c r="FH224" s="78"/>
      <c r="FI224" s="78"/>
      <c r="FJ224" s="23"/>
      <c r="FK224" s="48"/>
      <c r="FL224" s="43"/>
      <c r="FM224" s="43"/>
      <c r="FN224" s="43"/>
      <c r="FO224" s="43"/>
      <c r="FP224" s="43"/>
      <c r="FQ224" s="43"/>
      <c r="FR224" s="43"/>
      <c r="FS224" s="43"/>
      <c r="FT224" s="43"/>
      <c r="FU224" s="43"/>
      <c r="FV224" s="43">
        <v>455.23199999999997</v>
      </c>
      <c r="FW224" s="43">
        <f t="shared" si="1004"/>
        <v>455.23199999999997</v>
      </c>
      <c r="FX224" s="43">
        <f t="shared" si="1004"/>
        <v>455.23199999999997</v>
      </c>
      <c r="FY224" s="43">
        <f t="shared" si="1004"/>
        <v>455.23199999999997</v>
      </c>
      <c r="FZ224" s="43">
        <f t="shared" si="1005"/>
        <v>455.23199999999997</v>
      </c>
      <c r="GA224" s="43">
        <f t="shared" si="1005"/>
        <v>455.23199999999997</v>
      </c>
      <c r="GB224" s="43">
        <f t="shared" si="1005"/>
        <v>455.23199999999997</v>
      </c>
      <c r="GC224" s="43">
        <f t="shared" si="1005"/>
        <v>455.23199999999997</v>
      </c>
      <c r="GD224" s="43">
        <f t="shared" si="1005"/>
        <v>455.23199999999997</v>
      </c>
      <c r="GE224" s="43">
        <f t="shared" si="1005"/>
        <v>455.23199999999997</v>
      </c>
      <c r="GF224" s="43">
        <f t="shared" si="1005"/>
        <v>455.23199999999997</v>
      </c>
      <c r="GG224" s="43">
        <f t="shared" si="1005"/>
        <v>455.23199999999997</v>
      </c>
      <c r="GH224" s="43">
        <f t="shared" si="1005"/>
        <v>455.23199999999997</v>
      </c>
      <c r="GI224" s="43">
        <f t="shared" si="1005"/>
        <v>455.23199999999997</v>
      </c>
      <c r="GJ224" s="158"/>
      <c r="GK224" s="48"/>
      <c r="GL224" s="43"/>
      <c r="GM224" s="43"/>
      <c r="GN224" s="43"/>
      <c r="GO224" s="43"/>
      <c r="GP224" s="43"/>
      <c r="GQ224" s="43"/>
      <c r="GR224" s="43"/>
      <c r="GS224" s="224"/>
      <c r="GT224" s="224"/>
      <c r="GU224" s="224"/>
      <c r="GV224" s="224">
        <v>1</v>
      </c>
      <c r="GW224" s="224">
        <v>1</v>
      </c>
      <c r="GX224" s="224">
        <v>1</v>
      </c>
      <c r="GY224" s="224">
        <v>1</v>
      </c>
      <c r="GZ224" s="224">
        <v>1</v>
      </c>
      <c r="HA224" s="224">
        <v>1</v>
      </c>
      <c r="HB224" s="224">
        <v>1</v>
      </c>
      <c r="HC224" s="224">
        <v>1</v>
      </c>
      <c r="HD224" s="224">
        <v>1</v>
      </c>
      <c r="HE224" s="224">
        <v>1</v>
      </c>
      <c r="HF224" s="224">
        <v>1</v>
      </c>
      <c r="HG224" s="224">
        <v>1</v>
      </c>
      <c r="HH224" s="224">
        <v>1</v>
      </c>
      <c r="HI224" s="224">
        <v>1</v>
      </c>
      <c r="HJ224" s="158"/>
      <c r="HK224" s="48">
        <f t="shared" si="969"/>
        <v>2017</v>
      </c>
      <c r="HL224" s="48">
        <f ca="1">IF($EJ224&gt;0,OFFSET(Dashboard!F$16,$EJ224-1,0),0)</f>
        <v>0</v>
      </c>
      <c r="HM224" s="48">
        <f ca="1">IF($EJ224&gt;0,OFFSET(Dashboard!G$16,$EJ224-1,0),0)</f>
        <v>0</v>
      </c>
      <c r="HN224" s="48">
        <f ca="1">IF($EJ224&gt;0,OFFSET(Dashboard!H$16,$EJ224-1,0),0)</f>
        <v>1</v>
      </c>
      <c r="HO224" s="158"/>
    </row>
    <row r="225" spans="1:223" ht="25.5" customHeight="1" x14ac:dyDescent="0.2">
      <c r="A225" s="48">
        <f t="shared" ca="1" si="941"/>
        <v>1</v>
      </c>
      <c r="B225" s="64">
        <f t="shared" si="1006"/>
        <v>215</v>
      </c>
      <c r="C225" s="64"/>
      <c r="D225" s="530" t="str">
        <f ca="1">IF(EJ225&gt;0,OFFSET(Dashboard!$E$16,EJ225-1,0),"")</f>
        <v>2016 T-24</v>
      </c>
      <c r="E225" s="156"/>
      <c r="F225" s="157" t="s">
        <v>656</v>
      </c>
      <c r="G225" s="716">
        <f t="shared" ca="1" si="1001"/>
        <v>3.6489600000000002</v>
      </c>
      <c r="H225" s="715">
        <f t="shared" ca="1" si="1002"/>
        <v>0.13031999999999999</v>
      </c>
      <c r="I225" s="713">
        <f t="shared" ca="1" si="1003"/>
        <v>0</v>
      </c>
      <c r="J225" s="525">
        <v>42767</v>
      </c>
      <c r="K225" s="51">
        <v>20</v>
      </c>
      <c r="L225" s="158"/>
      <c r="M225" s="765">
        <v>1</v>
      </c>
      <c r="N225" s="86">
        <v>0</v>
      </c>
      <c r="O225" s="43">
        <v>100</v>
      </c>
      <c r="P225" s="158"/>
      <c r="R225" s="671">
        <v>840</v>
      </c>
      <c r="S225" s="615">
        <v>0.03</v>
      </c>
      <c r="T225" s="614">
        <v>0</v>
      </c>
      <c r="U225" s="135">
        <v>1.1000000000000001</v>
      </c>
      <c r="V225" s="135">
        <v>1.32</v>
      </c>
      <c r="W225" s="135">
        <v>-4.1000000000000003E-3</v>
      </c>
      <c r="X225" s="138"/>
      <c r="Y225" s="138"/>
      <c r="Z225" s="48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>
        <f t="shared" si="988"/>
        <v>4344</v>
      </c>
      <c r="AL225" s="43">
        <f t="shared" si="989"/>
        <v>4344</v>
      </c>
      <c r="AM225" s="43">
        <f t="shared" si="990"/>
        <v>4344</v>
      </c>
      <c r="AN225" s="43">
        <f t="shared" si="991"/>
        <v>4344</v>
      </c>
      <c r="AO225" s="43">
        <f t="shared" si="997"/>
        <v>4344</v>
      </c>
      <c r="AP225" s="43">
        <f t="shared" si="998"/>
        <v>4344</v>
      </c>
      <c r="AQ225" s="43">
        <f t="shared" si="952"/>
        <v>4344</v>
      </c>
      <c r="AR225" s="43">
        <f t="shared" si="953"/>
        <v>4344</v>
      </c>
      <c r="AS225" s="43">
        <f t="shared" si="954"/>
        <v>4344</v>
      </c>
      <c r="AT225" s="43">
        <f t="shared" si="955"/>
        <v>4344</v>
      </c>
      <c r="AU225" s="43">
        <f t="shared" si="956"/>
        <v>4344</v>
      </c>
      <c r="AV225" s="43">
        <f t="shared" si="957"/>
        <v>4344</v>
      </c>
      <c r="AW225" s="43">
        <f t="shared" si="958"/>
        <v>4344</v>
      </c>
      <c r="AX225" s="43">
        <f t="shared" si="959"/>
        <v>4344</v>
      </c>
      <c r="AY225" s="144"/>
      <c r="AZ225" s="23"/>
      <c r="BA225" s="526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>
        <f t="shared" si="992"/>
        <v>1</v>
      </c>
      <c r="BM225" s="92">
        <f t="shared" si="992"/>
        <v>1</v>
      </c>
      <c r="BN225" s="92">
        <f t="shared" si="992"/>
        <v>1</v>
      </c>
      <c r="BO225" s="92">
        <f t="shared" si="992"/>
        <v>1</v>
      </c>
      <c r="BP225" s="92">
        <f t="shared" si="992"/>
        <v>1</v>
      </c>
      <c r="BQ225" s="92">
        <f t="shared" si="992"/>
        <v>1</v>
      </c>
      <c r="BR225" s="92">
        <f t="shared" si="992"/>
        <v>1</v>
      </c>
      <c r="BS225" s="92">
        <f t="shared" si="992"/>
        <v>1</v>
      </c>
      <c r="BT225" s="92">
        <f t="shared" si="992"/>
        <v>1</v>
      </c>
      <c r="BU225" s="92">
        <f t="shared" si="992"/>
        <v>1</v>
      </c>
      <c r="BV225" s="92">
        <f t="shared" si="992"/>
        <v>1</v>
      </c>
      <c r="BW225" s="92">
        <f t="shared" si="992"/>
        <v>1</v>
      </c>
      <c r="BX225" s="92">
        <f t="shared" si="992"/>
        <v>1</v>
      </c>
      <c r="BY225" s="92">
        <f t="shared" si="992"/>
        <v>1</v>
      </c>
      <c r="BZ225" s="23"/>
      <c r="CA225" s="526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>
        <f t="shared" si="993"/>
        <v>1</v>
      </c>
      <c r="CM225" s="92">
        <f t="shared" si="993"/>
        <v>1</v>
      </c>
      <c r="CN225" s="92">
        <f t="shared" si="993"/>
        <v>1</v>
      </c>
      <c r="CO225" s="92">
        <f t="shared" si="993"/>
        <v>1</v>
      </c>
      <c r="CP225" s="92">
        <f t="shared" si="993"/>
        <v>1</v>
      </c>
      <c r="CQ225" s="92">
        <f t="shared" si="993"/>
        <v>1</v>
      </c>
      <c r="CR225" s="92">
        <f t="shared" si="993"/>
        <v>1</v>
      </c>
      <c r="CS225" s="92">
        <f t="shared" si="993"/>
        <v>1</v>
      </c>
      <c r="CT225" s="92">
        <f t="shared" si="993"/>
        <v>1</v>
      </c>
      <c r="CU225" s="92">
        <f t="shared" si="993"/>
        <v>1</v>
      </c>
      <c r="CV225" s="92">
        <f t="shared" si="993"/>
        <v>1</v>
      </c>
      <c r="CW225" s="92">
        <f t="shared" si="993"/>
        <v>1</v>
      </c>
      <c r="CX225" s="92">
        <f t="shared" si="993"/>
        <v>1</v>
      </c>
      <c r="CY225" s="92">
        <f t="shared" si="993"/>
        <v>1</v>
      </c>
      <c r="CZ225" s="158"/>
      <c r="DA225" s="526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>
        <f t="shared" si="994"/>
        <v>1</v>
      </c>
      <c r="DM225" s="92">
        <f t="shared" si="994"/>
        <v>1</v>
      </c>
      <c r="DN225" s="92">
        <f t="shared" si="994"/>
        <v>1</v>
      </c>
      <c r="DO225" s="92">
        <f t="shared" si="994"/>
        <v>1</v>
      </c>
      <c r="DP225" s="92">
        <f t="shared" si="994"/>
        <v>1</v>
      </c>
      <c r="DQ225" s="92">
        <f t="shared" si="994"/>
        <v>1</v>
      </c>
      <c r="DR225" s="92">
        <f t="shared" si="994"/>
        <v>1</v>
      </c>
      <c r="DS225" s="92">
        <f t="shared" si="994"/>
        <v>1</v>
      </c>
      <c r="DT225" s="92">
        <f t="shared" si="994"/>
        <v>1</v>
      </c>
      <c r="DU225" s="92">
        <f t="shared" si="994"/>
        <v>1</v>
      </c>
      <c r="DV225" s="92">
        <f t="shared" si="994"/>
        <v>1</v>
      </c>
      <c r="DW225" s="92">
        <f t="shared" si="994"/>
        <v>1</v>
      </c>
      <c r="DX225" s="92">
        <f t="shared" si="994"/>
        <v>1</v>
      </c>
      <c r="DY225" s="92">
        <f t="shared" si="994"/>
        <v>1</v>
      </c>
      <c r="DZ225" s="158"/>
      <c r="EA225" s="48">
        <v>12</v>
      </c>
      <c r="EB225" s="47">
        <v>0.48635307337964795</v>
      </c>
      <c r="EC225" s="48">
        <v>2008</v>
      </c>
      <c r="ED225" s="49">
        <v>0.01</v>
      </c>
      <c r="EE225" s="50">
        <v>0.4</v>
      </c>
      <c r="EF225" s="71"/>
      <c r="EH225" s="47">
        <f t="shared" si="960"/>
        <v>0.71</v>
      </c>
      <c r="EI225" s="23"/>
      <c r="EJ225" s="48">
        <f t="shared" si="966"/>
        <v>14</v>
      </c>
      <c r="EK225" s="48">
        <v>0</v>
      </c>
      <c r="EL225" s="48">
        <v>0</v>
      </c>
      <c r="EM225" s="48">
        <v>0</v>
      </c>
      <c r="EN225" s="48">
        <v>0</v>
      </c>
      <c r="EO225" s="48">
        <v>0</v>
      </c>
      <c r="EP225" s="48">
        <v>0</v>
      </c>
      <c r="EQ225" s="48">
        <v>0</v>
      </c>
      <c r="ER225" s="48">
        <v>0</v>
      </c>
      <c r="ES225" s="48">
        <v>0</v>
      </c>
      <c r="ET225" s="48">
        <v>0</v>
      </c>
      <c r="EU225" s="48">
        <v>0</v>
      </c>
      <c r="EV225" s="48">
        <v>0</v>
      </c>
      <c r="EW225" s="48">
        <v>0</v>
      </c>
      <c r="EX225" s="48">
        <v>1</v>
      </c>
      <c r="EY225" s="48">
        <f t="shared" si="967"/>
        <v>1</v>
      </c>
      <c r="EZ225" s="48">
        <v>1</v>
      </c>
      <c r="FA225" s="158"/>
      <c r="FB225" s="48">
        <f t="shared" si="977"/>
        <v>9</v>
      </c>
      <c r="FC225" s="43">
        <f t="shared" si="968"/>
        <v>2018</v>
      </c>
      <c r="FD225" s="78"/>
      <c r="FE225" s="78"/>
      <c r="FF225" s="78"/>
      <c r="FG225" s="78"/>
      <c r="FH225" s="78"/>
      <c r="FI225" s="78"/>
      <c r="FJ225" s="23"/>
      <c r="FK225" s="48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>
        <v>4344</v>
      </c>
      <c r="FW225" s="43">
        <f t="shared" ref="FW225:GI228" si="1007">FV225</f>
        <v>4344</v>
      </c>
      <c r="FX225" s="43">
        <f t="shared" si="1007"/>
        <v>4344</v>
      </c>
      <c r="FY225" s="43">
        <f t="shared" si="1007"/>
        <v>4344</v>
      </c>
      <c r="FZ225" s="43">
        <f t="shared" si="1007"/>
        <v>4344</v>
      </c>
      <c r="GA225" s="43">
        <f t="shared" si="1007"/>
        <v>4344</v>
      </c>
      <c r="GB225" s="43">
        <f t="shared" si="1007"/>
        <v>4344</v>
      </c>
      <c r="GC225" s="43">
        <f t="shared" si="1007"/>
        <v>4344</v>
      </c>
      <c r="GD225" s="43">
        <f t="shared" si="1007"/>
        <v>4344</v>
      </c>
      <c r="GE225" s="43">
        <f t="shared" si="1007"/>
        <v>4344</v>
      </c>
      <c r="GF225" s="43">
        <f t="shared" si="1007"/>
        <v>4344</v>
      </c>
      <c r="GG225" s="43">
        <f t="shared" si="1007"/>
        <v>4344</v>
      </c>
      <c r="GH225" s="43">
        <f t="shared" si="1007"/>
        <v>4344</v>
      </c>
      <c r="GI225" s="43">
        <f t="shared" si="1007"/>
        <v>4344</v>
      </c>
      <c r="GJ225" s="158"/>
      <c r="GK225" s="48"/>
      <c r="GL225" s="43"/>
      <c r="GM225" s="43"/>
      <c r="GN225" s="43"/>
      <c r="GO225" s="43"/>
      <c r="GP225" s="43"/>
      <c r="GQ225" s="43"/>
      <c r="GR225" s="43"/>
      <c r="GS225" s="224"/>
      <c r="GT225" s="224"/>
      <c r="GU225" s="224"/>
      <c r="GV225" s="224">
        <v>1</v>
      </c>
      <c r="GW225" s="224">
        <v>1</v>
      </c>
      <c r="GX225" s="224">
        <v>1</v>
      </c>
      <c r="GY225" s="224">
        <v>1</v>
      </c>
      <c r="GZ225" s="224">
        <v>1</v>
      </c>
      <c r="HA225" s="224">
        <v>1</v>
      </c>
      <c r="HB225" s="224">
        <v>1</v>
      </c>
      <c r="HC225" s="224">
        <v>1</v>
      </c>
      <c r="HD225" s="224">
        <v>1</v>
      </c>
      <c r="HE225" s="224">
        <v>1</v>
      </c>
      <c r="HF225" s="224">
        <v>1</v>
      </c>
      <c r="HG225" s="224">
        <v>1</v>
      </c>
      <c r="HH225" s="224">
        <v>1</v>
      </c>
      <c r="HI225" s="224">
        <v>1</v>
      </c>
      <c r="HJ225" s="158"/>
      <c r="HK225" s="48">
        <f t="shared" si="969"/>
        <v>2017</v>
      </c>
      <c r="HL225" s="48">
        <f ca="1">IF($EJ225&gt;0,OFFSET(Dashboard!F$16,$EJ225-1,0),0)</f>
        <v>0</v>
      </c>
      <c r="HM225" s="48">
        <f ca="1">IF($EJ225&gt;0,OFFSET(Dashboard!G$16,$EJ225-1,0),0)</f>
        <v>0</v>
      </c>
      <c r="HN225" s="48">
        <f ca="1">IF($EJ225&gt;0,OFFSET(Dashboard!H$16,$EJ225-1,0),0)</f>
        <v>1</v>
      </c>
      <c r="HO225" s="158"/>
    </row>
    <row r="226" spans="1:223" ht="25.5" customHeight="1" x14ac:dyDescent="0.2">
      <c r="A226" s="48">
        <f t="shared" ca="1" si="941"/>
        <v>1</v>
      </c>
      <c r="B226" s="64">
        <f t="shared" si="1006"/>
        <v>216</v>
      </c>
      <c r="C226" s="64"/>
      <c r="D226" s="530" t="str">
        <f ca="1">IF(EJ226&gt;0,OFFSET(Dashboard!$E$16,EJ226-1,0),"")</f>
        <v>2016 T-24</v>
      </c>
      <c r="E226" s="156"/>
      <c r="F226" s="157" t="s">
        <v>657</v>
      </c>
      <c r="G226" s="716">
        <f t="shared" ca="1" si="1001"/>
        <v>4.1959467000000004</v>
      </c>
      <c r="H226" s="715">
        <f t="shared" ca="1" si="1002"/>
        <v>0.93073726800000001</v>
      </c>
      <c r="I226" s="713">
        <f t="shared" ca="1" si="1003"/>
        <v>0.53402958000000011</v>
      </c>
      <c r="J226" s="525">
        <v>42767</v>
      </c>
      <c r="K226" s="51">
        <v>15</v>
      </c>
      <c r="L226" s="158"/>
      <c r="M226" s="765">
        <v>1</v>
      </c>
      <c r="N226" s="86">
        <v>0</v>
      </c>
      <c r="O226" s="43">
        <v>100</v>
      </c>
      <c r="P226" s="158"/>
      <c r="R226" s="614">
        <v>0.55000000000000004</v>
      </c>
      <c r="S226" s="614">
        <v>1.22E-4</v>
      </c>
      <c r="T226" s="614">
        <v>7.0000000000000007E-2</v>
      </c>
      <c r="U226" s="135">
        <v>1</v>
      </c>
      <c r="V226" s="135">
        <v>1</v>
      </c>
      <c r="W226" s="135">
        <v>0</v>
      </c>
      <c r="X226" s="138"/>
      <c r="Y226" s="138"/>
      <c r="Z226" s="48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>
        <f t="shared" si="988"/>
        <v>7628994</v>
      </c>
      <c r="AL226" s="43">
        <f t="shared" si="989"/>
        <v>7628994</v>
      </c>
      <c r="AM226" s="43">
        <f t="shared" si="990"/>
        <v>7628994</v>
      </c>
      <c r="AN226" s="43">
        <f t="shared" si="991"/>
        <v>7628994</v>
      </c>
      <c r="AO226" s="43">
        <f t="shared" si="997"/>
        <v>7628994</v>
      </c>
      <c r="AP226" s="43">
        <f t="shared" si="998"/>
        <v>7628994</v>
      </c>
      <c r="AQ226" s="43">
        <f t="shared" si="952"/>
        <v>7628994</v>
      </c>
      <c r="AR226" s="43">
        <f t="shared" si="953"/>
        <v>7628994</v>
      </c>
      <c r="AS226" s="43">
        <f t="shared" si="954"/>
        <v>7628994</v>
      </c>
      <c r="AT226" s="43">
        <f t="shared" si="955"/>
        <v>7628994</v>
      </c>
      <c r="AU226" s="43">
        <f t="shared" si="956"/>
        <v>7628994</v>
      </c>
      <c r="AV226" s="43">
        <f t="shared" si="957"/>
        <v>7628994</v>
      </c>
      <c r="AW226" s="43">
        <f t="shared" si="958"/>
        <v>7628994</v>
      </c>
      <c r="AX226" s="43">
        <f t="shared" si="959"/>
        <v>7628994</v>
      </c>
      <c r="AY226" s="144"/>
      <c r="AZ226" s="23"/>
      <c r="BA226" s="526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>
        <f t="shared" si="992"/>
        <v>1</v>
      </c>
      <c r="BM226" s="92">
        <f t="shared" si="992"/>
        <v>1</v>
      </c>
      <c r="BN226" s="92">
        <f t="shared" si="992"/>
        <v>1</v>
      </c>
      <c r="BO226" s="92">
        <f t="shared" si="992"/>
        <v>1</v>
      </c>
      <c r="BP226" s="92">
        <f t="shared" si="992"/>
        <v>1</v>
      </c>
      <c r="BQ226" s="92">
        <f t="shared" si="992"/>
        <v>1</v>
      </c>
      <c r="BR226" s="92">
        <f t="shared" si="992"/>
        <v>1</v>
      </c>
      <c r="BS226" s="92">
        <f t="shared" si="992"/>
        <v>1</v>
      </c>
      <c r="BT226" s="92">
        <f t="shared" si="992"/>
        <v>1</v>
      </c>
      <c r="BU226" s="92">
        <f t="shared" si="992"/>
        <v>1</v>
      </c>
      <c r="BV226" s="92">
        <f t="shared" si="992"/>
        <v>1</v>
      </c>
      <c r="BW226" s="92">
        <f t="shared" si="992"/>
        <v>1</v>
      </c>
      <c r="BX226" s="92">
        <f t="shared" si="992"/>
        <v>1</v>
      </c>
      <c r="BY226" s="92">
        <f t="shared" si="992"/>
        <v>1</v>
      </c>
      <c r="BZ226" s="23"/>
      <c r="CA226" s="526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>
        <f t="shared" si="993"/>
        <v>1</v>
      </c>
      <c r="CM226" s="92">
        <f t="shared" si="993"/>
        <v>1</v>
      </c>
      <c r="CN226" s="92">
        <f t="shared" si="993"/>
        <v>1</v>
      </c>
      <c r="CO226" s="92">
        <f t="shared" si="993"/>
        <v>1</v>
      </c>
      <c r="CP226" s="92">
        <f t="shared" si="993"/>
        <v>1</v>
      </c>
      <c r="CQ226" s="92">
        <f t="shared" si="993"/>
        <v>1</v>
      </c>
      <c r="CR226" s="92">
        <f t="shared" si="993"/>
        <v>1</v>
      </c>
      <c r="CS226" s="92">
        <f t="shared" si="993"/>
        <v>1</v>
      </c>
      <c r="CT226" s="92">
        <f t="shared" si="993"/>
        <v>1</v>
      </c>
      <c r="CU226" s="92">
        <f t="shared" si="993"/>
        <v>1</v>
      </c>
      <c r="CV226" s="92">
        <f t="shared" si="993"/>
        <v>1</v>
      </c>
      <c r="CW226" s="92">
        <f t="shared" si="993"/>
        <v>1</v>
      </c>
      <c r="CX226" s="92">
        <f t="shared" si="993"/>
        <v>1</v>
      </c>
      <c r="CY226" s="92">
        <f t="shared" si="993"/>
        <v>1</v>
      </c>
      <c r="CZ226" s="158"/>
      <c r="DA226" s="526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>
        <f t="shared" si="994"/>
        <v>1</v>
      </c>
      <c r="DM226" s="92">
        <f t="shared" si="994"/>
        <v>1</v>
      </c>
      <c r="DN226" s="92">
        <f t="shared" si="994"/>
        <v>1</v>
      </c>
      <c r="DO226" s="92">
        <f t="shared" si="994"/>
        <v>1</v>
      </c>
      <c r="DP226" s="92">
        <f t="shared" si="994"/>
        <v>1</v>
      </c>
      <c r="DQ226" s="92">
        <f t="shared" si="994"/>
        <v>1</v>
      </c>
      <c r="DR226" s="92">
        <f t="shared" si="994"/>
        <v>1</v>
      </c>
      <c r="DS226" s="92">
        <f t="shared" si="994"/>
        <v>1</v>
      </c>
      <c r="DT226" s="92">
        <f t="shared" si="994"/>
        <v>1</v>
      </c>
      <c r="DU226" s="92">
        <f t="shared" si="994"/>
        <v>1</v>
      </c>
      <c r="DV226" s="92">
        <f t="shared" si="994"/>
        <v>1</v>
      </c>
      <c r="DW226" s="92">
        <f t="shared" si="994"/>
        <v>1</v>
      </c>
      <c r="DX226" s="92">
        <f t="shared" si="994"/>
        <v>1</v>
      </c>
      <c r="DY226" s="92">
        <f t="shared" si="994"/>
        <v>1</v>
      </c>
      <c r="DZ226" s="158"/>
      <c r="EA226" s="48">
        <v>12</v>
      </c>
      <c r="EB226" s="47">
        <v>0.48635307337964795</v>
      </c>
      <c r="EC226" s="48">
        <v>2008</v>
      </c>
      <c r="ED226" s="49">
        <v>0.01</v>
      </c>
      <c r="EE226" s="50">
        <v>0.4</v>
      </c>
      <c r="EF226" s="71"/>
      <c r="EH226" s="47">
        <f t="shared" si="960"/>
        <v>0.71</v>
      </c>
      <c r="EI226" s="23"/>
      <c r="EJ226" s="48">
        <f t="shared" si="966"/>
        <v>14</v>
      </c>
      <c r="EK226" s="48">
        <v>0</v>
      </c>
      <c r="EL226" s="48">
        <v>0</v>
      </c>
      <c r="EM226" s="48">
        <v>0</v>
      </c>
      <c r="EN226" s="48">
        <v>0</v>
      </c>
      <c r="EO226" s="48">
        <v>0</v>
      </c>
      <c r="EP226" s="48">
        <v>0</v>
      </c>
      <c r="EQ226" s="48">
        <v>0</v>
      </c>
      <c r="ER226" s="48">
        <v>0</v>
      </c>
      <c r="ES226" s="48">
        <v>0</v>
      </c>
      <c r="ET226" s="48">
        <v>0</v>
      </c>
      <c r="EU226" s="48">
        <v>0</v>
      </c>
      <c r="EV226" s="48">
        <v>0</v>
      </c>
      <c r="EW226" s="48">
        <v>0</v>
      </c>
      <c r="EX226" s="48">
        <v>1</v>
      </c>
      <c r="EY226" s="48">
        <f t="shared" si="967"/>
        <v>1</v>
      </c>
      <c r="EZ226" s="48">
        <v>1</v>
      </c>
      <c r="FA226" s="158"/>
      <c r="FB226" s="48">
        <f t="shared" si="977"/>
        <v>9</v>
      </c>
      <c r="FC226" s="43">
        <f t="shared" si="968"/>
        <v>2018</v>
      </c>
      <c r="FD226" s="78"/>
      <c r="FE226" s="78"/>
      <c r="FF226" s="78"/>
      <c r="FG226" s="78"/>
      <c r="FH226" s="78"/>
      <c r="FI226" s="78"/>
      <c r="FJ226" s="23"/>
      <c r="FK226" s="48"/>
      <c r="FL226" s="43"/>
      <c r="FM226" s="43"/>
      <c r="FN226" s="43"/>
      <c r="FO226" s="43"/>
      <c r="FP226" s="43"/>
      <c r="FQ226" s="43"/>
      <c r="FR226" s="43"/>
      <c r="FS226" s="43"/>
      <c r="FT226" s="43"/>
      <c r="FU226" s="43"/>
      <c r="FV226" s="43">
        <v>7628994</v>
      </c>
      <c r="FW226" s="43">
        <f t="shared" si="1007"/>
        <v>7628994</v>
      </c>
      <c r="FX226" s="43">
        <f t="shared" si="1007"/>
        <v>7628994</v>
      </c>
      <c r="FY226" s="43">
        <f t="shared" si="1007"/>
        <v>7628994</v>
      </c>
      <c r="FZ226" s="43">
        <f t="shared" si="1007"/>
        <v>7628994</v>
      </c>
      <c r="GA226" s="43">
        <f t="shared" si="1007"/>
        <v>7628994</v>
      </c>
      <c r="GB226" s="43">
        <f t="shared" si="1007"/>
        <v>7628994</v>
      </c>
      <c r="GC226" s="43">
        <f t="shared" si="1007"/>
        <v>7628994</v>
      </c>
      <c r="GD226" s="43">
        <f t="shared" si="1007"/>
        <v>7628994</v>
      </c>
      <c r="GE226" s="43">
        <f t="shared" si="1007"/>
        <v>7628994</v>
      </c>
      <c r="GF226" s="43">
        <f t="shared" si="1007"/>
        <v>7628994</v>
      </c>
      <c r="GG226" s="43">
        <f t="shared" si="1007"/>
        <v>7628994</v>
      </c>
      <c r="GH226" s="43">
        <f t="shared" si="1007"/>
        <v>7628994</v>
      </c>
      <c r="GI226" s="43">
        <f t="shared" si="1007"/>
        <v>7628994</v>
      </c>
      <c r="GJ226" s="158"/>
      <c r="GK226" s="48"/>
      <c r="GL226" s="43"/>
      <c r="GM226" s="43"/>
      <c r="GN226" s="43"/>
      <c r="GO226" s="43"/>
      <c r="GP226" s="43"/>
      <c r="GQ226" s="43"/>
      <c r="GR226" s="43"/>
      <c r="GS226" s="224"/>
      <c r="GT226" s="224"/>
      <c r="GU226" s="224"/>
      <c r="GV226" s="224">
        <v>1</v>
      </c>
      <c r="GW226" s="224">
        <v>1</v>
      </c>
      <c r="GX226" s="224">
        <v>1</v>
      </c>
      <c r="GY226" s="224">
        <v>1</v>
      </c>
      <c r="GZ226" s="224">
        <v>1</v>
      </c>
      <c r="HA226" s="224">
        <v>1</v>
      </c>
      <c r="HB226" s="224">
        <v>1</v>
      </c>
      <c r="HC226" s="224">
        <v>1</v>
      </c>
      <c r="HD226" s="224">
        <v>1</v>
      </c>
      <c r="HE226" s="224">
        <v>1</v>
      </c>
      <c r="HF226" s="224">
        <v>1</v>
      </c>
      <c r="HG226" s="224">
        <v>1</v>
      </c>
      <c r="HH226" s="224">
        <v>1</v>
      </c>
      <c r="HI226" s="224">
        <v>1</v>
      </c>
      <c r="HJ226" s="158"/>
      <c r="HK226" s="48">
        <f t="shared" si="969"/>
        <v>2017</v>
      </c>
      <c r="HL226" s="48">
        <f ca="1">IF($EJ226&gt;0,OFFSET(Dashboard!F$16,$EJ226-1,0),0)</f>
        <v>0</v>
      </c>
      <c r="HM226" s="48">
        <f ca="1">IF($EJ226&gt;0,OFFSET(Dashboard!G$16,$EJ226-1,0),0)</f>
        <v>0</v>
      </c>
      <c r="HN226" s="48">
        <f ca="1">IF($EJ226&gt;0,OFFSET(Dashboard!H$16,$EJ226-1,0),0)</f>
        <v>1</v>
      </c>
      <c r="HO226" s="158"/>
    </row>
    <row r="227" spans="1:223" ht="25.5" customHeight="1" x14ac:dyDescent="0.2">
      <c r="A227" s="48">
        <f t="shared" ca="1" si="941"/>
        <v>1</v>
      </c>
      <c r="B227" s="64">
        <f t="shared" si="1006"/>
        <v>217</v>
      </c>
      <c r="C227" s="64"/>
      <c r="D227" s="530" t="str">
        <f ca="1">IF(EJ227&gt;0,OFFSET(Dashboard!$E$16,EJ227-1,0),"")</f>
        <v>2016 T-24</v>
      </c>
      <c r="E227" s="156"/>
      <c r="F227" s="157" t="s">
        <v>669</v>
      </c>
      <c r="G227" s="715">
        <f t="shared" ca="1" si="1001"/>
        <v>14.5</v>
      </c>
      <c r="H227" s="715">
        <f t="shared" ca="1" si="1002"/>
        <v>19.399999999999995</v>
      </c>
      <c r="I227" s="713">
        <f t="shared" ca="1" si="1003"/>
        <v>0</v>
      </c>
      <c r="J227" s="525">
        <v>42767</v>
      </c>
      <c r="K227" s="51">
        <v>20</v>
      </c>
      <c r="L227" s="158"/>
      <c r="M227" s="765">
        <v>1</v>
      </c>
      <c r="N227" s="86">
        <v>0</v>
      </c>
      <c r="O227" s="43">
        <v>100</v>
      </c>
      <c r="P227" s="158"/>
      <c r="R227" s="614">
        <v>3.2129403944161312E-2</v>
      </c>
      <c r="S227" s="743">
        <v>4.298692665632616E-5</v>
      </c>
      <c r="T227" s="614">
        <v>0</v>
      </c>
      <c r="U227" s="135">
        <v>1</v>
      </c>
      <c r="V227" s="135">
        <v>1</v>
      </c>
      <c r="W227" s="135">
        <v>0</v>
      </c>
      <c r="X227" s="138"/>
      <c r="Y227" s="138"/>
      <c r="Z227" s="48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>
        <f t="shared" ref="AK227:AX227" si="1008">FV227*GV227</f>
        <v>451300000</v>
      </c>
      <c r="AL227" s="43">
        <f t="shared" si="1008"/>
        <v>451300000</v>
      </c>
      <c r="AM227" s="43">
        <f t="shared" si="1008"/>
        <v>451300000</v>
      </c>
      <c r="AN227" s="43">
        <f t="shared" si="1008"/>
        <v>451300000</v>
      </c>
      <c r="AO227" s="43">
        <f t="shared" si="1008"/>
        <v>451300000</v>
      </c>
      <c r="AP227" s="43">
        <f t="shared" si="1008"/>
        <v>451300000</v>
      </c>
      <c r="AQ227" s="43">
        <f t="shared" si="1008"/>
        <v>451300000</v>
      </c>
      <c r="AR227" s="43">
        <f t="shared" si="1008"/>
        <v>451300000</v>
      </c>
      <c r="AS227" s="43">
        <f t="shared" si="1008"/>
        <v>451300000</v>
      </c>
      <c r="AT227" s="43">
        <f t="shared" si="1008"/>
        <v>451300000</v>
      </c>
      <c r="AU227" s="43">
        <f t="shared" si="1008"/>
        <v>451300000</v>
      </c>
      <c r="AV227" s="43">
        <f t="shared" si="1008"/>
        <v>451300000</v>
      </c>
      <c r="AW227" s="43">
        <f t="shared" si="1008"/>
        <v>451300000</v>
      </c>
      <c r="AX227" s="43">
        <f t="shared" si="1008"/>
        <v>451300000</v>
      </c>
      <c r="AY227" s="144"/>
      <c r="AZ227" s="23"/>
      <c r="BA227" s="526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>
        <f t="shared" si="992"/>
        <v>1</v>
      </c>
      <c r="BM227" s="92">
        <f t="shared" si="992"/>
        <v>1</v>
      </c>
      <c r="BN227" s="92">
        <f t="shared" si="992"/>
        <v>1</v>
      </c>
      <c r="BO227" s="92">
        <f t="shared" si="992"/>
        <v>1</v>
      </c>
      <c r="BP227" s="92">
        <f t="shared" si="992"/>
        <v>1</v>
      </c>
      <c r="BQ227" s="92">
        <f t="shared" si="992"/>
        <v>1</v>
      </c>
      <c r="BR227" s="92">
        <f t="shared" si="992"/>
        <v>1</v>
      </c>
      <c r="BS227" s="92">
        <f t="shared" si="992"/>
        <v>1</v>
      </c>
      <c r="BT227" s="92">
        <f t="shared" si="992"/>
        <v>1</v>
      </c>
      <c r="BU227" s="92">
        <f t="shared" si="992"/>
        <v>1</v>
      </c>
      <c r="BV227" s="92">
        <f t="shared" si="992"/>
        <v>1</v>
      </c>
      <c r="BW227" s="92">
        <f t="shared" si="992"/>
        <v>1</v>
      </c>
      <c r="BX227" s="92">
        <f t="shared" si="992"/>
        <v>1</v>
      </c>
      <c r="BY227" s="92">
        <f t="shared" si="992"/>
        <v>1</v>
      </c>
      <c r="BZ227" s="23"/>
      <c r="CA227" s="526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>
        <f t="shared" si="993"/>
        <v>1</v>
      </c>
      <c r="CM227" s="92">
        <f t="shared" si="993"/>
        <v>1</v>
      </c>
      <c r="CN227" s="92">
        <f t="shared" si="993"/>
        <v>1</v>
      </c>
      <c r="CO227" s="92">
        <f t="shared" si="993"/>
        <v>1</v>
      </c>
      <c r="CP227" s="92">
        <f t="shared" si="993"/>
        <v>1</v>
      </c>
      <c r="CQ227" s="92">
        <f t="shared" si="993"/>
        <v>1</v>
      </c>
      <c r="CR227" s="92">
        <f t="shared" si="993"/>
        <v>1</v>
      </c>
      <c r="CS227" s="92">
        <f t="shared" si="993"/>
        <v>1</v>
      </c>
      <c r="CT227" s="92">
        <f t="shared" si="993"/>
        <v>1</v>
      </c>
      <c r="CU227" s="92">
        <f t="shared" si="993"/>
        <v>1</v>
      </c>
      <c r="CV227" s="92">
        <f t="shared" si="993"/>
        <v>1</v>
      </c>
      <c r="CW227" s="92">
        <f t="shared" si="993"/>
        <v>1</v>
      </c>
      <c r="CX227" s="92">
        <f t="shared" si="993"/>
        <v>1</v>
      </c>
      <c r="CY227" s="92">
        <f t="shared" si="993"/>
        <v>1</v>
      </c>
      <c r="CZ227" s="158"/>
      <c r="DA227" s="526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>
        <f t="shared" si="994"/>
        <v>1</v>
      </c>
      <c r="DM227" s="92">
        <f t="shared" si="994"/>
        <v>1</v>
      </c>
      <c r="DN227" s="92">
        <f t="shared" si="994"/>
        <v>1</v>
      </c>
      <c r="DO227" s="92">
        <f t="shared" si="994"/>
        <v>1</v>
      </c>
      <c r="DP227" s="92">
        <f t="shared" si="994"/>
        <v>1</v>
      </c>
      <c r="DQ227" s="92">
        <f t="shared" si="994"/>
        <v>1</v>
      </c>
      <c r="DR227" s="92">
        <f t="shared" si="994"/>
        <v>1</v>
      </c>
      <c r="DS227" s="92">
        <f t="shared" si="994"/>
        <v>1</v>
      </c>
      <c r="DT227" s="92">
        <f t="shared" si="994"/>
        <v>1</v>
      </c>
      <c r="DU227" s="92">
        <f t="shared" si="994"/>
        <v>1</v>
      </c>
      <c r="DV227" s="92">
        <f t="shared" si="994"/>
        <v>1</v>
      </c>
      <c r="DW227" s="92">
        <f t="shared" si="994"/>
        <v>1</v>
      </c>
      <c r="DX227" s="92">
        <f t="shared" si="994"/>
        <v>1</v>
      </c>
      <c r="DY227" s="92">
        <f t="shared" si="994"/>
        <v>1</v>
      </c>
      <c r="DZ227" s="158"/>
      <c r="EA227" s="48">
        <v>12</v>
      </c>
      <c r="EB227" s="47">
        <v>0.48635307337964795</v>
      </c>
      <c r="EC227" s="48">
        <v>2008</v>
      </c>
      <c r="ED227" s="49">
        <v>0.01</v>
      </c>
      <c r="EE227" s="50">
        <v>0.4</v>
      </c>
      <c r="EF227" s="71"/>
      <c r="EH227" s="47">
        <f t="shared" ref="EH227:EH233" si="1009">$EH$6</f>
        <v>0.71</v>
      </c>
      <c r="EI227" s="23"/>
      <c r="EJ227" s="48">
        <f t="shared" si="966"/>
        <v>14</v>
      </c>
      <c r="EK227" s="48">
        <v>0</v>
      </c>
      <c r="EL227" s="48">
        <v>0</v>
      </c>
      <c r="EM227" s="48">
        <v>0</v>
      </c>
      <c r="EN227" s="48">
        <v>0</v>
      </c>
      <c r="EO227" s="48">
        <v>0</v>
      </c>
      <c r="EP227" s="48">
        <v>0</v>
      </c>
      <c r="EQ227" s="48">
        <v>0</v>
      </c>
      <c r="ER227" s="48">
        <v>0</v>
      </c>
      <c r="ES227" s="48">
        <v>0</v>
      </c>
      <c r="ET227" s="48">
        <v>0</v>
      </c>
      <c r="EU227" s="48">
        <v>0</v>
      </c>
      <c r="EV227" s="48">
        <v>0</v>
      </c>
      <c r="EW227" s="48">
        <v>0</v>
      </c>
      <c r="EX227" s="48">
        <v>1</v>
      </c>
      <c r="EY227" s="48">
        <f t="shared" si="967"/>
        <v>1</v>
      </c>
      <c r="EZ227" s="48">
        <v>1</v>
      </c>
      <c r="FA227" s="158"/>
      <c r="FB227" s="48">
        <f t="shared" si="977"/>
        <v>9</v>
      </c>
      <c r="FC227" s="43">
        <f t="shared" si="968"/>
        <v>2018</v>
      </c>
      <c r="FD227" s="78"/>
      <c r="FE227" s="78"/>
      <c r="FF227" s="78"/>
      <c r="FG227" s="78"/>
      <c r="FH227" s="78"/>
      <c r="FI227" s="78"/>
      <c r="FJ227" s="23"/>
      <c r="FK227" s="48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>
        <v>451300000</v>
      </c>
      <c r="FW227" s="43">
        <f t="shared" ref="FW227:GI227" si="1010">FV227</f>
        <v>451300000</v>
      </c>
      <c r="FX227" s="43">
        <f t="shared" si="1010"/>
        <v>451300000</v>
      </c>
      <c r="FY227" s="43">
        <f t="shared" si="1010"/>
        <v>451300000</v>
      </c>
      <c r="FZ227" s="43">
        <f t="shared" si="1010"/>
        <v>451300000</v>
      </c>
      <c r="GA227" s="43">
        <f t="shared" si="1010"/>
        <v>451300000</v>
      </c>
      <c r="GB227" s="43">
        <f t="shared" si="1010"/>
        <v>451300000</v>
      </c>
      <c r="GC227" s="43">
        <f t="shared" si="1010"/>
        <v>451300000</v>
      </c>
      <c r="GD227" s="43">
        <f t="shared" si="1010"/>
        <v>451300000</v>
      </c>
      <c r="GE227" s="43">
        <f t="shared" si="1010"/>
        <v>451300000</v>
      </c>
      <c r="GF227" s="43">
        <f t="shared" si="1010"/>
        <v>451300000</v>
      </c>
      <c r="GG227" s="43">
        <f t="shared" si="1010"/>
        <v>451300000</v>
      </c>
      <c r="GH227" s="43">
        <f t="shared" si="1010"/>
        <v>451300000</v>
      </c>
      <c r="GI227" s="43">
        <f t="shared" si="1010"/>
        <v>451300000</v>
      </c>
      <c r="GJ227" s="158"/>
      <c r="GK227" s="48"/>
      <c r="GL227" s="43"/>
      <c r="GM227" s="43"/>
      <c r="GN227" s="43"/>
      <c r="GO227" s="43"/>
      <c r="GP227" s="43"/>
      <c r="GQ227" s="43"/>
      <c r="GR227" s="43"/>
      <c r="GS227" s="224"/>
      <c r="GT227" s="224"/>
      <c r="GU227" s="224"/>
      <c r="GV227" s="224">
        <v>1</v>
      </c>
      <c r="GW227" s="224">
        <v>1</v>
      </c>
      <c r="GX227" s="224">
        <v>1</v>
      </c>
      <c r="GY227" s="224">
        <v>1</v>
      </c>
      <c r="GZ227" s="224">
        <v>1</v>
      </c>
      <c r="HA227" s="224">
        <v>1</v>
      </c>
      <c r="HB227" s="224">
        <v>1</v>
      </c>
      <c r="HC227" s="224">
        <v>1</v>
      </c>
      <c r="HD227" s="224">
        <v>1</v>
      </c>
      <c r="HE227" s="224">
        <v>1</v>
      </c>
      <c r="HF227" s="224">
        <v>1</v>
      </c>
      <c r="HG227" s="224">
        <v>1</v>
      </c>
      <c r="HH227" s="224">
        <v>1</v>
      </c>
      <c r="HI227" s="224">
        <v>1</v>
      </c>
      <c r="HJ227" s="158"/>
      <c r="HK227" s="48">
        <f t="shared" si="969"/>
        <v>2017</v>
      </c>
      <c r="HL227" s="48">
        <f ca="1">IF($EJ227&gt;0,OFFSET(Dashboard!F$16,$EJ227-1,0),0)</f>
        <v>0</v>
      </c>
      <c r="HM227" s="48">
        <f ca="1">IF($EJ227&gt;0,OFFSET(Dashboard!G$16,$EJ227-1,0),0)</f>
        <v>0</v>
      </c>
      <c r="HN227" s="48">
        <f ca="1">IF($EJ227&gt;0,OFFSET(Dashboard!H$16,$EJ227-1,0),0)</f>
        <v>1</v>
      </c>
      <c r="HO227" s="158"/>
    </row>
    <row r="228" spans="1:223" ht="25.5" customHeight="1" x14ac:dyDescent="0.2">
      <c r="A228" s="48">
        <f t="shared" ca="1" si="941"/>
        <v>1</v>
      </c>
      <c r="B228" s="64">
        <f t="shared" si="1006"/>
        <v>218</v>
      </c>
      <c r="C228" s="64"/>
      <c r="D228" s="530" t="str">
        <f ca="1">IF(EJ228&gt;0,OFFSET(Dashboard!$E$16,EJ228-1,0),"")</f>
        <v>2016 T-24</v>
      </c>
      <c r="E228" s="156"/>
      <c r="F228" s="157" t="s">
        <v>658</v>
      </c>
      <c r="G228" s="716">
        <f t="shared" ca="1" si="1001"/>
        <v>0.68496000000000001</v>
      </c>
      <c r="H228" s="715">
        <f t="shared" ca="1" si="1002"/>
        <v>2.96E-3</v>
      </c>
      <c r="I228" s="713">
        <f t="shared" ca="1" si="1003"/>
        <v>0</v>
      </c>
      <c r="J228" s="525">
        <v>42767</v>
      </c>
      <c r="K228" s="51">
        <v>15</v>
      </c>
      <c r="L228" s="158"/>
      <c r="M228" s="765">
        <v>1</v>
      </c>
      <c r="N228" s="86">
        <v>0</v>
      </c>
      <c r="O228" s="43">
        <v>100</v>
      </c>
      <c r="P228" s="158"/>
      <c r="R228" s="614">
        <v>17124</v>
      </c>
      <c r="S228" s="614">
        <v>7.3999999999999996E-2</v>
      </c>
      <c r="T228" s="614">
        <v>0</v>
      </c>
      <c r="U228" s="135">
        <v>1.1000000000000001</v>
      </c>
      <c r="V228" s="135">
        <v>1.32</v>
      </c>
      <c r="W228" s="135">
        <v>-4.1000000000000003E-3</v>
      </c>
      <c r="X228" s="138"/>
      <c r="Y228" s="138"/>
      <c r="Z228" s="48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>
        <f t="shared" si="988"/>
        <v>40</v>
      </c>
      <c r="AL228" s="43">
        <f t="shared" si="989"/>
        <v>40</v>
      </c>
      <c r="AM228" s="43">
        <f t="shared" si="990"/>
        <v>40</v>
      </c>
      <c r="AN228" s="43">
        <f t="shared" si="991"/>
        <v>40</v>
      </c>
      <c r="AO228" s="43">
        <f t="shared" si="997"/>
        <v>40</v>
      </c>
      <c r="AP228" s="43">
        <f t="shared" si="998"/>
        <v>40</v>
      </c>
      <c r="AQ228" s="43">
        <f t="shared" ref="AQ228:AX228" si="1011">GB228*HB228</f>
        <v>40</v>
      </c>
      <c r="AR228" s="43">
        <f t="shared" si="1011"/>
        <v>40</v>
      </c>
      <c r="AS228" s="43">
        <f t="shared" si="1011"/>
        <v>40</v>
      </c>
      <c r="AT228" s="43">
        <f t="shared" si="1011"/>
        <v>40</v>
      </c>
      <c r="AU228" s="43">
        <f t="shared" si="1011"/>
        <v>40</v>
      </c>
      <c r="AV228" s="43">
        <f t="shared" si="1011"/>
        <v>40</v>
      </c>
      <c r="AW228" s="43">
        <f t="shared" si="1011"/>
        <v>40</v>
      </c>
      <c r="AX228" s="43">
        <f t="shared" si="1011"/>
        <v>40</v>
      </c>
      <c r="AY228" s="144"/>
      <c r="AZ228" s="23"/>
      <c r="BA228" s="526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>
        <f t="shared" si="992"/>
        <v>1</v>
      </c>
      <c r="BM228" s="92">
        <f t="shared" si="992"/>
        <v>1</v>
      </c>
      <c r="BN228" s="92">
        <f t="shared" si="992"/>
        <v>1</v>
      </c>
      <c r="BO228" s="92">
        <f t="shared" si="992"/>
        <v>1</v>
      </c>
      <c r="BP228" s="92">
        <f t="shared" si="992"/>
        <v>1</v>
      </c>
      <c r="BQ228" s="92">
        <f t="shared" si="992"/>
        <v>1</v>
      </c>
      <c r="BR228" s="92">
        <f t="shared" si="992"/>
        <v>1</v>
      </c>
      <c r="BS228" s="92">
        <f t="shared" si="992"/>
        <v>1</v>
      </c>
      <c r="BT228" s="92">
        <f t="shared" si="992"/>
        <v>1</v>
      </c>
      <c r="BU228" s="92">
        <f t="shared" si="992"/>
        <v>1</v>
      </c>
      <c r="BV228" s="92">
        <f t="shared" si="992"/>
        <v>1</v>
      </c>
      <c r="BW228" s="92">
        <f t="shared" si="992"/>
        <v>1</v>
      </c>
      <c r="BX228" s="92">
        <f t="shared" si="992"/>
        <v>1</v>
      </c>
      <c r="BY228" s="92">
        <f t="shared" si="992"/>
        <v>1</v>
      </c>
      <c r="BZ228" s="23"/>
      <c r="CA228" s="526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>
        <f t="shared" si="993"/>
        <v>1</v>
      </c>
      <c r="CM228" s="92">
        <f t="shared" si="993"/>
        <v>1</v>
      </c>
      <c r="CN228" s="92">
        <f t="shared" si="993"/>
        <v>1</v>
      </c>
      <c r="CO228" s="92">
        <f t="shared" si="993"/>
        <v>1</v>
      </c>
      <c r="CP228" s="92">
        <f t="shared" si="993"/>
        <v>1</v>
      </c>
      <c r="CQ228" s="92">
        <f t="shared" si="993"/>
        <v>1</v>
      </c>
      <c r="CR228" s="92">
        <f t="shared" si="993"/>
        <v>1</v>
      </c>
      <c r="CS228" s="92">
        <f t="shared" si="993"/>
        <v>1</v>
      </c>
      <c r="CT228" s="92">
        <f t="shared" si="993"/>
        <v>1</v>
      </c>
      <c r="CU228" s="92">
        <f t="shared" si="993"/>
        <v>1</v>
      </c>
      <c r="CV228" s="92">
        <f t="shared" si="993"/>
        <v>1</v>
      </c>
      <c r="CW228" s="92">
        <f t="shared" si="993"/>
        <v>1</v>
      </c>
      <c r="CX228" s="92">
        <f t="shared" si="993"/>
        <v>1</v>
      </c>
      <c r="CY228" s="92">
        <f t="shared" si="993"/>
        <v>1</v>
      </c>
      <c r="CZ228" s="158"/>
      <c r="DA228" s="526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>
        <f t="shared" si="994"/>
        <v>1</v>
      </c>
      <c r="DM228" s="92">
        <f t="shared" si="994"/>
        <v>1</v>
      </c>
      <c r="DN228" s="92">
        <f t="shared" si="994"/>
        <v>1</v>
      </c>
      <c r="DO228" s="92">
        <f t="shared" si="994"/>
        <v>1</v>
      </c>
      <c r="DP228" s="92">
        <f t="shared" si="994"/>
        <v>1</v>
      </c>
      <c r="DQ228" s="92">
        <f t="shared" si="994"/>
        <v>1</v>
      </c>
      <c r="DR228" s="92">
        <f t="shared" si="994"/>
        <v>1</v>
      </c>
      <c r="DS228" s="92">
        <f t="shared" si="994"/>
        <v>1</v>
      </c>
      <c r="DT228" s="92">
        <f t="shared" si="994"/>
        <v>1</v>
      </c>
      <c r="DU228" s="92">
        <f t="shared" si="994"/>
        <v>1</v>
      </c>
      <c r="DV228" s="92">
        <f t="shared" si="994"/>
        <v>1</v>
      </c>
      <c r="DW228" s="92">
        <f t="shared" si="994"/>
        <v>1</v>
      </c>
      <c r="DX228" s="92">
        <f t="shared" si="994"/>
        <v>1</v>
      </c>
      <c r="DY228" s="92">
        <f t="shared" si="994"/>
        <v>1</v>
      </c>
      <c r="DZ228" s="158"/>
      <c r="EA228" s="48">
        <v>12</v>
      </c>
      <c r="EB228" s="47">
        <v>0.41400241739583998</v>
      </c>
      <c r="EC228" s="48">
        <v>2008</v>
      </c>
      <c r="ED228" s="49">
        <v>0.01</v>
      </c>
      <c r="EE228" s="50">
        <v>0.4</v>
      </c>
      <c r="EF228" s="71"/>
      <c r="EH228" s="47">
        <f t="shared" si="1009"/>
        <v>0.71</v>
      </c>
      <c r="EI228" s="23"/>
      <c r="EJ228" s="48">
        <f t="shared" si="966"/>
        <v>14</v>
      </c>
      <c r="EK228" s="48">
        <v>0</v>
      </c>
      <c r="EL228" s="48">
        <v>0</v>
      </c>
      <c r="EM228" s="48">
        <v>0</v>
      </c>
      <c r="EN228" s="48">
        <v>0</v>
      </c>
      <c r="EO228" s="48">
        <v>0</v>
      </c>
      <c r="EP228" s="48">
        <v>0</v>
      </c>
      <c r="EQ228" s="48">
        <v>0</v>
      </c>
      <c r="ER228" s="48">
        <v>0</v>
      </c>
      <c r="ES228" s="48">
        <v>0</v>
      </c>
      <c r="ET228" s="48">
        <v>0</v>
      </c>
      <c r="EU228" s="48">
        <v>0</v>
      </c>
      <c r="EV228" s="48">
        <v>0</v>
      </c>
      <c r="EW228" s="48">
        <v>0</v>
      </c>
      <c r="EX228" s="48">
        <v>1</v>
      </c>
      <c r="EY228" s="48">
        <f t="shared" si="967"/>
        <v>1</v>
      </c>
      <c r="EZ228" s="48">
        <v>1</v>
      </c>
      <c r="FA228" s="158"/>
      <c r="FB228" s="48">
        <f t="shared" si="977"/>
        <v>9</v>
      </c>
      <c r="FC228" s="43">
        <f t="shared" si="968"/>
        <v>2018</v>
      </c>
      <c r="FD228" s="78"/>
      <c r="FE228" s="78"/>
      <c r="FF228" s="78"/>
      <c r="FG228" s="78"/>
      <c r="FH228" s="78"/>
      <c r="FI228" s="78"/>
      <c r="FJ228" s="23"/>
      <c r="FK228" s="48"/>
      <c r="FL228" s="43"/>
      <c r="FM228" s="43"/>
      <c r="FN228" s="43"/>
      <c r="FO228" s="43"/>
      <c r="FP228" s="43"/>
      <c r="FQ228" s="43"/>
      <c r="FR228" s="43"/>
      <c r="FS228" s="43"/>
      <c r="FT228" s="43"/>
      <c r="FU228" s="43"/>
      <c r="FV228" s="43">
        <v>40</v>
      </c>
      <c r="FW228" s="43">
        <f t="shared" si="1007"/>
        <v>40</v>
      </c>
      <c r="FX228" s="43">
        <f t="shared" si="1007"/>
        <v>40</v>
      </c>
      <c r="FY228" s="43">
        <f t="shared" si="1007"/>
        <v>40</v>
      </c>
      <c r="FZ228" s="43">
        <f t="shared" si="1007"/>
        <v>40</v>
      </c>
      <c r="GA228" s="43">
        <f t="shared" si="1007"/>
        <v>40</v>
      </c>
      <c r="GB228" s="43">
        <f t="shared" si="1007"/>
        <v>40</v>
      </c>
      <c r="GC228" s="43">
        <f t="shared" si="1007"/>
        <v>40</v>
      </c>
      <c r="GD228" s="43">
        <f t="shared" si="1007"/>
        <v>40</v>
      </c>
      <c r="GE228" s="43">
        <f t="shared" si="1007"/>
        <v>40</v>
      </c>
      <c r="GF228" s="43">
        <f t="shared" si="1007"/>
        <v>40</v>
      </c>
      <c r="GG228" s="43">
        <f t="shared" si="1007"/>
        <v>40</v>
      </c>
      <c r="GH228" s="43">
        <f t="shared" si="1007"/>
        <v>40</v>
      </c>
      <c r="GI228" s="43">
        <f t="shared" si="1007"/>
        <v>40</v>
      </c>
      <c r="GJ228" s="158"/>
      <c r="GK228" s="48"/>
      <c r="GL228" s="43"/>
      <c r="GM228" s="43"/>
      <c r="GN228" s="43"/>
      <c r="GO228" s="43"/>
      <c r="GP228" s="43"/>
      <c r="GQ228" s="43"/>
      <c r="GR228" s="43"/>
      <c r="GS228" s="224"/>
      <c r="GT228" s="224"/>
      <c r="GU228" s="224"/>
      <c r="GV228" s="224">
        <v>1</v>
      </c>
      <c r="GW228" s="224">
        <v>1</v>
      </c>
      <c r="GX228" s="224">
        <v>1</v>
      </c>
      <c r="GY228" s="224">
        <v>1</v>
      </c>
      <c r="GZ228" s="224">
        <v>1</v>
      </c>
      <c r="HA228" s="224">
        <v>1</v>
      </c>
      <c r="HB228" s="224">
        <v>1</v>
      </c>
      <c r="HC228" s="224">
        <v>1</v>
      </c>
      <c r="HD228" s="224">
        <v>1</v>
      </c>
      <c r="HE228" s="224">
        <v>1</v>
      </c>
      <c r="HF228" s="224">
        <v>1</v>
      </c>
      <c r="HG228" s="224">
        <v>1</v>
      </c>
      <c r="HH228" s="224">
        <v>1</v>
      </c>
      <c r="HI228" s="224">
        <v>1</v>
      </c>
      <c r="HJ228" s="158"/>
      <c r="HK228" s="48">
        <f t="shared" si="969"/>
        <v>2017</v>
      </c>
      <c r="HL228" s="48">
        <f ca="1">IF($EJ228&gt;0,OFFSET(Dashboard!F$16,$EJ228-1,0),0)</f>
        <v>0</v>
      </c>
      <c r="HM228" s="48">
        <f ca="1">IF($EJ228&gt;0,OFFSET(Dashboard!G$16,$EJ228-1,0),0)</f>
        <v>0</v>
      </c>
      <c r="HN228" s="48">
        <f ca="1">IF($EJ228&gt;0,OFFSET(Dashboard!H$16,$EJ228-1,0),0)</f>
        <v>1</v>
      </c>
      <c r="HO228" s="158"/>
    </row>
    <row r="229" spans="1:223" ht="25.5" customHeight="1" x14ac:dyDescent="0.2">
      <c r="A229" s="48">
        <f t="shared" ref="A229:A233" ca="1" si="1012">OFFSET(EJ229,0,$E$1)</f>
        <v>1</v>
      </c>
      <c r="B229" s="64">
        <f t="shared" si="1006"/>
        <v>219</v>
      </c>
      <c r="C229" s="64"/>
      <c r="D229" s="530" t="str">
        <f ca="1">IF(EJ229&gt;0,OFFSET(Dashboard!$E$16,EJ229-1,0),"")</f>
        <v>2016 T-24</v>
      </c>
      <c r="E229" s="156"/>
      <c r="F229" s="157" t="s">
        <v>535</v>
      </c>
      <c r="G229" s="716">
        <f t="shared" ref="G229:G233" ca="1" si="1013">R229*OFFSET($Z229,0,YEAR($J229)-2006)/1000000</f>
        <v>129.79999999999998</v>
      </c>
      <c r="H229" s="715">
        <f t="shared" ref="H229:H233" ca="1" si="1014">S229*OFFSET($Z229,0,YEAR($J229)-2006)/1000</f>
        <v>79.7</v>
      </c>
      <c r="I229" s="713">
        <f t="shared" ref="I229:I233" ca="1" si="1015">T229*OFFSET($Z229,0,YEAR($J229)-2006)/1000000</f>
        <v>-0.33</v>
      </c>
      <c r="J229" s="525">
        <v>43009</v>
      </c>
      <c r="K229" s="51">
        <v>15</v>
      </c>
      <c r="L229" s="158"/>
      <c r="M229" s="765">
        <v>1</v>
      </c>
      <c r="N229" s="86">
        <v>0</v>
      </c>
      <c r="O229" s="43">
        <v>100</v>
      </c>
      <c r="P229" s="158"/>
      <c r="Q229" s="634"/>
      <c r="R229" s="614">
        <v>0.66494539046331014</v>
      </c>
      <c r="S229" s="615">
        <v>4.0829081371283372E-4</v>
      </c>
      <c r="T229" s="615">
        <v>-1.6905391282965514E-3</v>
      </c>
      <c r="U229" s="135">
        <v>1</v>
      </c>
      <c r="V229" s="135">
        <v>1</v>
      </c>
      <c r="W229" s="135">
        <v>0</v>
      </c>
      <c r="X229" s="138"/>
      <c r="Y229" s="138"/>
      <c r="Z229" s="48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>
        <f t="shared" si="988"/>
        <v>195204000</v>
      </c>
      <c r="AL229" s="43">
        <f t="shared" si="989"/>
        <v>183326066.02721685</v>
      </c>
      <c r="AM229" s="43">
        <f t="shared" si="990"/>
        <v>183326066.02721685</v>
      </c>
      <c r="AN229" s="43">
        <f t="shared" si="991"/>
        <v>183326066.02721685</v>
      </c>
      <c r="AO229" s="43">
        <f t="shared" si="997"/>
        <v>183326066.02721685</v>
      </c>
      <c r="AP229" s="43">
        <f t="shared" si="998"/>
        <v>183326066.02721685</v>
      </c>
      <c r="AQ229" s="43">
        <f t="shared" ref="AQ229:AX229" si="1016">GB229*HB229</f>
        <v>183326066.02721685</v>
      </c>
      <c r="AR229" s="43">
        <f t="shared" si="1016"/>
        <v>183326066.02721685</v>
      </c>
      <c r="AS229" s="43">
        <f t="shared" si="1016"/>
        <v>183326066.02721685</v>
      </c>
      <c r="AT229" s="43">
        <f t="shared" si="1016"/>
        <v>183326066.02721685</v>
      </c>
      <c r="AU229" s="43">
        <f t="shared" si="1016"/>
        <v>183326066.02721685</v>
      </c>
      <c r="AV229" s="43">
        <f t="shared" si="1016"/>
        <v>183326066.02721685</v>
      </c>
      <c r="AW229" s="43">
        <f t="shared" si="1016"/>
        <v>183326066.02721685</v>
      </c>
      <c r="AX229" s="43">
        <f t="shared" si="1016"/>
        <v>183326066.02721685</v>
      </c>
      <c r="AY229" s="144"/>
      <c r="AZ229" s="23"/>
      <c r="BA229" s="526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>
        <f t="shared" ref="BL229:BY231" si="1017">$BM$6</f>
        <v>1</v>
      </c>
      <c r="BM229" s="92">
        <f t="shared" si="1017"/>
        <v>1</v>
      </c>
      <c r="BN229" s="92">
        <f t="shared" si="1017"/>
        <v>1</v>
      </c>
      <c r="BO229" s="92">
        <f t="shared" si="1017"/>
        <v>1</v>
      </c>
      <c r="BP229" s="92">
        <f t="shared" si="1017"/>
        <v>1</v>
      </c>
      <c r="BQ229" s="92">
        <f t="shared" si="1017"/>
        <v>1</v>
      </c>
      <c r="BR229" s="92">
        <f t="shared" si="1017"/>
        <v>1</v>
      </c>
      <c r="BS229" s="92">
        <f t="shared" si="1017"/>
        <v>1</v>
      </c>
      <c r="BT229" s="92">
        <f t="shared" si="1017"/>
        <v>1</v>
      </c>
      <c r="BU229" s="92">
        <f t="shared" si="1017"/>
        <v>1</v>
      </c>
      <c r="BV229" s="92">
        <f t="shared" si="1017"/>
        <v>1</v>
      </c>
      <c r="BW229" s="92">
        <f t="shared" si="1017"/>
        <v>1</v>
      </c>
      <c r="BX229" s="92">
        <f t="shared" si="1017"/>
        <v>1</v>
      </c>
      <c r="BY229" s="92">
        <f t="shared" si="1017"/>
        <v>1</v>
      </c>
      <c r="BZ229" s="23"/>
      <c r="CA229" s="526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>
        <f t="shared" ref="CL229:CY231" si="1018">$BM$6</f>
        <v>1</v>
      </c>
      <c r="CM229" s="92">
        <f t="shared" si="1018"/>
        <v>1</v>
      </c>
      <c r="CN229" s="92">
        <f t="shared" si="1018"/>
        <v>1</v>
      </c>
      <c r="CO229" s="92">
        <f t="shared" si="1018"/>
        <v>1</v>
      </c>
      <c r="CP229" s="92">
        <f t="shared" si="1018"/>
        <v>1</v>
      </c>
      <c r="CQ229" s="92">
        <f t="shared" si="1018"/>
        <v>1</v>
      </c>
      <c r="CR229" s="92">
        <f t="shared" si="1018"/>
        <v>1</v>
      </c>
      <c r="CS229" s="92">
        <f t="shared" si="1018"/>
        <v>1</v>
      </c>
      <c r="CT229" s="92">
        <f t="shared" si="1018"/>
        <v>1</v>
      </c>
      <c r="CU229" s="92">
        <f t="shared" si="1018"/>
        <v>1</v>
      </c>
      <c r="CV229" s="92">
        <f t="shared" si="1018"/>
        <v>1</v>
      </c>
      <c r="CW229" s="92">
        <f t="shared" si="1018"/>
        <v>1</v>
      </c>
      <c r="CX229" s="92">
        <f t="shared" si="1018"/>
        <v>1</v>
      </c>
      <c r="CY229" s="92">
        <f t="shared" si="1018"/>
        <v>1</v>
      </c>
      <c r="CZ229" s="158"/>
      <c r="DA229" s="526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>
        <f t="shared" ref="DL229:DY231" si="1019">$BM$6</f>
        <v>1</v>
      </c>
      <c r="DM229" s="92">
        <f t="shared" si="1019"/>
        <v>1</v>
      </c>
      <c r="DN229" s="92">
        <f t="shared" si="1019"/>
        <v>1</v>
      </c>
      <c r="DO229" s="92">
        <f t="shared" si="1019"/>
        <v>1</v>
      </c>
      <c r="DP229" s="92">
        <f t="shared" si="1019"/>
        <v>1</v>
      </c>
      <c r="DQ229" s="92">
        <f t="shared" si="1019"/>
        <v>1</v>
      </c>
      <c r="DR229" s="92">
        <f t="shared" si="1019"/>
        <v>1</v>
      </c>
      <c r="DS229" s="92">
        <f t="shared" si="1019"/>
        <v>1</v>
      </c>
      <c r="DT229" s="92">
        <f t="shared" si="1019"/>
        <v>1</v>
      </c>
      <c r="DU229" s="92">
        <f t="shared" si="1019"/>
        <v>1</v>
      </c>
      <c r="DV229" s="92">
        <f t="shared" si="1019"/>
        <v>1</v>
      </c>
      <c r="DW229" s="92">
        <f t="shared" si="1019"/>
        <v>1</v>
      </c>
      <c r="DX229" s="92">
        <f t="shared" si="1019"/>
        <v>1</v>
      </c>
      <c r="DY229" s="92">
        <f t="shared" si="1019"/>
        <v>1</v>
      </c>
      <c r="DZ229" s="158"/>
      <c r="EA229" s="48">
        <v>12</v>
      </c>
      <c r="EB229" s="47">
        <v>0.48635307337964795</v>
      </c>
      <c r="EC229" s="48">
        <v>2008</v>
      </c>
      <c r="ED229" s="49">
        <v>0.02</v>
      </c>
      <c r="EE229" s="50">
        <v>0.17</v>
      </c>
      <c r="EF229" s="71"/>
      <c r="EH229" s="47">
        <f t="shared" si="1009"/>
        <v>0.71</v>
      </c>
      <c r="EI229" s="23"/>
      <c r="EJ229" s="48">
        <f t="shared" si="966"/>
        <v>14</v>
      </c>
      <c r="EK229" s="48">
        <v>0</v>
      </c>
      <c r="EL229" s="48">
        <v>0</v>
      </c>
      <c r="EM229" s="48">
        <v>0</v>
      </c>
      <c r="EN229" s="48">
        <v>0</v>
      </c>
      <c r="EO229" s="48">
        <v>0</v>
      </c>
      <c r="EP229" s="48">
        <v>0</v>
      </c>
      <c r="EQ229" s="48">
        <v>0</v>
      </c>
      <c r="ER229" s="48">
        <v>0</v>
      </c>
      <c r="ES229" s="48">
        <v>0</v>
      </c>
      <c r="ET229" s="48">
        <v>0</v>
      </c>
      <c r="EU229" s="48">
        <v>0</v>
      </c>
      <c r="EV229" s="48">
        <v>0</v>
      </c>
      <c r="EW229" s="48">
        <v>0</v>
      </c>
      <c r="EX229" s="48">
        <v>1</v>
      </c>
      <c r="EY229" s="48">
        <f t="shared" si="967"/>
        <v>1</v>
      </c>
      <c r="EZ229" s="48">
        <f>EY229</f>
        <v>1</v>
      </c>
      <c r="FA229" s="158"/>
      <c r="FB229" s="48">
        <f t="shared" si="977"/>
        <v>9</v>
      </c>
      <c r="FC229" s="43">
        <f t="shared" si="968"/>
        <v>2018</v>
      </c>
      <c r="FD229" s="78"/>
      <c r="FE229" s="78"/>
      <c r="FF229" s="78"/>
      <c r="FG229" s="78"/>
      <c r="FH229" s="78"/>
      <c r="FI229" s="78"/>
      <c r="FJ229" s="23"/>
      <c r="FK229" s="48"/>
      <c r="FL229" s="43"/>
      <c r="FM229" s="43"/>
      <c r="FN229" s="43"/>
      <c r="FO229" s="43"/>
      <c r="FP229" s="43"/>
      <c r="FQ229" s="43"/>
      <c r="FR229" s="43"/>
      <c r="FS229" s="43"/>
      <c r="FT229" s="43"/>
      <c r="FU229" s="43"/>
      <c r="FV229" s="43">
        <v>195204000</v>
      </c>
      <c r="FW229" s="43">
        <v>183326066.02721685</v>
      </c>
      <c r="FX229" s="43">
        <v>183326066.02721685</v>
      </c>
      <c r="FY229" s="43">
        <v>183326066.02721685</v>
      </c>
      <c r="FZ229" s="43">
        <f t="shared" ref="FZ229:GI229" si="1020">FY229</f>
        <v>183326066.02721685</v>
      </c>
      <c r="GA229" s="43">
        <f t="shared" si="1020"/>
        <v>183326066.02721685</v>
      </c>
      <c r="GB229" s="43">
        <f t="shared" si="1020"/>
        <v>183326066.02721685</v>
      </c>
      <c r="GC229" s="43">
        <f t="shared" si="1020"/>
        <v>183326066.02721685</v>
      </c>
      <c r="GD229" s="43">
        <f t="shared" si="1020"/>
        <v>183326066.02721685</v>
      </c>
      <c r="GE229" s="43">
        <f t="shared" si="1020"/>
        <v>183326066.02721685</v>
      </c>
      <c r="GF229" s="43">
        <f t="shared" si="1020"/>
        <v>183326066.02721685</v>
      </c>
      <c r="GG229" s="43">
        <f t="shared" si="1020"/>
        <v>183326066.02721685</v>
      </c>
      <c r="GH229" s="43">
        <f t="shared" si="1020"/>
        <v>183326066.02721685</v>
      </c>
      <c r="GI229" s="43">
        <f t="shared" si="1020"/>
        <v>183326066.02721685</v>
      </c>
      <c r="GJ229" s="158"/>
      <c r="GK229" s="48"/>
      <c r="GL229" s="43"/>
      <c r="GM229" s="43"/>
      <c r="GN229" s="43"/>
      <c r="GO229" s="43"/>
      <c r="GP229" s="43"/>
      <c r="GQ229" s="43"/>
      <c r="GR229" s="43"/>
      <c r="GS229" s="224"/>
      <c r="GT229" s="224"/>
      <c r="GU229" s="224"/>
      <c r="GV229" s="224">
        <v>1</v>
      </c>
      <c r="GW229" s="224">
        <v>1</v>
      </c>
      <c r="GX229" s="224">
        <v>1</v>
      </c>
      <c r="GY229" s="224">
        <v>1</v>
      </c>
      <c r="GZ229" s="224">
        <v>1</v>
      </c>
      <c r="HA229" s="224">
        <v>1</v>
      </c>
      <c r="HB229" s="224">
        <v>1</v>
      </c>
      <c r="HC229" s="224">
        <v>1</v>
      </c>
      <c r="HD229" s="224">
        <v>1</v>
      </c>
      <c r="HE229" s="224">
        <v>1</v>
      </c>
      <c r="HF229" s="224">
        <v>1</v>
      </c>
      <c r="HG229" s="224">
        <v>1</v>
      </c>
      <c r="HH229" s="224">
        <v>1</v>
      </c>
      <c r="HI229" s="224">
        <v>1</v>
      </c>
      <c r="HJ229" s="158"/>
      <c r="HK229" s="48">
        <f t="shared" si="969"/>
        <v>2017</v>
      </c>
      <c r="HL229" s="48">
        <f ca="1">IF($EJ229&gt;0,OFFSET(Dashboard!F$16,$EJ229-1,0),0)</f>
        <v>0</v>
      </c>
      <c r="HM229" s="48">
        <f ca="1">IF($EJ229&gt;0,OFFSET(Dashboard!G$16,$EJ229-1,0),0)</f>
        <v>0</v>
      </c>
      <c r="HN229" s="48">
        <f ca="1">IF($EJ229&gt;0,OFFSET(Dashboard!H$16,$EJ229-1,0),0)</f>
        <v>1</v>
      </c>
      <c r="HO229" s="158"/>
    </row>
    <row r="230" spans="1:223" ht="25.5" customHeight="1" x14ac:dyDescent="0.2">
      <c r="A230" s="48">
        <f t="shared" ca="1" si="1012"/>
        <v>1</v>
      </c>
      <c r="B230" s="64">
        <f t="shared" si="1006"/>
        <v>220</v>
      </c>
      <c r="C230" s="64"/>
      <c r="D230" s="530" t="str">
        <f ca="1">IF(EJ230&gt;0,OFFSET(Dashboard!$E$16,EJ230-1,0),"")</f>
        <v>2016 T-24</v>
      </c>
      <c r="E230" s="156"/>
      <c r="F230" s="157" t="s">
        <v>665</v>
      </c>
      <c r="G230" s="716">
        <f t="shared" ca="1" si="1013"/>
        <v>93.00613209418853</v>
      </c>
      <c r="H230" s="715">
        <f t="shared" ca="1" si="1014"/>
        <v>48.88066641641938</v>
      </c>
      <c r="I230" s="713">
        <f t="shared" ca="1" si="1015"/>
        <v>9.1887261332153152</v>
      </c>
      <c r="J230" s="525">
        <v>42917</v>
      </c>
      <c r="K230" s="51">
        <v>30</v>
      </c>
      <c r="L230" s="158"/>
      <c r="M230" s="765">
        <v>1</v>
      </c>
      <c r="N230" s="86">
        <v>0</v>
      </c>
      <c r="O230" s="43">
        <v>100</v>
      </c>
      <c r="P230" s="158"/>
      <c r="R230" s="614">
        <v>860.91280448560167</v>
      </c>
      <c r="S230" s="615">
        <v>0.45246469950032747</v>
      </c>
      <c r="T230" s="615">
        <v>85.055595871735378</v>
      </c>
      <c r="U230" s="135">
        <v>1</v>
      </c>
      <c r="V230" s="135">
        <v>1</v>
      </c>
      <c r="W230" s="135">
        <v>0</v>
      </c>
      <c r="X230" s="138"/>
      <c r="Y230" s="138"/>
      <c r="Z230" s="48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>
        <f t="shared" ref="AK230:AX230" si="1021">FV230*GV230</f>
        <v>108032</v>
      </c>
      <c r="AL230" s="43">
        <f t="shared" si="1021"/>
        <v>108032</v>
      </c>
      <c r="AM230" s="43">
        <f t="shared" si="1021"/>
        <v>108032</v>
      </c>
      <c r="AN230" s="43">
        <f t="shared" si="1021"/>
        <v>108032</v>
      </c>
      <c r="AO230" s="43">
        <f t="shared" si="1021"/>
        <v>108032</v>
      </c>
      <c r="AP230" s="43">
        <f t="shared" si="1021"/>
        <v>108032</v>
      </c>
      <c r="AQ230" s="43">
        <f t="shared" si="1021"/>
        <v>108032</v>
      </c>
      <c r="AR230" s="43">
        <f t="shared" si="1021"/>
        <v>108032</v>
      </c>
      <c r="AS230" s="43">
        <f t="shared" si="1021"/>
        <v>108032</v>
      </c>
      <c r="AT230" s="43">
        <f t="shared" si="1021"/>
        <v>108032</v>
      </c>
      <c r="AU230" s="43">
        <f t="shared" si="1021"/>
        <v>108032</v>
      </c>
      <c r="AV230" s="43">
        <f t="shared" si="1021"/>
        <v>108032</v>
      </c>
      <c r="AW230" s="43">
        <f t="shared" si="1021"/>
        <v>108032</v>
      </c>
      <c r="AX230" s="43">
        <f t="shared" si="1021"/>
        <v>108032</v>
      </c>
      <c r="AY230" s="144"/>
      <c r="AZ230" s="23"/>
      <c r="BA230" s="526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>
        <f t="shared" si="1017"/>
        <v>1</v>
      </c>
      <c r="BM230" s="92">
        <f t="shared" si="1017"/>
        <v>1</v>
      </c>
      <c r="BN230" s="92">
        <f t="shared" si="1017"/>
        <v>1</v>
      </c>
      <c r="BO230" s="92">
        <f t="shared" si="1017"/>
        <v>1</v>
      </c>
      <c r="BP230" s="92">
        <f t="shared" si="1017"/>
        <v>1</v>
      </c>
      <c r="BQ230" s="92">
        <f t="shared" si="1017"/>
        <v>1</v>
      </c>
      <c r="BR230" s="92">
        <f t="shared" si="1017"/>
        <v>1</v>
      </c>
      <c r="BS230" s="92">
        <f t="shared" si="1017"/>
        <v>1</v>
      </c>
      <c r="BT230" s="92">
        <f t="shared" si="1017"/>
        <v>1</v>
      </c>
      <c r="BU230" s="92">
        <f t="shared" si="1017"/>
        <v>1</v>
      </c>
      <c r="BV230" s="92">
        <f t="shared" si="1017"/>
        <v>1</v>
      </c>
      <c r="BW230" s="92">
        <f t="shared" si="1017"/>
        <v>1</v>
      </c>
      <c r="BX230" s="92">
        <f t="shared" si="1017"/>
        <v>1</v>
      </c>
      <c r="BY230" s="92">
        <f t="shared" si="1017"/>
        <v>1</v>
      </c>
      <c r="BZ230" s="23"/>
      <c r="CA230" s="526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>
        <f t="shared" si="1018"/>
        <v>1</v>
      </c>
      <c r="CM230" s="92">
        <f t="shared" si="1018"/>
        <v>1</v>
      </c>
      <c r="CN230" s="92">
        <f t="shared" si="1018"/>
        <v>1</v>
      </c>
      <c r="CO230" s="92">
        <f t="shared" si="1018"/>
        <v>1</v>
      </c>
      <c r="CP230" s="92">
        <f t="shared" si="1018"/>
        <v>1</v>
      </c>
      <c r="CQ230" s="92">
        <f t="shared" si="1018"/>
        <v>1</v>
      </c>
      <c r="CR230" s="92">
        <f t="shared" si="1018"/>
        <v>1</v>
      </c>
      <c r="CS230" s="92">
        <f t="shared" si="1018"/>
        <v>1</v>
      </c>
      <c r="CT230" s="92">
        <f t="shared" si="1018"/>
        <v>1</v>
      </c>
      <c r="CU230" s="92">
        <f t="shared" si="1018"/>
        <v>1</v>
      </c>
      <c r="CV230" s="92">
        <f t="shared" si="1018"/>
        <v>1</v>
      </c>
      <c r="CW230" s="92">
        <f t="shared" si="1018"/>
        <v>1</v>
      </c>
      <c r="CX230" s="92">
        <f t="shared" si="1018"/>
        <v>1</v>
      </c>
      <c r="CY230" s="92">
        <f t="shared" si="1018"/>
        <v>1</v>
      </c>
      <c r="CZ230" s="158"/>
      <c r="DA230" s="526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>
        <f t="shared" si="1019"/>
        <v>1</v>
      </c>
      <c r="DM230" s="92">
        <f t="shared" si="1019"/>
        <v>1</v>
      </c>
      <c r="DN230" s="92">
        <f t="shared" si="1019"/>
        <v>1</v>
      </c>
      <c r="DO230" s="92">
        <f t="shared" si="1019"/>
        <v>1</v>
      </c>
      <c r="DP230" s="92">
        <f t="shared" si="1019"/>
        <v>1</v>
      </c>
      <c r="DQ230" s="92">
        <f t="shared" si="1019"/>
        <v>1</v>
      </c>
      <c r="DR230" s="92">
        <f t="shared" si="1019"/>
        <v>1</v>
      </c>
      <c r="DS230" s="92">
        <f t="shared" si="1019"/>
        <v>1</v>
      </c>
      <c r="DT230" s="92">
        <f t="shared" si="1019"/>
        <v>1</v>
      </c>
      <c r="DU230" s="92">
        <f t="shared" si="1019"/>
        <v>1</v>
      </c>
      <c r="DV230" s="92">
        <f t="shared" si="1019"/>
        <v>1</v>
      </c>
      <c r="DW230" s="92">
        <f t="shared" si="1019"/>
        <v>1</v>
      </c>
      <c r="DX230" s="92">
        <f t="shared" si="1019"/>
        <v>1</v>
      </c>
      <c r="DY230" s="92">
        <f t="shared" si="1019"/>
        <v>1</v>
      </c>
      <c r="DZ230" s="158"/>
      <c r="EA230" s="48">
        <v>12</v>
      </c>
      <c r="EB230" s="47">
        <v>0.18</v>
      </c>
      <c r="EC230" s="48">
        <v>2008</v>
      </c>
      <c r="ED230" s="49">
        <v>0.02</v>
      </c>
      <c r="EE230" s="50">
        <v>0.17</v>
      </c>
      <c r="EF230" s="71"/>
      <c r="EH230" s="47">
        <f t="shared" si="1009"/>
        <v>0.71</v>
      </c>
      <c r="EI230" s="23"/>
      <c r="EJ230" s="48">
        <f t="shared" si="966"/>
        <v>14</v>
      </c>
      <c r="EK230" s="48">
        <v>0</v>
      </c>
      <c r="EL230" s="48">
        <v>0</v>
      </c>
      <c r="EM230" s="48">
        <v>0</v>
      </c>
      <c r="EN230" s="48">
        <v>0</v>
      </c>
      <c r="EO230" s="48">
        <v>0</v>
      </c>
      <c r="EP230" s="48">
        <v>0</v>
      </c>
      <c r="EQ230" s="48">
        <v>0</v>
      </c>
      <c r="ER230" s="48">
        <v>0</v>
      </c>
      <c r="ES230" s="48">
        <v>0</v>
      </c>
      <c r="ET230" s="48">
        <v>0</v>
      </c>
      <c r="EU230" s="48">
        <v>0</v>
      </c>
      <c r="EV230" s="48">
        <v>0</v>
      </c>
      <c r="EW230" s="48">
        <v>0</v>
      </c>
      <c r="EX230" s="48">
        <v>1</v>
      </c>
      <c r="EY230" s="48">
        <f t="shared" si="967"/>
        <v>1</v>
      </c>
      <c r="EZ230" s="48">
        <v>1</v>
      </c>
      <c r="FA230" s="158"/>
      <c r="FB230" s="48">
        <f t="shared" ref="FB230:FB233" si="1022">$FB$115</f>
        <v>9</v>
      </c>
      <c r="FC230" s="43">
        <f t="shared" si="968"/>
        <v>2018</v>
      </c>
      <c r="FD230" s="78"/>
      <c r="FE230" s="78"/>
      <c r="FF230" s="78"/>
      <c r="FG230" s="78"/>
      <c r="FH230" s="78"/>
      <c r="FI230" s="78"/>
      <c r="FJ230" s="23"/>
      <c r="FK230" s="48"/>
      <c r="FL230" s="43"/>
      <c r="FM230" s="43"/>
      <c r="FN230" s="43"/>
      <c r="FO230" s="43"/>
      <c r="FP230" s="43"/>
      <c r="FQ230" s="43"/>
      <c r="FR230" s="43"/>
      <c r="FS230" s="43"/>
      <c r="FT230" s="43"/>
      <c r="FU230" s="43"/>
      <c r="FV230" s="43">
        <v>108032</v>
      </c>
      <c r="FW230" s="43">
        <f t="shared" ref="FW230:GD230" si="1023">FV230</f>
        <v>108032</v>
      </c>
      <c r="FX230" s="43">
        <f t="shared" si="1023"/>
        <v>108032</v>
      </c>
      <c r="FY230" s="43">
        <f t="shared" si="1023"/>
        <v>108032</v>
      </c>
      <c r="FZ230" s="43">
        <f t="shared" si="1023"/>
        <v>108032</v>
      </c>
      <c r="GA230" s="43">
        <f t="shared" si="1023"/>
        <v>108032</v>
      </c>
      <c r="GB230" s="43">
        <f t="shared" si="1023"/>
        <v>108032</v>
      </c>
      <c r="GC230" s="43">
        <f t="shared" si="1023"/>
        <v>108032</v>
      </c>
      <c r="GD230" s="43">
        <f t="shared" si="1023"/>
        <v>108032</v>
      </c>
      <c r="GE230" s="43">
        <f t="shared" ref="GE230:GI233" si="1024">GD230</f>
        <v>108032</v>
      </c>
      <c r="GF230" s="43">
        <f t="shared" si="1024"/>
        <v>108032</v>
      </c>
      <c r="GG230" s="43">
        <f t="shared" si="1024"/>
        <v>108032</v>
      </c>
      <c r="GH230" s="43">
        <f t="shared" si="1024"/>
        <v>108032</v>
      </c>
      <c r="GI230" s="43">
        <f t="shared" si="1024"/>
        <v>108032</v>
      </c>
      <c r="GJ230" s="158"/>
      <c r="GK230" s="48"/>
      <c r="GL230" s="43"/>
      <c r="GM230" s="43"/>
      <c r="GN230" s="43"/>
      <c r="GO230" s="43"/>
      <c r="GP230" s="43"/>
      <c r="GQ230" s="43"/>
      <c r="GR230" s="43"/>
      <c r="GS230" s="224"/>
      <c r="GT230" s="224"/>
      <c r="GU230" s="224"/>
      <c r="GV230" s="224">
        <v>1</v>
      </c>
      <c r="GW230" s="224">
        <v>1</v>
      </c>
      <c r="GX230" s="224">
        <v>1</v>
      </c>
      <c r="GY230" s="224">
        <v>1</v>
      </c>
      <c r="GZ230" s="224">
        <v>1</v>
      </c>
      <c r="HA230" s="224">
        <v>1</v>
      </c>
      <c r="HB230" s="224">
        <v>1</v>
      </c>
      <c r="HC230" s="224">
        <v>1</v>
      </c>
      <c r="HD230" s="224">
        <v>1</v>
      </c>
      <c r="HE230" s="224">
        <v>1</v>
      </c>
      <c r="HF230" s="224">
        <v>1</v>
      </c>
      <c r="HG230" s="224">
        <v>1</v>
      </c>
      <c r="HH230" s="224">
        <v>1</v>
      </c>
      <c r="HI230" s="224">
        <v>1</v>
      </c>
      <c r="HJ230" s="158"/>
      <c r="HK230" s="48">
        <f t="shared" si="969"/>
        <v>2017</v>
      </c>
      <c r="HL230" s="48">
        <f ca="1">IF($EJ230&gt;0,OFFSET(Dashboard!F$16,$EJ230-1,0),0)</f>
        <v>0</v>
      </c>
      <c r="HM230" s="48">
        <f ca="1">IF($EJ230&gt;0,OFFSET(Dashboard!G$16,$EJ230-1,0),0)</f>
        <v>0</v>
      </c>
      <c r="HN230" s="48">
        <f ca="1">IF($EJ230&gt;0,OFFSET(Dashboard!H$16,$EJ230-1,0),0)</f>
        <v>1</v>
      </c>
      <c r="HO230" s="158"/>
    </row>
    <row r="231" spans="1:223" ht="25.5" customHeight="1" x14ac:dyDescent="0.2">
      <c r="A231" s="48">
        <f t="shared" ca="1" si="1012"/>
        <v>1</v>
      </c>
      <c r="B231" s="64">
        <f t="shared" si="1006"/>
        <v>221</v>
      </c>
      <c r="C231" s="64"/>
      <c r="D231" s="530" t="str">
        <f ca="1">IF(EJ231&gt;0,OFFSET(Dashboard!$E$16,EJ231-1,0),"")</f>
        <v>2016 T-24</v>
      </c>
      <c r="E231" s="156"/>
      <c r="F231" s="157" t="s">
        <v>666</v>
      </c>
      <c r="G231" s="716">
        <f t="shared" ca="1" si="1013"/>
        <v>18.546689946077077</v>
      </c>
      <c r="H231" s="715">
        <f t="shared" ca="1" si="1014"/>
        <v>3.9692279120266867</v>
      </c>
      <c r="I231" s="713">
        <f t="shared" ca="1" si="1015"/>
        <v>1.5912351183035556</v>
      </c>
      <c r="J231" s="525">
        <v>42917</v>
      </c>
      <c r="K231" s="51">
        <v>30</v>
      </c>
      <c r="L231" s="158"/>
      <c r="M231" s="765">
        <v>1</v>
      </c>
      <c r="N231" s="86">
        <v>0</v>
      </c>
      <c r="O231" s="43">
        <v>100</v>
      </c>
      <c r="P231" s="158"/>
      <c r="R231" s="614">
        <v>667.53131104510067</v>
      </c>
      <c r="S231" s="615">
        <v>0.14286020414723175</v>
      </c>
      <c r="T231" s="615">
        <v>57.271635412595579</v>
      </c>
      <c r="U231" s="135">
        <v>1</v>
      </c>
      <c r="V231" s="135">
        <v>1</v>
      </c>
      <c r="W231" s="135">
        <v>0</v>
      </c>
      <c r="X231" s="138"/>
      <c r="Y231" s="138"/>
      <c r="Z231" s="48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>
        <f t="shared" ref="AK231:AX233" si="1025">FV231*GV231</f>
        <v>27784</v>
      </c>
      <c r="AL231" s="43">
        <f t="shared" si="1025"/>
        <v>27784</v>
      </c>
      <c r="AM231" s="43">
        <f t="shared" si="1025"/>
        <v>27784</v>
      </c>
      <c r="AN231" s="43">
        <f t="shared" si="1025"/>
        <v>27784</v>
      </c>
      <c r="AO231" s="43">
        <f t="shared" si="1025"/>
        <v>27784</v>
      </c>
      <c r="AP231" s="43">
        <f t="shared" si="1025"/>
        <v>27784</v>
      </c>
      <c r="AQ231" s="43">
        <f t="shared" si="1025"/>
        <v>27784</v>
      </c>
      <c r="AR231" s="43">
        <f t="shared" si="1025"/>
        <v>27784</v>
      </c>
      <c r="AS231" s="43">
        <f t="shared" si="1025"/>
        <v>27784</v>
      </c>
      <c r="AT231" s="43">
        <f t="shared" si="1025"/>
        <v>27784</v>
      </c>
      <c r="AU231" s="43">
        <f t="shared" si="1025"/>
        <v>27784</v>
      </c>
      <c r="AV231" s="43">
        <f t="shared" si="1025"/>
        <v>27784</v>
      </c>
      <c r="AW231" s="43">
        <f t="shared" si="1025"/>
        <v>27784</v>
      </c>
      <c r="AX231" s="43">
        <f t="shared" si="1025"/>
        <v>27784</v>
      </c>
      <c r="AY231" s="144"/>
      <c r="AZ231" s="23"/>
      <c r="BA231" s="526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>
        <f t="shared" si="1017"/>
        <v>1</v>
      </c>
      <c r="BM231" s="92">
        <f t="shared" si="1017"/>
        <v>1</v>
      </c>
      <c r="BN231" s="92">
        <f t="shared" si="1017"/>
        <v>1</v>
      </c>
      <c r="BO231" s="92">
        <f t="shared" ref="BL231:BY233" si="1026">$BM$6</f>
        <v>1</v>
      </c>
      <c r="BP231" s="92">
        <f t="shared" si="1026"/>
        <v>1</v>
      </c>
      <c r="BQ231" s="92">
        <f t="shared" si="1026"/>
        <v>1</v>
      </c>
      <c r="BR231" s="92">
        <f t="shared" si="1026"/>
        <v>1</v>
      </c>
      <c r="BS231" s="92">
        <f t="shared" si="1026"/>
        <v>1</v>
      </c>
      <c r="BT231" s="92">
        <f t="shared" si="1026"/>
        <v>1</v>
      </c>
      <c r="BU231" s="92">
        <f t="shared" si="1026"/>
        <v>1</v>
      </c>
      <c r="BV231" s="92">
        <f t="shared" si="1026"/>
        <v>1</v>
      </c>
      <c r="BW231" s="92">
        <f t="shared" si="1026"/>
        <v>1</v>
      </c>
      <c r="BX231" s="92">
        <f t="shared" si="1026"/>
        <v>1</v>
      </c>
      <c r="BY231" s="92">
        <f t="shared" si="1026"/>
        <v>1</v>
      </c>
      <c r="BZ231" s="23"/>
      <c r="CA231" s="526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>
        <f t="shared" si="1018"/>
        <v>1</v>
      </c>
      <c r="CM231" s="92">
        <f t="shared" si="1018"/>
        <v>1</v>
      </c>
      <c r="CN231" s="92">
        <f t="shared" si="1018"/>
        <v>1</v>
      </c>
      <c r="CO231" s="92">
        <f t="shared" ref="CL231:CY233" si="1027">$BM$6</f>
        <v>1</v>
      </c>
      <c r="CP231" s="92">
        <f t="shared" si="1027"/>
        <v>1</v>
      </c>
      <c r="CQ231" s="92">
        <f t="shared" si="1027"/>
        <v>1</v>
      </c>
      <c r="CR231" s="92">
        <f t="shared" si="1027"/>
        <v>1</v>
      </c>
      <c r="CS231" s="92">
        <f t="shared" si="1027"/>
        <v>1</v>
      </c>
      <c r="CT231" s="92">
        <f t="shared" si="1027"/>
        <v>1</v>
      </c>
      <c r="CU231" s="92">
        <f t="shared" si="1027"/>
        <v>1</v>
      </c>
      <c r="CV231" s="92">
        <f t="shared" si="1027"/>
        <v>1</v>
      </c>
      <c r="CW231" s="92">
        <f t="shared" si="1027"/>
        <v>1</v>
      </c>
      <c r="CX231" s="92">
        <f t="shared" si="1027"/>
        <v>1</v>
      </c>
      <c r="CY231" s="92">
        <f t="shared" si="1027"/>
        <v>1</v>
      </c>
      <c r="CZ231" s="158"/>
      <c r="DA231" s="526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>
        <f t="shared" si="1019"/>
        <v>1</v>
      </c>
      <c r="DM231" s="92">
        <f t="shared" si="1019"/>
        <v>1</v>
      </c>
      <c r="DN231" s="92">
        <f t="shared" si="1019"/>
        <v>1</v>
      </c>
      <c r="DO231" s="92">
        <f t="shared" ref="DL231:DY233" si="1028">$BM$6</f>
        <v>1</v>
      </c>
      <c r="DP231" s="92">
        <f t="shared" si="1028"/>
        <v>1</v>
      </c>
      <c r="DQ231" s="92">
        <f t="shared" si="1028"/>
        <v>1</v>
      </c>
      <c r="DR231" s="92">
        <f t="shared" si="1028"/>
        <v>1</v>
      </c>
      <c r="DS231" s="92">
        <f t="shared" si="1028"/>
        <v>1</v>
      </c>
      <c r="DT231" s="92">
        <f t="shared" si="1028"/>
        <v>1</v>
      </c>
      <c r="DU231" s="92">
        <f t="shared" si="1028"/>
        <v>1</v>
      </c>
      <c r="DV231" s="92">
        <f t="shared" si="1028"/>
        <v>1</v>
      </c>
      <c r="DW231" s="92">
        <f t="shared" si="1028"/>
        <v>1</v>
      </c>
      <c r="DX231" s="92">
        <f t="shared" si="1028"/>
        <v>1</v>
      </c>
      <c r="DY231" s="92">
        <f t="shared" si="1028"/>
        <v>1</v>
      </c>
      <c r="DZ231" s="158"/>
      <c r="EA231" s="48">
        <v>12</v>
      </c>
      <c r="EB231" s="47">
        <v>0.18</v>
      </c>
      <c r="EC231" s="48">
        <v>2008</v>
      </c>
      <c r="ED231" s="49">
        <v>0.02</v>
      </c>
      <c r="EE231" s="50">
        <v>0.17</v>
      </c>
      <c r="EF231" s="71"/>
      <c r="EH231" s="47">
        <f t="shared" si="1009"/>
        <v>0.71</v>
      </c>
      <c r="EI231" s="23"/>
      <c r="EJ231" s="48">
        <f t="shared" si="966"/>
        <v>14</v>
      </c>
      <c r="EK231" s="48">
        <v>0</v>
      </c>
      <c r="EL231" s="48">
        <v>0</v>
      </c>
      <c r="EM231" s="48">
        <v>0</v>
      </c>
      <c r="EN231" s="48">
        <v>0</v>
      </c>
      <c r="EO231" s="48">
        <v>0</v>
      </c>
      <c r="EP231" s="48">
        <v>0</v>
      </c>
      <c r="EQ231" s="48">
        <v>0</v>
      </c>
      <c r="ER231" s="48">
        <v>0</v>
      </c>
      <c r="ES231" s="48">
        <v>0</v>
      </c>
      <c r="ET231" s="48">
        <v>0</v>
      </c>
      <c r="EU231" s="48">
        <v>0</v>
      </c>
      <c r="EV231" s="48">
        <v>0</v>
      </c>
      <c r="EW231" s="48">
        <v>0</v>
      </c>
      <c r="EX231" s="48">
        <v>1</v>
      </c>
      <c r="EY231" s="48">
        <f t="shared" si="967"/>
        <v>1</v>
      </c>
      <c r="EZ231" s="48">
        <v>1</v>
      </c>
      <c r="FA231" s="158"/>
      <c r="FB231" s="48">
        <f t="shared" si="1022"/>
        <v>9</v>
      </c>
      <c r="FC231" s="43">
        <f t="shared" si="968"/>
        <v>2018</v>
      </c>
      <c r="FD231" s="78"/>
      <c r="FE231" s="78"/>
      <c r="FF231" s="78"/>
      <c r="FG231" s="78"/>
      <c r="FH231" s="78"/>
      <c r="FI231" s="78"/>
      <c r="FJ231" s="23"/>
      <c r="FK231" s="48"/>
      <c r="FL231" s="43"/>
      <c r="FM231" s="43"/>
      <c r="FN231" s="43"/>
      <c r="FO231" s="43"/>
      <c r="FP231" s="43"/>
      <c r="FQ231" s="43"/>
      <c r="FR231" s="43"/>
      <c r="FS231" s="43"/>
      <c r="FT231" s="43"/>
      <c r="FU231" s="43"/>
      <c r="FV231" s="43">
        <v>27784</v>
      </c>
      <c r="FW231" s="43">
        <f t="shared" ref="FW231:GD233" si="1029">FV231</f>
        <v>27784</v>
      </c>
      <c r="FX231" s="43">
        <f t="shared" si="1029"/>
        <v>27784</v>
      </c>
      <c r="FY231" s="43">
        <f t="shared" si="1029"/>
        <v>27784</v>
      </c>
      <c r="FZ231" s="43">
        <f t="shared" si="1029"/>
        <v>27784</v>
      </c>
      <c r="GA231" s="43">
        <f t="shared" si="1029"/>
        <v>27784</v>
      </c>
      <c r="GB231" s="43">
        <f t="shared" si="1029"/>
        <v>27784</v>
      </c>
      <c r="GC231" s="43">
        <f t="shared" si="1029"/>
        <v>27784</v>
      </c>
      <c r="GD231" s="43">
        <f t="shared" si="1029"/>
        <v>27784</v>
      </c>
      <c r="GE231" s="43">
        <f t="shared" si="1024"/>
        <v>27784</v>
      </c>
      <c r="GF231" s="43">
        <f t="shared" si="1024"/>
        <v>27784</v>
      </c>
      <c r="GG231" s="43">
        <f t="shared" si="1024"/>
        <v>27784</v>
      </c>
      <c r="GH231" s="43">
        <f t="shared" si="1024"/>
        <v>27784</v>
      </c>
      <c r="GI231" s="43">
        <f t="shared" si="1024"/>
        <v>27784</v>
      </c>
      <c r="GJ231" s="158"/>
      <c r="GK231" s="48"/>
      <c r="GL231" s="43"/>
      <c r="GM231" s="43"/>
      <c r="GN231" s="43"/>
      <c r="GO231" s="43"/>
      <c r="GP231" s="43"/>
      <c r="GQ231" s="43"/>
      <c r="GR231" s="43"/>
      <c r="GS231" s="224"/>
      <c r="GT231" s="224"/>
      <c r="GU231" s="224"/>
      <c r="GV231" s="224">
        <v>1</v>
      </c>
      <c r="GW231" s="224">
        <v>1</v>
      </c>
      <c r="GX231" s="224">
        <v>1</v>
      </c>
      <c r="GY231" s="224">
        <v>1</v>
      </c>
      <c r="GZ231" s="224">
        <v>1</v>
      </c>
      <c r="HA231" s="224">
        <v>1</v>
      </c>
      <c r="HB231" s="224">
        <v>1</v>
      </c>
      <c r="HC231" s="224">
        <v>1</v>
      </c>
      <c r="HD231" s="224">
        <v>1</v>
      </c>
      <c r="HE231" s="224">
        <v>1</v>
      </c>
      <c r="HF231" s="224">
        <v>1</v>
      </c>
      <c r="HG231" s="224">
        <v>1</v>
      </c>
      <c r="HH231" s="224">
        <v>1</v>
      </c>
      <c r="HI231" s="224">
        <v>1</v>
      </c>
      <c r="HJ231" s="158"/>
      <c r="HK231" s="48">
        <f t="shared" si="969"/>
        <v>2017</v>
      </c>
      <c r="HL231" s="48">
        <f ca="1">IF($EJ231&gt;0,OFFSET(Dashboard!F$16,$EJ231-1,0),0)</f>
        <v>0</v>
      </c>
      <c r="HM231" s="48">
        <f ca="1">IF($EJ231&gt;0,OFFSET(Dashboard!G$16,$EJ231-1,0),0)</f>
        <v>0</v>
      </c>
      <c r="HN231" s="48">
        <f ca="1">IF($EJ231&gt;0,OFFSET(Dashboard!H$16,$EJ231-1,0),0)</f>
        <v>1</v>
      </c>
      <c r="HO231" s="158"/>
    </row>
    <row r="232" spans="1:223" ht="25.5" customHeight="1" x14ac:dyDescent="0.2">
      <c r="A232" s="48">
        <f t="shared" ca="1" si="1012"/>
        <v>1</v>
      </c>
      <c r="B232" s="64">
        <f t="shared" si="1006"/>
        <v>222</v>
      </c>
      <c r="C232" s="64"/>
      <c r="D232" s="530" t="str">
        <f ca="1">IF(EJ232&gt;0,OFFSET(Dashboard!$E$16,EJ232-1,0),"")</f>
        <v>2016 T-24</v>
      </c>
      <c r="E232" s="156"/>
      <c r="F232" s="157" t="s">
        <v>667</v>
      </c>
      <c r="G232" s="716">
        <f t="shared" ca="1" si="1013"/>
        <v>39.99263680050106</v>
      </c>
      <c r="H232" s="715">
        <f t="shared" ca="1" si="1014"/>
        <v>21.018686559060335</v>
      </c>
      <c r="I232" s="713">
        <f t="shared" ca="1" si="1015"/>
        <v>3.9511522372825865</v>
      </c>
      <c r="J232" s="525">
        <v>42917</v>
      </c>
      <c r="K232" s="51">
        <v>30</v>
      </c>
      <c r="L232" s="158"/>
      <c r="M232" s="765">
        <v>1</v>
      </c>
      <c r="N232" s="86">
        <v>0</v>
      </c>
      <c r="O232" s="43">
        <v>100</v>
      </c>
      <c r="P232" s="158"/>
      <c r="R232" s="614">
        <v>860.91280448560167</v>
      </c>
      <c r="S232" s="615">
        <v>0.45246469950032747</v>
      </c>
      <c r="T232" s="615">
        <v>85.055595871735378</v>
      </c>
      <c r="U232" s="135">
        <v>1</v>
      </c>
      <c r="V232" s="135">
        <v>1</v>
      </c>
      <c r="W232" s="135">
        <v>0</v>
      </c>
      <c r="X232" s="138"/>
      <c r="Y232" s="138"/>
      <c r="Z232" s="48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>
        <f t="shared" si="1025"/>
        <v>46453.760000000002</v>
      </c>
      <c r="AL232" s="43">
        <f t="shared" si="1025"/>
        <v>46453.760000000002</v>
      </c>
      <c r="AM232" s="43">
        <f t="shared" si="1025"/>
        <v>46453.760000000002</v>
      </c>
      <c r="AN232" s="43">
        <f t="shared" si="1025"/>
        <v>46453.760000000002</v>
      </c>
      <c r="AO232" s="43">
        <f t="shared" si="1025"/>
        <v>46453.760000000002</v>
      </c>
      <c r="AP232" s="43">
        <f t="shared" si="1025"/>
        <v>46453.760000000002</v>
      </c>
      <c r="AQ232" s="43">
        <f t="shared" si="1025"/>
        <v>46453.760000000002</v>
      </c>
      <c r="AR232" s="43">
        <f t="shared" si="1025"/>
        <v>46453.760000000002</v>
      </c>
      <c r="AS232" s="43">
        <f t="shared" si="1025"/>
        <v>46453.760000000002</v>
      </c>
      <c r="AT232" s="43">
        <f t="shared" si="1025"/>
        <v>46453.760000000002</v>
      </c>
      <c r="AU232" s="43">
        <f t="shared" si="1025"/>
        <v>46453.760000000002</v>
      </c>
      <c r="AV232" s="43">
        <f t="shared" si="1025"/>
        <v>46453.760000000002</v>
      </c>
      <c r="AW232" s="43">
        <f t="shared" si="1025"/>
        <v>46453.760000000002</v>
      </c>
      <c r="AX232" s="43">
        <f t="shared" si="1025"/>
        <v>46453.760000000002</v>
      </c>
      <c r="AY232" s="144"/>
      <c r="AZ232" s="23"/>
      <c r="BA232" s="526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>
        <f t="shared" si="1026"/>
        <v>1</v>
      </c>
      <c r="BM232" s="92">
        <f t="shared" si="1026"/>
        <v>1</v>
      </c>
      <c r="BN232" s="92">
        <f t="shared" si="1026"/>
        <v>1</v>
      </c>
      <c r="BO232" s="92">
        <f t="shared" si="1026"/>
        <v>1</v>
      </c>
      <c r="BP232" s="92">
        <f t="shared" si="1026"/>
        <v>1</v>
      </c>
      <c r="BQ232" s="92">
        <f t="shared" si="1026"/>
        <v>1</v>
      </c>
      <c r="BR232" s="92">
        <f t="shared" si="1026"/>
        <v>1</v>
      </c>
      <c r="BS232" s="92">
        <f t="shared" si="1026"/>
        <v>1</v>
      </c>
      <c r="BT232" s="92">
        <f t="shared" si="1026"/>
        <v>1</v>
      </c>
      <c r="BU232" s="92">
        <f t="shared" si="1026"/>
        <v>1</v>
      </c>
      <c r="BV232" s="92">
        <f t="shared" si="1026"/>
        <v>1</v>
      </c>
      <c r="BW232" s="92">
        <f t="shared" si="1026"/>
        <v>1</v>
      </c>
      <c r="BX232" s="92">
        <f t="shared" si="1026"/>
        <v>1</v>
      </c>
      <c r="BY232" s="92">
        <f t="shared" si="1026"/>
        <v>1</v>
      </c>
      <c r="BZ232" s="23"/>
      <c r="CA232" s="526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>
        <f t="shared" si="1027"/>
        <v>1</v>
      </c>
      <c r="CM232" s="92">
        <f t="shared" si="1027"/>
        <v>1</v>
      </c>
      <c r="CN232" s="92">
        <f t="shared" si="1027"/>
        <v>1</v>
      </c>
      <c r="CO232" s="92">
        <f t="shared" si="1027"/>
        <v>1</v>
      </c>
      <c r="CP232" s="92">
        <f t="shared" si="1027"/>
        <v>1</v>
      </c>
      <c r="CQ232" s="92">
        <f t="shared" si="1027"/>
        <v>1</v>
      </c>
      <c r="CR232" s="92">
        <f t="shared" si="1027"/>
        <v>1</v>
      </c>
      <c r="CS232" s="92">
        <f t="shared" si="1027"/>
        <v>1</v>
      </c>
      <c r="CT232" s="92">
        <f t="shared" si="1027"/>
        <v>1</v>
      </c>
      <c r="CU232" s="92">
        <f t="shared" si="1027"/>
        <v>1</v>
      </c>
      <c r="CV232" s="92">
        <f t="shared" si="1027"/>
        <v>1</v>
      </c>
      <c r="CW232" s="92">
        <f t="shared" si="1027"/>
        <v>1</v>
      </c>
      <c r="CX232" s="92">
        <f t="shared" si="1027"/>
        <v>1</v>
      </c>
      <c r="CY232" s="92">
        <f t="shared" si="1027"/>
        <v>1</v>
      </c>
      <c r="CZ232" s="158"/>
      <c r="DA232" s="526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>
        <f t="shared" si="1028"/>
        <v>1</v>
      </c>
      <c r="DM232" s="92">
        <f t="shared" si="1028"/>
        <v>1</v>
      </c>
      <c r="DN232" s="92">
        <f t="shared" si="1028"/>
        <v>1</v>
      </c>
      <c r="DO232" s="92">
        <f t="shared" si="1028"/>
        <v>1</v>
      </c>
      <c r="DP232" s="92">
        <f t="shared" si="1028"/>
        <v>1</v>
      </c>
      <c r="DQ232" s="92">
        <f t="shared" si="1028"/>
        <v>1</v>
      </c>
      <c r="DR232" s="92">
        <f t="shared" si="1028"/>
        <v>1</v>
      </c>
      <c r="DS232" s="92">
        <f t="shared" si="1028"/>
        <v>1</v>
      </c>
      <c r="DT232" s="92">
        <f t="shared" si="1028"/>
        <v>1</v>
      </c>
      <c r="DU232" s="92">
        <f t="shared" si="1028"/>
        <v>1</v>
      </c>
      <c r="DV232" s="92">
        <f t="shared" si="1028"/>
        <v>1</v>
      </c>
      <c r="DW232" s="92">
        <f t="shared" si="1028"/>
        <v>1</v>
      </c>
      <c r="DX232" s="92">
        <f t="shared" si="1028"/>
        <v>1</v>
      </c>
      <c r="DY232" s="92">
        <f t="shared" si="1028"/>
        <v>1</v>
      </c>
      <c r="DZ232" s="158"/>
      <c r="EA232" s="48">
        <v>12</v>
      </c>
      <c r="EB232" s="47">
        <v>0.18</v>
      </c>
      <c r="EC232" s="48">
        <v>2008</v>
      </c>
      <c r="ED232" s="49">
        <v>0.02</v>
      </c>
      <c r="EE232" s="50">
        <v>0.17</v>
      </c>
      <c r="EF232" s="71"/>
      <c r="EH232" s="47">
        <f t="shared" si="1009"/>
        <v>0.71</v>
      </c>
      <c r="EI232" s="23"/>
      <c r="EJ232" s="48">
        <f t="shared" si="966"/>
        <v>14</v>
      </c>
      <c r="EK232" s="48">
        <v>0</v>
      </c>
      <c r="EL232" s="48">
        <v>0</v>
      </c>
      <c r="EM232" s="48">
        <v>0</v>
      </c>
      <c r="EN232" s="48">
        <v>0</v>
      </c>
      <c r="EO232" s="48">
        <v>0</v>
      </c>
      <c r="EP232" s="48">
        <v>0</v>
      </c>
      <c r="EQ232" s="48">
        <v>0</v>
      </c>
      <c r="ER232" s="48">
        <v>0</v>
      </c>
      <c r="ES232" s="48">
        <v>0</v>
      </c>
      <c r="ET232" s="48">
        <v>0</v>
      </c>
      <c r="EU232" s="48">
        <v>0</v>
      </c>
      <c r="EV232" s="48">
        <v>0</v>
      </c>
      <c r="EW232" s="48">
        <v>0</v>
      </c>
      <c r="EX232" s="48">
        <v>1</v>
      </c>
      <c r="EY232" s="48">
        <f t="shared" si="967"/>
        <v>1</v>
      </c>
      <c r="EZ232" s="48">
        <v>1</v>
      </c>
      <c r="FA232" s="158"/>
      <c r="FB232" s="48">
        <f t="shared" si="1022"/>
        <v>9</v>
      </c>
      <c r="FC232" s="43">
        <f t="shared" si="968"/>
        <v>2018</v>
      </c>
      <c r="FD232" s="78"/>
      <c r="FE232" s="78"/>
      <c r="FF232" s="78"/>
      <c r="FG232" s="78"/>
      <c r="FH232" s="78"/>
      <c r="FI232" s="78"/>
      <c r="FJ232" s="23"/>
      <c r="FK232" s="48"/>
      <c r="FL232" s="43"/>
      <c r="FM232" s="43"/>
      <c r="FN232" s="43"/>
      <c r="FO232" s="43"/>
      <c r="FP232" s="43"/>
      <c r="FQ232" s="43"/>
      <c r="FR232" s="43"/>
      <c r="FS232" s="43"/>
      <c r="FT232" s="43"/>
      <c r="FU232" s="43"/>
      <c r="FV232" s="43">
        <v>46453.760000000002</v>
      </c>
      <c r="FW232" s="43">
        <f t="shared" si="1029"/>
        <v>46453.760000000002</v>
      </c>
      <c r="FX232" s="43">
        <f t="shared" si="1029"/>
        <v>46453.760000000002</v>
      </c>
      <c r="FY232" s="43">
        <f t="shared" si="1029"/>
        <v>46453.760000000002</v>
      </c>
      <c r="FZ232" s="43">
        <f t="shared" si="1029"/>
        <v>46453.760000000002</v>
      </c>
      <c r="GA232" s="43">
        <f t="shared" si="1029"/>
        <v>46453.760000000002</v>
      </c>
      <c r="GB232" s="43">
        <f t="shared" si="1029"/>
        <v>46453.760000000002</v>
      </c>
      <c r="GC232" s="43">
        <f t="shared" si="1029"/>
        <v>46453.760000000002</v>
      </c>
      <c r="GD232" s="43">
        <f t="shared" si="1029"/>
        <v>46453.760000000002</v>
      </c>
      <c r="GE232" s="43">
        <f t="shared" si="1024"/>
        <v>46453.760000000002</v>
      </c>
      <c r="GF232" s="43">
        <f t="shared" si="1024"/>
        <v>46453.760000000002</v>
      </c>
      <c r="GG232" s="43">
        <f t="shared" si="1024"/>
        <v>46453.760000000002</v>
      </c>
      <c r="GH232" s="43">
        <f t="shared" si="1024"/>
        <v>46453.760000000002</v>
      </c>
      <c r="GI232" s="43">
        <f t="shared" si="1024"/>
        <v>46453.760000000002</v>
      </c>
      <c r="GJ232" s="158"/>
      <c r="GK232" s="48"/>
      <c r="GL232" s="43"/>
      <c r="GM232" s="43"/>
      <c r="GN232" s="43"/>
      <c r="GO232" s="43"/>
      <c r="GP232" s="43"/>
      <c r="GQ232" s="43"/>
      <c r="GR232" s="43"/>
      <c r="GS232" s="224"/>
      <c r="GT232" s="224"/>
      <c r="GU232" s="224"/>
      <c r="GV232" s="224">
        <v>1</v>
      </c>
      <c r="GW232" s="224">
        <v>1</v>
      </c>
      <c r="GX232" s="224">
        <v>1</v>
      </c>
      <c r="GY232" s="224">
        <v>1</v>
      </c>
      <c r="GZ232" s="224">
        <v>1</v>
      </c>
      <c r="HA232" s="224">
        <v>1</v>
      </c>
      <c r="HB232" s="224">
        <v>1</v>
      </c>
      <c r="HC232" s="224">
        <v>1</v>
      </c>
      <c r="HD232" s="224">
        <v>1</v>
      </c>
      <c r="HE232" s="224">
        <v>1</v>
      </c>
      <c r="HF232" s="224">
        <v>1</v>
      </c>
      <c r="HG232" s="224">
        <v>1</v>
      </c>
      <c r="HH232" s="224">
        <v>1</v>
      </c>
      <c r="HI232" s="224">
        <v>1</v>
      </c>
      <c r="HJ232" s="158"/>
      <c r="HK232" s="48">
        <f t="shared" si="969"/>
        <v>2017</v>
      </c>
      <c r="HL232" s="48">
        <f ca="1">IF($EJ232&gt;0,OFFSET(Dashboard!F$16,$EJ232-1,0),0)</f>
        <v>0</v>
      </c>
      <c r="HM232" s="48">
        <f ca="1">IF($EJ232&gt;0,OFFSET(Dashboard!G$16,$EJ232-1,0),0)</f>
        <v>0</v>
      </c>
      <c r="HN232" s="48">
        <f ca="1">IF($EJ232&gt;0,OFFSET(Dashboard!H$16,$EJ232-1,0),0)</f>
        <v>1</v>
      </c>
      <c r="HO232" s="158"/>
    </row>
    <row r="233" spans="1:223" ht="25.5" customHeight="1" x14ac:dyDescent="0.2">
      <c r="A233" s="48">
        <f t="shared" ca="1" si="1012"/>
        <v>1</v>
      </c>
      <c r="B233" s="64">
        <f t="shared" si="1006"/>
        <v>223</v>
      </c>
      <c r="C233" s="64"/>
      <c r="D233" s="530" t="str">
        <f ca="1">IF(EJ233&gt;0,OFFSET(Dashboard!$E$16,EJ233-1,0),"")</f>
        <v>2016 T-24</v>
      </c>
      <c r="E233" s="156"/>
      <c r="F233" s="157" t="s">
        <v>668</v>
      </c>
      <c r="G233" s="716">
        <f t="shared" ca="1" si="1013"/>
        <v>7.9750766768131429</v>
      </c>
      <c r="H233" s="715">
        <f t="shared" ca="1" si="1014"/>
        <v>1.7067680021714755</v>
      </c>
      <c r="I233" s="713">
        <f t="shared" ca="1" si="1015"/>
        <v>0.68423110087052896</v>
      </c>
      <c r="J233" s="525">
        <v>42917</v>
      </c>
      <c r="K233" s="51">
        <v>30</v>
      </c>
      <c r="L233" s="158"/>
      <c r="M233" s="765">
        <v>1</v>
      </c>
      <c r="N233" s="86">
        <v>0</v>
      </c>
      <c r="O233" s="43">
        <v>100</v>
      </c>
      <c r="P233" s="158"/>
      <c r="R233" s="614">
        <v>667.53131104510067</v>
      </c>
      <c r="S233" s="615">
        <v>0.14286020414723175</v>
      </c>
      <c r="T233" s="615">
        <v>57.271635412595579</v>
      </c>
      <c r="U233" s="135">
        <v>1</v>
      </c>
      <c r="V233" s="135">
        <v>1</v>
      </c>
      <c r="W233" s="135">
        <v>0</v>
      </c>
      <c r="X233" s="138"/>
      <c r="Y233" s="138"/>
      <c r="Z233" s="48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>
        <f t="shared" si="1025"/>
        <v>11947.12</v>
      </c>
      <c r="AL233" s="43">
        <f t="shared" si="1025"/>
        <v>11947.12</v>
      </c>
      <c r="AM233" s="43">
        <f t="shared" si="1025"/>
        <v>11947.12</v>
      </c>
      <c r="AN233" s="43">
        <f t="shared" si="1025"/>
        <v>11947.12</v>
      </c>
      <c r="AO233" s="43">
        <f t="shared" si="1025"/>
        <v>11947.12</v>
      </c>
      <c r="AP233" s="43">
        <f t="shared" si="1025"/>
        <v>11947.12</v>
      </c>
      <c r="AQ233" s="43">
        <f t="shared" si="1025"/>
        <v>11947.12</v>
      </c>
      <c r="AR233" s="43">
        <f t="shared" si="1025"/>
        <v>11947.12</v>
      </c>
      <c r="AS233" s="43">
        <f t="shared" si="1025"/>
        <v>11947.12</v>
      </c>
      <c r="AT233" s="43">
        <f t="shared" si="1025"/>
        <v>11947.12</v>
      </c>
      <c r="AU233" s="43">
        <f t="shared" si="1025"/>
        <v>11947.12</v>
      </c>
      <c r="AV233" s="43">
        <f t="shared" si="1025"/>
        <v>11947.12</v>
      </c>
      <c r="AW233" s="43">
        <f t="shared" si="1025"/>
        <v>11947.12</v>
      </c>
      <c r="AX233" s="43">
        <f t="shared" si="1025"/>
        <v>11947.12</v>
      </c>
      <c r="AY233" s="144"/>
      <c r="AZ233" s="23"/>
      <c r="BA233" s="526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>
        <f t="shared" si="1026"/>
        <v>1</v>
      </c>
      <c r="BM233" s="92">
        <f t="shared" si="1026"/>
        <v>1</v>
      </c>
      <c r="BN233" s="92">
        <f t="shared" si="1026"/>
        <v>1</v>
      </c>
      <c r="BO233" s="92">
        <f t="shared" si="1026"/>
        <v>1</v>
      </c>
      <c r="BP233" s="92">
        <f t="shared" si="1026"/>
        <v>1</v>
      </c>
      <c r="BQ233" s="92">
        <f t="shared" si="1026"/>
        <v>1</v>
      </c>
      <c r="BR233" s="92">
        <f t="shared" si="1026"/>
        <v>1</v>
      </c>
      <c r="BS233" s="92">
        <f t="shared" si="1026"/>
        <v>1</v>
      </c>
      <c r="BT233" s="92">
        <f t="shared" si="1026"/>
        <v>1</v>
      </c>
      <c r="BU233" s="92">
        <f t="shared" si="1026"/>
        <v>1</v>
      </c>
      <c r="BV233" s="92">
        <f t="shared" si="1026"/>
        <v>1</v>
      </c>
      <c r="BW233" s="92">
        <f t="shared" si="1026"/>
        <v>1</v>
      </c>
      <c r="BX233" s="92">
        <f t="shared" si="1026"/>
        <v>1</v>
      </c>
      <c r="BY233" s="92">
        <f t="shared" si="1026"/>
        <v>1</v>
      </c>
      <c r="BZ233" s="23"/>
      <c r="CA233" s="526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>
        <f t="shared" si="1027"/>
        <v>1</v>
      </c>
      <c r="CM233" s="92">
        <f t="shared" si="1027"/>
        <v>1</v>
      </c>
      <c r="CN233" s="92">
        <f t="shared" si="1027"/>
        <v>1</v>
      </c>
      <c r="CO233" s="92">
        <f t="shared" si="1027"/>
        <v>1</v>
      </c>
      <c r="CP233" s="92">
        <f t="shared" si="1027"/>
        <v>1</v>
      </c>
      <c r="CQ233" s="92">
        <f t="shared" si="1027"/>
        <v>1</v>
      </c>
      <c r="CR233" s="92">
        <f t="shared" si="1027"/>
        <v>1</v>
      </c>
      <c r="CS233" s="92">
        <f t="shared" si="1027"/>
        <v>1</v>
      </c>
      <c r="CT233" s="92">
        <f t="shared" si="1027"/>
        <v>1</v>
      </c>
      <c r="CU233" s="92">
        <f t="shared" si="1027"/>
        <v>1</v>
      </c>
      <c r="CV233" s="92">
        <f t="shared" si="1027"/>
        <v>1</v>
      </c>
      <c r="CW233" s="92">
        <f t="shared" si="1027"/>
        <v>1</v>
      </c>
      <c r="CX233" s="92">
        <f t="shared" si="1027"/>
        <v>1</v>
      </c>
      <c r="CY233" s="92">
        <f t="shared" si="1027"/>
        <v>1</v>
      </c>
      <c r="CZ233" s="158"/>
      <c r="DA233" s="526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>
        <f t="shared" si="1028"/>
        <v>1</v>
      </c>
      <c r="DM233" s="92">
        <f t="shared" si="1028"/>
        <v>1</v>
      </c>
      <c r="DN233" s="92">
        <f t="shared" si="1028"/>
        <v>1</v>
      </c>
      <c r="DO233" s="92">
        <f t="shared" si="1028"/>
        <v>1</v>
      </c>
      <c r="DP233" s="92">
        <f t="shared" si="1028"/>
        <v>1</v>
      </c>
      <c r="DQ233" s="92">
        <f t="shared" si="1028"/>
        <v>1</v>
      </c>
      <c r="DR233" s="92">
        <f t="shared" si="1028"/>
        <v>1</v>
      </c>
      <c r="DS233" s="92">
        <f t="shared" si="1028"/>
        <v>1</v>
      </c>
      <c r="DT233" s="92">
        <f t="shared" si="1028"/>
        <v>1</v>
      </c>
      <c r="DU233" s="92">
        <f t="shared" si="1028"/>
        <v>1</v>
      </c>
      <c r="DV233" s="92">
        <f t="shared" si="1028"/>
        <v>1</v>
      </c>
      <c r="DW233" s="92">
        <f t="shared" si="1028"/>
        <v>1</v>
      </c>
      <c r="DX233" s="92">
        <f t="shared" si="1028"/>
        <v>1</v>
      </c>
      <c r="DY233" s="92">
        <f t="shared" si="1028"/>
        <v>1</v>
      </c>
      <c r="DZ233" s="158"/>
      <c r="EA233" s="48">
        <v>12</v>
      </c>
      <c r="EB233" s="47">
        <v>0.18</v>
      </c>
      <c r="EC233" s="48">
        <v>2008</v>
      </c>
      <c r="ED233" s="49">
        <v>0.02</v>
      </c>
      <c r="EE233" s="50">
        <v>0.17</v>
      </c>
      <c r="EF233" s="71"/>
      <c r="EH233" s="47">
        <f t="shared" si="1009"/>
        <v>0.71</v>
      </c>
      <c r="EI233" s="23"/>
      <c r="EJ233" s="48">
        <f t="shared" si="966"/>
        <v>14</v>
      </c>
      <c r="EK233" s="48">
        <v>0</v>
      </c>
      <c r="EL233" s="48">
        <v>0</v>
      </c>
      <c r="EM233" s="48">
        <v>0</v>
      </c>
      <c r="EN233" s="48">
        <v>0</v>
      </c>
      <c r="EO233" s="48">
        <v>0</v>
      </c>
      <c r="EP233" s="48">
        <v>0</v>
      </c>
      <c r="EQ233" s="48">
        <v>0</v>
      </c>
      <c r="ER233" s="48">
        <v>0</v>
      </c>
      <c r="ES233" s="48">
        <v>0</v>
      </c>
      <c r="ET233" s="48">
        <v>0</v>
      </c>
      <c r="EU233" s="48">
        <v>0</v>
      </c>
      <c r="EV233" s="48">
        <v>0</v>
      </c>
      <c r="EW233" s="48">
        <v>0</v>
      </c>
      <c r="EX233" s="48">
        <v>1</v>
      </c>
      <c r="EY233" s="48">
        <f t="shared" si="967"/>
        <v>1</v>
      </c>
      <c r="EZ233" s="48">
        <v>1</v>
      </c>
      <c r="FA233" s="158"/>
      <c r="FB233" s="48">
        <f t="shared" si="1022"/>
        <v>9</v>
      </c>
      <c r="FC233" s="43">
        <f t="shared" si="968"/>
        <v>2018</v>
      </c>
      <c r="FD233" s="78"/>
      <c r="FE233" s="78"/>
      <c r="FF233" s="78"/>
      <c r="FG233" s="78"/>
      <c r="FH233" s="78"/>
      <c r="FI233" s="78"/>
      <c r="FJ233" s="23"/>
      <c r="FK233" s="48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>
        <v>11947.12</v>
      </c>
      <c r="FW233" s="43">
        <f t="shared" si="1029"/>
        <v>11947.12</v>
      </c>
      <c r="FX233" s="43">
        <f t="shared" si="1029"/>
        <v>11947.12</v>
      </c>
      <c r="FY233" s="43">
        <f t="shared" si="1029"/>
        <v>11947.12</v>
      </c>
      <c r="FZ233" s="43">
        <f t="shared" si="1029"/>
        <v>11947.12</v>
      </c>
      <c r="GA233" s="43">
        <f t="shared" si="1029"/>
        <v>11947.12</v>
      </c>
      <c r="GB233" s="43">
        <f t="shared" si="1029"/>
        <v>11947.12</v>
      </c>
      <c r="GC233" s="43">
        <f t="shared" si="1029"/>
        <v>11947.12</v>
      </c>
      <c r="GD233" s="43">
        <f t="shared" si="1029"/>
        <v>11947.12</v>
      </c>
      <c r="GE233" s="43">
        <f t="shared" si="1024"/>
        <v>11947.12</v>
      </c>
      <c r="GF233" s="43">
        <f t="shared" si="1024"/>
        <v>11947.12</v>
      </c>
      <c r="GG233" s="43">
        <f t="shared" si="1024"/>
        <v>11947.12</v>
      </c>
      <c r="GH233" s="43">
        <f t="shared" si="1024"/>
        <v>11947.12</v>
      </c>
      <c r="GI233" s="43">
        <f t="shared" si="1024"/>
        <v>11947.12</v>
      </c>
      <c r="GJ233" s="158"/>
      <c r="GK233" s="48"/>
      <c r="GL233" s="43"/>
      <c r="GM233" s="43"/>
      <c r="GN233" s="43"/>
      <c r="GO233" s="43"/>
      <c r="GP233" s="43"/>
      <c r="GQ233" s="43"/>
      <c r="GR233" s="43"/>
      <c r="GS233" s="224"/>
      <c r="GT233" s="224"/>
      <c r="GU233" s="224"/>
      <c r="GV233" s="224">
        <v>1</v>
      </c>
      <c r="GW233" s="224">
        <v>1</v>
      </c>
      <c r="GX233" s="224">
        <v>1</v>
      </c>
      <c r="GY233" s="224">
        <v>1</v>
      </c>
      <c r="GZ233" s="224">
        <v>1</v>
      </c>
      <c r="HA233" s="224">
        <v>1</v>
      </c>
      <c r="HB233" s="224">
        <v>1</v>
      </c>
      <c r="HC233" s="224">
        <v>1</v>
      </c>
      <c r="HD233" s="224">
        <v>1</v>
      </c>
      <c r="HE233" s="224">
        <v>1</v>
      </c>
      <c r="HF233" s="224">
        <v>1</v>
      </c>
      <c r="HG233" s="224">
        <v>1</v>
      </c>
      <c r="HH233" s="224">
        <v>1</v>
      </c>
      <c r="HI233" s="224">
        <v>1</v>
      </c>
      <c r="HJ233" s="158"/>
      <c r="HK233" s="48">
        <f t="shared" si="969"/>
        <v>2017</v>
      </c>
      <c r="HL233" s="48">
        <f ca="1">IF($EJ233&gt;0,OFFSET(Dashboard!F$16,$EJ233-1,0),0)</f>
        <v>0</v>
      </c>
      <c r="HM233" s="48">
        <f ca="1">IF($EJ233&gt;0,OFFSET(Dashboard!G$16,$EJ233-1,0),0)</f>
        <v>0</v>
      </c>
      <c r="HN233" s="48">
        <f ca="1">IF($EJ233&gt;0,OFFSET(Dashboard!H$16,$EJ233-1,0),0)</f>
        <v>1</v>
      </c>
      <c r="HO233" s="158"/>
    </row>
    <row r="234" spans="1:223" ht="21.75" customHeight="1" x14ac:dyDescent="0.2">
      <c r="A234" s="27"/>
      <c r="B234" s="167"/>
      <c r="C234" s="167"/>
      <c r="D234" s="25"/>
      <c r="E234" s="25"/>
      <c r="F234" s="65"/>
      <c r="G234" s="151"/>
      <c r="H234" s="151"/>
      <c r="I234" s="151"/>
      <c r="J234" s="212"/>
      <c r="K234" s="39"/>
      <c r="L234" s="158"/>
      <c r="M234" s="766"/>
      <c r="N234" s="63"/>
      <c r="O234" s="151"/>
      <c r="P234" s="158"/>
      <c r="R234" s="38"/>
      <c r="S234" s="38"/>
      <c r="T234" s="38"/>
      <c r="U234" s="133"/>
      <c r="V234" s="133"/>
      <c r="W234" s="133"/>
      <c r="X234" s="138"/>
      <c r="Y234" s="138"/>
      <c r="Z234" s="27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69"/>
      <c r="AZ234" s="73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  <c r="BV234" s="76"/>
      <c r="BW234" s="76"/>
      <c r="BX234" s="76"/>
      <c r="BY234" s="76"/>
      <c r="BZ234" s="23"/>
      <c r="CA234" s="76"/>
      <c r="CB234" s="76"/>
      <c r="CC234" s="76"/>
      <c r="CD234" s="76"/>
      <c r="CE234" s="76"/>
      <c r="CF234" s="76"/>
      <c r="CG234" s="76"/>
      <c r="CH234" s="76"/>
      <c r="CI234" s="76"/>
      <c r="CJ234" s="76"/>
      <c r="CK234" s="76"/>
      <c r="CL234" s="76"/>
      <c r="CM234" s="76"/>
      <c r="CN234" s="76"/>
      <c r="CO234" s="76"/>
      <c r="CP234" s="76"/>
      <c r="CQ234" s="76"/>
      <c r="CR234" s="76"/>
      <c r="CS234" s="76"/>
      <c r="CT234" s="76"/>
      <c r="CU234" s="76"/>
      <c r="CV234" s="76"/>
      <c r="CW234" s="76"/>
      <c r="CX234" s="76"/>
      <c r="CY234" s="76"/>
      <c r="CZ234" s="158"/>
      <c r="DA234" s="76"/>
      <c r="DB234" s="76"/>
      <c r="DC234" s="76"/>
      <c r="DD234" s="76"/>
      <c r="DE234" s="76"/>
      <c r="DF234" s="76"/>
      <c r="DG234" s="76"/>
      <c r="DH234" s="76"/>
      <c r="DI234" s="76"/>
      <c r="DJ234" s="76"/>
      <c r="DK234" s="76"/>
      <c r="DL234" s="76"/>
      <c r="DM234" s="76"/>
      <c r="DN234" s="76"/>
      <c r="DO234" s="76"/>
      <c r="DP234" s="76"/>
      <c r="DQ234" s="76"/>
      <c r="DR234" s="76"/>
      <c r="DS234" s="76"/>
      <c r="DT234" s="76"/>
      <c r="DU234" s="76"/>
      <c r="DV234" s="76"/>
      <c r="DW234" s="76"/>
      <c r="DX234" s="76"/>
      <c r="DY234" s="76"/>
      <c r="DZ234" s="158"/>
      <c r="EA234" s="27"/>
      <c r="EB234" s="28"/>
      <c r="EC234" s="27"/>
      <c r="ED234" s="46"/>
      <c r="EE234" s="26"/>
      <c r="EF234" s="70"/>
      <c r="EG234" s="73"/>
      <c r="EH234" s="248"/>
      <c r="EI234" s="73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158"/>
      <c r="FB234" s="76"/>
      <c r="FC234" s="76"/>
      <c r="FD234" s="76"/>
      <c r="FE234" s="76"/>
      <c r="FF234" s="76"/>
      <c r="FG234" s="76"/>
      <c r="FH234" s="76"/>
      <c r="FI234" s="76"/>
      <c r="FJ234" s="23"/>
      <c r="FK234" s="27"/>
      <c r="FL234" s="151"/>
      <c r="FM234" s="151"/>
      <c r="FN234" s="151"/>
      <c r="FO234" s="151"/>
      <c r="FP234" s="151"/>
      <c r="FQ234" s="151"/>
      <c r="FR234" s="151"/>
      <c r="FS234" s="151"/>
      <c r="FT234" s="151"/>
      <c r="FU234" s="151"/>
      <c r="FV234" s="151"/>
      <c r="FW234" s="151"/>
      <c r="FX234" s="151"/>
      <c r="FY234" s="151"/>
      <c r="FZ234" s="151"/>
      <c r="GA234" s="151"/>
      <c r="GB234" s="151"/>
      <c r="GC234" s="151"/>
      <c r="GD234" s="151"/>
      <c r="GE234" s="151"/>
      <c r="GF234" s="151"/>
      <c r="GG234" s="151"/>
      <c r="GH234" s="151"/>
      <c r="GI234" s="151"/>
      <c r="GJ234" s="158"/>
      <c r="GK234" s="27"/>
      <c r="GL234" s="151"/>
      <c r="GM234" s="151"/>
      <c r="GN234" s="151"/>
      <c r="GO234" s="151"/>
      <c r="GP234" s="151"/>
      <c r="GQ234" s="151"/>
      <c r="GR234" s="151"/>
      <c r="GS234" s="151"/>
      <c r="GT234" s="151"/>
      <c r="GU234" s="151"/>
      <c r="GV234" s="151"/>
      <c r="GW234" s="151"/>
      <c r="GX234" s="151"/>
      <c r="GY234" s="151"/>
      <c r="GZ234" s="151"/>
      <c r="HA234" s="151"/>
      <c r="HB234" s="151"/>
      <c r="HC234" s="151"/>
      <c r="HD234" s="151"/>
      <c r="HE234" s="151"/>
      <c r="HF234" s="151"/>
      <c r="HG234" s="151"/>
      <c r="HH234" s="151"/>
      <c r="HI234" s="151"/>
      <c r="HJ234" s="158"/>
      <c r="HK234" s="27"/>
      <c r="HL234" s="27"/>
      <c r="HM234" s="27"/>
      <c r="HN234" s="27"/>
      <c r="HO234" s="158"/>
    </row>
    <row r="235" spans="1:223" x14ac:dyDescent="0.15">
      <c r="Q235" s="13"/>
      <c r="Z235" s="18"/>
      <c r="BE235" s="1"/>
      <c r="BF235" s="1"/>
      <c r="BG235" s="1"/>
      <c r="BI235" s="1"/>
      <c r="BJ235" s="1"/>
      <c r="BK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DE235" s="1"/>
      <c r="DF235" s="1"/>
      <c r="DG235" s="1"/>
      <c r="DI235" s="1"/>
      <c r="DJ235" s="1"/>
      <c r="DK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</row>
    <row r="236" spans="1:223" x14ac:dyDescent="0.15">
      <c r="Q236" s="13"/>
      <c r="Z236" s="18"/>
      <c r="BE236" s="1"/>
      <c r="BF236" s="1"/>
      <c r="BG236" s="1"/>
      <c r="BI236" s="1"/>
      <c r="BJ236" s="1"/>
      <c r="BK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DE236" s="1"/>
      <c r="DF236" s="1"/>
      <c r="DG236" s="1"/>
      <c r="DI236" s="1"/>
      <c r="DJ236" s="1"/>
      <c r="DK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</row>
    <row r="237" spans="1:223" x14ac:dyDescent="0.15">
      <c r="Q237" s="13"/>
      <c r="Z237" s="18"/>
      <c r="BE237" s="24"/>
      <c r="BF237" s="24"/>
      <c r="BG237" s="24"/>
      <c r="BI237" s="6"/>
      <c r="BJ237" s="6"/>
      <c r="BK237" s="6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DE237" s="24"/>
      <c r="DF237" s="24"/>
      <c r="DG237" s="24"/>
      <c r="DI237" s="6"/>
      <c r="DJ237" s="6"/>
      <c r="DK237" s="6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</row>
    <row r="238" spans="1:223" x14ac:dyDescent="0.15">
      <c r="Q238" s="13"/>
      <c r="Z238" s="18"/>
      <c r="BE238" s="24"/>
      <c r="BF238" s="24"/>
      <c r="BG238" s="24"/>
      <c r="BI238" s="6"/>
      <c r="BJ238" s="6"/>
      <c r="BK238" s="6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DE238" s="24"/>
      <c r="DF238" s="24"/>
      <c r="DG238" s="24"/>
      <c r="DI238" s="6"/>
      <c r="DJ238" s="6"/>
      <c r="DK238" s="6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</row>
    <row r="239" spans="1:223" x14ac:dyDescent="0.15">
      <c r="Q239" s="13"/>
      <c r="X239" s="136"/>
      <c r="Y239" s="136"/>
      <c r="Z239" s="136"/>
    </row>
    <row r="240" spans="1:223" x14ac:dyDescent="0.15">
      <c r="Q240" s="13"/>
      <c r="X240" s="136"/>
      <c r="Y240" s="136"/>
      <c r="Z240" s="136"/>
    </row>
    <row r="241" spans="17:25" x14ac:dyDescent="0.15">
      <c r="Q241" s="13"/>
      <c r="X241" s="136"/>
      <c r="Y241" s="136"/>
    </row>
    <row r="242" spans="17:25" x14ac:dyDescent="0.15">
      <c r="Q242" s="13"/>
      <c r="X242" s="136"/>
      <c r="Y242" s="136"/>
    </row>
    <row r="243" spans="17:25" x14ac:dyDescent="0.15">
      <c r="Q243" s="13"/>
      <c r="X243" s="136"/>
      <c r="Y243" s="136"/>
    </row>
    <row r="244" spans="17:25" x14ac:dyDescent="0.15">
      <c r="Q244" s="13"/>
      <c r="X244" s="136"/>
      <c r="Y244" s="136"/>
    </row>
    <row r="245" spans="17:25" x14ac:dyDescent="0.15">
      <c r="Q245" s="13"/>
      <c r="X245" s="136"/>
      <c r="Y245" s="136"/>
    </row>
    <row r="246" spans="17:25" x14ac:dyDescent="0.15">
      <c r="Q246" s="13"/>
    </row>
    <row r="247" spans="17:25" x14ac:dyDescent="0.15">
      <c r="Q247" s="13"/>
    </row>
    <row r="248" spans="17:25" x14ac:dyDescent="0.15">
      <c r="Q248" s="13"/>
    </row>
    <row r="249" spans="17:25" x14ac:dyDescent="0.15">
      <c r="Q249" s="13"/>
    </row>
    <row r="250" spans="17:25" x14ac:dyDescent="0.15">
      <c r="Q250" s="13"/>
    </row>
    <row r="251" spans="17:25" x14ac:dyDescent="0.15">
      <c r="Q251" s="13"/>
    </row>
    <row r="252" spans="17:25" x14ac:dyDescent="0.15">
      <c r="Q252" s="13"/>
    </row>
    <row r="253" spans="17:25" x14ac:dyDescent="0.15">
      <c r="Q253" s="13"/>
    </row>
    <row r="254" spans="17:25" x14ac:dyDescent="0.15">
      <c r="Q254" s="13"/>
    </row>
  </sheetData>
  <conditionalFormatting sqref="EW20:EW21 EJ20:EJ21 EJ25:EJ36 EJ68 EJ11:EJ18 EY76:EY82 EX67:EX69 EU11:EV49 EP134:EP149 EP11:EP18 EP25:EP36 ER76:ES101 EW11:EY18 ER11:ES18 EW25:EY36 ER25:ES36 ER134:ET149 EW134:EX149 HL11:HN11 HK234:HN234 EK226:EO226 EY228 EK228:EO228 EU228:EV228 EZ102:EZ114 EK76:EP101 EU76:EX101 EU50:EW69 EZ50:EZ66 EJ115:EO225 EK11:EO75 EQ70:EQ75 EW155:EW222 EU115:EV226 EK234:EO234 EU234:EV234 EY115:EY226 EU70:EZ75 EQ50:EQ66 ER50:ER75">
    <cfRule type="cellIs" dxfId="1157" priority="6179" stopIfTrue="1" operator="greaterThan">
      <formula>0</formula>
    </cfRule>
  </conditionalFormatting>
  <conditionalFormatting sqref="A20:A21 A76:A82 A25:A36 A11:A18 A134:A149">
    <cfRule type="cellIs" dxfId="1156" priority="6180" stopIfTrue="1" operator="greaterThan">
      <formula>0</formula>
    </cfRule>
  </conditionalFormatting>
  <conditionalFormatting sqref="A155">
    <cfRule type="cellIs" dxfId="1155" priority="6061" stopIfTrue="1" operator="greaterThan">
      <formula>0</formula>
    </cfRule>
  </conditionalFormatting>
  <conditionalFormatting sqref="ER155 ER20:ER21">
    <cfRule type="cellIs" dxfId="1154" priority="6057" stopIfTrue="1" operator="greaterThan">
      <formula>0</formula>
    </cfRule>
  </conditionalFormatting>
  <conditionalFormatting sqref="ES155 ES20:ES21">
    <cfRule type="cellIs" dxfId="1153" priority="6055" stopIfTrue="1" operator="greaterThan">
      <formula>0</formula>
    </cfRule>
  </conditionalFormatting>
  <conditionalFormatting sqref="EX155 EX20:EX21">
    <cfRule type="cellIs" dxfId="1152" priority="6054" stopIfTrue="1" operator="greaterThan">
      <formula>0</formula>
    </cfRule>
  </conditionalFormatting>
  <conditionalFormatting sqref="A68">
    <cfRule type="cellIs" dxfId="1151" priority="6045" stopIfTrue="1" operator="greaterThan">
      <formula>0</formula>
    </cfRule>
  </conditionalFormatting>
  <conditionalFormatting sqref="A43">
    <cfRule type="cellIs" dxfId="1150" priority="5719" stopIfTrue="1" operator="greaterThan">
      <formula>0</formula>
    </cfRule>
  </conditionalFormatting>
  <conditionalFormatting sqref="EP155 EP20:EP21">
    <cfRule type="cellIs" dxfId="1149" priority="6006" stopIfTrue="1" operator="greaterThan">
      <formula>0</formula>
    </cfRule>
  </conditionalFormatting>
  <conditionalFormatting sqref="EP68">
    <cfRule type="cellIs" dxfId="1148" priority="6004" stopIfTrue="1" operator="greaterThan">
      <formula>0</formula>
    </cfRule>
  </conditionalFormatting>
  <conditionalFormatting sqref="EP156:EP160 EP171:EP202">
    <cfRule type="cellIs" dxfId="1147" priority="5983" stopIfTrue="1" operator="greaterThan">
      <formula>0</formula>
    </cfRule>
  </conditionalFormatting>
  <conditionalFormatting sqref="EW115">
    <cfRule type="cellIs" dxfId="1146" priority="5658" stopIfTrue="1" operator="greaterThan">
      <formula>0</formula>
    </cfRule>
  </conditionalFormatting>
  <conditionalFormatting sqref="EY20:EY21">
    <cfRule type="cellIs" dxfId="1145" priority="5936" stopIfTrue="1" operator="greaterThan">
      <formula>0</formula>
    </cfRule>
  </conditionalFormatting>
  <conditionalFormatting sqref="ER123">
    <cfRule type="cellIs" dxfId="1144" priority="5585" stopIfTrue="1" operator="greaterThan">
      <formula>0</formula>
    </cfRule>
  </conditionalFormatting>
  <conditionalFormatting sqref="EY68">
    <cfRule type="cellIs" dxfId="1143" priority="5922" stopIfTrue="1" operator="greaterThan">
      <formula>0</formula>
    </cfRule>
  </conditionalFormatting>
  <conditionalFormatting sqref="A234">
    <cfRule type="cellIs" dxfId="1142" priority="5898" stopIfTrue="1" operator="greaterThan">
      <formula>0</formula>
    </cfRule>
  </conditionalFormatting>
  <conditionalFormatting sqref="BA234:BO234 FB234 FD234:FI234">
    <cfRule type="cellIs" dxfId="1141" priority="5895" stopIfTrue="1" operator="greaterThan">
      <formula>0</formula>
    </cfRule>
  </conditionalFormatting>
  <conditionalFormatting sqref="EW234 EJ234">
    <cfRule type="cellIs" dxfId="1140" priority="5896" stopIfTrue="1" operator="greaterThan">
      <formula>0</formula>
    </cfRule>
  </conditionalFormatting>
  <conditionalFormatting sqref="ER234">
    <cfRule type="cellIs" dxfId="1139" priority="5894" stopIfTrue="1" operator="greaterThan">
      <formula>0</formula>
    </cfRule>
  </conditionalFormatting>
  <conditionalFormatting sqref="ES234">
    <cfRule type="cellIs" dxfId="1138" priority="5893" stopIfTrue="1" operator="greaterThan">
      <formula>0</formula>
    </cfRule>
  </conditionalFormatting>
  <conditionalFormatting sqref="EX234">
    <cfRule type="cellIs" dxfId="1137" priority="5892" stopIfTrue="1" operator="greaterThan">
      <formula>0</formula>
    </cfRule>
  </conditionalFormatting>
  <conditionalFormatting sqref="EP234">
    <cfRule type="cellIs" dxfId="1136" priority="5891" stopIfTrue="1" operator="greaterThan">
      <formula>0</formula>
    </cfRule>
  </conditionalFormatting>
  <conditionalFormatting sqref="FC234">
    <cfRule type="cellIs" dxfId="1135" priority="5890" stopIfTrue="1" operator="greaterThan">
      <formula>0</formula>
    </cfRule>
  </conditionalFormatting>
  <conditionalFormatting sqref="EY234:EZ234">
    <cfRule type="cellIs" dxfId="1134" priority="5889" stopIfTrue="1" operator="greaterThan">
      <formula>0</formula>
    </cfRule>
  </conditionalFormatting>
  <conditionalFormatting sqref="EW43 EJ43">
    <cfRule type="cellIs" dxfId="1133" priority="5718" stopIfTrue="1" operator="greaterThan">
      <formula>0</formula>
    </cfRule>
  </conditionalFormatting>
  <conditionalFormatting sqref="EZ76:EZ101">
    <cfRule type="cellIs" dxfId="1132" priority="5852" stopIfTrue="1" operator="greaterThan">
      <formula>0</formula>
    </cfRule>
  </conditionalFormatting>
  <conditionalFormatting sqref="EW124">
    <cfRule type="cellIs" dxfId="1131" priority="5578" stopIfTrue="1" operator="greaterThan">
      <formula>0</formula>
    </cfRule>
  </conditionalFormatting>
  <conditionalFormatting sqref="EY22">
    <cfRule type="cellIs" dxfId="1130" priority="5781" stopIfTrue="1" operator="greaterThan">
      <formula>0</formula>
    </cfRule>
  </conditionalFormatting>
  <conditionalFormatting sqref="EZ11:EZ49">
    <cfRule type="cellIs" dxfId="1129" priority="5860" stopIfTrue="1" operator="greaterThan">
      <formula>0</formula>
    </cfRule>
  </conditionalFormatting>
  <conditionalFormatting sqref="FD156:FI160 FD171:FI222">
    <cfRule type="cellIs" dxfId="1128" priority="5844" stopIfTrue="1" operator="greaterThan">
      <formula>0</formula>
    </cfRule>
  </conditionalFormatting>
  <conditionalFormatting sqref="A156">
    <cfRule type="cellIs" dxfId="1127" priority="5845" stopIfTrue="1" operator="greaterThan">
      <formula>0</formula>
    </cfRule>
  </conditionalFormatting>
  <conditionalFormatting sqref="ER156">
    <cfRule type="cellIs" dxfId="1126" priority="5843" stopIfTrue="1" operator="greaterThan">
      <formula>0</formula>
    </cfRule>
  </conditionalFormatting>
  <conditionalFormatting sqref="ES156">
    <cfRule type="cellIs" dxfId="1125" priority="5842" stopIfTrue="1" operator="greaterThan">
      <formula>0</formula>
    </cfRule>
  </conditionalFormatting>
  <conditionalFormatting sqref="EX156">
    <cfRule type="cellIs" dxfId="1124" priority="5841" stopIfTrue="1" operator="greaterThan">
      <formula>0</formula>
    </cfRule>
  </conditionalFormatting>
  <conditionalFormatting sqref="A157 A159 A171 A173 A175 A177 A179 A181 A183 A185 A187 A189 A191 A193 A195 A197 A199 A201 A203 A205 A207 A209 A211 A213 A215 A217 A219 A221">
    <cfRule type="cellIs" dxfId="1123" priority="5806" stopIfTrue="1" operator="greaterThan">
      <formula>0</formula>
    </cfRule>
  </conditionalFormatting>
  <conditionalFormatting sqref="A158 A160 A172 A174 A176 A178 A180 A182 A184 A186 A188 A190 A192 A194 A196 A198 A200 A202 A204 A206 A208 A210 A212 A214 A216 A218 A220 A222">
    <cfRule type="cellIs" dxfId="1122" priority="5805" stopIfTrue="1" operator="greaterThan">
      <formula>0</formula>
    </cfRule>
  </conditionalFormatting>
  <conditionalFormatting sqref="ER157:ER160 ER171:ER222">
    <cfRule type="cellIs" dxfId="1121" priority="5803" stopIfTrue="1" operator="greaterThan">
      <formula>0</formula>
    </cfRule>
  </conditionalFormatting>
  <conditionalFormatting sqref="ES157:ES160 ES171:ES222">
    <cfRule type="cellIs" dxfId="1120" priority="5802" stopIfTrue="1" operator="greaterThan">
      <formula>0</formula>
    </cfRule>
  </conditionalFormatting>
  <conditionalFormatting sqref="EX157:EX160 EP204:EP222 EX171:EX222">
    <cfRule type="cellIs" dxfId="1119" priority="5801" stopIfTrue="1" operator="greaterThan">
      <formula>0</formula>
    </cfRule>
  </conditionalFormatting>
  <conditionalFormatting sqref="EP203">
    <cfRule type="cellIs" dxfId="1118" priority="5800" stopIfTrue="1" operator="greaterThan">
      <formula>0</formula>
    </cfRule>
  </conditionalFormatting>
  <conditionalFormatting sqref="EW19 EJ19">
    <cfRule type="cellIs" dxfId="1117" priority="5798" stopIfTrue="1" operator="greaterThan">
      <formula>0</formula>
    </cfRule>
  </conditionalFormatting>
  <conditionalFormatting sqref="A19">
    <cfRule type="cellIs" dxfId="1116" priority="5799" stopIfTrue="1" operator="greaterThan">
      <formula>0</formula>
    </cfRule>
  </conditionalFormatting>
  <conditionalFormatting sqref="ER19">
    <cfRule type="cellIs" dxfId="1115" priority="5795" stopIfTrue="1" operator="greaterThan">
      <formula>0</formula>
    </cfRule>
  </conditionalFormatting>
  <conditionalFormatting sqref="ES19">
    <cfRule type="cellIs" dxfId="1114" priority="5794" stopIfTrue="1" operator="greaterThan">
      <formula>0</formula>
    </cfRule>
  </conditionalFormatting>
  <conditionalFormatting sqref="EX19">
    <cfRule type="cellIs" dxfId="1113" priority="5793" stopIfTrue="1" operator="greaterThan">
      <formula>0</formula>
    </cfRule>
  </conditionalFormatting>
  <conditionalFormatting sqref="EP19">
    <cfRule type="cellIs" dxfId="1112" priority="5792" stopIfTrue="1" operator="greaterThan">
      <formula>0</formula>
    </cfRule>
  </conditionalFormatting>
  <conditionalFormatting sqref="EY19">
    <cfRule type="cellIs" dxfId="1111" priority="5791" stopIfTrue="1" operator="greaterThan">
      <formula>0</formula>
    </cfRule>
  </conditionalFormatting>
  <conditionalFormatting sqref="EW22 EJ22">
    <cfRule type="cellIs" dxfId="1110" priority="5788" stopIfTrue="1" operator="greaterThan">
      <formula>0</formula>
    </cfRule>
  </conditionalFormatting>
  <conditionalFormatting sqref="A22">
    <cfRule type="cellIs" dxfId="1109" priority="5789" stopIfTrue="1" operator="greaterThan">
      <formula>0</formula>
    </cfRule>
  </conditionalFormatting>
  <conditionalFormatting sqref="ER22">
    <cfRule type="cellIs" dxfId="1108" priority="5785" stopIfTrue="1" operator="greaterThan">
      <formula>0</formula>
    </cfRule>
  </conditionalFormatting>
  <conditionalFormatting sqref="ES22">
    <cfRule type="cellIs" dxfId="1107" priority="5784" stopIfTrue="1" operator="greaterThan">
      <formula>0</formula>
    </cfRule>
  </conditionalFormatting>
  <conditionalFormatting sqref="EX22">
    <cfRule type="cellIs" dxfId="1106" priority="5783" stopIfTrue="1" operator="greaterThan">
      <formula>0</formula>
    </cfRule>
  </conditionalFormatting>
  <conditionalFormatting sqref="EP22">
    <cfRule type="cellIs" dxfId="1105" priority="5782" stopIfTrue="1" operator="greaterThan">
      <formula>0</formula>
    </cfRule>
  </conditionalFormatting>
  <conditionalFormatting sqref="EW38 EJ38">
    <cfRule type="cellIs" dxfId="1104" priority="5778" stopIfTrue="1" operator="greaterThan">
      <formula>0</formula>
    </cfRule>
  </conditionalFormatting>
  <conditionalFormatting sqref="A38">
    <cfRule type="cellIs" dxfId="1103" priority="5779" stopIfTrue="1" operator="greaterThan">
      <formula>0</formula>
    </cfRule>
  </conditionalFormatting>
  <conditionalFormatting sqref="ER38">
    <cfRule type="cellIs" dxfId="1102" priority="5775" stopIfTrue="1" operator="greaterThan">
      <formula>0</formula>
    </cfRule>
  </conditionalFormatting>
  <conditionalFormatting sqref="ES38">
    <cfRule type="cellIs" dxfId="1101" priority="5774" stopIfTrue="1" operator="greaterThan">
      <formula>0</formula>
    </cfRule>
  </conditionalFormatting>
  <conditionalFormatting sqref="EX38">
    <cfRule type="cellIs" dxfId="1100" priority="5773" stopIfTrue="1" operator="greaterThan">
      <formula>0</formula>
    </cfRule>
  </conditionalFormatting>
  <conditionalFormatting sqref="EP38">
    <cfRule type="cellIs" dxfId="1099" priority="5772" stopIfTrue="1" operator="greaterThan">
      <formula>0</formula>
    </cfRule>
  </conditionalFormatting>
  <conditionalFormatting sqref="EY38">
    <cfRule type="cellIs" dxfId="1098" priority="5771" stopIfTrue="1" operator="greaterThan">
      <formula>0</formula>
    </cfRule>
  </conditionalFormatting>
  <conditionalFormatting sqref="EW37 EJ37">
    <cfRule type="cellIs" dxfId="1097" priority="5768" stopIfTrue="1" operator="greaterThan">
      <formula>0</formula>
    </cfRule>
  </conditionalFormatting>
  <conditionalFormatting sqref="A37">
    <cfRule type="cellIs" dxfId="1096" priority="5769" stopIfTrue="1" operator="greaterThan">
      <formula>0</formula>
    </cfRule>
  </conditionalFormatting>
  <conditionalFormatting sqref="ER37">
    <cfRule type="cellIs" dxfId="1095" priority="5765" stopIfTrue="1" operator="greaterThan">
      <formula>0</formula>
    </cfRule>
  </conditionalFormatting>
  <conditionalFormatting sqref="ES37">
    <cfRule type="cellIs" dxfId="1094" priority="5764" stopIfTrue="1" operator="greaterThan">
      <formula>0</formula>
    </cfRule>
  </conditionalFormatting>
  <conditionalFormatting sqref="EX37">
    <cfRule type="cellIs" dxfId="1093" priority="5763" stopIfTrue="1" operator="greaterThan">
      <formula>0</formula>
    </cfRule>
  </conditionalFormatting>
  <conditionalFormatting sqref="EP37">
    <cfRule type="cellIs" dxfId="1092" priority="5762" stopIfTrue="1" operator="greaterThan">
      <formula>0</formula>
    </cfRule>
  </conditionalFormatting>
  <conditionalFormatting sqref="EY37">
    <cfRule type="cellIs" dxfId="1091" priority="5761" stopIfTrue="1" operator="greaterThan">
      <formula>0</formula>
    </cfRule>
  </conditionalFormatting>
  <conditionalFormatting sqref="EW39 EJ39">
    <cfRule type="cellIs" dxfId="1090" priority="5758" stopIfTrue="1" operator="greaterThan">
      <formula>0</formula>
    </cfRule>
  </conditionalFormatting>
  <conditionalFormatting sqref="A39">
    <cfRule type="cellIs" dxfId="1089" priority="5759" stopIfTrue="1" operator="greaterThan">
      <formula>0</formula>
    </cfRule>
  </conditionalFormatting>
  <conditionalFormatting sqref="ER39">
    <cfRule type="cellIs" dxfId="1088" priority="5755" stopIfTrue="1" operator="greaterThan">
      <formula>0</formula>
    </cfRule>
  </conditionalFormatting>
  <conditionalFormatting sqref="ES39">
    <cfRule type="cellIs" dxfId="1087" priority="5754" stopIfTrue="1" operator="greaterThan">
      <formula>0</formula>
    </cfRule>
  </conditionalFormatting>
  <conditionalFormatting sqref="EX39">
    <cfRule type="cellIs" dxfId="1086" priority="5753" stopIfTrue="1" operator="greaterThan">
      <formula>0</formula>
    </cfRule>
  </conditionalFormatting>
  <conditionalFormatting sqref="EP39">
    <cfRule type="cellIs" dxfId="1085" priority="5752" stopIfTrue="1" operator="greaterThan">
      <formula>0</formula>
    </cfRule>
  </conditionalFormatting>
  <conditionalFormatting sqref="EY39">
    <cfRule type="cellIs" dxfId="1084" priority="5751" stopIfTrue="1" operator="greaterThan">
      <formula>0</formula>
    </cfRule>
  </conditionalFormatting>
  <conditionalFormatting sqref="EW40 EJ40">
    <cfRule type="cellIs" dxfId="1083" priority="5748" stopIfTrue="1" operator="greaterThan">
      <formula>0</formula>
    </cfRule>
  </conditionalFormatting>
  <conditionalFormatting sqref="A40">
    <cfRule type="cellIs" dxfId="1082" priority="5749" stopIfTrue="1" operator="greaterThan">
      <formula>0</formula>
    </cfRule>
  </conditionalFormatting>
  <conditionalFormatting sqref="ER40">
    <cfRule type="cellIs" dxfId="1081" priority="5745" stopIfTrue="1" operator="greaterThan">
      <formula>0</formula>
    </cfRule>
  </conditionalFormatting>
  <conditionalFormatting sqref="ES40">
    <cfRule type="cellIs" dxfId="1080" priority="5744" stopIfTrue="1" operator="greaterThan">
      <formula>0</formula>
    </cfRule>
  </conditionalFormatting>
  <conditionalFormatting sqref="EX40">
    <cfRule type="cellIs" dxfId="1079" priority="5743" stopIfTrue="1" operator="greaterThan">
      <formula>0</formula>
    </cfRule>
  </conditionalFormatting>
  <conditionalFormatting sqref="EP40">
    <cfRule type="cellIs" dxfId="1078" priority="5742" stopIfTrue="1" operator="greaterThan">
      <formula>0</formula>
    </cfRule>
  </conditionalFormatting>
  <conditionalFormatting sqref="EY40">
    <cfRule type="cellIs" dxfId="1077" priority="5741" stopIfTrue="1" operator="greaterThan">
      <formula>0</formula>
    </cfRule>
  </conditionalFormatting>
  <conditionalFormatting sqref="EW41 EJ41">
    <cfRule type="cellIs" dxfId="1076" priority="5738" stopIfTrue="1" operator="greaterThan">
      <formula>0</formula>
    </cfRule>
  </conditionalFormatting>
  <conditionalFormatting sqref="A41">
    <cfRule type="cellIs" dxfId="1075" priority="5739" stopIfTrue="1" operator="greaterThan">
      <formula>0</formula>
    </cfRule>
  </conditionalFormatting>
  <conditionalFormatting sqref="ER41">
    <cfRule type="cellIs" dxfId="1074" priority="5735" stopIfTrue="1" operator="greaterThan">
      <formula>0</formula>
    </cfRule>
  </conditionalFormatting>
  <conditionalFormatting sqref="ES41">
    <cfRule type="cellIs" dxfId="1073" priority="5734" stopIfTrue="1" operator="greaterThan">
      <formula>0</formula>
    </cfRule>
  </conditionalFormatting>
  <conditionalFormatting sqref="EX41">
    <cfRule type="cellIs" dxfId="1072" priority="5733" stopIfTrue="1" operator="greaterThan">
      <formula>0</formula>
    </cfRule>
  </conditionalFormatting>
  <conditionalFormatting sqref="EP41">
    <cfRule type="cellIs" dxfId="1071" priority="5732" stopIfTrue="1" operator="greaterThan">
      <formula>0</formula>
    </cfRule>
  </conditionalFormatting>
  <conditionalFormatting sqref="EY41">
    <cfRule type="cellIs" dxfId="1070" priority="5731" stopIfTrue="1" operator="greaterThan">
      <formula>0</formula>
    </cfRule>
  </conditionalFormatting>
  <conditionalFormatting sqref="EW42 EJ42">
    <cfRule type="cellIs" dxfId="1069" priority="5728" stopIfTrue="1" operator="greaterThan">
      <formula>0</formula>
    </cfRule>
  </conditionalFormatting>
  <conditionalFormatting sqref="A42">
    <cfRule type="cellIs" dxfId="1068" priority="5729" stopIfTrue="1" operator="greaterThan">
      <formula>0</formula>
    </cfRule>
  </conditionalFormatting>
  <conditionalFormatting sqref="ER42">
    <cfRule type="cellIs" dxfId="1067" priority="5725" stopIfTrue="1" operator="greaterThan">
      <formula>0</formula>
    </cfRule>
  </conditionalFormatting>
  <conditionalFormatting sqref="ES42">
    <cfRule type="cellIs" dxfId="1066" priority="5724" stopIfTrue="1" operator="greaterThan">
      <formula>0</formula>
    </cfRule>
  </conditionalFormatting>
  <conditionalFormatting sqref="EX42">
    <cfRule type="cellIs" dxfId="1065" priority="5723" stopIfTrue="1" operator="greaterThan">
      <formula>0</formula>
    </cfRule>
  </conditionalFormatting>
  <conditionalFormatting sqref="EP42">
    <cfRule type="cellIs" dxfId="1064" priority="5722" stopIfTrue="1" operator="greaterThan">
      <formula>0</formula>
    </cfRule>
  </conditionalFormatting>
  <conditionalFormatting sqref="EY42">
    <cfRule type="cellIs" dxfId="1063" priority="5721" stopIfTrue="1" operator="greaterThan">
      <formula>0</formula>
    </cfRule>
  </conditionalFormatting>
  <conditionalFormatting sqref="ER43">
    <cfRule type="cellIs" dxfId="1062" priority="5715" stopIfTrue="1" operator="greaterThan">
      <formula>0</formula>
    </cfRule>
  </conditionalFormatting>
  <conditionalFormatting sqref="ES43">
    <cfRule type="cellIs" dxfId="1061" priority="5714" stopIfTrue="1" operator="greaterThan">
      <formula>0</formula>
    </cfRule>
  </conditionalFormatting>
  <conditionalFormatting sqref="EX43">
    <cfRule type="cellIs" dxfId="1060" priority="5713" stopIfTrue="1" operator="greaterThan">
      <formula>0</formula>
    </cfRule>
  </conditionalFormatting>
  <conditionalFormatting sqref="EP43">
    <cfRule type="cellIs" dxfId="1059" priority="5712" stopIfTrue="1" operator="greaterThan">
      <formula>0</formula>
    </cfRule>
  </conditionalFormatting>
  <conditionalFormatting sqref="EY43">
    <cfRule type="cellIs" dxfId="1058" priority="5711" stopIfTrue="1" operator="greaterThan">
      <formula>0</formula>
    </cfRule>
  </conditionalFormatting>
  <conditionalFormatting sqref="EW44 EJ44">
    <cfRule type="cellIs" dxfId="1057" priority="5708" stopIfTrue="1" operator="greaterThan">
      <formula>0</formula>
    </cfRule>
  </conditionalFormatting>
  <conditionalFormatting sqref="A44">
    <cfRule type="cellIs" dxfId="1056" priority="5709" stopIfTrue="1" operator="greaterThan">
      <formula>0</formula>
    </cfRule>
  </conditionalFormatting>
  <conditionalFormatting sqref="ER44">
    <cfRule type="cellIs" dxfId="1055" priority="5705" stopIfTrue="1" operator="greaterThan">
      <formula>0</formula>
    </cfRule>
  </conditionalFormatting>
  <conditionalFormatting sqref="ES44">
    <cfRule type="cellIs" dxfId="1054" priority="5704" stopIfTrue="1" operator="greaterThan">
      <formula>0</formula>
    </cfRule>
  </conditionalFormatting>
  <conditionalFormatting sqref="EX44">
    <cfRule type="cellIs" dxfId="1053" priority="5703" stopIfTrue="1" operator="greaterThan">
      <formula>0</formula>
    </cfRule>
  </conditionalFormatting>
  <conditionalFormatting sqref="EP44">
    <cfRule type="cellIs" dxfId="1052" priority="5702" stopIfTrue="1" operator="greaterThan">
      <formula>0</formula>
    </cfRule>
  </conditionalFormatting>
  <conditionalFormatting sqref="EY44">
    <cfRule type="cellIs" dxfId="1051" priority="5701" stopIfTrue="1" operator="greaterThan">
      <formula>0</formula>
    </cfRule>
  </conditionalFormatting>
  <conditionalFormatting sqref="EW45 EJ45">
    <cfRule type="cellIs" dxfId="1050" priority="5698" stopIfTrue="1" operator="greaterThan">
      <formula>0</formula>
    </cfRule>
  </conditionalFormatting>
  <conditionalFormatting sqref="A45">
    <cfRule type="cellIs" dxfId="1049" priority="5699" stopIfTrue="1" operator="greaterThan">
      <formula>0</formula>
    </cfRule>
  </conditionalFormatting>
  <conditionalFormatting sqref="ER45">
    <cfRule type="cellIs" dxfId="1048" priority="5695" stopIfTrue="1" operator="greaterThan">
      <formula>0</formula>
    </cfRule>
  </conditionalFormatting>
  <conditionalFormatting sqref="ES45">
    <cfRule type="cellIs" dxfId="1047" priority="5694" stopIfTrue="1" operator="greaterThan">
      <formula>0</formula>
    </cfRule>
  </conditionalFormatting>
  <conditionalFormatting sqref="EX45">
    <cfRule type="cellIs" dxfId="1046" priority="5693" stopIfTrue="1" operator="greaterThan">
      <formula>0</formula>
    </cfRule>
  </conditionalFormatting>
  <conditionalFormatting sqref="EP45">
    <cfRule type="cellIs" dxfId="1045" priority="5692" stopIfTrue="1" operator="greaterThan">
      <formula>0</formula>
    </cfRule>
  </conditionalFormatting>
  <conditionalFormatting sqref="EY45:EY49">
    <cfRule type="cellIs" dxfId="1044" priority="5691" stopIfTrue="1" operator="greaterThan">
      <formula>0</formula>
    </cfRule>
  </conditionalFormatting>
  <conditionalFormatting sqref="EW46 EJ46">
    <cfRule type="cellIs" dxfId="1043" priority="5688" stopIfTrue="1" operator="greaterThan">
      <formula>0</formula>
    </cfRule>
  </conditionalFormatting>
  <conditionalFormatting sqref="A46">
    <cfRule type="cellIs" dxfId="1042" priority="5689" stopIfTrue="1" operator="greaterThan">
      <formula>0</formula>
    </cfRule>
  </conditionalFormatting>
  <conditionalFormatting sqref="ER46">
    <cfRule type="cellIs" dxfId="1041" priority="5685" stopIfTrue="1" operator="greaterThan">
      <formula>0</formula>
    </cfRule>
  </conditionalFormatting>
  <conditionalFormatting sqref="ES46">
    <cfRule type="cellIs" dxfId="1040" priority="5684" stopIfTrue="1" operator="greaterThan">
      <formula>0</formula>
    </cfRule>
  </conditionalFormatting>
  <conditionalFormatting sqref="EX46">
    <cfRule type="cellIs" dxfId="1039" priority="5683" stopIfTrue="1" operator="greaterThan">
      <formula>0</formula>
    </cfRule>
  </conditionalFormatting>
  <conditionalFormatting sqref="EP46">
    <cfRule type="cellIs" dxfId="1038" priority="5682" stopIfTrue="1" operator="greaterThan">
      <formula>0</formula>
    </cfRule>
  </conditionalFormatting>
  <conditionalFormatting sqref="EW48 EJ48">
    <cfRule type="cellIs" dxfId="1037" priority="5678" stopIfTrue="1" operator="greaterThan">
      <formula>0</formula>
    </cfRule>
  </conditionalFormatting>
  <conditionalFormatting sqref="A48">
    <cfRule type="cellIs" dxfId="1036" priority="5679" stopIfTrue="1" operator="greaterThan">
      <formula>0</formula>
    </cfRule>
  </conditionalFormatting>
  <conditionalFormatting sqref="ER48">
    <cfRule type="cellIs" dxfId="1035" priority="5675" stopIfTrue="1" operator="greaterThan">
      <formula>0</formula>
    </cfRule>
  </conditionalFormatting>
  <conditionalFormatting sqref="ES48">
    <cfRule type="cellIs" dxfId="1034" priority="5674" stopIfTrue="1" operator="greaterThan">
      <formula>0</formula>
    </cfRule>
  </conditionalFormatting>
  <conditionalFormatting sqref="EX48">
    <cfRule type="cellIs" dxfId="1033" priority="5673" stopIfTrue="1" operator="greaterThan">
      <formula>0</formula>
    </cfRule>
  </conditionalFormatting>
  <conditionalFormatting sqref="EP48">
    <cfRule type="cellIs" dxfId="1032" priority="5672" stopIfTrue="1" operator="greaterThan">
      <formula>0</formula>
    </cfRule>
  </conditionalFormatting>
  <conditionalFormatting sqref="EW49 EJ49">
    <cfRule type="cellIs" dxfId="1031" priority="5668" stopIfTrue="1" operator="greaterThan">
      <formula>0</formula>
    </cfRule>
  </conditionalFormatting>
  <conditionalFormatting sqref="A49">
    <cfRule type="cellIs" dxfId="1030" priority="5669" stopIfTrue="1" operator="greaterThan">
      <formula>0</formula>
    </cfRule>
  </conditionalFormatting>
  <conditionalFormatting sqref="ER49">
    <cfRule type="cellIs" dxfId="1029" priority="5665" stopIfTrue="1" operator="greaterThan">
      <formula>0</formula>
    </cfRule>
  </conditionalFormatting>
  <conditionalFormatting sqref="ES49">
    <cfRule type="cellIs" dxfId="1028" priority="5664" stopIfTrue="1" operator="greaterThan">
      <formula>0</formula>
    </cfRule>
  </conditionalFormatting>
  <conditionalFormatting sqref="EX49">
    <cfRule type="cellIs" dxfId="1027" priority="5663" stopIfTrue="1" operator="greaterThan">
      <formula>0</formula>
    </cfRule>
  </conditionalFormatting>
  <conditionalFormatting sqref="EP49">
    <cfRule type="cellIs" dxfId="1026" priority="5662" stopIfTrue="1" operator="greaterThan">
      <formula>0</formula>
    </cfRule>
  </conditionalFormatting>
  <conditionalFormatting sqref="FD115:FI115">
    <cfRule type="cellIs" dxfId="1025" priority="5657" stopIfTrue="1" operator="greaterThan">
      <formula>0</formula>
    </cfRule>
  </conditionalFormatting>
  <conditionalFormatting sqref="A115">
    <cfRule type="cellIs" dxfId="1024" priority="5659" stopIfTrue="1" operator="greaterThan">
      <formula>0</formula>
    </cfRule>
  </conditionalFormatting>
  <conditionalFormatting sqref="ER115">
    <cfRule type="cellIs" dxfId="1023" priority="5655" stopIfTrue="1" operator="greaterThan">
      <formula>0</formula>
    </cfRule>
  </conditionalFormatting>
  <conditionalFormatting sqref="ES115">
    <cfRule type="cellIs" dxfId="1022" priority="5654" stopIfTrue="1" operator="greaterThan">
      <formula>0</formula>
    </cfRule>
  </conditionalFormatting>
  <conditionalFormatting sqref="EX115">
    <cfRule type="cellIs" dxfId="1021" priority="5653" stopIfTrue="1" operator="greaterThan">
      <formula>0</formula>
    </cfRule>
  </conditionalFormatting>
  <conditionalFormatting sqref="EP115">
    <cfRule type="cellIs" dxfId="1020" priority="5652" stopIfTrue="1" operator="greaterThan">
      <formula>0</formula>
    </cfRule>
  </conditionalFormatting>
  <conditionalFormatting sqref="EZ115:EZ222">
    <cfRule type="cellIs" dxfId="1019" priority="5650" stopIfTrue="1" operator="greaterThan">
      <formula>0</formula>
    </cfRule>
  </conditionalFormatting>
  <conditionalFormatting sqref="FD116:FI116">
    <cfRule type="cellIs" dxfId="1018" priority="5647" stopIfTrue="1" operator="greaterThan">
      <formula>0</formula>
    </cfRule>
  </conditionalFormatting>
  <conditionalFormatting sqref="EW116">
    <cfRule type="cellIs" dxfId="1017" priority="5648" stopIfTrue="1" operator="greaterThan">
      <formula>0</formula>
    </cfRule>
  </conditionalFormatting>
  <conditionalFormatting sqref="A116">
    <cfRule type="cellIs" dxfId="1016" priority="5649" stopIfTrue="1" operator="greaterThan">
      <formula>0</formula>
    </cfRule>
  </conditionalFormatting>
  <conditionalFormatting sqref="ER116">
    <cfRule type="cellIs" dxfId="1015" priority="5645" stopIfTrue="1" operator="greaterThan">
      <formula>0</formula>
    </cfRule>
  </conditionalFormatting>
  <conditionalFormatting sqref="ES116">
    <cfRule type="cellIs" dxfId="1014" priority="5644" stopIfTrue="1" operator="greaterThan">
      <formula>0</formula>
    </cfRule>
  </conditionalFormatting>
  <conditionalFormatting sqref="EX116">
    <cfRule type="cellIs" dxfId="1013" priority="5643" stopIfTrue="1" operator="greaterThan">
      <formula>0</formula>
    </cfRule>
  </conditionalFormatting>
  <conditionalFormatting sqref="EP116">
    <cfRule type="cellIs" dxfId="1012" priority="5642" stopIfTrue="1" operator="greaterThan">
      <formula>0</formula>
    </cfRule>
  </conditionalFormatting>
  <conditionalFormatting sqref="FD117:FI117">
    <cfRule type="cellIs" dxfId="1011" priority="5637" stopIfTrue="1" operator="greaterThan">
      <formula>0</formula>
    </cfRule>
  </conditionalFormatting>
  <conditionalFormatting sqref="EW117">
    <cfRule type="cellIs" dxfId="1010" priority="5638" stopIfTrue="1" operator="greaterThan">
      <formula>0</formula>
    </cfRule>
  </conditionalFormatting>
  <conditionalFormatting sqref="A117">
    <cfRule type="cellIs" dxfId="1009" priority="5639" stopIfTrue="1" operator="greaterThan">
      <formula>0</formula>
    </cfRule>
  </conditionalFormatting>
  <conditionalFormatting sqref="ER117">
    <cfRule type="cellIs" dxfId="1008" priority="5635" stopIfTrue="1" operator="greaterThan">
      <formula>0</formula>
    </cfRule>
  </conditionalFormatting>
  <conditionalFormatting sqref="ES117">
    <cfRule type="cellIs" dxfId="1007" priority="5634" stopIfTrue="1" operator="greaterThan">
      <formula>0</formula>
    </cfRule>
  </conditionalFormatting>
  <conditionalFormatting sqref="EX117">
    <cfRule type="cellIs" dxfId="1006" priority="5633" stopIfTrue="1" operator="greaterThan">
      <formula>0</formula>
    </cfRule>
  </conditionalFormatting>
  <conditionalFormatting sqref="EP117">
    <cfRule type="cellIs" dxfId="1005" priority="5632" stopIfTrue="1" operator="greaterThan">
      <formula>0</formula>
    </cfRule>
  </conditionalFormatting>
  <conditionalFormatting sqref="FE119:FI119">
    <cfRule type="cellIs" dxfId="1004" priority="5627" stopIfTrue="1" operator="greaterThan">
      <formula>0</formula>
    </cfRule>
  </conditionalFormatting>
  <conditionalFormatting sqref="EW119">
    <cfRule type="cellIs" dxfId="1003" priority="5628" stopIfTrue="1" operator="greaterThan">
      <formula>0</formula>
    </cfRule>
  </conditionalFormatting>
  <conditionalFormatting sqref="A119">
    <cfRule type="cellIs" dxfId="1002" priority="5629" stopIfTrue="1" operator="greaterThan">
      <formula>0</formula>
    </cfRule>
  </conditionalFormatting>
  <conditionalFormatting sqref="ER119">
    <cfRule type="cellIs" dxfId="1001" priority="5625" stopIfTrue="1" operator="greaterThan">
      <formula>0</formula>
    </cfRule>
  </conditionalFormatting>
  <conditionalFormatting sqref="ES119">
    <cfRule type="cellIs" dxfId="1000" priority="5624" stopIfTrue="1" operator="greaterThan">
      <formula>0</formula>
    </cfRule>
  </conditionalFormatting>
  <conditionalFormatting sqref="EX119">
    <cfRule type="cellIs" dxfId="999" priority="5623" stopIfTrue="1" operator="greaterThan">
      <formula>0</formula>
    </cfRule>
  </conditionalFormatting>
  <conditionalFormatting sqref="EP119">
    <cfRule type="cellIs" dxfId="998" priority="5622" stopIfTrue="1" operator="greaterThan">
      <formula>0</formula>
    </cfRule>
  </conditionalFormatting>
  <conditionalFormatting sqref="FE118:FI118">
    <cfRule type="cellIs" dxfId="997" priority="5617" stopIfTrue="1" operator="greaterThan">
      <formula>0</formula>
    </cfRule>
  </conditionalFormatting>
  <conditionalFormatting sqref="EW118">
    <cfRule type="cellIs" dxfId="996" priority="5618" stopIfTrue="1" operator="greaterThan">
      <formula>0</formula>
    </cfRule>
  </conditionalFormatting>
  <conditionalFormatting sqref="A118">
    <cfRule type="cellIs" dxfId="995" priority="5619" stopIfTrue="1" operator="greaterThan">
      <formula>0</formula>
    </cfRule>
  </conditionalFormatting>
  <conditionalFormatting sqref="ER118">
    <cfRule type="cellIs" dxfId="994" priority="5615" stopIfTrue="1" operator="greaterThan">
      <formula>0</formula>
    </cfRule>
  </conditionalFormatting>
  <conditionalFormatting sqref="ES118">
    <cfRule type="cellIs" dxfId="993" priority="5614" stopIfTrue="1" operator="greaterThan">
      <formula>0</formula>
    </cfRule>
  </conditionalFormatting>
  <conditionalFormatting sqref="EX118">
    <cfRule type="cellIs" dxfId="992" priority="5613" stopIfTrue="1" operator="greaterThan">
      <formula>0</formula>
    </cfRule>
  </conditionalFormatting>
  <conditionalFormatting sqref="EP118">
    <cfRule type="cellIs" dxfId="991" priority="5612" stopIfTrue="1" operator="greaterThan">
      <formula>0</formula>
    </cfRule>
  </conditionalFormatting>
  <conditionalFormatting sqref="FE120:FI120">
    <cfRule type="cellIs" dxfId="990" priority="5607" stopIfTrue="1" operator="greaterThan">
      <formula>0</formula>
    </cfRule>
  </conditionalFormatting>
  <conditionalFormatting sqref="EW120">
    <cfRule type="cellIs" dxfId="989" priority="5608" stopIfTrue="1" operator="greaterThan">
      <formula>0</formula>
    </cfRule>
  </conditionalFormatting>
  <conditionalFormatting sqref="A120">
    <cfRule type="cellIs" dxfId="988" priority="5609" stopIfTrue="1" operator="greaterThan">
      <formula>0</formula>
    </cfRule>
  </conditionalFormatting>
  <conditionalFormatting sqref="ER120">
    <cfRule type="cellIs" dxfId="987" priority="5605" stopIfTrue="1" operator="greaterThan">
      <formula>0</formula>
    </cfRule>
  </conditionalFormatting>
  <conditionalFormatting sqref="ES120">
    <cfRule type="cellIs" dxfId="986" priority="5604" stopIfTrue="1" operator="greaterThan">
      <formula>0</formula>
    </cfRule>
  </conditionalFormatting>
  <conditionalFormatting sqref="EX120">
    <cfRule type="cellIs" dxfId="985" priority="5603" stopIfTrue="1" operator="greaterThan">
      <formula>0</formula>
    </cfRule>
  </conditionalFormatting>
  <conditionalFormatting sqref="EP120">
    <cfRule type="cellIs" dxfId="984" priority="5602" stopIfTrue="1" operator="greaterThan">
      <formula>0</formula>
    </cfRule>
  </conditionalFormatting>
  <conditionalFormatting sqref="FE122:FI122">
    <cfRule type="cellIs" dxfId="983" priority="5597" stopIfTrue="1" operator="greaterThan">
      <formula>0</formula>
    </cfRule>
  </conditionalFormatting>
  <conditionalFormatting sqref="EW122">
    <cfRule type="cellIs" dxfId="982" priority="5598" stopIfTrue="1" operator="greaterThan">
      <formula>0</formula>
    </cfRule>
  </conditionalFormatting>
  <conditionalFormatting sqref="A122">
    <cfRule type="cellIs" dxfId="981" priority="5599" stopIfTrue="1" operator="greaterThan">
      <formula>0</formula>
    </cfRule>
  </conditionalFormatting>
  <conditionalFormatting sqref="ER122">
    <cfRule type="cellIs" dxfId="980" priority="5595" stopIfTrue="1" operator="greaterThan">
      <formula>0</formula>
    </cfRule>
  </conditionalFormatting>
  <conditionalFormatting sqref="ES122">
    <cfRule type="cellIs" dxfId="979" priority="5594" stopIfTrue="1" operator="greaterThan">
      <formula>0</formula>
    </cfRule>
  </conditionalFormatting>
  <conditionalFormatting sqref="EX122">
    <cfRule type="cellIs" dxfId="978" priority="5593" stopIfTrue="1" operator="greaterThan">
      <formula>0</formula>
    </cfRule>
  </conditionalFormatting>
  <conditionalFormatting sqref="EP122">
    <cfRule type="cellIs" dxfId="977" priority="5592" stopIfTrue="1" operator="greaterThan">
      <formula>0</formula>
    </cfRule>
  </conditionalFormatting>
  <conditionalFormatting sqref="FE123:FI123">
    <cfRule type="cellIs" dxfId="976" priority="5587" stopIfTrue="1" operator="greaterThan">
      <formula>0</formula>
    </cfRule>
  </conditionalFormatting>
  <conditionalFormatting sqref="EW123">
    <cfRule type="cellIs" dxfId="975" priority="5588" stopIfTrue="1" operator="greaterThan">
      <formula>0</formula>
    </cfRule>
  </conditionalFormatting>
  <conditionalFormatting sqref="A123">
    <cfRule type="cellIs" dxfId="974" priority="5589" stopIfTrue="1" operator="greaterThan">
      <formula>0</formula>
    </cfRule>
  </conditionalFormatting>
  <conditionalFormatting sqref="ES123">
    <cfRule type="cellIs" dxfId="973" priority="5584" stopIfTrue="1" operator="greaterThan">
      <formula>0</formula>
    </cfRule>
  </conditionalFormatting>
  <conditionalFormatting sqref="EX123">
    <cfRule type="cellIs" dxfId="972" priority="5583" stopIfTrue="1" operator="greaterThan">
      <formula>0</formula>
    </cfRule>
  </conditionalFormatting>
  <conditionalFormatting sqref="EP123">
    <cfRule type="cellIs" dxfId="971" priority="5582" stopIfTrue="1" operator="greaterThan">
      <formula>0</formula>
    </cfRule>
  </conditionalFormatting>
  <conditionalFormatting sqref="FE124:FI124">
    <cfRule type="cellIs" dxfId="970" priority="5577" stopIfTrue="1" operator="greaterThan">
      <formula>0</formula>
    </cfRule>
  </conditionalFormatting>
  <conditionalFormatting sqref="A124">
    <cfRule type="cellIs" dxfId="969" priority="5579" stopIfTrue="1" operator="greaterThan">
      <formula>0</formula>
    </cfRule>
  </conditionalFormatting>
  <conditionalFormatting sqref="ER124">
    <cfRule type="cellIs" dxfId="968" priority="5575" stopIfTrue="1" operator="greaterThan">
      <formula>0</formula>
    </cfRule>
  </conditionalFormatting>
  <conditionalFormatting sqref="ES124">
    <cfRule type="cellIs" dxfId="967" priority="5574" stopIfTrue="1" operator="greaterThan">
      <formula>0</formula>
    </cfRule>
  </conditionalFormatting>
  <conditionalFormatting sqref="EX124">
    <cfRule type="cellIs" dxfId="966" priority="5573" stopIfTrue="1" operator="greaterThan">
      <formula>0</formula>
    </cfRule>
  </conditionalFormatting>
  <conditionalFormatting sqref="EP124">
    <cfRule type="cellIs" dxfId="965" priority="5572" stopIfTrue="1" operator="greaterThan">
      <formula>0</formula>
    </cfRule>
  </conditionalFormatting>
  <conditionalFormatting sqref="FE125:FI125">
    <cfRule type="cellIs" dxfId="964" priority="5567" stopIfTrue="1" operator="greaterThan">
      <formula>0</formula>
    </cfRule>
  </conditionalFormatting>
  <conditionalFormatting sqref="EW125">
    <cfRule type="cellIs" dxfId="963" priority="5568" stopIfTrue="1" operator="greaterThan">
      <formula>0</formula>
    </cfRule>
  </conditionalFormatting>
  <conditionalFormatting sqref="A125">
    <cfRule type="cellIs" dxfId="962" priority="5569" stopIfTrue="1" operator="greaterThan">
      <formula>0</formula>
    </cfRule>
  </conditionalFormatting>
  <conditionalFormatting sqref="ER125">
    <cfRule type="cellIs" dxfId="961" priority="5565" stopIfTrue="1" operator="greaterThan">
      <formula>0</formula>
    </cfRule>
  </conditionalFormatting>
  <conditionalFormatting sqref="ES125">
    <cfRule type="cellIs" dxfId="960" priority="5564" stopIfTrue="1" operator="greaterThan">
      <formula>0</formula>
    </cfRule>
  </conditionalFormatting>
  <conditionalFormatting sqref="EX125">
    <cfRule type="cellIs" dxfId="959" priority="5563" stopIfTrue="1" operator="greaterThan">
      <formula>0</formula>
    </cfRule>
  </conditionalFormatting>
  <conditionalFormatting sqref="EP125">
    <cfRule type="cellIs" dxfId="958" priority="5562" stopIfTrue="1" operator="greaterThan">
      <formula>0</formula>
    </cfRule>
  </conditionalFormatting>
  <conditionalFormatting sqref="FE126:FI126">
    <cfRule type="cellIs" dxfId="957" priority="5557" stopIfTrue="1" operator="greaterThan">
      <formula>0</formula>
    </cfRule>
  </conditionalFormatting>
  <conditionalFormatting sqref="EW126">
    <cfRule type="cellIs" dxfId="956" priority="5558" stopIfTrue="1" operator="greaterThan">
      <formula>0</formula>
    </cfRule>
  </conditionalFormatting>
  <conditionalFormatting sqref="A126">
    <cfRule type="cellIs" dxfId="955" priority="5559" stopIfTrue="1" operator="greaterThan">
      <formula>0</formula>
    </cfRule>
  </conditionalFormatting>
  <conditionalFormatting sqref="ER126">
    <cfRule type="cellIs" dxfId="954" priority="5555" stopIfTrue="1" operator="greaterThan">
      <formula>0</formula>
    </cfRule>
  </conditionalFormatting>
  <conditionalFormatting sqref="ES126">
    <cfRule type="cellIs" dxfId="953" priority="5554" stopIfTrue="1" operator="greaterThan">
      <formula>0</formula>
    </cfRule>
  </conditionalFormatting>
  <conditionalFormatting sqref="EX126">
    <cfRule type="cellIs" dxfId="952" priority="5553" stopIfTrue="1" operator="greaterThan">
      <formula>0</formula>
    </cfRule>
  </conditionalFormatting>
  <conditionalFormatting sqref="EP126">
    <cfRule type="cellIs" dxfId="951" priority="5552" stopIfTrue="1" operator="greaterThan">
      <formula>0</formula>
    </cfRule>
  </conditionalFormatting>
  <conditionalFormatting sqref="FE127:FI127">
    <cfRule type="cellIs" dxfId="950" priority="5547" stopIfTrue="1" operator="greaterThan">
      <formula>0</formula>
    </cfRule>
  </conditionalFormatting>
  <conditionalFormatting sqref="EW127">
    <cfRule type="cellIs" dxfId="949" priority="5548" stopIfTrue="1" operator="greaterThan">
      <formula>0</formula>
    </cfRule>
  </conditionalFormatting>
  <conditionalFormatting sqref="A127">
    <cfRule type="cellIs" dxfId="948" priority="5549" stopIfTrue="1" operator="greaterThan">
      <formula>0</formula>
    </cfRule>
  </conditionalFormatting>
  <conditionalFormatting sqref="ER127">
    <cfRule type="cellIs" dxfId="947" priority="5545" stopIfTrue="1" operator="greaterThan">
      <formula>0</formula>
    </cfRule>
  </conditionalFormatting>
  <conditionalFormatting sqref="ES127">
    <cfRule type="cellIs" dxfId="946" priority="5544" stopIfTrue="1" operator="greaterThan">
      <formula>0</formula>
    </cfRule>
  </conditionalFormatting>
  <conditionalFormatting sqref="EX127">
    <cfRule type="cellIs" dxfId="945" priority="5543" stopIfTrue="1" operator="greaterThan">
      <formula>0</formula>
    </cfRule>
  </conditionalFormatting>
  <conditionalFormatting sqref="EP127">
    <cfRule type="cellIs" dxfId="944" priority="5542" stopIfTrue="1" operator="greaterThan">
      <formula>0</formula>
    </cfRule>
  </conditionalFormatting>
  <conditionalFormatting sqref="FE128:FI128">
    <cfRule type="cellIs" dxfId="943" priority="5537" stopIfTrue="1" operator="greaterThan">
      <formula>0</formula>
    </cfRule>
  </conditionalFormatting>
  <conditionalFormatting sqref="EW128">
    <cfRule type="cellIs" dxfId="942" priority="5538" stopIfTrue="1" operator="greaterThan">
      <formula>0</formula>
    </cfRule>
  </conditionalFormatting>
  <conditionalFormatting sqref="A128">
    <cfRule type="cellIs" dxfId="941" priority="5539" stopIfTrue="1" operator="greaterThan">
      <formula>0</formula>
    </cfRule>
  </conditionalFormatting>
  <conditionalFormatting sqref="ER128">
    <cfRule type="cellIs" dxfId="940" priority="5535" stopIfTrue="1" operator="greaterThan">
      <formula>0</formula>
    </cfRule>
  </conditionalFormatting>
  <conditionalFormatting sqref="ES128">
    <cfRule type="cellIs" dxfId="939" priority="5534" stopIfTrue="1" operator="greaterThan">
      <formula>0</formula>
    </cfRule>
  </conditionalFormatting>
  <conditionalFormatting sqref="EX128">
    <cfRule type="cellIs" dxfId="938" priority="5533" stopIfTrue="1" operator="greaterThan">
      <formula>0</formula>
    </cfRule>
  </conditionalFormatting>
  <conditionalFormatting sqref="EP128">
    <cfRule type="cellIs" dxfId="937" priority="5532" stopIfTrue="1" operator="greaterThan">
      <formula>0</formula>
    </cfRule>
  </conditionalFormatting>
  <conditionalFormatting sqref="FD130:FI130">
    <cfRule type="cellIs" dxfId="936" priority="5527" stopIfTrue="1" operator="greaterThan">
      <formula>0</formula>
    </cfRule>
  </conditionalFormatting>
  <conditionalFormatting sqref="EW130">
    <cfRule type="cellIs" dxfId="935" priority="5528" stopIfTrue="1" operator="greaterThan">
      <formula>0</formula>
    </cfRule>
  </conditionalFormatting>
  <conditionalFormatting sqref="A130">
    <cfRule type="cellIs" dxfId="934" priority="5529" stopIfTrue="1" operator="greaterThan">
      <formula>0</formula>
    </cfRule>
  </conditionalFormatting>
  <conditionalFormatting sqref="ER130">
    <cfRule type="cellIs" dxfId="933" priority="5525" stopIfTrue="1" operator="greaterThan">
      <formula>0</formula>
    </cfRule>
  </conditionalFormatting>
  <conditionalFormatting sqref="ES130">
    <cfRule type="cellIs" dxfId="932" priority="5524" stopIfTrue="1" operator="greaterThan">
      <formula>0</formula>
    </cfRule>
  </conditionalFormatting>
  <conditionalFormatting sqref="EX130">
    <cfRule type="cellIs" dxfId="931" priority="5523" stopIfTrue="1" operator="greaterThan">
      <formula>0</formula>
    </cfRule>
  </conditionalFormatting>
  <conditionalFormatting sqref="EP130">
    <cfRule type="cellIs" dxfId="930" priority="5522" stopIfTrue="1" operator="greaterThan">
      <formula>0</formula>
    </cfRule>
  </conditionalFormatting>
  <conditionalFormatting sqref="FD131:FI131">
    <cfRule type="cellIs" dxfId="929" priority="5517" stopIfTrue="1" operator="greaterThan">
      <formula>0</formula>
    </cfRule>
  </conditionalFormatting>
  <conditionalFormatting sqref="EW131">
    <cfRule type="cellIs" dxfId="928" priority="5518" stopIfTrue="1" operator="greaterThan">
      <formula>0</formula>
    </cfRule>
  </conditionalFormatting>
  <conditionalFormatting sqref="A131">
    <cfRule type="cellIs" dxfId="927" priority="5519" stopIfTrue="1" operator="greaterThan">
      <formula>0</formula>
    </cfRule>
  </conditionalFormatting>
  <conditionalFormatting sqref="ER131">
    <cfRule type="cellIs" dxfId="926" priority="5515" stopIfTrue="1" operator="greaterThan">
      <formula>0</formula>
    </cfRule>
  </conditionalFormatting>
  <conditionalFormatting sqref="ES131">
    <cfRule type="cellIs" dxfId="925" priority="5514" stopIfTrue="1" operator="greaterThan">
      <formula>0</formula>
    </cfRule>
  </conditionalFormatting>
  <conditionalFormatting sqref="EX131">
    <cfRule type="cellIs" dxfId="924" priority="5513" stopIfTrue="1" operator="greaterThan">
      <formula>0</formula>
    </cfRule>
  </conditionalFormatting>
  <conditionalFormatting sqref="EP131">
    <cfRule type="cellIs" dxfId="923" priority="5512" stopIfTrue="1" operator="greaterThan">
      <formula>0</formula>
    </cfRule>
  </conditionalFormatting>
  <conditionalFormatting sqref="FD132:FI132">
    <cfRule type="cellIs" dxfId="922" priority="5507" stopIfTrue="1" operator="greaterThan">
      <formula>0</formula>
    </cfRule>
  </conditionalFormatting>
  <conditionalFormatting sqref="EW132">
    <cfRule type="cellIs" dxfId="921" priority="5508" stopIfTrue="1" operator="greaterThan">
      <formula>0</formula>
    </cfRule>
  </conditionalFormatting>
  <conditionalFormatting sqref="A132">
    <cfRule type="cellIs" dxfId="920" priority="5509" stopIfTrue="1" operator="greaterThan">
      <formula>0</formula>
    </cfRule>
  </conditionalFormatting>
  <conditionalFormatting sqref="ER132">
    <cfRule type="cellIs" dxfId="919" priority="5505" stopIfTrue="1" operator="greaterThan">
      <formula>0</formula>
    </cfRule>
  </conditionalFormatting>
  <conditionalFormatting sqref="ES132">
    <cfRule type="cellIs" dxfId="918" priority="5504" stopIfTrue="1" operator="greaterThan">
      <formula>0</formula>
    </cfRule>
  </conditionalFormatting>
  <conditionalFormatting sqref="EX132">
    <cfRule type="cellIs" dxfId="917" priority="5503" stopIfTrue="1" operator="greaterThan">
      <formula>0</formula>
    </cfRule>
  </conditionalFormatting>
  <conditionalFormatting sqref="EP132">
    <cfRule type="cellIs" dxfId="916" priority="5502" stopIfTrue="1" operator="greaterThan">
      <formula>0</formula>
    </cfRule>
  </conditionalFormatting>
  <conditionalFormatting sqref="FD133:FI133">
    <cfRule type="cellIs" dxfId="915" priority="5497" stopIfTrue="1" operator="greaterThan">
      <formula>0</formula>
    </cfRule>
  </conditionalFormatting>
  <conditionalFormatting sqref="EW133">
    <cfRule type="cellIs" dxfId="914" priority="5498" stopIfTrue="1" operator="greaterThan">
      <formula>0</formula>
    </cfRule>
  </conditionalFormatting>
  <conditionalFormatting sqref="A133">
    <cfRule type="cellIs" dxfId="913" priority="5499" stopIfTrue="1" operator="greaterThan">
      <formula>0</formula>
    </cfRule>
  </conditionalFormatting>
  <conditionalFormatting sqref="ER133">
    <cfRule type="cellIs" dxfId="912" priority="5495" stopIfTrue="1" operator="greaterThan">
      <formula>0</formula>
    </cfRule>
  </conditionalFormatting>
  <conditionalFormatting sqref="ES133">
    <cfRule type="cellIs" dxfId="911" priority="5494" stopIfTrue="1" operator="greaterThan">
      <formula>0</formula>
    </cfRule>
  </conditionalFormatting>
  <conditionalFormatting sqref="EX133">
    <cfRule type="cellIs" dxfId="910" priority="5493" stopIfTrue="1" operator="greaterThan">
      <formula>0</formula>
    </cfRule>
  </conditionalFormatting>
  <conditionalFormatting sqref="EP133">
    <cfRule type="cellIs" dxfId="909" priority="5492" stopIfTrue="1" operator="greaterThan">
      <formula>0</formula>
    </cfRule>
  </conditionalFormatting>
  <conditionalFormatting sqref="FE121:FI121">
    <cfRule type="cellIs" dxfId="908" priority="5487" stopIfTrue="1" operator="greaterThan">
      <formula>0</formula>
    </cfRule>
  </conditionalFormatting>
  <conditionalFormatting sqref="EW121">
    <cfRule type="cellIs" dxfId="907" priority="5488" stopIfTrue="1" operator="greaterThan">
      <formula>0</formula>
    </cfRule>
  </conditionalFormatting>
  <conditionalFormatting sqref="A121">
    <cfRule type="cellIs" dxfId="906" priority="5489" stopIfTrue="1" operator="greaterThan">
      <formula>0</formula>
    </cfRule>
  </conditionalFormatting>
  <conditionalFormatting sqref="ER121">
    <cfRule type="cellIs" dxfId="905" priority="5485" stopIfTrue="1" operator="greaterThan">
      <formula>0</formula>
    </cfRule>
  </conditionalFormatting>
  <conditionalFormatting sqref="ES121">
    <cfRule type="cellIs" dxfId="904" priority="5484" stopIfTrue="1" operator="greaterThan">
      <formula>0</formula>
    </cfRule>
  </conditionalFormatting>
  <conditionalFormatting sqref="EX121">
    <cfRule type="cellIs" dxfId="903" priority="5483" stopIfTrue="1" operator="greaterThan">
      <formula>0</formula>
    </cfRule>
  </conditionalFormatting>
  <conditionalFormatting sqref="EP121">
    <cfRule type="cellIs" dxfId="902" priority="5482" stopIfTrue="1" operator="greaterThan">
      <formula>0</formula>
    </cfRule>
  </conditionalFormatting>
  <conditionalFormatting sqref="FE129:FI129">
    <cfRule type="cellIs" dxfId="901" priority="5477" stopIfTrue="1" operator="greaterThan">
      <formula>0</formula>
    </cfRule>
  </conditionalFormatting>
  <conditionalFormatting sqref="EW129">
    <cfRule type="cellIs" dxfId="900" priority="5478" stopIfTrue="1" operator="greaterThan">
      <formula>0</formula>
    </cfRule>
  </conditionalFormatting>
  <conditionalFormatting sqref="A129">
    <cfRule type="cellIs" dxfId="899" priority="5479" stopIfTrue="1" operator="greaterThan">
      <formula>0</formula>
    </cfRule>
  </conditionalFormatting>
  <conditionalFormatting sqref="ER129">
    <cfRule type="cellIs" dxfId="898" priority="5475" stopIfTrue="1" operator="greaterThan">
      <formula>0</formula>
    </cfRule>
  </conditionalFormatting>
  <conditionalFormatting sqref="ES129">
    <cfRule type="cellIs" dxfId="897" priority="5474" stopIfTrue="1" operator="greaterThan">
      <formula>0</formula>
    </cfRule>
  </conditionalFormatting>
  <conditionalFormatting sqref="EX129">
    <cfRule type="cellIs" dxfId="896" priority="5473" stopIfTrue="1" operator="greaterThan">
      <formula>0</formula>
    </cfRule>
  </conditionalFormatting>
  <conditionalFormatting sqref="EP129">
    <cfRule type="cellIs" dxfId="895" priority="5472" stopIfTrue="1" operator="greaterThan">
      <formula>0</formula>
    </cfRule>
  </conditionalFormatting>
  <conditionalFormatting sqref="FE39:FI43">
    <cfRule type="cellIs" dxfId="894" priority="5469" stopIfTrue="1" operator="greaterThan">
      <formula>0</formula>
    </cfRule>
  </conditionalFormatting>
  <conditionalFormatting sqref="FE44:FI45">
    <cfRule type="cellIs" dxfId="893" priority="5468" stopIfTrue="1" operator="greaterThan">
      <formula>0</formula>
    </cfRule>
  </conditionalFormatting>
  <conditionalFormatting sqref="FE46:FI46 FE48:FI49">
    <cfRule type="cellIs" dxfId="892" priority="5467" stopIfTrue="1" operator="greaterThan">
      <formula>0</formula>
    </cfRule>
  </conditionalFormatting>
  <conditionalFormatting sqref="FD68:FI68">
    <cfRule type="cellIs" dxfId="891" priority="5466" stopIfTrue="1" operator="greaterThan">
      <formula>0</formula>
    </cfRule>
  </conditionalFormatting>
  <conditionalFormatting sqref="FD119">
    <cfRule type="cellIs" dxfId="890" priority="5465" stopIfTrue="1" operator="greaterThan">
      <formula>0</formula>
    </cfRule>
  </conditionalFormatting>
  <conditionalFormatting sqref="FD118">
    <cfRule type="cellIs" dxfId="889" priority="5464" stopIfTrue="1" operator="greaterThan">
      <formula>0</formula>
    </cfRule>
  </conditionalFormatting>
  <conditionalFormatting sqref="FD120">
    <cfRule type="cellIs" dxfId="888" priority="5463" stopIfTrue="1" operator="greaterThan">
      <formula>0</formula>
    </cfRule>
  </conditionalFormatting>
  <conditionalFormatting sqref="FD122">
    <cfRule type="cellIs" dxfId="887" priority="5462" stopIfTrue="1" operator="greaterThan">
      <formula>0</formula>
    </cfRule>
  </conditionalFormatting>
  <conditionalFormatting sqref="FD123">
    <cfRule type="cellIs" dxfId="886" priority="5461" stopIfTrue="1" operator="greaterThan">
      <formula>0</formula>
    </cfRule>
  </conditionalFormatting>
  <conditionalFormatting sqref="FD124">
    <cfRule type="cellIs" dxfId="885" priority="5460" stopIfTrue="1" operator="greaterThan">
      <formula>0</formula>
    </cfRule>
  </conditionalFormatting>
  <conditionalFormatting sqref="FD125">
    <cfRule type="cellIs" dxfId="884" priority="5459" stopIfTrue="1" operator="greaterThan">
      <formula>0</formula>
    </cfRule>
  </conditionalFormatting>
  <conditionalFormatting sqref="FD126">
    <cfRule type="cellIs" dxfId="883" priority="5458" stopIfTrue="1" operator="greaterThan">
      <formula>0</formula>
    </cfRule>
  </conditionalFormatting>
  <conditionalFormatting sqref="FD127">
    <cfRule type="cellIs" dxfId="882" priority="5457" stopIfTrue="1" operator="greaterThan">
      <formula>0</formula>
    </cfRule>
  </conditionalFormatting>
  <conditionalFormatting sqref="FD128">
    <cfRule type="cellIs" dxfId="881" priority="5456" stopIfTrue="1" operator="greaterThan">
      <formula>0</formula>
    </cfRule>
  </conditionalFormatting>
  <conditionalFormatting sqref="FD121">
    <cfRule type="cellIs" dxfId="880" priority="5455" stopIfTrue="1" operator="greaterThan">
      <formula>0</formula>
    </cfRule>
  </conditionalFormatting>
  <conditionalFormatting sqref="FD129">
    <cfRule type="cellIs" dxfId="879" priority="5454" stopIfTrue="1" operator="greaterThan">
      <formula>0</formula>
    </cfRule>
  </conditionalFormatting>
  <conditionalFormatting sqref="FD154:FI154">
    <cfRule type="cellIs" dxfId="878" priority="5452" stopIfTrue="1" operator="greaterThan">
      <formula>0</formula>
    </cfRule>
  </conditionalFormatting>
  <conditionalFormatting sqref="EW154">
    <cfRule type="cellIs" dxfId="877" priority="5453" stopIfTrue="1" operator="greaterThan">
      <formula>0</formula>
    </cfRule>
  </conditionalFormatting>
  <conditionalFormatting sqref="A154">
    <cfRule type="cellIs" dxfId="876" priority="5451" stopIfTrue="1" operator="greaterThan">
      <formula>0</formula>
    </cfRule>
  </conditionalFormatting>
  <conditionalFormatting sqref="ER154">
    <cfRule type="cellIs" dxfId="875" priority="5449" stopIfTrue="1" operator="greaterThan">
      <formula>0</formula>
    </cfRule>
  </conditionalFormatting>
  <conditionalFormatting sqref="ES154">
    <cfRule type="cellIs" dxfId="874" priority="5448" stopIfTrue="1" operator="greaterThan">
      <formula>0</formula>
    </cfRule>
  </conditionalFormatting>
  <conditionalFormatting sqref="EX154">
    <cfRule type="cellIs" dxfId="873" priority="5447" stopIfTrue="1" operator="greaterThan">
      <formula>0</formula>
    </cfRule>
  </conditionalFormatting>
  <conditionalFormatting sqref="EP154">
    <cfRule type="cellIs" dxfId="872" priority="5446" stopIfTrue="1" operator="greaterThan">
      <formula>0</formula>
    </cfRule>
  </conditionalFormatting>
  <conditionalFormatting sqref="FD153:FI153">
    <cfRule type="cellIs" dxfId="871" priority="5442" stopIfTrue="1" operator="greaterThan">
      <formula>0</formula>
    </cfRule>
  </conditionalFormatting>
  <conditionalFormatting sqref="EW153">
    <cfRule type="cellIs" dxfId="870" priority="5443" stopIfTrue="1" operator="greaterThan">
      <formula>0</formula>
    </cfRule>
  </conditionalFormatting>
  <conditionalFormatting sqref="A153">
    <cfRule type="cellIs" dxfId="869" priority="5441" stopIfTrue="1" operator="greaterThan">
      <formula>0</formula>
    </cfRule>
  </conditionalFormatting>
  <conditionalFormatting sqref="ER153">
    <cfRule type="cellIs" dxfId="868" priority="5439" stopIfTrue="1" operator="greaterThan">
      <formula>0</formula>
    </cfRule>
  </conditionalFormatting>
  <conditionalFormatting sqref="ES153">
    <cfRule type="cellIs" dxfId="867" priority="5438" stopIfTrue="1" operator="greaterThan">
      <formula>0</formula>
    </cfRule>
  </conditionalFormatting>
  <conditionalFormatting sqref="EX153">
    <cfRule type="cellIs" dxfId="866" priority="5437" stopIfTrue="1" operator="greaterThan">
      <formula>0</formula>
    </cfRule>
  </conditionalFormatting>
  <conditionalFormatting sqref="EP153">
    <cfRule type="cellIs" dxfId="865" priority="5436" stopIfTrue="1" operator="greaterThan">
      <formula>0</formula>
    </cfRule>
  </conditionalFormatting>
  <conditionalFormatting sqref="FD152:FI152">
    <cfRule type="cellIs" dxfId="864" priority="5432" stopIfTrue="1" operator="greaterThan">
      <formula>0</formula>
    </cfRule>
  </conditionalFormatting>
  <conditionalFormatting sqref="EW152">
    <cfRule type="cellIs" dxfId="863" priority="5433" stopIfTrue="1" operator="greaterThan">
      <formula>0</formula>
    </cfRule>
  </conditionalFormatting>
  <conditionalFormatting sqref="A152">
    <cfRule type="cellIs" dxfId="862" priority="5431" stopIfTrue="1" operator="greaterThan">
      <formula>0</formula>
    </cfRule>
  </conditionalFormatting>
  <conditionalFormatting sqref="ER152">
    <cfRule type="cellIs" dxfId="861" priority="5429" stopIfTrue="1" operator="greaterThan">
      <formula>0</formula>
    </cfRule>
  </conditionalFormatting>
  <conditionalFormatting sqref="ES152">
    <cfRule type="cellIs" dxfId="860" priority="5428" stopIfTrue="1" operator="greaterThan">
      <formula>0</formula>
    </cfRule>
  </conditionalFormatting>
  <conditionalFormatting sqref="EX152">
    <cfRule type="cellIs" dxfId="859" priority="5427" stopIfTrue="1" operator="greaterThan">
      <formula>0</formula>
    </cfRule>
  </conditionalFormatting>
  <conditionalFormatting sqref="EP152">
    <cfRule type="cellIs" dxfId="858" priority="5426" stopIfTrue="1" operator="greaterThan">
      <formula>0</formula>
    </cfRule>
  </conditionalFormatting>
  <conditionalFormatting sqref="FD151:FI151">
    <cfRule type="cellIs" dxfId="857" priority="5422" stopIfTrue="1" operator="greaterThan">
      <formula>0</formula>
    </cfRule>
  </conditionalFormatting>
  <conditionalFormatting sqref="EW151">
    <cfRule type="cellIs" dxfId="856" priority="5423" stopIfTrue="1" operator="greaterThan">
      <formula>0</formula>
    </cfRule>
  </conditionalFormatting>
  <conditionalFormatting sqref="A151">
    <cfRule type="cellIs" dxfId="855" priority="5421" stopIfTrue="1" operator="greaterThan">
      <formula>0</formula>
    </cfRule>
  </conditionalFormatting>
  <conditionalFormatting sqref="ER151">
    <cfRule type="cellIs" dxfId="854" priority="5419" stopIfTrue="1" operator="greaterThan">
      <formula>0</formula>
    </cfRule>
  </conditionalFormatting>
  <conditionalFormatting sqref="ES151">
    <cfRule type="cellIs" dxfId="853" priority="5418" stopIfTrue="1" operator="greaterThan">
      <formula>0</formula>
    </cfRule>
  </conditionalFormatting>
  <conditionalFormatting sqref="EX151">
    <cfRule type="cellIs" dxfId="852" priority="5417" stopIfTrue="1" operator="greaterThan">
      <formula>0</formula>
    </cfRule>
  </conditionalFormatting>
  <conditionalFormatting sqref="EP151">
    <cfRule type="cellIs" dxfId="851" priority="5416" stopIfTrue="1" operator="greaterThan">
      <formula>0</formula>
    </cfRule>
  </conditionalFormatting>
  <conditionalFormatting sqref="FD150:FI150">
    <cfRule type="cellIs" dxfId="850" priority="5412" stopIfTrue="1" operator="greaterThan">
      <formula>0</formula>
    </cfRule>
  </conditionalFormatting>
  <conditionalFormatting sqref="EW150">
    <cfRule type="cellIs" dxfId="849" priority="5413" stopIfTrue="1" operator="greaterThan">
      <formula>0</formula>
    </cfRule>
  </conditionalFormatting>
  <conditionalFormatting sqref="A150">
    <cfRule type="cellIs" dxfId="848" priority="5411" stopIfTrue="1" operator="greaterThan">
      <formula>0</formula>
    </cfRule>
  </conditionalFormatting>
  <conditionalFormatting sqref="ER150">
    <cfRule type="cellIs" dxfId="847" priority="5409" stopIfTrue="1" operator="greaterThan">
      <formula>0</formula>
    </cfRule>
  </conditionalFormatting>
  <conditionalFormatting sqref="ES150">
    <cfRule type="cellIs" dxfId="846" priority="5408" stopIfTrue="1" operator="greaterThan">
      <formula>0</formula>
    </cfRule>
  </conditionalFormatting>
  <conditionalFormatting sqref="EX150">
    <cfRule type="cellIs" dxfId="845" priority="5407" stopIfTrue="1" operator="greaterThan">
      <formula>0</formula>
    </cfRule>
  </conditionalFormatting>
  <conditionalFormatting sqref="EP150">
    <cfRule type="cellIs" dxfId="844" priority="5406" stopIfTrue="1" operator="greaterThan">
      <formula>0</formula>
    </cfRule>
  </conditionalFormatting>
  <conditionalFormatting sqref="EY23">
    <cfRule type="cellIs" dxfId="843" priority="5335" stopIfTrue="1" operator="greaterThan">
      <formula>0</formula>
    </cfRule>
  </conditionalFormatting>
  <conditionalFormatting sqref="EW23 EJ23">
    <cfRule type="cellIs" dxfId="842" priority="5341" stopIfTrue="1" operator="greaterThan">
      <formula>0</formula>
    </cfRule>
  </conditionalFormatting>
  <conditionalFormatting sqref="A23">
    <cfRule type="cellIs" dxfId="841" priority="5342" stopIfTrue="1" operator="greaterThan">
      <formula>0</formula>
    </cfRule>
  </conditionalFormatting>
  <conditionalFormatting sqref="ER23">
    <cfRule type="cellIs" dxfId="840" priority="5339" stopIfTrue="1" operator="greaterThan">
      <formula>0</formula>
    </cfRule>
  </conditionalFormatting>
  <conditionalFormatting sqref="ES23">
    <cfRule type="cellIs" dxfId="839" priority="5338" stopIfTrue="1" operator="greaterThan">
      <formula>0</formula>
    </cfRule>
  </conditionalFormatting>
  <conditionalFormatting sqref="EX23">
    <cfRule type="cellIs" dxfId="838" priority="5337" stopIfTrue="1" operator="greaterThan">
      <formula>0</formula>
    </cfRule>
  </conditionalFormatting>
  <conditionalFormatting sqref="EP23">
    <cfRule type="cellIs" dxfId="837" priority="5336" stopIfTrue="1" operator="greaterThan">
      <formula>0</formula>
    </cfRule>
  </conditionalFormatting>
  <conditionalFormatting sqref="EY24">
    <cfRule type="cellIs" dxfId="836" priority="5325" stopIfTrue="1" operator="greaterThan">
      <formula>0</formula>
    </cfRule>
  </conditionalFormatting>
  <conditionalFormatting sqref="EW24 EJ24">
    <cfRule type="cellIs" dxfId="835" priority="5331" stopIfTrue="1" operator="greaterThan">
      <formula>0</formula>
    </cfRule>
  </conditionalFormatting>
  <conditionalFormatting sqref="A24">
    <cfRule type="cellIs" dxfId="834" priority="5332" stopIfTrue="1" operator="greaterThan">
      <formula>0</formula>
    </cfRule>
  </conditionalFormatting>
  <conditionalFormatting sqref="ER24">
    <cfRule type="cellIs" dxfId="833" priority="5329" stopIfTrue="1" operator="greaterThan">
      <formula>0</formula>
    </cfRule>
  </conditionalFormatting>
  <conditionalFormatting sqref="ES24">
    <cfRule type="cellIs" dxfId="832" priority="5328" stopIfTrue="1" operator="greaterThan">
      <formula>0</formula>
    </cfRule>
  </conditionalFormatting>
  <conditionalFormatting sqref="EX24">
    <cfRule type="cellIs" dxfId="831" priority="5327" stopIfTrue="1" operator="greaterThan">
      <formula>0</formula>
    </cfRule>
  </conditionalFormatting>
  <conditionalFormatting sqref="EP24">
    <cfRule type="cellIs" dxfId="830" priority="5326" stopIfTrue="1" operator="greaterThan">
      <formula>0</formula>
    </cfRule>
  </conditionalFormatting>
  <conditionalFormatting sqref="CA234:CO234">
    <cfRule type="cellIs" dxfId="829" priority="5321" stopIfTrue="1" operator="greaterThan">
      <formula>0</formula>
    </cfRule>
  </conditionalFormatting>
  <conditionalFormatting sqref="DA234:DO234">
    <cfRule type="cellIs" dxfId="828" priority="5318" stopIfTrue="1" operator="greaterThan">
      <formula>0</formula>
    </cfRule>
  </conditionalFormatting>
  <conditionalFormatting sqref="ES68">
    <cfRule type="cellIs" dxfId="827" priority="5317" stopIfTrue="1" operator="greaterThan">
      <formula>0</formula>
    </cfRule>
  </conditionalFormatting>
  <conditionalFormatting sqref="EY91">
    <cfRule type="cellIs" dxfId="826" priority="5035" stopIfTrue="1" operator="greaterThan">
      <formula>0</formula>
    </cfRule>
  </conditionalFormatting>
  <conditionalFormatting sqref="A98">
    <cfRule type="cellIs" dxfId="825" priority="5305" stopIfTrue="1" operator="greaterThan">
      <formula>0</formula>
    </cfRule>
  </conditionalFormatting>
  <conditionalFormatting sqref="FD98:FI98">
    <cfRule type="cellIs" dxfId="824" priority="5301" stopIfTrue="1" operator="greaterThan">
      <formula>0</formula>
    </cfRule>
  </conditionalFormatting>
  <conditionalFormatting sqref="EY98:EY101">
    <cfRule type="cellIs" dxfId="823" priority="5299" stopIfTrue="1" operator="greaterThan">
      <formula>0</formula>
    </cfRule>
  </conditionalFormatting>
  <conditionalFormatting sqref="A99">
    <cfRule type="cellIs" dxfId="822" priority="5294" stopIfTrue="1" operator="greaterThan">
      <formula>0</formula>
    </cfRule>
  </conditionalFormatting>
  <conditionalFormatting sqref="FD99:FI99">
    <cfRule type="cellIs" dxfId="821" priority="5290" stopIfTrue="1" operator="greaterThan">
      <formula>0</formula>
    </cfRule>
  </conditionalFormatting>
  <conditionalFormatting sqref="A100">
    <cfRule type="cellIs" dxfId="820" priority="5283" stopIfTrue="1" operator="greaterThan">
      <formula>0</formula>
    </cfRule>
  </conditionalFormatting>
  <conditionalFormatting sqref="FD100:FI100">
    <cfRule type="cellIs" dxfId="819" priority="5279" stopIfTrue="1" operator="greaterThan">
      <formula>0</formula>
    </cfRule>
  </conditionalFormatting>
  <conditionalFormatting sqref="A101 A112:A113">
    <cfRule type="cellIs" dxfId="818" priority="5272" stopIfTrue="1" operator="greaterThan">
      <formula>0</formula>
    </cfRule>
  </conditionalFormatting>
  <conditionalFormatting sqref="FD101:FI101">
    <cfRule type="cellIs" dxfId="817" priority="5268" stopIfTrue="1" operator="greaterThan">
      <formula>0</formula>
    </cfRule>
  </conditionalFormatting>
  <conditionalFormatting sqref="A83">
    <cfRule type="cellIs" dxfId="816" priority="5129" stopIfTrue="1" operator="greaterThan">
      <formula>0</formula>
    </cfRule>
  </conditionalFormatting>
  <conditionalFormatting sqref="FD83:FI83">
    <cfRule type="cellIs" dxfId="815" priority="5125" stopIfTrue="1" operator="greaterThan">
      <formula>0</formula>
    </cfRule>
  </conditionalFormatting>
  <conditionalFormatting sqref="EY83">
    <cfRule type="cellIs" dxfId="814" priority="5123" stopIfTrue="1" operator="greaterThan">
      <formula>0</formula>
    </cfRule>
  </conditionalFormatting>
  <conditionalFormatting sqref="A84">
    <cfRule type="cellIs" dxfId="813" priority="5118" stopIfTrue="1" operator="greaterThan">
      <formula>0</formula>
    </cfRule>
  </conditionalFormatting>
  <conditionalFormatting sqref="FD84:FI84">
    <cfRule type="cellIs" dxfId="812" priority="5114" stopIfTrue="1" operator="greaterThan">
      <formula>0</formula>
    </cfRule>
  </conditionalFormatting>
  <conditionalFormatting sqref="EY84">
    <cfRule type="cellIs" dxfId="811" priority="5112" stopIfTrue="1" operator="greaterThan">
      <formula>0</formula>
    </cfRule>
  </conditionalFormatting>
  <conditionalFormatting sqref="A85">
    <cfRule type="cellIs" dxfId="810" priority="5107" stopIfTrue="1" operator="greaterThan">
      <formula>0</formula>
    </cfRule>
  </conditionalFormatting>
  <conditionalFormatting sqref="FD85:FI85">
    <cfRule type="cellIs" dxfId="809" priority="5103" stopIfTrue="1" operator="greaterThan">
      <formula>0</formula>
    </cfRule>
  </conditionalFormatting>
  <conditionalFormatting sqref="EY85">
    <cfRule type="cellIs" dxfId="808" priority="5101" stopIfTrue="1" operator="greaterThan">
      <formula>0</formula>
    </cfRule>
  </conditionalFormatting>
  <conditionalFormatting sqref="A86">
    <cfRule type="cellIs" dxfId="807" priority="5096" stopIfTrue="1" operator="greaterThan">
      <formula>0</formula>
    </cfRule>
  </conditionalFormatting>
  <conditionalFormatting sqref="FD86:FI86">
    <cfRule type="cellIs" dxfId="806" priority="5092" stopIfTrue="1" operator="greaterThan">
      <formula>0</formula>
    </cfRule>
  </conditionalFormatting>
  <conditionalFormatting sqref="EY86">
    <cfRule type="cellIs" dxfId="805" priority="5090" stopIfTrue="1" operator="greaterThan">
      <formula>0</formula>
    </cfRule>
  </conditionalFormatting>
  <conditionalFormatting sqref="A87">
    <cfRule type="cellIs" dxfId="804" priority="5085" stopIfTrue="1" operator="greaterThan">
      <formula>0</formula>
    </cfRule>
  </conditionalFormatting>
  <conditionalFormatting sqref="FD87:FI87">
    <cfRule type="cellIs" dxfId="803" priority="5081" stopIfTrue="1" operator="greaterThan">
      <formula>0</formula>
    </cfRule>
  </conditionalFormatting>
  <conditionalFormatting sqref="EY87">
    <cfRule type="cellIs" dxfId="802" priority="5079" stopIfTrue="1" operator="greaterThan">
      <formula>0</formula>
    </cfRule>
  </conditionalFormatting>
  <conditionalFormatting sqref="A88">
    <cfRule type="cellIs" dxfId="801" priority="5074" stopIfTrue="1" operator="greaterThan">
      <formula>0</formula>
    </cfRule>
  </conditionalFormatting>
  <conditionalFormatting sqref="FD88:FI88">
    <cfRule type="cellIs" dxfId="800" priority="5070" stopIfTrue="1" operator="greaterThan">
      <formula>0</formula>
    </cfRule>
  </conditionalFormatting>
  <conditionalFormatting sqref="EY88">
    <cfRule type="cellIs" dxfId="799" priority="5068" stopIfTrue="1" operator="greaterThan">
      <formula>0</formula>
    </cfRule>
  </conditionalFormatting>
  <conditionalFormatting sqref="A89">
    <cfRule type="cellIs" dxfId="798" priority="5063" stopIfTrue="1" operator="greaterThan">
      <formula>0</formula>
    </cfRule>
  </conditionalFormatting>
  <conditionalFormatting sqref="FD89:FI89">
    <cfRule type="cellIs" dxfId="797" priority="5059" stopIfTrue="1" operator="greaterThan">
      <formula>0</formula>
    </cfRule>
  </conditionalFormatting>
  <conditionalFormatting sqref="EY89">
    <cfRule type="cellIs" dxfId="796" priority="5057" stopIfTrue="1" operator="greaterThan">
      <formula>0</formula>
    </cfRule>
  </conditionalFormatting>
  <conditionalFormatting sqref="A90">
    <cfRule type="cellIs" dxfId="795" priority="5052" stopIfTrue="1" operator="greaterThan">
      <formula>0</formula>
    </cfRule>
  </conditionalFormatting>
  <conditionalFormatting sqref="FD90:FI90">
    <cfRule type="cellIs" dxfId="794" priority="5048" stopIfTrue="1" operator="greaterThan">
      <formula>0</formula>
    </cfRule>
  </conditionalFormatting>
  <conditionalFormatting sqref="EY90">
    <cfRule type="cellIs" dxfId="793" priority="5046" stopIfTrue="1" operator="greaterThan">
      <formula>0</formula>
    </cfRule>
  </conditionalFormatting>
  <conditionalFormatting sqref="A91">
    <cfRule type="cellIs" dxfId="792" priority="5041" stopIfTrue="1" operator="greaterThan">
      <formula>0</formula>
    </cfRule>
  </conditionalFormatting>
  <conditionalFormatting sqref="FD91:FI91">
    <cfRule type="cellIs" dxfId="791" priority="5037" stopIfTrue="1" operator="greaterThan">
      <formula>0</formula>
    </cfRule>
  </conditionalFormatting>
  <conditionalFormatting sqref="A92">
    <cfRule type="cellIs" dxfId="790" priority="5030" stopIfTrue="1" operator="greaterThan">
      <formula>0</formula>
    </cfRule>
  </conditionalFormatting>
  <conditionalFormatting sqref="FD92:FI92">
    <cfRule type="cellIs" dxfId="789" priority="5026" stopIfTrue="1" operator="greaterThan">
      <formula>0</formula>
    </cfRule>
  </conditionalFormatting>
  <conditionalFormatting sqref="EY92">
    <cfRule type="cellIs" dxfId="788" priority="5024" stopIfTrue="1" operator="greaterThan">
      <formula>0</formula>
    </cfRule>
  </conditionalFormatting>
  <conditionalFormatting sqref="A93">
    <cfRule type="cellIs" dxfId="787" priority="5019" stopIfTrue="1" operator="greaterThan">
      <formula>0</formula>
    </cfRule>
  </conditionalFormatting>
  <conditionalFormatting sqref="FD93:FI93">
    <cfRule type="cellIs" dxfId="786" priority="5015" stopIfTrue="1" operator="greaterThan">
      <formula>0</formula>
    </cfRule>
  </conditionalFormatting>
  <conditionalFormatting sqref="EY93">
    <cfRule type="cellIs" dxfId="785" priority="5013" stopIfTrue="1" operator="greaterThan">
      <formula>0</formula>
    </cfRule>
  </conditionalFormatting>
  <conditionalFormatting sqref="A94">
    <cfRule type="cellIs" dxfId="784" priority="5008" stopIfTrue="1" operator="greaterThan">
      <formula>0</formula>
    </cfRule>
  </conditionalFormatting>
  <conditionalFormatting sqref="FD94:FI94">
    <cfRule type="cellIs" dxfId="783" priority="5004" stopIfTrue="1" operator="greaterThan">
      <formula>0</formula>
    </cfRule>
  </conditionalFormatting>
  <conditionalFormatting sqref="EY94">
    <cfRule type="cellIs" dxfId="782" priority="5002" stopIfTrue="1" operator="greaterThan">
      <formula>0</formula>
    </cfRule>
  </conditionalFormatting>
  <conditionalFormatting sqref="A95">
    <cfRule type="cellIs" dxfId="781" priority="4997" stopIfTrue="1" operator="greaterThan">
      <formula>0</formula>
    </cfRule>
  </conditionalFormatting>
  <conditionalFormatting sqref="FD95:FI95">
    <cfRule type="cellIs" dxfId="780" priority="4993" stopIfTrue="1" operator="greaterThan">
      <formula>0</formula>
    </cfRule>
  </conditionalFormatting>
  <conditionalFormatting sqref="EY95">
    <cfRule type="cellIs" dxfId="779" priority="4991" stopIfTrue="1" operator="greaterThan">
      <formula>0</formula>
    </cfRule>
  </conditionalFormatting>
  <conditionalFormatting sqref="A96">
    <cfRule type="cellIs" dxfId="778" priority="4986" stopIfTrue="1" operator="greaterThan">
      <formula>0</formula>
    </cfRule>
  </conditionalFormatting>
  <conditionalFormatting sqref="FD96:FI96">
    <cfRule type="cellIs" dxfId="777" priority="4982" stopIfTrue="1" operator="greaterThan">
      <formula>0</formula>
    </cfRule>
  </conditionalFormatting>
  <conditionalFormatting sqref="EY96">
    <cfRule type="cellIs" dxfId="776" priority="4980" stopIfTrue="1" operator="greaterThan">
      <formula>0</formula>
    </cfRule>
  </conditionalFormatting>
  <conditionalFormatting sqref="A97">
    <cfRule type="cellIs" dxfId="775" priority="4975" stopIfTrue="1" operator="greaterThan">
      <formula>0</formula>
    </cfRule>
  </conditionalFormatting>
  <conditionalFormatting sqref="FD97:FI97">
    <cfRule type="cellIs" dxfId="774" priority="4971" stopIfTrue="1" operator="greaterThan">
      <formula>0</formula>
    </cfRule>
  </conditionalFormatting>
  <conditionalFormatting sqref="EY97">
    <cfRule type="cellIs" dxfId="773" priority="4969" stopIfTrue="1" operator="greaterThan">
      <formula>0</formula>
    </cfRule>
  </conditionalFormatting>
  <conditionalFormatting sqref="EP166:EP170">
    <cfRule type="cellIs" dxfId="772" priority="4964" stopIfTrue="1" operator="greaterThan">
      <formula>0</formula>
    </cfRule>
  </conditionalFormatting>
  <conditionalFormatting sqref="FD166:FI170">
    <cfRule type="cellIs" dxfId="771" priority="4960" stopIfTrue="1" operator="greaterThan">
      <formula>0</formula>
    </cfRule>
  </conditionalFormatting>
  <conditionalFormatting sqref="A166">
    <cfRule type="cellIs" dxfId="770" priority="4961" stopIfTrue="1" operator="greaterThan">
      <formula>0</formula>
    </cfRule>
  </conditionalFormatting>
  <conditionalFormatting sqref="ER166">
    <cfRule type="cellIs" dxfId="769" priority="4959" stopIfTrue="1" operator="greaterThan">
      <formula>0</formula>
    </cfRule>
  </conditionalFormatting>
  <conditionalFormatting sqref="ES166">
    <cfRule type="cellIs" dxfId="768" priority="4958" stopIfTrue="1" operator="greaterThan">
      <formula>0</formula>
    </cfRule>
  </conditionalFormatting>
  <conditionalFormatting sqref="EX166">
    <cfRule type="cellIs" dxfId="767" priority="4957" stopIfTrue="1" operator="greaterThan">
      <formula>0</formula>
    </cfRule>
  </conditionalFormatting>
  <conditionalFormatting sqref="A167 A169">
    <cfRule type="cellIs" dxfId="766" priority="4954" stopIfTrue="1" operator="greaterThan">
      <formula>0</formula>
    </cfRule>
  </conditionalFormatting>
  <conditionalFormatting sqref="A168 A170">
    <cfRule type="cellIs" dxfId="765" priority="4953" stopIfTrue="1" operator="greaterThan">
      <formula>0</formula>
    </cfRule>
  </conditionalFormatting>
  <conditionalFormatting sqref="ER167:ER170">
    <cfRule type="cellIs" dxfId="764" priority="4951" stopIfTrue="1" operator="greaterThan">
      <formula>0</formula>
    </cfRule>
  </conditionalFormatting>
  <conditionalFormatting sqref="ES167:ES170">
    <cfRule type="cellIs" dxfId="763" priority="4950" stopIfTrue="1" operator="greaterThan">
      <formula>0</formula>
    </cfRule>
  </conditionalFormatting>
  <conditionalFormatting sqref="EX167:EX170">
    <cfRule type="cellIs" dxfId="762" priority="4949" stopIfTrue="1" operator="greaterThan">
      <formula>0</formula>
    </cfRule>
  </conditionalFormatting>
  <conditionalFormatting sqref="EP161:EP165">
    <cfRule type="cellIs" dxfId="761" priority="4947" stopIfTrue="1" operator="greaterThan">
      <formula>0</formula>
    </cfRule>
  </conditionalFormatting>
  <conditionalFormatting sqref="FD161:FI165">
    <cfRule type="cellIs" dxfId="760" priority="4943" stopIfTrue="1" operator="greaterThan">
      <formula>0</formula>
    </cfRule>
  </conditionalFormatting>
  <conditionalFormatting sqref="A161">
    <cfRule type="cellIs" dxfId="759" priority="4944" stopIfTrue="1" operator="greaterThan">
      <formula>0</formula>
    </cfRule>
  </conditionalFormatting>
  <conditionalFormatting sqref="ER161">
    <cfRule type="cellIs" dxfId="758" priority="4942" stopIfTrue="1" operator="greaterThan">
      <formula>0</formula>
    </cfRule>
  </conditionalFormatting>
  <conditionalFormatting sqref="ES161">
    <cfRule type="cellIs" dxfId="757" priority="4941" stopIfTrue="1" operator="greaterThan">
      <formula>0</formula>
    </cfRule>
  </conditionalFormatting>
  <conditionalFormatting sqref="EX161">
    <cfRule type="cellIs" dxfId="756" priority="4940" stopIfTrue="1" operator="greaterThan">
      <formula>0</formula>
    </cfRule>
  </conditionalFormatting>
  <conditionalFormatting sqref="A162 A164">
    <cfRule type="cellIs" dxfId="755" priority="4937" stopIfTrue="1" operator="greaterThan">
      <formula>0</formula>
    </cfRule>
  </conditionalFormatting>
  <conditionalFormatting sqref="A163 A165">
    <cfRule type="cellIs" dxfId="754" priority="4936" stopIfTrue="1" operator="greaterThan">
      <formula>0</formula>
    </cfRule>
  </conditionalFormatting>
  <conditionalFormatting sqref="ER162:ER165">
    <cfRule type="cellIs" dxfId="753" priority="4934" stopIfTrue="1" operator="greaterThan">
      <formula>0</formula>
    </cfRule>
  </conditionalFormatting>
  <conditionalFormatting sqref="ES162:ES165">
    <cfRule type="cellIs" dxfId="752" priority="4933" stopIfTrue="1" operator="greaterThan">
      <formula>0</formula>
    </cfRule>
  </conditionalFormatting>
  <conditionalFormatting sqref="EX162:EX165">
    <cfRule type="cellIs" dxfId="751" priority="4932" stopIfTrue="1" operator="greaterThan">
      <formula>0</formula>
    </cfRule>
  </conditionalFormatting>
  <conditionalFormatting sqref="HL77:HL82 HL25:HL36">
    <cfRule type="cellIs" dxfId="750" priority="4885" stopIfTrue="1" operator="greaterThan">
      <formula>0</formula>
    </cfRule>
  </conditionalFormatting>
  <conditionalFormatting sqref="HL76">
    <cfRule type="cellIs" dxfId="749" priority="4877" stopIfTrue="1" operator="greaterThan">
      <formula>0</formula>
    </cfRule>
  </conditionalFormatting>
  <conditionalFormatting sqref="HL134">
    <cfRule type="cellIs" dxfId="748" priority="4876" stopIfTrue="1" operator="greaterThan">
      <formula>0</formula>
    </cfRule>
  </conditionalFormatting>
  <conditionalFormatting sqref="HL12:HL18 HL20:HL21">
    <cfRule type="cellIs" dxfId="747" priority="4874" stopIfTrue="1" operator="greaterThan">
      <formula>0</formula>
    </cfRule>
  </conditionalFormatting>
  <conditionalFormatting sqref="HL135:HL149 HL155">
    <cfRule type="cellIs" dxfId="746" priority="4883" stopIfTrue="1" operator="greaterThan">
      <formula>0</formula>
    </cfRule>
  </conditionalFormatting>
  <conditionalFormatting sqref="HL156:HL160 HL171:HL222">
    <cfRule type="cellIs" dxfId="745" priority="4873" stopIfTrue="1" operator="greaterThan">
      <formula>0</formula>
    </cfRule>
  </conditionalFormatting>
  <conditionalFormatting sqref="HL19">
    <cfRule type="cellIs" dxfId="744" priority="4872" stopIfTrue="1" operator="greaterThan">
      <formula>0</formula>
    </cfRule>
  </conditionalFormatting>
  <conditionalFormatting sqref="HL22">
    <cfRule type="cellIs" dxfId="743" priority="4871" stopIfTrue="1" operator="greaterThan">
      <formula>0</formula>
    </cfRule>
  </conditionalFormatting>
  <conditionalFormatting sqref="HL38">
    <cfRule type="cellIs" dxfId="742" priority="4870" stopIfTrue="1" operator="greaterThan">
      <formula>0</formula>
    </cfRule>
  </conditionalFormatting>
  <conditionalFormatting sqref="HL37">
    <cfRule type="cellIs" dxfId="741" priority="4869" stopIfTrue="1" operator="greaterThan">
      <formula>0</formula>
    </cfRule>
  </conditionalFormatting>
  <conditionalFormatting sqref="HL39">
    <cfRule type="cellIs" dxfId="740" priority="4868" stopIfTrue="1" operator="greaterThan">
      <formula>0</formula>
    </cfRule>
  </conditionalFormatting>
  <conditionalFormatting sqref="HL40">
    <cfRule type="cellIs" dxfId="739" priority="4867" stopIfTrue="1" operator="greaterThan">
      <formula>0</formula>
    </cfRule>
  </conditionalFormatting>
  <conditionalFormatting sqref="HL41">
    <cfRule type="cellIs" dxfId="738" priority="4866" stopIfTrue="1" operator="greaterThan">
      <formula>0</formula>
    </cfRule>
  </conditionalFormatting>
  <conditionalFormatting sqref="HL42">
    <cfRule type="cellIs" dxfId="737" priority="4865" stopIfTrue="1" operator="greaterThan">
      <formula>0</formula>
    </cfRule>
  </conditionalFormatting>
  <conditionalFormatting sqref="HL43">
    <cfRule type="cellIs" dxfId="736" priority="4864" stopIfTrue="1" operator="greaterThan">
      <formula>0</formula>
    </cfRule>
  </conditionalFormatting>
  <conditionalFormatting sqref="HL44">
    <cfRule type="cellIs" dxfId="735" priority="4863" stopIfTrue="1" operator="greaterThan">
      <formula>0</formula>
    </cfRule>
  </conditionalFormatting>
  <conditionalFormatting sqref="HL45">
    <cfRule type="cellIs" dxfId="734" priority="4862" stopIfTrue="1" operator="greaterThan">
      <formula>0</formula>
    </cfRule>
  </conditionalFormatting>
  <conditionalFormatting sqref="HL46">
    <cfRule type="cellIs" dxfId="733" priority="4861" stopIfTrue="1" operator="greaterThan">
      <formula>0</formula>
    </cfRule>
  </conditionalFormatting>
  <conditionalFormatting sqref="HL48">
    <cfRule type="cellIs" dxfId="732" priority="4860" stopIfTrue="1" operator="greaterThan">
      <formula>0</formula>
    </cfRule>
  </conditionalFormatting>
  <conditionalFormatting sqref="HL49">
    <cfRule type="cellIs" dxfId="731" priority="4859" stopIfTrue="1" operator="greaterThan">
      <formula>0</formula>
    </cfRule>
  </conditionalFormatting>
  <conditionalFormatting sqref="HL115">
    <cfRule type="cellIs" dxfId="730" priority="4858" stopIfTrue="1" operator="greaterThan">
      <formula>0</formula>
    </cfRule>
  </conditionalFormatting>
  <conditionalFormatting sqref="HL116">
    <cfRule type="cellIs" dxfId="729" priority="4857" stopIfTrue="1" operator="greaterThan">
      <formula>0</formula>
    </cfRule>
  </conditionalFormatting>
  <conditionalFormatting sqref="HL117">
    <cfRule type="cellIs" dxfId="728" priority="4856" stopIfTrue="1" operator="greaterThan">
      <formula>0</formula>
    </cfRule>
  </conditionalFormatting>
  <conditionalFormatting sqref="HL119">
    <cfRule type="cellIs" dxfId="727" priority="4855" stopIfTrue="1" operator="greaterThan">
      <formula>0</formula>
    </cfRule>
  </conditionalFormatting>
  <conditionalFormatting sqref="HL118">
    <cfRule type="cellIs" dxfId="726" priority="4854" stopIfTrue="1" operator="greaterThan">
      <formula>0</formula>
    </cfRule>
  </conditionalFormatting>
  <conditionalFormatting sqref="HL120">
    <cfRule type="cellIs" dxfId="725" priority="4853" stopIfTrue="1" operator="greaterThan">
      <formula>0</formula>
    </cfRule>
  </conditionalFormatting>
  <conditionalFormatting sqref="HL122">
    <cfRule type="cellIs" dxfId="724" priority="4852" stopIfTrue="1" operator="greaterThan">
      <formula>0</formula>
    </cfRule>
  </conditionalFormatting>
  <conditionalFormatting sqref="HL123">
    <cfRule type="cellIs" dxfId="723" priority="4851" stopIfTrue="1" operator="greaterThan">
      <formula>0</formula>
    </cfRule>
  </conditionalFormatting>
  <conditionalFormatting sqref="HL124">
    <cfRule type="cellIs" dxfId="722" priority="4850" stopIfTrue="1" operator="greaterThan">
      <formula>0</formula>
    </cfRule>
  </conditionalFormatting>
  <conditionalFormatting sqref="HL125">
    <cfRule type="cellIs" dxfId="721" priority="4849" stopIfTrue="1" operator="greaterThan">
      <formula>0</formula>
    </cfRule>
  </conditionalFormatting>
  <conditionalFormatting sqref="HL126">
    <cfRule type="cellIs" dxfId="720" priority="4848" stopIfTrue="1" operator="greaterThan">
      <formula>0</formula>
    </cfRule>
  </conditionalFormatting>
  <conditionalFormatting sqref="HL127">
    <cfRule type="cellIs" dxfId="719" priority="4847" stopIfTrue="1" operator="greaterThan">
      <formula>0</formula>
    </cfRule>
  </conditionalFormatting>
  <conditionalFormatting sqref="HL128">
    <cfRule type="cellIs" dxfId="718" priority="4846" stopIfTrue="1" operator="greaterThan">
      <formula>0</formula>
    </cfRule>
  </conditionalFormatting>
  <conditionalFormatting sqref="HL130">
    <cfRule type="cellIs" dxfId="717" priority="4845" stopIfTrue="1" operator="greaterThan">
      <formula>0</formula>
    </cfRule>
  </conditionalFormatting>
  <conditionalFormatting sqref="HL131">
    <cfRule type="cellIs" dxfId="716" priority="4844" stopIfTrue="1" operator="greaterThan">
      <formula>0</formula>
    </cfRule>
  </conditionalFormatting>
  <conditionalFormatting sqref="HL132">
    <cfRule type="cellIs" dxfId="715" priority="4843" stopIfTrue="1" operator="greaterThan">
      <formula>0</formula>
    </cfRule>
  </conditionalFormatting>
  <conditionalFormatting sqref="HL133">
    <cfRule type="cellIs" dxfId="714" priority="4842" stopIfTrue="1" operator="greaterThan">
      <formula>0</formula>
    </cfRule>
  </conditionalFormatting>
  <conditionalFormatting sqref="HL129">
    <cfRule type="cellIs" dxfId="713" priority="4840" stopIfTrue="1" operator="greaterThan">
      <formula>0</formula>
    </cfRule>
  </conditionalFormatting>
  <conditionalFormatting sqref="HL121">
    <cfRule type="cellIs" dxfId="712" priority="4841" stopIfTrue="1" operator="greaterThan">
      <formula>0</formula>
    </cfRule>
  </conditionalFormatting>
  <conditionalFormatting sqref="HL154">
    <cfRule type="cellIs" dxfId="711" priority="4839" stopIfTrue="1" operator="greaterThan">
      <formula>0</formula>
    </cfRule>
  </conditionalFormatting>
  <conditionalFormatting sqref="HL153">
    <cfRule type="cellIs" dxfId="710" priority="4838" stopIfTrue="1" operator="greaterThan">
      <formula>0</formula>
    </cfRule>
  </conditionalFormatting>
  <conditionalFormatting sqref="HL152">
    <cfRule type="cellIs" dxfId="709" priority="4837" stopIfTrue="1" operator="greaterThan">
      <formula>0</formula>
    </cfRule>
  </conditionalFormatting>
  <conditionalFormatting sqref="HL151">
    <cfRule type="cellIs" dxfId="708" priority="4836" stopIfTrue="1" operator="greaterThan">
      <formula>0</formula>
    </cfRule>
  </conditionalFormatting>
  <conditionalFormatting sqref="HL150">
    <cfRule type="cellIs" dxfId="707" priority="4835" stopIfTrue="1" operator="greaterThan">
      <formula>0</formula>
    </cfRule>
  </conditionalFormatting>
  <conditionalFormatting sqref="HL23">
    <cfRule type="cellIs" dxfId="706" priority="4834" stopIfTrue="1" operator="greaterThan">
      <formula>0</formula>
    </cfRule>
  </conditionalFormatting>
  <conditionalFormatting sqref="HL24">
    <cfRule type="cellIs" dxfId="705" priority="4833" stopIfTrue="1" operator="greaterThan">
      <formula>0</formula>
    </cfRule>
  </conditionalFormatting>
  <conditionalFormatting sqref="HL98">
    <cfRule type="cellIs" dxfId="704" priority="4832" stopIfTrue="1" operator="greaterThan">
      <formula>0</formula>
    </cfRule>
  </conditionalFormatting>
  <conditionalFormatting sqref="HL99">
    <cfRule type="cellIs" dxfId="703" priority="4831" stopIfTrue="1" operator="greaterThan">
      <formula>0</formula>
    </cfRule>
  </conditionalFormatting>
  <conditionalFormatting sqref="HL100">
    <cfRule type="cellIs" dxfId="702" priority="4830" stopIfTrue="1" operator="greaterThan">
      <formula>0</formula>
    </cfRule>
  </conditionalFormatting>
  <conditionalFormatting sqref="HL101">
    <cfRule type="cellIs" dxfId="701" priority="4829" stopIfTrue="1" operator="greaterThan">
      <formula>0</formula>
    </cfRule>
  </conditionalFormatting>
  <conditionalFormatting sqref="HL83">
    <cfRule type="cellIs" dxfId="700" priority="4828" stopIfTrue="1" operator="greaterThan">
      <formula>0</formula>
    </cfRule>
  </conditionalFormatting>
  <conditionalFormatting sqref="HL84">
    <cfRule type="cellIs" dxfId="699" priority="4827" stopIfTrue="1" operator="greaterThan">
      <formula>0</formula>
    </cfRule>
  </conditionalFormatting>
  <conditionalFormatting sqref="HL85">
    <cfRule type="cellIs" dxfId="698" priority="4826" stopIfTrue="1" operator="greaterThan">
      <formula>0</formula>
    </cfRule>
  </conditionalFormatting>
  <conditionalFormatting sqref="HL86">
    <cfRule type="cellIs" dxfId="697" priority="4825" stopIfTrue="1" operator="greaterThan">
      <formula>0</formula>
    </cfRule>
  </conditionalFormatting>
  <conditionalFormatting sqref="HL87">
    <cfRule type="cellIs" dxfId="696" priority="4824" stopIfTrue="1" operator="greaterThan">
      <formula>0</formula>
    </cfRule>
  </conditionalFormatting>
  <conditionalFormatting sqref="HL88">
    <cfRule type="cellIs" dxfId="695" priority="4823" stopIfTrue="1" operator="greaterThan">
      <formula>0</formula>
    </cfRule>
  </conditionalFormatting>
  <conditionalFormatting sqref="HL89">
    <cfRule type="cellIs" dxfId="694" priority="4822" stopIfTrue="1" operator="greaterThan">
      <formula>0</formula>
    </cfRule>
  </conditionalFormatting>
  <conditionalFormatting sqref="HL90">
    <cfRule type="cellIs" dxfId="693" priority="4821" stopIfTrue="1" operator="greaterThan">
      <formula>0</formula>
    </cfRule>
  </conditionalFormatting>
  <conditionalFormatting sqref="HL91">
    <cfRule type="cellIs" dxfId="692" priority="4820" stopIfTrue="1" operator="greaterThan">
      <formula>0</formula>
    </cfRule>
  </conditionalFormatting>
  <conditionalFormatting sqref="HL92">
    <cfRule type="cellIs" dxfId="691" priority="4819" stopIfTrue="1" operator="greaterThan">
      <formula>0</formula>
    </cfRule>
  </conditionalFormatting>
  <conditionalFormatting sqref="HL93">
    <cfRule type="cellIs" dxfId="690" priority="4818" stopIfTrue="1" operator="greaterThan">
      <formula>0</formula>
    </cfRule>
  </conditionalFormatting>
  <conditionalFormatting sqref="HL94">
    <cfRule type="cellIs" dxfId="689" priority="4817" stopIfTrue="1" operator="greaterThan">
      <formula>0</formula>
    </cfRule>
  </conditionalFormatting>
  <conditionalFormatting sqref="HL95">
    <cfRule type="cellIs" dxfId="688" priority="4816" stopIfTrue="1" operator="greaterThan">
      <formula>0</formula>
    </cfRule>
  </conditionalFormatting>
  <conditionalFormatting sqref="HL96">
    <cfRule type="cellIs" dxfId="687" priority="4815" stopIfTrue="1" operator="greaterThan">
      <formula>0</formula>
    </cfRule>
  </conditionalFormatting>
  <conditionalFormatting sqref="HL97">
    <cfRule type="cellIs" dxfId="686" priority="4814" stopIfTrue="1" operator="greaterThan">
      <formula>0</formula>
    </cfRule>
  </conditionalFormatting>
  <conditionalFormatting sqref="HL166:HL170">
    <cfRule type="cellIs" dxfId="685" priority="4813" stopIfTrue="1" operator="greaterThan">
      <formula>0</formula>
    </cfRule>
  </conditionalFormatting>
  <conditionalFormatting sqref="HL161:HL165">
    <cfRule type="cellIs" dxfId="684" priority="4812" stopIfTrue="1" operator="greaterThan">
      <formula>0</formula>
    </cfRule>
  </conditionalFormatting>
  <conditionalFormatting sqref="HN77:HN82 HN25:HN36">
    <cfRule type="cellIs" dxfId="683" priority="4811" stopIfTrue="1" operator="greaterThan">
      <formula>0</formula>
    </cfRule>
  </conditionalFormatting>
  <conditionalFormatting sqref="HN76">
    <cfRule type="cellIs" dxfId="682" priority="4803" stopIfTrue="1" operator="greaterThan">
      <formula>0</formula>
    </cfRule>
  </conditionalFormatting>
  <conditionalFormatting sqref="HN134">
    <cfRule type="cellIs" dxfId="681" priority="4802" stopIfTrue="1" operator="greaterThan">
      <formula>0</formula>
    </cfRule>
  </conditionalFormatting>
  <conditionalFormatting sqref="HN12:HN18 HN20:HN21">
    <cfRule type="cellIs" dxfId="680" priority="4800" stopIfTrue="1" operator="greaterThan">
      <formula>0</formula>
    </cfRule>
  </conditionalFormatting>
  <conditionalFormatting sqref="HN135:HN149 HN155">
    <cfRule type="cellIs" dxfId="679" priority="4809" stopIfTrue="1" operator="greaterThan">
      <formula>0</formula>
    </cfRule>
  </conditionalFormatting>
  <conditionalFormatting sqref="HN156:HN160 HN171:HN222">
    <cfRule type="cellIs" dxfId="678" priority="4799" stopIfTrue="1" operator="greaterThan">
      <formula>0</formula>
    </cfRule>
  </conditionalFormatting>
  <conditionalFormatting sqref="HN19">
    <cfRule type="cellIs" dxfId="677" priority="4798" stopIfTrue="1" operator="greaterThan">
      <formula>0</formula>
    </cfRule>
  </conditionalFormatting>
  <conditionalFormatting sqref="HN22">
    <cfRule type="cellIs" dxfId="676" priority="4797" stopIfTrue="1" operator="greaterThan">
      <formula>0</formula>
    </cfRule>
  </conditionalFormatting>
  <conditionalFormatting sqref="HN38">
    <cfRule type="cellIs" dxfId="675" priority="4796" stopIfTrue="1" operator="greaterThan">
      <formula>0</formula>
    </cfRule>
  </conditionalFormatting>
  <conditionalFormatting sqref="HN37">
    <cfRule type="cellIs" dxfId="674" priority="4795" stopIfTrue="1" operator="greaterThan">
      <formula>0</formula>
    </cfRule>
  </conditionalFormatting>
  <conditionalFormatting sqref="HN39">
    <cfRule type="cellIs" dxfId="673" priority="4794" stopIfTrue="1" operator="greaterThan">
      <formula>0</formula>
    </cfRule>
  </conditionalFormatting>
  <conditionalFormatting sqref="HN40">
    <cfRule type="cellIs" dxfId="672" priority="4793" stopIfTrue="1" operator="greaterThan">
      <formula>0</formula>
    </cfRule>
  </conditionalFormatting>
  <conditionalFormatting sqref="HN41">
    <cfRule type="cellIs" dxfId="671" priority="4792" stopIfTrue="1" operator="greaterThan">
      <formula>0</formula>
    </cfRule>
  </conditionalFormatting>
  <conditionalFormatting sqref="HN42">
    <cfRule type="cellIs" dxfId="670" priority="4791" stopIfTrue="1" operator="greaterThan">
      <formula>0</formula>
    </cfRule>
  </conditionalFormatting>
  <conditionalFormatting sqref="HN43">
    <cfRule type="cellIs" dxfId="669" priority="4790" stopIfTrue="1" operator="greaterThan">
      <formula>0</formula>
    </cfRule>
  </conditionalFormatting>
  <conditionalFormatting sqref="HN44">
    <cfRule type="cellIs" dxfId="668" priority="4789" stopIfTrue="1" operator="greaterThan">
      <formula>0</formula>
    </cfRule>
  </conditionalFormatting>
  <conditionalFormatting sqref="HN45">
    <cfRule type="cellIs" dxfId="667" priority="4788" stopIfTrue="1" operator="greaterThan">
      <formula>0</formula>
    </cfRule>
  </conditionalFormatting>
  <conditionalFormatting sqref="HN46">
    <cfRule type="cellIs" dxfId="666" priority="4787" stopIfTrue="1" operator="greaterThan">
      <formula>0</formula>
    </cfRule>
  </conditionalFormatting>
  <conditionalFormatting sqref="HN48">
    <cfRule type="cellIs" dxfId="665" priority="4786" stopIfTrue="1" operator="greaterThan">
      <formula>0</formula>
    </cfRule>
  </conditionalFormatting>
  <conditionalFormatting sqref="HN49">
    <cfRule type="cellIs" dxfId="664" priority="4785" stopIfTrue="1" operator="greaterThan">
      <formula>0</formula>
    </cfRule>
  </conditionalFormatting>
  <conditionalFormatting sqref="HN115">
    <cfRule type="cellIs" dxfId="663" priority="4784" stopIfTrue="1" operator="greaterThan">
      <formula>0</formula>
    </cfRule>
  </conditionalFormatting>
  <conditionalFormatting sqref="HN116">
    <cfRule type="cellIs" dxfId="662" priority="4783" stopIfTrue="1" operator="greaterThan">
      <formula>0</formula>
    </cfRule>
  </conditionalFormatting>
  <conditionalFormatting sqref="HN117">
    <cfRule type="cellIs" dxfId="661" priority="4782" stopIfTrue="1" operator="greaterThan">
      <formula>0</formula>
    </cfRule>
  </conditionalFormatting>
  <conditionalFormatting sqref="HN119">
    <cfRule type="cellIs" dxfId="660" priority="4781" stopIfTrue="1" operator="greaterThan">
      <formula>0</formula>
    </cfRule>
  </conditionalFormatting>
  <conditionalFormatting sqref="HN118">
    <cfRule type="cellIs" dxfId="659" priority="4780" stopIfTrue="1" operator="greaterThan">
      <formula>0</formula>
    </cfRule>
  </conditionalFormatting>
  <conditionalFormatting sqref="HN120">
    <cfRule type="cellIs" dxfId="658" priority="4779" stopIfTrue="1" operator="greaterThan">
      <formula>0</formula>
    </cfRule>
  </conditionalFormatting>
  <conditionalFormatting sqref="HN122">
    <cfRule type="cellIs" dxfId="657" priority="4778" stopIfTrue="1" operator="greaterThan">
      <formula>0</formula>
    </cfRule>
  </conditionalFormatting>
  <conditionalFormatting sqref="HN123">
    <cfRule type="cellIs" dxfId="656" priority="4777" stopIfTrue="1" operator="greaterThan">
      <formula>0</formula>
    </cfRule>
  </conditionalFormatting>
  <conditionalFormatting sqref="HN124">
    <cfRule type="cellIs" dxfId="655" priority="4776" stopIfTrue="1" operator="greaterThan">
      <formula>0</formula>
    </cfRule>
  </conditionalFormatting>
  <conditionalFormatting sqref="HN125">
    <cfRule type="cellIs" dxfId="654" priority="4775" stopIfTrue="1" operator="greaterThan">
      <formula>0</formula>
    </cfRule>
  </conditionalFormatting>
  <conditionalFormatting sqref="HN126">
    <cfRule type="cellIs" dxfId="653" priority="4774" stopIfTrue="1" operator="greaterThan">
      <formula>0</formula>
    </cfRule>
  </conditionalFormatting>
  <conditionalFormatting sqref="HN127">
    <cfRule type="cellIs" dxfId="652" priority="4773" stopIfTrue="1" operator="greaterThan">
      <formula>0</formula>
    </cfRule>
  </conditionalFormatting>
  <conditionalFormatting sqref="HN128">
    <cfRule type="cellIs" dxfId="651" priority="4772" stopIfTrue="1" operator="greaterThan">
      <formula>0</formula>
    </cfRule>
  </conditionalFormatting>
  <conditionalFormatting sqref="HN130">
    <cfRule type="cellIs" dxfId="650" priority="4771" stopIfTrue="1" operator="greaterThan">
      <formula>0</formula>
    </cfRule>
  </conditionalFormatting>
  <conditionalFormatting sqref="HN131">
    <cfRule type="cellIs" dxfId="649" priority="4770" stopIfTrue="1" operator="greaterThan">
      <formula>0</formula>
    </cfRule>
  </conditionalFormatting>
  <conditionalFormatting sqref="HN132">
    <cfRule type="cellIs" dxfId="648" priority="4769" stopIfTrue="1" operator="greaterThan">
      <formula>0</formula>
    </cfRule>
  </conditionalFormatting>
  <conditionalFormatting sqref="HN133">
    <cfRule type="cellIs" dxfId="647" priority="4768" stopIfTrue="1" operator="greaterThan">
      <formula>0</formula>
    </cfRule>
  </conditionalFormatting>
  <conditionalFormatting sqref="HN129">
    <cfRule type="cellIs" dxfId="646" priority="4766" stopIfTrue="1" operator="greaterThan">
      <formula>0</formula>
    </cfRule>
  </conditionalFormatting>
  <conditionalFormatting sqref="HN121">
    <cfRule type="cellIs" dxfId="645" priority="4767" stopIfTrue="1" operator="greaterThan">
      <formula>0</formula>
    </cfRule>
  </conditionalFormatting>
  <conditionalFormatting sqref="HN154">
    <cfRule type="cellIs" dxfId="644" priority="4765" stopIfTrue="1" operator="greaterThan">
      <formula>0</formula>
    </cfRule>
  </conditionalFormatting>
  <conditionalFormatting sqref="HN153">
    <cfRule type="cellIs" dxfId="643" priority="4764" stopIfTrue="1" operator="greaterThan">
      <formula>0</formula>
    </cfRule>
  </conditionalFormatting>
  <conditionalFormatting sqref="HN152">
    <cfRule type="cellIs" dxfId="642" priority="4763" stopIfTrue="1" operator="greaterThan">
      <formula>0</formula>
    </cfRule>
  </conditionalFormatting>
  <conditionalFormatting sqref="HN151">
    <cfRule type="cellIs" dxfId="641" priority="4762" stopIfTrue="1" operator="greaterThan">
      <formula>0</formula>
    </cfRule>
  </conditionalFormatting>
  <conditionalFormatting sqref="HN150">
    <cfRule type="cellIs" dxfId="640" priority="4761" stopIfTrue="1" operator="greaterThan">
      <formula>0</formula>
    </cfRule>
  </conditionalFormatting>
  <conditionalFormatting sqref="HN23">
    <cfRule type="cellIs" dxfId="639" priority="4760" stopIfTrue="1" operator="greaterThan">
      <formula>0</formula>
    </cfRule>
  </conditionalFormatting>
  <conditionalFormatting sqref="HN24">
    <cfRule type="cellIs" dxfId="638" priority="4759" stopIfTrue="1" operator="greaterThan">
      <formula>0</formula>
    </cfRule>
  </conditionalFormatting>
  <conditionalFormatting sqref="HN98">
    <cfRule type="cellIs" dxfId="637" priority="4758" stopIfTrue="1" operator="greaterThan">
      <formula>0</formula>
    </cfRule>
  </conditionalFormatting>
  <conditionalFormatting sqref="HN99">
    <cfRule type="cellIs" dxfId="636" priority="4757" stopIfTrue="1" operator="greaterThan">
      <formula>0</formula>
    </cfRule>
  </conditionalFormatting>
  <conditionalFormatting sqref="HN100">
    <cfRule type="cellIs" dxfId="635" priority="4756" stopIfTrue="1" operator="greaterThan">
      <formula>0</formula>
    </cfRule>
  </conditionalFormatting>
  <conditionalFormatting sqref="HN101">
    <cfRule type="cellIs" dxfId="634" priority="4755" stopIfTrue="1" operator="greaterThan">
      <formula>0</formula>
    </cfRule>
  </conditionalFormatting>
  <conditionalFormatting sqref="HN83">
    <cfRule type="cellIs" dxfId="633" priority="4754" stopIfTrue="1" operator="greaterThan">
      <formula>0</formula>
    </cfRule>
  </conditionalFormatting>
  <conditionalFormatting sqref="HN84">
    <cfRule type="cellIs" dxfId="632" priority="4753" stopIfTrue="1" operator="greaterThan">
      <formula>0</formula>
    </cfRule>
  </conditionalFormatting>
  <conditionalFormatting sqref="HN85">
    <cfRule type="cellIs" dxfId="631" priority="4752" stopIfTrue="1" operator="greaterThan">
      <formula>0</formula>
    </cfRule>
  </conditionalFormatting>
  <conditionalFormatting sqref="HN86">
    <cfRule type="cellIs" dxfId="630" priority="4751" stopIfTrue="1" operator="greaterThan">
      <formula>0</formula>
    </cfRule>
  </conditionalFormatting>
  <conditionalFormatting sqref="HN87">
    <cfRule type="cellIs" dxfId="629" priority="4750" stopIfTrue="1" operator="greaterThan">
      <formula>0</formula>
    </cfRule>
  </conditionalFormatting>
  <conditionalFormatting sqref="HN88">
    <cfRule type="cellIs" dxfId="628" priority="4749" stopIfTrue="1" operator="greaterThan">
      <formula>0</formula>
    </cfRule>
  </conditionalFormatting>
  <conditionalFormatting sqref="HN89">
    <cfRule type="cellIs" dxfId="627" priority="4748" stopIfTrue="1" operator="greaterThan">
      <formula>0</formula>
    </cfRule>
  </conditionalFormatting>
  <conditionalFormatting sqref="HN90">
    <cfRule type="cellIs" dxfId="626" priority="4747" stopIfTrue="1" operator="greaterThan">
      <formula>0</formula>
    </cfRule>
  </conditionalFormatting>
  <conditionalFormatting sqref="HN91">
    <cfRule type="cellIs" dxfId="625" priority="4746" stopIfTrue="1" operator="greaterThan">
      <formula>0</formula>
    </cfRule>
  </conditionalFormatting>
  <conditionalFormatting sqref="HN92">
    <cfRule type="cellIs" dxfId="624" priority="4745" stopIfTrue="1" operator="greaterThan">
      <formula>0</formula>
    </cfRule>
  </conditionalFormatting>
  <conditionalFormatting sqref="HN93">
    <cfRule type="cellIs" dxfId="623" priority="4744" stopIfTrue="1" operator="greaterThan">
      <formula>0</formula>
    </cfRule>
  </conditionalFormatting>
  <conditionalFormatting sqref="HN94">
    <cfRule type="cellIs" dxfId="622" priority="4743" stopIfTrue="1" operator="greaterThan">
      <formula>0</formula>
    </cfRule>
  </conditionalFormatting>
  <conditionalFormatting sqref="HN95">
    <cfRule type="cellIs" dxfId="621" priority="4742" stopIfTrue="1" operator="greaterThan">
      <formula>0</formula>
    </cfRule>
  </conditionalFormatting>
  <conditionalFormatting sqref="HN96">
    <cfRule type="cellIs" dxfId="620" priority="4741" stopIfTrue="1" operator="greaterThan">
      <formula>0</formula>
    </cfRule>
  </conditionalFormatting>
  <conditionalFormatting sqref="HN97">
    <cfRule type="cellIs" dxfId="619" priority="4740" stopIfTrue="1" operator="greaterThan">
      <formula>0</formula>
    </cfRule>
  </conditionalFormatting>
  <conditionalFormatting sqref="HN166:HN170">
    <cfRule type="cellIs" dxfId="618" priority="4739" stopIfTrue="1" operator="greaterThan">
      <formula>0</formula>
    </cfRule>
  </conditionalFormatting>
  <conditionalFormatting sqref="HN161:HN165">
    <cfRule type="cellIs" dxfId="617" priority="4738" stopIfTrue="1" operator="greaterThan">
      <formula>0</formula>
    </cfRule>
  </conditionalFormatting>
  <conditionalFormatting sqref="HM77:HM82 HM25:HM36">
    <cfRule type="cellIs" dxfId="616" priority="4737" stopIfTrue="1" operator="greaterThan">
      <formula>0</formula>
    </cfRule>
  </conditionalFormatting>
  <conditionalFormatting sqref="HM76">
    <cfRule type="cellIs" dxfId="615" priority="4729" stopIfTrue="1" operator="greaterThan">
      <formula>0</formula>
    </cfRule>
  </conditionalFormatting>
  <conditionalFormatting sqref="HM134">
    <cfRule type="cellIs" dxfId="614" priority="4728" stopIfTrue="1" operator="greaterThan">
      <formula>0</formula>
    </cfRule>
  </conditionalFormatting>
  <conditionalFormatting sqref="HM12:HM18 HM20:HM21">
    <cfRule type="cellIs" dxfId="613" priority="4726" stopIfTrue="1" operator="greaterThan">
      <formula>0</formula>
    </cfRule>
  </conditionalFormatting>
  <conditionalFormatting sqref="HM135:HM149 HM155">
    <cfRule type="cellIs" dxfId="612" priority="4735" stopIfTrue="1" operator="greaterThan">
      <formula>0</formula>
    </cfRule>
  </conditionalFormatting>
  <conditionalFormatting sqref="HM156:HM160 HM171:HM222">
    <cfRule type="cellIs" dxfId="611" priority="4725" stopIfTrue="1" operator="greaterThan">
      <formula>0</formula>
    </cfRule>
  </conditionalFormatting>
  <conditionalFormatting sqref="HM19">
    <cfRule type="cellIs" dxfId="610" priority="4724" stopIfTrue="1" operator="greaterThan">
      <formula>0</formula>
    </cfRule>
  </conditionalFormatting>
  <conditionalFormatting sqref="HM22">
    <cfRule type="cellIs" dxfId="609" priority="4723" stopIfTrue="1" operator="greaterThan">
      <formula>0</formula>
    </cfRule>
  </conditionalFormatting>
  <conditionalFormatting sqref="HM38">
    <cfRule type="cellIs" dxfId="608" priority="4722" stopIfTrue="1" operator="greaterThan">
      <formula>0</formula>
    </cfRule>
  </conditionalFormatting>
  <conditionalFormatting sqref="HM37">
    <cfRule type="cellIs" dxfId="607" priority="4721" stopIfTrue="1" operator="greaterThan">
      <formula>0</formula>
    </cfRule>
  </conditionalFormatting>
  <conditionalFormatting sqref="HM39">
    <cfRule type="cellIs" dxfId="606" priority="4720" stopIfTrue="1" operator="greaterThan">
      <formula>0</formula>
    </cfRule>
  </conditionalFormatting>
  <conditionalFormatting sqref="HM40">
    <cfRule type="cellIs" dxfId="605" priority="4719" stopIfTrue="1" operator="greaterThan">
      <formula>0</formula>
    </cfRule>
  </conditionalFormatting>
  <conditionalFormatting sqref="HM41">
    <cfRule type="cellIs" dxfId="604" priority="4718" stopIfTrue="1" operator="greaterThan">
      <formula>0</formula>
    </cfRule>
  </conditionalFormatting>
  <conditionalFormatting sqref="HM42">
    <cfRule type="cellIs" dxfId="603" priority="4717" stopIfTrue="1" operator="greaterThan">
      <formula>0</formula>
    </cfRule>
  </conditionalFormatting>
  <conditionalFormatting sqref="HM43">
    <cfRule type="cellIs" dxfId="602" priority="4716" stopIfTrue="1" operator="greaterThan">
      <formula>0</formula>
    </cfRule>
  </conditionalFormatting>
  <conditionalFormatting sqref="HM44">
    <cfRule type="cellIs" dxfId="601" priority="4715" stopIfTrue="1" operator="greaterThan">
      <formula>0</formula>
    </cfRule>
  </conditionalFormatting>
  <conditionalFormatting sqref="HM45">
    <cfRule type="cellIs" dxfId="600" priority="4714" stopIfTrue="1" operator="greaterThan">
      <formula>0</formula>
    </cfRule>
  </conditionalFormatting>
  <conditionalFormatting sqref="HM46">
    <cfRule type="cellIs" dxfId="599" priority="4713" stopIfTrue="1" operator="greaterThan">
      <formula>0</formula>
    </cfRule>
  </conditionalFormatting>
  <conditionalFormatting sqref="HM48">
    <cfRule type="cellIs" dxfId="598" priority="4712" stopIfTrue="1" operator="greaterThan">
      <formula>0</formula>
    </cfRule>
  </conditionalFormatting>
  <conditionalFormatting sqref="HM49">
    <cfRule type="cellIs" dxfId="597" priority="4711" stopIfTrue="1" operator="greaterThan">
      <formula>0</formula>
    </cfRule>
  </conditionalFormatting>
  <conditionalFormatting sqref="HM115">
    <cfRule type="cellIs" dxfId="596" priority="4710" stopIfTrue="1" operator="greaterThan">
      <formula>0</formula>
    </cfRule>
  </conditionalFormatting>
  <conditionalFormatting sqref="HM116">
    <cfRule type="cellIs" dxfId="595" priority="4709" stopIfTrue="1" operator="greaterThan">
      <formula>0</formula>
    </cfRule>
  </conditionalFormatting>
  <conditionalFormatting sqref="HM117">
    <cfRule type="cellIs" dxfId="594" priority="4708" stopIfTrue="1" operator="greaterThan">
      <formula>0</formula>
    </cfRule>
  </conditionalFormatting>
  <conditionalFormatting sqref="HM119">
    <cfRule type="cellIs" dxfId="593" priority="4707" stopIfTrue="1" operator="greaterThan">
      <formula>0</formula>
    </cfRule>
  </conditionalFormatting>
  <conditionalFormatting sqref="HM118">
    <cfRule type="cellIs" dxfId="592" priority="4706" stopIfTrue="1" operator="greaterThan">
      <formula>0</formula>
    </cfRule>
  </conditionalFormatting>
  <conditionalFormatting sqref="HM120">
    <cfRule type="cellIs" dxfId="591" priority="4705" stopIfTrue="1" operator="greaterThan">
      <formula>0</formula>
    </cfRule>
  </conditionalFormatting>
  <conditionalFormatting sqref="HM122">
    <cfRule type="cellIs" dxfId="590" priority="4704" stopIfTrue="1" operator="greaterThan">
      <formula>0</formula>
    </cfRule>
  </conditionalFormatting>
  <conditionalFormatting sqref="HM123">
    <cfRule type="cellIs" dxfId="589" priority="4703" stopIfTrue="1" operator="greaterThan">
      <formula>0</formula>
    </cfRule>
  </conditionalFormatting>
  <conditionalFormatting sqref="HM124">
    <cfRule type="cellIs" dxfId="588" priority="4702" stopIfTrue="1" operator="greaterThan">
      <formula>0</formula>
    </cfRule>
  </conditionalFormatting>
  <conditionalFormatting sqref="HM125">
    <cfRule type="cellIs" dxfId="587" priority="4701" stopIfTrue="1" operator="greaterThan">
      <formula>0</formula>
    </cfRule>
  </conditionalFormatting>
  <conditionalFormatting sqref="HM126">
    <cfRule type="cellIs" dxfId="586" priority="4700" stopIfTrue="1" operator="greaterThan">
      <formula>0</formula>
    </cfRule>
  </conditionalFormatting>
  <conditionalFormatting sqref="HM127">
    <cfRule type="cellIs" dxfId="585" priority="4699" stopIfTrue="1" operator="greaterThan">
      <formula>0</formula>
    </cfRule>
  </conditionalFormatting>
  <conditionalFormatting sqref="HM128">
    <cfRule type="cellIs" dxfId="584" priority="4698" stopIfTrue="1" operator="greaterThan">
      <formula>0</formula>
    </cfRule>
  </conditionalFormatting>
  <conditionalFormatting sqref="HM130">
    <cfRule type="cellIs" dxfId="583" priority="4697" stopIfTrue="1" operator="greaterThan">
      <formula>0</formula>
    </cfRule>
  </conditionalFormatting>
  <conditionalFormatting sqref="HM131">
    <cfRule type="cellIs" dxfId="582" priority="4696" stopIfTrue="1" operator="greaterThan">
      <formula>0</formula>
    </cfRule>
  </conditionalFormatting>
  <conditionalFormatting sqref="HM132">
    <cfRule type="cellIs" dxfId="581" priority="4695" stopIfTrue="1" operator="greaterThan">
      <formula>0</formula>
    </cfRule>
  </conditionalFormatting>
  <conditionalFormatting sqref="HM133">
    <cfRule type="cellIs" dxfId="580" priority="4694" stopIfTrue="1" operator="greaterThan">
      <formula>0</formula>
    </cfRule>
  </conditionalFormatting>
  <conditionalFormatting sqref="HM129">
    <cfRule type="cellIs" dxfId="579" priority="4692" stopIfTrue="1" operator="greaterThan">
      <formula>0</formula>
    </cfRule>
  </conditionalFormatting>
  <conditionalFormatting sqref="HM121">
    <cfRule type="cellIs" dxfId="578" priority="4693" stopIfTrue="1" operator="greaterThan">
      <formula>0</formula>
    </cfRule>
  </conditionalFormatting>
  <conditionalFormatting sqref="HM154">
    <cfRule type="cellIs" dxfId="577" priority="4691" stopIfTrue="1" operator="greaterThan">
      <formula>0</formula>
    </cfRule>
  </conditionalFormatting>
  <conditionalFormatting sqref="HM153">
    <cfRule type="cellIs" dxfId="576" priority="4690" stopIfTrue="1" operator="greaterThan">
      <formula>0</formula>
    </cfRule>
  </conditionalFormatting>
  <conditionalFormatting sqref="HM152">
    <cfRule type="cellIs" dxfId="575" priority="4689" stopIfTrue="1" operator="greaterThan">
      <formula>0</formula>
    </cfRule>
  </conditionalFormatting>
  <conditionalFormatting sqref="HM151">
    <cfRule type="cellIs" dxfId="574" priority="4688" stopIfTrue="1" operator="greaterThan">
      <formula>0</formula>
    </cfRule>
  </conditionalFormatting>
  <conditionalFormatting sqref="HM150">
    <cfRule type="cellIs" dxfId="573" priority="4687" stopIfTrue="1" operator="greaterThan">
      <formula>0</formula>
    </cfRule>
  </conditionalFormatting>
  <conditionalFormatting sqref="HM23">
    <cfRule type="cellIs" dxfId="572" priority="4686" stopIfTrue="1" operator="greaterThan">
      <formula>0</formula>
    </cfRule>
  </conditionalFormatting>
  <conditionalFormatting sqref="HM24">
    <cfRule type="cellIs" dxfId="571" priority="4685" stopIfTrue="1" operator="greaterThan">
      <formula>0</formula>
    </cfRule>
  </conditionalFormatting>
  <conditionalFormatting sqref="HM98">
    <cfRule type="cellIs" dxfId="570" priority="4684" stopIfTrue="1" operator="greaterThan">
      <formula>0</formula>
    </cfRule>
  </conditionalFormatting>
  <conditionalFormatting sqref="HM99">
    <cfRule type="cellIs" dxfId="569" priority="4683" stopIfTrue="1" operator="greaterThan">
      <formula>0</formula>
    </cfRule>
  </conditionalFormatting>
  <conditionalFormatting sqref="HM100">
    <cfRule type="cellIs" dxfId="568" priority="4682" stopIfTrue="1" operator="greaterThan">
      <formula>0</formula>
    </cfRule>
  </conditionalFormatting>
  <conditionalFormatting sqref="HM101">
    <cfRule type="cellIs" dxfId="567" priority="4681" stopIfTrue="1" operator="greaterThan">
      <formula>0</formula>
    </cfRule>
  </conditionalFormatting>
  <conditionalFormatting sqref="HM83">
    <cfRule type="cellIs" dxfId="566" priority="4680" stopIfTrue="1" operator="greaterThan">
      <formula>0</formula>
    </cfRule>
  </conditionalFormatting>
  <conditionalFormatting sqref="HM84">
    <cfRule type="cellIs" dxfId="565" priority="4679" stopIfTrue="1" operator="greaterThan">
      <formula>0</formula>
    </cfRule>
  </conditionalFormatting>
  <conditionalFormatting sqref="HM85">
    <cfRule type="cellIs" dxfId="564" priority="4678" stopIfTrue="1" operator="greaterThan">
      <formula>0</formula>
    </cfRule>
  </conditionalFormatting>
  <conditionalFormatting sqref="HM86">
    <cfRule type="cellIs" dxfId="563" priority="4677" stopIfTrue="1" operator="greaterThan">
      <formula>0</formula>
    </cfRule>
  </conditionalFormatting>
  <conditionalFormatting sqref="HM87">
    <cfRule type="cellIs" dxfId="562" priority="4676" stopIfTrue="1" operator="greaterThan">
      <formula>0</formula>
    </cfRule>
  </conditionalFormatting>
  <conditionalFormatting sqref="HM88">
    <cfRule type="cellIs" dxfId="561" priority="4675" stopIfTrue="1" operator="greaterThan">
      <formula>0</formula>
    </cfRule>
  </conditionalFormatting>
  <conditionalFormatting sqref="HM89">
    <cfRule type="cellIs" dxfId="560" priority="4674" stopIfTrue="1" operator="greaterThan">
      <formula>0</formula>
    </cfRule>
  </conditionalFormatting>
  <conditionalFormatting sqref="HM90">
    <cfRule type="cellIs" dxfId="559" priority="4673" stopIfTrue="1" operator="greaterThan">
      <formula>0</formula>
    </cfRule>
  </conditionalFormatting>
  <conditionalFormatting sqref="HM91">
    <cfRule type="cellIs" dxfId="558" priority="4672" stopIfTrue="1" operator="greaterThan">
      <formula>0</formula>
    </cfRule>
  </conditionalFormatting>
  <conditionalFormatting sqref="HM92">
    <cfRule type="cellIs" dxfId="557" priority="4671" stopIfTrue="1" operator="greaterThan">
      <formula>0</formula>
    </cfRule>
  </conditionalFormatting>
  <conditionalFormatting sqref="HM93">
    <cfRule type="cellIs" dxfId="556" priority="4670" stopIfTrue="1" operator="greaterThan">
      <formula>0</formula>
    </cfRule>
  </conditionalFormatting>
  <conditionalFormatting sqref="HM94">
    <cfRule type="cellIs" dxfId="555" priority="4669" stopIfTrue="1" operator="greaterThan">
      <formula>0</formula>
    </cfRule>
  </conditionalFormatting>
  <conditionalFormatting sqref="HM95">
    <cfRule type="cellIs" dxfId="554" priority="4668" stopIfTrue="1" operator="greaterThan">
      <formula>0</formula>
    </cfRule>
  </conditionalFormatting>
  <conditionalFormatting sqref="HM96">
    <cfRule type="cellIs" dxfId="553" priority="4667" stopIfTrue="1" operator="greaterThan">
      <formula>0</formula>
    </cfRule>
  </conditionalFormatting>
  <conditionalFormatting sqref="HM97">
    <cfRule type="cellIs" dxfId="552" priority="4666" stopIfTrue="1" operator="greaterThan">
      <formula>0</formula>
    </cfRule>
  </conditionalFormatting>
  <conditionalFormatting sqref="HM166:HM170">
    <cfRule type="cellIs" dxfId="551" priority="4665" stopIfTrue="1" operator="greaterThan">
      <formula>0</formula>
    </cfRule>
  </conditionalFormatting>
  <conditionalFormatting sqref="HM161:HM165">
    <cfRule type="cellIs" dxfId="550" priority="4664" stopIfTrue="1" operator="greaterThan">
      <formula>0</formula>
    </cfRule>
  </conditionalFormatting>
  <conditionalFormatting sqref="EW47 EJ47">
    <cfRule type="cellIs" dxfId="549" priority="4588" stopIfTrue="1" operator="greaterThan">
      <formula>0</formula>
    </cfRule>
  </conditionalFormatting>
  <conditionalFormatting sqref="A47">
    <cfRule type="cellIs" dxfId="548" priority="4589" stopIfTrue="1" operator="greaterThan">
      <formula>0</formula>
    </cfRule>
  </conditionalFormatting>
  <conditionalFormatting sqref="ER47">
    <cfRule type="cellIs" dxfId="547" priority="4586" stopIfTrue="1" operator="greaterThan">
      <formula>0</formula>
    </cfRule>
  </conditionalFormatting>
  <conditionalFormatting sqref="ES47">
    <cfRule type="cellIs" dxfId="546" priority="4585" stopIfTrue="1" operator="greaterThan">
      <formula>0</formula>
    </cfRule>
  </conditionalFormatting>
  <conditionalFormatting sqref="EX47">
    <cfRule type="cellIs" dxfId="545" priority="4584" stopIfTrue="1" operator="greaterThan">
      <formula>0</formula>
    </cfRule>
  </conditionalFormatting>
  <conditionalFormatting sqref="EP47">
    <cfRule type="cellIs" dxfId="544" priority="4583" stopIfTrue="1" operator="greaterThan">
      <formula>0</formula>
    </cfRule>
  </conditionalFormatting>
  <conditionalFormatting sqref="FE47:FI47">
    <cfRule type="cellIs" dxfId="543" priority="4580" stopIfTrue="1" operator="greaterThan">
      <formula>0</formula>
    </cfRule>
  </conditionalFormatting>
  <conditionalFormatting sqref="HL47">
    <cfRule type="cellIs" dxfId="542" priority="4577" stopIfTrue="1" operator="greaterThan">
      <formula>0</formula>
    </cfRule>
  </conditionalFormatting>
  <conditionalFormatting sqref="HN47">
    <cfRule type="cellIs" dxfId="541" priority="4576" stopIfTrue="1" operator="greaterThan">
      <formula>0</formula>
    </cfRule>
  </conditionalFormatting>
  <conditionalFormatting sqref="HM47">
    <cfRule type="cellIs" dxfId="540" priority="4575" stopIfTrue="1" operator="greaterThan">
      <formula>0</formula>
    </cfRule>
  </conditionalFormatting>
  <conditionalFormatting sqref="EJ67">
    <cfRule type="cellIs" dxfId="539" priority="4573" stopIfTrue="1" operator="greaterThan">
      <formula>0</formula>
    </cfRule>
  </conditionalFormatting>
  <conditionalFormatting sqref="A67">
    <cfRule type="cellIs" dxfId="538" priority="4565" stopIfTrue="1" operator="greaterThan">
      <formula>0</formula>
    </cfRule>
  </conditionalFormatting>
  <conditionalFormatting sqref="EP67">
    <cfRule type="cellIs" dxfId="537" priority="4563" stopIfTrue="1" operator="greaterThan">
      <formula>0</formula>
    </cfRule>
  </conditionalFormatting>
  <conditionalFormatting sqref="EY67">
    <cfRule type="cellIs" dxfId="536" priority="4562" stopIfTrue="1" operator="greaterThan">
      <formula>0</formula>
    </cfRule>
  </conditionalFormatting>
  <conditionalFormatting sqref="FD67:FI67">
    <cfRule type="cellIs" dxfId="535" priority="4557" stopIfTrue="1" operator="greaterThan">
      <formula>0</formula>
    </cfRule>
  </conditionalFormatting>
  <conditionalFormatting sqref="ES67">
    <cfRule type="cellIs" dxfId="534" priority="4554" stopIfTrue="1" operator="greaterThan">
      <formula>0</formula>
    </cfRule>
  </conditionalFormatting>
  <conditionalFormatting sqref="HM71">
    <cfRule type="cellIs" dxfId="533" priority="4095" stopIfTrue="1" operator="greaterThan">
      <formula>0</formula>
    </cfRule>
  </conditionalFormatting>
  <conditionalFormatting sqref="EJ64 EX50:EX51 EX54:EX55 EX61:EX65">
    <cfRule type="cellIs" dxfId="532" priority="4499" stopIfTrue="1" operator="greaterThan">
      <formula>0</formula>
    </cfRule>
  </conditionalFormatting>
  <conditionalFormatting sqref="A64">
    <cfRule type="cellIs" dxfId="531" priority="4498" stopIfTrue="1" operator="greaterThan">
      <formula>0</formula>
    </cfRule>
  </conditionalFormatting>
  <conditionalFormatting sqref="EP50:EP51 EP54:EP55 EP61:EP65">
    <cfRule type="cellIs" dxfId="530" priority="4496" stopIfTrue="1" operator="greaterThan">
      <formula>0</formula>
    </cfRule>
  </conditionalFormatting>
  <conditionalFormatting sqref="EY64">
    <cfRule type="cellIs" dxfId="529" priority="4495" stopIfTrue="1" operator="greaterThan">
      <formula>0</formula>
    </cfRule>
  </conditionalFormatting>
  <conditionalFormatting sqref="EZ67:EZ69">
    <cfRule type="cellIs" dxfId="528" priority="4493" stopIfTrue="1" operator="greaterThan">
      <formula>0</formula>
    </cfRule>
  </conditionalFormatting>
  <conditionalFormatting sqref="FD64:FI64">
    <cfRule type="cellIs" dxfId="527" priority="4492" stopIfTrue="1" operator="greaterThan">
      <formula>0</formula>
    </cfRule>
  </conditionalFormatting>
  <conditionalFormatting sqref="ES64">
    <cfRule type="cellIs" dxfId="526" priority="4491" stopIfTrue="1" operator="greaterThan">
      <formula>0</formula>
    </cfRule>
  </conditionalFormatting>
  <conditionalFormatting sqref="HL64 HL67:HL68">
    <cfRule type="cellIs" dxfId="525" priority="4481" stopIfTrue="1" operator="greaterThan">
      <formula>0</formula>
    </cfRule>
  </conditionalFormatting>
  <conditionalFormatting sqref="HN64 HN67:HN68">
    <cfRule type="cellIs" dxfId="524" priority="4480" stopIfTrue="1" operator="greaterThan">
      <formula>0</formula>
    </cfRule>
  </conditionalFormatting>
  <conditionalFormatting sqref="HM64 HM67:HM68">
    <cfRule type="cellIs" dxfId="523" priority="4479" stopIfTrue="1" operator="greaterThan">
      <formula>0</formula>
    </cfRule>
  </conditionalFormatting>
  <conditionalFormatting sqref="EY50:EY51">
    <cfRule type="cellIs" dxfId="522" priority="4380" stopIfTrue="1" operator="greaterThan">
      <formula>0</formula>
    </cfRule>
  </conditionalFormatting>
  <conditionalFormatting sqref="ES51">
    <cfRule type="cellIs" dxfId="521" priority="4375" stopIfTrue="1" operator="greaterThan">
      <formula>0</formula>
    </cfRule>
  </conditionalFormatting>
  <conditionalFormatting sqref="A69">
    <cfRule type="cellIs" dxfId="520" priority="4273" stopIfTrue="1" operator="greaterThan">
      <formula>0</formula>
    </cfRule>
  </conditionalFormatting>
  <conditionalFormatting sqref="EP69">
    <cfRule type="cellIs" dxfId="519" priority="4272" stopIfTrue="1" operator="greaterThan">
      <formula>0</formula>
    </cfRule>
  </conditionalFormatting>
  <conditionalFormatting sqref="EY69">
    <cfRule type="cellIs" dxfId="518" priority="4271" stopIfTrue="1" operator="greaterThan">
      <formula>0</formula>
    </cfRule>
  </conditionalFormatting>
  <conditionalFormatting sqref="HL74">
    <cfRule type="cellIs" dxfId="517" priority="4237" stopIfTrue="1" operator="greaterThan">
      <formula>0</formula>
    </cfRule>
  </conditionalFormatting>
  <conditionalFormatting sqref="ES69">
    <cfRule type="cellIs" dxfId="516" priority="4268" stopIfTrue="1" operator="greaterThan">
      <formula>0</formula>
    </cfRule>
  </conditionalFormatting>
  <conditionalFormatting sqref="HN70">
    <cfRule type="cellIs" dxfId="515" priority="4166" stopIfTrue="1" operator="greaterThan">
      <formula>0</formula>
    </cfRule>
  </conditionalFormatting>
  <conditionalFormatting sqref="EJ65">
    <cfRule type="cellIs" dxfId="514" priority="4399" stopIfTrue="1" operator="greaterThan">
      <formula>0</formula>
    </cfRule>
  </conditionalFormatting>
  <conditionalFormatting sqref="A65">
    <cfRule type="cellIs" dxfId="513" priority="4398" stopIfTrue="1" operator="greaterThan">
      <formula>0</formula>
    </cfRule>
  </conditionalFormatting>
  <conditionalFormatting sqref="EY65">
    <cfRule type="cellIs" dxfId="512" priority="4396" stopIfTrue="1" operator="greaterThan">
      <formula>0</formula>
    </cfRule>
  </conditionalFormatting>
  <conditionalFormatting sqref="FD65:FI65">
    <cfRule type="cellIs" dxfId="511" priority="4394" stopIfTrue="1" operator="greaterThan">
      <formula>0</formula>
    </cfRule>
  </conditionalFormatting>
  <conditionalFormatting sqref="ES65">
    <cfRule type="cellIs" dxfId="510" priority="4393" stopIfTrue="1" operator="greaterThan">
      <formula>0</formula>
    </cfRule>
  </conditionalFormatting>
  <conditionalFormatting sqref="HL65">
    <cfRule type="cellIs" dxfId="509" priority="4389" stopIfTrue="1" operator="greaterThan">
      <formula>0</formula>
    </cfRule>
  </conditionalFormatting>
  <conditionalFormatting sqref="HN65">
    <cfRule type="cellIs" dxfId="508" priority="4388" stopIfTrue="1" operator="greaterThan">
      <formula>0</formula>
    </cfRule>
  </conditionalFormatting>
  <conditionalFormatting sqref="HM65">
    <cfRule type="cellIs" dxfId="507" priority="4387" stopIfTrue="1" operator="greaterThan">
      <formula>0</formula>
    </cfRule>
  </conditionalFormatting>
  <conditionalFormatting sqref="EJ50:EJ51">
    <cfRule type="cellIs" dxfId="506" priority="4385" stopIfTrue="1" operator="greaterThan">
      <formula>0</formula>
    </cfRule>
  </conditionalFormatting>
  <conditionalFormatting sqref="A50">
    <cfRule type="cellIs" dxfId="505" priority="4384" stopIfTrue="1" operator="greaterThan">
      <formula>0</formula>
    </cfRule>
  </conditionalFormatting>
  <conditionalFormatting sqref="A51">
    <cfRule type="cellIs" dxfId="504" priority="4382" stopIfTrue="1" operator="greaterThan">
      <formula>0</formula>
    </cfRule>
  </conditionalFormatting>
  <conditionalFormatting sqref="FD50:FI51">
    <cfRule type="cellIs" dxfId="503" priority="4377" stopIfTrue="1" operator="greaterThan">
      <formula>0</formula>
    </cfRule>
  </conditionalFormatting>
  <conditionalFormatting sqref="ES50">
    <cfRule type="cellIs" dxfId="502" priority="4376" stopIfTrue="1" operator="greaterThan">
      <formula>0</formula>
    </cfRule>
  </conditionalFormatting>
  <conditionalFormatting sqref="HL50:HL51">
    <cfRule type="cellIs" dxfId="501" priority="4371" stopIfTrue="1" operator="greaterThan">
      <formula>0</formula>
    </cfRule>
  </conditionalFormatting>
  <conditionalFormatting sqref="HN50:HN51">
    <cfRule type="cellIs" dxfId="500" priority="4370" stopIfTrue="1" operator="greaterThan">
      <formula>0</formula>
    </cfRule>
  </conditionalFormatting>
  <conditionalFormatting sqref="HM50:HM51">
    <cfRule type="cellIs" dxfId="499" priority="4369" stopIfTrue="1" operator="greaterThan">
      <formula>0</formula>
    </cfRule>
  </conditionalFormatting>
  <conditionalFormatting sqref="EJ54:EJ55">
    <cfRule type="cellIs" dxfId="498" priority="4367" stopIfTrue="1" operator="greaterThan">
      <formula>0</formula>
    </cfRule>
  </conditionalFormatting>
  <conditionalFormatting sqref="A54">
    <cfRule type="cellIs" dxfId="497" priority="4366" stopIfTrue="1" operator="greaterThan">
      <formula>0</formula>
    </cfRule>
  </conditionalFormatting>
  <conditionalFormatting sqref="A55">
    <cfRule type="cellIs" dxfId="496" priority="4364" stopIfTrue="1" operator="greaterThan">
      <formula>0</formula>
    </cfRule>
  </conditionalFormatting>
  <conditionalFormatting sqref="EY54:EY55">
    <cfRule type="cellIs" dxfId="495" priority="4362" stopIfTrue="1" operator="greaterThan">
      <formula>0</formula>
    </cfRule>
  </conditionalFormatting>
  <conditionalFormatting sqref="FD54:FI55">
    <cfRule type="cellIs" dxfId="494" priority="4359" stopIfTrue="1" operator="greaterThan">
      <formula>0</formula>
    </cfRule>
  </conditionalFormatting>
  <conditionalFormatting sqref="ES54">
    <cfRule type="cellIs" dxfId="493" priority="4358" stopIfTrue="1" operator="greaterThan">
      <formula>0</formula>
    </cfRule>
  </conditionalFormatting>
  <conditionalFormatting sqref="ES55">
    <cfRule type="cellIs" dxfId="492" priority="4357" stopIfTrue="1" operator="greaterThan">
      <formula>0</formula>
    </cfRule>
  </conditionalFormatting>
  <conditionalFormatting sqref="HL54:HL55">
    <cfRule type="cellIs" dxfId="491" priority="4353" stopIfTrue="1" operator="greaterThan">
      <formula>0</formula>
    </cfRule>
  </conditionalFormatting>
  <conditionalFormatting sqref="HN54:HN55">
    <cfRule type="cellIs" dxfId="490" priority="4352" stopIfTrue="1" operator="greaterThan">
      <formula>0</formula>
    </cfRule>
  </conditionalFormatting>
  <conditionalFormatting sqref="HM54:HM55">
    <cfRule type="cellIs" dxfId="489" priority="4351" stopIfTrue="1" operator="greaterThan">
      <formula>0</formula>
    </cfRule>
  </conditionalFormatting>
  <conditionalFormatting sqref="EJ61:EJ63">
    <cfRule type="cellIs" dxfId="488" priority="4349" stopIfTrue="1" operator="greaterThan">
      <formula>0</formula>
    </cfRule>
  </conditionalFormatting>
  <conditionalFormatting sqref="A62:A63">
    <cfRule type="cellIs" dxfId="487" priority="4348" stopIfTrue="1" operator="greaterThan">
      <formula>0</formula>
    </cfRule>
  </conditionalFormatting>
  <conditionalFormatting sqref="A61">
    <cfRule type="cellIs" dxfId="486" priority="4347" stopIfTrue="1" operator="greaterThan">
      <formula>0</formula>
    </cfRule>
  </conditionalFormatting>
  <conditionalFormatting sqref="EY61:EY63">
    <cfRule type="cellIs" dxfId="485" priority="4344" stopIfTrue="1" operator="greaterThan">
      <formula>0</formula>
    </cfRule>
  </conditionalFormatting>
  <conditionalFormatting sqref="FD61:FI63">
    <cfRule type="cellIs" dxfId="484" priority="4341" stopIfTrue="1" operator="greaterThan">
      <formula>0</formula>
    </cfRule>
  </conditionalFormatting>
  <conditionalFormatting sqref="ES62:ES63">
    <cfRule type="cellIs" dxfId="483" priority="4340" stopIfTrue="1" operator="greaterThan">
      <formula>0</formula>
    </cfRule>
  </conditionalFormatting>
  <conditionalFormatting sqref="ES61">
    <cfRule type="cellIs" dxfId="482" priority="4339" stopIfTrue="1" operator="greaterThan">
      <formula>0</formula>
    </cfRule>
  </conditionalFormatting>
  <conditionalFormatting sqref="HL61:HL63">
    <cfRule type="cellIs" dxfId="481" priority="4335" stopIfTrue="1" operator="greaterThan">
      <formula>0</formula>
    </cfRule>
  </conditionalFormatting>
  <conditionalFormatting sqref="HN61:HN63">
    <cfRule type="cellIs" dxfId="480" priority="4334" stopIfTrue="1" operator="greaterThan">
      <formula>0</formula>
    </cfRule>
  </conditionalFormatting>
  <conditionalFormatting sqref="HM61:HM63">
    <cfRule type="cellIs" dxfId="479" priority="4333" stopIfTrue="1" operator="greaterThan">
      <formula>0</formula>
    </cfRule>
  </conditionalFormatting>
  <conditionalFormatting sqref="EJ69">
    <cfRule type="cellIs" dxfId="478" priority="4274" stopIfTrue="1" operator="greaterThan">
      <formula>0</formula>
    </cfRule>
  </conditionalFormatting>
  <conditionalFormatting sqref="FD69:FI69">
    <cfRule type="cellIs" dxfId="477" priority="4269" stopIfTrue="1" operator="greaterThan">
      <formula>0</formula>
    </cfRule>
  </conditionalFormatting>
  <conditionalFormatting sqref="HL69">
    <cfRule type="cellIs" dxfId="476" priority="4265" stopIfTrue="1" operator="greaterThan">
      <formula>0</formula>
    </cfRule>
  </conditionalFormatting>
  <conditionalFormatting sqref="HN69">
    <cfRule type="cellIs" dxfId="475" priority="4264" stopIfTrue="1" operator="greaterThan">
      <formula>0</formula>
    </cfRule>
  </conditionalFormatting>
  <conditionalFormatting sqref="HM69">
    <cfRule type="cellIs" dxfId="474" priority="4263" stopIfTrue="1" operator="greaterThan">
      <formula>0</formula>
    </cfRule>
  </conditionalFormatting>
  <conditionalFormatting sqref="EJ73">
    <cfRule type="cellIs" dxfId="473" priority="4260" stopIfTrue="1" operator="greaterThan">
      <formula>0</formula>
    </cfRule>
  </conditionalFormatting>
  <conditionalFormatting sqref="A73">
    <cfRule type="cellIs" dxfId="472" priority="4259" stopIfTrue="1" operator="greaterThan">
      <formula>0</formula>
    </cfRule>
  </conditionalFormatting>
  <conditionalFormatting sqref="EP73">
    <cfRule type="cellIs" dxfId="471" priority="4258" stopIfTrue="1" operator="greaterThan">
      <formula>0</formula>
    </cfRule>
  </conditionalFormatting>
  <conditionalFormatting sqref="FD73:FI73">
    <cfRule type="cellIs" dxfId="470" priority="4255" stopIfTrue="1" operator="greaterThan">
      <formula>0</formula>
    </cfRule>
  </conditionalFormatting>
  <conditionalFormatting sqref="ES73">
    <cfRule type="cellIs" dxfId="469" priority="4254" stopIfTrue="1" operator="greaterThan">
      <formula>0</formula>
    </cfRule>
  </conditionalFormatting>
  <conditionalFormatting sqref="HL73">
    <cfRule type="cellIs" dxfId="468" priority="4251" stopIfTrue="1" operator="greaterThan">
      <formula>0</formula>
    </cfRule>
  </conditionalFormatting>
  <conditionalFormatting sqref="HN73">
    <cfRule type="cellIs" dxfId="467" priority="4250" stopIfTrue="1" operator="greaterThan">
      <formula>0</formula>
    </cfRule>
  </conditionalFormatting>
  <conditionalFormatting sqref="HM73">
    <cfRule type="cellIs" dxfId="466" priority="4249" stopIfTrue="1" operator="greaterThan">
      <formula>0</formula>
    </cfRule>
  </conditionalFormatting>
  <conditionalFormatting sqref="EJ74">
    <cfRule type="cellIs" dxfId="465" priority="4246" stopIfTrue="1" operator="greaterThan">
      <formula>0</formula>
    </cfRule>
  </conditionalFormatting>
  <conditionalFormatting sqref="A74">
    <cfRule type="cellIs" dxfId="464" priority="4245" stopIfTrue="1" operator="greaterThan">
      <formula>0</formula>
    </cfRule>
  </conditionalFormatting>
  <conditionalFormatting sqref="EP74">
    <cfRule type="cellIs" dxfId="463" priority="4244" stopIfTrue="1" operator="greaterThan">
      <formula>0</formula>
    </cfRule>
  </conditionalFormatting>
  <conditionalFormatting sqref="FD74:FI74">
    <cfRule type="cellIs" dxfId="462" priority="4241" stopIfTrue="1" operator="greaterThan">
      <formula>0</formula>
    </cfRule>
  </conditionalFormatting>
  <conditionalFormatting sqref="ES74">
    <cfRule type="cellIs" dxfId="461" priority="4240" stopIfTrue="1" operator="greaterThan">
      <formula>0</formula>
    </cfRule>
  </conditionalFormatting>
  <conditionalFormatting sqref="HN74">
    <cfRule type="cellIs" dxfId="460" priority="4236" stopIfTrue="1" operator="greaterThan">
      <formula>0</formula>
    </cfRule>
  </conditionalFormatting>
  <conditionalFormatting sqref="HM74">
    <cfRule type="cellIs" dxfId="459" priority="4235" stopIfTrue="1" operator="greaterThan">
      <formula>0</formula>
    </cfRule>
  </conditionalFormatting>
  <conditionalFormatting sqref="EJ72">
    <cfRule type="cellIs" dxfId="458" priority="4204" stopIfTrue="1" operator="greaterThan">
      <formula>0</formula>
    </cfRule>
  </conditionalFormatting>
  <conditionalFormatting sqref="A72">
    <cfRule type="cellIs" dxfId="457" priority="4203" stopIfTrue="1" operator="greaterThan">
      <formula>0</formula>
    </cfRule>
  </conditionalFormatting>
  <conditionalFormatting sqref="EP72">
    <cfRule type="cellIs" dxfId="456" priority="4202" stopIfTrue="1" operator="greaterThan">
      <formula>0</formula>
    </cfRule>
  </conditionalFormatting>
  <conditionalFormatting sqref="FD72:FI72">
    <cfRule type="cellIs" dxfId="455" priority="4199" stopIfTrue="1" operator="greaterThan">
      <formula>0</formula>
    </cfRule>
  </conditionalFormatting>
  <conditionalFormatting sqref="ES72">
    <cfRule type="cellIs" dxfId="454" priority="4198" stopIfTrue="1" operator="greaterThan">
      <formula>0</formula>
    </cfRule>
  </conditionalFormatting>
  <conditionalFormatting sqref="HL72">
    <cfRule type="cellIs" dxfId="453" priority="4195" stopIfTrue="1" operator="greaterThan">
      <formula>0</formula>
    </cfRule>
  </conditionalFormatting>
  <conditionalFormatting sqref="HN72">
    <cfRule type="cellIs" dxfId="452" priority="4194" stopIfTrue="1" operator="greaterThan">
      <formula>0</formula>
    </cfRule>
  </conditionalFormatting>
  <conditionalFormatting sqref="HM72">
    <cfRule type="cellIs" dxfId="451" priority="4193" stopIfTrue="1" operator="greaterThan">
      <formula>0</formula>
    </cfRule>
  </conditionalFormatting>
  <conditionalFormatting sqref="EJ70">
    <cfRule type="cellIs" dxfId="450" priority="4176" stopIfTrue="1" operator="greaterThan">
      <formula>0</formula>
    </cfRule>
  </conditionalFormatting>
  <conditionalFormatting sqref="A70">
    <cfRule type="cellIs" dxfId="449" priority="4175" stopIfTrue="1" operator="greaterThan">
      <formula>0</formula>
    </cfRule>
  </conditionalFormatting>
  <conditionalFormatting sqref="EP70">
    <cfRule type="cellIs" dxfId="448" priority="4174" stopIfTrue="1" operator="greaterThan">
      <formula>0</formula>
    </cfRule>
  </conditionalFormatting>
  <conditionalFormatting sqref="FD70:FI70">
    <cfRule type="cellIs" dxfId="447" priority="4171" stopIfTrue="1" operator="greaterThan">
      <formula>0</formula>
    </cfRule>
  </conditionalFormatting>
  <conditionalFormatting sqref="ES70">
    <cfRule type="cellIs" dxfId="446" priority="4170" stopIfTrue="1" operator="greaterThan">
      <formula>0</formula>
    </cfRule>
  </conditionalFormatting>
  <conditionalFormatting sqref="HL70">
    <cfRule type="cellIs" dxfId="445" priority="4167" stopIfTrue="1" operator="greaterThan">
      <formula>0</formula>
    </cfRule>
  </conditionalFormatting>
  <conditionalFormatting sqref="HM70">
    <cfRule type="cellIs" dxfId="444" priority="4165" stopIfTrue="1" operator="greaterThan">
      <formula>0</formula>
    </cfRule>
  </conditionalFormatting>
  <conditionalFormatting sqref="EJ75">
    <cfRule type="cellIs" dxfId="443" priority="4134" stopIfTrue="1" operator="greaterThan">
      <formula>0</formula>
    </cfRule>
  </conditionalFormatting>
  <conditionalFormatting sqref="A75">
    <cfRule type="cellIs" dxfId="442" priority="4133" stopIfTrue="1" operator="greaterThan">
      <formula>0</formula>
    </cfRule>
  </conditionalFormatting>
  <conditionalFormatting sqref="EP75">
    <cfRule type="cellIs" dxfId="441" priority="4132" stopIfTrue="1" operator="greaterThan">
      <formula>0</formula>
    </cfRule>
  </conditionalFormatting>
  <conditionalFormatting sqref="FD75:FI75">
    <cfRule type="cellIs" dxfId="440" priority="4129" stopIfTrue="1" operator="greaterThan">
      <formula>0</formula>
    </cfRule>
  </conditionalFormatting>
  <conditionalFormatting sqref="ES75">
    <cfRule type="cellIs" dxfId="439" priority="4128" stopIfTrue="1" operator="greaterThan">
      <formula>0</formula>
    </cfRule>
  </conditionalFormatting>
  <conditionalFormatting sqref="HL75">
    <cfRule type="cellIs" dxfId="438" priority="4125" stopIfTrue="1" operator="greaterThan">
      <formula>0</formula>
    </cfRule>
  </conditionalFormatting>
  <conditionalFormatting sqref="HN75">
    <cfRule type="cellIs" dxfId="437" priority="4124" stopIfTrue="1" operator="greaterThan">
      <formula>0</formula>
    </cfRule>
  </conditionalFormatting>
  <conditionalFormatting sqref="HM75">
    <cfRule type="cellIs" dxfId="436" priority="4123" stopIfTrue="1" operator="greaterThan">
      <formula>0</formula>
    </cfRule>
  </conditionalFormatting>
  <conditionalFormatting sqref="EJ71">
    <cfRule type="cellIs" dxfId="435" priority="4106" stopIfTrue="1" operator="greaterThan">
      <formula>0</formula>
    </cfRule>
  </conditionalFormatting>
  <conditionalFormatting sqref="A71">
    <cfRule type="cellIs" dxfId="434" priority="4105" stopIfTrue="1" operator="greaterThan">
      <formula>0</formula>
    </cfRule>
  </conditionalFormatting>
  <conditionalFormatting sqref="EP71">
    <cfRule type="cellIs" dxfId="433" priority="4104" stopIfTrue="1" operator="greaterThan">
      <formula>0</formula>
    </cfRule>
  </conditionalFormatting>
  <conditionalFormatting sqref="FD71:FI71">
    <cfRule type="cellIs" dxfId="432" priority="4101" stopIfTrue="1" operator="greaterThan">
      <formula>0</formula>
    </cfRule>
  </conditionalFormatting>
  <conditionalFormatting sqref="ES71">
    <cfRule type="cellIs" dxfId="431" priority="4100" stopIfTrue="1" operator="greaterThan">
      <formula>0</formula>
    </cfRule>
  </conditionalFormatting>
  <conditionalFormatting sqref="HL71">
    <cfRule type="cellIs" dxfId="430" priority="4097" stopIfTrue="1" operator="greaterThan">
      <formula>0</formula>
    </cfRule>
  </conditionalFormatting>
  <conditionalFormatting sqref="HN71">
    <cfRule type="cellIs" dxfId="429" priority="4096" stopIfTrue="1" operator="greaterThan">
      <formula>0</formula>
    </cfRule>
  </conditionalFormatting>
  <conditionalFormatting sqref="EW223:EW226 EW228">
    <cfRule type="cellIs" dxfId="428" priority="3923" stopIfTrue="1" operator="greaterThan">
      <formula>0</formula>
    </cfRule>
  </conditionalFormatting>
  <conditionalFormatting sqref="EP223:EP226 EP228">
    <cfRule type="cellIs" dxfId="427" priority="3921" stopIfTrue="1" operator="greaterThan">
      <formula>0</formula>
    </cfRule>
  </conditionalFormatting>
  <conditionalFormatting sqref="FD223:FI226 FD228:FI228">
    <cfRule type="cellIs" dxfId="426" priority="3917" stopIfTrue="1" operator="greaterThan">
      <formula>0</formula>
    </cfRule>
  </conditionalFormatting>
  <conditionalFormatting sqref="A223">
    <cfRule type="cellIs" dxfId="425" priority="3918" stopIfTrue="1" operator="greaterThan">
      <formula>0</formula>
    </cfRule>
  </conditionalFormatting>
  <conditionalFormatting sqref="ER223">
    <cfRule type="cellIs" dxfId="424" priority="3916" stopIfTrue="1" operator="greaterThan">
      <formula>0</formula>
    </cfRule>
  </conditionalFormatting>
  <conditionalFormatting sqref="ES223">
    <cfRule type="cellIs" dxfId="423" priority="3915" stopIfTrue="1" operator="greaterThan">
      <formula>0</formula>
    </cfRule>
  </conditionalFormatting>
  <conditionalFormatting sqref="EX223:EX226 EX228">
    <cfRule type="cellIs" dxfId="422" priority="3914" stopIfTrue="1" operator="greaterThan">
      <formula>0</formula>
    </cfRule>
  </conditionalFormatting>
  <conditionalFormatting sqref="A224 A226">
    <cfRule type="cellIs" dxfId="421" priority="3911" stopIfTrue="1" operator="greaterThan">
      <formula>0</formula>
    </cfRule>
  </conditionalFormatting>
  <conditionalFormatting sqref="A225 A228">
    <cfRule type="cellIs" dxfId="420" priority="3910" stopIfTrue="1" operator="greaterThan">
      <formula>0</formula>
    </cfRule>
  </conditionalFormatting>
  <conditionalFormatting sqref="ER224:ER226 ER228">
    <cfRule type="cellIs" dxfId="419" priority="3908" stopIfTrue="1" operator="greaterThan">
      <formula>0</formula>
    </cfRule>
  </conditionalFormatting>
  <conditionalFormatting sqref="ES224:ES226 ES228">
    <cfRule type="cellIs" dxfId="418" priority="3907" stopIfTrue="1" operator="greaterThan">
      <formula>0</formula>
    </cfRule>
  </conditionalFormatting>
  <conditionalFormatting sqref="HL223:HL226 HL228">
    <cfRule type="cellIs" dxfId="417" priority="3870" stopIfTrue="1" operator="greaterThan">
      <formula>0</formula>
    </cfRule>
  </conditionalFormatting>
  <conditionalFormatting sqref="HN223:HN226 HN228">
    <cfRule type="cellIs" dxfId="416" priority="3867" stopIfTrue="1" operator="greaterThan">
      <formula>0</formula>
    </cfRule>
  </conditionalFormatting>
  <conditionalFormatting sqref="HM223:HM226 HM228">
    <cfRule type="cellIs" dxfId="415" priority="3864" stopIfTrue="1" operator="greaterThan">
      <formula>0</formula>
    </cfRule>
  </conditionalFormatting>
  <conditionalFormatting sqref="ET25:ET36 ET76:ET82 ET11:ET18">
    <cfRule type="cellIs" dxfId="414" priority="3858" stopIfTrue="1" operator="greaterThan">
      <formula>0</formula>
    </cfRule>
  </conditionalFormatting>
  <conditionalFormatting sqref="ET155 ET20:ET21">
    <cfRule type="cellIs" dxfId="413" priority="3857" stopIfTrue="1" operator="greaterThan">
      <formula>0</formula>
    </cfRule>
  </conditionalFormatting>
  <conditionalFormatting sqref="ET68">
    <cfRule type="cellIs" dxfId="412" priority="3856" stopIfTrue="1" operator="greaterThan">
      <formula>0</formula>
    </cfRule>
  </conditionalFormatting>
  <conditionalFormatting sqref="ET156:ET160 ET171:ET202">
    <cfRule type="cellIs" dxfId="411" priority="3854" stopIfTrue="1" operator="greaterThan">
      <formula>0</formula>
    </cfRule>
  </conditionalFormatting>
  <conditionalFormatting sqref="ET234">
    <cfRule type="cellIs" dxfId="410" priority="3850" stopIfTrue="1" operator="greaterThan">
      <formula>0</formula>
    </cfRule>
  </conditionalFormatting>
  <conditionalFormatting sqref="ET204:ET222">
    <cfRule type="cellIs" dxfId="409" priority="3849" stopIfTrue="1" operator="greaterThan">
      <formula>0</formula>
    </cfRule>
  </conditionalFormatting>
  <conditionalFormatting sqref="ET203">
    <cfRule type="cellIs" dxfId="408" priority="3848" stopIfTrue="1" operator="greaterThan">
      <formula>0</formula>
    </cfRule>
  </conditionalFormatting>
  <conditionalFormatting sqref="ET19">
    <cfRule type="cellIs" dxfId="407" priority="3847" stopIfTrue="1" operator="greaterThan">
      <formula>0</formula>
    </cfRule>
  </conditionalFormatting>
  <conditionalFormatting sqref="ET22">
    <cfRule type="cellIs" dxfId="406" priority="3846" stopIfTrue="1" operator="greaterThan">
      <formula>0</formula>
    </cfRule>
  </conditionalFormatting>
  <conditionalFormatting sqref="ET38">
    <cfRule type="cellIs" dxfId="405" priority="3845" stopIfTrue="1" operator="greaterThan">
      <formula>0</formula>
    </cfRule>
  </conditionalFormatting>
  <conditionalFormatting sqref="ET37">
    <cfRule type="cellIs" dxfId="404" priority="3844" stopIfTrue="1" operator="greaterThan">
      <formula>0</formula>
    </cfRule>
  </conditionalFormatting>
  <conditionalFormatting sqref="ET39">
    <cfRule type="cellIs" dxfId="403" priority="3843" stopIfTrue="1" operator="greaterThan">
      <formula>0</formula>
    </cfRule>
  </conditionalFormatting>
  <conditionalFormatting sqref="ET40">
    <cfRule type="cellIs" dxfId="402" priority="3842" stopIfTrue="1" operator="greaterThan">
      <formula>0</formula>
    </cfRule>
  </conditionalFormatting>
  <conditionalFormatting sqref="ET41">
    <cfRule type="cellIs" dxfId="401" priority="3841" stopIfTrue="1" operator="greaterThan">
      <formula>0</formula>
    </cfRule>
  </conditionalFormatting>
  <conditionalFormatting sqref="ET42">
    <cfRule type="cellIs" dxfId="400" priority="3840" stopIfTrue="1" operator="greaterThan">
      <formula>0</formula>
    </cfRule>
  </conditionalFormatting>
  <conditionalFormatting sqref="ET43">
    <cfRule type="cellIs" dxfId="399" priority="3839" stopIfTrue="1" operator="greaterThan">
      <formula>0</formula>
    </cfRule>
  </conditionalFormatting>
  <conditionalFormatting sqref="ET44">
    <cfRule type="cellIs" dxfId="398" priority="3838" stopIfTrue="1" operator="greaterThan">
      <formula>0</formula>
    </cfRule>
  </conditionalFormatting>
  <conditionalFormatting sqref="ET45">
    <cfRule type="cellIs" dxfId="397" priority="3837" stopIfTrue="1" operator="greaterThan">
      <formula>0</formula>
    </cfRule>
  </conditionalFormatting>
  <conditionalFormatting sqref="ET46">
    <cfRule type="cellIs" dxfId="396" priority="3836" stopIfTrue="1" operator="greaterThan">
      <formula>0</formula>
    </cfRule>
  </conditionalFormatting>
  <conditionalFormatting sqref="ET48">
    <cfRule type="cellIs" dxfId="395" priority="3835" stopIfTrue="1" operator="greaterThan">
      <formula>0</formula>
    </cfRule>
  </conditionalFormatting>
  <conditionalFormatting sqref="ET49">
    <cfRule type="cellIs" dxfId="394" priority="3834" stopIfTrue="1" operator="greaterThan">
      <formula>0</formula>
    </cfRule>
  </conditionalFormatting>
  <conditionalFormatting sqref="ET115">
    <cfRule type="cellIs" dxfId="393" priority="3833" stopIfTrue="1" operator="greaterThan">
      <formula>0</formula>
    </cfRule>
  </conditionalFormatting>
  <conditionalFormatting sqref="ET116">
    <cfRule type="cellIs" dxfId="392" priority="3832" stopIfTrue="1" operator="greaterThan">
      <formula>0</formula>
    </cfRule>
  </conditionalFormatting>
  <conditionalFormatting sqref="ET117">
    <cfRule type="cellIs" dxfId="391" priority="3831" stopIfTrue="1" operator="greaterThan">
      <formula>0</formula>
    </cfRule>
  </conditionalFormatting>
  <conditionalFormatting sqref="ET119">
    <cfRule type="cellIs" dxfId="390" priority="3830" stopIfTrue="1" operator="greaterThan">
      <formula>0</formula>
    </cfRule>
  </conditionalFormatting>
  <conditionalFormatting sqref="ET118">
    <cfRule type="cellIs" dxfId="389" priority="3829" stopIfTrue="1" operator="greaterThan">
      <formula>0</formula>
    </cfRule>
  </conditionalFormatting>
  <conditionalFormatting sqref="ET120">
    <cfRule type="cellIs" dxfId="388" priority="3828" stopIfTrue="1" operator="greaterThan">
      <formula>0</formula>
    </cfRule>
  </conditionalFormatting>
  <conditionalFormatting sqref="ET122">
    <cfRule type="cellIs" dxfId="387" priority="3827" stopIfTrue="1" operator="greaterThan">
      <formula>0</formula>
    </cfRule>
  </conditionalFormatting>
  <conditionalFormatting sqref="ET123">
    <cfRule type="cellIs" dxfId="386" priority="3826" stopIfTrue="1" operator="greaterThan">
      <formula>0</formula>
    </cfRule>
  </conditionalFormatting>
  <conditionalFormatting sqref="ET124">
    <cfRule type="cellIs" dxfId="385" priority="3825" stopIfTrue="1" operator="greaterThan">
      <formula>0</formula>
    </cfRule>
  </conditionalFormatting>
  <conditionalFormatting sqref="ET125">
    <cfRule type="cellIs" dxfId="384" priority="3824" stopIfTrue="1" operator="greaterThan">
      <formula>0</formula>
    </cfRule>
  </conditionalFormatting>
  <conditionalFormatting sqref="ET126">
    <cfRule type="cellIs" dxfId="383" priority="3823" stopIfTrue="1" operator="greaterThan">
      <formula>0</formula>
    </cfRule>
  </conditionalFormatting>
  <conditionalFormatting sqref="ET127">
    <cfRule type="cellIs" dxfId="382" priority="3822" stopIfTrue="1" operator="greaterThan">
      <formula>0</formula>
    </cfRule>
  </conditionalFormatting>
  <conditionalFormatting sqref="ET128">
    <cfRule type="cellIs" dxfId="381" priority="3821" stopIfTrue="1" operator="greaterThan">
      <formula>0</formula>
    </cfRule>
  </conditionalFormatting>
  <conditionalFormatting sqref="ET130">
    <cfRule type="cellIs" dxfId="380" priority="3820" stopIfTrue="1" operator="greaterThan">
      <formula>0</formula>
    </cfRule>
  </conditionalFormatting>
  <conditionalFormatting sqref="ET131">
    <cfRule type="cellIs" dxfId="379" priority="3819" stopIfTrue="1" operator="greaterThan">
      <formula>0</formula>
    </cfRule>
  </conditionalFormatting>
  <conditionalFormatting sqref="ET132">
    <cfRule type="cellIs" dxfId="378" priority="3818" stopIfTrue="1" operator="greaterThan">
      <formula>0</formula>
    </cfRule>
  </conditionalFormatting>
  <conditionalFormatting sqref="ET133">
    <cfRule type="cellIs" dxfId="377" priority="3817" stopIfTrue="1" operator="greaterThan">
      <formula>0</formula>
    </cfRule>
  </conditionalFormatting>
  <conditionalFormatting sqref="ET121">
    <cfRule type="cellIs" dxfId="376" priority="3816" stopIfTrue="1" operator="greaterThan">
      <formula>0</formula>
    </cfRule>
  </conditionalFormatting>
  <conditionalFormatting sqref="ET129">
    <cfRule type="cellIs" dxfId="375" priority="3815" stopIfTrue="1" operator="greaterThan">
      <formula>0</formula>
    </cfRule>
  </conditionalFormatting>
  <conditionalFormatting sqref="ET154">
    <cfRule type="cellIs" dxfId="374" priority="3814" stopIfTrue="1" operator="greaterThan">
      <formula>0</formula>
    </cfRule>
  </conditionalFormatting>
  <conditionalFormatting sqref="ET153">
    <cfRule type="cellIs" dxfId="373" priority="3813" stopIfTrue="1" operator="greaterThan">
      <formula>0</formula>
    </cfRule>
  </conditionalFormatting>
  <conditionalFormatting sqref="ET152">
    <cfRule type="cellIs" dxfId="372" priority="3812" stopIfTrue="1" operator="greaterThan">
      <formula>0</formula>
    </cfRule>
  </conditionalFormatting>
  <conditionalFormatting sqref="ET151">
    <cfRule type="cellIs" dxfId="371" priority="3811" stopIfTrue="1" operator="greaterThan">
      <formula>0</formula>
    </cfRule>
  </conditionalFormatting>
  <conditionalFormatting sqref="ET150">
    <cfRule type="cellIs" dxfId="370" priority="3810" stopIfTrue="1" operator="greaterThan">
      <formula>0</formula>
    </cfRule>
  </conditionalFormatting>
  <conditionalFormatting sqref="ET23">
    <cfRule type="cellIs" dxfId="369" priority="3809" stopIfTrue="1" operator="greaterThan">
      <formula>0</formula>
    </cfRule>
  </conditionalFormatting>
  <conditionalFormatting sqref="ET24">
    <cfRule type="cellIs" dxfId="368" priority="3808" stopIfTrue="1" operator="greaterThan">
      <formula>0</formula>
    </cfRule>
  </conditionalFormatting>
  <conditionalFormatting sqref="ET98">
    <cfRule type="cellIs" dxfId="367" priority="3807" stopIfTrue="1" operator="greaterThan">
      <formula>0</formula>
    </cfRule>
  </conditionalFormatting>
  <conditionalFormatting sqref="ET99">
    <cfRule type="cellIs" dxfId="366" priority="3806" stopIfTrue="1" operator="greaterThan">
      <formula>0</formula>
    </cfRule>
  </conditionalFormatting>
  <conditionalFormatting sqref="ET100">
    <cfRule type="cellIs" dxfId="365" priority="3805" stopIfTrue="1" operator="greaterThan">
      <formula>0</formula>
    </cfRule>
  </conditionalFormatting>
  <conditionalFormatting sqref="ET101">
    <cfRule type="cellIs" dxfId="364" priority="3804" stopIfTrue="1" operator="greaterThan">
      <formula>0</formula>
    </cfRule>
  </conditionalFormatting>
  <conditionalFormatting sqref="ET83">
    <cfRule type="cellIs" dxfId="363" priority="3803" stopIfTrue="1" operator="greaterThan">
      <formula>0</formula>
    </cfRule>
  </conditionalFormatting>
  <conditionalFormatting sqref="ET84">
    <cfRule type="cellIs" dxfId="362" priority="3802" stopIfTrue="1" operator="greaterThan">
      <formula>0</formula>
    </cfRule>
  </conditionalFormatting>
  <conditionalFormatting sqref="ET85">
    <cfRule type="cellIs" dxfId="361" priority="3801" stopIfTrue="1" operator="greaterThan">
      <formula>0</formula>
    </cfRule>
  </conditionalFormatting>
  <conditionalFormatting sqref="ET86">
    <cfRule type="cellIs" dxfId="360" priority="3800" stopIfTrue="1" operator="greaterThan">
      <formula>0</formula>
    </cfRule>
  </conditionalFormatting>
  <conditionalFormatting sqref="ET87">
    <cfRule type="cellIs" dxfId="359" priority="3799" stopIfTrue="1" operator="greaterThan">
      <formula>0</formula>
    </cfRule>
  </conditionalFormatting>
  <conditionalFormatting sqref="ET88">
    <cfRule type="cellIs" dxfId="358" priority="3798" stopIfTrue="1" operator="greaterThan">
      <formula>0</formula>
    </cfRule>
  </conditionalFormatting>
  <conditionalFormatting sqref="ET89">
    <cfRule type="cellIs" dxfId="357" priority="3797" stopIfTrue="1" operator="greaterThan">
      <formula>0</formula>
    </cfRule>
  </conditionalFormatting>
  <conditionalFormatting sqref="ET90">
    <cfRule type="cellIs" dxfId="356" priority="3796" stopIfTrue="1" operator="greaterThan">
      <formula>0</formula>
    </cfRule>
  </conditionalFormatting>
  <conditionalFormatting sqref="ET91">
    <cfRule type="cellIs" dxfId="355" priority="3795" stopIfTrue="1" operator="greaterThan">
      <formula>0</formula>
    </cfRule>
  </conditionalFormatting>
  <conditionalFormatting sqref="ET92">
    <cfRule type="cellIs" dxfId="354" priority="3794" stopIfTrue="1" operator="greaterThan">
      <formula>0</formula>
    </cfRule>
  </conditionalFormatting>
  <conditionalFormatting sqref="ET93">
    <cfRule type="cellIs" dxfId="353" priority="3793" stopIfTrue="1" operator="greaterThan">
      <formula>0</formula>
    </cfRule>
  </conditionalFormatting>
  <conditionalFormatting sqref="ET94">
    <cfRule type="cellIs" dxfId="352" priority="3792" stopIfTrue="1" operator="greaterThan">
      <formula>0</formula>
    </cfRule>
  </conditionalFormatting>
  <conditionalFormatting sqref="ET95">
    <cfRule type="cellIs" dxfId="351" priority="3791" stopIfTrue="1" operator="greaterThan">
      <formula>0</formula>
    </cfRule>
  </conditionalFormatting>
  <conditionalFormatting sqref="ET96">
    <cfRule type="cellIs" dxfId="350" priority="3790" stopIfTrue="1" operator="greaterThan">
      <formula>0</formula>
    </cfRule>
  </conditionalFormatting>
  <conditionalFormatting sqref="ET97">
    <cfRule type="cellIs" dxfId="349" priority="3789" stopIfTrue="1" operator="greaterThan">
      <formula>0</formula>
    </cfRule>
  </conditionalFormatting>
  <conditionalFormatting sqref="ET166:ET170">
    <cfRule type="cellIs" dxfId="348" priority="3788" stopIfTrue="1" operator="greaterThan">
      <formula>0</formula>
    </cfRule>
  </conditionalFormatting>
  <conditionalFormatting sqref="ET161:ET165">
    <cfRule type="cellIs" dxfId="347" priority="3787" stopIfTrue="1" operator="greaterThan">
      <formula>0</formula>
    </cfRule>
  </conditionalFormatting>
  <conditionalFormatting sqref="ET47">
    <cfRule type="cellIs" dxfId="346" priority="3786" stopIfTrue="1" operator="greaterThan">
      <formula>0</formula>
    </cfRule>
  </conditionalFormatting>
  <conditionalFormatting sqref="ET67">
    <cfRule type="cellIs" dxfId="345" priority="3784" stopIfTrue="1" operator="greaterThan">
      <formula>0</formula>
    </cfRule>
  </conditionalFormatting>
  <conditionalFormatting sqref="ET64">
    <cfRule type="cellIs" dxfId="344" priority="3783" stopIfTrue="1" operator="greaterThan">
      <formula>0</formula>
    </cfRule>
  </conditionalFormatting>
  <conditionalFormatting sqref="ET69">
    <cfRule type="cellIs" dxfId="343" priority="3769" stopIfTrue="1" operator="greaterThan">
      <formula>0</formula>
    </cfRule>
  </conditionalFormatting>
  <conditionalFormatting sqref="ET65">
    <cfRule type="cellIs" dxfId="342" priority="3779" stopIfTrue="1" operator="greaterThan">
      <formula>0</formula>
    </cfRule>
  </conditionalFormatting>
  <conditionalFormatting sqref="ET50">
    <cfRule type="cellIs" dxfId="341" priority="3778" stopIfTrue="1" operator="greaterThan">
      <formula>0</formula>
    </cfRule>
  </conditionalFormatting>
  <conditionalFormatting sqref="ET51">
    <cfRule type="cellIs" dxfId="340" priority="3777" stopIfTrue="1" operator="greaterThan">
      <formula>0</formula>
    </cfRule>
  </conditionalFormatting>
  <conditionalFormatting sqref="ET54">
    <cfRule type="cellIs" dxfId="339" priority="3776" stopIfTrue="1" operator="greaterThan">
      <formula>0</formula>
    </cfRule>
  </conditionalFormatting>
  <conditionalFormatting sqref="ET55">
    <cfRule type="cellIs" dxfId="338" priority="3775" stopIfTrue="1" operator="greaterThan">
      <formula>0</formula>
    </cfRule>
  </conditionalFormatting>
  <conditionalFormatting sqref="ET62:ET63">
    <cfRule type="cellIs" dxfId="337" priority="3774" stopIfTrue="1" operator="greaterThan">
      <formula>0</formula>
    </cfRule>
  </conditionalFormatting>
  <conditionalFormatting sqref="ET61">
    <cfRule type="cellIs" dxfId="336" priority="3773" stopIfTrue="1" operator="greaterThan">
      <formula>0</formula>
    </cfRule>
  </conditionalFormatting>
  <conditionalFormatting sqref="ET73">
    <cfRule type="cellIs" dxfId="335" priority="3768" stopIfTrue="1" operator="greaterThan">
      <formula>0</formula>
    </cfRule>
  </conditionalFormatting>
  <conditionalFormatting sqref="ET74">
    <cfRule type="cellIs" dxfId="334" priority="3767" stopIfTrue="1" operator="greaterThan">
      <formula>0</formula>
    </cfRule>
  </conditionalFormatting>
  <conditionalFormatting sqref="ET72">
    <cfRule type="cellIs" dxfId="333" priority="3764" stopIfTrue="1" operator="greaterThan">
      <formula>0</formula>
    </cfRule>
  </conditionalFormatting>
  <conditionalFormatting sqref="ET70">
    <cfRule type="cellIs" dxfId="332" priority="3762" stopIfTrue="1" operator="greaterThan">
      <formula>0</formula>
    </cfRule>
  </conditionalFormatting>
  <conditionalFormatting sqref="ET75">
    <cfRule type="cellIs" dxfId="331" priority="3759" stopIfTrue="1" operator="greaterThan">
      <formula>0</formula>
    </cfRule>
  </conditionalFormatting>
  <conditionalFormatting sqref="ET71">
    <cfRule type="cellIs" dxfId="330" priority="3758" stopIfTrue="1" operator="greaterThan">
      <formula>0</formula>
    </cfRule>
  </conditionalFormatting>
  <conditionalFormatting sqref="ET223:ET226 ET228">
    <cfRule type="cellIs" dxfId="329" priority="3746" stopIfTrue="1" operator="greaterThan">
      <formula>0</formula>
    </cfRule>
  </conditionalFormatting>
  <conditionalFormatting sqref="EJ76:EJ101 EJ113">
    <cfRule type="cellIs" dxfId="328" priority="3738" stopIfTrue="1" operator="greaterThan">
      <formula>0</formula>
    </cfRule>
  </conditionalFormatting>
  <conditionalFormatting sqref="FD113:FI113">
    <cfRule type="cellIs" dxfId="327" priority="3721" stopIfTrue="1" operator="greaterThan">
      <formula>0</formula>
    </cfRule>
  </conditionalFormatting>
  <conditionalFormatting sqref="HL113">
    <cfRule type="cellIs" dxfId="326" priority="3716" stopIfTrue="1" operator="greaterThan">
      <formula>0</formula>
    </cfRule>
  </conditionalFormatting>
  <conditionalFormatting sqref="HN113">
    <cfRule type="cellIs" dxfId="325" priority="3715" stopIfTrue="1" operator="greaterThan">
      <formula>0</formula>
    </cfRule>
  </conditionalFormatting>
  <conditionalFormatting sqref="HM113">
    <cfRule type="cellIs" dxfId="324" priority="3714" stopIfTrue="1" operator="greaterThan">
      <formula>0</formula>
    </cfRule>
  </conditionalFormatting>
  <conditionalFormatting sqref="EX66">
    <cfRule type="cellIs" dxfId="323" priority="3678" stopIfTrue="1" operator="greaterThan">
      <formula>0</formula>
    </cfRule>
  </conditionalFormatting>
  <conditionalFormatting sqref="EP66">
    <cfRule type="cellIs" dxfId="322" priority="3677" stopIfTrue="1" operator="greaterThan">
      <formula>0</formula>
    </cfRule>
  </conditionalFormatting>
  <conditionalFormatting sqref="EJ66">
    <cfRule type="cellIs" dxfId="321" priority="3675" stopIfTrue="1" operator="greaterThan">
      <formula>0</formula>
    </cfRule>
  </conditionalFormatting>
  <conditionalFormatting sqref="A66">
    <cfRule type="cellIs" dxfId="320" priority="3674" stopIfTrue="1" operator="greaterThan">
      <formula>0</formula>
    </cfRule>
  </conditionalFormatting>
  <conditionalFormatting sqref="EY66">
    <cfRule type="cellIs" dxfId="319" priority="3673" stopIfTrue="1" operator="greaterThan">
      <formula>0</formula>
    </cfRule>
  </conditionalFormatting>
  <conditionalFormatting sqref="FD66:FI66">
    <cfRule type="cellIs" dxfId="318" priority="3672" stopIfTrue="1" operator="greaterThan">
      <formula>0</formula>
    </cfRule>
  </conditionalFormatting>
  <conditionalFormatting sqref="ES66">
    <cfRule type="cellIs" dxfId="317" priority="3671" stopIfTrue="1" operator="greaterThan">
      <formula>0</formula>
    </cfRule>
  </conditionalFormatting>
  <conditionalFormatting sqref="HL66">
    <cfRule type="cellIs" dxfId="316" priority="3669" stopIfTrue="1" operator="greaterThan">
      <formula>0</formula>
    </cfRule>
  </conditionalFormatting>
  <conditionalFormatting sqref="HN66">
    <cfRule type="cellIs" dxfId="315" priority="3668" stopIfTrue="1" operator="greaterThan">
      <formula>0</formula>
    </cfRule>
  </conditionalFormatting>
  <conditionalFormatting sqref="HM66">
    <cfRule type="cellIs" dxfId="314" priority="3667" stopIfTrue="1" operator="greaterThan">
      <formula>0</formula>
    </cfRule>
  </conditionalFormatting>
  <conditionalFormatting sqref="ET66">
    <cfRule type="cellIs" dxfId="313" priority="3665" stopIfTrue="1" operator="greaterThan">
      <formula>0</formula>
    </cfRule>
  </conditionalFormatting>
  <conditionalFormatting sqref="EX52:EX53">
    <cfRule type="cellIs" dxfId="312" priority="3664" stopIfTrue="1" operator="greaterThan">
      <formula>0</formula>
    </cfRule>
  </conditionalFormatting>
  <conditionalFormatting sqref="EP52:EP53">
    <cfRule type="cellIs" dxfId="311" priority="3662" stopIfTrue="1" operator="greaterThan">
      <formula>0</formula>
    </cfRule>
  </conditionalFormatting>
  <conditionalFormatting sqref="EY52:EY53">
    <cfRule type="cellIs" dxfId="310" priority="3657" stopIfTrue="1" operator="greaterThan">
      <formula>0</formula>
    </cfRule>
  </conditionalFormatting>
  <conditionalFormatting sqref="ES53">
    <cfRule type="cellIs" dxfId="309" priority="3654" stopIfTrue="1" operator="greaterThan">
      <formula>0</formula>
    </cfRule>
  </conditionalFormatting>
  <conditionalFormatting sqref="EJ52:EJ53">
    <cfRule type="cellIs" dxfId="308" priority="3660" stopIfTrue="1" operator="greaterThan">
      <formula>0</formula>
    </cfRule>
  </conditionalFormatting>
  <conditionalFormatting sqref="A52">
    <cfRule type="cellIs" dxfId="307" priority="3659" stopIfTrue="1" operator="greaterThan">
      <formula>0</formula>
    </cfRule>
  </conditionalFormatting>
  <conditionalFormatting sqref="A53">
    <cfRule type="cellIs" dxfId="306" priority="3658" stopIfTrue="1" operator="greaterThan">
      <formula>0</formula>
    </cfRule>
  </conditionalFormatting>
  <conditionalFormatting sqref="FD52:FI53">
    <cfRule type="cellIs" dxfId="305" priority="3656" stopIfTrue="1" operator="greaterThan">
      <formula>0</formula>
    </cfRule>
  </conditionalFormatting>
  <conditionalFormatting sqref="ES52">
    <cfRule type="cellIs" dxfId="304" priority="3655" stopIfTrue="1" operator="greaterThan">
      <formula>0</formula>
    </cfRule>
  </conditionalFormatting>
  <conditionalFormatting sqref="HL52:HL53">
    <cfRule type="cellIs" dxfId="303" priority="3652" stopIfTrue="1" operator="greaterThan">
      <formula>0</formula>
    </cfRule>
  </conditionalFormatting>
  <conditionalFormatting sqref="HN52:HN53">
    <cfRule type="cellIs" dxfId="302" priority="3651" stopIfTrue="1" operator="greaterThan">
      <formula>0</formula>
    </cfRule>
  </conditionalFormatting>
  <conditionalFormatting sqref="HM52:HM53">
    <cfRule type="cellIs" dxfId="301" priority="3650" stopIfTrue="1" operator="greaterThan">
      <formula>0</formula>
    </cfRule>
  </conditionalFormatting>
  <conditionalFormatting sqref="ET52">
    <cfRule type="cellIs" dxfId="300" priority="3648" stopIfTrue="1" operator="greaterThan">
      <formula>0</formula>
    </cfRule>
  </conditionalFormatting>
  <conditionalFormatting sqref="ET53">
    <cfRule type="cellIs" dxfId="299" priority="3647" stopIfTrue="1" operator="greaterThan">
      <formula>0</formula>
    </cfRule>
  </conditionalFormatting>
  <conditionalFormatting sqref="EX56:EX57">
    <cfRule type="cellIs" dxfId="298" priority="3646" stopIfTrue="1" operator="greaterThan">
      <formula>0</formula>
    </cfRule>
  </conditionalFormatting>
  <conditionalFormatting sqref="EP56:EP57">
    <cfRule type="cellIs" dxfId="297" priority="3644" stopIfTrue="1" operator="greaterThan">
      <formula>0</formula>
    </cfRule>
  </conditionalFormatting>
  <conditionalFormatting sqref="EY56:EY57">
    <cfRule type="cellIs" dxfId="296" priority="3639" stopIfTrue="1" operator="greaterThan">
      <formula>0</formula>
    </cfRule>
  </conditionalFormatting>
  <conditionalFormatting sqref="ES57">
    <cfRule type="cellIs" dxfId="295" priority="3636" stopIfTrue="1" operator="greaterThan">
      <formula>0</formula>
    </cfRule>
  </conditionalFormatting>
  <conditionalFormatting sqref="EJ56:EJ57">
    <cfRule type="cellIs" dxfId="294" priority="3642" stopIfTrue="1" operator="greaterThan">
      <formula>0</formula>
    </cfRule>
  </conditionalFormatting>
  <conditionalFormatting sqref="A56">
    <cfRule type="cellIs" dxfId="293" priority="3641" stopIfTrue="1" operator="greaterThan">
      <formula>0</formula>
    </cfRule>
  </conditionalFormatting>
  <conditionalFormatting sqref="A57">
    <cfRule type="cellIs" dxfId="292" priority="3640" stopIfTrue="1" operator="greaterThan">
      <formula>0</formula>
    </cfRule>
  </conditionalFormatting>
  <conditionalFormatting sqref="FD56:FI57">
    <cfRule type="cellIs" dxfId="291" priority="3638" stopIfTrue="1" operator="greaterThan">
      <formula>0</formula>
    </cfRule>
  </conditionalFormatting>
  <conditionalFormatting sqref="ES56">
    <cfRule type="cellIs" dxfId="290" priority="3637" stopIfTrue="1" operator="greaterThan">
      <formula>0</formula>
    </cfRule>
  </conditionalFormatting>
  <conditionalFormatting sqref="HL56:HL57">
    <cfRule type="cellIs" dxfId="289" priority="3634" stopIfTrue="1" operator="greaterThan">
      <formula>0</formula>
    </cfRule>
  </conditionalFormatting>
  <conditionalFormatting sqref="HN56:HN57">
    <cfRule type="cellIs" dxfId="288" priority="3633" stopIfTrue="1" operator="greaterThan">
      <formula>0</formula>
    </cfRule>
  </conditionalFormatting>
  <conditionalFormatting sqref="HM56:HM57">
    <cfRule type="cellIs" dxfId="287" priority="3632" stopIfTrue="1" operator="greaterThan">
      <formula>0</formula>
    </cfRule>
  </conditionalFormatting>
  <conditionalFormatting sqref="ET56">
    <cfRule type="cellIs" dxfId="286" priority="3630" stopIfTrue="1" operator="greaterThan">
      <formula>0</formula>
    </cfRule>
  </conditionalFormatting>
  <conditionalFormatting sqref="ET57">
    <cfRule type="cellIs" dxfId="285" priority="3629" stopIfTrue="1" operator="greaterThan">
      <formula>0</formula>
    </cfRule>
  </conditionalFormatting>
  <conditionalFormatting sqref="EX58:EX59">
    <cfRule type="cellIs" dxfId="284" priority="3628" stopIfTrue="1" operator="greaterThan">
      <formula>0</formula>
    </cfRule>
  </conditionalFormatting>
  <conditionalFormatting sqref="EP58:EP59">
    <cfRule type="cellIs" dxfId="283" priority="3626" stopIfTrue="1" operator="greaterThan">
      <formula>0</formula>
    </cfRule>
  </conditionalFormatting>
  <conditionalFormatting sqref="EY58:EY59">
    <cfRule type="cellIs" dxfId="282" priority="3621" stopIfTrue="1" operator="greaterThan">
      <formula>0</formula>
    </cfRule>
  </conditionalFormatting>
  <conditionalFormatting sqref="ES59">
    <cfRule type="cellIs" dxfId="281" priority="3618" stopIfTrue="1" operator="greaterThan">
      <formula>0</formula>
    </cfRule>
  </conditionalFormatting>
  <conditionalFormatting sqref="EJ58:EJ59">
    <cfRule type="cellIs" dxfId="280" priority="3624" stopIfTrue="1" operator="greaterThan">
      <formula>0</formula>
    </cfRule>
  </conditionalFormatting>
  <conditionalFormatting sqref="A58">
    <cfRule type="cellIs" dxfId="279" priority="3623" stopIfTrue="1" operator="greaterThan">
      <formula>0</formula>
    </cfRule>
  </conditionalFormatting>
  <conditionalFormatting sqref="A59">
    <cfRule type="cellIs" dxfId="278" priority="3622" stopIfTrue="1" operator="greaterThan">
      <formula>0</formula>
    </cfRule>
  </conditionalFormatting>
  <conditionalFormatting sqref="FD58:FI59">
    <cfRule type="cellIs" dxfId="277" priority="3620" stopIfTrue="1" operator="greaterThan">
      <formula>0</formula>
    </cfRule>
  </conditionalFormatting>
  <conditionalFormatting sqref="ES58">
    <cfRule type="cellIs" dxfId="276" priority="3619" stopIfTrue="1" operator="greaterThan">
      <formula>0</formula>
    </cfRule>
  </conditionalFormatting>
  <conditionalFormatting sqref="HL58:HL59">
    <cfRule type="cellIs" dxfId="275" priority="3616" stopIfTrue="1" operator="greaterThan">
      <formula>0</formula>
    </cfRule>
  </conditionalFormatting>
  <conditionalFormatting sqref="HN58:HN59">
    <cfRule type="cellIs" dxfId="274" priority="3615" stopIfTrue="1" operator="greaterThan">
      <formula>0</formula>
    </cfRule>
  </conditionalFormatting>
  <conditionalFormatting sqref="HM58:HM59">
    <cfRule type="cellIs" dxfId="273" priority="3614" stopIfTrue="1" operator="greaterThan">
      <formula>0</formula>
    </cfRule>
  </conditionalFormatting>
  <conditionalFormatting sqref="ET58">
    <cfRule type="cellIs" dxfId="272" priority="3612" stopIfTrue="1" operator="greaterThan">
      <formula>0</formula>
    </cfRule>
  </conditionalFormatting>
  <conditionalFormatting sqref="ET59">
    <cfRule type="cellIs" dxfId="271" priority="3611" stopIfTrue="1" operator="greaterThan">
      <formula>0</formula>
    </cfRule>
  </conditionalFormatting>
  <conditionalFormatting sqref="EX60">
    <cfRule type="cellIs" dxfId="270" priority="3610" stopIfTrue="1" operator="greaterThan">
      <formula>0</formula>
    </cfRule>
  </conditionalFormatting>
  <conditionalFormatting sqref="EP60">
    <cfRule type="cellIs" dxfId="269" priority="3608" stopIfTrue="1" operator="greaterThan">
      <formula>0</formula>
    </cfRule>
  </conditionalFormatting>
  <conditionalFormatting sqref="EY60">
    <cfRule type="cellIs" dxfId="268" priority="3604" stopIfTrue="1" operator="greaterThan">
      <formula>0</formula>
    </cfRule>
  </conditionalFormatting>
  <conditionalFormatting sqref="ES60">
    <cfRule type="cellIs" dxfId="267" priority="3602" stopIfTrue="1" operator="greaterThan">
      <formula>0</formula>
    </cfRule>
  </conditionalFormatting>
  <conditionalFormatting sqref="EJ60">
    <cfRule type="cellIs" dxfId="266" priority="3606" stopIfTrue="1" operator="greaterThan">
      <formula>0</formula>
    </cfRule>
  </conditionalFormatting>
  <conditionalFormatting sqref="A60">
    <cfRule type="cellIs" dxfId="265" priority="3605" stopIfTrue="1" operator="greaterThan">
      <formula>0</formula>
    </cfRule>
  </conditionalFormatting>
  <conditionalFormatting sqref="FD60:FI60">
    <cfRule type="cellIs" dxfId="264" priority="3603" stopIfTrue="1" operator="greaterThan">
      <formula>0</formula>
    </cfRule>
  </conditionalFormatting>
  <conditionalFormatting sqref="HL60">
    <cfRule type="cellIs" dxfId="263" priority="3600" stopIfTrue="1" operator="greaterThan">
      <formula>0</formula>
    </cfRule>
  </conditionalFormatting>
  <conditionalFormatting sqref="HN60">
    <cfRule type="cellIs" dxfId="262" priority="3599" stopIfTrue="1" operator="greaterThan">
      <formula>0</formula>
    </cfRule>
  </conditionalFormatting>
  <conditionalFormatting sqref="HM60">
    <cfRule type="cellIs" dxfId="261" priority="3598" stopIfTrue="1" operator="greaterThan">
      <formula>0</formula>
    </cfRule>
  </conditionalFormatting>
  <conditionalFormatting sqref="ET60">
    <cfRule type="cellIs" dxfId="260" priority="3596" stopIfTrue="1" operator="greaterThan">
      <formula>0</formula>
    </cfRule>
  </conditionalFormatting>
  <conditionalFormatting sqref="EZ223:EZ226 EZ228">
    <cfRule type="cellIs" dxfId="259" priority="3435" stopIfTrue="1" operator="greaterThan">
      <formula>0</formula>
    </cfRule>
  </conditionalFormatting>
  <conditionalFormatting sqref="EJ226 EJ228">
    <cfRule type="cellIs" dxfId="258" priority="3422" stopIfTrue="1" operator="greaterThan">
      <formula>0</formula>
    </cfRule>
  </conditionalFormatting>
  <conditionalFormatting sqref="EQ25:EQ36 EQ76:EQ82 EQ11:EQ18 EQ134:EQ149">
    <cfRule type="cellIs" dxfId="257" priority="2481" stopIfTrue="1" operator="greaterThan">
      <formula>0</formula>
    </cfRule>
  </conditionalFormatting>
  <conditionalFormatting sqref="EQ155 EQ20:EQ21">
    <cfRule type="cellIs" dxfId="256" priority="2480" stopIfTrue="1" operator="greaterThan">
      <formula>0</formula>
    </cfRule>
  </conditionalFormatting>
  <conditionalFormatting sqref="EQ156:EQ160 EQ171:EQ202">
    <cfRule type="cellIs" dxfId="255" priority="2477" stopIfTrue="1" operator="greaterThan">
      <formula>0</formula>
    </cfRule>
  </conditionalFormatting>
  <conditionalFormatting sqref="EQ234">
    <cfRule type="cellIs" dxfId="254" priority="2473" stopIfTrue="1" operator="greaterThan">
      <formula>0</formula>
    </cfRule>
  </conditionalFormatting>
  <conditionalFormatting sqref="EQ204:EQ222">
    <cfRule type="cellIs" dxfId="253" priority="2472" stopIfTrue="1" operator="greaterThan">
      <formula>0</formula>
    </cfRule>
  </conditionalFormatting>
  <conditionalFormatting sqref="EQ203">
    <cfRule type="cellIs" dxfId="252" priority="2471" stopIfTrue="1" operator="greaterThan">
      <formula>0</formula>
    </cfRule>
  </conditionalFormatting>
  <conditionalFormatting sqref="EQ19">
    <cfRule type="cellIs" dxfId="251" priority="2470" stopIfTrue="1" operator="greaterThan">
      <formula>0</formula>
    </cfRule>
  </conditionalFormatting>
  <conditionalFormatting sqref="EQ22">
    <cfRule type="cellIs" dxfId="250" priority="2469" stopIfTrue="1" operator="greaterThan">
      <formula>0</formula>
    </cfRule>
  </conditionalFormatting>
  <conditionalFormatting sqref="EQ38">
    <cfRule type="cellIs" dxfId="249" priority="2468" stopIfTrue="1" operator="greaterThan">
      <formula>0</formula>
    </cfRule>
  </conditionalFormatting>
  <conditionalFormatting sqref="EQ37">
    <cfRule type="cellIs" dxfId="248" priority="2467" stopIfTrue="1" operator="greaterThan">
      <formula>0</formula>
    </cfRule>
  </conditionalFormatting>
  <conditionalFormatting sqref="EQ39">
    <cfRule type="cellIs" dxfId="247" priority="2466" stopIfTrue="1" operator="greaterThan">
      <formula>0</formula>
    </cfRule>
  </conditionalFormatting>
  <conditionalFormatting sqref="EQ40">
    <cfRule type="cellIs" dxfId="246" priority="2465" stopIfTrue="1" operator="greaterThan">
      <formula>0</formula>
    </cfRule>
  </conditionalFormatting>
  <conditionalFormatting sqref="EQ41">
    <cfRule type="cellIs" dxfId="245" priority="2464" stopIfTrue="1" operator="greaterThan">
      <formula>0</formula>
    </cfRule>
  </conditionalFormatting>
  <conditionalFormatting sqref="EQ42">
    <cfRule type="cellIs" dxfId="244" priority="2463" stopIfTrue="1" operator="greaterThan">
      <formula>0</formula>
    </cfRule>
  </conditionalFormatting>
  <conditionalFormatting sqref="EQ43">
    <cfRule type="cellIs" dxfId="243" priority="2462" stopIfTrue="1" operator="greaterThan">
      <formula>0</formula>
    </cfRule>
  </conditionalFormatting>
  <conditionalFormatting sqref="EQ44">
    <cfRule type="cellIs" dxfId="242" priority="2461" stopIfTrue="1" operator="greaterThan">
      <formula>0</formula>
    </cfRule>
  </conditionalFormatting>
  <conditionalFormatting sqref="EQ45">
    <cfRule type="cellIs" dxfId="241" priority="2460" stopIfTrue="1" operator="greaterThan">
      <formula>0</formula>
    </cfRule>
  </conditionalFormatting>
  <conditionalFormatting sqref="EQ46">
    <cfRule type="cellIs" dxfId="240" priority="2459" stopIfTrue="1" operator="greaterThan">
      <formula>0</formula>
    </cfRule>
  </conditionalFormatting>
  <conditionalFormatting sqref="EQ48">
    <cfRule type="cellIs" dxfId="239" priority="2458" stopIfTrue="1" operator="greaterThan">
      <formula>0</formula>
    </cfRule>
  </conditionalFormatting>
  <conditionalFormatting sqref="EQ49">
    <cfRule type="cellIs" dxfId="238" priority="2457" stopIfTrue="1" operator="greaterThan">
      <formula>0</formula>
    </cfRule>
  </conditionalFormatting>
  <conditionalFormatting sqref="EQ115">
    <cfRule type="cellIs" dxfId="237" priority="2456" stopIfTrue="1" operator="greaterThan">
      <formula>0</formula>
    </cfRule>
  </conditionalFormatting>
  <conditionalFormatting sqref="EQ116">
    <cfRule type="cellIs" dxfId="236" priority="2455" stopIfTrue="1" operator="greaterThan">
      <formula>0</formula>
    </cfRule>
  </conditionalFormatting>
  <conditionalFormatting sqref="EQ117">
    <cfRule type="cellIs" dxfId="235" priority="2454" stopIfTrue="1" operator="greaterThan">
      <formula>0</formula>
    </cfRule>
  </conditionalFormatting>
  <conditionalFormatting sqref="EQ119">
    <cfRule type="cellIs" dxfId="234" priority="2453" stopIfTrue="1" operator="greaterThan">
      <formula>0</formula>
    </cfRule>
  </conditionalFormatting>
  <conditionalFormatting sqref="EQ118">
    <cfRule type="cellIs" dxfId="233" priority="2452" stopIfTrue="1" operator="greaterThan">
      <formula>0</formula>
    </cfRule>
  </conditionalFormatting>
  <conditionalFormatting sqref="EQ120">
    <cfRule type="cellIs" dxfId="232" priority="2451" stopIfTrue="1" operator="greaterThan">
      <formula>0</formula>
    </cfRule>
  </conditionalFormatting>
  <conditionalFormatting sqref="EQ122">
    <cfRule type="cellIs" dxfId="231" priority="2450" stopIfTrue="1" operator="greaterThan">
      <formula>0</formula>
    </cfRule>
  </conditionalFormatting>
  <conditionalFormatting sqref="EQ123">
    <cfRule type="cellIs" dxfId="230" priority="2449" stopIfTrue="1" operator="greaterThan">
      <formula>0</formula>
    </cfRule>
  </conditionalFormatting>
  <conditionalFormatting sqref="EQ124">
    <cfRule type="cellIs" dxfId="229" priority="2448" stopIfTrue="1" operator="greaterThan">
      <formula>0</formula>
    </cfRule>
  </conditionalFormatting>
  <conditionalFormatting sqref="EQ125">
    <cfRule type="cellIs" dxfId="228" priority="2447" stopIfTrue="1" operator="greaterThan">
      <formula>0</formula>
    </cfRule>
  </conditionalFormatting>
  <conditionalFormatting sqref="EQ126">
    <cfRule type="cellIs" dxfId="227" priority="2446" stopIfTrue="1" operator="greaterThan">
      <formula>0</formula>
    </cfRule>
  </conditionalFormatting>
  <conditionalFormatting sqref="EQ127">
    <cfRule type="cellIs" dxfId="226" priority="2445" stopIfTrue="1" operator="greaterThan">
      <formula>0</formula>
    </cfRule>
  </conditionalFormatting>
  <conditionalFormatting sqref="EQ128">
    <cfRule type="cellIs" dxfId="225" priority="2444" stopIfTrue="1" operator="greaterThan">
      <formula>0</formula>
    </cfRule>
  </conditionalFormatting>
  <conditionalFormatting sqref="EQ130">
    <cfRule type="cellIs" dxfId="224" priority="2443" stopIfTrue="1" operator="greaterThan">
      <formula>0</formula>
    </cfRule>
  </conditionalFormatting>
  <conditionalFormatting sqref="EQ131">
    <cfRule type="cellIs" dxfId="223" priority="2442" stopIfTrue="1" operator="greaterThan">
      <formula>0</formula>
    </cfRule>
  </conditionalFormatting>
  <conditionalFormatting sqref="EQ132">
    <cfRule type="cellIs" dxfId="222" priority="2441" stopIfTrue="1" operator="greaterThan">
      <formula>0</formula>
    </cfRule>
  </conditionalFormatting>
  <conditionalFormatting sqref="EQ133">
    <cfRule type="cellIs" dxfId="221" priority="2440" stopIfTrue="1" operator="greaterThan">
      <formula>0</formula>
    </cfRule>
  </conditionalFormatting>
  <conditionalFormatting sqref="EQ121">
    <cfRule type="cellIs" dxfId="220" priority="2439" stopIfTrue="1" operator="greaterThan">
      <formula>0</formula>
    </cfRule>
  </conditionalFormatting>
  <conditionalFormatting sqref="EQ129">
    <cfRule type="cellIs" dxfId="219" priority="2438" stopIfTrue="1" operator="greaterThan">
      <formula>0</formula>
    </cfRule>
  </conditionalFormatting>
  <conditionalFormatting sqref="EQ154">
    <cfRule type="cellIs" dxfId="218" priority="2437" stopIfTrue="1" operator="greaterThan">
      <formula>0</formula>
    </cfRule>
  </conditionalFormatting>
  <conditionalFormatting sqref="EQ153">
    <cfRule type="cellIs" dxfId="217" priority="2436" stopIfTrue="1" operator="greaterThan">
      <formula>0</formula>
    </cfRule>
  </conditionalFormatting>
  <conditionalFormatting sqref="EQ152">
    <cfRule type="cellIs" dxfId="216" priority="2435" stopIfTrue="1" operator="greaterThan">
      <formula>0</formula>
    </cfRule>
  </conditionalFormatting>
  <conditionalFormatting sqref="EQ151">
    <cfRule type="cellIs" dxfId="215" priority="2434" stopIfTrue="1" operator="greaterThan">
      <formula>0</formula>
    </cfRule>
  </conditionalFormatting>
  <conditionalFormatting sqref="EQ150">
    <cfRule type="cellIs" dxfId="214" priority="2433" stopIfTrue="1" operator="greaterThan">
      <formula>0</formula>
    </cfRule>
  </conditionalFormatting>
  <conditionalFormatting sqref="EQ23">
    <cfRule type="cellIs" dxfId="213" priority="2432" stopIfTrue="1" operator="greaterThan">
      <formula>0</formula>
    </cfRule>
  </conditionalFormatting>
  <conditionalFormatting sqref="EQ24">
    <cfRule type="cellIs" dxfId="212" priority="2431" stopIfTrue="1" operator="greaterThan">
      <formula>0</formula>
    </cfRule>
  </conditionalFormatting>
  <conditionalFormatting sqref="EQ98">
    <cfRule type="cellIs" dxfId="211" priority="2430" stopIfTrue="1" operator="greaterThan">
      <formula>0</formula>
    </cfRule>
  </conditionalFormatting>
  <conditionalFormatting sqref="EQ99">
    <cfRule type="cellIs" dxfId="210" priority="2429" stopIfTrue="1" operator="greaterThan">
      <formula>0</formula>
    </cfRule>
  </conditionalFormatting>
  <conditionalFormatting sqref="EQ100">
    <cfRule type="cellIs" dxfId="209" priority="2428" stopIfTrue="1" operator="greaterThan">
      <formula>0</formula>
    </cfRule>
  </conditionalFormatting>
  <conditionalFormatting sqref="EQ101">
    <cfRule type="cellIs" dxfId="208" priority="2427" stopIfTrue="1" operator="greaterThan">
      <formula>0</formula>
    </cfRule>
  </conditionalFormatting>
  <conditionalFormatting sqref="EQ83">
    <cfRule type="cellIs" dxfId="207" priority="2426" stopIfTrue="1" operator="greaterThan">
      <formula>0</formula>
    </cfRule>
  </conditionalFormatting>
  <conditionalFormatting sqref="EQ84">
    <cfRule type="cellIs" dxfId="206" priority="2425" stopIfTrue="1" operator="greaterThan">
      <formula>0</formula>
    </cfRule>
  </conditionalFormatting>
  <conditionalFormatting sqref="EQ85">
    <cfRule type="cellIs" dxfId="205" priority="2424" stopIfTrue="1" operator="greaterThan">
      <formula>0</formula>
    </cfRule>
  </conditionalFormatting>
  <conditionalFormatting sqref="EQ86">
    <cfRule type="cellIs" dxfId="204" priority="2423" stopIfTrue="1" operator="greaterThan">
      <formula>0</formula>
    </cfRule>
  </conditionalFormatting>
  <conditionalFormatting sqref="EQ87">
    <cfRule type="cellIs" dxfId="203" priority="2422" stopIfTrue="1" operator="greaterThan">
      <formula>0</formula>
    </cfRule>
  </conditionalFormatting>
  <conditionalFormatting sqref="EQ88">
    <cfRule type="cellIs" dxfId="202" priority="2421" stopIfTrue="1" operator="greaterThan">
      <formula>0</formula>
    </cfRule>
  </conditionalFormatting>
  <conditionalFormatting sqref="EQ89">
    <cfRule type="cellIs" dxfId="201" priority="2420" stopIfTrue="1" operator="greaterThan">
      <formula>0</formula>
    </cfRule>
  </conditionalFormatting>
  <conditionalFormatting sqref="EQ90">
    <cfRule type="cellIs" dxfId="200" priority="2419" stopIfTrue="1" operator="greaterThan">
      <formula>0</formula>
    </cfRule>
  </conditionalFormatting>
  <conditionalFormatting sqref="EQ91">
    <cfRule type="cellIs" dxfId="199" priority="2418" stopIfTrue="1" operator="greaterThan">
      <formula>0</formula>
    </cfRule>
  </conditionalFormatting>
  <conditionalFormatting sqref="EQ92">
    <cfRule type="cellIs" dxfId="198" priority="2417" stopIfTrue="1" operator="greaterThan">
      <formula>0</formula>
    </cfRule>
  </conditionalFormatting>
  <conditionalFormatting sqref="EQ93">
    <cfRule type="cellIs" dxfId="197" priority="2416" stopIfTrue="1" operator="greaterThan">
      <formula>0</formula>
    </cfRule>
  </conditionalFormatting>
  <conditionalFormatting sqref="EQ94">
    <cfRule type="cellIs" dxfId="196" priority="2415" stopIfTrue="1" operator="greaterThan">
      <formula>0</formula>
    </cfRule>
  </conditionalFormatting>
  <conditionalFormatting sqref="EQ95">
    <cfRule type="cellIs" dxfId="195" priority="2414" stopIfTrue="1" operator="greaterThan">
      <formula>0</formula>
    </cfRule>
  </conditionalFormatting>
  <conditionalFormatting sqref="EQ96">
    <cfRule type="cellIs" dxfId="194" priority="2413" stopIfTrue="1" operator="greaterThan">
      <formula>0</formula>
    </cfRule>
  </conditionalFormatting>
  <conditionalFormatting sqref="EQ97">
    <cfRule type="cellIs" dxfId="193" priority="2412" stopIfTrue="1" operator="greaterThan">
      <formula>0</formula>
    </cfRule>
  </conditionalFormatting>
  <conditionalFormatting sqref="EQ166:EQ170">
    <cfRule type="cellIs" dxfId="192" priority="2411" stopIfTrue="1" operator="greaterThan">
      <formula>0</formula>
    </cfRule>
  </conditionalFormatting>
  <conditionalFormatting sqref="EQ161:EQ165">
    <cfRule type="cellIs" dxfId="191" priority="2410" stopIfTrue="1" operator="greaterThan">
      <formula>0</formula>
    </cfRule>
  </conditionalFormatting>
  <conditionalFormatting sqref="EQ47">
    <cfRule type="cellIs" dxfId="190" priority="2409" stopIfTrue="1" operator="greaterThan">
      <formula>0</formula>
    </cfRule>
  </conditionalFormatting>
  <conditionalFormatting sqref="EQ223:EQ226 EQ228">
    <cfRule type="cellIs" dxfId="189" priority="2377" stopIfTrue="1" operator="greaterThan">
      <formula>0</formula>
    </cfRule>
  </conditionalFormatting>
  <conditionalFormatting sqref="EQ67:EQ69">
    <cfRule type="cellIs" dxfId="188" priority="2340" stopIfTrue="1" operator="greaterThan">
      <formula>0</formula>
    </cfRule>
  </conditionalFormatting>
  <conditionalFormatting sqref="EK102:EP114 ER102:ER114 EU102:EX114">
    <cfRule type="cellIs" dxfId="187" priority="1356" stopIfTrue="1" operator="greaterThan">
      <formula>0</formula>
    </cfRule>
  </conditionalFormatting>
  <conditionalFormatting sqref="EY102:EY114">
    <cfRule type="cellIs" dxfId="186" priority="1353" stopIfTrue="1" operator="greaterThan">
      <formula>0</formula>
    </cfRule>
  </conditionalFormatting>
  <conditionalFormatting sqref="EJ102">
    <cfRule type="cellIs" dxfId="185" priority="1351" stopIfTrue="1" operator="greaterThan">
      <formula>0</formula>
    </cfRule>
  </conditionalFormatting>
  <conditionalFormatting sqref="ES102:ES114">
    <cfRule type="cellIs" dxfId="184" priority="1350" stopIfTrue="1" operator="greaterThan">
      <formula>0</formula>
    </cfRule>
  </conditionalFormatting>
  <conditionalFormatting sqref="A102">
    <cfRule type="cellIs" dxfId="183" priority="1349" stopIfTrue="1" operator="greaterThan">
      <formula>0</formula>
    </cfRule>
  </conditionalFormatting>
  <conditionalFormatting sqref="FD102:FI102">
    <cfRule type="cellIs" dxfId="182" priority="1348" stopIfTrue="1" operator="greaterThan">
      <formula>0</formula>
    </cfRule>
  </conditionalFormatting>
  <conditionalFormatting sqref="HL102">
    <cfRule type="cellIs" dxfId="181" priority="1346" stopIfTrue="1" operator="greaterThan">
      <formula>0</formula>
    </cfRule>
  </conditionalFormatting>
  <conditionalFormatting sqref="HN102">
    <cfRule type="cellIs" dxfId="180" priority="1345" stopIfTrue="1" operator="greaterThan">
      <formula>0</formula>
    </cfRule>
  </conditionalFormatting>
  <conditionalFormatting sqref="HM102">
    <cfRule type="cellIs" dxfId="179" priority="1344" stopIfTrue="1" operator="greaterThan">
      <formula>0</formula>
    </cfRule>
  </conditionalFormatting>
  <conditionalFormatting sqref="ET102:ET114">
    <cfRule type="cellIs" dxfId="178" priority="1343" stopIfTrue="1" operator="greaterThan">
      <formula>0</formula>
    </cfRule>
  </conditionalFormatting>
  <conditionalFormatting sqref="EQ102:EQ114">
    <cfRule type="cellIs" dxfId="177" priority="1336" stopIfTrue="1" operator="greaterThan">
      <formula>0</formula>
    </cfRule>
  </conditionalFormatting>
  <conditionalFormatting sqref="EJ105">
    <cfRule type="cellIs" dxfId="176" priority="1322" stopIfTrue="1" operator="greaterThan">
      <formula>0</formula>
    </cfRule>
  </conditionalFormatting>
  <conditionalFormatting sqref="A105">
    <cfRule type="cellIs" dxfId="175" priority="1320" stopIfTrue="1" operator="greaterThan">
      <formula>0</formula>
    </cfRule>
  </conditionalFormatting>
  <conditionalFormatting sqref="FD105:FI105">
    <cfRule type="cellIs" dxfId="174" priority="1319" stopIfTrue="1" operator="greaterThan">
      <formula>0</formula>
    </cfRule>
  </conditionalFormatting>
  <conditionalFormatting sqref="HL105">
    <cfRule type="cellIs" dxfId="173" priority="1317" stopIfTrue="1" operator="greaterThan">
      <formula>0</formula>
    </cfRule>
  </conditionalFormatting>
  <conditionalFormatting sqref="HN105">
    <cfRule type="cellIs" dxfId="172" priority="1316" stopIfTrue="1" operator="greaterThan">
      <formula>0</formula>
    </cfRule>
  </conditionalFormatting>
  <conditionalFormatting sqref="HM105">
    <cfRule type="cellIs" dxfId="171" priority="1315" stopIfTrue="1" operator="greaterThan">
      <formula>0</formula>
    </cfRule>
  </conditionalFormatting>
  <conditionalFormatting sqref="EJ103">
    <cfRule type="cellIs" dxfId="170" priority="1293" stopIfTrue="1" operator="greaterThan">
      <formula>0</formula>
    </cfRule>
  </conditionalFormatting>
  <conditionalFormatting sqref="A103">
    <cfRule type="cellIs" dxfId="169" priority="1291" stopIfTrue="1" operator="greaterThan">
      <formula>0</formula>
    </cfRule>
  </conditionalFormatting>
  <conditionalFormatting sqref="FD103:FI103">
    <cfRule type="cellIs" dxfId="168" priority="1290" stopIfTrue="1" operator="greaterThan">
      <formula>0</formula>
    </cfRule>
  </conditionalFormatting>
  <conditionalFormatting sqref="HL103">
    <cfRule type="cellIs" dxfId="167" priority="1288" stopIfTrue="1" operator="greaterThan">
      <formula>0</formula>
    </cfRule>
  </conditionalFormatting>
  <conditionalFormatting sqref="HN103">
    <cfRule type="cellIs" dxfId="166" priority="1287" stopIfTrue="1" operator="greaterThan">
      <formula>0</formula>
    </cfRule>
  </conditionalFormatting>
  <conditionalFormatting sqref="HM103">
    <cfRule type="cellIs" dxfId="165" priority="1286" stopIfTrue="1" operator="greaterThan">
      <formula>0</formula>
    </cfRule>
  </conditionalFormatting>
  <conditionalFormatting sqref="EJ104">
    <cfRule type="cellIs" dxfId="164" priority="1264" stopIfTrue="1" operator="greaterThan">
      <formula>0</formula>
    </cfRule>
  </conditionalFormatting>
  <conditionalFormatting sqref="A104">
    <cfRule type="cellIs" dxfId="163" priority="1262" stopIfTrue="1" operator="greaterThan">
      <formula>0</formula>
    </cfRule>
  </conditionalFormatting>
  <conditionalFormatting sqref="FD104:FI104">
    <cfRule type="cellIs" dxfId="162" priority="1261" stopIfTrue="1" operator="greaterThan">
      <formula>0</formula>
    </cfRule>
  </conditionalFormatting>
  <conditionalFormatting sqref="HL104">
    <cfRule type="cellIs" dxfId="161" priority="1259" stopIfTrue="1" operator="greaterThan">
      <formula>0</formula>
    </cfRule>
  </conditionalFormatting>
  <conditionalFormatting sqref="HN104">
    <cfRule type="cellIs" dxfId="160" priority="1258" stopIfTrue="1" operator="greaterThan">
      <formula>0</formula>
    </cfRule>
  </conditionalFormatting>
  <conditionalFormatting sqref="HM104">
    <cfRule type="cellIs" dxfId="159" priority="1257" stopIfTrue="1" operator="greaterThan">
      <formula>0</formula>
    </cfRule>
  </conditionalFormatting>
  <conditionalFormatting sqref="FD230:FI230">
    <cfRule type="cellIs" dxfId="158" priority="1212" stopIfTrue="1" operator="greaterThan">
      <formula>0</formula>
    </cfRule>
  </conditionalFormatting>
  <conditionalFormatting sqref="EK230:EP230 ER230:EY230 HL230:HN230">
    <cfRule type="cellIs" dxfId="157" priority="1213" stopIfTrue="1" operator="greaterThan">
      <formula>0</formula>
    </cfRule>
  </conditionalFormatting>
  <conditionalFormatting sqref="A230">
    <cfRule type="cellIs" dxfId="156" priority="1210" stopIfTrue="1" operator="greaterThan">
      <formula>0</formula>
    </cfRule>
  </conditionalFormatting>
  <conditionalFormatting sqref="EZ230">
    <cfRule type="cellIs" dxfId="155" priority="1207" stopIfTrue="1" operator="greaterThan">
      <formula>0</formula>
    </cfRule>
  </conditionalFormatting>
  <conditionalFormatting sqref="EJ230">
    <cfRule type="cellIs" dxfId="154" priority="1206" stopIfTrue="1" operator="greaterThan">
      <formula>0</formula>
    </cfRule>
  </conditionalFormatting>
  <conditionalFormatting sqref="EQ230">
    <cfRule type="cellIs" dxfId="153" priority="1201" stopIfTrue="1" operator="greaterThan">
      <formula>0</formula>
    </cfRule>
  </conditionalFormatting>
  <conditionalFormatting sqref="FD231:FI231">
    <cfRule type="cellIs" dxfId="152" priority="1193" stopIfTrue="1" operator="greaterThan">
      <formula>0</formula>
    </cfRule>
  </conditionalFormatting>
  <conditionalFormatting sqref="EK231:EP231 ER231:EY231 HL231:HN231">
    <cfRule type="cellIs" dxfId="151" priority="1194" stopIfTrue="1" operator="greaterThan">
      <formula>0</formula>
    </cfRule>
  </conditionalFormatting>
  <conditionalFormatting sqref="A231">
    <cfRule type="cellIs" dxfId="150" priority="1191" stopIfTrue="1" operator="greaterThan">
      <formula>0</formula>
    </cfRule>
  </conditionalFormatting>
  <conditionalFormatting sqref="EZ231">
    <cfRule type="cellIs" dxfId="149" priority="1188" stopIfTrue="1" operator="greaterThan">
      <formula>0</formula>
    </cfRule>
  </conditionalFormatting>
  <conditionalFormatting sqref="EJ231">
    <cfRule type="cellIs" dxfId="148" priority="1187" stopIfTrue="1" operator="greaterThan">
      <formula>0</formula>
    </cfRule>
  </conditionalFormatting>
  <conditionalFormatting sqref="EQ231">
    <cfRule type="cellIs" dxfId="147" priority="1182" stopIfTrue="1" operator="greaterThan">
      <formula>0</formula>
    </cfRule>
  </conditionalFormatting>
  <conditionalFormatting sqref="FD232:FI232">
    <cfRule type="cellIs" dxfId="146" priority="1174" stopIfTrue="1" operator="greaterThan">
      <formula>0</formula>
    </cfRule>
  </conditionalFormatting>
  <conditionalFormatting sqref="EK232:EP232 ER232:EY232 HL232:HN232">
    <cfRule type="cellIs" dxfId="145" priority="1175" stopIfTrue="1" operator="greaterThan">
      <formula>0</formula>
    </cfRule>
  </conditionalFormatting>
  <conditionalFormatting sqref="A232">
    <cfRule type="cellIs" dxfId="144" priority="1172" stopIfTrue="1" operator="greaterThan">
      <formula>0</formula>
    </cfRule>
  </conditionalFormatting>
  <conditionalFormatting sqref="EZ232">
    <cfRule type="cellIs" dxfId="143" priority="1169" stopIfTrue="1" operator="greaterThan">
      <formula>0</formula>
    </cfRule>
  </conditionalFormatting>
  <conditionalFormatting sqref="EJ232">
    <cfRule type="cellIs" dxfId="142" priority="1168" stopIfTrue="1" operator="greaterThan">
      <formula>0</formula>
    </cfRule>
  </conditionalFormatting>
  <conditionalFormatting sqref="EQ232">
    <cfRule type="cellIs" dxfId="141" priority="1163" stopIfTrue="1" operator="greaterThan">
      <formula>0</formula>
    </cfRule>
  </conditionalFormatting>
  <conditionalFormatting sqref="FD233:FI233">
    <cfRule type="cellIs" dxfId="140" priority="1155" stopIfTrue="1" operator="greaterThan">
      <formula>0</formula>
    </cfRule>
  </conditionalFormatting>
  <conditionalFormatting sqref="EK233:EP233 ER233:EY233 HL233:HN233">
    <cfRule type="cellIs" dxfId="139" priority="1156" stopIfTrue="1" operator="greaterThan">
      <formula>0</formula>
    </cfRule>
  </conditionalFormatting>
  <conditionalFormatting sqref="A233">
    <cfRule type="cellIs" dxfId="138" priority="1153" stopIfTrue="1" operator="greaterThan">
      <formula>0</formula>
    </cfRule>
  </conditionalFormatting>
  <conditionalFormatting sqref="EZ233">
    <cfRule type="cellIs" dxfId="137" priority="1150" stopIfTrue="1" operator="greaterThan">
      <formula>0</formula>
    </cfRule>
  </conditionalFormatting>
  <conditionalFormatting sqref="EJ233">
    <cfRule type="cellIs" dxfId="136" priority="1149" stopIfTrue="1" operator="greaterThan">
      <formula>0</formula>
    </cfRule>
  </conditionalFormatting>
  <conditionalFormatting sqref="EQ233">
    <cfRule type="cellIs" dxfId="135" priority="1144" stopIfTrue="1" operator="greaterThan">
      <formula>0</formula>
    </cfRule>
  </conditionalFormatting>
  <conditionalFormatting sqref="EY229 EK229:EO229 EU229:EW229">
    <cfRule type="cellIs" dxfId="134" priority="1076" stopIfTrue="1" operator="greaterThan">
      <formula>0</formula>
    </cfRule>
  </conditionalFormatting>
  <conditionalFormatting sqref="EZ229">
    <cfRule type="cellIs" dxfId="133" priority="1074" stopIfTrue="1" operator="greaterThan">
      <formula>0</formula>
    </cfRule>
  </conditionalFormatting>
  <conditionalFormatting sqref="FD229:FI229">
    <cfRule type="cellIs" dxfId="132" priority="1073" stopIfTrue="1" operator="greaterThan">
      <formula>0</formula>
    </cfRule>
  </conditionalFormatting>
  <conditionalFormatting sqref="A229">
    <cfRule type="cellIs" dxfId="131" priority="1072" stopIfTrue="1" operator="greaterThan">
      <formula>0</formula>
    </cfRule>
  </conditionalFormatting>
  <conditionalFormatting sqref="ER229">
    <cfRule type="cellIs" dxfId="130" priority="1071" stopIfTrue="1" operator="greaterThan">
      <formula>0</formula>
    </cfRule>
  </conditionalFormatting>
  <conditionalFormatting sqref="ES229">
    <cfRule type="cellIs" dxfId="129" priority="1070" stopIfTrue="1" operator="greaterThan">
      <formula>0</formula>
    </cfRule>
  </conditionalFormatting>
  <conditionalFormatting sqref="EP229 EX229">
    <cfRule type="cellIs" dxfId="128" priority="1069" stopIfTrue="1" operator="greaterThan">
      <formula>0</formula>
    </cfRule>
  </conditionalFormatting>
  <conditionalFormatting sqref="HL229">
    <cfRule type="cellIs" dxfId="127" priority="1066" stopIfTrue="1" operator="greaterThan">
      <formula>0</formula>
    </cfRule>
  </conditionalFormatting>
  <conditionalFormatting sqref="HN229">
    <cfRule type="cellIs" dxfId="126" priority="1065" stopIfTrue="1" operator="greaterThan">
      <formula>0</formula>
    </cfRule>
  </conditionalFormatting>
  <conditionalFormatting sqref="HM229">
    <cfRule type="cellIs" dxfId="125" priority="1064" stopIfTrue="1" operator="greaterThan">
      <formula>0</formula>
    </cfRule>
  </conditionalFormatting>
  <conditionalFormatting sqref="ET229">
    <cfRule type="cellIs" dxfId="124" priority="1063" stopIfTrue="1" operator="greaterThan">
      <formula>0</formula>
    </cfRule>
  </conditionalFormatting>
  <conditionalFormatting sqref="EJ229">
    <cfRule type="cellIs" dxfId="123" priority="1060" stopIfTrue="1" operator="greaterThan">
      <formula>0</formula>
    </cfRule>
  </conditionalFormatting>
  <conditionalFormatting sqref="EQ229">
    <cfRule type="cellIs" dxfId="122" priority="1055" stopIfTrue="1" operator="greaterThan">
      <formula>0</formula>
    </cfRule>
  </conditionalFormatting>
  <conditionalFormatting sqref="EU227:EV227 EK227:EO227 EY227">
    <cfRule type="cellIs" dxfId="121" priority="1022" stopIfTrue="1" operator="greaterThan">
      <formula>0</formula>
    </cfRule>
  </conditionalFormatting>
  <conditionalFormatting sqref="EW227">
    <cfRule type="cellIs" dxfId="120" priority="1019" stopIfTrue="1" operator="greaterThan">
      <formula>0</formula>
    </cfRule>
  </conditionalFormatting>
  <conditionalFormatting sqref="EP227">
    <cfRule type="cellIs" dxfId="119" priority="1018" stopIfTrue="1" operator="greaterThan">
      <formula>0</formula>
    </cfRule>
  </conditionalFormatting>
  <conditionalFormatting sqref="FD227:FI227">
    <cfRule type="cellIs" dxfId="118" priority="1017" stopIfTrue="1" operator="greaterThan">
      <formula>0</formula>
    </cfRule>
  </conditionalFormatting>
  <conditionalFormatting sqref="EX227">
    <cfRule type="cellIs" dxfId="117" priority="1016" stopIfTrue="1" operator="greaterThan">
      <formula>0</formula>
    </cfRule>
  </conditionalFormatting>
  <conditionalFormatting sqref="A227">
    <cfRule type="cellIs" dxfId="116" priority="1015" stopIfTrue="1" operator="greaterThan">
      <formula>0</formula>
    </cfRule>
  </conditionalFormatting>
  <conditionalFormatting sqref="ER227">
    <cfRule type="cellIs" dxfId="115" priority="1014" stopIfTrue="1" operator="greaterThan">
      <formula>0</formula>
    </cfRule>
  </conditionalFormatting>
  <conditionalFormatting sqref="ES227">
    <cfRule type="cellIs" dxfId="114" priority="1013" stopIfTrue="1" operator="greaterThan">
      <formula>0</formula>
    </cfRule>
  </conditionalFormatting>
  <conditionalFormatting sqref="HL227">
    <cfRule type="cellIs" dxfId="113" priority="1011" stopIfTrue="1" operator="greaterThan">
      <formula>0</formula>
    </cfRule>
  </conditionalFormatting>
  <conditionalFormatting sqref="HN227">
    <cfRule type="cellIs" dxfId="112" priority="1010" stopIfTrue="1" operator="greaterThan">
      <formula>0</formula>
    </cfRule>
  </conditionalFormatting>
  <conditionalFormatting sqref="HM227">
    <cfRule type="cellIs" dxfId="111" priority="1009" stopIfTrue="1" operator="greaterThan">
      <formula>0</formula>
    </cfRule>
  </conditionalFormatting>
  <conditionalFormatting sqref="ET227">
    <cfRule type="cellIs" dxfId="110" priority="1008" stopIfTrue="1" operator="greaterThan">
      <formula>0</formula>
    </cfRule>
  </conditionalFormatting>
  <conditionalFormatting sqref="EZ227">
    <cfRule type="cellIs" dxfId="109" priority="1005" stopIfTrue="1" operator="greaterThan">
      <formula>0</formula>
    </cfRule>
  </conditionalFormatting>
  <conditionalFormatting sqref="EJ227">
    <cfRule type="cellIs" dxfId="108" priority="1004" stopIfTrue="1" operator="greaterThan">
      <formula>0</formula>
    </cfRule>
  </conditionalFormatting>
  <conditionalFormatting sqref="EQ227">
    <cfRule type="cellIs" dxfId="107" priority="999" stopIfTrue="1" operator="greaterThan">
      <formula>0</formula>
    </cfRule>
  </conditionalFormatting>
  <conditionalFormatting sqref="A106">
    <cfRule type="cellIs" dxfId="106" priority="798" stopIfTrue="1" operator="greaterThan">
      <formula>0</formula>
    </cfRule>
  </conditionalFormatting>
  <conditionalFormatting sqref="FD107:FI107">
    <cfRule type="cellIs" dxfId="105" priority="771" stopIfTrue="1" operator="greaterThan">
      <formula>0</formula>
    </cfRule>
  </conditionalFormatting>
  <conditionalFormatting sqref="A107">
    <cfRule type="cellIs" dxfId="104" priority="773" stopIfTrue="1" operator="greaterThan">
      <formula>0</formula>
    </cfRule>
  </conditionalFormatting>
  <conditionalFormatting sqref="HL107">
    <cfRule type="cellIs" dxfId="103" priority="767" stopIfTrue="1" operator="greaterThan">
      <formula>0</formula>
    </cfRule>
  </conditionalFormatting>
  <conditionalFormatting sqref="HN107">
    <cfRule type="cellIs" dxfId="102" priority="766" stopIfTrue="1" operator="greaterThan">
      <formula>0</formula>
    </cfRule>
  </conditionalFormatting>
  <conditionalFormatting sqref="HM107">
    <cfRule type="cellIs" dxfId="101" priority="765" stopIfTrue="1" operator="greaterThan">
      <formula>0</formula>
    </cfRule>
  </conditionalFormatting>
  <conditionalFormatting sqref="EJ107">
    <cfRule type="cellIs" dxfId="100" priority="763" stopIfTrue="1" operator="greaterThan">
      <formula>0</formula>
    </cfRule>
  </conditionalFormatting>
  <conditionalFormatting sqref="FD108:FI108">
    <cfRule type="cellIs" dxfId="99" priority="744" stopIfTrue="1" operator="greaterThan">
      <formula>0</formula>
    </cfRule>
  </conditionalFormatting>
  <conditionalFormatting sqref="A108">
    <cfRule type="cellIs" dxfId="98" priority="746" stopIfTrue="1" operator="greaterThan">
      <formula>0</formula>
    </cfRule>
  </conditionalFormatting>
  <conditionalFormatting sqref="HL108">
    <cfRule type="cellIs" dxfId="97" priority="740" stopIfTrue="1" operator="greaterThan">
      <formula>0</formula>
    </cfRule>
  </conditionalFormatting>
  <conditionalFormatting sqref="HN108">
    <cfRule type="cellIs" dxfId="96" priority="739" stopIfTrue="1" operator="greaterThan">
      <formula>0</formula>
    </cfRule>
  </conditionalFormatting>
  <conditionalFormatting sqref="HM108">
    <cfRule type="cellIs" dxfId="95" priority="738" stopIfTrue="1" operator="greaterThan">
      <formula>0</formula>
    </cfRule>
  </conditionalFormatting>
  <conditionalFormatting sqref="EJ108">
    <cfRule type="cellIs" dxfId="94" priority="736" stopIfTrue="1" operator="greaterThan">
      <formula>0</formula>
    </cfRule>
  </conditionalFormatting>
  <conditionalFormatting sqref="FD109:FI109">
    <cfRule type="cellIs" dxfId="93" priority="717" stopIfTrue="1" operator="greaterThan">
      <formula>0</formula>
    </cfRule>
  </conditionalFormatting>
  <conditionalFormatting sqref="A109">
    <cfRule type="cellIs" dxfId="92" priority="719" stopIfTrue="1" operator="greaterThan">
      <formula>0</formula>
    </cfRule>
  </conditionalFormatting>
  <conditionalFormatting sqref="HL109">
    <cfRule type="cellIs" dxfId="91" priority="713" stopIfTrue="1" operator="greaterThan">
      <formula>0</formula>
    </cfRule>
  </conditionalFormatting>
  <conditionalFormatting sqref="HN109">
    <cfRule type="cellIs" dxfId="90" priority="712" stopIfTrue="1" operator="greaterThan">
      <formula>0</formula>
    </cfRule>
  </conditionalFormatting>
  <conditionalFormatting sqref="HM109">
    <cfRule type="cellIs" dxfId="89" priority="711" stopIfTrue="1" operator="greaterThan">
      <formula>0</formula>
    </cfRule>
  </conditionalFormatting>
  <conditionalFormatting sqref="EJ109">
    <cfRule type="cellIs" dxfId="88" priority="709" stopIfTrue="1" operator="greaterThan">
      <formula>0</formula>
    </cfRule>
  </conditionalFormatting>
  <conditionalFormatting sqref="A110">
    <cfRule type="cellIs" dxfId="87" priority="688" stopIfTrue="1" operator="greaterThan">
      <formula>0</formula>
    </cfRule>
  </conditionalFormatting>
  <conditionalFormatting sqref="FD110:FI110">
    <cfRule type="cellIs" dxfId="86" priority="686" stopIfTrue="1" operator="greaterThan">
      <formula>0</formula>
    </cfRule>
  </conditionalFormatting>
  <conditionalFormatting sqref="HL110">
    <cfRule type="cellIs" dxfId="85" priority="684" stopIfTrue="1" operator="greaterThan">
      <formula>0</formula>
    </cfRule>
  </conditionalFormatting>
  <conditionalFormatting sqref="HN110">
    <cfRule type="cellIs" dxfId="84" priority="683" stopIfTrue="1" operator="greaterThan">
      <formula>0</formula>
    </cfRule>
  </conditionalFormatting>
  <conditionalFormatting sqref="HM110">
    <cfRule type="cellIs" dxfId="83" priority="682" stopIfTrue="1" operator="greaterThan">
      <formula>0</formula>
    </cfRule>
  </conditionalFormatting>
  <conditionalFormatting sqref="EJ110">
    <cfRule type="cellIs" dxfId="82" priority="680" stopIfTrue="1" operator="greaterThan">
      <formula>0</formula>
    </cfRule>
  </conditionalFormatting>
  <conditionalFormatting sqref="A111">
    <cfRule type="cellIs" dxfId="81" priority="661" stopIfTrue="1" operator="greaterThan">
      <formula>0</formula>
    </cfRule>
  </conditionalFormatting>
  <conditionalFormatting sqref="FD111:FI111">
    <cfRule type="cellIs" dxfId="80" priority="659" stopIfTrue="1" operator="greaterThan">
      <formula>0</formula>
    </cfRule>
  </conditionalFormatting>
  <conditionalFormatting sqref="HL111">
    <cfRule type="cellIs" dxfId="79" priority="656" stopIfTrue="1" operator="greaterThan">
      <formula>0</formula>
    </cfRule>
  </conditionalFormatting>
  <conditionalFormatting sqref="HN111">
    <cfRule type="cellIs" dxfId="78" priority="655" stopIfTrue="1" operator="greaterThan">
      <formula>0</formula>
    </cfRule>
  </conditionalFormatting>
  <conditionalFormatting sqref="HM111">
    <cfRule type="cellIs" dxfId="77" priority="654" stopIfTrue="1" operator="greaterThan">
      <formula>0</formula>
    </cfRule>
  </conditionalFormatting>
  <conditionalFormatting sqref="EJ111">
    <cfRule type="cellIs" dxfId="76" priority="652" stopIfTrue="1" operator="greaterThan">
      <formula>0</formula>
    </cfRule>
  </conditionalFormatting>
  <conditionalFormatting sqref="EJ106">
    <cfRule type="cellIs" dxfId="75" priority="346" stopIfTrue="1" operator="greaterThan">
      <formula>0</formula>
    </cfRule>
  </conditionalFormatting>
  <conditionalFormatting sqref="FD106:FI106">
    <cfRule type="cellIs" dxfId="74" priority="344" stopIfTrue="1" operator="greaterThan">
      <formula>0</formula>
    </cfRule>
  </conditionalFormatting>
  <conditionalFormatting sqref="HL106">
    <cfRule type="cellIs" dxfId="73" priority="343" stopIfTrue="1" operator="greaterThan">
      <formula>0</formula>
    </cfRule>
  </conditionalFormatting>
  <conditionalFormatting sqref="HN106">
    <cfRule type="cellIs" dxfId="72" priority="342" stopIfTrue="1" operator="greaterThan">
      <formula>0</formula>
    </cfRule>
  </conditionalFormatting>
  <conditionalFormatting sqref="HM106">
    <cfRule type="cellIs" dxfId="71" priority="341" stopIfTrue="1" operator="greaterThan">
      <formula>0</formula>
    </cfRule>
  </conditionalFormatting>
  <conditionalFormatting sqref="EJ112">
    <cfRule type="cellIs" dxfId="70" priority="324" stopIfTrue="1" operator="greaterThan">
      <formula>0</formula>
    </cfRule>
  </conditionalFormatting>
  <conditionalFormatting sqref="FD112:FI112">
    <cfRule type="cellIs" dxfId="69" priority="322" stopIfTrue="1" operator="greaterThan">
      <formula>0</formula>
    </cfRule>
  </conditionalFormatting>
  <conditionalFormatting sqref="HL112">
    <cfRule type="cellIs" dxfId="68" priority="321" stopIfTrue="1" operator="greaterThan">
      <formula>0</formula>
    </cfRule>
  </conditionalFormatting>
  <conditionalFormatting sqref="HN112">
    <cfRule type="cellIs" dxfId="67" priority="320" stopIfTrue="1" operator="greaterThan">
      <formula>0</formula>
    </cfRule>
  </conditionalFormatting>
  <conditionalFormatting sqref="HM112">
    <cfRule type="cellIs" dxfId="66" priority="319" stopIfTrue="1" operator="greaterThan">
      <formula>0</formula>
    </cfRule>
  </conditionalFormatting>
  <conditionalFormatting sqref="EJ114">
    <cfRule type="cellIs" dxfId="65" priority="302" stopIfTrue="1" operator="greaterThan">
      <formula>0</formula>
    </cfRule>
  </conditionalFormatting>
  <conditionalFormatting sqref="HL114">
    <cfRule type="cellIs" dxfId="64" priority="299" stopIfTrue="1" operator="greaterThan">
      <formula>0</formula>
    </cfRule>
  </conditionalFormatting>
  <conditionalFormatting sqref="HN114">
    <cfRule type="cellIs" dxfId="63" priority="298" stopIfTrue="1" operator="greaterThan">
      <formula>0</formula>
    </cfRule>
  </conditionalFormatting>
  <conditionalFormatting sqref="HM114">
    <cfRule type="cellIs" dxfId="62" priority="297" stopIfTrue="1" operator="greaterThan">
      <formula>0</formula>
    </cfRule>
  </conditionalFormatting>
  <conditionalFormatting sqref="A114">
    <cfRule type="cellIs" dxfId="61" priority="238" stopIfTrue="1" operator="greaterThan">
      <formula>0</formula>
    </cfRule>
  </conditionalFormatting>
  <conditionalFormatting sqref="FD114:FI114">
    <cfRule type="cellIs" dxfId="60" priority="233" stopIfTrue="1" operator="greaterThan">
      <formula>0</formula>
    </cfRule>
  </conditionalFormatting>
  <conditionalFormatting sqref="BP234">
    <cfRule type="cellIs" dxfId="59" priority="157" stopIfTrue="1" operator="greaterThan">
      <formula>0</formula>
    </cfRule>
  </conditionalFormatting>
  <conditionalFormatting sqref="BQ234">
    <cfRule type="cellIs" dxfId="58" priority="156" stopIfTrue="1" operator="greaterThan">
      <formula>0</formula>
    </cfRule>
  </conditionalFormatting>
  <conditionalFormatting sqref="BR234">
    <cfRule type="cellIs" dxfId="57" priority="155" stopIfTrue="1" operator="greaterThan">
      <formula>0</formula>
    </cfRule>
  </conditionalFormatting>
  <conditionalFormatting sqref="BS234">
    <cfRule type="cellIs" dxfId="56" priority="154" stopIfTrue="1" operator="greaterThan">
      <formula>0</formula>
    </cfRule>
  </conditionalFormatting>
  <conditionalFormatting sqref="BT234">
    <cfRule type="cellIs" dxfId="55" priority="153" stopIfTrue="1" operator="greaterThan">
      <formula>0</formula>
    </cfRule>
  </conditionalFormatting>
  <conditionalFormatting sqref="BU234">
    <cfRule type="cellIs" dxfId="54" priority="152" stopIfTrue="1" operator="greaterThan">
      <formula>0</formula>
    </cfRule>
  </conditionalFormatting>
  <conditionalFormatting sqref="BV234">
    <cfRule type="cellIs" dxfId="53" priority="151" stopIfTrue="1" operator="greaterThan">
      <formula>0</formula>
    </cfRule>
  </conditionalFormatting>
  <conditionalFormatting sqref="BW234">
    <cfRule type="cellIs" dxfId="52" priority="150" stopIfTrue="1" operator="greaterThan">
      <formula>0</formula>
    </cfRule>
  </conditionalFormatting>
  <conditionalFormatting sqref="BX234">
    <cfRule type="cellIs" dxfId="51" priority="149" stopIfTrue="1" operator="greaterThan">
      <formula>0</formula>
    </cfRule>
  </conditionalFormatting>
  <conditionalFormatting sqref="BY234">
    <cfRule type="cellIs" dxfId="50" priority="148" stopIfTrue="1" operator="greaterThan">
      <formula>0</formula>
    </cfRule>
  </conditionalFormatting>
  <conditionalFormatting sqref="CP234">
    <cfRule type="cellIs" dxfId="49" priority="147" stopIfTrue="1" operator="greaterThan">
      <formula>0</formula>
    </cfRule>
  </conditionalFormatting>
  <conditionalFormatting sqref="CQ234">
    <cfRule type="cellIs" dxfId="48" priority="146" stopIfTrue="1" operator="greaterThan">
      <formula>0</formula>
    </cfRule>
  </conditionalFormatting>
  <conditionalFormatting sqref="CR234">
    <cfRule type="cellIs" dxfId="47" priority="145" stopIfTrue="1" operator="greaterThan">
      <formula>0</formula>
    </cfRule>
  </conditionalFormatting>
  <conditionalFormatting sqref="CS234">
    <cfRule type="cellIs" dxfId="46" priority="144" stopIfTrue="1" operator="greaterThan">
      <formula>0</formula>
    </cfRule>
  </conditionalFormatting>
  <conditionalFormatting sqref="CT234">
    <cfRule type="cellIs" dxfId="45" priority="143" stopIfTrue="1" operator="greaterThan">
      <formula>0</formula>
    </cfRule>
  </conditionalFormatting>
  <conditionalFormatting sqref="CU234">
    <cfRule type="cellIs" dxfId="44" priority="142" stopIfTrue="1" operator="greaterThan">
      <formula>0</formula>
    </cfRule>
  </conditionalFormatting>
  <conditionalFormatting sqref="CV234">
    <cfRule type="cellIs" dxfId="43" priority="141" stopIfTrue="1" operator="greaterThan">
      <formula>0</formula>
    </cfRule>
  </conditionalFormatting>
  <conditionalFormatting sqref="CW234">
    <cfRule type="cellIs" dxfId="42" priority="140" stopIfTrue="1" operator="greaterThan">
      <formula>0</formula>
    </cfRule>
  </conditionalFormatting>
  <conditionalFormatting sqref="CX234">
    <cfRule type="cellIs" dxfId="41" priority="139" stopIfTrue="1" operator="greaterThan">
      <formula>0</formula>
    </cfRule>
  </conditionalFormatting>
  <conditionalFormatting sqref="CY234">
    <cfRule type="cellIs" dxfId="40" priority="138" stopIfTrue="1" operator="greaterThan">
      <formula>0</formula>
    </cfRule>
  </conditionalFormatting>
  <conditionalFormatting sqref="DP234">
    <cfRule type="cellIs" dxfId="39" priority="137" stopIfTrue="1" operator="greaterThan">
      <formula>0</formula>
    </cfRule>
  </conditionalFormatting>
  <conditionalFormatting sqref="DQ234">
    <cfRule type="cellIs" dxfId="38" priority="136" stopIfTrue="1" operator="greaterThan">
      <formula>0</formula>
    </cfRule>
  </conditionalFormatting>
  <conditionalFormatting sqref="DR234">
    <cfRule type="cellIs" dxfId="37" priority="135" stopIfTrue="1" operator="greaterThan">
      <formula>0</formula>
    </cfRule>
  </conditionalFormatting>
  <conditionalFormatting sqref="DS234">
    <cfRule type="cellIs" dxfId="36" priority="134" stopIfTrue="1" operator="greaterThan">
      <formula>0</formula>
    </cfRule>
  </conditionalFormatting>
  <conditionalFormatting sqref="DT234">
    <cfRule type="cellIs" dxfId="35" priority="133" stopIfTrue="1" operator="greaterThan">
      <formula>0</formula>
    </cfRule>
  </conditionalFormatting>
  <conditionalFormatting sqref="DU234">
    <cfRule type="cellIs" dxfId="34" priority="132" stopIfTrue="1" operator="greaterThan">
      <formula>0</formula>
    </cfRule>
  </conditionalFormatting>
  <conditionalFormatting sqref="DV234">
    <cfRule type="cellIs" dxfId="33" priority="131" stopIfTrue="1" operator="greaterThan">
      <formula>0</formula>
    </cfRule>
  </conditionalFormatting>
  <conditionalFormatting sqref="DW234">
    <cfRule type="cellIs" dxfId="32" priority="130" stopIfTrue="1" operator="greaterThan">
      <formula>0</formula>
    </cfRule>
  </conditionalFormatting>
  <conditionalFormatting sqref="DX234">
    <cfRule type="cellIs" dxfId="31" priority="129" stopIfTrue="1" operator="greaterThan">
      <formula>0</formula>
    </cfRule>
  </conditionalFormatting>
  <conditionalFormatting sqref="DY234">
    <cfRule type="cellIs" dxfId="30" priority="128" stopIfTrue="1" operator="greaterThan">
      <formula>0</formula>
    </cfRule>
  </conditionalFormatting>
  <conditionalFormatting sqref="B11:B233">
    <cfRule type="cellIs" dxfId="29" priority="6181" stopIfTrue="1" operator="equal">
      <formula>$E$2</formula>
    </cfRule>
  </conditionalFormatting>
  <dataValidations count="1">
    <dataValidation type="list" allowBlank="1" showInputMessage="1" showErrorMessage="1" sqref="U1:W1">
      <formula1>$FH$2:$FI$2</formula1>
    </dataValidation>
  </dataValidations>
  <pageMargins left="0.75" right="0.75" top="0.56999999999999995" bottom="0.52" header="0.5" footer="0.5"/>
  <pageSetup scale="1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 enableFormatConditionsCalculation="0">
    <pageSetUpPr fitToPage="1"/>
  </sheetPr>
  <dimension ref="A1:BO110"/>
  <sheetViews>
    <sheetView zoomScale="80" zoomScaleNormal="80" zoomScalePageLayoutView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D2" sqref="D2"/>
    </sheetView>
  </sheetViews>
  <sheetFormatPr baseColWidth="10" defaultColWidth="8.83203125" defaultRowHeight="13" x14ac:dyDescent="0.15"/>
  <cols>
    <col min="1" max="1" width="6.5" customWidth="1"/>
    <col min="2" max="2" width="10.5" customWidth="1"/>
    <col min="3" max="3" width="11.5" style="13" customWidth="1"/>
    <col min="4" max="4" width="11.5" customWidth="1"/>
    <col min="5" max="5" width="10.33203125" customWidth="1"/>
    <col min="6" max="7" width="12.5" style="13" customWidth="1"/>
    <col min="8" max="9" width="10.5" customWidth="1"/>
    <col min="10" max="10" width="12.33203125" style="13" customWidth="1"/>
    <col min="11" max="11" width="13.5" customWidth="1"/>
    <col min="12" max="12" width="12.5" customWidth="1"/>
    <col min="13" max="13" width="13.5" customWidth="1"/>
    <col min="14" max="14" width="13.1640625" customWidth="1"/>
    <col min="15" max="15" width="12.5" customWidth="1"/>
    <col min="16" max="16" width="11.83203125" customWidth="1"/>
    <col min="17" max="17" width="13.1640625" customWidth="1"/>
    <col min="18" max="18" width="11.6640625" customWidth="1"/>
    <col min="19" max="19" width="12.33203125" customWidth="1"/>
    <col min="20" max="20" width="10.5" customWidth="1"/>
    <col min="21" max="21" width="11.1640625" customWidth="1"/>
    <col min="22" max="22" width="13.5" customWidth="1"/>
    <col min="23" max="23" width="11.5" customWidth="1"/>
    <col min="24" max="24" width="12.1640625" customWidth="1"/>
    <col min="25" max="25" width="12.83203125" customWidth="1"/>
    <col min="26" max="26" width="12.6640625" customWidth="1"/>
    <col min="27" max="28" width="14.5" customWidth="1"/>
    <col min="29" max="29" width="13.5" customWidth="1"/>
    <col min="30" max="30" width="15.5" customWidth="1"/>
    <col min="31" max="31" width="12.5" customWidth="1"/>
    <col min="32" max="32" width="14.1640625" customWidth="1"/>
    <col min="33" max="33" width="12.5" customWidth="1"/>
    <col min="34" max="34" width="8.83203125" customWidth="1"/>
    <col min="35" max="35" width="12.5" customWidth="1"/>
    <col min="36" max="36" width="12.1640625" customWidth="1"/>
    <col min="37" max="37" width="11.5" customWidth="1"/>
    <col min="38" max="38" width="12.5" customWidth="1"/>
    <col min="39" max="39" width="13.1640625" customWidth="1"/>
    <col min="40" max="40" width="11.5" customWidth="1"/>
    <col min="41" max="41" width="10.83203125" customWidth="1"/>
    <col min="42" max="42" width="11.5" customWidth="1"/>
    <col min="43" max="43" width="12.83203125" customWidth="1"/>
    <col min="44" max="46" width="12.5" customWidth="1"/>
    <col min="47" max="47" width="11.5" customWidth="1"/>
    <col min="48" max="48" width="13.5" customWidth="1"/>
    <col min="49" max="49" width="11" customWidth="1"/>
    <col min="50" max="50" width="10.1640625" customWidth="1"/>
    <col min="51" max="51" width="12.5" customWidth="1"/>
    <col min="52" max="53" width="11.5" customWidth="1"/>
    <col min="54" max="54" width="12.5" customWidth="1"/>
    <col min="55" max="55" width="10.5" customWidth="1"/>
    <col min="56" max="56" width="10.6640625" customWidth="1"/>
    <col min="57" max="58" width="10.1640625" customWidth="1"/>
    <col min="59" max="59" width="9.83203125" customWidth="1"/>
    <col min="60" max="60" width="8.1640625" customWidth="1"/>
    <col min="61" max="61" width="11" customWidth="1"/>
    <col min="62" max="62" width="13.5" customWidth="1"/>
    <col min="63" max="66" width="11.5" customWidth="1"/>
    <col min="67" max="67" width="14.5" customWidth="1"/>
  </cols>
  <sheetData>
    <row r="1" spans="1:66" ht="78.75" customHeight="1" x14ac:dyDescent="0.15">
      <c r="A1" s="546" t="s">
        <v>111</v>
      </c>
      <c r="B1" s="546" t="s">
        <v>6</v>
      </c>
      <c r="C1" s="546" t="s">
        <v>34</v>
      </c>
      <c r="D1" s="546" t="s">
        <v>329</v>
      </c>
      <c r="E1" s="546" t="s">
        <v>112</v>
      </c>
      <c r="F1" s="547" t="s">
        <v>308</v>
      </c>
      <c r="G1" s="546" t="s">
        <v>28</v>
      </c>
      <c r="H1" s="546" t="s">
        <v>152</v>
      </c>
      <c r="I1" s="535" t="s">
        <v>307</v>
      </c>
      <c r="J1" s="546" t="s">
        <v>149</v>
      </c>
      <c r="K1" s="546" t="s">
        <v>227</v>
      </c>
      <c r="L1" s="548" t="s">
        <v>228</v>
      </c>
      <c r="M1" s="549" t="s">
        <v>361</v>
      </c>
      <c r="N1" s="549" t="s">
        <v>362</v>
      </c>
      <c r="O1" s="549" t="s">
        <v>363</v>
      </c>
      <c r="P1" s="548" t="s">
        <v>346</v>
      </c>
      <c r="Q1" s="548" t="s">
        <v>27</v>
      </c>
      <c r="R1" s="548" t="s">
        <v>83</v>
      </c>
      <c r="S1" s="548" t="s">
        <v>84</v>
      </c>
      <c r="T1" s="548" t="s">
        <v>79</v>
      </c>
      <c r="U1" s="548" t="s">
        <v>80</v>
      </c>
      <c r="V1" s="548" t="s">
        <v>26</v>
      </c>
      <c r="W1" s="548" t="str">
        <f>Inputs!FB10</f>
        <v>Number of Year to Reach 100% Compliance</v>
      </c>
      <c r="X1" s="548" t="s">
        <v>325</v>
      </c>
      <c r="Y1" s="548" t="s">
        <v>326</v>
      </c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536"/>
      <c r="BL1" s="536"/>
      <c r="BM1" s="536"/>
      <c r="BN1" s="536"/>
    </row>
    <row r="2" spans="1:66" x14ac:dyDescent="0.15">
      <c r="A2" s="550">
        <f>CodeIndex</f>
        <v>223</v>
      </c>
      <c r="B2" s="544">
        <f ca="1">OFFSET(EffectiveDate,A2,0)</f>
        <v>42917</v>
      </c>
      <c r="C2" s="672">
        <f ca="1">OFFSET(Inputs!K10,A2,0)</f>
        <v>30</v>
      </c>
      <c r="D2" s="543">
        <v>0</v>
      </c>
      <c r="E2" s="564">
        <f ca="1">OFFSET(Inputs!M10,A2,0)</f>
        <v>1</v>
      </c>
      <c r="F2" s="565">
        <f ca="1">OFFSET(Inputs!N10,A2,0)</f>
        <v>0</v>
      </c>
      <c r="G2" s="540">
        <f ca="1">OFFSET(NOSAD,A2,0)</f>
        <v>100</v>
      </c>
      <c r="H2" s="545">
        <f ca="1">OFFSET(Inputs!EF10,A2,0)</f>
        <v>0</v>
      </c>
      <c r="I2" s="566">
        <v>1</v>
      </c>
      <c r="J2" s="540">
        <f ca="1">OFFSET(inputUnitSavings,Inputs!$E$2,0)</f>
        <v>667.53131104510067</v>
      </c>
      <c r="K2" s="541">
        <f ca="1">OFFSET(inputUnitSavings,Inputs!$E$2,1)</f>
        <v>0.14286020414723175</v>
      </c>
      <c r="L2" s="540">
        <f ca="1">IF(Dashboard!D3&lt;&gt;Dashboard!D6,OFFSET(inputUnitSavings,Inputs!$E$2,2),MAX(0,OFFSET(inputUnitSavings,Inputs!$E$2,2)))</f>
        <v>57.271635412595579</v>
      </c>
      <c r="M2" s="540">
        <f ca="1">IF(Interactive_setting=Dashboard!$AG$2,OFFSET(inputUnitSavings,Inputs!$E$2,3),1)</f>
        <v>1</v>
      </c>
      <c r="N2" s="540">
        <f ca="1">IF(Interactive_setting=Dashboard!$AG$2,OFFSET(inputUnitSavings,Inputs!$E$2,4),1)</f>
        <v>1</v>
      </c>
      <c r="O2" s="540">
        <f ca="1">IF(Dashboard!$F$34=Dashboard!$AG$2,OFFSET(inputUnitSavings,Inputs!$E$2,5),0)</f>
        <v>0</v>
      </c>
      <c r="P2" s="567">
        <f ca="1">OFFSET(Inputs!$Y$10,Inputs!$E$2,0)</f>
        <v>0</v>
      </c>
      <c r="Q2" s="545">
        <f ca="1">OFFSET(inputNOMAD,A2,0)</f>
        <v>12</v>
      </c>
      <c r="R2" s="552">
        <f ca="1">IF(ISNUMBER(OFFSET(inputNOMAD,A2,1)),OFFSET(inputNOMAD,A2,1),OFFSET(inputNOMAD,A2,1))</f>
        <v>0.18</v>
      </c>
      <c r="S2" s="545">
        <f ca="1">OFFSET(inputNOMAD,A2,2)</f>
        <v>2008</v>
      </c>
      <c r="T2" s="541">
        <f ca="1">OFFSET(inputNOMAD,A2,3)</f>
        <v>0.02</v>
      </c>
      <c r="U2" s="542">
        <f ca="1">OFFSET(inputNOMAD,A2,4)</f>
        <v>0.17</v>
      </c>
      <c r="V2" s="543">
        <f ca="1">MIN(100%,OFFSET(inputAttrib,A2,0))</f>
        <v>0.71</v>
      </c>
      <c r="W2" s="545">
        <f ca="1">OFFSET(Inputs!$FB$10,Inputs!$E$2,0)</f>
        <v>9</v>
      </c>
      <c r="X2" s="545">
        <f ca="1">OFFSET(Inputs!$FC$10,Inputs!$E$2,0)</f>
        <v>2018</v>
      </c>
      <c r="Y2" s="543">
        <f ca="1">MAX(1-MAX(OFFSET(ComplianceTable,Inputs!$E$2,0,1,2030-2006)),0)</f>
        <v>0</v>
      </c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592"/>
      <c r="BL2" s="592"/>
      <c r="BM2" s="592"/>
      <c r="BN2" s="592"/>
    </row>
    <row r="3" spans="1:66" x14ac:dyDescent="0.15">
      <c r="A3" s="158"/>
      <c r="B3" s="631">
        <f ca="1">1-($B$2-DATE(YEAR(B2),1,1))/365</f>
        <v>0.50410958904109582</v>
      </c>
      <c r="C3" s="158"/>
      <c r="D3" s="158"/>
      <c r="E3" s="158"/>
      <c r="F3" s="158"/>
      <c r="G3" s="158"/>
      <c r="H3" s="158"/>
      <c r="I3" s="595" t="s">
        <v>408</v>
      </c>
      <c r="J3" s="540">
        <f ca="1">J2*M2</f>
        <v>667.53131104510067</v>
      </c>
      <c r="K3" s="541">
        <f ca="1">K2*N2</f>
        <v>0.14286020414723175</v>
      </c>
      <c r="L3" s="540">
        <f ca="1">L2+J2*O2</f>
        <v>57.271635412595579</v>
      </c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15">
      <c r="A4" s="158"/>
      <c r="B4" s="158"/>
      <c r="C4" s="158"/>
      <c r="D4" s="158"/>
      <c r="E4" s="158"/>
      <c r="F4" s="158"/>
      <c r="G4" s="158"/>
      <c r="H4" s="158"/>
      <c r="I4" s="538"/>
      <c r="J4" s="158"/>
      <c r="K4" s="595"/>
      <c r="L4" s="732"/>
      <c r="M4" s="733"/>
      <c r="N4" s="732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ht="18" x14ac:dyDescent="0.2">
      <c r="A5" s="551" t="str">
        <f ca="1">OFFSET(Inputs!$F$10,Inputs!$E$2,0)</f>
        <v>RA-Multifamily Whole Building</v>
      </c>
      <c r="B5" s="158"/>
      <c r="C5" s="158"/>
      <c r="D5" s="158"/>
      <c r="E5" s="158"/>
      <c r="F5" s="158"/>
      <c r="G5" s="158"/>
      <c r="H5" s="158"/>
      <c r="I5" s="158"/>
      <c r="J5" s="158"/>
      <c r="K5" s="539"/>
      <c r="L5" s="158"/>
      <c r="M5" s="539"/>
      <c r="N5" s="158"/>
      <c r="O5" s="539"/>
      <c r="P5" s="539"/>
      <c r="Q5" s="539"/>
      <c r="R5" s="539"/>
      <c r="S5" s="539"/>
      <c r="T5" s="539"/>
      <c r="U5" s="539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15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ht="20.25" customHeight="1" thickBot="1" x14ac:dyDescent="0.2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3"/>
      <c r="AP7" s="553"/>
      <c r="AQ7" s="553"/>
      <c r="AR7" s="553"/>
      <c r="AS7" s="553"/>
      <c r="AT7" s="553"/>
      <c r="AU7" s="553"/>
      <c r="AV7" s="553"/>
      <c r="AW7" s="553"/>
      <c r="AX7" s="553"/>
      <c r="AY7" s="553"/>
      <c r="AZ7" s="553"/>
      <c r="BA7" s="553"/>
      <c r="BB7" s="553"/>
      <c r="BC7" s="553"/>
      <c r="BD7" s="553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ht="16" x14ac:dyDescent="0.2">
      <c r="A8" s="158"/>
      <c r="B8" s="158"/>
      <c r="C8" s="158"/>
      <c r="D8" s="158"/>
      <c r="E8" s="158"/>
      <c r="F8" s="537">
        <f ca="1">B2+G2*365</f>
        <v>79417</v>
      </c>
      <c r="G8" s="537"/>
      <c r="H8" s="158"/>
      <c r="I8" s="158"/>
      <c r="J8" s="537"/>
      <c r="K8" s="562" t="s">
        <v>70</v>
      </c>
      <c r="L8" s="644" t="s">
        <v>75</v>
      </c>
      <c r="M8" s="645"/>
      <c r="N8" s="645"/>
      <c r="O8" s="645"/>
      <c r="P8" s="645"/>
      <c r="Q8" s="645"/>
      <c r="R8" s="645"/>
      <c r="S8" s="645"/>
      <c r="T8" s="645"/>
      <c r="U8" s="645"/>
      <c r="V8" s="645"/>
      <c r="W8" s="645"/>
      <c r="X8" s="645"/>
      <c r="Y8" s="645"/>
      <c r="Z8" s="645"/>
      <c r="AA8" s="645"/>
      <c r="AB8" s="646"/>
      <c r="AC8" s="158"/>
      <c r="AD8" s="562" t="s">
        <v>70</v>
      </c>
      <c r="AE8" s="647" t="s">
        <v>74</v>
      </c>
      <c r="AF8" s="648"/>
      <c r="AG8" s="648"/>
      <c r="AH8" s="648"/>
      <c r="AI8" s="648"/>
      <c r="AJ8" s="648"/>
      <c r="AK8" s="648"/>
      <c r="AL8" s="648"/>
      <c r="AM8" s="648"/>
      <c r="AN8" s="648"/>
      <c r="AO8" s="648"/>
      <c r="AP8" s="648"/>
      <c r="AQ8" s="648"/>
      <c r="AR8" s="648"/>
      <c r="AS8" s="648"/>
      <c r="AT8" s="648"/>
      <c r="AU8" s="649"/>
      <c r="AV8" s="158"/>
      <c r="AW8" s="562" t="s">
        <v>70</v>
      </c>
      <c r="AX8" s="650" t="s">
        <v>138</v>
      </c>
      <c r="AY8" s="651"/>
      <c r="AZ8" s="651"/>
      <c r="BA8" s="651"/>
      <c r="BB8" s="651"/>
      <c r="BC8" s="651"/>
      <c r="BD8" s="651"/>
      <c r="BE8" s="651"/>
      <c r="BF8" s="651"/>
      <c r="BG8" s="651"/>
      <c r="BH8" s="651"/>
      <c r="BI8" s="651"/>
      <c r="BJ8" s="651"/>
      <c r="BK8" s="651"/>
      <c r="BL8" s="651"/>
      <c r="BM8" s="651"/>
      <c r="BN8" s="652"/>
    </row>
    <row r="9" spans="1:66" x14ac:dyDescent="0.15">
      <c r="A9" s="158"/>
      <c r="B9" s="158"/>
      <c r="C9" s="158"/>
      <c r="D9" s="158"/>
      <c r="E9" s="158"/>
      <c r="F9" s="538">
        <f ca="1">(F8-DATE(YEAR(F8),1,1)+1)/365</f>
        <v>0.43287671232876712</v>
      </c>
      <c r="G9" s="538"/>
      <c r="H9" s="158"/>
      <c r="I9" s="158"/>
      <c r="J9" s="537"/>
      <c r="K9" s="16" t="s">
        <v>401</v>
      </c>
      <c r="L9" s="561"/>
      <c r="M9" s="42"/>
      <c r="N9" s="42"/>
      <c r="O9" s="42"/>
      <c r="P9" s="42"/>
      <c r="Q9" s="42" t="s">
        <v>33</v>
      </c>
      <c r="R9" s="42"/>
      <c r="S9" s="42"/>
      <c r="T9" s="42"/>
      <c r="U9" s="42"/>
      <c r="V9" s="114"/>
      <c r="W9" s="115"/>
      <c r="X9" s="115"/>
      <c r="Y9" s="115" t="s">
        <v>32</v>
      </c>
      <c r="Z9" s="115"/>
      <c r="AA9" s="116"/>
      <c r="AB9" s="117"/>
      <c r="AC9" s="158"/>
      <c r="AD9" s="16" t="s">
        <v>402</v>
      </c>
      <c r="AE9" s="561"/>
      <c r="AF9" s="42"/>
      <c r="AG9" s="42"/>
      <c r="AH9" s="42"/>
      <c r="AI9" s="42"/>
      <c r="AJ9" s="42" t="s">
        <v>33</v>
      </c>
      <c r="AK9" s="42"/>
      <c r="AL9" s="42"/>
      <c r="AM9" s="42"/>
      <c r="AN9" s="42"/>
      <c r="AO9" s="114"/>
      <c r="AP9" s="115"/>
      <c r="AQ9" s="115"/>
      <c r="AR9" s="115" t="s">
        <v>32</v>
      </c>
      <c r="AS9" s="115"/>
      <c r="AT9" s="116"/>
      <c r="AU9" s="117"/>
      <c r="AV9" s="158"/>
      <c r="AW9" s="16" t="s">
        <v>138</v>
      </c>
      <c r="AX9" s="561"/>
      <c r="AY9" s="42"/>
      <c r="AZ9" s="42"/>
      <c r="BA9" s="42"/>
      <c r="BB9" s="42"/>
      <c r="BC9" s="42" t="s">
        <v>33</v>
      </c>
      <c r="BD9" s="42"/>
      <c r="BE9" s="42"/>
      <c r="BF9" s="42"/>
      <c r="BG9" s="42"/>
      <c r="BH9" s="114"/>
      <c r="BI9" s="115"/>
      <c r="BJ9" s="115"/>
      <c r="BK9" s="115" t="s">
        <v>32</v>
      </c>
      <c r="BL9" s="115"/>
      <c r="BM9" s="116"/>
      <c r="BN9" s="117"/>
    </row>
    <row r="10" spans="1:66" ht="79" thickBot="1" x14ac:dyDescent="0.2">
      <c r="A10" s="559" t="s">
        <v>1</v>
      </c>
      <c r="B10" s="555" t="s">
        <v>156</v>
      </c>
      <c r="C10" s="2" t="s">
        <v>122</v>
      </c>
      <c r="D10" s="729" t="s">
        <v>154</v>
      </c>
      <c r="E10" s="729" t="s">
        <v>155</v>
      </c>
      <c r="F10" s="2" t="s">
        <v>73</v>
      </c>
      <c r="G10" s="729" t="s">
        <v>309</v>
      </c>
      <c r="H10" s="729" t="s">
        <v>345</v>
      </c>
      <c r="I10" s="676" t="s">
        <v>650</v>
      </c>
      <c r="J10" s="537"/>
      <c r="K10" s="563" t="s">
        <v>153</v>
      </c>
      <c r="L10" s="106" t="s">
        <v>265</v>
      </c>
      <c r="M10" s="31" t="s">
        <v>31</v>
      </c>
      <c r="N10" s="30" t="s">
        <v>3</v>
      </c>
      <c r="O10" s="30" t="s">
        <v>268</v>
      </c>
      <c r="P10" s="32" t="s">
        <v>4</v>
      </c>
      <c r="Q10" s="29" t="s">
        <v>266</v>
      </c>
      <c r="R10" s="81" t="s">
        <v>267</v>
      </c>
      <c r="S10" s="29" t="s">
        <v>269</v>
      </c>
      <c r="T10" s="81" t="s">
        <v>647</v>
      </c>
      <c r="U10" s="29" t="s">
        <v>648</v>
      </c>
      <c r="V10" s="33" t="s">
        <v>31</v>
      </c>
      <c r="W10" s="33" t="s">
        <v>3</v>
      </c>
      <c r="X10" s="118" t="s">
        <v>274</v>
      </c>
      <c r="Y10" s="118" t="s">
        <v>266</v>
      </c>
      <c r="Z10" s="118" t="s">
        <v>275</v>
      </c>
      <c r="AA10" s="118" t="s">
        <v>276</v>
      </c>
      <c r="AB10" s="34" t="s">
        <v>30</v>
      </c>
      <c r="AC10" s="158"/>
      <c r="AD10" s="563" t="s">
        <v>153</v>
      </c>
      <c r="AE10" s="35" t="s">
        <v>270</v>
      </c>
      <c r="AF10" s="31" t="s">
        <v>31</v>
      </c>
      <c r="AG10" s="30" t="s">
        <v>3</v>
      </c>
      <c r="AH10" s="30" t="s">
        <v>268</v>
      </c>
      <c r="AI10" s="32" t="s">
        <v>4</v>
      </c>
      <c r="AJ10" s="36" t="s">
        <v>266</v>
      </c>
      <c r="AK10" s="81" t="s">
        <v>277</v>
      </c>
      <c r="AL10" s="29" t="s">
        <v>278</v>
      </c>
      <c r="AM10" s="81" t="s">
        <v>647</v>
      </c>
      <c r="AN10" s="29" t="s">
        <v>648</v>
      </c>
      <c r="AO10" s="33" t="s">
        <v>31</v>
      </c>
      <c r="AP10" s="33" t="s">
        <v>3</v>
      </c>
      <c r="AQ10" s="118" t="s">
        <v>274</v>
      </c>
      <c r="AR10" s="33" t="s">
        <v>266</v>
      </c>
      <c r="AS10" s="33" t="s">
        <v>271</v>
      </c>
      <c r="AT10" s="33" t="s">
        <v>273</v>
      </c>
      <c r="AU10" s="37" t="s">
        <v>30</v>
      </c>
      <c r="AV10" s="158"/>
      <c r="AW10" s="563" t="s">
        <v>153</v>
      </c>
      <c r="AX10" s="106" t="s">
        <v>292</v>
      </c>
      <c r="AY10" s="31" t="s">
        <v>31</v>
      </c>
      <c r="AZ10" s="30" t="s">
        <v>3</v>
      </c>
      <c r="BA10" s="30" t="s">
        <v>268</v>
      </c>
      <c r="BB10" s="32" t="s">
        <v>4</v>
      </c>
      <c r="BC10" s="29" t="s">
        <v>266</v>
      </c>
      <c r="BD10" s="81" t="s">
        <v>291</v>
      </c>
      <c r="BE10" s="29" t="s">
        <v>290</v>
      </c>
      <c r="BF10" s="81" t="s">
        <v>647</v>
      </c>
      <c r="BG10" s="29" t="s">
        <v>648</v>
      </c>
      <c r="BH10" s="33" t="s">
        <v>31</v>
      </c>
      <c r="BI10" s="33" t="s">
        <v>3</v>
      </c>
      <c r="BJ10" s="118" t="s">
        <v>274</v>
      </c>
      <c r="BK10" s="33" t="s">
        <v>266</v>
      </c>
      <c r="BL10" s="33" t="s">
        <v>646</v>
      </c>
      <c r="BM10" s="33" t="s">
        <v>272</v>
      </c>
      <c r="BN10" s="34" t="s">
        <v>30</v>
      </c>
    </row>
    <row r="11" spans="1:66" ht="15" customHeight="1" x14ac:dyDescent="0.15">
      <c r="A11" s="560">
        <f ca="1">IF($B11&gt;=YEAR($B$2),1,0)</f>
        <v>0</v>
      </c>
      <c r="B11" s="556">
        <v>2006</v>
      </c>
      <c r="C11" s="727">
        <f ca="1">INT(IF(ISNUMBER($R$2),MIN(IF($R$2&gt;0,$R$2*(1-EXP(-($T$2+$U$2)*(B11-$S$2)))/(1+$U$2/$T$2*EXP(-($T$2+$U$2)*(B11-$S$2))),IF($A11/$Q$2&gt;=1,1,($A11/$Q$2))),100%),OFFSET(#REF!,$A$2,A11-1))*10000+0.5)/10000</f>
        <v>-6.1999999999999998E-3</v>
      </c>
      <c r="D11" s="246">
        <f t="shared" ref="D11:D35" ca="1" si="0">OFFSET(inputInstall,$A$2,B11-2006)</f>
        <v>0</v>
      </c>
      <c r="E11" s="245">
        <f t="shared" ref="E11:E55" ca="1" si="1">IF(B11&gt;=YEAR($B$2),MAX($H$2*((10-(B11-YEAR($B$2)))/10),0),0)</f>
        <v>0</v>
      </c>
      <c r="F11" s="730">
        <f t="shared" ref="F11:F55" ca="1" si="2">IF(B11&lt;YEAR($F$8),0,IF(B11&gt;YEAR($F$8),1-$D$2,1-($F$9+(1-$F$9)*$D$2)))</f>
        <v>0</v>
      </c>
      <c r="G11" s="731">
        <f t="shared" ref="G11:G55" ca="1" si="3">IF(AND($B11&gt;=$X$2,$B11&lt;($X$2+$W$2)),($B11-$X$2+1)/$W$2*$Y$2,IF($B11&lt;$X$2,0,$Y$2))</f>
        <v>0</v>
      </c>
      <c r="H11" s="593">
        <f t="shared" ref="H11:H55" ca="1" si="4">IF(A11=0,0,IF(A11=1,$B$3,H10+1))</f>
        <v>0</v>
      </c>
      <c r="I11" s="677">
        <f t="shared" ref="I11:I55" ca="1" si="5">IF(AND($C$2&gt;=1,A11&gt;0),1,MIN(H11,1)/$C$2)</f>
        <v>0</v>
      </c>
      <c r="J11" s="537"/>
      <c r="K11" s="211">
        <f ca="1">MIN(MAX(100%,OFFSET(ComplianceTable,$A$2,$B11-2006)),OFFSET(ComplianceTable,$A$2,$B11-2006)+IF(Dashboard!$F$35="YES",$G11,0))</f>
        <v>0</v>
      </c>
      <c r="L11" s="105">
        <f ca="1">IF($B11&gt;YEAR($B$2),1,IF($B11=YEAR($B$2),$B$3,0))*$J$2*$D11*$M$2/1000000</f>
        <v>0</v>
      </c>
      <c r="M11" s="107">
        <f t="shared" ref="M11:M35" ca="1" si="6">-L11*(1-$K11)</f>
        <v>0</v>
      </c>
      <c r="N11" s="108">
        <f ca="1">-(L11+M11+P11)*$C11</f>
        <v>0</v>
      </c>
      <c r="O11" s="109">
        <f t="shared" ref="O11:O55" ca="1" si="7">IF($B11&gt;YEAR($B$2),$J$2,IF($B11=YEAR($B$2),$J$2*((365-($B$2-DATE($B11,1,1)))/365),0))*$E11*$M$2/1000000</f>
        <v>0</v>
      </c>
      <c r="P11" s="534">
        <f t="shared" ref="P11:P35" ca="1" si="8">-(L11+M11)*$F11</f>
        <v>0</v>
      </c>
      <c r="Q11" s="113">
        <f ca="1">M11+IF(ABS(N11)&gt;ABS(O11),N11+O11,0)+P11</f>
        <v>0</v>
      </c>
      <c r="R11" s="88">
        <f t="shared" ref="R11:R55" ca="1" si="9">(L11+M11+P11)*$E$2*IF($F$2&gt;0,$I$2,100%)</f>
        <v>0</v>
      </c>
      <c r="S11" s="606">
        <f t="shared" ref="S11:S55" ca="1" si="10">(L11+Q11)*$V$2*$E$2*IF($F$2&gt;0,$I$2,100%)</f>
        <v>0</v>
      </c>
      <c r="T11" s="88">
        <f t="shared" ref="T11:T55" ca="1" si="11">R11*(IF($A11=0,0,IF($A11=1,100%,$AB11)))</f>
        <v>0</v>
      </c>
      <c r="U11" s="606">
        <f t="shared" ref="U11:U55" ca="1" si="12">S11*(IF($A11=0,0,IF($A11=1,100%,$AB11)))</f>
        <v>0</v>
      </c>
      <c r="V11" s="112"/>
      <c r="W11" s="112"/>
      <c r="X11" s="111">
        <f ca="1">L11</f>
        <v>0</v>
      </c>
      <c r="Y11" s="112"/>
      <c r="Z11" s="111">
        <f ca="1">R11</f>
        <v>0</v>
      </c>
      <c r="AA11" s="111">
        <f ca="1">S11</f>
        <v>0</v>
      </c>
      <c r="AB11" s="632">
        <f t="shared" ref="AB11:AB35" ca="1" si="13">IF(H11=0,0,IF(H11&lt;=1,H11,IF(H11&lt;=$C$2,100%,IF(H11&gt;=$C$2+1,0,1-$B$3))))</f>
        <v>0</v>
      </c>
      <c r="AC11" s="158"/>
      <c r="AD11" s="211">
        <f ca="1">MIN(MAX(100%,OFFSET(Inputs!$CA$10,$A$2,$B11-2006)),OFFSET(Inputs!$CA$10,$A$2,$B11-2006)+IF(Dashboard!$F$35="YES",$G11,0))</f>
        <v>0</v>
      </c>
      <c r="AE11" s="554">
        <f t="shared" ref="AE11:AE55" ca="1" si="14">IF($B11&gt;YEAR($B$2),1,IF($B11=YEAR($B$2),$B$3,0))*$K$2*$D11*$N$2/1000</f>
        <v>0</v>
      </c>
      <c r="AF11" s="107">
        <f t="shared" ref="AF11:AF35" ca="1" si="15">-AE11*(1-$AD11)</f>
        <v>0</v>
      </c>
      <c r="AG11" s="108">
        <f ca="1">-(AE11+AF11+AI11)*$C11</f>
        <v>0</v>
      </c>
      <c r="AH11" s="532">
        <f t="shared" ref="AH11:AH55" ca="1" si="16">IF($B11&gt;YEAR($B$2),$K$2,IF($B11=YEAR($B$2),$K$2*((365-($B$2-DATE($B11,1,1)))/365),0))*$E11*$N$2/1000</f>
        <v>0</v>
      </c>
      <c r="AI11" s="15">
        <f t="shared" ref="AI11:AI35" ca="1" si="17">-(AE11+AF11)*$F11</f>
        <v>0</v>
      </c>
      <c r="AJ11" s="113">
        <f ca="1">AF11+IF(ABS(AG11)&gt;ABS(AH11),AG11+AH11,0)+AI11</f>
        <v>0</v>
      </c>
      <c r="AK11" s="88">
        <f t="shared" ref="AK11:AK55" ca="1" si="18">(AE11+AF11+AI11)*$E$2*IF($F$2&gt;0,$I$2,100%)</f>
        <v>0</v>
      </c>
      <c r="AL11" s="113">
        <f t="shared" ref="AL11:AL55" ca="1" si="19">(AE11+AJ11)*$V$2*$E$2*IF($F$2&gt;0,$I$2,100%)</f>
        <v>0</v>
      </c>
      <c r="AM11" s="88">
        <f t="shared" ref="AM11:AM55" ca="1" si="20">AK11*(IF($A11=0,0,IF($A11=1,100%,$AB11)))</f>
        <v>0</v>
      </c>
      <c r="AN11" s="113">
        <f t="shared" ref="AN11:AN55" ca="1" si="21">AL11*(IF($A11=0,0,IF($A11=1,100%,$AB11)))</f>
        <v>0</v>
      </c>
      <c r="AO11" s="112"/>
      <c r="AP11" s="112"/>
      <c r="AQ11" s="111">
        <f ca="1">AE11</f>
        <v>0</v>
      </c>
      <c r="AR11" s="112"/>
      <c r="AS11" s="111">
        <f ca="1">AK11</f>
        <v>0</v>
      </c>
      <c r="AT11" s="111">
        <f ca="1">AL11</f>
        <v>0</v>
      </c>
      <c r="AU11" s="3"/>
      <c r="AV11" s="158"/>
      <c r="AW11" s="211">
        <f ca="1">MIN(MAX(100%,OFFSET(Inputs!$DA$10,$A$2,$B11-2006)),OFFSET(Inputs!$DA$10,$A$2,$B11-2006)+IF(Dashboard!$F$35="YES",$G11,0))</f>
        <v>0</v>
      </c>
      <c r="AX11" s="119">
        <f t="shared" ref="AX11:AX55" ca="1" si="22">IF($B11&gt;YEAR($B$2),1,IF($B11=YEAR($B$2),$B$3,0))*($L$2+$J$2*$O$2)*$D11/1000000</f>
        <v>0</v>
      </c>
      <c r="AY11" s="107">
        <f t="shared" ref="AY11:AY35" ca="1" si="23">-AX11*(1-$AW11)</f>
        <v>0</v>
      </c>
      <c r="AZ11" s="108">
        <f ca="1">-(AX11+AY11+BB11)*$C11</f>
        <v>0</v>
      </c>
      <c r="BA11" s="120">
        <f t="shared" ref="BA11:BA55" ca="1" si="24">IF($B11&gt;YEAR($B$2),($L$2+$J$2*$O$2),IF($B11=YEAR($B$2),($L$2+$J$2*$O$2)*((365-($B$2-DATE($B11,1,1)))/365),0))*$E11/1000000</f>
        <v>0</v>
      </c>
      <c r="BB11" s="15">
        <f t="shared" ref="BB11:BB35" ca="1" si="25">-(AX11+AY11)*$F11</f>
        <v>0</v>
      </c>
      <c r="BC11" s="113">
        <f ca="1">AY11+IF(ABS(AZ11)&gt;ABS(BA11),AZ11+BA11,0)+BB11</f>
        <v>0</v>
      </c>
      <c r="BD11" s="88">
        <f t="shared" ref="BD11:BD55" ca="1" si="26">(AX11+AY11+BB11)*$E$2*IF($F$2&gt;0,$I$2,100%)</f>
        <v>0</v>
      </c>
      <c r="BE11" s="110">
        <f t="shared" ref="BE11:BE55" ca="1" si="27">(AX11+BC11)*$V$2*$E$2*IF($F$2&gt;0,$I$2,100%)</f>
        <v>0</v>
      </c>
      <c r="BF11" s="88">
        <f t="shared" ref="BF11:BF55" ca="1" si="28">BD11*(IF($A11=0,0,IF($A11=1,100%,$AB11)))</f>
        <v>0</v>
      </c>
      <c r="BG11" s="110">
        <f t="shared" ref="BG11:BG55" ca="1" si="29">BE11*(IF($A11=0,0,IF($A11=1,100%,$AB11)))</f>
        <v>0</v>
      </c>
      <c r="BH11" s="112"/>
      <c r="BI11" s="112"/>
      <c r="BJ11" s="112">
        <f ca="1">AX11</f>
        <v>0</v>
      </c>
      <c r="BK11" s="112"/>
      <c r="BL11" s="112">
        <f ca="1">BD11</f>
        <v>0</v>
      </c>
      <c r="BM11" s="112">
        <f ca="1">BE11</f>
        <v>0</v>
      </c>
      <c r="BN11" s="128"/>
    </row>
    <row r="12" spans="1:66" x14ac:dyDescent="0.15">
      <c r="A12" s="246">
        <f ca="1">IF(A11&gt;0,A11+1,IF($B12&gt;=YEAR($B$2),1,0))</f>
        <v>0</v>
      </c>
      <c r="B12" s="557">
        <v>2007</v>
      </c>
      <c r="C12" s="727">
        <f ca="1">INT(IF(ISNUMBER($R$2),MIN(IF($R$2&gt;0,$R$2*(1-EXP(-($T$2+$U$2)*(B12-$S$2)))/(1+$U$2/$T$2*EXP(-($T$2+$U$2)*(B12-$S$2))),IF($A12/$Q$2&gt;=1,1,($A12/$Q$2))),100%),OFFSET(#REF!,$A$2,A12-1))*10000+0.5)/10000</f>
        <v>-3.3E-3</v>
      </c>
      <c r="D12" s="246">
        <f t="shared" ca="1" si="0"/>
        <v>0</v>
      </c>
      <c r="E12" s="245">
        <f t="shared" ca="1" si="1"/>
        <v>0</v>
      </c>
      <c r="F12" s="728">
        <f t="shared" ca="1" si="2"/>
        <v>0</v>
      </c>
      <c r="G12" s="731">
        <f t="shared" ca="1" si="3"/>
        <v>0</v>
      </c>
      <c r="H12" s="593">
        <f t="shared" ca="1" si="4"/>
        <v>0</v>
      </c>
      <c r="I12" s="677">
        <f t="shared" ca="1" si="5"/>
        <v>0</v>
      </c>
      <c r="J12" s="537"/>
      <c r="K12" s="211">
        <f ca="1">MIN(MAX(100%,OFFSET(ComplianceTable,$A$2,$B12-2006)),OFFSET(ComplianceTable,$A$2,$B12-2006)+IF(Dashboard!$F$35="YES",$G12,0))</f>
        <v>0</v>
      </c>
      <c r="L12" s="105">
        <f t="shared" ref="L12:L55" ca="1" si="30">IF($B12&gt;YEAR($B$2),1,IF($B12=YEAR($B$2),$B$3,0))*$J$2*$D12*$M$2/1000000</f>
        <v>0</v>
      </c>
      <c r="M12" s="107">
        <f t="shared" ca="1" si="6"/>
        <v>0</v>
      </c>
      <c r="N12" s="108">
        <f t="shared" ref="N12:N35" ca="1" si="31">-(L12+M12+P12)*$C12</f>
        <v>0</v>
      </c>
      <c r="O12" s="109">
        <f t="shared" ca="1" si="7"/>
        <v>0</v>
      </c>
      <c r="P12" s="534">
        <f t="shared" ca="1" si="8"/>
        <v>0</v>
      </c>
      <c r="Q12" s="113">
        <f t="shared" ref="Q12:Q35" ca="1" si="32">M12+IF(ABS(N12)&gt;ABS(O12),N12+O12,0)+P12</f>
        <v>0</v>
      </c>
      <c r="R12" s="88">
        <f t="shared" ca="1" si="9"/>
        <v>0</v>
      </c>
      <c r="S12" s="606">
        <f t="shared" ca="1" si="10"/>
        <v>0</v>
      </c>
      <c r="T12" s="88">
        <f t="shared" ca="1" si="11"/>
        <v>0</v>
      </c>
      <c r="U12" s="606">
        <f t="shared" ca="1" si="12"/>
        <v>0</v>
      </c>
      <c r="V12" s="112"/>
      <c r="W12" s="112"/>
      <c r="X12" s="111">
        <f t="shared" ref="X12:X55" ca="1" si="33">X11+L12*(IF($A12=0,0,IF($A12=1,100%,$AB12)))</f>
        <v>0</v>
      </c>
      <c r="Y12" s="112"/>
      <c r="Z12" s="636">
        <f t="shared" ref="Z12:Z55" ca="1" si="34">Z11+R12*(IF($A12=0,0,IF($A12=1,100%,$AB12)))</f>
        <v>0</v>
      </c>
      <c r="AA12" s="636">
        <f t="shared" ref="AA12:AA55" ca="1" si="35">AA11+S12*(IF($A12=0,0,IF($A12=1,100%,$AB12)))</f>
        <v>0</v>
      </c>
      <c r="AB12" s="632">
        <f t="shared" ca="1" si="13"/>
        <v>0</v>
      </c>
      <c r="AC12" s="158"/>
      <c r="AD12" s="211">
        <f ca="1">MIN(MAX(100%,OFFSET(Inputs!$CA$10,$A$2,$B12-2006)),OFFSET(Inputs!$CA$10,$A$2,$B12-2006)+IF(Dashboard!$F$35="YES",$G12,0))</f>
        <v>0</v>
      </c>
      <c r="AE12" s="119">
        <f t="shared" ca="1" si="14"/>
        <v>0</v>
      </c>
      <c r="AF12" s="107">
        <f t="shared" ca="1" si="15"/>
        <v>0</v>
      </c>
      <c r="AG12" s="108">
        <f t="shared" ref="AG12:AG35" ca="1" si="36">-(AE12+AF12+AI12)*$C12</f>
        <v>0</v>
      </c>
      <c r="AH12" s="532">
        <f t="shared" ca="1" si="16"/>
        <v>0</v>
      </c>
      <c r="AI12" s="15">
        <f t="shared" ca="1" si="17"/>
        <v>0</v>
      </c>
      <c r="AJ12" s="113">
        <f t="shared" ref="AJ12:AJ35" ca="1" si="37">AF12+IF(ABS(AG12)&gt;ABS(AH12),AG12+AH12,0)+AI12</f>
        <v>0</v>
      </c>
      <c r="AK12" s="88">
        <f t="shared" ca="1" si="18"/>
        <v>0</v>
      </c>
      <c r="AL12" s="113">
        <f t="shared" ca="1" si="19"/>
        <v>0</v>
      </c>
      <c r="AM12" s="88">
        <f t="shared" ca="1" si="20"/>
        <v>0</v>
      </c>
      <c r="AN12" s="113">
        <f t="shared" ca="1" si="21"/>
        <v>0</v>
      </c>
      <c r="AO12" s="112"/>
      <c r="AP12" s="112"/>
      <c r="AQ12" s="111">
        <f t="shared" ref="AQ12:AQ55" ca="1" si="38">AQ11+AE12*(IF($A12=0,0,IF($A12=1,100%,$AB12)))</f>
        <v>0</v>
      </c>
      <c r="AR12" s="112"/>
      <c r="AS12" s="636">
        <f t="shared" ref="AS12:AS55" ca="1" si="39">AS11+AK12*(IF($A12=0,0,IF($A12=1,100%,$AB12)))</f>
        <v>0</v>
      </c>
      <c r="AT12" s="636">
        <f t="shared" ref="AT12:AT55" ca="1" si="40">AT11+AL12*(IF($A12=0,0,IF($A12=1,100%,$AB12)))</f>
        <v>0</v>
      </c>
      <c r="AU12" s="3"/>
      <c r="AV12" s="158"/>
      <c r="AW12" s="211">
        <f ca="1">MIN(MAX(100%,OFFSET(Inputs!$DA$10,$A$2,$B12-2006)),OFFSET(Inputs!$DA$10,$A$2,$B12-2006)+IF(Dashboard!$F$35="YES",$G12,0))</f>
        <v>0</v>
      </c>
      <c r="AX12" s="119">
        <f t="shared" ca="1" si="22"/>
        <v>0</v>
      </c>
      <c r="AY12" s="107">
        <f t="shared" ca="1" si="23"/>
        <v>0</v>
      </c>
      <c r="AZ12" s="108">
        <f t="shared" ref="AZ12:AZ35" ca="1" si="41">-(AX12+AY12+BB12)*$C12</f>
        <v>0</v>
      </c>
      <c r="BA12" s="120">
        <f t="shared" ca="1" si="24"/>
        <v>0</v>
      </c>
      <c r="BB12" s="15">
        <f t="shared" ca="1" si="25"/>
        <v>0</v>
      </c>
      <c r="BC12" s="113">
        <f t="shared" ref="BC12:BC35" ca="1" si="42">AY12+IF(ABS(AZ12)&gt;ABS(BA12),AZ12+BA12,0)+BB12</f>
        <v>0</v>
      </c>
      <c r="BD12" s="88">
        <f t="shared" ca="1" si="26"/>
        <v>0</v>
      </c>
      <c r="BE12" s="110">
        <f t="shared" ca="1" si="27"/>
        <v>0</v>
      </c>
      <c r="BF12" s="88">
        <f t="shared" ca="1" si="28"/>
        <v>0</v>
      </c>
      <c r="BG12" s="110">
        <f t="shared" ca="1" si="29"/>
        <v>0</v>
      </c>
      <c r="BH12" s="112"/>
      <c r="BI12" s="112"/>
      <c r="BJ12" s="112">
        <f t="shared" ref="BJ12:BJ55" ca="1" si="43">BJ11+AX12*(IF($A12=0,0,IF($A12=1,100%,$AB12)))</f>
        <v>0</v>
      </c>
      <c r="BK12" s="112"/>
      <c r="BL12" s="121">
        <f t="shared" ref="BL12:BL55" ca="1" si="44">BL11+BD12*(IF($A12=0,0,IF($A12=1,100%,$AB12)))</f>
        <v>0</v>
      </c>
      <c r="BM12" s="121">
        <f t="shared" ref="BM12:BM55" ca="1" si="45">BM11+BE12*(IF($A12=0,0,IF($A12=1,100%,$AB12)))</f>
        <v>0</v>
      </c>
      <c r="BN12" s="128"/>
    </row>
    <row r="13" spans="1:66" x14ac:dyDescent="0.15">
      <c r="A13" s="246">
        <f t="shared" ref="A13:A55" ca="1" si="46">IF(A12&gt;0,A12+1,IF($B13&gt;=YEAR($B$2),1,0))</f>
        <v>0</v>
      </c>
      <c r="B13" s="557">
        <v>2008</v>
      </c>
      <c r="C13" s="727">
        <f ca="1">INT(IF(ISNUMBER($R$2),MIN(IF($R$2&gt;0,$R$2*(1-EXP(-($T$2+$U$2)*(B13-$S$2)))/(1+$U$2/$T$2*EXP(-($T$2+$U$2)*(B13-$S$2))),IF($A13/$Q$2&gt;=1,1,($A13/$Q$2))),100%),OFFSET(#REF!,$A$2,A13-1))*10000+0.5)/10000</f>
        <v>0</v>
      </c>
      <c r="D13" s="246">
        <f t="shared" ca="1" si="0"/>
        <v>0</v>
      </c>
      <c r="E13" s="245">
        <f t="shared" ca="1" si="1"/>
        <v>0</v>
      </c>
      <c r="F13" s="728">
        <f t="shared" ca="1" si="2"/>
        <v>0</v>
      </c>
      <c r="G13" s="731">
        <f t="shared" ca="1" si="3"/>
        <v>0</v>
      </c>
      <c r="H13" s="593">
        <f t="shared" ca="1" si="4"/>
        <v>0</v>
      </c>
      <c r="I13" s="677">
        <f t="shared" ca="1" si="5"/>
        <v>0</v>
      </c>
      <c r="J13" s="537"/>
      <c r="K13" s="211">
        <f ca="1">MIN(MAX(100%,OFFSET(ComplianceTable,$A$2,$B13-2006)),OFFSET(ComplianceTable,$A$2,$B13-2006)+IF(Dashboard!$F$35="YES",$G13,0))</f>
        <v>0</v>
      </c>
      <c r="L13" s="105">
        <f t="shared" ca="1" si="30"/>
        <v>0</v>
      </c>
      <c r="M13" s="107">
        <f t="shared" ca="1" si="6"/>
        <v>0</v>
      </c>
      <c r="N13" s="108">
        <f t="shared" ca="1" si="31"/>
        <v>0</v>
      </c>
      <c r="O13" s="109">
        <f t="shared" ca="1" si="7"/>
        <v>0</v>
      </c>
      <c r="P13" s="534">
        <f t="shared" ca="1" si="8"/>
        <v>0</v>
      </c>
      <c r="Q13" s="113">
        <f t="shared" ca="1" si="32"/>
        <v>0</v>
      </c>
      <c r="R13" s="88">
        <f t="shared" ca="1" si="9"/>
        <v>0</v>
      </c>
      <c r="S13" s="606">
        <f t="shared" ca="1" si="10"/>
        <v>0</v>
      </c>
      <c r="T13" s="88">
        <f t="shared" ca="1" si="11"/>
        <v>0</v>
      </c>
      <c r="U13" s="606">
        <f t="shared" ca="1" si="12"/>
        <v>0</v>
      </c>
      <c r="V13" s="112"/>
      <c r="W13" s="112"/>
      <c r="X13" s="111">
        <f t="shared" ca="1" si="33"/>
        <v>0</v>
      </c>
      <c r="Y13" s="112"/>
      <c r="Z13" s="636">
        <f t="shared" ca="1" si="34"/>
        <v>0</v>
      </c>
      <c r="AA13" s="636">
        <f t="shared" ca="1" si="35"/>
        <v>0</v>
      </c>
      <c r="AB13" s="632">
        <f t="shared" ca="1" si="13"/>
        <v>0</v>
      </c>
      <c r="AC13" s="158"/>
      <c r="AD13" s="211">
        <f ca="1">MIN(MAX(100%,OFFSET(Inputs!$CA$10,$A$2,$B13-2006)),OFFSET(Inputs!$CA$10,$A$2,$B13-2006)+IF(Dashboard!$F$35="YES",$G13,0))</f>
        <v>0</v>
      </c>
      <c r="AE13" s="119">
        <f t="shared" ca="1" si="14"/>
        <v>0</v>
      </c>
      <c r="AF13" s="107">
        <f t="shared" ca="1" si="15"/>
        <v>0</v>
      </c>
      <c r="AG13" s="108">
        <f t="shared" ca="1" si="36"/>
        <v>0</v>
      </c>
      <c r="AH13" s="532">
        <f t="shared" ca="1" si="16"/>
        <v>0</v>
      </c>
      <c r="AI13" s="15">
        <f t="shared" ca="1" si="17"/>
        <v>0</v>
      </c>
      <c r="AJ13" s="113">
        <f t="shared" ca="1" si="37"/>
        <v>0</v>
      </c>
      <c r="AK13" s="88">
        <f t="shared" ca="1" si="18"/>
        <v>0</v>
      </c>
      <c r="AL13" s="113">
        <f t="shared" ca="1" si="19"/>
        <v>0</v>
      </c>
      <c r="AM13" s="88">
        <f t="shared" ca="1" si="20"/>
        <v>0</v>
      </c>
      <c r="AN13" s="113">
        <f t="shared" ca="1" si="21"/>
        <v>0</v>
      </c>
      <c r="AO13" s="112"/>
      <c r="AP13" s="112"/>
      <c r="AQ13" s="111">
        <f t="shared" ca="1" si="38"/>
        <v>0</v>
      </c>
      <c r="AR13" s="112"/>
      <c r="AS13" s="636">
        <f t="shared" ca="1" si="39"/>
        <v>0</v>
      </c>
      <c r="AT13" s="636">
        <f t="shared" ca="1" si="40"/>
        <v>0</v>
      </c>
      <c r="AU13" s="3"/>
      <c r="AV13" s="158"/>
      <c r="AW13" s="211">
        <f ca="1">MIN(MAX(100%,OFFSET(Inputs!$DA$10,$A$2,$B13-2006)),OFFSET(Inputs!$DA$10,$A$2,$B13-2006)+IF(Dashboard!$F$35="YES",$G13,0))</f>
        <v>0</v>
      </c>
      <c r="AX13" s="119">
        <f t="shared" ca="1" si="22"/>
        <v>0</v>
      </c>
      <c r="AY13" s="107">
        <f t="shared" ca="1" si="23"/>
        <v>0</v>
      </c>
      <c r="AZ13" s="108">
        <f t="shared" ca="1" si="41"/>
        <v>0</v>
      </c>
      <c r="BA13" s="120">
        <f t="shared" ca="1" si="24"/>
        <v>0</v>
      </c>
      <c r="BB13" s="15">
        <f t="shared" ca="1" si="25"/>
        <v>0</v>
      </c>
      <c r="BC13" s="113">
        <f t="shared" ca="1" si="42"/>
        <v>0</v>
      </c>
      <c r="BD13" s="88">
        <f t="shared" ca="1" si="26"/>
        <v>0</v>
      </c>
      <c r="BE13" s="110">
        <f t="shared" ca="1" si="27"/>
        <v>0</v>
      </c>
      <c r="BF13" s="88">
        <f t="shared" ca="1" si="28"/>
        <v>0</v>
      </c>
      <c r="BG13" s="110">
        <f t="shared" ca="1" si="29"/>
        <v>0</v>
      </c>
      <c r="BH13" s="112"/>
      <c r="BI13" s="112"/>
      <c r="BJ13" s="112">
        <f t="shared" ca="1" si="43"/>
        <v>0</v>
      </c>
      <c r="BK13" s="112"/>
      <c r="BL13" s="121">
        <f t="shared" ca="1" si="44"/>
        <v>0</v>
      </c>
      <c r="BM13" s="121">
        <f t="shared" ca="1" si="45"/>
        <v>0</v>
      </c>
      <c r="BN13" s="128"/>
    </row>
    <row r="14" spans="1:66" x14ac:dyDescent="0.15">
      <c r="A14" s="246">
        <f t="shared" ca="1" si="46"/>
        <v>0</v>
      </c>
      <c r="B14" s="556">
        <v>2009</v>
      </c>
      <c r="C14" s="727">
        <f ca="1">INT(IF(ISNUMBER($R$2),MIN(IF($R$2&gt;0,$R$2*(1-EXP(-($T$2+$U$2)*(B14-$S$2)))/(1+$U$2/$T$2*EXP(-($T$2+$U$2)*(B14-$S$2))),IF($A14/$Q$2&gt;=1,1,($A14/$Q$2))),100%),OFFSET(#REF!,$A$2,A14-1))*10000+0.5)/10000</f>
        <v>3.8999999999999998E-3</v>
      </c>
      <c r="D14" s="246">
        <f t="shared" ca="1" si="0"/>
        <v>0</v>
      </c>
      <c r="E14" s="245">
        <f t="shared" ca="1" si="1"/>
        <v>0</v>
      </c>
      <c r="F14" s="728">
        <f t="shared" ca="1" si="2"/>
        <v>0</v>
      </c>
      <c r="G14" s="731">
        <f t="shared" ca="1" si="3"/>
        <v>0</v>
      </c>
      <c r="H14" s="593">
        <f t="shared" ca="1" si="4"/>
        <v>0</v>
      </c>
      <c r="I14" s="677">
        <f t="shared" ca="1" si="5"/>
        <v>0</v>
      </c>
      <c r="J14" s="537"/>
      <c r="K14" s="211">
        <f ca="1">MIN(MAX(100%,OFFSET(ComplianceTable,$A$2,$B14-2006)),OFFSET(ComplianceTable,$A$2,$B14-2006)+IF(Dashboard!$F$35="YES",$G14,0))</f>
        <v>0</v>
      </c>
      <c r="L14" s="105">
        <f t="shared" ca="1" si="30"/>
        <v>0</v>
      </c>
      <c r="M14" s="107">
        <f t="shared" ca="1" si="6"/>
        <v>0</v>
      </c>
      <c r="N14" s="108">
        <f t="shared" ca="1" si="31"/>
        <v>0</v>
      </c>
      <c r="O14" s="109">
        <f t="shared" ca="1" si="7"/>
        <v>0</v>
      </c>
      <c r="P14" s="534">
        <f t="shared" ca="1" si="8"/>
        <v>0</v>
      </c>
      <c r="Q14" s="113">
        <f t="shared" ca="1" si="32"/>
        <v>0</v>
      </c>
      <c r="R14" s="88">
        <f t="shared" ca="1" si="9"/>
        <v>0</v>
      </c>
      <c r="S14" s="606">
        <f t="shared" ca="1" si="10"/>
        <v>0</v>
      </c>
      <c r="T14" s="88">
        <f t="shared" ca="1" si="11"/>
        <v>0</v>
      </c>
      <c r="U14" s="606">
        <f t="shared" ca="1" si="12"/>
        <v>0</v>
      </c>
      <c r="V14" s="112"/>
      <c r="W14" s="112"/>
      <c r="X14" s="111">
        <f t="shared" ca="1" si="33"/>
        <v>0</v>
      </c>
      <c r="Y14" s="112"/>
      <c r="Z14" s="636">
        <f t="shared" ca="1" si="34"/>
        <v>0</v>
      </c>
      <c r="AA14" s="636">
        <f t="shared" ca="1" si="35"/>
        <v>0</v>
      </c>
      <c r="AB14" s="632">
        <f t="shared" ca="1" si="13"/>
        <v>0</v>
      </c>
      <c r="AC14" s="158"/>
      <c r="AD14" s="211">
        <f ca="1">MIN(MAX(100%,OFFSET(Inputs!$CA$10,$A$2,$B14-2006)),OFFSET(Inputs!$CA$10,$A$2,$B14-2006)+IF(Dashboard!$F$35="YES",$G14,0))</f>
        <v>0</v>
      </c>
      <c r="AE14" s="119">
        <f t="shared" ca="1" si="14"/>
        <v>0</v>
      </c>
      <c r="AF14" s="107">
        <f t="shared" ca="1" si="15"/>
        <v>0</v>
      </c>
      <c r="AG14" s="108">
        <f t="shared" ca="1" si="36"/>
        <v>0</v>
      </c>
      <c r="AH14" s="532">
        <f t="shared" ca="1" si="16"/>
        <v>0</v>
      </c>
      <c r="AI14" s="15">
        <f t="shared" ca="1" si="17"/>
        <v>0</v>
      </c>
      <c r="AJ14" s="113">
        <f t="shared" ca="1" si="37"/>
        <v>0</v>
      </c>
      <c r="AK14" s="88">
        <f t="shared" ca="1" si="18"/>
        <v>0</v>
      </c>
      <c r="AL14" s="113">
        <f t="shared" ca="1" si="19"/>
        <v>0</v>
      </c>
      <c r="AM14" s="88">
        <f t="shared" ca="1" si="20"/>
        <v>0</v>
      </c>
      <c r="AN14" s="113">
        <f t="shared" ca="1" si="21"/>
        <v>0</v>
      </c>
      <c r="AO14" s="112"/>
      <c r="AP14" s="112"/>
      <c r="AQ14" s="111">
        <f t="shared" ca="1" si="38"/>
        <v>0</v>
      </c>
      <c r="AR14" s="112"/>
      <c r="AS14" s="636">
        <f t="shared" ca="1" si="39"/>
        <v>0</v>
      </c>
      <c r="AT14" s="636">
        <f t="shared" ca="1" si="40"/>
        <v>0</v>
      </c>
      <c r="AU14" s="3"/>
      <c r="AV14" s="158"/>
      <c r="AW14" s="211">
        <f ca="1">MIN(MAX(100%,OFFSET(Inputs!$DA$10,$A$2,$B14-2006)),OFFSET(Inputs!$DA$10,$A$2,$B14-2006)+IF(Dashboard!$F$35="YES",$G14,0))</f>
        <v>0</v>
      </c>
      <c r="AX14" s="119">
        <f t="shared" ca="1" si="22"/>
        <v>0</v>
      </c>
      <c r="AY14" s="107">
        <f t="shared" ca="1" si="23"/>
        <v>0</v>
      </c>
      <c r="AZ14" s="108">
        <f t="shared" ca="1" si="41"/>
        <v>0</v>
      </c>
      <c r="BA14" s="120">
        <f t="shared" ca="1" si="24"/>
        <v>0</v>
      </c>
      <c r="BB14" s="15">
        <f t="shared" ca="1" si="25"/>
        <v>0</v>
      </c>
      <c r="BC14" s="113">
        <f t="shared" ca="1" si="42"/>
        <v>0</v>
      </c>
      <c r="BD14" s="88">
        <f t="shared" ca="1" si="26"/>
        <v>0</v>
      </c>
      <c r="BE14" s="110">
        <f t="shared" ca="1" si="27"/>
        <v>0</v>
      </c>
      <c r="BF14" s="88">
        <f t="shared" ca="1" si="28"/>
        <v>0</v>
      </c>
      <c r="BG14" s="110">
        <f t="shared" ca="1" si="29"/>
        <v>0</v>
      </c>
      <c r="BH14" s="112"/>
      <c r="BI14" s="112"/>
      <c r="BJ14" s="112">
        <f t="shared" ca="1" si="43"/>
        <v>0</v>
      </c>
      <c r="BK14" s="112"/>
      <c r="BL14" s="121">
        <f t="shared" ca="1" si="44"/>
        <v>0</v>
      </c>
      <c r="BM14" s="121">
        <f t="shared" ca="1" si="45"/>
        <v>0</v>
      </c>
      <c r="BN14" s="128"/>
    </row>
    <row r="15" spans="1:66" x14ac:dyDescent="0.15">
      <c r="A15" s="246">
        <f t="shared" ca="1" si="46"/>
        <v>0</v>
      </c>
      <c r="B15" s="556">
        <v>2010</v>
      </c>
      <c r="C15" s="727">
        <f ca="1">INT(IF(ISNUMBER($R$2),MIN(IF($R$2&gt;0,$R$2*(1-EXP(-($T$2+$U$2)*(B15-$S$2)))/(1+$U$2/$T$2*EXP(-($T$2+$U$2)*(B15-$S$2))),IF($A15/$Q$2&gt;=1,1,($A15/$Q$2))),100%),OFFSET(#REF!,$A$2,A15-1))*10000+0.5)/10000</f>
        <v>8.3999999999999995E-3</v>
      </c>
      <c r="D15" s="246">
        <f t="shared" ca="1" si="0"/>
        <v>0</v>
      </c>
      <c r="E15" s="245">
        <f t="shared" ca="1" si="1"/>
        <v>0</v>
      </c>
      <c r="F15" s="728">
        <f t="shared" ca="1" si="2"/>
        <v>0</v>
      </c>
      <c r="G15" s="731">
        <f t="shared" ca="1" si="3"/>
        <v>0</v>
      </c>
      <c r="H15" s="593">
        <f t="shared" ca="1" si="4"/>
        <v>0</v>
      </c>
      <c r="I15" s="677">
        <f t="shared" ca="1" si="5"/>
        <v>0</v>
      </c>
      <c r="J15" s="537"/>
      <c r="K15" s="211">
        <f ca="1">MIN(MAX(100%,OFFSET(ComplianceTable,$A$2,$B15-2006)),OFFSET(ComplianceTable,$A$2,$B15-2006)+IF(Dashboard!$F$35="YES",$G15,0))</f>
        <v>0</v>
      </c>
      <c r="L15" s="105">
        <f t="shared" ca="1" si="30"/>
        <v>0</v>
      </c>
      <c r="M15" s="107">
        <f t="shared" ca="1" si="6"/>
        <v>0</v>
      </c>
      <c r="N15" s="108">
        <f t="shared" ca="1" si="31"/>
        <v>0</v>
      </c>
      <c r="O15" s="109">
        <f t="shared" ca="1" si="7"/>
        <v>0</v>
      </c>
      <c r="P15" s="534">
        <f t="shared" ca="1" si="8"/>
        <v>0</v>
      </c>
      <c r="Q15" s="113">
        <f t="shared" ca="1" si="32"/>
        <v>0</v>
      </c>
      <c r="R15" s="88">
        <f t="shared" ca="1" si="9"/>
        <v>0</v>
      </c>
      <c r="S15" s="606">
        <f t="shared" ca="1" si="10"/>
        <v>0</v>
      </c>
      <c r="T15" s="88">
        <f t="shared" ca="1" si="11"/>
        <v>0</v>
      </c>
      <c r="U15" s="606">
        <f t="shared" ca="1" si="12"/>
        <v>0</v>
      </c>
      <c r="V15" s="112"/>
      <c r="W15" s="112"/>
      <c r="X15" s="111">
        <f t="shared" ca="1" si="33"/>
        <v>0</v>
      </c>
      <c r="Y15" s="112"/>
      <c r="Z15" s="636">
        <f t="shared" ca="1" si="34"/>
        <v>0</v>
      </c>
      <c r="AA15" s="636">
        <f t="shared" ca="1" si="35"/>
        <v>0</v>
      </c>
      <c r="AB15" s="632">
        <f t="shared" ca="1" si="13"/>
        <v>0</v>
      </c>
      <c r="AC15" s="158"/>
      <c r="AD15" s="211">
        <f ca="1">MIN(MAX(100%,OFFSET(Inputs!$CA$10,$A$2,$B15-2006)),OFFSET(Inputs!$CA$10,$A$2,$B15-2006)+IF(Dashboard!$F$35="YES",$G15,0))</f>
        <v>0</v>
      </c>
      <c r="AE15" s="119">
        <f t="shared" ca="1" si="14"/>
        <v>0</v>
      </c>
      <c r="AF15" s="107">
        <f t="shared" ca="1" si="15"/>
        <v>0</v>
      </c>
      <c r="AG15" s="108">
        <f t="shared" ca="1" si="36"/>
        <v>0</v>
      </c>
      <c r="AH15" s="532">
        <f t="shared" ca="1" si="16"/>
        <v>0</v>
      </c>
      <c r="AI15" s="15">
        <f t="shared" ca="1" si="17"/>
        <v>0</v>
      </c>
      <c r="AJ15" s="113">
        <f t="shared" ca="1" si="37"/>
        <v>0</v>
      </c>
      <c r="AK15" s="88">
        <f t="shared" ca="1" si="18"/>
        <v>0</v>
      </c>
      <c r="AL15" s="113">
        <f t="shared" ca="1" si="19"/>
        <v>0</v>
      </c>
      <c r="AM15" s="88">
        <f t="shared" ca="1" si="20"/>
        <v>0</v>
      </c>
      <c r="AN15" s="113">
        <f t="shared" ca="1" si="21"/>
        <v>0</v>
      </c>
      <c r="AO15" s="112"/>
      <c r="AP15" s="112"/>
      <c r="AQ15" s="111">
        <f t="shared" ca="1" si="38"/>
        <v>0</v>
      </c>
      <c r="AR15" s="112"/>
      <c r="AS15" s="636">
        <f t="shared" ca="1" si="39"/>
        <v>0</v>
      </c>
      <c r="AT15" s="636">
        <f t="shared" ca="1" si="40"/>
        <v>0</v>
      </c>
      <c r="AU15" s="3"/>
      <c r="AV15" s="158"/>
      <c r="AW15" s="211">
        <f ca="1">MIN(MAX(100%,OFFSET(Inputs!$DA$10,$A$2,$B15-2006)),OFFSET(Inputs!$DA$10,$A$2,$B15-2006)+IF(Dashboard!$F$35="YES",$G15,0))</f>
        <v>0</v>
      </c>
      <c r="AX15" s="119">
        <f t="shared" ca="1" si="22"/>
        <v>0</v>
      </c>
      <c r="AY15" s="107">
        <f t="shared" ca="1" si="23"/>
        <v>0</v>
      </c>
      <c r="AZ15" s="108">
        <f t="shared" ca="1" si="41"/>
        <v>0</v>
      </c>
      <c r="BA15" s="120">
        <f t="shared" ca="1" si="24"/>
        <v>0</v>
      </c>
      <c r="BB15" s="15">
        <f t="shared" ca="1" si="25"/>
        <v>0</v>
      </c>
      <c r="BC15" s="113">
        <f t="shared" ca="1" si="42"/>
        <v>0</v>
      </c>
      <c r="BD15" s="88">
        <f t="shared" ca="1" si="26"/>
        <v>0</v>
      </c>
      <c r="BE15" s="110">
        <f t="shared" ca="1" si="27"/>
        <v>0</v>
      </c>
      <c r="BF15" s="88">
        <f t="shared" ca="1" si="28"/>
        <v>0</v>
      </c>
      <c r="BG15" s="110">
        <f t="shared" ca="1" si="29"/>
        <v>0</v>
      </c>
      <c r="BH15" s="112"/>
      <c r="BI15" s="112"/>
      <c r="BJ15" s="112">
        <f t="shared" ca="1" si="43"/>
        <v>0</v>
      </c>
      <c r="BK15" s="112"/>
      <c r="BL15" s="121">
        <f t="shared" ca="1" si="44"/>
        <v>0</v>
      </c>
      <c r="BM15" s="121">
        <f t="shared" ca="1" si="45"/>
        <v>0</v>
      </c>
      <c r="BN15" s="128"/>
    </row>
    <row r="16" spans="1:66" x14ac:dyDescent="0.15">
      <c r="A16" s="246">
        <f t="shared" ca="1" si="46"/>
        <v>0</v>
      </c>
      <c r="B16" s="556">
        <v>2011</v>
      </c>
      <c r="C16" s="727">
        <f ca="1">INT(IF(ISNUMBER($R$2),MIN(IF($R$2&gt;0,$R$2*(1-EXP(-($T$2+$U$2)*(B16-$S$2)))/(1+$U$2/$T$2*EXP(-($T$2+$U$2)*(B16-$S$2))),IF($A16/$Q$2&gt;=1,1,($A16/$Q$2))),100%),OFFSET(#REF!,$A$2,A16-1))*10000+0.5)/10000</f>
        <v>1.35E-2</v>
      </c>
      <c r="D16" s="246">
        <f t="shared" ca="1" si="0"/>
        <v>0</v>
      </c>
      <c r="E16" s="245">
        <f t="shared" ca="1" si="1"/>
        <v>0</v>
      </c>
      <c r="F16" s="728">
        <f t="shared" ca="1" si="2"/>
        <v>0</v>
      </c>
      <c r="G16" s="731">
        <f t="shared" ca="1" si="3"/>
        <v>0</v>
      </c>
      <c r="H16" s="593">
        <f t="shared" ca="1" si="4"/>
        <v>0</v>
      </c>
      <c r="I16" s="677">
        <f t="shared" ca="1" si="5"/>
        <v>0</v>
      </c>
      <c r="J16" s="537"/>
      <c r="K16" s="211">
        <f ca="1">MIN(MAX(100%,OFFSET(ComplianceTable,$A$2,$B16-2006)),OFFSET(ComplianceTable,$A$2,$B16-2006)+IF(Dashboard!$F$35="YES",$G16,0))</f>
        <v>0</v>
      </c>
      <c r="L16" s="105">
        <f t="shared" ca="1" si="30"/>
        <v>0</v>
      </c>
      <c r="M16" s="107">
        <f t="shared" ca="1" si="6"/>
        <v>0</v>
      </c>
      <c r="N16" s="108">
        <f t="shared" ca="1" si="31"/>
        <v>0</v>
      </c>
      <c r="O16" s="109">
        <f t="shared" ca="1" si="7"/>
        <v>0</v>
      </c>
      <c r="P16" s="534">
        <f t="shared" ca="1" si="8"/>
        <v>0</v>
      </c>
      <c r="Q16" s="113">
        <f t="shared" ca="1" si="32"/>
        <v>0</v>
      </c>
      <c r="R16" s="88">
        <f t="shared" ca="1" si="9"/>
        <v>0</v>
      </c>
      <c r="S16" s="606">
        <f t="shared" ca="1" si="10"/>
        <v>0</v>
      </c>
      <c r="T16" s="88">
        <f t="shared" ca="1" si="11"/>
        <v>0</v>
      </c>
      <c r="U16" s="606">
        <f t="shared" ca="1" si="12"/>
        <v>0</v>
      </c>
      <c r="V16" s="112"/>
      <c r="W16" s="112"/>
      <c r="X16" s="111">
        <f t="shared" ca="1" si="33"/>
        <v>0</v>
      </c>
      <c r="Y16" s="112"/>
      <c r="Z16" s="636">
        <f t="shared" ca="1" si="34"/>
        <v>0</v>
      </c>
      <c r="AA16" s="636">
        <f t="shared" ca="1" si="35"/>
        <v>0</v>
      </c>
      <c r="AB16" s="632">
        <f t="shared" ca="1" si="13"/>
        <v>0</v>
      </c>
      <c r="AC16" s="158"/>
      <c r="AD16" s="211">
        <f ca="1">MIN(MAX(100%,OFFSET(Inputs!$CA$10,$A$2,$B16-2006)),OFFSET(Inputs!$CA$10,$A$2,$B16-2006)+IF(Dashboard!$F$35="YES",$G16,0))</f>
        <v>0</v>
      </c>
      <c r="AE16" s="119">
        <f t="shared" ca="1" si="14"/>
        <v>0</v>
      </c>
      <c r="AF16" s="107">
        <f t="shared" ca="1" si="15"/>
        <v>0</v>
      </c>
      <c r="AG16" s="108">
        <f t="shared" ca="1" si="36"/>
        <v>0</v>
      </c>
      <c r="AH16" s="532">
        <f t="shared" ca="1" si="16"/>
        <v>0</v>
      </c>
      <c r="AI16" s="15">
        <f t="shared" ca="1" si="17"/>
        <v>0</v>
      </c>
      <c r="AJ16" s="113">
        <f t="shared" ca="1" si="37"/>
        <v>0</v>
      </c>
      <c r="AK16" s="88">
        <f t="shared" ca="1" si="18"/>
        <v>0</v>
      </c>
      <c r="AL16" s="113">
        <f t="shared" ca="1" si="19"/>
        <v>0</v>
      </c>
      <c r="AM16" s="88">
        <f t="shared" ca="1" si="20"/>
        <v>0</v>
      </c>
      <c r="AN16" s="113">
        <f t="shared" ca="1" si="21"/>
        <v>0</v>
      </c>
      <c r="AO16" s="112"/>
      <c r="AP16" s="112"/>
      <c r="AQ16" s="111">
        <f t="shared" ca="1" si="38"/>
        <v>0</v>
      </c>
      <c r="AR16" s="112"/>
      <c r="AS16" s="636">
        <f t="shared" ca="1" si="39"/>
        <v>0</v>
      </c>
      <c r="AT16" s="636">
        <f t="shared" ca="1" si="40"/>
        <v>0</v>
      </c>
      <c r="AU16" s="3"/>
      <c r="AV16" s="158"/>
      <c r="AW16" s="211">
        <f ca="1">MIN(MAX(100%,OFFSET(Inputs!$DA$10,$A$2,$B16-2006)),OFFSET(Inputs!$DA$10,$A$2,$B16-2006)+IF(Dashboard!$F$35="YES",$G16,0))</f>
        <v>0</v>
      </c>
      <c r="AX16" s="119">
        <f t="shared" ca="1" si="22"/>
        <v>0</v>
      </c>
      <c r="AY16" s="107">
        <f t="shared" ca="1" si="23"/>
        <v>0</v>
      </c>
      <c r="AZ16" s="108">
        <f t="shared" ca="1" si="41"/>
        <v>0</v>
      </c>
      <c r="BA16" s="120">
        <f t="shared" ca="1" si="24"/>
        <v>0</v>
      </c>
      <c r="BB16" s="15">
        <f t="shared" ca="1" si="25"/>
        <v>0</v>
      </c>
      <c r="BC16" s="113">
        <f t="shared" ca="1" si="42"/>
        <v>0</v>
      </c>
      <c r="BD16" s="88">
        <f t="shared" ca="1" si="26"/>
        <v>0</v>
      </c>
      <c r="BE16" s="110">
        <f t="shared" ca="1" si="27"/>
        <v>0</v>
      </c>
      <c r="BF16" s="88">
        <f t="shared" ca="1" si="28"/>
        <v>0</v>
      </c>
      <c r="BG16" s="110">
        <f t="shared" ca="1" si="29"/>
        <v>0</v>
      </c>
      <c r="BH16" s="112"/>
      <c r="BI16" s="112"/>
      <c r="BJ16" s="112">
        <f t="shared" ca="1" si="43"/>
        <v>0</v>
      </c>
      <c r="BK16" s="112"/>
      <c r="BL16" s="121">
        <f t="shared" ca="1" si="44"/>
        <v>0</v>
      </c>
      <c r="BM16" s="121">
        <f t="shared" ca="1" si="45"/>
        <v>0</v>
      </c>
      <c r="BN16" s="128"/>
    </row>
    <row r="17" spans="1:66" x14ac:dyDescent="0.15">
      <c r="A17" s="246">
        <f t="shared" ca="1" si="46"/>
        <v>0</v>
      </c>
      <c r="B17" s="556">
        <v>2012</v>
      </c>
      <c r="C17" s="727">
        <f ca="1">INT(IF(ISNUMBER($R$2),MIN(IF($R$2&gt;0,$R$2*(1-EXP(-($T$2+$U$2)*(B17-$S$2)))/(1+$U$2/$T$2*EXP(-($T$2+$U$2)*(B17-$S$2))),IF($A17/$Q$2&gt;=1,1,($A17/$Q$2))),100%),OFFSET(#REF!,$A$2,A17-1))*10000+0.5)/10000</f>
        <v>1.9300000000000001E-2</v>
      </c>
      <c r="D17" s="246">
        <f t="shared" ca="1" si="0"/>
        <v>0</v>
      </c>
      <c r="E17" s="245">
        <f t="shared" ca="1" si="1"/>
        <v>0</v>
      </c>
      <c r="F17" s="728">
        <f t="shared" ca="1" si="2"/>
        <v>0</v>
      </c>
      <c r="G17" s="731">
        <f t="shared" ca="1" si="3"/>
        <v>0</v>
      </c>
      <c r="H17" s="593">
        <f t="shared" ca="1" si="4"/>
        <v>0</v>
      </c>
      <c r="I17" s="677">
        <f t="shared" ca="1" si="5"/>
        <v>0</v>
      </c>
      <c r="J17" s="537"/>
      <c r="K17" s="211">
        <f ca="1">MIN(MAX(100%,OFFSET(ComplianceTable,$A$2,$B17-2006)),OFFSET(ComplianceTable,$A$2,$B17-2006)+IF(Dashboard!$F$35="YES",$G17,0))</f>
        <v>0</v>
      </c>
      <c r="L17" s="105">
        <f t="shared" ca="1" si="30"/>
        <v>0</v>
      </c>
      <c r="M17" s="107">
        <f t="shared" ca="1" si="6"/>
        <v>0</v>
      </c>
      <c r="N17" s="108">
        <f t="shared" ca="1" si="31"/>
        <v>0</v>
      </c>
      <c r="O17" s="109">
        <f t="shared" ca="1" si="7"/>
        <v>0</v>
      </c>
      <c r="P17" s="534">
        <f t="shared" ca="1" si="8"/>
        <v>0</v>
      </c>
      <c r="Q17" s="113">
        <f t="shared" ca="1" si="32"/>
        <v>0</v>
      </c>
      <c r="R17" s="88">
        <f t="shared" ca="1" si="9"/>
        <v>0</v>
      </c>
      <c r="S17" s="606">
        <f t="shared" ca="1" si="10"/>
        <v>0</v>
      </c>
      <c r="T17" s="88">
        <f t="shared" ca="1" si="11"/>
        <v>0</v>
      </c>
      <c r="U17" s="606">
        <f t="shared" ca="1" si="12"/>
        <v>0</v>
      </c>
      <c r="V17" s="112"/>
      <c r="W17" s="112"/>
      <c r="X17" s="111">
        <f t="shared" ca="1" si="33"/>
        <v>0</v>
      </c>
      <c r="Y17" s="112"/>
      <c r="Z17" s="636">
        <f t="shared" ca="1" si="34"/>
        <v>0</v>
      </c>
      <c r="AA17" s="636">
        <f t="shared" ca="1" si="35"/>
        <v>0</v>
      </c>
      <c r="AB17" s="632">
        <f t="shared" ca="1" si="13"/>
        <v>0</v>
      </c>
      <c r="AC17" s="158"/>
      <c r="AD17" s="211">
        <f ca="1">MIN(MAX(100%,OFFSET(Inputs!$CA$10,$A$2,$B17-2006)),OFFSET(Inputs!$CA$10,$A$2,$B17-2006)+IF(Dashboard!$F$35="YES",$G17,0))</f>
        <v>0</v>
      </c>
      <c r="AE17" s="119">
        <f t="shared" ca="1" si="14"/>
        <v>0</v>
      </c>
      <c r="AF17" s="107">
        <f t="shared" ca="1" si="15"/>
        <v>0</v>
      </c>
      <c r="AG17" s="108">
        <f t="shared" ca="1" si="36"/>
        <v>0</v>
      </c>
      <c r="AH17" s="532">
        <f t="shared" ca="1" si="16"/>
        <v>0</v>
      </c>
      <c r="AI17" s="15">
        <f t="shared" ca="1" si="17"/>
        <v>0</v>
      </c>
      <c r="AJ17" s="113">
        <f t="shared" ca="1" si="37"/>
        <v>0</v>
      </c>
      <c r="AK17" s="88">
        <f t="shared" ca="1" si="18"/>
        <v>0</v>
      </c>
      <c r="AL17" s="113">
        <f t="shared" ca="1" si="19"/>
        <v>0</v>
      </c>
      <c r="AM17" s="88">
        <f t="shared" ca="1" si="20"/>
        <v>0</v>
      </c>
      <c r="AN17" s="113">
        <f t="shared" ca="1" si="21"/>
        <v>0</v>
      </c>
      <c r="AO17" s="112"/>
      <c r="AP17" s="112"/>
      <c r="AQ17" s="111">
        <f t="shared" ca="1" si="38"/>
        <v>0</v>
      </c>
      <c r="AR17" s="112"/>
      <c r="AS17" s="636">
        <f t="shared" ca="1" si="39"/>
        <v>0</v>
      </c>
      <c r="AT17" s="636">
        <f t="shared" ca="1" si="40"/>
        <v>0</v>
      </c>
      <c r="AU17" s="3"/>
      <c r="AV17" s="158"/>
      <c r="AW17" s="211">
        <f ca="1">MIN(MAX(100%,OFFSET(Inputs!$DA$10,$A$2,$B17-2006)),OFFSET(Inputs!$DA$10,$A$2,$B17-2006)+IF(Dashboard!$F$35="YES",$G17,0))</f>
        <v>0</v>
      </c>
      <c r="AX17" s="119">
        <f t="shared" ca="1" si="22"/>
        <v>0</v>
      </c>
      <c r="AY17" s="107">
        <f t="shared" ca="1" si="23"/>
        <v>0</v>
      </c>
      <c r="AZ17" s="108">
        <f t="shared" ca="1" si="41"/>
        <v>0</v>
      </c>
      <c r="BA17" s="120">
        <f t="shared" ca="1" si="24"/>
        <v>0</v>
      </c>
      <c r="BB17" s="15">
        <f t="shared" ca="1" si="25"/>
        <v>0</v>
      </c>
      <c r="BC17" s="113">
        <f t="shared" ca="1" si="42"/>
        <v>0</v>
      </c>
      <c r="BD17" s="88">
        <f t="shared" ca="1" si="26"/>
        <v>0</v>
      </c>
      <c r="BE17" s="110">
        <f t="shared" ca="1" si="27"/>
        <v>0</v>
      </c>
      <c r="BF17" s="88">
        <f t="shared" ca="1" si="28"/>
        <v>0</v>
      </c>
      <c r="BG17" s="110">
        <f t="shared" ca="1" si="29"/>
        <v>0</v>
      </c>
      <c r="BH17" s="112"/>
      <c r="BI17" s="112"/>
      <c r="BJ17" s="112">
        <f t="shared" ca="1" si="43"/>
        <v>0</v>
      </c>
      <c r="BK17" s="112"/>
      <c r="BL17" s="121">
        <f t="shared" ca="1" si="44"/>
        <v>0</v>
      </c>
      <c r="BM17" s="121">
        <f t="shared" ca="1" si="45"/>
        <v>0</v>
      </c>
      <c r="BN17" s="128"/>
    </row>
    <row r="18" spans="1:66" x14ac:dyDescent="0.15">
      <c r="A18" s="246">
        <f t="shared" ca="1" si="46"/>
        <v>0</v>
      </c>
      <c r="B18" s="556">
        <v>2013</v>
      </c>
      <c r="C18" s="727">
        <f ca="1">INT(IF(ISNUMBER($R$2),MIN(IF($R$2&gt;0,$R$2*(1-EXP(-($T$2+$U$2)*(B18-$S$2)))/(1+$U$2/$T$2*EXP(-($T$2+$U$2)*(B18-$S$2))),IF($A18/$Q$2&gt;=1,1,($A18/$Q$2))),100%),OFFSET(#REF!,$A$2,A18-1))*10000+0.5)/10000</f>
        <v>2.5700000000000001E-2</v>
      </c>
      <c r="D18" s="246">
        <f t="shared" ca="1" si="0"/>
        <v>0</v>
      </c>
      <c r="E18" s="245">
        <f t="shared" ca="1" si="1"/>
        <v>0</v>
      </c>
      <c r="F18" s="728">
        <f t="shared" ca="1" si="2"/>
        <v>0</v>
      </c>
      <c r="G18" s="731">
        <f t="shared" ca="1" si="3"/>
        <v>0</v>
      </c>
      <c r="H18" s="593">
        <f t="shared" ca="1" si="4"/>
        <v>0</v>
      </c>
      <c r="I18" s="677">
        <f t="shared" ca="1" si="5"/>
        <v>0</v>
      </c>
      <c r="J18" s="537"/>
      <c r="K18" s="211">
        <f ca="1">MIN(MAX(100%,OFFSET(ComplianceTable,$A$2,$B18-2006)),OFFSET(ComplianceTable,$A$2,$B18-2006)+IF(Dashboard!$F$35="YES",$G18,0))</f>
        <v>0</v>
      </c>
      <c r="L18" s="105">
        <f t="shared" ca="1" si="30"/>
        <v>0</v>
      </c>
      <c r="M18" s="107">
        <f t="shared" ca="1" si="6"/>
        <v>0</v>
      </c>
      <c r="N18" s="108">
        <f t="shared" ca="1" si="31"/>
        <v>0</v>
      </c>
      <c r="O18" s="109">
        <f t="shared" ca="1" si="7"/>
        <v>0</v>
      </c>
      <c r="P18" s="534">
        <f t="shared" ca="1" si="8"/>
        <v>0</v>
      </c>
      <c r="Q18" s="113">
        <f t="shared" ca="1" si="32"/>
        <v>0</v>
      </c>
      <c r="R18" s="88">
        <f t="shared" ca="1" si="9"/>
        <v>0</v>
      </c>
      <c r="S18" s="606">
        <f t="shared" ca="1" si="10"/>
        <v>0</v>
      </c>
      <c r="T18" s="88">
        <f t="shared" ca="1" si="11"/>
        <v>0</v>
      </c>
      <c r="U18" s="606">
        <f t="shared" ca="1" si="12"/>
        <v>0</v>
      </c>
      <c r="V18" s="112"/>
      <c r="W18" s="112"/>
      <c r="X18" s="111">
        <f t="shared" ca="1" si="33"/>
        <v>0</v>
      </c>
      <c r="Y18" s="112"/>
      <c r="Z18" s="636">
        <f t="shared" ca="1" si="34"/>
        <v>0</v>
      </c>
      <c r="AA18" s="636">
        <f t="shared" ca="1" si="35"/>
        <v>0</v>
      </c>
      <c r="AB18" s="632">
        <f t="shared" ca="1" si="13"/>
        <v>0</v>
      </c>
      <c r="AC18" s="602">
        <f ca="1">R18+N18</f>
        <v>0</v>
      </c>
      <c r="AD18" s="211">
        <f ca="1">MIN(MAX(100%,OFFSET(Inputs!$CA$10,$A$2,$B18-2006)),OFFSET(Inputs!$CA$10,$A$2,$B18-2006)+IF(Dashboard!$F$35="YES",$G18,0))</f>
        <v>0</v>
      </c>
      <c r="AE18" s="119">
        <f t="shared" ca="1" si="14"/>
        <v>0</v>
      </c>
      <c r="AF18" s="107">
        <f t="shared" ca="1" si="15"/>
        <v>0</v>
      </c>
      <c r="AG18" s="108">
        <f t="shared" ca="1" si="36"/>
        <v>0</v>
      </c>
      <c r="AH18" s="532">
        <f t="shared" ca="1" si="16"/>
        <v>0</v>
      </c>
      <c r="AI18" s="15">
        <f t="shared" ca="1" si="17"/>
        <v>0</v>
      </c>
      <c r="AJ18" s="113">
        <f t="shared" ca="1" si="37"/>
        <v>0</v>
      </c>
      <c r="AK18" s="88">
        <f t="shared" ca="1" si="18"/>
        <v>0</v>
      </c>
      <c r="AL18" s="113">
        <f t="shared" ca="1" si="19"/>
        <v>0</v>
      </c>
      <c r="AM18" s="88">
        <f t="shared" ca="1" si="20"/>
        <v>0</v>
      </c>
      <c r="AN18" s="113">
        <f t="shared" ca="1" si="21"/>
        <v>0</v>
      </c>
      <c r="AO18" s="112"/>
      <c r="AP18" s="112"/>
      <c r="AQ18" s="111">
        <f t="shared" ca="1" si="38"/>
        <v>0</v>
      </c>
      <c r="AR18" s="112"/>
      <c r="AS18" s="636">
        <f t="shared" ca="1" si="39"/>
        <v>0</v>
      </c>
      <c r="AT18" s="636">
        <f t="shared" ca="1" si="40"/>
        <v>0</v>
      </c>
      <c r="AU18" s="3"/>
      <c r="AV18" s="158"/>
      <c r="AW18" s="211">
        <f ca="1">MIN(MAX(100%,OFFSET(Inputs!$DA$10,$A$2,$B18-2006)),OFFSET(Inputs!$DA$10,$A$2,$B18-2006)+IF(Dashboard!$F$35="YES",$G18,0))</f>
        <v>0</v>
      </c>
      <c r="AX18" s="119">
        <f t="shared" ca="1" si="22"/>
        <v>0</v>
      </c>
      <c r="AY18" s="107">
        <f t="shared" ca="1" si="23"/>
        <v>0</v>
      </c>
      <c r="AZ18" s="108">
        <f t="shared" ca="1" si="41"/>
        <v>0</v>
      </c>
      <c r="BA18" s="120">
        <f t="shared" ca="1" si="24"/>
        <v>0</v>
      </c>
      <c r="BB18" s="15">
        <f t="shared" ca="1" si="25"/>
        <v>0</v>
      </c>
      <c r="BC18" s="113">
        <f t="shared" ca="1" si="42"/>
        <v>0</v>
      </c>
      <c r="BD18" s="88">
        <f t="shared" ca="1" si="26"/>
        <v>0</v>
      </c>
      <c r="BE18" s="703">
        <f t="shared" ca="1" si="27"/>
        <v>0</v>
      </c>
      <c r="BF18" s="88">
        <f t="shared" ca="1" si="28"/>
        <v>0</v>
      </c>
      <c r="BG18" s="110">
        <f t="shared" ca="1" si="29"/>
        <v>0</v>
      </c>
      <c r="BH18" s="112"/>
      <c r="BI18" s="112"/>
      <c r="BJ18" s="112">
        <f t="shared" ca="1" si="43"/>
        <v>0</v>
      </c>
      <c r="BK18" s="112"/>
      <c r="BL18" s="121">
        <f t="shared" ca="1" si="44"/>
        <v>0</v>
      </c>
      <c r="BM18" s="121">
        <f t="shared" ca="1" si="45"/>
        <v>0</v>
      </c>
      <c r="BN18" s="128"/>
    </row>
    <row r="19" spans="1:66" x14ac:dyDescent="0.15">
      <c r="A19" s="246">
        <f t="shared" ca="1" si="46"/>
        <v>0</v>
      </c>
      <c r="B19" s="556">
        <v>2014</v>
      </c>
      <c r="C19" s="727">
        <f ca="1">INT(IF(ISNUMBER($R$2),MIN(IF($R$2&gt;0,$R$2*(1-EXP(-($T$2+$U$2)*(B19-$S$2)))/(1+$U$2/$T$2*EXP(-($T$2+$U$2)*(B19-$S$2))),IF($A19/$Q$2&gt;=1,1,($A19/$Q$2))),100%),OFFSET(#REF!,$A$2,A19-1))*10000+0.5)/10000</f>
        <v>3.2899999999999999E-2</v>
      </c>
      <c r="D19" s="246">
        <f t="shared" ca="1" si="0"/>
        <v>0</v>
      </c>
      <c r="E19" s="245">
        <f t="shared" ca="1" si="1"/>
        <v>0</v>
      </c>
      <c r="F19" s="728">
        <f t="shared" ca="1" si="2"/>
        <v>0</v>
      </c>
      <c r="G19" s="731">
        <f t="shared" ca="1" si="3"/>
        <v>0</v>
      </c>
      <c r="H19" s="593">
        <f t="shared" ca="1" si="4"/>
        <v>0</v>
      </c>
      <c r="I19" s="677">
        <f t="shared" ca="1" si="5"/>
        <v>0</v>
      </c>
      <c r="J19" s="537"/>
      <c r="K19" s="211">
        <f ca="1">MIN(MAX(100%,OFFSET(ComplianceTable,$A$2,$B19-2006)),OFFSET(ComplianceTable,$A$2,$B19-2006)+IF(Dashboard!$F$35="YES",$G19,0))</f>
        <v>0</v>
      </c>
      <c r="L19" s="105">
        <f t="shared" ca="1" si="30"/>
        <v>0</v>
      </c>
      <c r="M19" s="107">
        <f t="shared" ca="1" si="6"/>
        <v>0</v>
      </c>
      <c r="N19" s="108">
        <f t="shared" ca="1" si="31"/>
        <v>0</v>
      </c>
      <c r="O19" s="109">
        <f t="shared" ca="1" si="7"/>
        <v>0</v>
      </c>
      <c r="P19" s="534">
        <f t="shared" ca="1" si="8"/>
        <v>0</v>
      </c>
      <c r="Q19" s="113">
        <f t="shared" ca="1" si="32"/>
        <v>0</v>
      </c>
      <c r="R19" s="88">
        <f t="shared" ca="1" si="9"/>
        <v>0</v>
      </c>
      <c r="S19" s="606">
        <f t="shared" ca="1" si="10"/>
        <v>0</v>
      </c>
      <c r="T19" s="88">
        <f t="shared" ca="1" si="11"/>
        <v>0</v>
      </c>
      <c r="U19" s="606">
        <f t="shared" ca="1" si="12"/>
        <v>0</v>
      </c>
      <c r="V19" s="112"/>
      <c r="W19" s="112"/>
      <c r="X19" s="111">
        <f t="shared" ca="1" si="33"/>
        <v>0</v>
      </c>
      <c r="Y19" s="112"/>
      <c r="Z19" s="636">
        <f t="shared" ca="1" si="34"/>
        <v>0</v>
      </c>
      <c r="AA19" s="636">
        <f t="shared" ca="1" si="35"/>
        <v>0</v>
      </c>
      <c r="AB19" s="632">
        <f t="shared" ca="1" si="13"/>
        <v>0</v>
      </c>
      <c r="AC19" s="602">
        <f t="shared" ref="AC19:AC26" ca="1" si="47">R19+N19</f>
        <v>0</v>
      </c>
      <c r="AD19" s="211">
        <f ca="1">MIN(MAX(100%,OFFSET(Inputs!$CA$10,$A$2,$B19-2006)),OFFSET(Inputs!$CA$10,$A$2,$B19-2006)+IF(Dashboard!$F$35="YES",$G19,0))</f>
        <v>0</v>
      </c>
      <c r="AE19" s="119">
        <f t="shared" ca="1" si="14"/>
        <v>0</v>
      </c>
      <c r="AF19" s="107">
        <f t="shared" ca="1" si="15"/>
        <v>0</v>
      </c>
      <c r="AG19" s="108">
        <f t="shared" ca="1" si="36"/>
        <v>0</v>
      </c>
      <c r="AH19" s="532">
        <f t="shared" ca="1" si="16"/>
        <v>0</v>
      </c>
      <c r="AI19" s="15">
        <f t="shared" ca="1" si="17"/>
        <v>0</v>
      </c>
      <c r="AJ19" s="113">
        <f t="shared" ca="1" si="37"/>
        <v>0</v>
      </c>
      <c r="AK19" s="88">
        <f t="shared" ca="1" si="18"/>
        <v>0</v>
      </c>
      <c r="AL19" s="113">
        <f t="shared" ca="1" si="19"/>
        <v>0</v>
      </c>
      <c r="AM19" s="88">
        <f t="shared" ca="1" si="20"/>
        <v>0</v>
      </c>
      <c r="AN19" s="113">
        <f t="shared" ca="1" si="21"/>
        <v>0</v>
      </c>
      <c r="AO19" s="112"/>
      <c r="AP19" s="112"/>
      <c r="AQ19" s="111">
        <f t="shared" ca="1" si="38"/>
        <v>0</v>
      </c>
      <c r="AR19" s="112"/>
      <c r="AS19" s="636">
        <f t="shared" ca="1" si="39"/>
        <v>0</v>
      </c>
      <c r="AT19" s="636">
        <f t="shared" ca="1" si="40"/>
        <v>0</v>
      </c>
      <c r="AU19" s="3"/>
      <c r="AV19" s="158"/>
      <c r="AW19" s="211">
        <f ca="1">MIN(MAX(100%,OFFSET(Inputs!$DA$10,$A$2,$B19-2006)),OFFSET(Inputs!$DA$10,$A$2,$B19-2006)+IF(Dashboard!$F$35="YES",$G19,0))</f>
        <v>0</v>
      </c>
      <c r="AX19" s="119">
        <f t="shared" ca="1" si="22"/>
        <v>0</v>
      </c>
      <c r="AY19" s="107">
        <f t="shared" ca="1" si="23"/>
        <v>0</v>
      </c>
      <c r="AZ19" s="108">
        <f t="shared" ca="1" si="41"/>
        <v>0</v>
      </c>
      <c r="BA19" s="120">
        <f t="shared" ca="1" si="24"/>
        <v>0</v>
      </c>
      <c r="BB19" s="15">
        <f t="shared" ca="1" si="25"/>
        <v>0</v>
      </c>
      <c r="BC19" s="113">
        <f t="shared" ca="1" si="42"/>
        <v>0</v>
      </c>
      <c r="BD19" s="88">
        <f t="shared" ca="1" si="26"/>
        <v>0</v>
      </c>
      <c r="BE19" s="703">
        <f t="shared" ca="1" si="27"/>
        <v>0</v>
      </c>
      <c r="BF19" s="88">
        <f t="shared" ca="1" si="28"/>
        <v>0</v>
      </c>
      <c r="BG19" s="110">
        <f t="shared" ca="1" si="29"/>
        <v>0</v>
      </c>
      <c r="BH19" s="112"/>
      <c r="BI19" s="112"/>
      <c r="BJ19" s="112">
        <f t="shared" ca="1" si="43"/>
        <v>0</v>
      </c>
      <c r="BK19" s="112"/>
      <c r="BL19" s="121">
        <f t="shared" ca="1" si="44"/>
        <v>0</v>
      </c>
      <c r="BM19" s="121">
        <f t="shared" ca="1" si="45"/>
        <v>0</v>
      </c>
      <c r="BN19" s="128"/>
    </row>
    <row r="20" spans="1:66" x14ac:dyDescent="0.15">
      <c r="A20" s="246">
        <f t="shared" ca="1" si="46"/>
        <v>0</v>
      </c>
      <c r="B20" s="556">
        <v>2015</v>
      </c>
      <c r="C20" s="727">
        <f ca="1">INT(IF(ISNUMBER($R$2),MIN(IF($R$2&gt;0,$R$2*(1-EXP(-($T$2+$U$2)*(B20-$S$2)))/(1+$U$2/$T$2*EXP(-($T$2+$U$2)*(B20-$S$2))),IF($A20/$Q$2&gt;=1,1,($A20/$Q$2))),100%),OFFSET(#REF!,$A$2,A20-1))*10000+0.5)/10000</f>
        <v>4.0800000000000003E-2</v>
      </c>
      <c r="D20" s="246">
        <f t="shared" ca="1" si="0"/>
        <v>0</v>
      </c>
      <c r="E20" s="245">
        <f t="shared" ca="1" si="1"/>
        <v>0</v>
      </c>
      <c r="F20" s="728">
        <f t="shared" ca="1" si="2"/>
        <v>0</v>
      </c>
      <c r="G20" s="731">
        <f t="shared" ca="1" si="3"/>
        <v>0</v>
      </c>
      <c r="H20" s="593">
        <f t="shared" ca="1" si="4"/>
        <v>0</v>
      </c>
      <c r="I20" s="677">
        <f t="shared" ca="1" si="5"/>
        <v>0</v>
      </c>
      <c r="J20" s="537"/>
      <c r="K20" s="211">
        <f ca="1">MIN(MAX(100%,OFFSET(ComplianceTable,$A$2,$B20-2006)),OFFSET(ComplianceTable,$A$2,$B20-2006)+IF(Dashboard!$F$35="YES",$G20,0))</f>
        <v>0</v>
      </c>
      <c r="L20" s="105">
        <f t="shared" ca="1" si="30"/>
        <v>0</v>
      </c>
      <c r="M20" s="107">
        <f t="shared" ca="1" si="6"/>
        <v>0</v>
      </c>
      <c r="N20" s="108">
        <f ca="1">-(L20+M20+P20)*$C20</f>
        <v>0</v>
      </c>
      <c r="O20" s="109">
        <f t="shared" ca="1" si="7"/>
        <v>0</v>
      </c>
      <c r="P20" s="534">
        <f t="shared" ca="1" si="8"/>
        <v>0</v>
      </c>
      <c r="Q20" s="113">
        <f t="shared" ca="1" si="32"/>
        <v>0</v>
      </c>
      <c r="R20" s="88">
        <f t="shared" ca="1" si="9"/>
        <v>0</v>
      </c>
      <c r="S20" s="606">
        <f t="shared" ca="1" si="10"/>
        <v>0</v>
      </c>
      <c r="T20" s="88">
        <f t="shared" ca="1" si="11"/>
        <v>0</v>
      </c>
      <c r="U20" s="606">
        <f t="shared" ca="1" si="12"/>
        <v>0</v>
      </c>
      <c r="V20" s="112"/>
      <c r="W20" s="112"/>
      <c r="X20" s="111">
        <f t="shared" ca="1" si="33"/>
        <v>0</v>
      </c>
      <c r="Y20" s="112"/>
      <c r="Z20" s="636">
        <f t="shared" ca="1" si="34"/>
        <v>0</v>
      </c>
      <c r="AA20" s="636">
        <f t="shared" ca="1" si="35"/>
        <v>0</v>
      </c>
      <c r="AB20" s="632">
        <f t="shared" ca="1" si="13"/>
        <v>0</v>
      </c>
      <c r="AC20" s="602">
        <f t="shared" ca="1" si="47"/>
        <v>0</v>
      </c>
      <c r="AD20" s="211">
        <f ca="1">MIN(MAX(100%,OFFSET(Inputs!$CA$10,$A$2,$B20-2006)),OFFSET(Inputs!$CA$10,$A$2,$B20-2006)+IF(Dashboard!$F$35="YES",$G20,0))</f>
        <v>0</v>
      </c>
      <c r="AE20" s="119">
        <f t="shared" ca="1" si="14"/>
        <v>0</v>
      </c>
      <c r="AF20" s="107">
        <f t="shared" ca="1" si="15"/>
        <v>0</v>
      </c>
      <c r="AG20" s="108">
        <f t="shared" ca="1" si="36"/>
        <v>0</v>
      </c>
      <c r="AH20" s="532">
        <f t="shared" ca="1" si="16"/>
        <v>0</v>
      </c>
      <c r="AI20" s="15">
        <f t="shared" ca="1" si="17"/>
        <v>0</v>
      </c>
      <c r="AJ20" s="113">
        <f t="shared" ca="1" si="37"/>
        <v>0</v>
      </c>
      <c r="AK20" s="88">
        <f t="shared" ca="1" si="18"/>
        <v>0</v>
      </c>
      <c r="AL20" s="113">
        <f t="shared" ca="1" si="19"/>
        <v>0</v>
      </c>
      <c r="AM20" s="88">
        <f t="shared" ca="1" si="20"/>
        <v>0</v>
      </c>
      <c r="AN20" s="113">
        <f t="shared" ca="1" si="21"/>
        <v>0</v>
      </c>
      <c r="AO20" s="112"/>
      <c r="AP20" s="112"/>
      <c r="AQ20" s="111">
        <f t="shared" ca="1" si="38"/>
        <v>0</v>
      </c>
      <c r="AR20" s="112"/>
      <c r="AS20" s="636">
        <f t="shared" ca="1" si="39"/>
        <v>0</v>
      </c>
      <c r="AT20" s="636">
        <f t="shared" ca="1" si="40"/>
        <v>0</v>
      </c>
      <c r="AU20" s="3"/>
      <c r="AV20" s="158"/>
      <c r="AW20" s="211">
        <f ca="1">MIN(MAX(100%,OFFSET(Inputs!$DA$10,$A$2,$B20-2006)),OFFSET(Inputs!$DA$10,$A$2,$B20-2006)+IF(Dashboard!$F$35="YES",$G20,0))</f>
        <v>0</v>
      </c>
      <c r="AX20" s="119">
        <f t="shared" ca="1" si="22"/>
        <v>0</v>
      </c>
      <c r="AY20" s="107">
        <f t="shared" ca="1" si="23"/>
        <v>0</v>
      </c>
      <c r="AZ20" s="108">
        <f t="shared" ca="1" si="41"/>
        <v>0</v>
      </c>
      <c r="BA20" s="120">
        <f t="shared" ca="1" si="24"/>
        <v>0</v>
      </c>
      <c r="BB20" s="15">
        <f t="shared" ca="1" si="25"/>
        <v>0</v>
      </c>
      <c r="BC20" s="113">
        <f t="shared" ca="1" si="42"/>
        <v>0</v>
      </c>
      <c r="BD20" s="88">
        <f t="shared" ca="1" si="26"/>
        <v>0</v>
      </c>
      <c r="BE20" s="703">
        <f t="shared" ca="1" si="27"/>
        <v>0</v>
      </c>
      <c r="BF20" s="88">
        <f t="shared" ca="1" si="28"/>
        <v>0</v>
      </c>
      <c r="BG20" s="110">
        <f t="shared" ca="1" si="29"/>
        <v>0</v>
      </c>
      <c r="BH20" s="112"/>
      <c r="BI20" s="112"/>
      <c r="BJ20" s="112">
        <f t="shared" ca="1" si="43"/>
        <v>0</v>
      </c>
      <c r="BK20" s="112"/>
      <c r="BL20" s="121">
        <f t="shared" ca="1" si="44"/>
        <v>0</v>
      </c>
      <c r="BM20" s="121">
        <f t="shared" ca="1" si="45"/>
        <v>0</v>
      </c>
      <c r="BN20" s="128"/>
    </row>
    <row r="21" spans="1:66" x14ac:dyDescent="0.15">
      <c r="A21" s="246">
        <f t="shared" ca="1" si="46"/>
        <v>0</v>
      </c>
      <c r="B21" s="556">
        <v>2016</v>
      </c>
      <c r="C21" s="727">
        <f ca="1">INT(IF(ISNUMBER($R$2),MIN(IF($R$2&gt;0,$R$2*(1-EXP(-($T$2+$U$2)*(B21-$S$2)))/(1+$U$2/$T$2*EXP(-($T$2+$U$2)*(B21-$S$2))),IF($A21/$Q$2&gt;=1,1,($A21/$Q$2))),100%),OFFSET(#REF!,$A$2,A21-1))*10000+0.5)/10000</f>
        <v>4.9200000000000001E-2</v>
      </c>
      <c r="D21" s="246">
        <f t="shared" ca="1" si="0"/>
        <v>0</v>
      </c>
      <c r="E21" s="246">
        <f t="shared" ca="1" si="1"/>
        <v>0</v>
      </c>
      <c r="F21" s="728">
        <f t="shared" ca="1" si="2"/>
        <v>0</v>
      </c>
      <c r="G21" s="731">
        <f t="shared" ca="1" si="3"/>
        <v>0</v>
      </c>
      <c r="H21" s="593">
        <f t="shared" ca="1" si="4"/>
        <v>0</v>
      </c>
      <c r="I21" s="677">
        <f t="shared" ca="1" si="5"/>
        <v>0</v>
      </c>
      <c r="J21" s="537"/>
      <c r="K21" s="211">
        <f ca="1">MIN(MAX(100%,OFFSET(ComplianceTable,$A$2,$B21-2006)),OFFSET(ComplianceTable,$A$2,$B21-2006)+IF(Dashboard!$F$35="YES",$G21,0))</f>
        <v>0</v>
      </c>
      <c r="L21" s="105">
        <f t="shared" ca="1" si="30"/>
        <v>0</v>
      </c>
      <c r="M21" s="107">
        <f t="shared" ca="1" si="6"/>
        <v>0</v>
      </c>
      <c r="N21" s="108">
        <f t="shared" ca="1" si="31"/>
        <v>0</v>
      </c>
      <c r="O21" s="109">
        <f t="shared" ca="1" si="7"/>
        <v>0</v>
      </c>
      <c r="P21" s="534">
        <f t="shared" ca="1" si="8"/>
        <v>0</v>
      </c>
      <c r="Q21" s="113">
        <f t="shared" ca="1" si="32"/>
        <v>0</v>
      </c>
      <c r="R21" s="88">
        <f t="shared" ca="1" si="9"/>
        <v>0</v>
      </c>
      <c r="S21" s="606">
        <f t="shared" ca="1" si="10"/>
        <v>0</v>
      </c>
      <c r="T21" s="88">
        <f t="shared" ca="1" si="11"/>
        <v>0</v>
      </c>
      <c r="U21" s="606">
        <f t="shared" ca="1" si="12"/>
        <v>0</v>
      </c>
      <c r="V21" s="112"/>
      <c r="W21" s="112"/>
      <c r="X21" s="111">
        <f t="shared" ca="1" si="33"/>
        <v>0</v>
      </c>
      <c r="Y21" s="112"/>
      <c r="Z21" s="636">
        <f t="shared" ca="1" si="34"/>
        <v>0</v>
      </c>
      <c r="AA21" s="636">
        <f t="shared" ca="1" si="35"/>
        <v>0</v>
      </c>
      <c r="AB21" s="632">
        <f t="shared" ca="1" si="13"/>
        <v>0</v>
      </c>
      <c r="AC21" s="602">
        <f t="shared" ca="1" si="47"/>
        <v>0</v>
      </c>
      <c r="AD21" s="211">
        <f ca="1">MIN(MAX(100%,OFFSET(Inputs!$CA$10,$A$2,$B21-2006)),OFFSET(Inputs!$CA$10,$A$2,$B21-2006)+IF(Dashboard!$F$35="YES",$G21,0))</f>
        <v>0</v>
      </c>
      <c r="AE21" s="119">
        <f t="shared" ca="1" si="14"/>
        <v>0</v>
      </c>
      <c r="AF21" s="107">
        <f t="shared" ca="1" si="15"/>
        <v>0</v>
      </c>
      <c r="AG21" s="108">
        <f t="shared" ca="1" si="36"/>
        <v>0</v>
      </c>
      <c r="AH21" s="532">
        <f t="shared" ca="1" si="16"/>
        <v>0</v>
      </c>
      <c r="AI21" s="15">
        <f t="shared" ca="1" si="17"/>
        <v>0</v>
      </c>
      <c r="AJ21" s="113">
        <f t="shared" ca="1" si="37"/>
        <v>0</v>
      </c>
      <c r="AK21" s="88">
        <f t="shared" ca="1" si="18"/>
        <v>0</v>
      </c>
      <c r="AL21" s="113">
        <f t="shared" ca="1" si="19"/>
        <v>0</v>
      </c>
      <c r="AM21" s="88">
        <f t="shared" ca="1" si="20"/>
        <v>0</v>
      </c>
      <c r="AN21" s="113">
        <f t="shared" ca="1" si="21"/>
        <v>0</v>
      </c>
      <c r="AO21" s="112"/>
      <c r="AP21" s="112"/>
      <c r="AQ21" s="111">
        <f t="shared" ca="1" si="38"/>
        <v>0</v>
      </c>
      <c r="AR21" s="112"/>
      <c r="AS21" s="636">
        <f t="shared" ca="1" si="39"/>
        <v>0</v>
      </c>
      <c r="AT21" s="636">
        <f t="shared" ca="1" si="40"/>
        <v>0</v>
      </c>
      <c r="AU21" s="3"/>
      <c r="AV21" s="158"/>
      <c r="AW21" s="211">
        <f ca="1">MIN(MAX(100%,OFFSET(Inputs!$DA$10,$A$2,$B21-2006)),OFFSET(Inputs!$DA$10,$A$2,$B21-2006)+IF(Dashboard!$F$35="YES",$G21,0))</f>
        <v>0</v>
      </c>
      <c r="AX21" s="119">
        <f t="shared" ca="1" si="22"/>
        <v>0</v>
      </c>
      <c r="AY21" s="107">
        <f t="shared" ca="1" si="23"/>
        <v>0</v>
      </c>
      <c r="AZ21" s="108">
        <f t="shared" ca="1" si="41"/>
        <v>0</v>
      </c>
      <c r="BA21" s="533">
        <f t="shared" ca="1" si="24"/>
        <v>0</v>
      </c>
      <c r="BB21" s="15">
        <f t="shared" ca="1" si="25"/>
        <v>0</v>
      </c>
      <c r="BC21" s="113">
        <f t="shared" ca="1" si="42"/>
        <v>0</v>
      </c>
      <c r="BD21" s="88">
        <f t="shared" ca="1" si="26"/>
        <v>0</v>
      </c>
      <c r="BE21" s="703">
        <f t="shared" ca="1" si="27"/>
        <v>0</v>
      </c>
      <c r="BF21" s="88">
        <f t="shared" ca="1" si="28"/>
        <v>0</v>
      </c>
      <c r="BG21" s="110">
        <f t="shared" ca="1" si="29"/>
        <v>0</v>
      </c>
      <c r="BH21" s="112"/>
      <c r="BI21" s="112"/>
      <c r="BJ21" s="112">
        <f t="shared" ca="1" si="43"/>
        <v>0</v>
      </c>
      <c r="BK21" s="112"/>
      <c r="BL21" s="121">
        <f t="shared" ca="1" si="44"/>
        <v>0</v>
      </c>
      <c r="BM21" s="121">
        <f t="shared" ca="1" si="45"/>
        <v>0</v>
      </c>
      <c r="BN21" s="128"/>
    </row>
    <row r="22" spans="1:66" x14ac:dyDescent="0.15">
      <c r="A22" s="246">
        <f t="shared" ca="1" si="46"/>
        <v>1</v>
      </c>
      <c r="B22" s="556">
        <v>2017</v>
      </c>
      <c r="C22" s="727">
        <f ca="1">INT(IF(ISNUMBER($R$2),MIN(IF($R$2&gt;0,$R$2*(1-EXP(-($T$2+$U$2)*(B22-$S$2)))/(1+$U$2/$T$2*EXP(-($T$2+$U$2)*(B22-$S$2))),IF($A22/$Q$2&gt;=1,1,($A22/$Q$2))),100%),OFFSET(#REF!,$A$2,A22-1))*10000+0.5)/10000</f>
        <v>5.8099999999999999E-2</v>
      </c>
      <c r="D22" s="246">
        <f t="shared" ca="1" si="0"/>
        <v>11947.12</v>
      </c>
      <c r="E22" s="246">
        <f t="shared" ca="1" si="1"/>
        <v>0</v>
      </c>
      <c r="F22" s="728">
        <f t="shared" ca="1" si="2"/>
        <v>0</v>
      </c>
      <c r="G22" s="731">
        <f t="shared" ca="1" si="3"/>
        <v>0</v>
      </c>
      <c r="H22" s="593">
        <f t="shared" ca="1" si="4"/>
        <v>0.50410958904109582</v>
      </c>
      <c r="I22" s="677">
        <f t="shared" ca="1" si="5"/>
        <v>1</v>
      </c>
      <c r="J22" s="537"/>
      <c r="K22" s="211">
        <f ca="1">MIN(MAX(100%,OFFSET(ComplianceTable,$A$2,$B22-2006)),OFFSET(ComplianceTable,$A$2,$B22-2006)+IF(Dashboard!$F$35="YES",$G22,0))</f>
        <v>1</v>
      </c>
      <c r="L22" s="105">
        <f t="shared" ca="1" si="30"/>
        <v>4.0203126261195017</v>
      </c>
      <c r="M22" s="107">
        <f t="shared" ca="1" si="6"/>
        <v>0</v>
      </c>
      <c r="N22" s="108">
        <f t="shared" ca="1" si="31"/>
        <v>-0.23358016357754305</v>
      </c>
      <c r="O22" s="109">
        <f t="shared" ca="1" si="7"/>
        <v>0</v>
      </c>
      <c r="P22" s="534">
        <f t="shared" ca="1" si="8"/>
        <v>0</v>
      </c>
      <c r="Q22" s="113">
        <f t="shared" ca="1" si="32"/>
        <v>-0.23358016357754305</v>
      </c>
      <c r="R22" s="88">
        <f t="shared" ca="1" si="9"/>
        <v>4.0203126261195017</v>
      </c>
      <c r="S22" s="606">
        <f t="shared" ca="1" si="10"/>
        <v>2.6885800484047904</v>
      </c>
      <c r="T22" s="88">
        <f t="shared" ca="1" si="11"/>
        <v>4.0203126261195017</v>
      </c>
      <c r="U22" s="606">
        <f t="shared" ca="1" si="12"/>
        <v>2.6885800484047904</v>
      </c>
      <c r="V22" s="112"/>
      <c r="W22" s="112"/>
      <c r="X22" s="111">
        <f t="shared" ca="1" si="33"/>
        <v>4.0203126261195017</v>
      </c>
      <c r="Y22" s="112"/>
      <c r="Z22" s="636">
        <f t="shared" ca="1" si="34"/>
        <v>4.0203126261195017</v>
      </c>
      <c r="AA22" s="636">
        <f t="shared" ca="1" si="35"/>
        <v>2.6885800484047904</v>
      </c>
      <c r="AB22" s="632">
        <f t="shared" ca="1" si="13"/>
        <v>0.50410958904109582</v>
      </c>
      <c r="AC22" s="602">
        <f t="shared" ca="1" si="47"/>
        <v>3.7867324625419587</v>
      </c>
      <c r="AD22" s="211">
        <f ca="1">MIN(MAX(100%,OFFSET(Inputs!$CA$10,$A$2,$B22-2006)),OFFSET(Inputs!$CA$10,$A$2,$B22-2006)+IF(Dashboard!$F$35="YES",$G22,0))</f>
        <v>1</v>
      </c>
      <c r="AE22" s="119">
        <f t="shared" ca="1" si="14"/>
        <v>0.86039811616315454</v>
      </c>
      <c r="AF22" s="107">
        <f t="shared" ca="1" si="15"/>
        <v>0</v>
      </c>
      <c r="AG22" s="108">
        <f t="shared" ca="1" si="36"/>
        <v>-4.9989130549079275E-2</v>
      </c>
      <c r="AH22" s="532">
        <f t="shared" ca="1" si="16"/>
        <v>0</v>
      </c>
      <c r="AI22" s="15">
        <f t="shared" ca="1" si="17"/>
        <v>0</v>
      </c>
      <c r="AJ22" s="113">
        <f t="shared" ca="1" si="37"/>
        <v>-4.9989130549079275E-2</v>
      </c>
      <c r="AK22" s="88">
        <f t="shared" ca="1" si="18"/>
        <v>0.86039811616315454</v>
      </c>
      <c r="AL22" s="113">
        <f t="shared" ca="1" si="19"/>
        <v>0.57539037978599339</v>
      </c>
      <c r="AM22" s="88">
        <f t="shared" ca="1" si="20"/>
        <v>0.86039811616315454</v>
      </c>
      <c r="AN22" s="113">
        <f t="shared" ca="1" si="21"/>
        <v>0.57539037978599339</v>
      </c>
      <c r="AO22" s="112"/>
      <c r="AP22" s="112"/>
      <c r="AQ22" s="111">
        <f t="shared" ca="1" si="38"/>
        <v>0.86039811616315454</v>
      </c>
      <c r="AR22" s="112"/>
      <c r="AS22" s="636">
        <f t="shared" ca="1" si="39"/>
        <v>0.86039811616315454</v>
      </c>
      <c r="AT22" s="636">
        <f t="shared" ca="1" si="40"/>
        <v>0.57539037978599339</v>
      </c>
      <c r="AU22" s="3"/>
      <c r="AV22" s="158"/>
      <c r="AW22" s="211">
        <f ca="1">MIN(MAX(100%,OFFSET(Inputs!$DA$10,$A$2,$B22-2006)),OFFSET(Inputs!$DA$10,$A$2,$B22-2006)+IF(Dashboard!$F$35="YES",$G22,0))</f>
        <v>1</v>
      </c>
      <c r="AX22" s="119">
        <f t="shared" ca="1" si="22"/>
        <v>0.34492745906897893</v>
      </c>
      <c r="AY22" s="107">
        <f t="shared" ca="1" si="23"/>
        <v>0</v>
      </c>
      <c r="AZ22" s="108">
        <f t="shared" ca="1" si="41"/>
        <v>-2.0040285371907676E-2</v>
      </c>
      <c r="BA22" s="533">
        <f t="shared" ca="1" si="24"/>
        <v>0</v>
      </c>
      <c r="BB22" s="15">
        <f t="shared" ca="1" si="25"/>
        <v>0</v>
      </c>
      <c r="BC22" s="113">
        <f t="shared" ca="1" si="42"/>
        <v>-2.0040285371907676E-2</v>
      </c>
      <c r="BD22" s="88">
        <f t="shared" ca="1" si="26"/>
        <v>0.34492745906897893</v>
      </c>
      <c r="BE22" s="703">
        <f t="shared" ca="1" si="27"/>
        <v>0.23066989332492058</v>
      </c>
      <c r="BF22" s="88">
        <f t="shared" ca="1" si="28"/>
        <v>0.34492745906897893</v>
      </c>
      <c r="BG22" s="110">
        <f t="shared" ca="1" si="29"/>
        <v>0.23066989332492058</v>
      </c>
      <c r="BH22" s="112"/>
      <c r="BI22" s="112"/>
      <c r="BJ22" s="112">
        <f t="shared" ca="1" si="43"/>
        <v>0.34492745906897893</v>
      </c>
      <c r="BK22" s="112"/>
      <c r="BL22" s="121">
        <f t="shared" ca="1" si="44"/>
        <v>0.34492745906897893</v>
      </c>
      <c r="BM22" s="121">
        <f t="shared" ca="1" si="45"/>
        <v>0.23066989332492058</v>
      </c>
      <c r="BN22" s="128"/>
    </row>
    <row r="23" spans="1:66" x14ac:dyDescent="0.15">
      <c r="A23" s="246">
        <f t="shared" ca="1" si="46"/>
        <v>2</v>
      </c>
      <c r="B23" s="556">
        <v>2018</v>
      </c>
      <c r="C23" s="727">
        <f ca="1">INT(IF(ISNUMBER($R$2),MIN(IF($R$2&gt;0,$R$2*(1-EXP(-($T$2+$U$2)*(B23-$S$2)))/(1+$U$2/$T$2*EXP(-($T$2+$U$2)*(B23-$S$2))),IF($A23/$Q$2&gt;=1,1,($A23/$Q$2))),100%),OFFSET(#REF!,$A$2,A23-1))*10000+0.5)/10000</f>
        <v>6.7400000000000002E-2</v>
      </c>
      <c r="D23" s="246">
        <f t="shared" ca="1" si="0"/>
        <v>11947.12</v>
      </c>
      <c r="E23" s="246">
        <f t="shared" ca="1" si="1"/>
        <v>0</v>
      </c>
      <c r="F23" s="728">
        <f t="shared" ca="1" si="2"/>
        <v>0</v>
      </c>
      <c r="G23" s="731">
        <f t="shared" ca="1" si="3"/>
        <v>0</v>
      </c>
      <c r="H23" s="593">
        <f t="shared" ca="1" si="4"/>
        <v>1.5041095890410958</v>
      </c>
      <c r="I23" s="677">
        <f t="shared" ca="1" si="5"/>
        <v>1</v>
      </c>
      <c r="J23" s="537"/>
      <c r="K23" s="211">
        <f ca="1">MIN(MAX(100%,OFFSET(ComplianceTable,$A$2,$B23-2006)),OFFSET(ComplianceTable,$A$2,$B23-2006)+IF(Dashboard!$F$35="YES",$G23,0))</f>
        <v>1</v>
      </c>
      <c r="L23" s="105">
        <f t="shared" ca="1" si="30"/>
        <v>7.9750766768131429</v>
      </c>
      <c r="M23" s="107">
        <f t="shared" ca="1" si="6"/>
        <v>0</v>
      </c>
      <c r="N23" s="108">
        <f t="shared" ca="1" si="31"/>
        <v>-0.53752016801720581</v>
      </c>
      <c r="O23" s="109">
        <f t="shared" ca="1" si="7"/>
        <v>0</v>
      </c>
      <c r="P23" s="534">
        <f t="shared" ca="1" si="8"/>
        <v>0</v>
      </c>
      <c r="Q23" s="113">
        <f t="shared" ca="1" si="32"/>
        <v>-0.53752016801720581</v>
      </c>
      <c r="R23" s="88">
        <f t="shared" ca="1" si="9"/>
        <v>7.9750766768131429</v>
      </c>
      <c r="S23" s="606">
        <f t="shared" ca="1" si="10"/>
        <v>5.2806651212451152</v>
      </c>
      <c r="T23" s="88">
        <f t="shared" ca="1" si="11"/>
        <v>7.9750766768131429</v>
      </c>
      <c r="U23" s="606">
        <f t="shared" ca="1" si="12"/>
        <v>5.2806651212451152</v>
      </c>
      <c r="V23" s="112"/>
      <c r="W23" s="112"/>
      <c r="X23" s="111">
        <f t="shared" ca="1" si="33"/>
        <v>11.995389302932644</v>
      </c>
      <c r="Y23" s="112"/>
      <c r="Z23" s="636">
        <f t="shared" ca="1" si="34"/>
        <v>11.995389302932644</v>
      </c>
      <c r="AA23" s="636">
        <f t="shared" ca="1" si="35"/>
        <v>7.9692451696499056</v>
      </c>
      <c r="AB23" s="632">
        <f t="shared" ca="1" si="13"/>
        <v>1</v>
      </c>
      <c r="AC23" s="602">
        <f t="shared" ca="1" si="47"/>
        <v>7.4375565087959368</v>
      </c>
      <c r="AD23" s="211">
        <f ca="1">MIN(MAX(100%,OFFSET(Inputs!$CA$10,$A$2,$B23-2006)),OFFSET(Inputs!$CA$10,$A$2,$B23-2006)+IF(Dashboard!$F$35="YES",$G23,0))</f>
        <v>1</v>
      </c>
      <c r="AE23" s="119">
        <f t="shared" ca="1" si="14"/>
        <v>1.7067680021714755</v>
      </c>
      <c r="AF23" s="107">
        <f t="shared" ca="1" si="15"/>
        <v>0</v>
      </c>
      <c r="AG23" s="108">
        <f t="shared" ca="1" si="36"/>
        <v>-0.11503616334635745</v>
      </c>
      <c r="AH23" s="532">
        <f t="shared" ca="1" si="16"/>
        <v>0</v>
      </c>
      <c r="AI23" s="15">
        <f t="shared" ca="1" si="17"/>
        <v>0</v>
      </c>
      <c r="AJ23" s="113">
        <f t="shared" ca="1" si="37"/>
        <v>-0.11503616334635745</v>
      </c>
      <c r="AK23" s="88">
        <f t="shared" ca="1" si="18"/>
        <v>1.7067680021714755</v>
      </c>
      <c r="AL23" s="113">
        <f t="shared" ca="1" si="19"/>
        <v>1.1301296055658339</v>
      </c>
      <c r="AM23" s="88">
        <f t="shared" ca="1" si="20"/>
        <v>1.7067680021714755</v>
      </c>
      <c r="AN23" s="113">
        <f t="shared" ca="1" si="21"/>
        <v>1.1301296055658339</v>
      </c>
      <c r="AO23" s="112"/>
      <c r="AP23" s="112"/>
      <c r="AQ23" s="111">
        <f t="shared" ca="1" si="38"/>
        <v>2.5671661183346299</v>
      </c>
      <c r="AR23" s="112"/>
      <c r="AS23" s="636">
        <f t="shared" ca="1" si="39"/>
        <v>2.5671661183346299</v>
      </c>
      <c r="AT23" s="636">
        <f t="shared" ca="1" si="40"/>
        <v>1.7055199853518273</v>
      </c>
      <c r="AU23" s="3"/>
      <c r="AV23" s="158"/>
      <c r="AW23" s="211">
        <f ca="1">MIN(MAX(100%,OFFSET(Inputs!$DA$10,$A$2,$B23-2006)),OFFSET(Inputs!$DA$10,$A$2,$B23-2006)+IF(Dashboard!$F$35="YES",$G23,0))</f>
        <v>1</v>
      </c>
      <c r="AX23" s="119">
        <f t="shared" ca="1" si="22"/>
        <v>0.68423110087052896</v>
      </c>
      <c r="AY23" s="107">
        <f t="shared" ca="1" si="23"/>
        <v>0</v>
      </c>
      <c r="AZ23" s="108">
        <f t="shared" ca="1" si="41"/>
        <v>-4.611717619867365E-2</v>
      </c>
      <c r="BA23" s="533">
        <f t="shared" ca="1" si="24"/>
        <v>0</v>
      </c>
      <c r="BB23" s="15">
        <f t="shared" ca="1" si="25"/>
        <v>0</v>
      </c>
      <c r="BC23" s="113">
        <f t="shared" ca="1" si="42"/>
        <v>-4.611717619867365E-2</v>
      </c>
      <c r="BD23" s="88">
        <f t="shared" ca="1" si="26"/>
        <v>0.68423110087052896</v>
      </c>
      <c r="BE23" s="703">
        <f t="shared" ca="1" si="27"/>
        <v>0.45306088651701726</v>
      </c>
      <c r="BF23" s="88">
        <f t="shared" ca="1" si="28"/>
        <v>0.68423110087052896</v>
      </c>
      <c r="BG23" s="110">
        <f t="shared" ca="1" si="29"/>
        <v>0.45306088651701726</v>
      </c>
      <c r="BH23" s="112"/>
      <c r="BI23" s="112"/>
      <c r="BJ23" s="112">
        <f t="shared" ca="1" si="43"/>
        <v>1.0291585599395079</v>
      </c>
      <c r="BK23" s="112"/>
      <c r="BL23" s="121">
        <f t="shared" ca="1" si="44"/>
        <v>1.0291585599395079</v>
      </c>
      <c r="BM23" s="121">
        <f t="shared" ca="1" si="45"/>
        <v>0.68373077984193786</v>
      </c>
      <c r="BN23" s="128"/>
    </row>
    <row r="24" spans="1:66" x14ac:dyDescent="0.15">
      <c r="A24" s="246">
        <f t="shared" ca="1" si="46"/>
        <v>3</v>
      </c>
      <c r="B24" s="556">
        <v>2019</v>
      </c>
      <c r="C24" s="727">
        <f ca="1">INT(IF(ISNUMBER($R$2),MIN(IF($R$2&gt;0,$R$2*(1-EXP(-($T$2+$U$2)*(B24-$S$2)))/(1+$U$2/$T$2*EXP(-($T$2+$U$2)*(B24-$S$2))),IF($A24/$Q$2&gt;=1,1,($A24/$Q$2))),100%),OFFSET(#REF!,$A$2,A24-1))*10000+0.5)/10000</f>
        <v>7.6899999999999996E-2</v>
      </c>
      <c r="D24" s="246">
        <f t="shared" ca="1" si="0"/>
        <v>11947.12</v>
      </c>
      <c r="E24" s="246">
        <f t="shared" ca="1" si="1"/>
        <v>0</v>
      </c>
      <c r="F24" s="728">
        <f t="shared" ca="1" si="2"/>
        <v>0</v>
      </c>
      <c r="G24" s="731">
        <f t="shared" ca="1" si="3"/>
        <v>0</v>
      </c>
      <c r="H24" s="593">
        <f t="shared" ca="1" si="4"/>
        <v>2.5041095890410956</v>
      </c>
      <c r="I24" s="677">
        <f t="shared" ca="1" si="5"/>
        <v>1</v>
      </c>
      <c r="J24" s="537"/>
      <c r="K24" s="211">
        <f ca="1">MIN(MAX(100%,OFFSET(ComplianceTable,$A$2,$B24-2006)),OFFSET(ComplianceTable,$A$2,$B24-2006)+IF(Dashboard!$F$35="YES",$G24,0))</f>
        <v>1</v>
      </c>
      <c r="L24" s="105">
        <f t="shared" ca="1" si="30"/>
        <v>7.9750766768131429</v>
      </c>
      <c r="M24" s="107">
        <f t="shared" ca="1" si="6"/>
        <v>0</v>
      </c>
      <c r="N24" s="108">
        <f t="shared" ca="1" si="31"/>
        <v>-0.61328339644693064</v>
      </c>
      <c r="O24" s="109">
        <f t="shared" ca="1" si="7"/>
        <v>0</v>
      </c>
      <c r="P24" s="534">
        <f t="shared" ca="1" si="8"/>
        <v>0</v>
      </c>
      <c r="Q24" s="113">
        <f t="shared" ca="1" si="32"/>
        <v>-0.61328339644693064</v>
      </c>
      <c r="R24" s="88">
        <f t="shared" ca="1" si="9"/>
        <v>7.9750766768131429</v>
      </c>
      <c r="S24" s="606">
        <f t="shared" ca="1" si="10"/>
        <v>5.2268732290600104</v>
      </c>
      <c r="T24" s="88">
        <f t="shared" ca="1" si="11"/>
        <v>7.9750766768131429</v>
      </c>
      <c r="U24" s="606">
        <f t="shared" ca="1" si="12"/>
        <v>5.2268732290600104</v>
      </c>
      <c r="V24" s="112"/>
      <c r="W24" s="112"/>
      <c r="X24" s="111">
        <f t="shared" ca="1" si="33"/>
        <v>19.970465979745786</v>
      </c>
      <c r="Y24" s="112"/>
      <c r="Z24" s="636">
        <f t="shared" ca="1" si="34"/>
        <v>19.970465979745786</v>
      </c>
      <c r="AA24" s="636">
        <f t="shared" ca="1" si="35"/>
        <v>13.196118398709917</v>
      </c>
      <c r="AB24" s="632">
        <f t="shared" ca="1" si="13"/>
        <v>1</v>
      </c>
      <c r="AC24" s="602">
        <f t="shared" ca="1" si="47"/>
        <v>7.3617932803662125</v>
      </c>
      <c r="AD24" s="211">
        <f ca="1">MIN(MAX(100%,OFFSET(Inputs!$CA$10,$A$2,$B24-2006)),OFFSET(Inputs!$CA$10,$A$2,$B24-2006)+IF(Dashboard!$F$35="YES",$G24,0))</f>
        <v>1</v>
      </c>
      <c r="AE24" s="119">
        <f t="shared" ca="1" si="14"/>
        <v>1.7067680021714755</v>
      </c>
      <c r="AF24" s="107">
        <f t="shared" ca="1" si="15"/>
        <v>0</v>
      </c>
      <c r="AG24" s="108">
        <f t="shared" ca="1" si="36"/>
        <v>-0.13125045936698645</v>
      </c>
      <c r="AH24" s="532">
        <f t="shared" ca="1" si="16"/>
        <v>0</v>
      </c>
      <c r="AI24" s="15">
        <f t="shared" ca="1" si="17"/>
        <v>0</v>
      </c>
      <c r="AJ24" s="113">
        <f t="shared" ca="1" si="37"/>
        <v>-0.13125045936698645</v>
      </c>
      <c r="AK24" s="88">
        <f t="shared" ca="1" si="18"/>
        <v>1.7067680021714755</v>
      </c>
      <c r="AL24" s="113">
        <f t="shared" ca="1" si="19"/>
        <v>1.1186174553911872</v>
      </c>
      <c r="AM24" s="88">
        <f t="shared" ca="1" si="20"/>
        <v>1.7067680021714755</v>
      </c>
      <c r="AN24" s="113">
        <f t="shared" ca="1" si="21"/>
        <v>1.1186174553911872</v>
      </c>
      <c r="AO24" s="112"/>
      <c r="AP24" s="112"/>
      <c r="AQ24" s="111">
        <f t="shared" ca="1" si="38"/>
        <v>4.2739341205061052</v>
      </c>
      <c r="AR24" s="112"/>
      <c r="AS24" s="636">
        <f t="shared" ca="1" si="39"/>
        <v>4.2739341205061052</v>
      </c>
      <c r="AT24" s="636">
        <f t="shared" ca="1" si="40"/>
        <v>2.8241374407430144</v>
      </c>
      <c r="AU24" s="3"/>
      <c r="AV24" s="158"/>
      <c r="AW24" s="211">
        <f ca="1">MIN(MAX(100%,OFFSET(Inputs!$DA$10,$A$2,$B24-2006)),OFFSET(Inputs!$DA$10,$A$2,$B24-2006)+IF(Dashboard!$F$35="YES",$G24,0))</f>
        <v>1</v>
      </c>
      <c r="AX24" s="119">
        <f t="shared" ca="1" si="22"/>
        <v>0.68423110087052896</v>
      </c>
      <c r="AY24" s="107">
        <f t="shared" ca="1" si="23"/>
        <v>0</v>
      </c>
      <c r="AZ24" s="108">
        <f t="shared" ca="1" si="41"/>
        <v>-5.2617371656943676E-2</v>
      </c>
      <c r="BA24" s="533">
        <f t="shared" ca="1" si="24"/>
        <v>0</v>
      </c>
      <c r="BB24" s="15">
        <f t="shared" ca="1" si="25"/>
        <v>0</v>
      </c>
      <c r="BC24" s="113">
        <f t="shared" ca="1" si="42"/>
        <v>-5.2617371656943676E-2</v>
      </c>
      <c r="BD24" s="88">
        <f t="shared" ca="1" si="26"/>
        <v>0.68423110087052896</v>
      </c>
      <c r="BE24" s="703">
        <f t="shared" ca="1" si="27"/>
        <v>0.44844574774164553</v>
      </c>
      <c r="BF24" s="88">
        <f t="shared" ca="1" si="28"/>
        <v>0.68423110087052896</v>
      </c>
      <c r="BG24" s="110">
        <f t="shared" ca="1" si="29"/>
        <v>0.44844574774164553</v>
      </c>
      <c r="BH24" s="112"/>
      <c r="BI24" s="112"/>
      <c r="BJ24" s="112">
        <f t="shared" ca="1" si="43"/>
        <v>1.7133896608100367</v>
      </c>
      <c r="BK24" s="112"/>
      <c r="BL24" s="121">
        <f t="shared" ca="1" si="44"/>
        <v>1.7133896608100367</v>
      </c>
      <c r="BM24" s="121">
        <f t="shared" ca="1" si="45"/>
        <v>1.1321765275835833</v>
      </c>
      <c r="BN24" s="128"/>
    </row>
    <row r="25" spans="1:66" x14ac:dyDescent="0.15">
      <c r="A25" s="246">
        <f t="shared" ca="1" si="46"/>
        <v>4</v>
      </c>
      <c r="B25" s="556">
        <v>2020</v>
      </c>
      <c r="C25" s="727">
        <f ca="1">INT(IF(ISNUMBER($R$2),MIN(IF($R$2&gt;0,$R$2*(1-EXP(-($T$2+$U$2)*(B25-$S$2)))/(1+$U$2/$T$2*EXP(-($T$2+$U$2)*(B25-$S$2))),IF($A25/$Q$2&gt;=1,1,($A25/$Q$2))),100%),OFFSET(#REF!,$A$2,A25-1))*10000+0.5)/10000</f>
        <v>8.6400000000000005E-2</v>
      </c>
      <c r="D25" s="246">
        <f t="shared" ca="1" si="0"/>
        <v>11947.12</v>
      </c>
      <c r="E25" s="246">
        <f t="shared" ca="1" si="1"/>
        <v>0</v>
      </c>
      <c r="F25" s="728">
        <f t="shared" ca="1" si="2"/>
        <v>0</v>
      </c>
      <c r="G25" s="731">
        <f t="shared" ca="1" si="3"/>
        <v>0</v>
      </c>
      <c r="H25" s="593">
        <f t="shared" ca="1" si="4"/>
        <v>3.5041095890410956</v>
      </c>
      <c r="I25" s="677">
        <f t="shared" ca="1" si="5"/>
        <v>1</v>
      </c>
      <c r="J25" s="537"/>
      <c r="K25" s="211">
        <f ca="1">MIN(MAX(100%,OFFSET(ComplianceTable,$A$2,$B25-2006)),OFFSET(ComplianceTable,$A$2,$B25-2006)+IF(Dashboard!$F$35="YES",$G25,0))</f>
        <v>1</v>
      </c>
      <c r="L25" s="105">
        <f t="shared" ca="1" si="30"/>
        <v>7.9750766768131429</v>
      </c>
      <c r="M25" s="107">
        <f t="shared" ca="1" si="6"/>
        <v>0</v>
      </c>
      <c r="N25" s="108">
        <f t="shared" ca="1" si="31"/>
        <v>-0.68904662487665558</v>
      </c>
      <c r="O25" s="109">
        <f t="shared" ca="1" si="7"/>
        <v>0</v>
      </c>
      <c r="P25" s="534">
        <f t="shared" ca="1" si="8"/>
        <v>0</v>
      </c>
      <c r="Q25" s="113">
        <f t="shared" ca="1" si="32"/>
        <v>-0.68904662487665558</v>
      </c>
      <c r="R25" s="88">
        <f t="shared" ca="1" si="9"/>
        <v>7.9750766768131429</v>
      </c>
      <c r="S25" s="606">
        <f t="shared" ca="1" si="10"/>
        <v>5.1730813368749056</v>
      </c>
      <c r="T25" s="88">
        <f t="shared" ca="1" si="11"/>
        <v>7.9750766768131429</v>
      </c>
      <c r="U25" s="606">
        <f t="shared" ca="1" si="12"/>
        <v>5.1730813368749056</v>
      </c>
      <c r="V25" s="112"/>
      <c r="W25" s="112"/>
      <c r="X25" s="111">
        <f t="shared" ca="1" si="33"/>
        <v>27.945542656558928</v>
      </c>
      <c r="Y25" s="112"/>
      <c r="Z25" s="636">
        <f t="shared" ca="1" si="34"/>
        <v>27.945542656558928</v>
      </c>
      <c r="AA25" s="636">
        <f t="shared" ca="1" si="35"/>
        <v>18.369199735584822</v>
      </c>
      <c r="AB25" s="632">
        <f t="shared" ca="1" si="13"/>
        <v>1</v>
      </c>
      <c r="AC25" s="602">
        <f t="shared" ca="1" si="47"/>
        <v>7.2860300519364873</v>
      </c>
      <c r="AD25" s="211">
        <f ca="1">MIN(MAX(100%,OFFSET(Inputs!$CA$10,$A$2,$B25-2006)),OFFSET(Inputs!$CA$10,$A$2,$B25-2006)+IF(Dashboard!$F$35="YES",$G25,0))</f>
        <v>1</v>
      </c>
      <c r="AE25" s="119">
        <f t="shared" ca="1" si="14"/>
        <v>1.7067680021714755</v>
      </c>
      <c r="AF25" s="107">
        <f t="shared" ca="1" si="15"/>
        <v>0</v>
      </c>
      <c r="AG25" s="108">
        <f t="shared" ca="1" si="36"/>
        <v>-0.1474647553876155</v>
      </c>
      <c r="AH25" s="532">
        <f t="shared" ca="1" si="16"/>
        <v>0</v>
      </c>
      <c r="AI25" s="15">
        <f t="shared" ca="1" si="17"/>
        <v>0</v>
      </c>
      <c r="AJ25" s="113">
        <f t="shared" ca="1" si="37"/>
        <v>-0.1474647553876155</v>
      </c>
      <c r="AK25" s="88">
        <f t="shared" ca="1" si="18"/>
        <v>1.7067680021714755</v>
      </c>
      <c r="AL25" s="113">
        <f t="shared" ca="1" si="19"/>
        <v>1.1071053052165405</v>
      </c>
      <c r="AM25" s="88">
        <f t="shared" ca="1" si="20"/>
        <v>1.7067680021714755</v>
      </c>
      <c r="AN25" s="113">
        <f t="shared" ca="1" si="21"/>
        <v>1.1071053052165405</v>
      </c>
      <c r="AO25" s="112"/>
      <c r="AP25" s="112"/>
      <c r="AQ25" s="111">
        <f t="shared" ca="1" si="38"/>
        <v>5.9807021226775809</v>
      </c>
      <c r="AR25" s="112"/>
      <c r="AS25" s="636">
        <f t="shared" ca="1" si="39"/>
        <v>5.9807021226775809</v>
      </c>
      <c r="AT25" s="636">
        <f t="shared" ca="1" si="40"/>
        <v>3.9312427459595547</v>
      </c>
      <c r="AU25" s="3"/>
      <c r="AV25" s="158"/>
      <c r="AW25" s="211">
        <f ca="1">MIN(MAX(100%,OFFSET(Inputs!$DA$10,$A$2,$B25-2006)),OFFSET(Inputs!$DA$10,$A$2,$B25-2006)+IF(Dashboard!$F$35="YES",$G25,0))</f>
        <v>1</v>
      </c>
      <c r="AX25" s="119">
        <f t="shared" ca="1" si="22"/>
        <v>0.68423110087052896</v>
      </c>
      <c r="AY25" s="107">
        <f t="shared" ca="1" si="23"/>
        <v>0</v>
      </c>
      <c r="AZ25" s="108">
        <f t="shared" ca="1" si="41"/>
        <v>-5.9117567115213702E-2</v>
      </c>
      <c r="BA25" s="533">
        <f t="shared" ca="1" si="24"/>
        <v>0</v>
      </c>
      <c r="BB25" s="15">
        <f t="shared" ca="1" si="25"/>
        <v>0</v>
      </c>
      <c r="BC25" s="113">
        <f t="shared" ca="1" si="42"/>
        <v>-5.9117567115213702E-2</v>
      </c>
      <c r="BD25" s="88">
        <f t="shared" ca="1" si="26"/>
        <v>0.68423110087052896</v>
      </c>
      <c r="BE25" s="703">
        <f t="shared" ca="1" si="27"/>
        <v>0.44383060896627385</v>
      </c>
      <c r="BF25" s="88">
        <f t="shared" ca="1" si="28"/>
        <v>0.68423110087052896</v>
      </c>
      <c r="BG25" s="110">
        <f t="shared" ca="1" si="29"/>
        <v>0.44383060896627385</v>
      </c>
      <c r="BH25" s="112"/>
      <c r="BI25" s="112"/>
      <c r="BJ25" s="112">
        <f t="shared" ca="1" si="43"/>
        <v>2.3976207616805656</v>
      </c>
      <c r="BK25" s="112"/>
      <c r="BL25" s="121">
        <f t="shared" ca="1" si="44"/>
        <v>2.3976207616805656</v>
      </c>
      <c r="BM25" s="121">
        <f t="shared" ca="1" si="45"/>
        <v>1.5760071365498571</v>
      </c>
      <c r="BN25" s="128"/>
    </row>
    <row r="26" spans="1:66" x14ac:dyDescent="0.15">
      <c r="A26" s="246">
        <f t="shared" ca="1" si="46"/>
        <v>5</v>
      </c>
      <c r="B26" s="558">
        <v>2021</v>
      </c>
      <c r="C26" s="727">
        <f ca="1">INT(IF(ISNUMBER($R$2),MIN(IF($R$2&gt;0,$R$2*(1-EXP(-($T$2+$U$2)*(B26-$S$2)))/(1+$U$2/$T$2*EXP(-($T$2+$U$2)*(B26-$S$2))),IF($A26/$Q$2&gt;=1,1,($A26/$Q$2))),100%),OFFSET(#REF!,$A$2,A26-1))*10000+0.5)/10000</f>
        <v>9.5899999999999999E-2</v>
      </c>
      <c r="D26" s="246">
        <f t="shared" ca="1" si="0"/>
        <v>11947.12</v>
      </c>
      <c r="E26" s="246">
        <f t="shared" ca="1" si="1"/>
        <v>0</v>
      </c>
      <c r="F26" s="728">
        <f t="shared" ca="1" si="2"/>
        <v>0</v>
      </c>
      <c r="G26" s="731">
        <f t="shared" ca="1" si="3"/>
        <v>0</v>
      </c>
      <c r="H26" s="593">
        <f t="shared" ca="1" si="4"/>
        <v>4.5041095890410956</v>
      </c>
      <c r="I26" s="677">
        <f t="shared" ca="1" si="5"/>
        <v>1</v>
      </c>
      <c r="J26" s="537"/>
      <c r="K26" s="211">
        <f ca="1">MIN(MAX(100%,OFFSET(ComplianceTable,$A$2,$B26-2006)),OFFSET(ComplianceTable,$A$2,$B26-2006)+IF(Dashboard!$F$35="YES",$G26,0))</f>
        <v>1</v>
      </c>
      <c r="L26" s="105">
        <f t="shared" ca="1" si="30"/>
        <v>7.9750766768131429</v>
      </c>
      <c r="M26" s="107">
        <f t="shared" ca="1" si="6"/>
        <v>0</v>
      </c>
      <c r="N26" s="108">
        <f t="shared" ca="1" si="31"/>
        <v>-0.7648098533063804</v>
      </c>
      <c r="O26" s="109">
        <f t="shared" ca="1" si="7"/>
        <v>0</v>
      </c>
      <c r="P26" s="534">
        <f t="shared" ca="1" si="8"/>
        <v>0</v>
      </c>
      <c r="Q26" s="113">
        <f t="shared" ca="1" si="32"/>
        <v>-0.7648098533063804</v>
      </c>
      <c r="R26" s="88">
        <f t="shared" ca="1" si="9"/>
        <v>7.9750766768131429</v>
      </c>
      <c r="S26" s="606">
        <f t="shared" ca="1" si="10"/>
        <v>5.1192894446898007</v>
      </c>
      <c r="T26" s="88">
        <f t="shared" ca="1" si="11"/>
        <v>7.9750766768131429</v>
      </c>
      <c r="U26" s="606">
        <f t="shared" ca="1" si="12"/>
        <v>5.1192894446898007</v>
      </c>
      <c r="V26" s="112"/>
      <c r="W26" s="112"/>
      <c r="X26" s="111">
        <f t="shared" ca="1" si="33"/>
        <v>35.920619333372073</v>
      </c>
      <c r="Y26" s="112"/>
      <c r="Z26" s="636">
        <f t="shared" ca="1" si="34"/>
        <v>35.920619333372073</v>
      </c>
      <c r="AA26" s="636">
        <f t="shared" ca="1" si="35"/>
        <v>23.488489180274623</v>
      </c>
      <c r="AB26" s="632">
        <f t="shared" ca="1" si="13"/>
        <v>1</v>
      </c>
      <c r="AC26" s="602">
        <f t="shared" ca="1" si="47"/>
        <v>7.2102668235067622</v>
      </c>
      <c r="AD26" s="211">
        <f ca="1">MIN(MAX(100%,OFFSET(Inputs!$CA$10,$A$2,$B26-2006)),OFFSET(Inputs!$CA$10,$A$2,$B26-2006)+IF(Dashboard!$F$35="YES",$G26,0))</f>
        <v>1</v>
      </c>
      <c r="AE26" s="119">
        <f t="shared" ca="1" si="14"/>
        <v>1.7067680021714755</v>
      </c>
      <c r="AF26" s="107">
        <f t="shared" ca="1" si="15"/>
        <v>0</v>
      </c>
      <c r="AG26" s="108">
        <f t="shared" ca="1" si="36"/>
        <v>-0.16367905140824449</v>
      </c>
      <c r="AH26" s="532">
        <f t="shared" ca="1" si="16"/>
        <v>0</v>
      </c>
      <c r="AI26" s="15">
        <f t="shared" ca="1" si="17"/>
        <v>0</v>
      </c>
      <c r="AJ26" s="113">
        <f t="shared" ca="1" si="37"/>
        <v>-0.16367905140824449</v>
      </c>
      <c r="AK26" s="88">
        <f t="shared" ca="1" si="18"/>
        <v>1.7067680021714755</v>
      </c>
      <c r="AL26" s="113">
        <f t="shared" ca="1" si="19"/>
        <v>1.095593155041894</v>
      </c>
      <c r="AM26" s="88">
        <f t="shared" ca="1" si="20"/>
        <v>1.7067680021714755</v>
      </c>
      <c r="AN26" s="113">
        <f t="shared" ca="1" si="21"/>
        <v>1.095593155041894</v>
      </c>
      <c r="AO26" s="112"/>
      <c r="AP26" s="112"/>
      <c r="AQ26" s="111">
        <f t="shared" ca="1" si="38"/>
        <v>7.6874701248490567</v>
      </c>
      <c r="AR26" s="112"/>
      <c r="AS26" s="636">
        <f t="shared" ca="1" si="39"/>
        <v>7.6874701248490567</v>
      </c>
      <c r="AT26" s="636">
        <f t="shared" ca="1" si="40"/>
        <v>5.0268359010014487</v>
      </c>
      <c r="AU26" s="3"/>
      <c r="AV26" s="158"/>
      <c r="AW26" s="211">
        <f ca="1">MIN(MAX(100%,OFFSET(Inputs!$DA$10,$A$2,$B26-2006)),OFFSET(Inputs!$DA$10,$A$2,$B26-2006)+IF(Dashboard!$F$35="YES",$G26,0))</f>
        <v>1</v>
      </c>
      <c r="AX26" s="119">
        <f t="shared" ca="1" si="22"/>
        <v>0.68423110087052896</v>
      </c>
      <c r="AY26" s="107">
        <f t="shared" ca="1" si="23"/>
        <v>0</v>
      </c>
      <c r="AZ26" s="108">
        <f t="shared" ca="1" si="41"/>
        <v>-6.5617762573483729E-2</v>
      </c>
      <c r="BA26" s="533">
        <f t="shared" ca="1" si="24"/>
        <v>0</v>
      </c>
      <c r="BB26" s="15">
        <f t="shared" ca="1" si="25"/>
        <v>0</v>
      </c>
      <c r="BC26" s="113">
        <f t="shared" ca="1" si="42"/>
        <v>-6.5617762573483729E-2</v>
      </c>
      <c r="BD26" s="88">
        <f t="shared" ca="1" si="26"/>
        <v>0.68423110087052896</v>
      </c>
      <c r="BE26" s="703">
        <f t="shared" ca="1" si="27"/>
        <v>0.43921547019090207</v>
      </c>
      <c r="BF26" s="88">
        <f t="shared" ca="1" si="28"/>
        <v>0.68423110087052896</v>
      </c>
      <c r="BG26" s="110">
        <f t="shared" ca="1" si="29"/>
        <v>0.43921547019090207</v>
      </c>
      <c r="BH26" s="112"/>
      <c r="BI26" s="112"/>
      <c r="BJ26" s="112">
        <f t="shared" ca="1" si="43"/>
        <v>3.0818518625510944</v>
      </c>
      <c r="BK26" s="112"/>
      <c r="BL26" s="121">
        <f t="shared" ca="1" si="44"/>
        <v>3.0818518625510944</v>
      </c>
      <c r="BM26" s="121">
        <f t="shared" ca="1" si="45"/>
        <v>2.015222606740759</v>
      </c>
      <c r="BN26" s="128"/>
    </row>
    <row r="27" spans="1:66" x14ac:dyDescent="0.15">
      <c r="A27" s="246">
        <f t="shared" ca="1" si="46"/>
        <v>6</v>
      </c>
      <c r="B27" s="558">
        <v>2022</v>
      </c>
      <c r="C27" s="727">
        <f ca="1">INT(IF(ISNUMBER($R$2),MIN(IF($R$2&gt;0,$R$2*(1-EXP(-($T$2+$U$2)*(B27-$S$2)))/(1+$U$2/$T$2*EXP(-($T$2+$U$2)*(B27-$S$2))),IF($A27/$Q$2&gt;=1,1,($A27/$Q$2))),100%),OFFSET(#REF!,$A$2,A27-1))*10000+0.5)/10000</f>
        <v>0.105</v>
      </c>
      <c r="D27" s="246">
        <f t="shared" ca="1" si="0"/>
        <v>11947.12</v>
      </c>
      <c r="E27" s="246">
        <f t="shared" ca="1" si="1"/>
        <v>0</v>
      </c>
      <c r="F27" s="728">
        <f t="shared" ca="1" si="2"/>
        <v>0</v>
      </c>
      <c r="G27" s="731">
        <f t="shared" ca="1" si="3"/>
        <v>0</v>
      </c>
      <c r="H27" s="593">
        <f t="shared" ca="1" si="4"/>
        <v>5.5041095890410956</v>
      </c>
      <c r="I27" s="677">
        <f t="shared" ca="1" si="5"/>
        <v>1</v>
      </c>
      <c r="J27" s="537"/>
      <c r="K27" s="211">
        <f ca="1">MIN(MAX(100%,OFFSET(ComplianceTable,$A$2,$B27-2006)),OFFSET(ComplianceTable,$A$2,$B27-2006)+IF(Dashboard!$F$35="YES",$G27,0))</f>
        <v>1</v>
      </c>
      <c r="L27" s="105">
        <f t="shared" ca="1" si="30"/>
        <v>7.9750766768131429</v>
      </c>
      <c r="M27" s="107">
        <f t="shared" ca="1" si="6"/>
        <v>0</v>
      </c>
      <c r="N27" s="108">
        <f t="shared" ca="1" si="31"/>
        <v>-0.83738305106538002</v>
      </c>
      <c r="O27" s="109">
        <f t="shared" ca="1" si="7"/>
        <v>0</v>
      </c>
      <c r="P27" s="534">
        <f t="shared" ca="1" si="8"/>
        <v>0</v>
      </c>
      <c r="Q27" s="113">
        <f t="shared" ca="1" si="32"/>
        <v>-0.83738305106538002</v>
      </c>
      <c r="R27" s="88">
        <f t="shared" ca="1" si="9"/>
        <v>7.9750766768131429</v>
      </c>
      <c r="S27" s="606">
        <f t="shared" ca="1" si="10"/>
        <v>5.0677624742809115</v>
      </c>
      <c r="T27" s="88">
        <f t="shared" ca="1" si="11"/>
        <v>7.9750766768131429</v>
      </c>
      <c r="U27" s="606">
        <f t="shared" ca="1" si="12"/>
        <v>5.0677624742809115</v>
      </c>
      <c r="V27" s="112"/>
      <c r="W27" s="112"/>
      <c r="X27" s="111">
        <f t="shared" ca="1" si="33"/>
        <v>43.895696010185219</v>
      </c>
      <c r="Y27" s="112"/>
      <c r="Z27" s="636">
        <f t="shared" ca="1" si="34"/>
        <v>43.895696010185219</v>
      </c>
      <c r="AA27" s="636">
        <f t="shared" ca="1" si="35"/>
        <v>28.556251654555535</v>
      </c>
      <c r="AB27" s="632">
        <f t="shared" ca="1" si="13"/>
        <v>1</v>
      </c>
      <c r="AC27" s="158"/>
      <c r="AD27" s="211">
        <f ca="1">MIN(MAX(100%,OFFSET(Inputs!$CA$10,$A$2,$B27-2006)),OFFSET(Inputs!$CA$10,$A$2,$B27-2006)+IF(Dashboard!$F$35="YES",$G27,0))</f>
        <v>1</v>
      </c>
      <c r="AE27" s="119">
        <f t="shared" ca="1" si="14"/>
        <v>1.7067680021714755</v>
      </c>
      <c r="AF27" s="107">
        <f t="shared" ca="1" si="15"/>
        <v>0</v>
      </c>
      <c r="AG27" s="108">
        <f t="shared" ca="1" si="36"/>
        <v>-0.17921064022800492</v>
      </c>
      <c r="AH27" s="532">
        <f t="shared" ca="1" si="16"/>
        <v>0</v>
      </c>
      <c r="AI27" s="15">
        <f t="shared" ca="1" si="17"/>
        <v>0</v>
      </c>
      <c r="AJ27" s="113">
        <f t="shared" ca="1" si="37"/>
        <v>-0.17921064022800492</v>
      </c>
      <c r="AK27" s="88">
        <f t="shared" ca="1" si="18"/>
        <v>1.7067680021714755</v>
      </c>
      <c r="AL27" s="113">
        <f t="shared" ca="1" si="19"/>
        <v>1.0845657269798641</v>
      </c>
      <c r="AM27" s="88">
        <f t="shared" ca="1" si="20"/>
        <v>1.7067680021714755</v>
      </c>
      <c r="AN27" s="113">
        <f t="shared" ca="1" si="21"/>
        <v>1.0845657269798641</v>
      </c>
      <c r="AO27" s="112"/>
      <c r="AP27" s="112"/>
      <c r="AQ27" s="111">
        <f t="shared" ca="1" si="38"/>
        <v>9.3942381270205324</v>
      </c>
      <c r="AR27" s="112"/>
      <c r="AS27" s="636">
        <f t="shared" ca="1" si="39"/>
        <v>9.3942381270205324</v>
      </c>
      <c r="AT27" s="636">
        <f t="shared" ca="1" si="40"/>
        <v>6.111401627981313</v>
      </c>
      <c r="AU27" s="3"/>
      <c r="AV27" s="158"/>
      <c r="AW27" s="211">
        <f ca="1">MIN(MAX(100%,OFFSET(Inputs!$DA$10,$A$2,$B27-2006)),OFFSET(Inputs!$DA$10,$A$2,$B27-2006)+IF(Dashboard!$F$35="YES",$G27,0))</f>
        <v>1</v>
      </c>
      <c r="AX27" s="119">
        <f t="shared" ca="1" si="22"/>
        <v>0.68423110087052896</v>
      </c>
      <c r="AY27" s="107">
        <f t="shared" ca="1" si="23"/>
        <v>0</v>
      </c>
      <c r="AZ27" s="108">
        <f t="shared" ca="1" si="41"/>
        <v>-7.184426559140554E-2</v>
      </c>
      <c r="BA27" s="533">
        <f t="shared" ca="1" si="24"/>
        <v>0</v>
      </c>
      <c r="BB27" s="15">
        <f t="shared" ca="1" si="25"/>
        <v>0</v>
      </c>
      <c r="BC27" s="113">
        <f t="shared" ca="1" si="42"/>
        <v>-7.184426559140554E-2</v>
      </c>
      <c r="BD27" s="88">
        <f t="shared" ca="1" si="26"/>
        <v>0.68423110087052896</v>
      </c>
      <c r="BE27" s="703">
        <f t="shared" ca="1" si="27"/>
        <v>0.4347946530481776</v>
      </c>
      <c r="BF27" s="88">
        <f t="shared" ca="1" si="28"/>
        <v>0.68423110087052896</v>
      </c>
      <c r="BG27" s="110">
        <f t="shared" ca="1" si="29"/>
        <v>0.4347946530481776</v>
      </c>
      <c r="BH27" s="112"/>
      <c r="BI27" s="112"/>
      <c r="BJ27" s="112">
        <f t="shared" ca="1" si="43"/>
        <v>3.7660829634216233</v>
      </c>
      <c r="BK27" s="112"/>
      <c r="BL27" s="121">
        <f t="shared" ca="1" si="44"/>
        <v>3.7660829634216233</v>
      </c>
      <c r="BM27" s="121">
        <f t="shared" ca="1" si="45"/>
        <v>2.4500172597889365</v>
      </c>
      <c r="BN27" s="128"/>
    </row>
    <row r="28" spans="1:66" x14ac:dyDescent="0.15">
      <c r="A28" s="246">
        <f t="shared" ca="1" si="46"/>
        <v>7</v>
      </c>
      <c r="B28" s="558">
        <v>2023</v>
      </c>
      <c r="C28" s="727">
        <f ca="1">INT(IF(ISNUMBER($R$2),MIN(IF($R$2&gt;0,$R$2*(1-EXP(-($T$2+$U$2)*(B28-$S$2)))/(1+$U$2/$T$2*EXP(-($T$2+$U$2)*(B28-$S$2))),IF($A28/$Q$2&gt;=1,1,($A28/$Q$2))),100%),OFFSET(#REF!,$A$2,A28-1))*10000+0.5)/10000</f>
        <v>0.1137</v>
      </c>
      <c r="D28" s="246">
        <f t="shared" ca="1" si="0"/>
        <v>11947.12</v>
      </c>
      <c r="E28" s="246">
        <f t="shared" ca="1" si="1"/>
        <v>0</v>
      </c>
      <c r="F28" s="728">
        <f t="shared" ca="1" si="2"/>
        <v>0</v>
      </c>
      <c r="G28" s="731">
        <f t="shared" ca="1" si="3"/>
        <v>0</v>
      </c>
      <c r="H28" s="593">
        <f t="shared" ca="1" si="4"/>
        <v>6.5041095890410956</v>
      </c>
      <c r="I28" s="677">
        <f t="shared" ca="1" si="5"/>
        <v>1</v>
      </c>
      <c r="J28" s="537"/>
      <c r="K28" s="211">
        <f ca="1">MIN(MAX(100%,OFFSET(ComplianceTable,$A$2,$B28-2006)),OFFSET(ComplianceTable,$A$2,$B28-2006)+IF(Dashboard!$F$35="YES",$G28,0))</f>
        <v>1</v>
      </c>
      <c r="L28" s="105">
        <f t="shared" ca="1" si="30"/>
        <v>7.9750766768131429</v>
      </c>
      <c r="M28" s="107">
        <f t="shared" ca="1" si="6"/>
        <v>0</v>
      </c>
      <c r="N28" s="108">
        <f t="shared" ca="1" si="31"/>
        <v>-0.90676621815365432</v>
      </c>
      <c r="O28" s="109">
        <f t="shared" ca="1" si="7"/>
        <v>0</v>
      </c>
      <c r="P28" s="534">
        <f t="shared" ca="1" si="8"/>
        <v>0</v>
      </c>
      <c r="Q28" s="113">
        <f t="shared" ca="1" si="32"/>
        <v>-0.90676621815365432</v>
      </c>
      <c r="R28" s="88">
        <f t="shared" ca="1" si="9"/>
        <v>7.9750766768131429</v>
      </c>
      <c r="S28" s="606">
        <f t="shared" ca="1" si="10"/>
        <v>5.0185004256482362</v>
      </c>
      <c r="T28" s="88">
        <f t="shared" ca="1" si="11"/>
        <v>7.9750766768131429</v>
      </c>
      <c r="U28" s="606">
        <f t="shared" ca="1" si="12"/>
        <v>5.0185004256482362</v>
      </c>
      <c r="V28" s="112"/>
      <c r="W28" s="112"/>
      <c r="X28" s="111">
        <f t="shared" ca="1" si="33"/>
        <v>51.870772686998365</v>
      </c>
      <c r="Y28" s="112"/>
      <c r="Z28" s="636">
        <f t="shared" ca="1" si="34"/>
        <v>51.870772686998365</v>
      </c>
      <c r="AA28" s="636">
        <f t="shared" ca="1" si="35"/>
        <v>33.574752080203773</v>
      </c>
      <c r="AB28" s="632">
        <f t="shared" ca="1" si="13"/>
        <v>1</v>
      </c>
      <c r="AC28" s="158"/>
      <c r="AD28" s="211">
        <f ca="1">MIN(MAX(100%,OFFSET(Inputs!$CA$10,$A$2,$B28-2006)),OFFSET(Inputs!$CA$10,$A$2,$B28-2006)+IF(Dashboard!$F$35="YES",$G28,0))</f>
        <v>1</v>
      </c>
      <c r="AE28" s="119">
        <f t="shared" ca="1" si="14"/>
        <v>1.7067680021714755</v>
      </c>
      <c r="AF28" s="107">
        <f t="shared" ca="1" si="15"/>
        <v>0</v>
      </c>
      <c r="AG28" s="108">
        <f t="shared" ca="1" si="36"/>
        <v>-0.19405952184689676</v>
      </c>
      <c r="AH28" s="532">
        <f t="shared" ca="1" si="16"/>
        <v>0</v>
      </c>
      <c r="AI28" s="15">
        <f t="shared" ca="1" si="17"/>
        <v>0</v>
      </c>
      <c r="AJ28" s="113">
        <f t="shared" ca="1" si="37"/>
        <v>-0.19405952184689676</v>
      </c>
      <c r="AK28" s="88">
        <f t="shared" ca="1" si="18"/>
        <v>1.7067680021714755</v>
      </c>
      <c r="AL28" s="113">
        <f t="shared" ca="1" si="19"/>
        <v>1.0740230210304509</v>
      </c>
      <c r="AM28" s="88">
        <f t="shared" ca="1" si="20"/>
        <v>1.7067680021714755</v>
      </c>
      <c r="AN28" s="113">
        <f t="shared" ca="1" si="21"/>
        <v>1.0740230210304509</v>
      </c>
      <c r="AO28" s="112"/>
      <c r="AP28" s="112"/>
      <c r="AQ28" s="111">
        <f t="shared" ca="1" si="38"/>
        <v>11.101006129192008</v>
      </c>
      <c r="AR28" s="112"/>
      <c r="AS28" s="636">
        <f t="shared" ca="1" si="39"/>
        <v>11.101006129192008</v>
      </c>
      <c r="AT28" s="636">
        <f t="shared" ca="1" si="40"/>
        <v>7.1854246490117637</v>
      </c>
      <c r="AU28" s="3"/>
      <c r="AV28" s="158"/>
      <c r="AW28" s="211">
        <f ca="1">MIN(MAX(100%,OFFSET(Inputs!$DA$10,$A$2,$B28-2006)),OFFSET(Inputs!$DA$10,$A$2,$B28-2006)+IF(Dashboard!$F$35="YES",$G28,0))</f>
        <v>1</v>
      </c>
      <c r="AX28" s="119">
        <f t="shared" ca="1" si="22"/>
        <v>0.68423110087052896</v>
      </c>
      <c r="AY28" s="107">
        <f t="shared" ca="1" si="23"/>
        <v>0</v>
      </c>
      <c r="AZ28" s="108">
        <f t="shared" ca="1" si="41"/>
        <v>-7.7797076168979143E-2</v>
      </c>
      <c r="BA28" s="533">
        <f t="shared" ca="1" si="24"/>
        <v>0</v>
      </c>
      <c r="BB28" s="15">
        <f t="shared" ca="1" si="25"/>
        <v>0</v>
      </c>
      <c r="BC28" s="113">
        <f t="shared" ca="1" si="42"/>
        <v>-7.7797076168979143E-2</v>
      </c>
      <c r="BD28" s="88">
        <f t="shared" ca="1" si="26"/>
        <v>0.68423110087052896</v>
      </c>
      <c r="BE28" s="703">
        <f t="shared" ca="1" si="27"/>
        <v>0.43056815753810035</v>
      </c>
      <c r="BF28" s="88">
        <f t="shared" ca="1" si="28"/>
        <v>0.68423110087052896</v>
      </c>
      <c r="BG28" s="110">
        <f t="shared" ca="1" si="29"/>
        <v>0.43056815753810035</v>
      </c>
      <c r="BH28" s="112"/>
      <c r="BI28" s="112"/>
      <c r="BJ28" s="112">
        <f t="shared" ca="1" si="43"/>
        <v>4.4503140642921526</v>
      </c>
      <c r="BK28" s="112"/>
      <c r="BL28" s="121">
        <f t="shared" ca="1" si="44"/>
        <v>4.4503140642921526</v>
      </c>
      <c r="BM28" s="121">
        <f t="shared" ca="1" si="45"/>
        <v>2.8805854173270369</v>
      </c>
      <c r="BN28" s="128"/>
    </row>
    <row r="29" spans="1:66" x14ac:dyDescent="0.15">
      <c r="A29" s="246">
        <f t="shared" ca="1" si="46"/>
        <v>8</v>
      </c>
      <c r="B29" s="558">
        <v>2024</v>
      </c>
      <c r="C29" s="727">
        <f ca="1">INT(IF(ISNUMBER($R$2),MIN(IF($R$2&gt;0,$R$2*(1-EXP(-($T$2+$U$2)*(B29-$S$2)))/(1+$U$2/$T$2*EXP(-($T$2+$U$2)*(B29-$S$2))),IF($A29/$Q$2&gt;=1,1,($A29/$Q$2))),100%),OFFSET(#REF!,$A$2,A29-1))*10000+0.5)/10000</f>
        <v>0.12180000000000001</v>
      </c>
      <c r="D29" s="246">
        <f t="shared" ca="1" si="0"/>
        <v>11947.12</v>
      </c>
      <c r="E29" s="246">
        <f t="shared" ca="1" si="1"/>
        <v>0</v>
      </c>
      <c r="F29" s="728">
        <f t="shared" ca="1" si="2"/>
        <v>0</v>
      </c>
      <c r="G29" s="731">
        <f t="shared" ca="1" si="3"/>
        <v>0</v>
      </c>
      <c r="H29" s="593">
        <f t="shared" ca="1" si="4"/>
        <v>7.5041095890410956</v>
      </c>
      <c r="I29" s="677">
        <f t="shared" ca="1" si="5"/>
        <v>1</v>
      </c>
      <c r="J29" s="537"/>
      <c r="K29" s="211">
        <f ca="1">MIN(MAX(100%,OFFSET(ComplianceTable,$A$2,$B29-2006)),OFFSET(ComplianceTable,$A$2,$B29-2006)+IF(Dashboard!$F$35="YES",$G29,0))</f>
        <v>1</v>
      </c>
      <c r="L29" s="105">
        <f t="shared" ca="1" si="30"/>
        <v>7.9750766768131429</v>
      </c>
      <c r="M29" s="107">
        <f t="shared" ca="1" si="6"/>
        <v>0</v>
      </c>
      <c r="N29" s="108">
        <f t="shared" ca="1" si="31"/>
        <v>-0.97136433923584087</v>
      </c>
      <c r="O29" s="109">
        <f t="shared" ca="1" si="7"/>
        <v>0</v>
      </c>
      <c r="P29" s="534">
        <f t="shared" ca="1" si="8"/>
        <v>0</v>
      </c>
      <c r="Q29" s="113">
        <f t="shared" ca="1" si="32"/>
        <v>-0.97136433923584087</v>
      </c>
      <c r="R29" s="88">
        <f t="shared" ca="1" si="9"/>
        <v>7.9750766768131429</v>
      </c>
      <c r="S29" s="606">
        <f t="shared" ca="1" si="10"/>
        <v>4.9726357596798847</v>
      </c>
      <c r="T29" s="88">
        <f t="shared" ca="1" si="11"/>
        <v>7.9750766768131429</v>
      </c>
      <c r="U29" s="606">
        <f t="shared" ca="1" si="12"/>
        <v>4.9726357596798847</v>
      </c>
      <c r="V29" s="112"/>
      <c r="W29" s="112"/>
      <c r="X29" s="111">
        <f t="shared" ca="1" si="33"/>
        <v>59.84584936381151</v>
      </c>
      <c r="Y29" s="112"/>
      <c r="Z29" s="636">
        <f t="shared" ca="1" si="34"/>
        <v>59.84584936381151</v>
      </c>
      <c r="AA29" s="636">
        <f t="shared" ca="1" si="35"/>
        <v>38.547387839883655</v>
      </c>
      <c r="AB29" s="632">
        <f t="shared" ca="1" si="13"/>
        <v>1</v>
      </c>
      <c r="AC29" s="158"/>
      <c r="AD29" s="211">
        <f ca="1">MIN(MAX(100%,OFFSET(Inputs!$CA$10,$A$2,$B29-2006)),OFFSET(Inputs!$CA$10,$A$2,$B29-2006)+IF(Dashboard!$F$35="YES",$G29,0))</f>
        <v>1</v>
      </c>
      <c r="AE29" s="119">
        <f t="shared" ca="1" si="14"/>
        <v>1.7067680021714755</v>
      </c>
      <c r="AF29" s="107">
        <f t="shared" ca="1" si="15"/>
        <v>0</v>
      </c>
      <c r="AG29" s="108">
        <f t="shared" ca="1" si="36"/>
        <v>-0.20788434266448572</v>
      </c>
      <c r="AH29" s="532">
        <f t="shared" ca="1" si="16"/>
        <v>0</v>
      </c>
      <c r="AI29" s="15">
        <f t="shared" ca="1" si="17"/>
        <v>0</v>
      </c>
      <c r="AJ29" s="113">
        <f t="shared" ca="1" si="37"/>
        <v>-0.20788434266448572</v>
      </c>
      <c r="AK29" s="88">
        <f t="shared" ca="1" si="18"/>
        <v>1.7067680021714755</v>
      </c>
      <c r="AL29" s="113">
        <f t="shared" ca="1" si="19"/>
        <v>1.0642073982499627</v>
      </c>
      <c r="AM29" s="88">
        <f t="shared" ca="1" si="20"/>
        <v>1.7067680021714755</v>
      </c>
      <c r="AN29" s="113">
        <f t="shared" ca="1" si="21"/>
        <v>1.0642073982499627</v>
      </c>
      <c r="AO29" s="112"/>
      <c r="AP29" s="112"/>
      <c r="AQ29" s="111">
        <f t="shared" ca="1" si="38"/>
        <v>12.807774131363484</v>
      </c>
      <c r="AR29" s="112"/>
      <c r="AS29" s="636">
        <f t="shared" ca="1" si="39"/>
        <v>12.807774131363484</v>
      </c>
      <c r="AT29" s="636">
        <f t="shared" ca="1" si="40"/>
        <v>8.2496320472617271</v>
      </c>
      <c r="AU29" s="3"/>
      <c r="AV29" s="158"/>
      <c r="AW29" s="211">
        <f ca="1">MIN(MAX(100%,OFFSET(Inputs!$DA$10,$A$2,$B29-2006)),OFFSET(Inputs!$DA$10,$A$2,$B29-2006)+IF(Dashboard!$F$35="YES",$G29,0))</f>
        <v>1</v>
      </c>
      <c r="AX29" s="119">
        <f t="shared" ca="1" si="22"/>
        <v>0.68423110087052896</v>
      </c>
      <c r="AY29" s="107">
        <f t="shared" ca="1" si="23"/>
        <v>0</v>
      </c>
      <c r="AZ29" s="108">
        <f t="shared" ca="1" si="41"/>
        <v>-8.3339348086030426E-2</v>
      </c>
      <c r="BA29" s="533">
        <f t="shared" ca="1" si="24"/>
        <v>0</v>
      </c>
      <c r="BB29" s="15">
        <f t="shared" ca="1" si="25"/>
        <v>0</v>
      </c>
      <c r="BC29" s="113">
        <f t="shared" ca="1" si="42"/>
        <v>-8.3339348086030426E-2</v>
      </c>
      <c r="BD29" s="88">
        <f t="shared" ca="1" si="26"/>
        <v>0.68423110087052896</v>
      </c>
      <c r="BE29" s="703">
        <f t="shared" ca="1" si="27"/>
        <v>0.42663314447699396</v>
      </c>
      <c r="BF29" s="88">
        <f t="shared" ca="1" si="28"/>
        <v>0.68423110087052896</v>
      </c>
      <c r="BG29" s="110">
        <f t="shared" ca="1" si="29"/>
        <v>0.42663314447699396</v>
      </c>
      <c r="BH29" s="112"/>
      <c r="BI29" s="112"/>
      <c r="BJ29" s="112">
        <f t="shared" ca="1" si="43"/>
        <v>5.1345451651626819</v>
      </c>
      <c r="BK29" s="112"/>
      <c r="BL29" s="121">
        <f t="shared" ca="1" si="44"/>
        <v>5.1345451651626819</v>
      </c>
      <c r="BM29" s="121">
        <f t="shared" ca="1" si="45"/>
        <v>3.3072185618040306</v>
      </c>
      <c r="BN29" s="128"/>
    </row>
    <row r="30" spans="1:66" x14ac:dyDescent="0.15">
      <c r="A30" s="246">
        <f t="shared" ca="1" si="46"/>
        <v>9</v>
      </c>
      <c r="B30" s="558">
        <v>2025</v>
      </c>
      <c r="C30" s="727">
        <f ca="1">INT(IF(ISNUMBER($R$2),MIN(IF($R$2&gt;0,$R$2*(1-EXP(-($T$2+$U$2)*(B30-$S$2)))/(1+$U$2/$T$2*EXP(-($T$2+$U$2)*(B30-$S$2))),IF($A30/$Q$2&gt;=1,1,($A30/$Q$2))),100%),OFFSET(#REF!,$A$2,A30-1))*10000+0.5)/10000</f>
        <v>0.12939999999999999</v>
      </c>
      <c r="D30" s="246">
        <f t="shared" ca="1" si="0"/>
        <v>11947.12</v>
      </c>
      <c r="E30" s="246">
        <f t="shared" ca="1" si="1"/>
        <v>0</v>
      </c>
      <c r="F30" s="728">
        <f t="shared" ca="1" si="2"/>
        <v>0</v>
      </c>
      <c r="G30" s="731">
        <f t="shared" ca="1" si="3"/>
        <v>0</v>
      </c>
      <c r="H30" s="593">
        <f t="shared" ca="1" si="4"/>
        <v>8.5041095890410965</v>
      </c>
      <c r="I30" s="677">
        <f t="shared" ca="1" si="5"/>
        <v>1</v>
      </c>
      <c r="J30" s="537"/>
      <c r="K30" s="211">
        <f ca="1">MIN(MAX(100%,OFFSET(ComplianceTable,$A$2,$B30-2006)),OFFSET(ComplianceTable,$A$2,$B30-2006)+IF(Dashboard!$F$35="YES",$G30,0))</f>
        <v>1</v>
      </c>
      <c r="L30" s="105">
        <f t="shared" ca="1" si="30"/>
        <v>7.9750766768131429</v>
      </c>
      <c r="M30" s="107">
        <f t="shared" ca="1" si="6"/>
        <v>0</v>
      </c>
      <c r="N30" s="108">
        <f t="shared" ca="1" si="31"/>
        <v>-1.0319749219796206</v>
      </c>
      <c r="O30" s="109">
        <f t="shared" ca="1" si="7"/>
        <v>0</v>
      </c>
      <c r="P30" s="534">
        <f t="shared" ca="1" si="8"/>
        <v>0</v>
      </c>
      <c r="Q30" s="113">
        <f t="shared" ca="1" si="32"/>
        <v>-1.0319749219796206</v>
      </c>
      <c r="R30" s="88">
        <f t="shared" ca="1" si="9"/>
        <v>7.9750766768131429</v>
      </c>
      <c r="S30" s="606">
        <f t="shared" ca="1" si="10"/>
        <v>4.9296022459318003</v>
      </c>
      <c r="T30" s="88">
        <f t="shared" ca="1" si="11"/>
        <v>7.9750766768131429</v>
      </c>
      <c r="U30" s="606">
        <f t="shared" ca="1" si="12"/>
        <v>4.9296022459318003</v>
      </c>
      <c r="V30" s="112"/>
      <c r="W30" s="112"/>
      <c r="X30" s="111">
        <f t="shared" ca="1" si="33"/>
        <v>67.820926040624656</v>
      </c>
      <c r="Y30" s="112"/>
      <c r="Z30" s="636">
        <f t="shared" ca="1" si="34"/>
        <v>67.820926040624656</v>
      </c>
      <c r="AA30" s="636">
        <f t="shared" ca="1" si="35"/>
        <v>43.476990085815459</v>
      </c>
      <c r="AB30" s="632">
        <f t="shared" ca="1" si="13"/>
        <v>1</v>
      </c>
      <c r="AC30" s="158"/>
      <c r="AD30" s="211">
        <f ca="1">MIN(MAX(100%,OFFSET(Inputs!$CA$10,$A$2,$B30-2006)),OFFSET(Inputs!$CA$10,$A$2,$B30-2006)+IF(Dashboard!$F$35="YES",$G30,0))</f>
        <v>1</v>
      </c>
      <c r="AE30" s="119">
        <f t="shared" ca="1" si="14"/>
        <v>1.7067680021714755</v>
      </c>
      <c r="AF30" s="107">
        <f t="shared" ca="1" si="15"/>
        <v>0</v>
      </c>
      <c r="AG30" s="108">
        <f t="shared" ca="1" si="36"/>
        <v>-0.22085577948098892</v>
      </c>
      <c r="AH30" s="532">
        <f t="shared" ca="1" si="16"/>
        <v>0</v>
      </c>
      <c r="AI30" s="15">
        <f t="shared" ca="1" si="17"/>
        <v>0</v>
      </c>
      <c r="AJ30" s="113">
        <f t="shared" ca="1" si="37"/>
        <v>-0.22085577948098892</v>
      </c>
      <c r="AK30" s="88">
        <f t="shared" ca="1" si="18"/>
        <v>1.7067680021714755</v>
      </c>
      <c r="AL30" s="113">
        <f t="shared" ca="1" si="19"/>
        <v>1.0549976781102455</v>
      </c>
      <c r="AM30" s="88">
        <f t="shared" ca="1" si="20"/>
        <v>1.7067680021714755</v>
      </c>
      <c r="AN30" s="113">
        <f t="shared" ca="1" si="21"/>
        <v>1.0549976781102455</v>
      </c>
      <c r="AO30" s="112"/>
      <c r="AP30" s="112"/>
      <c r="AQ30" s="111">
        <f t="shared" ca="1" si="38"/>
        <v>14.51454213353496</v>
      </c>
      <c r="AR30" s="112"/>
      <c r="AS30" s="636">
        <f t="shared" ca="1" si="39"/>
        <v>14.51454213353496</v>
      </c>
      <c r="AT30" s="636">
        <f t="shared" ca="1" si="40"/>
        <v>9.3046297253719725</v>
      </c>
      <c r="AU30" s="3"/>
      <c r="AV30" s="158"/>
      <c r="AW30" s="211">
        <f ca="1">MIN(MAX(100%,OFFSET(Inputs!$DA$10,$A$2,$B30-2006)),OFFSET(Inputs!$DA$10,$A$2,$B30-2006)+IF(Dashboard!$F$35="YES",$G30,0))</f>
        <v>1</v>
      </c>
      <c r="AX30" s="119">
        <f t="shared" ca="1" si="22"/>
        <v>0.68423110087052896</v>
      </c>
      <c r="AY30" s="107">
        <f t="shared" ca="1" si="23"/>
        <v>0</v>
      </c>
      <c r="AZ30" s="108">
        <f t="shared" ca="1" si="41"/>
        <v>-8.8539504452646439E-2</v>
      </c>
      <c r="BA30" s="533">
        <f t="shared" ca="1" si="24"/>
        <v>0</v>
      </c>
      <c r="BB30" s="15">
        <f t="shared" ca="1" si="25"/>
        <v>0</v>
      </c>
      <c r="BC30" s="113">
        <f t="shared" ca="1" si="42"/>
        <v>-8.8539504452646439E-2</v>
      </c>
      <c r="BD30" s="88">
        <f t="shared" ca="1" si="26"/>
        <v>0.68423110087052896</v>
      </c>
      <c r="BE30" s="110">
        <f t="shared" ca="1" si="27"/>
        <v>0.42294103345669654</v>
      </c>
      <c r="BF30" s="88">
        <f t="shared" ca="1" si="28"/>
        <v>0.68423110087052896</v>
      </c>
      <c r="BG30" s="110">
        <f t="shared" ca="1" si="29"/>
        <v>0.42294103345669654</v>
      </c>
      <c r="BH30" s="112"/>
      <c r="BI30" s="112"/>
      <c r="BJ30" s="112">
        <f t="shared" ca="1" si="43"/>
        <v>5.8187762660332112</v>
      </c>
      <c r="BK30" s="112"/>
      <c r="BL30" s="121">
        <f t="shared" ca="1" si="44"/>
        <v>5.8187762660332112</v>
      </c>
      <c r="BM30" s="121">
        <f t="shared" ca="1" si="45"/>
        <v>3.7301595952607274</v>
      </c>
      <c r="BN30" s="128"/>
    </row>
    <row r="31" spans="1:66" x14ac:dyDescent="0.15">
      <c r="A31" s="246">
        <f t="shared" ca="1" si="46"/>
        <v>10</v>
      </c>
      <c r="B31" s="558">
        <v>2026</v>
      </c>
      <c r="C31" s="727">
        <f ca="1">INT(IF(ISNUMBER($R$2),MIN(IF($R$2&gt;0,$R$2*(1-EXP(-($T$2+$U$2)*(B31-$S$2)))/(1+$U$2/$T$2*EXP(-($T$2+$U$2)*(B31-$S$2))),IF($A31/$Q$2&gt;=1,1,($A31/$Q$2))),100%),OFFSET(#REF!,$A$2,A31-1))*10000+0.5)/10000</f>
        <v>0.13619999999999999</v>
      </c>
      <c r="D31" s="246">
        <f t="shared" ca="1" si="0"/>
        <v>11947.12</v>
      </c>
      <c r="E31" s="246">
        <f t="shared" ca="1" si="1"/>
        <v>0</v>
      </c>
      <c r="F31" s="728">
        <f t="shared" ca="1" si="2"/>
        <v>0</v>
      </c>
      <c r="G31" s="731">
        <f t="shared" ca="1" si="3"/>
        <v>0</v>
      </c>
      <c r="H31" s="593">
        <f t="shared" ca="1" si="4"/>
        <v>9.5041095890410965</v>
      </c>
      <c r="I31" s="677">
        <f t="shared" ca="1" si="5"/>
        <v>1</v>
      </c>
      <c r="J31" s="537"/>
      <c r="K31" s="211">
        <f ca="1">MIN(MAX(100%,OFFSET(ComplianceTable,$A$2,$B31-2006)),OFFSET(ComplianceTable,$A$2,$B31-2006)+IF(Dashboard!$F$35="YES",$G31,0))</f>
        <v>1</v>
      </c>
      <c r="L31" s="105">
        <f t="shared" ca="1" si="30"/>
        <v>7.9750766768131429</v>
      </c>
      <c r="M31" s="107">
        <f t="shared" ca="1" si="6"/>
        <v>0</v>
      </c>
      <c r="N31" s="108">
        <f t="shared" ca="1" si="31"/>
        <v>-1.0862054433819499</v>
      </c>
      <c r="O31" s="109">
        <f t="shared" ca="1" si="7"/>
        <v>0</v>
      </c>
      <c r="P31" s="534">
        <f t="shared" ca="1" si="8"/>
        <v>0</v>
      </c>
      <c r="Q31" s="113">
        <f t="shared" ca="1" si="32"/>
        <v>-1.0862054433819499</v>
      </c>
      <c r="R31" s="88">
        <f t="shared" ca="1" si="9"/>
        <v>7.9750766768131429</v>
      </c>
      <c r="S31" s="606">
        <f t="shared" ca="1" si="10"/>
        <v>4.8910985757361463</v>
      </c>
      <c r="T31" s="88">
        <f t="shared" ca="1" si="11"/>
        <v>7.9750766768131429</v>
      </c>
      <c r="U31" s="606">
        <f t="shared" ca="1" si="12"/>
        <v>4.8910985757361463</v>
      </c>
      <c r="V31" s="112"/>
      <c r="W31" s="112"/>
      <c r="X31" s="111">
        <f t="shared" ca="1" si="33"/>
        <v>75.796002717437801</v>
      </c>
      <c r="Y31" s="112"/>
      <c r="Z31" s="636">
        <f t="shared" ca="1" si="34"/>
        <v>75.796002717437801</v>
      </c>
      <c r="AA31" s="636">
        <f t="shared" ca="1" si="35"/>
        <v>48.368088661551603</v>
      </c>
      <c r="AB31" s="632">
        <f t="shared" ca="1" si="13"/>
        <v>1</v>
      </c>
      <c r="AC31" s="158"/>
      <c r="AD31" s="211">
        <f ca="1">MIN(MAX(100%,OFFSET(Inputs!$CA$10,$A$2,$B31-2006)),OFFSET(Inputs!$CA$10,$A$2,$B31-2006)+IF(Dashboard!$F$35="YES",$G31,0))</f>
        <v>1</v>
      </c>
      <c r="AE31" s="119">
        <f t="shared" ca="1" si="14"/>
        <v>1.7067680021714755</v>
      </c>
      <c r="AF31" s="107">
        <f t="shared" ca="1" si="15"/>
        <v>0</v>
      </c>
      <c r="AG31" s="108">
        <f t="shared" ca="1" si="36"/>
        <v>-0.23246180189575494</v>
      </c>
      <c r="AH31" s="532">
        <f t="shared" ca="1" si="16"/>
        <v>0</v>
      </c>
      <c r="AI31" s="15">
        <f t="shared" ca="1" si="17"/>
        <v>0</v>
      </c>
      <c r="AJ31" s="113">
        <f t="shared" ca="1" si="37"/>
        <v>-0.23246180189575494</v>
      </c>
      <c r="AK31" s="88">
        <f t="shared" ca="1" si="18"/>
        <v>1.7067680021714755</v>
      </c>
      <c r="AL31" s="113">
        <f t="shared" ca="1" si="19"/>
        <v>1.0467574021957615</v>
      </c>
      <c r="AM31" s="88">
        <f t="shared" ca="1" si="20"/>
        <v>1.7067680021714755</v>
      </c>
      <c r="AN31" s="113">
        <f t="shared" ca="1" si="21"/>
        <v>1.0467574021957615</v>
      </c>
      <c r="AO31" s="112"/>
      <c r="AP31" s="112"/>
      <c r="AQ31" s="111">
        <f t="shared" ca="1" si="38"/>
        <v>16.221310135706435</v>
      </c>
      <c r="AR31" s="112"/>
      <c r="AS31" s="636">
        <f t="shared" ca="1" si="39"/>
        <v>16.221310135706435</v>
      </c>
      <c r="AT31" s="636">
        <f t="shared" ca="1" si="40"/>
        <v>10.351387127567733</v>
      </c>
      <c r="AU31" s="3"/>
      <c r="AV31" s="158"/>
      <c r="AW31" s="211">
        <f ca="1">MIN(MAX(100%,OFFSET(Inputs!$DA$10,$A$2,$B31-2006)),OFFSET(Inputs!$DA$10,$A$2,$B31-2006)+IF(Dashboard!$F$35="YES",$G31,0))</f>
        <v>1</v>
      </c>
      <c r="AX31" s="119">
        <f t="shared" ca="1" si="22"/>
        <v>0.68423110087052896</v>
      </c>
      <c r="AY31" s="107">
        <f t="shared" ca="1" si="23"/>
        <v>0</v>
      </c>
      <c r="AZ31" s="108">
        <f t="shared" ca="1" si="41"/>
        <v>-9.3192275938566035E-2</v>
      </c>
      <c r="BA31" s="533">
        <f t="shared" ca="1" si="24"/>
        <v>0</v>
      </c>
      <c r="BB31" s="15">
        <f t="shared" ca="1" si="25"/>
        <v>0</v>
      </c>
      <c r="BC31" s="113">
        <f t="shared" ca="1" si="42"/>
        <v>-9.3192275938566035E-2</v>
      </c>
      <c r="BD31" s="88">
        <f t="shared" ca="1" si="26"/>
        <v>0.68423110087052896</v>
      </c>
      <c r="BE31" s="110">
        <f t="shared" ca="1" si="27"/>
        <v>0.41963756570169364</v>
      </c>
      <c r="BF31" s="88">
        <f t="shared" ca="1" si="28"/>
        <v>0.68423110087052896</v>
      </c>
      <c r="BG31" s="110">
        <f t="shared" ca="1" si="29"/>
        <v>0.41963756570169364</v>
      </c>
      <c r="BH31" s="112"/>
      <c r="BI31" s="112"/>
      <c r="BJ31" s="112">
        <f t="shared" ca="1" si="43"/>
        <v>6.5030073669037405</v>
      </c>
      <c r="BK31" s="112"/>
      <c r="BL31" s="121">
        <f t="shared" ca="1" si="44"/>
        <v>6.5030073669037405</v>
      </c>
      <c r="BM31" s="121">
        <f t="shared" ca="1" si="45"/>
        <v>4.1497971609624207</v>
      </c>
      <c r="BN31" s="128"/>
    </row>
    <row r="32" spans="1:66" x14ac:dyDescent="0.15">
      <c r="A32" s="246">
        <f t="shared" ca="1" si="46"/>
        <v>11</v>
      </c>
      <c r="B32" s="558">
        <v>2027</v>
      </c>
      <c r="C32" s="727">
        <f ca="1">INT(IF(ISNUMBER($R$2),MIN(IF($R$2&gt;0,$R$2*(1-EXP(-($T$2+$U$2)*(B32-$S$2)))/(1+$U$2/$T$2*EXP(-($T$2+$U$2)*(B32-$S$2))),IF($A32/$Q$2&gt;=1,1,($A32/$Q$2))),100%),OFFSET(#REF!,$A$2,A32-1))*10000+0.5)/10000</f>
        <v>0.1424</v>
      </c>
      <c r="D32" s="246">
        <f t="shared" ca="1" si="0"/>
        <v>11947.12</v>
      </c>
      <c r="E32" s="246">
        <f t="shared" ca="1" si="1"/>
        <v>0</v>
      </c>
      <c r="F32" s="728">
        <f t="shared" ca="1" si="2"/>
        <v>0</v>
      </c>
      <c r="G32" s="731">
        <f t="shared" ca="1" si="3"/>
        <v>0</v>
      </c>
      <c r="H32" s="593">
        <f t="shared" ca="1" si="4"/>
        <v>10.504109589041096</v>
      </c>
      <c r="I32" s="677">
        <f t="shared" ca="1" si="5"/>
        <v>1</v>
      </c>
      <c r="J32" s="537"/>
      <c r="K32" s="211">
        <f ca="1">MIN(MAX(100%,OFFSET(ComplianceTable,$A$2,$B32-2006)),OFFSET(ComplianceTable,$A$2,$B32-2006)+IF(Dashboard!$F$35="YES",$G32,0))</f>
        <v>1</v>
      </c>
      <c r="L32" s="105">
        <f t="shared" ca="1" si="30"/>
        <v>7.9750766768131429</v>
      </c>
      <c r="M32" s="107">
        <f t="shared" ca="1" si="6"/>
        <v>0</v>
      </c>
      <c r="N32" s="108">
        <f t="shared" ca="1" si="31"/>
        <v>-1.1356509187781916</v>
      </c>
      <c r="O32" s="109">
        <f t="shared" ca="1" si="7"/>
        <v>0</v>
      </c>
      <c r="P32" s="534">
        <f t="shared" ca="1" si="8"/>
        <v>0</v>
      </c>
      <c r="Q32" s="113">
        <f t="shared" ca="1" si="32"/>
        <v>-1.1356509187781916</v>
      </c>
      <c r="R32" s="88">
        <f t="shared" ca="1" si="9"/>
        <v>7.9750766768131429</v>
      </c>
      <c r="S32" s="606">
        <f t="shared" ca="1" si="10"/>
        <v>4.8559922882048152</v>
      </c>
      <c r="T32" s="88">
        <f t="shared" ca="1" si="11"/>
        <v>7.9750766768131429</v>
      </c>
      <c r="U32" s="606">
        <f t="shared" ca="1" si="12"/>
        <v>4.8559922882048152</v>
      </c>
      <c r="V32" s="112"/>
      <c r="W32" s="112"/>
      <c r="X32" s="111">
        <f t="shared" ca="1" si="33"/>
        <v>83.771079394250947</v>
      </c>
      <c r="Y32" s="112"/>
      <c r="Z32" s="636">
        <f t="shared" ca="1" si="34"/>
        <v>83.771079394250947</v>
      </c>
      <c r="AA32" s="636">
        <f t="shared" ca="1" si="35"/>
        <v>53.22408094975642</v>
      </c>
      <c r="AB32" s="632">
        <f t="shared" ca="1" si="13"/>
        <v>1</v>
      </c>
      <c r="AC32" s="158"/>
      <c r="AD32" s="211">
        <f ca="1">MIN(MAX(100%,OFFSET(Inputs!$CA$10,$A$2,$B32-2006)),OFFSET(Inputs!$CA$10,$A$2,$B32-2006)+IF(Dashboard!$F$35="YES",$G32,0))</f>
        <v>1</v>
      </c>
      <c r="AE32" s="119">
        <f t="shared" ca="1" si="14"/>
        <v>1.7067680021714755</v>
      </c>
      <c r="AF32" s="107">
        <f t="shared" ca="1" si="15"/>
        <v>0</v>
      </c>
      <c r="AG32" s="108">
        <f t="shared" ca="1" si="36"/>
        <v>-0.24304376350921811</v>
      </c>
      <c r="AH32" s="532">
        <f t="shared" ca="1" si="16"/>
        <v>0</v>
      </c>
      <c r="AI32" s="15">
        <f t="shared" ca="1" si="17"/>
        <v>0</v>
      </c>
      <c r="AJ32" s="113">
        <f t="shared" ca="1" si="37"/>
        <v>-0.24304376350921811</v>
      </c>
      <c r="AK32" s="88">
        <f t="shared" ca="1" si="18"/>
        <v>1.7067680021714755</v>
      </c>
      <c r="AL32" s="113">
        <f t="shared" ca="1" si="19"/>
        <v>1.0392442094502026</v>
      </c>
      <c r="AM32" s="88">
        <f t="shared" ca="1" si="20"/>
        <v>1.7067680021714755</v>
      </c>
      <c r="AN32" s="113">
        <f t="shared" ca="1" si="21"/>
        <v>1.0392442094502026</v>
      </c>
      <c r="AO32" s="112"/>
      <c r="AP32" s="112"/>
      <c r="AQ32" s="111">
        <f t="shared" ca="1" si="38"/>
        <v>17.928078137877911</v>
      </c>
      <c r="AR32" s="112"/>
      <c r="AS32" s="636">
        <f t="shared" ca="1" si="39"/>
        <v>17.928078137877911</v>
      </c>
      <c r="AT32" s="636">
        <f t="shared" ca="1" si="40"/>
        <v>11.390631337017936</v>
      </c>
      <c r="AU32" s="3"/>
      <c r="AV32" s="158"/>
      <c r="AW32" s="211">
        <f ca="1">MIN(MAX(100%,OFFSET(Inputs!$DA$10,$A$2,$B32-2006)),OFFSET(Inputs!$DA$10,$A$2,$B32-2006)+IF(Dashboard!$F$35="YES",$G32,0))</f>
        <v>1</v>
      </c>
      <c r="AX32" s="119">
        <f t="shared" ca="1" si="22"/>
        <v>0.68423110087052896</v>
      </c>
      <c r="AY32" s="107">
        <f t="shared" ca="1" si="23"/>
        <v>0</v>
      </c>
      <c r="AZ32" s="108">
        <f t="shared" ca="1" si="41"/>
        <v>-9.7434508763963326E-2</v>
      </c>
      <c r="BA32" s="533">
        <f t="shared" ca="1" si="24"/>
        <v>0</v>
      </c>
      <c r="BB32" s="15">
        <f t="shared" ca="1" si="25"/>
        <v>0</v>
      </c>
      <c r="BC32" s="113">
        <f t="shared" ca="1" si="42"/>
        <v>-9.7434508763963326E-2</v>
      </c>
      <c r="BD32" s="88">
        <f t="shared" ca="1" si="26"/>
        <v>0.68423110087052896</v>
      </c>
      <c r="BE32" s="110">
        <f t="shared" ca="1" si="27"/>
        <v>0.41662558039566161</v>
      </c>
      <c r="BF32" s="88">
        <f t="shared" ca="1" si="28"/>
        <v>0.68423110087052896</v>
      </c>
      <c r="BG32" s="110">
        <f t="shared" ca="1" si="29"/>
        <v>0.41662558039566161</v>
      </c>
      <c r="BH32" s="112"/>
      <c r="BI32" s="112"/>
      <c r="BJ32" s="112">
        <f t="shared" ca="1" si="43"/>
        <v>7.1872384677742698</v>
      </c>
      <c r="BK32" s="112"/>
      <c r="BL32" s="121">
        <f t="shared" ca="1" si="44"/>
        <v>7.1872384677742698</v>
      </c>
      <c r="BM32" s="121">
        <f t="shared" ca="1" si="45"/>
        <v>4.5664227413580827</v>
      </c>
      <c r="BN32" s="128"/>
    </row>
    <row r="33" spans="1:66" x14ac:dyDescent="0.15">
      <c r="A33" s="246">
        <f t="shared" ca="1" si="46"/>
        <v>12</v>
      </c>
      <c r="B33" s="558">
        <v>2028</v>
      </c>
      <c r="C33" s="727">
        <f ca="1">INT(IF(ISNUMBER($R$2),MIN(IF($R$2&gt;0,$R$2*(1-EXP(-($T$2+$U$2)*(B33-$S$2)))/(1+$U$2/$T$2*EXP(-($T$2+$U$2)*(B33-$S$2))),IF($A33/$Q$2&gt;=1,1,($A33/$Q$2))),100%),OFFSET(#REF!,$A$2,A33-1))*10000+0.5)/10000</f>
        <v>0.1479</v>
      </c>
      <c r="D33" s="246">
        <f t="shared" ca="1" si="0"/>
        <v>11947.12</v>
      </c>
      <c r="E33" s="246">
        <f t="shared" ca="1" si="1"/>
        <v>0</v>
      </c>
      <c r="F33" s="728">
        <f t="shared" ca="1" si="2"/>
        <v>0</v>
      </c>
      <c r="G33" s="731">
        <f t="shared" ca="1" si="3"/>
        <v>0</v>
      </c>
      <c r="H33" s="593">
        <f t="shared" ca="1" si="4"/>
        <v>11.504109589041096</v>
      </c>
      <c r="I33" s="677">
        <f t="shared" ca="1" si="5"/>
        <v>1</v>
      </c>
      <c r="J33" s="537"/>
      <c r="K33" s="211">
        <f ca="1">MIN(MAX(100%,OFFSET(ComplianceTable,$A$2,$B33-2006)),OFFSET(ComplianceTable,$A$2,$B33-2006)+IF(Dashboard!$F$35="YES",$G33,0))</f>
        <v>1</v>
      </c>
      <c r="L33" s="105">
        <f t="shared" ca="1" si="30"/>
        <v>7.9750766768131429</v>
      </c>
      <c r="M33" s="107">
        <f t="shared" ca="1" si="6"/>
        <v>0</v>
      </c>
      <c r="N33" s="108">
        <f t="shared" ca="1" si="31"/>
        <v>-1.1795138405006638</v>
      </c>
      <c r="O33" s="109">
        <f t="shared" ca="1" si="7"/>
        <v>0</v>
      </c>
      <c r="P33" s="534">
        <f t="shared" ca="1" si="8"/>
        <v>0</v>
      </c>
      <c r="Q33" s="113">
        <f t="shared" ca="1" si="32"/>
        <v>-1.1795138405006638</v>
      </c>
      <c r="R33" s="88">
        <f t="shared" ca="1" si="9"/>
        <v>7.9750766768131429</v>
      </c>
      <c r="S33" s="606">
        <f t="shared" ca="1" si="10"/>
        <v>4.8248496137818604</v>
      </c>
      <c r="T33" s="88">
        <f t="shared" ca="1" si="11"/>
        <v>7.9750766768131429</v>
      </c>
      <c r="U33" s="606">
        <f t="shared" ca="1" si="12"/>
        <v>4.8248496137818604</v>
      </c>
      <c r="V33" s="112"/>
      <c r="W33" s="112"/>
      <c r="X33" s="111">
        <f t="shared" ca="1" si="33"/>
        <v>91.746156071064092</v>
      </c>
      <c r="Y33" s="112"/>
      <c r="Z33" s="636">
        <f t="shared" ca="1" si="34"/>
        <v>91.746156071064092</v>
      </c>
      <c r="AA33" s="636">
        <f t="shared" ca="1" si="35"/>
        <v>58.048930563538278</v>
      </c>
      <c r="AB33" s="632">
        <f t="shared" ca="1" si="13"/>
        <v>1</v>
      </c>
      <c r="AC33" s="158"/>
      <c r="AD33" s="211">
        <f ca="1">MIN(MAX(100%,OFFSET(Inputs!$CA$10,$A$2,$B33-2006)),OFFSET(Inputs!$CA$10,$A$2,$B33-2006)+IF(Dashboard!$F$35="YES",$G33,0))</f>
        <v>1</v>
      </c>
      <c r="AE33" s="119">
        <f t="shared" ca="1" si="14"/>
        <v>1.7067680021714755</v>
      </c>
      <c r="AF33" s="107">
        <f t="shared" ca="1" si="15"/>
        <v>0</v>
      </c>
      <c r="AG33" s="108">
        <f t="shared" ca="1" si="36"/>
        <v>-0.25243098752116122</v>
      </c>
      <c r="AH33" s="532">
        <f t="shared" ca="1" si="16"/>
        <v>0</v>
      </c>
      <c r="AI33" s="15">
        <f t="shared" ca="1" si="17"/>
        <v>0</v>
      </c>
      <c r="AJ33" s="113">
        <f t="shared" ca="1" si="37"/>
        <v>-0.25243098752116122</v>
      </c>
      <c r="AK33" s="88">
        <f t="shared" ca="1" si="18"/>
        <v>1.7067680021714755</v>
      </c>
      <c r="AL33" s="113">
        <f t="shared" ca="1" si="19"/>
        <v>1.0325792804017231</v>
      </c>
      <c r="AM33" s="88">
        <f t="shared" ca="1" si="20"/>
        <v>1.7067680021714755</v>
      </c>
      <c r="AN33" s="113">
        <f t="shared" ca="1" si="21"/>
        <v>1.0325792804017231</v>
      </c>
      <c r="AO33" s="112"/>
      <c r="AP33" s="112"/>
      <c r="AQ33" s="111">
        <f t="shared" ca="1" si="38"/>
        <v>19.634846140049387</v>
      </c>
      <c r="AR33" s="112"/>
      <c r="AS33" s="636">
        <f t="shared" ca="1" si="39"/>
        <v>19.634846140049387</v>
      </c>
      <c r="AT33" s="636">
        <f t="shared" ca="1" si="40"/>
        <v>12.423210617419659</v>
      </c>
      <c r="AU33" s="3"/>
      <c r="AV33" s="158"/>
      <c r="AW33" s="211">
        <f ca="1">MIN(MAX(100%,OFFSET(Inputs!$DA$10,$A$2,$B33-2006)),OFFSET(Inputs!$DA$10,$A$2,$B33-2006)+IF(Dashboard!$F$35="YES",$G33,0))</f>
        <v>1</v>
      </c>
      <c r="AX33" s="119">
        <f t="shared" ca="1" si="22"/>
        <v>0.68423110087052896</v>
      </c>
      <c r="AY33" s="107">
        <f t="shared" ca="1" si="23"/>
        <v>0</v>
      </c>
      <c r="AZ33" s="108">
        <f t="shared" ca="1" si="41"/>
        <v>-0.10119777981875124</v>
      </c>
      <c r="BA33" s="533">
        <f t="shared" ca="1" si="24"/>
        <v>0</v>
      </c>
      <c r="BB33" s="15">
        <f t="shared" ca="1" si="25"/>
        <v>0</v>
      </c>
      <c r="BC33" s="113">
        <f t="shared" ca="1" si="42"/>
        <v>-0.10119777981875124</v>
      </c>
      <c r="BD33" s="88">
        <f t="shared" ca="1" si="26"/>
        <v>0.68423110087052896</v>
      </c>
      <c r="BE33" s="110">
        <f t="shared" ca="1" si="27"/>
        <v>0.4139536579467622</v>
      </c>
      <c r="BF33" s="88">
        <f t="shared" ca="1" si="28"/>
        <v>0.68423110087052896</v>
      </c>
      <c r="BG33" s="110">
        <f t="shared" ca="1" si="29"/>
        <v>0.4139536579467622</v>
      </c>
      <c r="BH33" s="112"/>
      <c r="BI33" s="112"/>
      <c r="BJ33" s="112">
        <f t="shared" ca="1" si="43"/>
        <v>7.8714695686447991</v>
      </c>
      <c r="BK33" s="112"/>
      <c r="BL33" s="121">
        <f t="shared" ca="1" si="44"/>
        <v>7.8714695686447991</v>
      </c>
      <c r="BM33" s="121">
        <f t="shared" ca="1" si="45"/>
        <v>4.9803763993048449</v>
      </c>
      <c r="BN33" s="128"/>
    </row>
    <row r="34" spans="1:66" x14ac:dyDescent="0.15">
      <c r="A34" s="246">
        <f t="shared" ca="1" si="46"/>
        <v>13</v>
      </c>
      <c r="B34" s="558">
        <v>2029</v>
      </c>
      <c r="C34" s="727">
        <f ca="1">INT(IF(ISNUMBER($R$2),MIN(IF($R$2&gt;0,$R$2*(1-EXP(-($T$2+$U$2)*(B34-$S$2)))/(1+$U$2/$T$2*EXP(-($T$2+$U$2)*(B34-$S$2))),IF($A34/$Q$2&gt;=1,1,($A34/$Q$2))),100%),OFFSET(#REF!,$A$2,A34-1))*10000+0.5)/10000</f>
        <v>0.1527</v>
      </c>
      <c r="D34" s="246">
        <f t="shared" ca="1" si="0"/>
        <v>11947.12</v>
      </c>
      <c r="E34" s="246">
        <f t="shared" ca="1" si="1"/>
        <v>0</v>
      </c>
      <c r="F34" s="728">
        <f t="shared" ca="1" si="2"/>
        <v>0</v>
      </c>
      <c r="G34" s="731">
        <f t="shared" ca="1" si="3"/>
        <v>0</v>
      </c>
      <c r="H34" s="593">
        <f t="shared" ca="1" si="4"/>
        <v>12.504109589041096</v>
      </c>
      <c r="I34" s="677">
        <f t="shared" ca="1" si="5"/>
        <v>1</v>
      </c>
      <c r="J34" s="537"/>
      <c r="K34" s="211">
        <f ca="1">MIN(MAX(100%,OFFSET(ComplianceTable,$A$2,$B34-2006)),OFFSET(ComplianceTable,$A$2,$B34-2006)+IF(Dashboard!$F$35="YES",$G34,0))</f>
        <v>1</v>
      </c>
      <c r="L34" s="105">
        <f t="shared" ca="1" si="30"/>
        <v>7.9750766768131429</v>
      </c>
      <c r="M34" s="107">
        <f t="shared" ca="1" si="6"/>
        <v>0</v>
      </c>
      <c r="N34" s="108">
        <f t="shared" ca="1" si="31"/>
        <v>-1.2177942085493669</v>
      </c>
      <c r="O34" s="109">
        <f t="shared" ca="1" si="7"/>
        <v>0</v>
      </c>
      <c r="P34" s="534">
        <f t="shared" ca="1" si="8"/>
        <v>0</v>
      </c>
      <c r="Q34" s="113">
        <f t="shared" ca="1" si="32"/>
        <v>-1.2177942085493669</v>
      </c>
      <c r="R34" s="88">
        <f t="shared" ca="1" si="9"/>
        <v>7.9750766768131429</v>
      </c>
      <c r="S34" s="606">
        <f t="shared" ca="1" si="10"/>
        <v>4.7976705524672809</v>
      </c>
      <c r="T34" s="88">
        <f t="shared" ca="1" si="11"/>
        <v>7.9750766768131429</v>
      </c>
      <c r="U34" s="606">
        <f t="shared" ca="1" si="12"/>
        <v>4.7976705524672809</v>
      </c>
      <c r="V34" s="112"/>
      <c r="W34" s="112"/>
      <c r="X34" s="111">
        <f t="shared" ca="1" si="33"/>
        <v>99.721232747877238</v>
      </c>
      <c r="Y34" s="112"/>
      <c r="Z34" s="636">
        <f t="shared" ca="1" si="34"/>
        <v>99.721232747877238</v>
      </c>
      <c r="AA34" s="636">
        <f t="shared" ca="1" si="35"/>
        <v>62.846601116005559</v>
      </c>
      <c r="AB34" s="632">
        <f t="shared" ca="1" si="13"/>
        <v>1</v>
      </c>
      <c r="AC34" s="158"/>
      <c r="AD34" s="211">
        <f ca="1">MIN(MAX(100%,OFFSET(Inputs!$CA$10,$A$2,$B34-2006)),OFFSET(Inputs!$CA$10,$A$2,$B34-2006)+IF(Dashboard!$F$35="YES",$G34,0))</f>
        <v>1</v>
      </c>
      <c r="AE34" s="119">
        <f t="shared" ca="1" si="14"/>
        <v>1.7067680021714755</v>
      </c>
      <c r="AF34" s="107">
        <f t="shared" ca="1" si="15"/>
        <v>0</v>
      </c>
      <c r="AG34" s="108">
        <f t="shared" ca="1" si="36"/>
        <v>-0.2606234739315843</v>
      </c>
      <c r="AH34" s="532">
        <f t="shared" ca="1" si="16"/>
        <v>0</v>
      </c>
      <c r="AI34" s="15">
        <f t="shared" ca="1" si="17"/>
        <v>0</v>
      </c>
      <c r="AJ34" s="113">
        <f t="shared" ca="1" si="37"/>
        <v>-0.2606234739315843</v>
      </c>
      <c r="AK34" s="88">
        <f t="shared" ca="1" si="18"/>
        <v>1.7067680021714755</v>
      </c>
      <c r="AL34" s="113">
        <f t="shared" ca="1" si="19"/>
        <v>1.0267626150503228</v>
      </c>
      <c r="AM34" s="88">
        <f t="shared" ca="1" si="20"/>
        <v>1.7067680021714755</v>
      </c>
      <c r="AN34" s="113">
        <f t="shared" ca="1" si="21"/>
        <v>1.0267626150503228</v>
      </c>
      <c r="AO34" s="112"/>
      <c r="AP34" s="112"/>
      <c r="AQ34" s="111">
        <f t="shared" ca="1" si="38"/>
        <v>21.341614142220863</v>
      </c>
      <c r="AR34" s="112"/>
      <c r="AS34" s="636">
        <f t="shared" ca="1" si="39"/>
        <v>21.341614142220863</v>
      </c>
      <c r="AT34" s="636">
        <f t="shared" ca="1" si="40"/>
        <v>13.449973232469983</v>
      </c>
      <c r="AU34" s="3"/>
      <c r="AV34" s="158"/>
      <c r="AW34" s="211">
        <f ca="1">MIN(MAX(100%,OFFSET(Inputs!$DA$10,$A$2,$B34-2006)),OFFSET(Inputs!$DA$10,$A$2,$B34-2006)+IF(Dashboard!$F$35="YES",$G34,0))</f>
        <v>1</v>
      </c>
      <c r="AX34" s="119">
        <f t="shared" ca="1" si="22"/>
        <v>0.68423110087052896</v>
      </c>
      <c r="AY34" s="107">
        <f t="shared" ca="1" si="23"/>
        <v>0</v>
      </c>
      <c r="AZ34" s="108">
        <f t="shared" ca="1" si="41"/>
        <v>-0.10448208910292978</v>
      </c>
      <c r="BA34" s="533">
        <f t="shared" ca="1" si="24"/>
        <v>0</v>
      </c>
      <c r="BB34" s="15">
        <f t="shared" ca="1" si="25"/>
        <v>0</v>
      </c>
      <c r="BC34" s="113">
        <f t="shared" ca="1" si="42"/>
        <v>-0.10448208910292978</v>
      </c>
      <c r="BD34" s="88">
        <f t="shared" ca="1" si="26"/>
        <v>0.68423110087052896</v>
      </c>
      <c r="BE34" s="110">
        <f t="shared" ca="1" si="27"/>
        <v>0.41162179835499541</v>
      </c>
      <c r="BF34" s="88">
        <f t="shared" ca="1" si="28"/>
        <v>0.68423110087052896</v>
      </c>
      <c r="BG34" s="110">
        <f t="shared" ca="1" si="29"/>
        <v>0.41162179835499541</v>
      </c>
      <c r="BH34" s="112"/>
      <c r="BI34" s="112"/>
      <c r="BJ34" s="112">
        <f t="shared" ca="1" si="43"/>
        <v>8.5557006695153284</v>
      </c>
      <c r="BK34" s="112"/>
      <c r="BL34" s="121">
        <f t="shared" ca="1" si="44"/>
        <v>8.5557006695153284</v>
      </c>
      <c r="BM34" s="121">
        <f t="shared" ca="1" si="45"/>
        <v>5.3919981976598406</v>
      </c>
      <c r="BN34" s="128"/>
    </row>
    <row r="35" spans="1:66" x14ac:dyDescent="0.15">
      <c r="A35" s="246">
        <f t="shared" ca="1" si="46"/>
        <v>14</v>
      </c>
      <c r="B35" s="558">
        <v>2030</v>
      </c>
      <c r="C35" s="727">
        <f ca="1">INT(IF(ISNUMBER($R$2),MIN(IF($R$2&gt;0,$R$2*(1-EXP(-($T$2+$U$2)*(B35-$S$2)))/(1+$U$2/$T$2*EXP(-($T$2+$U$2)*(B35-$S$2))),IF($A35/$Q$2&gt;=1,1,($A35/$Q$2))),100%),OFFSET(#REF!,$A$2,A35-1))*10000+0.5)/10000</f>
        <v>0.15679999999999999</v>
      </c>
      <c r="D35" s="246">
        <f t="shared" ca="1" si="0"/>
        <v>11947.12</v>
      </c>
      <c r="E35" s="246">
        <f t="shared" ca="1" si="1"/>
        <v>0</v>
      </c>
      <c r="F35" s="728">
        <f t="shared" ca="1" si="2"/>
        <v>0</v>
      </c>
      <c r="G35" s="731">
        <f t="shared" ca="1" si="3"/>
        <v>0</v>
      </c>
      <c r="H35" s="593">
        <f t="shared" ca="1" si="4"/>
        <v>13.504109589041096</v>
      </c>
      <c r="I35" s="677">
        <f t="shared" ca="1" si="5"/>
        <v>1</v>
      </c>
      <c r="J35" s="537"/>
      <c r="K35" s="211">
        <f ca="1">MIN(MAX(100%,OFFSET(ComplianceTable,$A$2,$B35-2006)),OFFSET(ComplianceTable,$A$2,$B35-2006)+IF(Dashboard!$F$35="YES",$G35,0))</f>
        <v>1</v>
      </c>
      <c r="L35" s="105">
        <f t="shared" ca="1" si="30"/>
        <v>7.9750766768131429</v>
      </c>
      <c r="M35" s="107">
        <f t="shared" ca="1" si="6"/>
        <v>0</v>
      </c>
      <c r="N35" s="108">
        <f t="shared" ca="1" si="31"/>
        <v>-1.2504920229243008</v>
      </c>
      <c r="O35" s="109">
        <f t="shared" ca="1" si="7"/>
        <v>0</v>
      </c>
      <c r="P35" s="534">
        <f t="shared" ca="1" si="8"/>
        <v>0</v>
      </c>
      <c r="Q35" s="113">
        <f t="shared" ca="1" si="32"/>
        <v>-1.2504920229243008</v>
      </c>
      <c r="R35" s="88">
        <f t="shared" ca="1" si="9"/>
        <v>7.9750766768131429</v>
      </c>
      <c r="S35" s="606">
        <f t="shared" ca="1" si="10"/>
        <v>4.7744551042610777</v>
      </c>
      <c r="T35" s="88">
        <f t="shared" ca="1" si="11"/>
        <v>7.9750766768131429</v>
      </c>
      <c r="U35" s="606">
        <f t="shared" ca="1" si="12"/>
        <v>4.7744551042610777</v>
      </c>
      <c r="V35" s="112"/>
      <c r="W35" s="112"/>
      <c r="X35" s="111">
        <f t="shared" ca="1" si="33"/>
        <v>107.69630942469038</v>
      </c>
      <c r="Y35" s="112"/>
      <c r="Z35" s="636">
        <f t="shared" ca="1" si="34"/>
        <v>107.69630942469038</v>
      </c>
      <c r="AA35" s="636">
        <f t="shared" ca="1" si="35"/>
        <v>67.621056220266638</v>
      </c>
      <c r="AB35" s="632">
        <f t="shared" ca="1" si="13"/>
        <v>1</v>
      </c>
      <c r="AC35" s="158"/>
      <c r="AD35" s="211">
        <f ca="1">MIN(MAX(100%,OFFSET(Inputs!$CA$10,$A$2,$B35-2006)),OFFSET(Inputs!$CA$10,$A$2,$B35-2006)+IF(Dashboard!$F$35="YES",$G35,0))</f>
        <v>1</v>
      </c>
      <c r="AE35" s="119">
        <f t="shared" ca="1" si="14"/>
        <v>1.7067680021714755</v>
      </c>
      <c r="AF35" s="107">
        <f t="shared" ca="1" si="15"/>
        <v>0</v>
      </c>
      <c r="AG35" s="108">
        <f t="shared" ca="1" si="36"/>
        <v>-0.26762122274048733</v>
      </c>
      <c r="AH35" s="532">
        <f t="shared" ca="1" si="16"/>
        <v>0</v>
      </c>
      <c r="AI35" s="15">
        <f t="shared" ca="1" si="17"/>
        <v>0</v>
      </c>
      <c r="AJ35" s="113">
        <f t="shared" ca="1" si="37"/>
        <v>-0.26762122274048733</v>
      </c>
      <c r="AK35" s="88">
        <f t="shared" ca="1" si="18"/>
        <v>1.7067680021714755</v>
      </c>
      <c r="AL35" s="113">
        <f t="shared" ca="1" si="19"/>
        <v>1.0217942133960016</v>
      </c>
      <c r="AM35" s="88">
        <f t="shared" ca="1" si="20"/>
        <v>1.7067680021714755</v>
      </c>
      <c r="AN35" s="113">
        <f t="shared" ca="1" si="21"/>
        <v>1.0217942133960016</v>
      </c>
      <c r="AO35" s="112"/>
      <c r="AP35" s="112"/>
      <c r="AQ35" s="111">
        <f t="shared" ca="1" si="38"/>
        <v>23.048382144392338</v>
      </c>
      <c r="AR35" s="112"/>
      <c r="AS35" s="636">
        <f t="shared" ca="1" si="39"/>
        <v>23.048382144392338</v>
      </c>
      <c r="AT35" s="636">
        <f t="shared" ca="1" si="40"/>
        <v>14.471767445865984</v>
      </c>
      <c r="AU35" s="3"/>
      <c r="AV35" s="158"/>
      <c r="AW35" s="211">
        <f ca="1">MIN(MAX(100%,OFFSET(Inputs!$DA$10,$A$2,$B35-2006)),OFFSET(Inputs!$DA$10,$A$2,$B35-2006)+IF(Dashboard!$F$35="YES",$G35,0))</f>
        <v>1</v>
      </c>
      <c r="AX35" s="119">
        <f t="shared" ca="1" si="22"/>
        <v>0.68423110087052896</v>
      </c>
      <c r="AY35" s="107">
        <f t="shared" ca="1" si="23"/>
        <v>0</v>
      </c>
      <c r="AZ35" s="108">
        <f t="shared" ca="1" si="41"/>
        <v>-0.10728743661649894</v>
      </c>
      <c r="BA35" s="533">
        <f t="shared" ca="1" si="24"/>
        <v>0</v>
      </c>
      <c r="BB35" s="15">
        <f t="shared" ca="1" si="25"/>
        <v>0</v>
      </c>
      <c r="BC35" s="113">
        <f t="shared" ca="1" si="42"/>
        <v>-0.10728743661649894</v>
      </c>
      <c r="BD35" s="88">
        <f t="shared" ca="1" si="26"/>
        <v>0.68423110087052896</v>
      </c>
      <c r="BE35" s="110">
        <f t="shared" ca="1" si="27"/>
        <v>0.40963000162036128</v>
      </c>
      <c r="BF35" s="88">
        <f t="shared" ca="1" si="28"/>
        <v>0.68423110087052896</v>
      </c>
      <c r="BG35" s="110">
        <f t="shared" ca="1" si="29"/>
        <v>0.40963000162036128</v>
      </c>
      <c r="BH35" s="112"/>
      <c r="BI35" s="112"/>
      <c r="BJ35" s="112">
        <f t="shared" ca="1" si="43"/>
        <v>9.2399317703858568</v>
      </c>
      <c r="BK35" s="112"/>
      <c r="BL35" s="121">
        <f t="shared" ca="1" si="44"/>
        <v>9.2399317703858568</v>
      </c>
      <c r="BM35" s="121">
        <f t="shared" ca="1" si="45"/>
        <v>5.8016281992802021</v>
      </c>
      <c r="BN35" s="128"/>
    </row>
    <row r="36" spans="1:66" x14ac:dyDescent="0.15">
      <c r="A36" s="246">
        <f t="shared" ca="1" si="46"/>
        <v>15</v>
      </c>
      <c r="B36" s="558">
        <v>2031</v>
      </c>
      <c r="C36" s="727">
        <f ca="1">INT(IF(ISNUMBER($R$2),MIN(IF($R$2&gt;0,$R$2*(1-EXP(-($T$2+$U$2)*(B36-$S$2)))/(1+$U$2/$T$2*EXP(-($T$2+$U$2)*(B36-$S$2))),IF($A36/$Q$2&gt;=1,1,($A36/$Q$2))),100%),OFFSET(#REF!,$A$2,A36-1))*10000+0.5)/10000</f>
        <v>0.1605</v>
      </c>
      <c r="D36" s="246">
        <f ca="1">D35</f>
        <v>11947.12</v>
      </c>
      <c r="E36" s="246">
        <f t="shared" ca="1" si="1"/>
        <v>0</v>
      </c>
      <c r="F36" s="728">
        <f t="shared" ca="1" si="2"/>
        <v>0</v>
      </c>
      <c r="G36" s="731">
        <f t="shared" ca="1" si="3"/>
        <v>0</v>
      </c>
      <c r="H36" s="593">
        <f t="shared" ca="1" si="4"/>
        <v>14.504109589041096</v>
      </c>
      <c r="I36" s="677">
        <f t="shared" ca="1" si="5"/>
        <v>1</v>
      </c>
      <c r="J36" s="537"/>
      <c r="K36" s="211">
        <f ca="1">K35</f>
        <v>1</v>
      </c>
      <c r="L36" s="105">
        <f t="shared" ca="1" si="30"/>
        <v>7.9750766768131429</v>
      </c>
      <c r="M36" s="107">
        <f t="shared" ref="M36:M55" ca="1" si="48">-L36*(1-$K36)</f>
        <v>0</v>
      </c>
      <c r="N36" s="108">
        <f t="shared" ref="N36:N55" ca="1" si="49">-(L36+M36+P36)*$C36</f>
        <v>-1.2799998066285094</v>
      </c>
      <c r="O36" s="109">
        <f t="shared" ca="1" si="7"/>
        <v>0</v>
      </c>
      <c r="P36" s="534">
        <f t="shared" ref="P36:P55" ca="1" si="50">-(L36+M36)*$F36</f>
        <v>0</v>
      </c>
      <c r="Q36" s="113">
        <f t="shared" ref="Q36:Q55" ca="1" si="51">M36+IF(ABS(N36)&gt;ABS(O36),N36+O36,0)+P36</f>
        <v>-1.2799998066285094</v>
      </c>
      <c r="R36" s="88">
        <f t="shared" ca="1" si="9"/>
        <v>7.9750766768131429</v>
      </c>
      <c r="S36" s="606">
        <f t="shared" ca="1" si="10"/>
        <v>4.75350457783109</v>
      </c>
      <c r="T36" s="88">
        <f t="shared" ca="1" si="11"/>
        <v>7.9750766768131429</v>
      </c>
      <c r="U36" s="606">
        <f t="shared" ca="1" si="12"/>
        <v>4.75350457783109</v>
      </c>
      <c r="V36" s="112"/>
      <c r="W36" s="112"/>
      <c r="X36" s="111">
        <f t="shared" ca="1" si="33"/>
        <v>115.67138610150353</v>
      </c>
      <c r="Y36" s="112"/>
      <c r="Z36" s="636">
        <f t="shared" ca="1" si="34"/>
        <v>115.67138610150353</v>
      </c>
      <c r="AA36" s="636">
        <f t="shared" ca="1" si="35"/>
        <v>72.374560798097733</v>
      </c>
      <c r="AB36" s="632">
        <f t="shared" ref="AB36:AB55" ca="1" si="52">IF(H36=0,0,IF(H36&lt;=1,H36,IF(H36&lt;=$C$2,100%,IF(H36&gt;=$C$2+1,0,1-$B$3))))</f>
        <v>1</v>
      </c>
      <c r="AC36" s="158"/>
      <c r="AD36" s="211">
        <f ca="1">AD35</f>
        <v>1</v>
      </c>
      <c r="AE36" s="119">
        <f t="shared" ca="1" si="14"/>
        <v>1.7067680021714755</v>
      </c>
      <c r="AF36" s="107">
        <f t="shared" ref="AF36:AF55" ca="1" si="53">-AE36*(1-$AD36)</f>
        <v>0</v>
      </c>
      <c r="AG36" s="108">
        <f t="shared" ref="AG36:AG55" ca="1" si="54">-(AE36+AF36+AI36)*$C36</f>
        <v>-0.27393626434852181</v>
      </c>
      <c r="AH36" s="532">
        <f t="shared" ca="1" si="16"/>
        <v>0</v>
      </c>
      <c r="AI36" s="15">
        <f t="shared" ref="AI36:AI55" ca="1" si="55">-(AE36+AF36)*$F36</f>
        <v>0</v>
      </c>
      <c r="AJ36" s="113">
        <f t="shared" ref="AJ36:AJ55" ca="1" si="56">AF36+IF(ABS(AG36)&gt;ABS(AH36),AG36+AH36,0)+AI36</f>
        <v>-0.27393626434852181</v>
      </c>
      <c r="AK36" s="88">
        <f t="shared" ca="1" si="18"/>
        <v>1.7067680021714755</v>
      </c>
      <c r="AL36" s="113">
        <f t="shared" ca="1" si="19"/>
        <v>1.0173105338542969</v>
      </c>
      <c r="AM36" s="88">
        <f t="shared" ca="1" si="20"/>
        <v>1.7067680021714755</v>
      </c>
      <c r="AN36" s="113">
        <f t="shared" ca="1" si="21"/>
        <v>1.0173105338542969</v>
      </c>
      <c r="AO36" s="112"/>
      <c r="AP36" s="112"/>
      <c r="AQ36" s="111">
        <f t="shared" ca="1" si="38"/>
        <v>24.755150146563814</v>
      </c>
      <c r="AR36" s="112"/>
      <c r="AS36" s="636">
        <f t="shared" ca="1" si="39"/>
        <v>24.755150146563814</v>
      </c>
      <c r="AT36" s="636">
        <f t="shared" ca="1" si="40"/>
        <v>15.489077979720282</v>
      </c>
      <c r="AU36" s="3"/>
      <c r="AV36" s="158"/>
      <c r="AW36" s="211">
        <f ca="1">AW35</f>
        <v>1</v>
      </c>
      <c r="AX36" s="119">
        <f t="shared" ca="1" si="22"/>
        <v>0.68423110087052896</v>
      </c>
      <c r="AY36" s="107">
        <f t="shared" ref="AY36:AY55" ca="1" si="57">-AX36*(1-$AW36)</f>
        <v>0</v>
      </c>
      <c r="AZ36" s="108">
        <f t="shared" ref="AZ36:AZ55" ca="1" si="58">-(AX36+AY36+BB36)*$C36</f>
        <v>-0.1098190916897199</v>
      </c>
      <c r="BA36" s="533">
        <f t="shared" ca="1" si="24"/>
        <v>0</v>
      </c>
      <c r="BB36" s="15">
        <f t="shared" ref="BB36:BB55" ca="1" si="59">-(AX36+AY36)*$F36</f>
        <v>0</v>
      </c>
      <c r="BC36" s="113">
        <f t="shared" ref="BC36:BC55" ca="1" si="60">AY36+IF(ABS(AZ36)&gt;ABS(BA36),AZ36+BA36,0)+BB36</f>
        <v>-0.1098190916897199</v>
      </c>
      <c r="BD36" s="88">
        <f t="shared" ca="1" si="26"/>
        <v>0.68423110087052896</v>
      </c>
      <c r="BE36" s="110">
        <f t="shared" ca="1" si="27"/>
        <v>0.40783252651837437</v>
      </c>
      <c r="BF36" s="88">
        <f t="shared" ca="1" si="28"/>
        <v>0.68423110087052896</v>
      </c>
      <c r="BG36" s="110">
        <f t="shared" ca="1" si="29"/>
        <v>0.40783252651837437</v>
      </c>
      <c r="BH36" s="112"/>
      <c r="BI36" s="112"/>
      <c r="BJ36" s="112">
        <f t="shared" ca="1" si="43"/>
        <v>9.9241628712563852</v>
      </c>
      <c r="BK36" s="112"/>
      <c r="BL36" s="121">
        <f t="shared" ca="1" si="44"/>
        <v>9.9241628712563852</v>
      </c>
      <c r="BM36" s="121">
        <f t="shared" ca="1" si="45"/>
        <v>6.2094607257985768</v>
      </c>
      <c r="BN36" s="128"/>
    </row>
    <row r="37" spans="1:66" x14ac:dyDescent="0.15">
      <c r="A37" s="246">
        <f t="shared" ca="1" si="46"/>
        <v>16</v>
      </c>
      <c r="B37" s="558">
        <v>2032</v>
      </c>
      <c r="C37" s="727">
        <f ca="1">INT(IF(ISNUMBER($R$2),MIN(IF($R$2&gt;0,$R$2*(1-EXP(-($T$2+$U$2)*(B37-$S$2)))/(1+$U$2/$T$2*EXP(-($T$2+$U$2)*(B37-$S$2))),IF($A37/$Q$2&gt;=1,1,($A37/$Q$2))),100%),OFFSET(#REF!,$A$2,A37-1))*10000+0.5)/10000</f>
        <v>0.1636</v>
      </c>
      <c r="D37" s="246">
        <f t="shared" ref="D37:D55" ca="1" si="61">D36</f>
        <v>11947.12</v>
      </c>
      <c r="E37" s="246">
        <f t="shared" ca="1" si="1"/>
        <v>0</v>
      </c>
      <c r="F37" s="728">
        <f t="shared" ca="1" si="2"/>
        <v>0</v>
      </c>
      <c r="G37" s="731">
        <f t="shared" ca="1" si="3"/>
        <v>0</v>
      </c>
      <c r="H37" s="593">
        <f t="shared" ca="1" si="4"/>
        <v>15.504109589041096</v>
      </c>
      <c r="I37" s="677">
        <f t="shared" ca="1" si="5"/>
        <v>1</v>
      </c>
      <c r="J37" s="537"/>
      <c r="K37" s="211">
        <f t="shared" ref="K37:K55" ca="1" si="62">K36</f>
        <v>1</v>
      </c>
      <c r="L37" s="105">
        <f t="shared" ca="1" si="30"/>
        <v>7.9750766768131429</v>
      </c>
      <c r="M37" s="107">
        <f t="shared" ca="1" si="48"/>
        <v>0</v>
      </c>
      <c r="N37" s="108">
        <f t="shared" ca="1" si="49"/>
        <v>-1.3047225443266302</v>
      </c>
      <c r="O37" s="109">
        <f t="shared" ca="1" si="7"/>
        <v>0</v>
      </c>
      <c r="P37" s="534">
        <f t="shared" ca="1" si="50"/>
        <v>0</v>
      </c>
      <c r="Q37" s="113">
        <f t="shared" ca="1" si="51"/>
        <v>-1.3047225443266302</v>
      </c>
      <c r="R37" s="88">
        <f t="shared" ca="1" si="9"/>
        <v>7.9750766768131429</v>
      </c>
      <c r="S37" s="606">
        <f t="shared" ca="1" si="10"/>
        <v>4.7359514340654236</v>
      </c>
      <c r="T37" s="88">
        <f t="shared" ca="1" si="11"/>
        <v>7.9750766768131429</v>
      </c>
      <c r="U37" s="606">
        <f t="shared" ca="1" si="12"/>
        <v>4.7359514340654236</v>
      </c>
      <c r="V37" s="112"/>
      <c r="W37" s="112"/>
      <c r="X37" s="111">
        <f t="shared" ca="1" si="33"/>
        <v>123.64646277831667</v>
      </c>
      <c r="Y37" s="112"/>
      <c r="Z37" s="636">
        <f t="shared" ca="1" si="34"/>
        <v>123.64646277831667</v>
      </c>
      <c r="AA37" s="636">
        <f t="shared" ca="1" si="35"/>
        <v>77.11051223216316</v>
      </c>
      <c r="AB37" s="632">
        <f t="shared" ca="1" si="52"/>
        <v>1</v>
      </c>
      <c r="AC37" s="158"/>
      <c r="AD37" s="211">
        <f t="shared" ref="AD37:AD55" ca="1" si="63">AD36</f>
        <v>1</v>
      </c>
      <c r="AE37" s="119">
        <f t="shared" ca="1" si="14"/>
        <v>1.7067680021714755</v>
      </c>
      <c r="AF37" s="107">
        <f t="shared" ca="1" si="53"/>
        <v>0</v>
      </c>
      <c r="AG37" s="108">
        <f t="shared" ca="1" si="54"/>
        <v>-0.27922724515525338</v>
      </c>
      <c r="AH37" s="532">
        <f t="shared" ca="1" si="16"/>
        <v>0</v>
      </c>
      <c r="AI37" s="15">
        <f t="shared" ca="1" si="55"/>
        <v>0</v>
      </c>
      <c r="AJ37" s="113">
        <f t="shared" ca="1" si="56"/>
        <v>-0.27922724515525338</v>
      </c>
      <c r="AK37" s="88">
        <f t="shared" ca="1" si="18"/>
        <v>1.7067680021714755</v>
      </c>
      <c r="AL37" s="113">
        <f t="shared" ca="1" si="19"/>
        <v>1.0135539374815177</v>
      </c>
      <c r="AM37" s="88">
        <f t="shared" ca="1" si="20"/>
        <v>1.7067680021714755</v>
      </c>
      <c r="AN37" s="113">
        <f t="shared" ca="1" si="21"/>
        <v>1.0135539374815177</v>
      </c>
      <c r="AO37" s="112"/>
      <c r="AP37" s="112"/>
      <c r="AQ37" s="111">
        <f t="shared" ca="1" si="38"/>
        <v>26.46191814873529</v>
      </c>
      <c r="AR37" s="112"/>
      <c r="AS37" s="636">
        <f t="shared" ca="1" si="39"/>
        <v>26.46191814873529</v>
      </c>
      <c r="AT37" s="636">
        <f t="shared" ca="1" si="40"/>
        <v>16.5026319172018</v>
      </c>
      <c r="AU37" s="3"/>
      <c r="AV37" s="158"/>
      <c r="AW37" s="211">
        <f t="shared" ref="AW37:AW55" ca="1" si="64">AW36</f>
        <v>1</v>
      </c>
      <c r="AX37" s="119">
        <f t="shared" ca="1" si="22"/>
        <v>0.68423110087052896</v>
      </c>
      <c r="AY37" s="107">
        <f t="shared" ca="1" si="57"/>
        <v>0</v>
      </c>
      <c r="AZ37" s="108">
        <f t="shared" ca="1" si="58"/>
        <v>-0.11194020810241853</v>
      </c>
      <c r="BA37" s="533">
        <f t="shared" ca="1" si="24"/>
        <v>0</v>
      </c>
      <c r="BB37" s="15">
        <f t="shared" ca="1" si="59"/>
        <v>0</v>
      </c>
      <c r="BC37" s="113">
        <f t="shared" ca="1" si="60"/>
        <v>-0.11194020810241853</v>
      </c>
      <c r="BD37" s="88">
        <f t="shared" ca="1" si="26"/>
        <v>0.68423110087052896</v>
      </c>
      <c r="BE37" s="110">
        <f t="shared" ca="1" si="27"/>
        <v>0.40632653386535839</v>
      </c>
      <c r="BF37" s="88">
        <f t="shared" ca="1" si="28"/>
        <v>0.68423110087052896</v>
      </c>
      <c r="BG37" s="110">
        <f t="shared" ca="1" si="29"/>
        <v>0.40632653386535839</v>
      </c>
      <c r="BH37" s="112"/>
      <c r="BI37" s="112"/>
      <c r="BJ37" s="112">
        <f t="shared" ca="1" si="43"/>
        <v>10.608393972126914</v>
      </c>
      <c r="BK37" s="112"/>
      <c r="BL37" s="121">
        <f t="shared" ca="1" si="44"/>
        <v>10.608393972126914</v>
      </c>
      <c r="BM37" s="121">
        <f t="shared" ca="1" si="45"/>
        <v>6.6157872596639349</v>
      </c>
      <c r="BN37" s="128"/>
    </row>
    <row r="38" spans="1:66" x14ac:dyDescent="0.15">
      <c r="A38" s="246">
        <f t="shared" ca="1" si="46"/>
        <v>17</v>
      </c>
      <c r="B38" s="558">
        <v>2033</v>
      </c>
      <c r="C38" s="727">
        <f ca="1">INT(IF(ISNUMBER($R$2),MIN(IF($R$2&gt;0,$R$2*(1-EXP(-($T$2+$U$2)*(B38-$S$2)))/(1+$U$2/$T$2*EXP(-($T$2+$U$2)*(B38-$S$2))),IF($A38/$Q$2&gt;=1,1,($A38/$Q$2))),100%),OFFSET(#REF!,$A$2,A38-1))*10000+0.5)/10000</f>
        <v>0.16619999999999999</v>
      </c>
      <c r="D38" s="246">
        <f t="shared" ca="1" si="61"/>
        <v>11947.12</v>
      </c>
      <c r="E38" s="246">
        <f t="shared" ca="1" si="1"/>
        <v>0</v>
      </c>
      <c r="F38" s="728">
        <f t="shared" ca="1" si="2"/>
        <v>0</v>
      </c>
      <c r="G38" s="731">
        <f t="shared" ca="1" si="3"/>
        <v>0</v>
      </c>
      <c r="H38" s="593">
        <f t="shared" ca="1" si="4"/>
        <v>16.504109589041096</v>
      </c>
      <c r="I38" s="677">
        <f t="shared" ca="1" si="5"/>
        <v>1</v>
      </c>
      <c r="J38" s="537"/>
      <c r="K38" s="211">
        <f t="shared" ca="1" si="62"/>
        <v>1</v>
      </c>
      <c r="L38" s="105">
        <f t="shared" ca="1" si="30"/>
        <v>7.9750766768131429</v>
      </c>
      <c r="M38" s="107">
        <f t="shared" ca="1" si="48"/>
        <v>0</v>
      </c>
      <c r="N38" s="108">
        <f t="shared" ca="1" si="49"/>
        <v>-1.3254577436863442</v>
      </c>
      <c r="O38" s="109">
        <f t="shared" ca="1" si="7"/>
        <v>0</v>
      </c>
      <c r="P38" s="534">
        <f t="shared" ca="1" si="50"/>
        <v>0</v>
      </c>
      <c r="Q38" s="113">
        <f t="shared" ca="1" si="51"/>
        <v>-1.3254577436863442</v>
      </c>
      <c r="R38" s="88">
        <f t="shared" ca="1" si="9"/>
        <v>7.9750766768131429</v>
      </c>
      <c r="S38" s="606">
        <f t="shared" ca="1" si="10"/>
        <v>4.721229442520027</v>
      </c>
      <c r="T38" s="88">
        <f t="shared" ca="1" si="11"/>
        <v>7.9750766768131429</v>
      </c>
      <c r="U38" s="606">
        <f t="shared" ca="1" si="12"/>
        <v>4.721229442520027</v>
      </c>
      <c r="V38" s="112"/>
      <c r="W38" s="112"/>
      <c r="X38" s="111">
        <f t="shared" ca="1" si="33"/>
        <v>131.62153945512981</v>
      </c>
      <c r="Y38" s="112"/>
      <c r="Z38" s="636">
        <f t="shared" ca="1" si="34"/>
        <v>131.62153945512981</v>
      </c>
      <c r="AA38" s="636">
        <f t="shared" ca="1" si="35"/>
        <v>81.831741674683187</v>
      </c>
      <c r="AB38" s="632">
        <f t="shared" ca="1" si="52"/>
        <v>1</v>
      </c>
      <c r="AC38" s="158"/>
      <c r="AD38" s="211">
        <f t="shared" ca="1" si="63"/>
        <v>1</v>
      </c>
      <c r="AE38" s="119">
        <f t="shared" ca="1" si="14"/>
        <v>1.7067680021714755</v>
      </c>
      <c r="AF38" s="107">
        <f t="shared" ca="1" si="53"/>
        <v>0</v>
      </c>
      <c r="AG38" s="108">
        <f t="shared" ca="1" si="54"/>
        <v>-0.28366484196089919</v>
      </c>
      <c r="AH38" s="532">
        <f t="shared" ca="1" si="16"/>
        <v>0</v>
      </c>
      <c r="AI38" s="15">
        <f t="shared" ca="1" si="55"/>
        <v>0</v>
      </c>
      <c r="AJ38" s="113">
        <f t="shared" ca="1" si="56"/>
        <v>-0.28366484196089919</v>
      </c>
      <c r="AK38" s="88">
        <f t="shared" ca="1" si="18"/>
        <v>1.7067680021714755</v>
      </c>
      <c r="AL38" s="113">
        <f t="shared" ca="1" si="19"/>
        <v>1.0104032437495092</v>
      </c>
      <c r="AM38" s="88">
        <f t="shared" ca="1" si="20"/>
        <v>1.7067680021714755</v>
      </c>
      <c r="AN38" s="113">
        <f t="shared" ca="1" si="21"/>
        <v>1.0104032437495092</v>
      </c>
      <c r="AO38" s="112"/>
      <c r="AP38" s="112"/>
      <c r="AQ38" s="111">
        <f t="shared" ca="1" si="38"/>
        <v>28.168686150906765</v>
      </c>
      <c r="AR38" s="112"/>
      <c r="AS38" s="636">
        <f t="shared" ca="1" si="39"/>
        <v>28.168686150906765</v>
      </c>
      <c r="AT38" s="636">
        <f t="shared" ca="1" si="40"/>
        <v>17.513035160951308</v>
      </c>
      <c r="AU38" s="3"/>
      <c r="AV38" s="158"/>
      <c r="AW38" s="211">
        <f t="shared" ca="1" si="64"/>
        <v>1</v>
      </c>
      <c r="AX38" s="119">
        <f t="shared" ca="1" si="22"/>
        <v>0.68423110087052896</v>
      </c>
      <c r="AY38" s="107">
        <f t="shared" ca="1" si="57"/>
        <v>0</v>
      </c>
      <c r="AZ38" s="108">
        <f t="shared" ca="1" si="58"/>
        <v>-0.11371920896468191</v>
      </c>
      <c r="BA38" s="533">
        <f t="shared" ca="1" si="24"/>
        <v>0</v>
      </c>
      <c r="BB38" s="15">
        <f t="shared" ca="1" si="59"/>
        <v>0</v>
      </c>
      <c r="BC38" s="113">
        <f t="shared" ca="1" si="60"/>
        <v>-0.11371920896468191</v>
      </c>
      <c r="BD38" s="88">
        <f t="shared" ca="1" si="26"/>
        <v>0.68423110087052896</v>
      </c>
      <c r="BE38" s="110">
        <f t="shared" ca="1" si="27"/>
        <v>0.40506344325315141</v>
      </c>
      <c r="BF38" s="88">
        <f t="shared" ca="1" si="28"/>
        <v>0.68423110087052896</v>
      </c>
      <c r="BG38" s="110">
        <f t="shared" ca="1" si="29"/>
        <v>0.40506344325315141</v>
      </c>
      <c r="BH38" s="112"/>
      <c r="BI38" s="112"/>
      <c r="BJ38" s="112">
        <f t="shared" ca="1" si="43"/>
        <v>11.292625072997442</v>
      </c>
      <c r="BK38" s="112"/>
      <c r="BL38" s="121">
        <f t="shared" ca="1" si="44"/>
        <v>11.292625072997442</v>
      </c>
      <c r="BM38" s="121">
        <f t="shared" ca="1" si="45"/>
        <v>7.0208507029170866</v>
      </c>
      <c r="BN38" s="128"/>
    </row>
    <row r="39" spans="1:66" x14ac:dyDescent="0.15">
      <c r="A39" s="246">
        <f t="shared" ca="1" si="46"/>
        <v>18</v>
      </c>
      <c r="B39" s="558">
        <v>2034</v>
      </c>
      <c r="C39" s="727">
        <f ca="1">INT(IF(ISNUMBER($R$2),MIN(IF($R$2&gt;0,$R$2*(1-EXP(-($T$2+$U$2)*(B39-$S$2)))/(1+$U$2/$T$2*EXP(-($T$2+$U$2)*(B39-$S$2))),IF($A39/$Q$2&gt;=1,1,($A39/$Q$2))),100%),OFFSET(#REF!,$A$2,A39-1))*10000+0.5)/10000</f>
        <v>0.16850000000000001</v>
      </c>
      <c r="D39" s="246">
        <f t="shared" ca="1" si="61"/>
        <v>11947.12</v>
      </c>
      <c r="E39" s="246">
        <f t="shared" ca="1" si="1"/>
        <v>0</v>
      </c>
      <c r="F39" s="728">
        <f t="shared" ca="1" si="2"/>
        <v>0</v>
      </c>
      <c r="G39" s="731">
        <f t="shared" ca="1" si="3"/>
        <v>0</v>
      </c>
      <c r="H39" s="593">
        <f t="shared" ca="1" si="4"/>
        <v>17.504109589041096</v>
      </c>
      <c r="I39" s="677">
        <f t="shared" ca="1" si="5"/>
        <v>1</v>
      </c>
      <c r="J39" s="537"/>
      <c r="K39" s="211">
        <f t="shared" ca="1" si="62"/>
        <v>1</v>
      </c>
      <c r="L39" s="105">
        <f t="shared" ca="1" si="30"/>
        <v>7.9750766768131429</v>
      </c>
      <c r="M39" s="107">
        <f t="shared" ca="1" si="48"/>
        <v>0</v>
      </c>
      <c r="N39" s="108">
        <f t="shared" ca="1" si="49"/>
        <v>-1.3438004200430147</v>
      </c>
      <c r="O39" s="109">
        <f t="shared" ca="1" si="7"/>
        <v>0</v>
      </c>
      <c r="P39" s="534">
        <f t="shared" ca="1" si="50"/>
        <v>0</v>
      </c>
      <c r="Q39" s="113">
        <f t="shared" ca="1" si="51"/>
        <v>-1.3438004200430147</v>
      </c>
      <c r="R39" s="88">
        <f t="shared" ca="1" si="9"/>
        <v>7.9750766768131429</v>
      </c>
      <c r="S39" s="606">
        <f t="shared" ca="1" si="10"/>
        <v>4.7082061423067909</v>
      </c>
      <c r="T39" s="88">
        <f t="shared" ca="1" si="11"/>
        <v>7.9750766768131429</v>
      </c>
      <c r="U39" s="606">
        <f t="shared" ca="1" si="12"/>
        <v>4.7082061423067909</v>
      </c>
      <c r="V39" s="112"/>
      <c r="W39" s="112"/>
      <c r="X39" s="111">
        <f t="shared" ca="1" si="33"/>
        <v>139.59661613194294</v>
      </c>
      <c r="Y39" s="112"/>
      <c r="Z39" s="636">
        <f t="shared" ca="1" si="34"/>
        <v>139.59661613194294</v>
      </c>
      <c r="AA39" s="636">
        <f t="shared" ca="1" si="35"/>
        <v>86.539947816989979</v>
      </c>
      <c r="AB39" s="632">
        <f t="shared" ca="1" si="52"/>
        <v>1</v>
      </c>
      <c r="AC39" s="158"/>
      <c r="AD39" s="211">
        <f t="shared" ca="1" si="63"/>
        <v>1</v>
      </c>
      <c r="AE39" s="119">
        <f t="shared" ca="1" si="14"/>
        <v>1.7067680021714755</v>
      </c>
      <c r="AF39" s="107">
        <f t="shared" ca="1" si="53"/>
        <v>0</v>
      </c>
      <c r="AG39" s="108">
        <f t="shared" ca="1" si="54"/>
        <v>-0.28759040836589367</v>
      </c>
      <c r="AH39" s="532">
        <f t="shared" ca="1" si="16"/>
        <v>0</v>
      </c>
      <c r="AI39" s="15">
        <f t="shared" ca="1" si="55"/>
        <v>0</v>
      </c>
      <c r="AJ39" s="113">
        <f t="shared" ca="1" si="56"/>
        <v>-0.28759040836589367</v>
      </c>
      <c r="AK39" s="88">
        <f t="shared" ca="1" si="18"/>
        <v>1.7067680021714755</v>
      </c>
      <c r="AL39" s="113">
        <f t="shared" ca="1" si="19"/>
        <v>1.0076160916019632</v>
      </c>
      <c r="AM39" s="88">
        <f t="shared" ca="1" si="20"/>
        <v>1.7067680021714755</v>
      </c>
      <c r="AN39" s="113">
        <f t="shared" ca="1" si="21"/>
        <v>1.0076160916019632</v>
      </c>
      <c r="AO39" s="112"/>
      <c r="AP39" s="112"/>
      <c r="AQ39" s="111">
        <f t="shared" ca="1" si="38"/>
        <v>29.875454153078241</v>
      </c>
      <c r="AR39" s="112"/>
      <c r="AS39" s="636">
        <f t="shared" ca="1" si="39"/>
        <v>29.875454153078241</v>
      </c>
      <c r="AT39" s="636">
        <f t="shared" ca="1" si="40"/>
        <v>18.520651252553272</v>
      </c>
      <c r="AU39" s="3"/>
      <c r="AV39" s="158"/>
      <c r="AW39" s="211">
        <f t="shared" ca="1" si="64"/>
        <v>1</v>
      </c>
      <c r="AX39" s="119">
        <f t="shared" ca="1" si="22"/>
        <v>0.68423110087052896</v>
      </c>
      <c r="AY39" s="107">
        <f t="shared" ca="1" si="57"/>
        <v>0</v>
      </c>
      <c r="AZ39" s="108">
        <f t="shared" ca="1" si="58"/>
        <v>-0.11529294049668413</v>
      </c>
      <c r="BA39" s="533">
        <f t="shared" ca="1" si="24"/>
        <v>0</v>
      </c>
      <c r="BB39" s="15">
        <f t="shared" ca="1" si="59"/>
        <v>0</v>
      </c>
      <c r="BC39" s="113">
        <f t="shared" ca="1" si="60"/>
        <v>-0.11529294049668413</v>
      </c>
      <c r="BD39" s="88">
        <f t="shared" ca="1" si="26"/>
        <v>0.68423110087052896</v>
      </c>
      <c r="BE39" s="110">
        <f t="shared" ca="1" si="27"/>
        <v>0.40394609386542979</v>
      </c>
      <c r="BF39" s="88">
        <f t="shared" ca="1" si="28"/>
        <v>0.68423110087052896</v>
      </c>
      <c r="BG39" s="110">
        <f t="shared" ca="1" si="29"/>
        <v>0.40394609386542979</v>
      </c>
      <c r="BH39" s="112"/>
      <c r="BI39" s="112"/>
      <c r="BJ39" s="112">
        <f t="shared" ca="1" si="43"/>
        <v>11.97685617386797</v>
      </c>
      <c r="BK39" s="112"/>
      <c r="BL39" s="121">
        <f t="shared" ca="1" si="44"/>
        <v>11.97685617386797</v>
      </c>
      <c r="BM39" s="121">
        <f t="shared" ca="1" si="45"/>
        <v>7.4247967967825161</v>
      </c>
      <c r="BN39" s="128"/>
    </row>
    <row r="40" spans="1:66" x14ac:dyDescent="0.15">
      <c r="A40" s="246">
        <f t="shared" ca="1" si="46"/>
        <v>19</v>
      </c>
      <c r="B40" s="558">
        <v>2035</v>
      </c>
      <c r="C40" s="727">
        <f ca="1">INT(IF(ISNUMBER($R$2),MIN(IF($R$2&gt;0,$R$2*(1-EXP(-($T$2+$U$2)*(B40-$S$2)))/(1+$U$2/$T$2*EXP(-($T$2+$U$2)*(B40-$S$2))),IF($A40/$Q$2&gt;=1,1,($A40/$Q$2))),100%),OFFSET(#REF!,$A$2,A40-1))*10000+0.5)/10000</f>
        <v>0.1704</v>
      </c>
      <c r="D40" s="246">
        <f t="shared" ca="1" si="61"/>
        <v>11947.12</v>
      </c>
      <c r="E40" s="246">
        <f t="shared" ca="1" si="1"/>
        <v>0</v>
      </c>
      <c r="F40" s="728">
        <f t="shared" ca="1" si="2"/>
        <v>0</v>
      </c>
      <c r="G40" s="731">
        <f t="shared" ca="1" si="3"/>
        <v>0</v>
      </c>
      <c r="H40" s="593">
        <f t="shared" ca="1" si="4"/>
        <v>18.504109589041096</v>
      </c>
      <c r="I40" s="677">
        <f t="shared" ca="1" si="5"/>
        <v>1</v>
      </c>
      <c r="J40" s="537"/>
      <c r="K40" s="211">
        <f t="shared" ca="1" si="62"/>
        <v>1</v>
      </c>
      <c r="L40" s="105">
        <f t="shared" ca="1" si="30"/>
        <v>7.9750766768131429</v>
      </c>
      <c r="M40" s="107">
        <f t="shared" ca="1" si="48"/>
        <v>0</v>
      </c>
      <c r="N40" s="108">
        <f t="shared" ca="1" si="49"/>
        <v>-1.3589530657289595</v>
      </c>
      <c r="O40" s="109">
        <f t="shared" ca="1" si="7"/>
        <v>0</v>
      </c>
      <c r="P40" s="534">
        <f t="shared" ca="1" si="50"/>
        <v>0</v>
      </c>
      <c r="Q40" s="113">
        <f t="shared" ca="1" si="51"/>
        <v>-1.3589530657289595</v>
      </c>
      <c r="R40" s="88">
        <f t="shared" ca="1" si="9"/>
        <v>7.9750766768131429</v>
      </c>
      <c r="S40" s="606">
        <f t="shared" ca="1" si="10"/>
        <v>4.6974477638697696</v>
      </c>
      <c r="T40" s="88">
        <f t="shared" ca="1" si="11"/>
        <v>7.9750766768131429</v>
      </c>
      <c r="U40" s="606">
        <f t="shared" ca="1" si="12"/>
        <v>4.6974477638697696</v>
      </c>
      <c r="V40" s="112"/>
      <c r="W40" s="112"/>
      <c r="X40" s="111">
        <f t="shared" ca="1" si="33"/>
        <v>147.57169280875607</v>
      </c>
      <c r="Y40" s="112"/>
      <c r="Z40" s="636">
        <f t="shared" ca="1" si="34"/>
        <v>147.57169280875607</v>
      </c>
      <c r="AA40" s="636">
        <f t="shared" ca="1" si="35"/>
        <v>91.237395580859754</v>
      </c>
      <c r="AB40" s="632">
        <f t="shared" ca="1" si="52"/>
        <v>1</v>
      </c>
      <c r="AC40" s="158"/>
      <c r="AD40" s="211">
        <f t="shared" ca="1" si="63"/>
        <v>1</v>
      </c>
      <c r="AE40" s="119">
        <f t="shared" ca="1" si="14"/>
        <v>1.7067680021714755</v>
      </c>
      <c r="AF40" s="107">
        <f t="shared" ca="1" si="53"/>
        <v>0</v>
      </c>
      <c r="AG40" s="108">
        <f t="shared" ca="1" si="54"/>
        <v>-0.29083326757001943</v>
      </c>
      <c r="AH40" s="532">
        <f t="shared" ca="1" si="16"/>
        <v>0</v>
      </c>
      <c r="AI40" s="15">
        <f t="shared" ca="1" si="55"/>
        <v>0</v>
      </c>
      <c r="AJ40" s="113">
        <f t="shared" ca="1" si="56"/>
        <v>-0.29083326757001943</v>
      </c>
      <c r="AK40" s="88">
        <f t="shared" ca="1" si="18"/>
        <v>1.7067680021714755</v>
      </c>
      <c r="AL40" s="113">
        <f t="shared" ca="1" si="19"/>
        <v>1.0053136615670337</v>
      </c>
      <c r="AM40" s="88">
        <f t="shared" ca="1" si="20"/>
        <v>1.7067680021714755</v>
      </c>
      <c r="AN40" s="113">
        <f t="shared" ca="1" si="21"/>
        <v>1.0053136615670337</v>
      </c>
      <c r="AO40" s="112"/>
      <c r="AP40" s="112"/>
      <c r="AQ40" s="111">
        <f t="shared" ca="1" si="38"/>
        <v>31.582222155249717</v>
      </c>
      <c r="AR40" s="112"/>
      <c r="AS40" s="636">
        <f t="shared" ca="1" si="39"/>
        <v>31.582222155249717</v>
      </c>
      <c r="AT40" s="636">
        <f t="shared" ca="1" si="40"/>
        <v>19.525964914120305</v>
      </c>
      <c r="AU40" s="3"/>
      <c r="AV40" s="158"/>
      <c r="AW40" s="211">
        <f t="shared" ca="1" si="64"/>
        <v>1</v>
      </c>
      <c r="AX40" s="119">
        <f t="shared" ca="1" si="22"/>
        <v>0.68423110087052896</v>
      </c>
      <c r="AY40" s="107">
        <f t="shared" ca="1" si="57"/>
        <v>0</v>
      </c>
      <c r="AZ40" s="108">
        <f t="shared" ca="1" si="58"/>
        <v>-0.11659297958833813</v>
      </c>
      <c r="BA40" s="533">
        <f t="shared" ca="1" si="24"/>
        <v>0</v>
      </c>
      <c r="BB40" s="15">
        <f t="shared" ca="1" si="59"/>
        <v>0</v>
      </c>
      <c r="BC40" s="113">
        <f t="shared" ca="1" si="60"/>
        <v>-0.11659297958833813</v>
      </c>
      <c r="BD40" s="88">
        <f t="shared" ca="1" si="26"/>
        <v>0.68423110087052896</v>
      </c>
      <c r="BE40" s="110">
        <f t="shared" ca="1" si="27"/>
        <v>0.40302306611035549</v>
      </c>
      <c r="BF40" s="88">
        <f t="shared" ca="1" si="28"/>
        <v>0.68423110087052896</v>
      </c>
      <c r="BG40" s="110">
        <f t="shared" ca="1" si="29"/>
        <v>0.40302306611035549</v>
      </c>
      <c r="BH40" s="112"/>
      <c r="BI40" s="112"/>
      <c r="BJ40" s="112">
        <f t="shared" ca="1" si="43"/>
        <v>12.661087274738499</v>
      </c>
      <c r="BK40" s="112"/>
      <c r="BL40" s="121">
        <f t="shared" ca="1" si="44"/>
        <v>12.661087274738499</v>
      </c>
      <c r="BM40" s="121">
        <f t="shared" ca="1" si="45"/>
        <v>7.8278198628928717</v>
      </c>
      <c r="BN40" s="128"/>
    </row>
    <row r="41" spans="1:66" x14ac:dyDescent="0.15">
      <c r="A41" s="246">
        <f t="shared" ca="1" si="46"/>
        <v>20</v>
      </c>
      <c r="B41" s="558">
        <v>2036</v>
      </c>
      <c r="C41" s="727">
        <f ca="1">INT(IF(ISNUMBER($R$2),MIN(IF($R$2&gt;0,$R$2*(1-EXP(-($T$2+$U$2)*(B41-$S$2)))/(1+$U$2/$T$2*EXP(-($T$2+$U$2)*(B41-$S$2))),IF($A41/$Q$2&gt;=1,1,($A41/$Q$2))),100%),OFFSET(#REF!,$A$2,A41-1))*10000+0.5)/10000</f>
        <v>0.17199999999999999</v>
      </c>
      <c r="D41" s="246">
        <f t="shared" ca="1" si="61"/>
        <v>11947.12</v>
      </c>
      <c r="E41" s="246">
        <f t="shared" ca="1" si="1"/>
        <v>0</v>
      </c>
      <c r="F41" s="728">
        <f t="shared" ca="1" si="2"/>
        <v>0</v>
      </c>
      <c r="G41" s="731">
        <f t="shared" ca="1" si="3"/>
        <v>0</v>
      </c>
      <c r="H41" s="593">
        <f t="shared" ca="1" si="4"/>
        <v>19.504109589041096</v>
      </c>
      <c r="I41" s="677">
        <f t="shared" ca="1" si="5"/>
        <v>1</v>
      </c>
      <c r="J41" s="537"/>
      <c r="K41" s="211">
        <f t="shared" ca="1" si="62"/>
        <v>1</v>
      </c>
      <c r="L41" s="105">
        <f t="shared" ca="1" si="30"/>
        <v>7.9750766768131429</v>
      </c>
      <c r="M41" s="107">
        <f t="shared" ca="1" si="48"/>
        <v>0</v>
      </c>
      <c r="N41" s="108">
        <f t="shared" ca="1" si="49"/>
        <v>-1.3717131884118605</v>
      </c>
      <c r="O41" s="109">
        <f t="shared" ca="1" si="7"/>
        <v>0</v>
      </c>
      <c r="P41" s="534">
        <f t="shared" ca="1" si="50"/>
        <v>0</v>
      </c>
      <c r="Q41" s="113">
        <f t="shared" ca="1" si="51"/>
        <v>-1.3717131884118605</v>
      </c>
      <c r="R41" s="88">
        <f t="shared" ca="1" si="9"/>
        <v>7.9750766768131429</v>
      </c>
      <c r="S41" s="606">
        <f t="shared" ca="1" si="10"/>
        <v>4.6883880767649098</v>
      </c>
      <c r="T41" s="88">
        <f t="shared" ca="1" si="11"/>
        <v>7.9750766768131429</v>
      </c>
      <c r="U41" s="606">
        <f t="shared" ca="1" si="12"/>
        <v>4.6883880767649098</v>
      </c>
      <c r="V41" s="112"/>
      <c r="W41" s="112"/>
      <c r="X41" s="111">
        <f t="shared" ca="1" si="33"/>
        <v>155.5467694855692</v>
      </c>
      <c r="Y41" s="112"/>
      <c r="Z41" s="636">
        <f t="shared" ca="1" si="34"/>
        <v>155.5467694855692</v>
      </c>
      <c r="AA41" s="636">
        <f t="shared" ca="1" si="35"/>
        <v>95.925783657624663</v>
      </c>
      <c r="AB41" s="632">
        <f t="shared" ca="1" si="52"/>
        <v>1</v>
      </c>
      <c r="AC41" s="158"/>
      <c r="AD41" s="211">
        <f t="shared" ca="1" si="63"/>
        <v>1</v>
      </c>
      <c r="AE41" s="119">
        <f t="shared" ca="1" si="14"/>
        <v>1.7067680021714755</v>
      </c>
      <c r="AF41" s="107">
        <f t="shared" ca="1" si="53"/>
        <v>0</v>
      </c>
      <c r="AG41" s="108">
        <f t="shared" ca="1" si="54"/>
        <v>-0.29356409637349379</v>
      </c>
      <c r="AH41" s="532">
        <f t="shared" ca="1" si="16"/>
        <v>0</v>
      </c>
      <c r="AI41" s="15">
        <f t="shared" ca="1" si="55"/>
        <v>0</v>
      </c>
      <c r="AJ41" s="113">
        <f t="shared" ca="1" si="56"/>
        <v>-0.29356409637349379</v>
      </c>
      <c r="AK41" s="88">
        <f t="shared" ca="1" si="18"/>
        <v>1.7067680021714755</v>
      </c>
      <c r="AL41" s="113">
        <f t="shared" ca="1" si="19"/>
        <v>1.003374773116567</v>
      </c>
      <c r="AM41" s="88">
        <f t="shared" ca="1" si="20"/>
        <v>1.7067680021714755</v>
      </c>
      <c r="AN41" s="113">
        <f t="shared" ca="1" si="21"/>
        <v>1.003374773116567</v>
      </c>
      <c r="AO41" s="112"/>
      <c r="AP41" s="112"/>
      <c r="AQ41" s="111">
        <f t="shared" ca="1" si="38"/>
        <v>33.288990157421189</v>
      </c>
      <c r="AR41" s="112"/>
      <c r="AS41" s="636">
        <f t="shared" ca="1" si="39"/>
        <v>33.288990157421189</v>
      </c>
      <c r="AT41" s="636">
        <f t="shared" ca="1" si="40"/>
        <v>20.52933968723687</v>
      </c>
      <c r="AU41" s="3"/>
      <c r="AV41" s="158"/>
      <c r="AW41" s="211">
        <f t="shared" ca="1" si="64"/>
        <v>1</v>
      </c>
      <c r="AX41" s="119">
        <f t="shared" ca="1" si="22"/>
        <v>0.68423110087052896</v>
      </c>
      <c r="AY41" s="107">
        <f t="shared" ca="1" si="57"/>
        <v>0</v>
      </c>
      <c r="AZ41" s="108">
        <f t="shared" ca="1" si="58"/>
        <v>-0.11768774934973097</v>
      </c>
      <c r="BA41" s="533">
        <f t="shared" ca="1" si="24"/>
        <v>0</v>
      </c>
      <c r="BB41" s="15">
        <f t="shared" ca="1" si="59"/>
        <v>0</v>
      </c>
      <c r="BC41" s="113">
        <f t="shared" ca="1" si="60"/>
        <v>-0.11768774934973097</v>
      </c>
      <c r="BD41" s="88">
        <f t="shared" ca="1" si="26"/>
        <v>0.68423110087052896</v>
      </c>
      <c r="BE41" s="110">
        <f t="shared" ca="1" si="27"/>
        <v>0.40224577957976659</v>
      </c>
      <c r="BF41" s="88">
        <f t="shared" ca="1" si="28"/>
        <v>0.68423110087052896</v>
      </c>
      <c r="BG41" s="110">
        <f t="shared" ca="1" si="29"/>
        <v>0.40224577957976659</v>
      </c>
      <c r="BH41" s="112"/>
      <c r="BI41" s="112"/>
      <c r="BJ41" s="112">
        <f t="shared" ca="1" si="43"/>
        <v>13.345318375609027</v>
      </c>
      <c r="BK41" s="112"/>
      <c r="BL41" s="121">
        <f t="shared" ca="1" si="44"/>
        <v>13.345318375609027</v>
      </c>
      <c r="BM41" s="121">
        <f t="shared" ca="1" si="45"/>
        <v>8.2300656424726384</v>
      </c>
      <c r="BN41" s="128"/>
    </row>
    <row r="42" spans="1:66" x14ac:dyDescent="0.15">
      <c r="A42" s="246">
        <f t="shared" ca="1" si="46"/>
        <v>21</v>
      </c>
      <c r="B42" s="558">
        <v>2037</v>
      </c>
      <c r="C42" s="727">
        <f ca="1">INT(IF(ISNUMBER($R$2),MIN(IF($R$2&gt;0,$R$2*(1-EXP(-($T$2+$U$2)*(B42-$S$2)))/(1+$U$2/$T$2*EXP(-($T$2+$U$2)*(B42-$S$2))),IF($A42/$Q$2&gt;=1,1,($A42/$Q$2))),100%),OFFSET(#REF!,$A$2,A42-1))*10000+0.5)/10000</f>
        <v>0.17330000000000001</v>
      </c>
      <c r="D42" s="246">
        <f t="shared" ca="1" si="61"/>
        <v>11947.12</v>
      </c>
      <c r="E42" s="246">
        <f t="shared" ca="1" si="1"/>
        <v>0</v>
      </c>
      <c r="F42" s="728">
        <f t="shared" ca="1" si="2"/>
        <v>0</v>
      </c>
      <c r="G42" s="731">
        <f t="shared" ca="1" si="3"/>
        <v>0</v>
      </c>
      <c r="H42" s="593">
        <f t="shared" ca="1" si="4"/>
        <v>20.504109589041096</v>
      </c>
      <c r="I42" s="677">
        <f t="shared" ca="1" si="5"/>
        <v>1</v>
      </c>
      <c r="J42" s="537"/>
      <c r="K42" s="211">
        <f t="shared" ca="1" si="62"/>
        <v>1</v>
      </c>
      <c r="L42" s="105">
        <f t="shared" ca="1" si="30"/>
        <v>7.9750766768131429</v>
      </c>
      <c r="M42" s="107">
        <f t="shared" ca="1" si="48"/>
        <v>0</v>
      </c>
      <c r="N42" s="108">
        <f t="shared" ca="1" si="49"/>
        <v>-1.3820807880917176</v>
      </c>
      <c r="O42" s="109">
        <f t="shared" ca="1" si="7"/>
        <v>0</v>
      </c>
      <c r="P42" s="534">
        <f t="shared" ca="1" si="50"/>
        <v>0</v>
      </c>
      <c r="Q42" s="113">
        <f t="shared" ca="1" si="51"/>
        <v>-1.3820807880917176</v>
      </c>
      <c r="R42" s="88">
        <f t="shared" ca="1" si="9"/>
        <v>7.9750766768131429</v>
      </c>
      <c r="S42" s="606">
        <f t="shared" ca="1" si="10"/>
        <v>4.6810270809922114</v>
      </c>
      <c r="T42" s="88">
        <f t="shared" ca="1" si="11"/>
        <v>7.9750766768131429</v>
      </c>
      <c r="U42" s="606">
        <f t="shared" ca="1" si="12"/>
        <v>4.6810270809922114</v>
      </c>
      <c r="V42" s="112"/>
      <c r="W42" s="112"/>
      <c r="X42" s="111">
        <f t="shared" ca="1" si="33"/>
        <v>163.52184616238233</v>
      </c>
      <c r="Y42" s="112"/>
      <c r="Z42" s="636">
        <f t="shared" ca="1" si="34"/>
        <v>163.52184616238233</v>
      </c>
      <c r="AA42" s="636">
        <f t="shared" ca="1" si="35"/>
        <v>100.60681073861687</v>
      </c>
      <c r="AB42" s="632">
        <f t="shared" ca="1" si="52"/>
        <v>1</v>
      </c>
      <c r="AC42" s="158"/>
      <c r="AD42" s="211">
        <f t="shared" ca="1" si="63"/>
        <v>1</v>
      </c>
      <c r="AE42" s="119">
        <f t="shared" ca="1" si="14"/>
        <v>1.7067680021714755</v>
      </c>
      <c r="AF42" s="107">
        <f t="shared" ca="1" si="53"/>
        <v>0</v>
      </c>
      <c r="AG42" s="108">
        <f t="shared" ca="1" si="54"/>
        <v>-0.2957828947763167</v>
      </c>
      <c r="AH42" s="532">
        <f t="shared" ca="1" si="16"/>
        <v>0</v>
      </c>
      <c r="AI42" s="15">
        <f t="shared" ca="1" si="55"/>
        <v>0</v>
      </c>
      <c r="AJ42" s="113">
        <f t="shared" ca="1" si="56"/>
        <v>-0.2957828947763167</v>
      </c>
      <c r="AK42" s="88">
        <f t="shared" ca="1" si="18"/>
        <v>1.7067680021714755</v>
      </c>
      <c r="AL42" s="113">
        <f t="shared" ca="1" si="19"/>
        <v>1.0017994262505627</v>
      </c>
      <c r="AM42" s="88">
        <f t="shared" ca="1" si="20"/>
        <v>1.7067680021714755</v>
      </c>
      <c r="AN42" s="113">
        <f t="shared" ca="1" si="21"/>
        <v>1.0017994262505627</v>
      </c>
      <c r="AO42" s="112"/>
      <c r="AP42" s="112"/>
      <c r="AQ42" s="111">
        <f t="shared" ca="1" si="38"/>
        <v>34.995758159592661</v>
      </c>
      <c r="AR42" s="112"/>
      <c r="AS42" s="636">
        <f t="shared" ca="1" si="39"/>
        <v>34.995758159592661</v>
      </c>
      <c r="AT42" s="636">
        <f t="shared" ca="1" si="40"/>
        <v>21.531139113487434</v>
      </c>
      <c r="AU42" s="3"/>
      <c r="AV42" s="158"/>
      <c r="AW42" s="211">
        <f t="shared" ca="1" si="64"/>
        <v>1</v>
      </c>
      <c r="AX42" s="119">
        <f t="shared" ca="1" si="22"/>
        <v>0.68423110087052896</v>
      </c>
      <c r="AY42" s="107">
        <f t="shared" ca="1" si="57"/>
        <v>0</v>
      </c>
      <c r="AZ42" s="108">
        <f t="shared" ca="1" si="58"/>
        <v>-0.11857724978086268</v>
      </c>
      <c r="BA42" s="533">
        <f t="shared" ca="1" si="24"/>
        <v>0</v>
      </c>
      <c r="BB42" s="15">
        <f t="shared" ca="1" si="59"/>
        <v>0</v>
      </c>
      <c r="BC42" s="113">
        <f t="shared" ca="1" si="60"/>
        <v>-0.11857724978086268</v>
      </c>
      <c r="BD42" s="88">
        <f t="shared" ca="1" si="26"/>
        <v>0.68423110087052896</v>
      </c>
      <c r="BE42" s="110">
        <f t="shared" ca="1" si="27"/>
        <v>0.40161423427366305</v>
      </c>
      <c r="BF42" s="88">
        <f t="shared" ca="1" si="28"/>
        <v>0.68423110087052896</v>
      </c>
      <c r="BG42" s="110">
        <f t="shared" ca="1" si="29"/>
        <v>0.40161423427366305</v>
      </c>
      <c r="BH42" s="112"/>
      <c r="BI42" s="112"/>
      <c r="BJ42" s="112">
        <f t="shared" ca="1" si="43"/>
        <v>14.029549476479556</v>
      </c>
      <c r="BK42" s="112"/>
      <c r="BL42" s="121">
        <f t="shared" ca="1" si="44"/>
        <v>14.029549476479556</v>
      </c>
      <c r="BM42" s="121">
        <f t="shared" ca="1" si="45"/>
        <v>8.6316798767463006</v>
      </c>
      <c r="BN42" s="128"/>
    </row>
    <row r="43" spans="1:66" x14ac:dyDescent="0.15">
      <c r="A43" s="246">
        <f t="shared" ca="1" si="46"/>
        <v>22</v>
      </c>
      <c r="B43" s="558">
        <v>2038</v>
      </c>
      <c r="C43" s="727">
        <f ca="1">INT(IF(ISNUMBER($R$2),MIN(IF($R$2&gt;0,$R$2*(1-EXP(-($T$2+$U$2)*(B43-$S$2)))/(1+$U$2/$T$2*EXP(-($T$2+$U$2)*(B43-$S$2))),IF($A43/$Q$2&gt;=1,1,($A43/$Q$2))),100%),OFFSET(#REF!,$A$2,A43-1))*10000+0.5)/10000</f>
        <v>0.1744</v>
      </c>
      <c r="D43" s="246">
        <f t="shared" ca="1" si="61"/>
        <v>11947.12</v>
      </c>
      <c r="E43" s="246">
        <f t="shared" ca="1" si="1"/>
        <v>0</v>
      </c>
      <c r="F43" s="728">
        <f t="shared" ca="1" si="2"/>
        <v>0</v>
      </c>
      <c r="G43" s="731">
        <f t="shared" ca="1" si="3"/>
        <v>0</v>
      </c>
      <c r="H43" s="593">
        <f t="shared" ca="1" si="4"/>
        <v>21.504109589041096</v>
      </c>
      <c r="I43" s="677">
        <f t="shared" ca="1" si="5"/>
        <v>1</v>
      </c>
      <c r="J43" s="537"/>
      <c r="K43" s="211">
        <f t="shared" ca="1" si="62"/>
        <v>1</v>
      </c>
      <c r="L43" s="105">
        <f t="shared" ca="1" si="30"/>
        <v>7.9750766768131429</v>
      </c>
      <c r="M43" s="107">
        <f t="shared" ca="1" si="48"/>
        <v>0</v>
      </c>
      <c r="N43" s="108">
        <f t="shared" ca="1" si="49"/>
        <v>-1.3908533724362122</v>
      </c>
      <c r="O43" s="109">
        <f t="shared" ca="1" si="7"/>
        <v>0</v>
      </c>
      <c r="P43" s="534">
        <f t="shared" ca="1" si="50"/>
        <v>0</v>
      </c>
      <c r="Q43" s="113">
        <f t="shared" ca="1" si="51"/>
        <v>-1.3908533724362122</v>
      </c>
      <c r="R43" s="88">
        <f t="shared" ca="1" si="9"/>
        <v>7.9750766768131429</v>
      </c>
      <c r="S43" s="606">
        <f t="shared" ca="1" si="10"/>
        <v>4.6747985461076205</v>
      </c>
      <c r="T43" s="88">
        <f t="shared" ca="1" si="11"/>
        <v>7.9750766768131429</v>
      </c>
      <c r="U43" s="606">
        <f t="shared" ca="1" si="12"/>
        <v>4.6747985461076205</v>
      </c>
      <c r="V43" s="112"/>
      <c r="W43" s="112"/>
      <c r="X43" s="111">
        <f t="shared" ca="1" si="33"/>
        <v>171.49692283919546</v>
      </c>
      <c r="Y43" s="112"/>
      <c r="Z43" s="636">
        <f t="shared" ca="1" si="34"/>
        <v>171.49692283919546</v>
      </c>
      <c r="AA43" s="636">
        <f t="shared" ca="1" si="35"/>
        <v>105.2816092847245</v>
      </c>
      <c r="AB43" s="632">
        <f t="shared" ca="1" si="52"/>
        <v>1</v>
      </c>
      <c r="AC43" s="158"/>
      <c r="AD43" s="211">
        <f t="shared" ca="1" si="63"/>
        <v>1</v>
      </c>
      <c r="AE43" s="119">
        <f t="shared" ca="1" si="14"/>
        <v>1.7067680021714755</v>
      </c>
      <c r="AF43" s="107">
        <f t="shared" ca="1" si="53"/>
        <v>0</v>
      </c>
      <c r="AG43" s="108">
        <f t="shared" ca="1" si="54"/>
        <v>-0.2976603395787053</v>
      </c>
      <c r="AH43" s="532">
        <f t="shared" ca="1" si="16"/>
        <v>0</v>
      </c>
      <c r="AI43" s="15">
        <f t="shared" ca="1" si="55"/>
        <v>0</v>
      </c>
      <c r="AJ43" s="113">
        <f t="shared" ca="1" si="56"/>
        <v>-0.2976603395787053</v>
      </c>
      <c r="AK43" s="88">
        <f t="shared" ca="1" si="18"/>
        <v>1.7067680021714755</v>
      </c>
      <c r="AL43" s="113">
        <f t="shared" ca="1" si="19"/>
        <v>1.0004664404408667</v>
      </c>
      <c r="AM43" s="88">
        <f t="shared" ca="1" si="20"/>
        <v>1.7067680021714755</v>
      </c>
      <c r="AN43" s="113">
        <f t="shared" ca="1" si="21"/>
        <v>1.0004664404408667</v>
      </c>
      <c r="AO43" s="112"/>
      <c r="AP43" s="112"/>
      <c r="AQ43" s="111">
        <f t="shared" ca="1" si="38"/>
        <v>36.702526161764133</v>
      </c>
      <c r="AR43" s="112"/>
      <c r="AS43" s="636">
        <f t="shared" ca="1" si="39"/>
        <v>36.702526161764133</v>
      </c>
      <c r="AT43" s="636">
        <f t="shared" ca="1" si="40"/>
        <v>22.531605553928301</v>
      </c>
      <c r="AU43" s="3"/>
      <c r="AV43" s="158"/>
      <c r="AW43" s="211">
        <f t="shared" ca="1" si="64"/>
        <v>1</v>
      </c>
      <c r="AX43" s="119">
        <f t="shared" ca="1" si="22"/>
        <v>0.68423110087052896</v>
      </c>
      <c r="AY43" s="107">
        <f t="shared" ca="1" si="57"/>
        <v>0</v>
      </c>
      <c r="AZ43" s="108">
        <f t="shared" ca="1" si="58"/>
        <v>-0.11932990399182025</v>
      </c>
      <c r="BA43" s="533">
        <f t="shared" ca="1" si="24"/>
        <v>0</v>
      </c>
      <c r="BB43" s="15">
        <f t="shared" ca="1" si="59"/>
        <v>0</v>
      </c>
      <c r="BC43" s="113">
        <f t="shared" ca="1" si="60"/>
        <v>-0.11932990399182025</v>
      </c>
      <c r="BD43" s="88">
        <f t="shared" ca="1" si="26"/>
        <v>0.68423110087052896</v>
      </c>
      <c r="BE43" s="110">
        <f t="shared" ca="1" si="27"/>
        <v>0.40107984978388322</v>
      </c>
      <c r="BF43" s="88">
        <f t="shared" ca="1" si="28"/>
        <v>0.68423110087052896</v>
      </c>
      <c r="BG43" s="110">
        <f t="shared" ca="1" si="29"/>
        <v>0.40107984978388322</v>
      </c>
      <c r="BH43" s="112"/>
      <c r="BI43" s="112"/>
      <c r="BJ43" s="112">
        <f t="shared" ca="1" si="43"/>
        <v>14.713780577350084</v>
      </c>
      <c r="BK43" s="112"/>
      <c r="BL43" s="121">
        <f t="shared" ca="1" si="44"/>
        <v>14.713780577350084</v>
      </c>
      <c r="BM43" s="121">
        <f t="shared" ca="1" si="45"/>
        <v>9.032759726530184</v>
      </c>
      <c r="BN43" s="128"/>
    </row>
    <row r="44" spans="1:66" x14ac:dyDescent="0.15">
      <c r="A44" s="246">
        <f t="shared" ca="1" si="46"/>
        <v>23</v>
      </c>
      <c r="B44" s="558">
        <v>2039</v>
      </c>
      <c r="C44" s="727">
        <f ca="1">INT(IF(ISNUMBER($R$2),MIN(IF($R$2&gt;0,$R$2*(1-EXP(-($T$2+$U$2)*(B44-$S$2)))/(1+$U$2/$T$2*EXP(-($T$2+$U$2)*(B44-$S$2))),IF($A44/$Q$2&gt;=1,1,($A44/$Q$2))),100%),OFFSET(#REF!,$A$2,A44-1))*10000+0.5)/10000</f>
        <v>0.1754</v>
      </c>
      <c r="D44" s="246">
        <f t="shared" ca="1" si="61"/>
        <v>11947.12</v>
      </c>
      <c r="E44" s="246">
        <f t="shared" ca="1" si="1"/>
        <v>0</v>
      </c>
      <c r="F44" s="728">
        <f t="shared" ca="1" si="2"/>
        <v>0</v>
      </c>
      <c r="G44" s="731">
        <f t="shared" ca="1" si="3"/>
        <v>0</v>
      </c>
      <c r="H44" s="593">
        <f t="shared" ca="1" si="4"/>
        <v>22.504109589041096</v>
      </c>
      <c r="I44" s="677">
        <f t="shared" ca="1" si="5"/>
        <v>1</v>
      </c>
      <c r="J44" s="537"/>
      <c r="K44" s="211">
        <f t="shared" ca="1" si="62"/>
        <v>1</v>
      </c>
      <c r="L44" s="105">
        <f t="shared" ca="1" si="30"/>
        <v>7.9750766768131429</v>
      </c>
      <c r="M44" s="107">
        <f t="shared" ca="1" si="48"/>
        <v>0</v>
      </c>
      <c r="N44" s="108">
        <f t="shared" ca="1" si="49"/>
        <v>-1.3988284491130252</v>
      </c>
      <c r="O44" s="109">
        <f t="shared" ca="1" si="7"/>
        <v>0</v>
      </c>
      <c r="P44" s="534">
        <f t="shared" ca="1" si="50"/>
        <v>0</v>
      </c>
      <c r="Q44" s="113">
        <f t="shared" ca="1" si="51"/>
        <v>-1.3988284491130252</v>
      </c>
      <c r="R44" s="88">
        <f t="shared" ca="1" si="9"/>
        <v>7.9750766768131429</v>
      </c>
      <c r="S44" s="606">
        <f t="shared" ca="1" si="10"/>
        <v>4.6691362416670836</v>
      </c>
      <c r="T44" s="88">
        <f t="shared" ca="1" si="11"/>
        <v>7.9750766768131429</v>
      </c>
      <c r="U44" s="606">
        <f t="shared" ca="1" si="12"/>
        <v>4.6691362416670836</v>
      </c>
      <c r="V44" s="112"/>
      <c r="W44" s="112"/>
      <c r="X44" s="111">
        <f t="shared" ca="1" si="33"/>
        <v>179.47199951600859</v>
      </c>
      <c r="Y44" s="112"/>
      <c r="Z44" s="636">
        <f t="shared" ca="1" si="34"/>
        <v>179.47199951600859</v>
      </c>
      <c r="AA44" s="636">
        <f t="shared" ca="1" si="35"/>
        <v>109.95074552639159</v>
      </c>
      <c r="AB44" s="632">
        <f t="shared" ca="1" si="52"/>
        <v>1</v>
      </c>
      <c r="AC44" s="158"/>
      <c r="AD44" s="211">
        <f t="shared" ca="1" si="63"/>
        <v>1</v>
      </c>
      <c r="AE44" s="119">
        <f t="shared" ca="1" si="14"/>
        <v>1.7067680021714755</v>
      </c>
      <c r="AF44" s="107">
        <f t="shared" ca="1" si="53"/>
        <v>0</v>
      </c>
      <c r="AG44" s="108">
        <f t="shared" ca="1" si="54"/>
        <v>-0.29936710758087681</v>
      </c>
      <c r="AH44" s="532">
        <f t="shared" ca="1" si="16"/>
        <v>0</v>
      </c>
      <c r="AI44" s="15">
        <f t="shared" ca="1" si="55"/>
        <v>0</v>
      </c>
      <c r="AJ44" s="113">
        <f t="shared" ca="1" si="56"/>
        <v>-0.29936710758087681</v>
      </c>
      <c r="AK44" s="88">
        <f t="shared" ca="1" si="18"/>
        <v>1.7067680021714755</v>
      </c>
      <c r="AL44" s="113">
        <f t="shared" ca="1" si="19"/>
        <v>0.999254635159325</v>
      </c>
      <c r="AM44" s="88">
        <f t="shared" ca="1" si="20"/>
        <v>1.7067680021714755</v>
      </c>
      <c r="AN44" s="113">
        <f t="shared" ca="1" si="21"/>
        <v>0.999254635159325</v>
      </c>
      <c r="AO44" s="112"/>
      <c r="AP44" s="112"/>
      <c r="AQ44" s="111">
        <f t="shared" ca="1" si="38"/>
        <v>38.409294163935606</v>
      </c>
      <c r="AR44" s="112"/>
      <c r="AS44" s="636">
        <f t="shared" ca="1" si="39"/>
        <v>38.409294163935606</v>
      </c>
      <c r="AT44" s="636">
        <f t="shared" ca="1" si="40"/>
        <v>23.530860189087626</v>
      </c>
      <c r="AU44" s="3"/>
      <c r="AV44" s="158"/>
      <c r="AW44" s="211">
        <f t="shared" ca="1" si="64"/>
        <v>1</v>
      </c>
      <c r="AX44" s="119">
        <f t="shared" ca="1" si="22"/>
        <v>0.68423110087052896</v>
      </c>
      <c r="AY44" s="107">
        <f t="shared" ca="1" si="57"/>
        <v>0</v>
      </c>
      <c r="AZ44" s="108">
        <f t="shared" ca="1" si="58"/>
        <v>-0.12001413509269078</v>
      </c>
      <c r="BA44" s="533">
        <f t="shared" ca="1" si="24"/>
        <v>0</v>
      </c>
      <c r="BB44" s="15">
        <f t="shared" ca="1" si="59"/>
        <v>0</v>
      </c>
      <c r="BC44" s="113">
        <f t="shared" ca="1" si="60"/>
        <v>-0.12001413509269078</v>
      </c>
      <c r="BD44" s="88">
        <f t="shared" ca="1" si="26"/>
        <v>0.68423110087052896</v>
      </c>
      <c r="BE44" s="110">
        <f t="shared" ca="1" si="27"/>
        <v>0.40059404570226509</v>
      </c>
      <c r="BF44" s="88">
        <f t="shared" ca="1" si="28"/>
        <v>0.68423110087052896</v>
      </c>
      <c r="BG44" s="110">
        <f t="shared" ca="1" si="29"/>
        <v>0.40059404570226509</v>
      </c>
      <c r="BH44" s="112"/>
      <c r="BI44" s="112"/>
      <c r="BJ44" s="112">
        <f t="shared" ca="1" si="43"/>
        <v>15.398011678220612</v>
      </c>
      <c r="BK44" s="112"/>
      <c r="BL44" s="121">
        <f t="shared" ca="1" si="44"/>
        <v>15.398011678220612</v>
      </c>
      <c r="BM44" s="121">
        <f t="shared" ca="1" si="45"/>
        <v>9.433353772232449</v>
      </c>
      <c r="BN44" s="128"/>
    </row>
    <row r="45" spans="1:66" x14ac:dyDescent="0.15">
      <c r="A45" s="246">
        <f t="shared" ca="1" si="46"/>
        <v>24</v>
      </c>
      <c r="B45" s="558">
        <v>2040</v>
      </c>
      <c r="C45" s="727">
        <f ca="1">INT(IF(ISNUMBER($R$2),MIN(IF($R$2&gt;0,$R$2*(1-EXP(-($T$2+$U$2)*(B45-$S$2)))/(1+$U$2/$T$2*EXP(-($T$2+$U$2)*(B45-$S$2))),IF($A45/$Q$2&gt;=1,1,($A45/$Q$2))),100%),OFFSET(#REF!,$A$2,A45-1))*10000+0.5)/10000</f>
        <v>0.1762</v>
      </c>
      <c r="D45" s="246">
        <f t="shared" ca="1" si="61"/>
        <v>11947.12</v>
      </c>
      <c r="E45" s="246">
        <f t="shared" ca="1" si="1"/>
        <v>0</v>
      </c>
      <c r="F45" s="728">
        <f t="shared" ca="1" si="2"/>
        <v>0</v>
      </c>
      <c r="G45" s="731">
        <f t="shared" ca="1" si="3"/>
        <v>0</v>
      </c>
      <c r="H45" s="593">
        <f t="shared" ca="1" si="4"/>
        <v>23.504109589041096</v>
      </c>
      <c r="I45" s="677">
        <f t="shared" ca="1" si="5"/>
        <v>1</v>
      </c>
      <c r="J45" s="537"/>
      <c r="K45" s="211">
        <f t="shared" ca="1" si="62"/>
        <v>1</v>
      </c>
      <c r="L45" s="105">
        <f t="shared" ca="1" si="30"/>
        <v>7.9750766768131429</v>
      </c>
      <c r="M45" s="107">
        <f t="shared" ca="1" si="48"/>
        <v>0</v>
      </c>
      <c r="N45" s="108">
        <f t="shared" ca="1" si="49"/>
        <v>-1.4052085104544758</v>
      </c>
      <c r="O45" s="109">
        <f t="shared" ca="1" si="7"/>
        <v>0</v>
      </c>
      <c r="P45" s="534">
        <f t="shared" ca="1" si="50"/>
        <v>0</v>
      </c>
      <c r="Q45" s="113">
        <f t="shared" ca="1" si="51"/>
        <v>-1.4052085104544758</v>
      </c>
      <c r="R45" s="88">
        <f t="shared" ca="1" si="9"/>
        <v>7.9750766768131429</v>
      </c>
      <c r="S45" s="606">
        <f t="shared" ca="1" si="10"/>
        <v>4.6646063981146533</v>
      </c>
      <c r="T45" s="88">
        <f t="shared" ca="1" si="11"/>
        <v>7.9750766768131429</v>
      </c>
      <c r="U45" s="606">
        <f t="shared" ca="1" si="12"/>
        <v>4.6646063981146533</v>
      </c>
      <c r="V45" s="112"/>
      <c r="W45" s="112"/>
      <c r="X45" s="111">
        <f t="shared" ca="1" si="33"/>
        <v>187.44707619282173</v>
      </c>
      <c r="Y45" s="112"/>
      <c r="Z45" s="636">
        <f t="shared" ca="1" si="34"/>
        <v>187.44707619282173</v>
      </c>
      <c r="AA45" s="636">
        <f t="shared" ca="1" si="35"/>
        <v>114.61535192450624</v>
      </c>
      <c r="AB45" s="632">
        <f t="shared" ca="1" si="52"/>
        <v>1</v>
      </c>
      <c r="AC45" s="158"/>
      <c r="AD45" s="211">
        <f t="shared" ca="1" si="63"/>
        <v>1</v>
      </c>
      <c r="AE45" s="119">
        <f t="shared" ca="1" si="14"/>
        <v>1.7067680021714755</v>
      </c>
      <c r="AF45" s="107">
        <f t="shared" ca="1" si="53"/>
        <v>0</v>
      </c>
      <c r="AG45" s="108">
        <f t="shared" ca="1" si="54"/>
        <v>-0.30073252198261397</v>
      </c>
      <c r="AH45" s="532">
        <f t="shared" ca="1" si="16"/>
        <v>0</v>
      </c>
      <c r="AI45" s="15">
        <f t="shared" ca="1" si="55"/>
        <v>0</v>
      </c>
      <c r="AJ45" s="113">
        <f t="shared" ca="1" si="56"/>
        <v>-0.30073252198261397</v>
      </c>
      <c r="AK45" s="88">
        <f t="shared" ca="1" si="18"/>
        <v>1.7067680021714755</v>
      </c>
      <c r="AL45" s="113">
        <f t="shared" ca="1" si="19"/>
        <v>0.99828519093409163</v>
      </c>
      <c r="AM45" s="88">
        <f t="shared" ca="1" si="20"/>
        <v>1.7067680021714755</v>
      </c>
      <c r="AN45" s="113">
        <f t="shared" ca="1" si="21"/>
        <v>0.99828519093409163</v>
      </c>
      <c r="AO45" s="112"/>
      <c r="AP45" s="112"/>
      <c r="AQ45" s="111">
        <f t="shared" ca="1" si="38"/>
        <v>40.116062166107078</v>
      </c>
      <c r="AR45" s="112"/>
      <c r="AS45" s="636">
        <f t="shared" ca="1" si="39"/>
        <v>40.116062166107078</v>
      </c>
      <c r="AT45" s="636">
        <f t="shared" ca="1" si="40"/>
        <v>24.529145380021717</v>
      </c>
      <c r="AU45" s="3"/>
      <c r="AV45" s="158"/>
      <c r="AW45" s="211">
        <f t="shared" ca="1" si="64"/>
        <v>1</v>
      </c>
      <c r="AX45" s="119">
        <f t="shared" ca="1" si="22"/>
        <v>0.68423110087052896</v>
      </c>
      <c r="AY45" s="107">
        <f t="shared" ca="1" si="57"/>
        <v>0</v>
      </c>
      <c r="AZ45" s="108">
        <f t="shared" ca="1" si="58"/>
        <v>-0.1205615199733872</v>
      </c>
      <c r="BA45" s="533">
        <f t="shared" ca="1" si="24"/>
        <v>0</v>
      </c>
      <c r="BB45" s="15">
        <f t="shared" ca="1" si="59"/>
        <v>0</v>
      </c>
      <c r="BC45" s="113">
        <f t="shared" ca="1" si="60"/>
        <v>-0.1205615199733872</v>
      </c>
      <c r="BD45" s="88">
        <f t="shared" ca="1" si="26"/>
        <v>0.68423110087052896</v>
      </c>
      <c r="BE45" s="110">
        <f t="shared" ca="1" si="27"/>
        <v>0.40020540243697067</v>
      </c>
      <c r="BF45" s="88">
        <f t="shared" ca="1" si="28"/>
        <v>0.68423110087052896</v>
      </c>
      <c r="BG45" s="110">
        <f t="shared" ca="1" si="29"/>
        <v>0.40020540243697067</v>
      </c>
      <c r="BH45" s="112"/>
      <c r="BI45" s="112"/>
      <c r="BJ45" s="112">
        <f t="shared" ca="1" si="43"/>
        <v>16.082242779091143</v>
      </c>
      <c r="BK45" s="112"/>
      <c r="BL45" s="121">
        <f t="shared" ca="1" si="44"/>
        <v>16.082242779091143</v>
      </c>
      <c r="BM45" s="121">
        <f t="shared" ca="1" si="45"/>
        <v>9.8335591746694195</v>
      </c>
      <c r="BN45" s="128"/>
    </row>
    <row r="46" spans="1:66" x14ac:dyDescent="0.15">
      <c r="A46" s="246">
        <f t="shared" ca="1" si="46"/>
        <v>25</v>
      </c>
      <c r="B46" s="558">
        <v>2041</v>
      </c>
      <c r="C46" s="727">
        <f ca="1">INT(IF(ISNUMBER($R$2),MIN(IF($R$2&gt;0,$R$2*(1-EXP(-($T$2+$U$2)*(B46-$S$2)))/(1+$U$2/$T$2*EXP(-($T$2+$U$2)*(B46-$S$2))),IF($A46/$Q$2&gt;=1,1,($A46/$Q$2))),100%),OFFSET(#REF!,$A$2,A46-1))*10000+0.5)/10000</f>
        <v>0.17680000000000001</v>
      </c>
      <c r="D46" s="246">
        <f t="shared" ca="1" si="61"/>
        <v>11947.12</v>
      </c>
      <c r="E46" s="246">
        <f t="shared" ca="1" si="1"/>
        <v>0</v>
      </c>
      <c r="F46" s="728">
        <f t="shared" ca="1" si="2"/>
        <v>0</v>
      </c>
      <c r="G46" s="731">
        <f t="shared" ca="1" si="3"/>
        <v>0</v>
      </c>
      <c r="H46" s="593">
        <f t="shared" ca="1" si="4"/>
        <v>24.504109589041096</v>
      </c>
      <c r="I46" s="677">
        <f t="shared" ca="1" si="5"/>
        <v>1</v>
      </c>
      <c r="J46" s="537"/>
      <c r="K46" s="211">
        <f t="shared" ca="1" si="62"/>
        <v>1</v>
      </c>
      <c r="L46" s="105">
        <f t="shared" ca="1" si="30"/>
        <v>7.9750766768131429</v>
      </c>
      <c r="M46" s="107">
        <f t="shared" ca="1" si="48"/>
        <v>0</v>
      </c>
      <c r="N46" s="108">
        <f t="shared" ca="1" si="49"/>
        <v>-1.4099935564605637</v>
      </c>
      <c r="O46" s="109">
        <f t="shared" ca="1" si="7"/>
        <v>0</v>
      </c>
      <c r="P46" s="534">
        <f t="shared" ca="1" si="50"/>
        <v>0</v>
      </c>
      <c r="Q46" s="113">
        <f t="shared" ca="1" si="51"/>
        <v>-1.4099935564605637</v>
      </c>
      <c r="R46" s="88">
        <f t="shared" ca="1" si="9"/>
        <v>7.9750766768131429</v>
      </c>
      <c r="S46" s="606">
        <f t="shared" ca="1" si="10"/>
        <v>4.6612090154503312</v>
      </c>
      <c r="T46" s="88">
        <f t="shared" ca="1" si="11"/>
        <v>7.9750766768131429</v>
      </c>
      <c r="U46" s="606">
        <f t="shared" ca="1" si="12"/>
        <v>4.6612090154503312</v>
      </c>
      <c r="V46" s="112"/>
      <c r="W46" s="112"/>
      <c r="X46" s="111">
        <f t="shared" ca="1" si="33"/>
        <v>195.42215286963486</v>
      </c>
      <c r="Y46" s="112"/>
      <c r="Z46" s="636">
        <f t="shared" ca="1" si="34"/>
        <v>195.42215286963486</v>
      </c>
      <c r="AA46" s="636">
        <f t="shared" ca="1" si="35"/>
        <v>119.27656093995657</v>
      </c>
      <c r="AB46" s="632">
        <f t="shared" ca="1" si="52"/>
        <v>1</v>
      </c>
      <c r="AC46" s="158"/>
      <c r="AD46" s="211">
        <f t="shared" ca="1" si="63"/>
        <v>1</v>
      </c>
      <c r="AE46" s="119">
        <f t="shared" ca="1" si="14"/>
        <v>1.7067680021714755</v>
      </c>
      <c r="AF46" s="107">
        <f t="shared" ca="1" si="53"/>
        <v>0</v>
      </c>
      <c r="AG46" s="108">
        <f t="shared" ca="1" si="54"/>
        <v>-0.30175658278391687</v>
      </c>
      <c r="AH46" s="532">
        <f t="shared" ca="1" si="16"/>
        <v>0</v>
      </c>
      <c r="AI46" s="15">
        <f t="shared" ca="1" si="55"/>
        <v>0</v>
      </c>
      <c r="AJ46" s="113">
        <f t="shared" ca="1" si="56"/>
        <v>-0.30175658278391687</v>
      </c>
      <c r="AK46" s="88">
        <f t="shared" ca="1" si="18"/>
        <v>1.7067680021714755</v>
      </c>
      <c r="AL46" s="113">
        <f t="shared" ca="1" si="19"/>
        <v>0.99755810776516662</v>
      </c>
      <c r="AM46" s="88">
        <f t="shared" ca="1" si="20"/>
        <v>1.7067680021714755</v>
      </c>
      <c r="AN46" s="113">
        <f t="shared" ca="1" si="21"/>
        <v>0.99755810776516662</v>
      </c>
      <c r="AO46" s="112"/>
      <c r="AP46" s="112"/>
      <c r="AQ46" s="111">
        <f t="shared" ca="1" si="38"/>
        <v>41.82283016827855</v>
      </c>
      <c r="AR46" s="112"/>
      <c r="AS46" s="636">
        <f t="shared" ca="1" si="39"/>
        <v>41.82283016827855</v>
      </c>
      <c r="AT46" s="636">
        <f t="shared" ca="1" si="40"/>
        <v>25.526703487786882</v>
      </c>
      <c r="AU46" s="3"/>
      <c r="AV46" s="158"/>
      <c r="AW46" s="211">
        <f t="shared" ca="1" si="64"/>
        <v>1</v>
      </c>
      <c r="AX46" s="119">
        <f t="shared" ca="1" si="22"/>
        <v>0.68423110087052896</v>
      </c>
      <c r="AY46" s="107">
        <f t="shared" ca="1" si="57"/>
        <v>0</v>
      </c>
      <c r="AZ46" s="108">
        <f t="shared" ca="1" si="58"/>
        <v>-0.12097205863390953</v>
      </c>
      <c r="BA46" s="533">
        <f t="shared" ca="1" si="24"/>
        <v>0</v>
      </c>
      <c r="BB46" s="15">
        <f t="shared" ca="1" si="59"/>
        <v>0</v>
      </c>
      <c r="BC46" s="113">
        <f t="shared" ca="1" si="60"/>
        <v>-0.12097205863390953</v>
      </c>
      <c r="BD46" s="88">
        <f t="shared" ca="1" si="26"/>
        <v>0.68423110087052896</v>
      </c>
      <c r="BE46" s="110">
        <f t="shared" ca="1" si="27"/>
        <v>0.3999139199879998</v>
      </c>
      <c r="BF46" s="88">
        <f t="shared" ca="1" si="28"/>
        <v>0.68423110087052896</v>
      </c>
      <c r="BG46" s="110">
        <f t="shared" ca="1" si="29"/>
        <v>0.3999139199879998</v>
      </c>
      <c r="BH46" s="112"/>
      <c r="BI46" s="112"/>
      <c r="BJ46" s="112">
        <f t="shared" ca="1" si="43"/>
        <v>16.766473879961673</v>
      </c>
      <c r="BK46" s="112"/>
      <c r="BL46" s="121">
        <f t="shared" ca="1" si="44"/>
        <v>16.766473879961673</v>
      </c>
      <c r="BM46" s="121">
        <f t="shared" ca="1" si="45"/>
        <v>10.23347309465742</v>
      </c>
      <c r="BN46" s="128"/>
    </row>
    <row r="47" spans="1:66" x14ac:dyDescent="0.15">
      <c r="A47" s="246">
        <f t="shared" ca="1" si="46"/>
        <v>26</v>
      </c>
      <c r="B47" s="558">
        <v>2042</v>
      </c>
      <c r="C47" s="727">
        <f ca="1">INT(IF(ISNUMBER($R$2),MIN(IF($R$2&gt;0,$R$2*(1-EXP(-($T$2+$U$2)*(B47-$S$2)))/(1+$U$2/$T$2*EXP(-($T$2+$U$2)*(B47-$S$2))),IF($A47/$Q$2&gt;=1,1,($A47/$Q$2))),100%),OFFSET(#REF!,$A$2,A47-1))*10000+0.5)/10000</f>
        <v>0.1774</v>
      </c>
      <c r="D47" s="246">
        <f t="shared" ca="1" si="61"/>
        <v>11947.12</v>
      </c>
      <c r="E47" s="246">
        <f t="shared" ca="1" si="1"/>
        <v>0</v>
      </c>
      <c r="F47" s="728">
        <f t="shared" ca="1" si="2"/>
        <v>0</v>
      </c>
      <c r="G47" s="731">
        <f t="shared" ca="1" si="3"/>
        <v>0</v>
      </c>
      <c r="H47" s="593">
        <f t="shared" ca="1" si="4"/>
        <v>25.504109589041096</v>
      </c>
      <c r="I47" s="677">
        <f t="shared" ca="1" si="5"/>
        <v>1</v>
      </c>
      <c r="J47" s="537"/>
      <c r="K47" s="211">
        <f t="shared" ca="1" si="62"/>
        <v>1</v>
      </c>
      <c r="L47" s="105">
        <f t="shared" ca="1" si="30"/>
        <v>7.9750766768131429</v>
      </c>
      <c r="M47" s="107">
        <f t="shared" ca="1" si="48"/>
        <v>0</v>
      </c>
      <c r="N47" s="108">
        <f t="shared" ca="1" si="49"/>
        <v>-1.4147786024666515</v>
      </c>
      <c r="O47" s="109">
        <f t="shared" ca="1" si="7"/>
        <v>0</v>
      </c>
      <c r="P47" s="534">
        <f t="shared" ca="1" si="50"/>
        <v>0</v>
      </c>
      <c r="Q47" s="113">
        <f t="shared" ca="1" si="51"/>
        <v>-1.4147786024666515</v>
      </c>
      <c r="R47" s="88">
        <f t="shared" ca="1" si="9"/>
        <v>7.9750766768131429</v>
      </c>
      <c r="S47" s="606">
        <f t="shared" ca="1" si="10"/>
        <v>4.6578116327860082</v>
      </c>
      <c r="T47" s="88">
        <f t="shared" ca="1" si="11"/>
        <v>7.9750766768131429</v>
      </c>
      <c r="U47" s="606">
        <f t="shared" ca="1" si="12"/>
        <v>4.6578116327860082</v>
      </c>
      <c r="V47" s="112"/>
      <c r="W47" s="112"/>
      <c r="X47" s="111">
        <f t="shared" ca="1" si="33"/>
        <v>203.39722954644799</v>
      </c>
      <c r="Y47" s="112"/>
      <c r="Z47" s="636">
        <f t="shared" ca="1" si="34"/>
        <v>203.39722954644799</v>
      </c>
      <c r="AA47" s="636">
        <f t="shared" ca="1" si="35"/>
        <v>123.93437257274257</v>
      </c>
      <c r="AB47" s="632">
        <f t="shared" ca="1" si="52"/>
        <v>1</v>
      </c>
      <c r="AC47" s="158"/>
      <c r="AD47" s="211">
        <f t="shared" ca="1" si="63"/>
        <v>1</v>
      </c>
      <c r="AE47" s="119">
        <f t="shared" ca="1" si="14"/>
        <v>1.7067680021714755</v>
      </c>
      <c r="AF47" s="107">
        <f t="shared" ca="1" si="53"/>
        <v>0</v>
      </c>
      <c r="AG47" s="108">
        <f t="shared" ca="1" si="54"/>
        <v>-0.30278064358521978</v>
      </c>
      <c r="AH47" s="532">
        <f t="shared" ca="1" si="16"/>
        <v>0</v>
      </c>
      <c r="AI47" s="15">
        <f t="shared" ca="1" si="55"/>
        <v>0</v>
      </c>
      <c r="AJ47" s="113">
        <f t="shared" ca="1" si="56"/>
        <v>-0.30278064358521978</v>
      </c>
      <c r="AK47" s="88">
        <f t="shared" ca="1" si="18"/>
        <v>1.7067680021714755</v>
      </c>
      <c r="AL47" s="113">
        <f t="shared" ca="1" si="19"/>
        <v>0.99683102459624151</v>
      </c>
      <c r="AM47" s="88">
        <f t="shared" ca="1" si="20"/>
        <v>1.7067680021714755</v>
      </c>
      <c r="AN47" s="113">
        <f t="shared" ca="1" si="21"/>
        <v>0.99683102459624151</v>
      </c>
      <c r="AO47" s="112"/>
      <c r="AP47" s="112"/>
      <c r="AQ47" s="111">
        <f t="shared" ca="1" si="38"/>
        <v>43.529598170450022</v>
      </c>
      <c r="AR47" s="112"/>
      <c r="AS47" s="636">
        <f t="shared" ca="1" si="39"/>
        <v>43.529598170450022</v>
      </c>
      <c r="AT47" s="636">
        <f t="shared" ca="1" si="40"/>
        <v>26.523534512383122</v>
      </c>
      <c r="AU47" s="3"/>
      <c r="AV47" s="158"/>
      <c r="AW47" s="211">
        <f t="shared" ca="1" si="64"/>
        <v>1</v>
      </c>
      <c r="AX47" s="119">
        <f t="shared" ca="1" si="22"/>
        <v>0.68423110087052896</v>
      </c>
      <c r="AY47" s="107">
        <f t="shared" ca="1" si="57"/>
        <v>0</v>
      </c>
      <c r="AZ47" s="108">
        <f t="shared" ca="1" si="58"/>
        <v>-0.12138259729443183</v>
      </c>
      <c r="BA47" s="533">
        <f t="shared" ca="1" si="24"/>
        <v>0</v>
      </c>
      <c r="BB47" s="15">
        <f t="shared" ca="1" si="59"/>
        <v>0</v>
      </c>
      <c r="BC47" s="113">
        <f t="shared" ca="1" si="60"/>
        <v>-0.12138259729443183</v>
      </c>
      <c r="BD47" s="88">
        <f t="shared" ca="1" si="26"/>
        <v>0.68423110087052896</v>
      </c>
      <c r="BE47" s="110">
        <f t="shared" ca="1" si="27"/>
        <v>0.39962243753902899</v>
      </c>
      <c r="BF47" s="88">
        <f t="shared" ca="1" si="28"/>
        <v>0.68423110087052896</v>
      </c>
      <c r="BG47" s="110">
        <f t="shared" ca="1" si="29"/>
        <v>0.39962243753902899</v>
      </c>
      <c r="BH47" s="112"/>
      <c r="BI47" s="112"/>
      <c r="BJ47" s="112">
        <f t="shared" ca="1" si="43"/>
        <v>17.450704980832203</v>
      </c>
      <c r="BK47" s="112"/>
      <c r="BL47" s="121">
        <f t="shared" ca="1" si="44"/>
        <v>17.450704980832203</v>
      </c>
      <c r="BM47" s="121">
        <f t="shared" ca="1" si="45"/>
        <v>10.63309553219645</v>
      </c>
      <c r="BN47" s="128"/>
    </row>
    <row r="48" spans="1:66" x14ac:dyDescent="0.15">
      <c r="A48" s="246">
        <f t="shared" ca="1" si="46"/>
        <v>27</v>
      </c>
      <c r="B48" s="558">
        <v>2043</v>
      </c>
      <c r="C48" s="727">
        <f ca="1">INT(IF(ISNUMBER($R$2),MIN(IF($R$2&gt;0,$R$2*(1-EXP(-($T$2+$U$2)*(B48-$S$2)))/(1+$U$2/$T$2*EXP(-($T$2+$U$2)*(B48-$S$2))),IF($A48/$Q$2&gt;=1,1,($A48/$Q$2))),100%),OFFSET(#REF!,$A$2,A48-1))*10000+0.5)/10000</f>
        <v>0.17780000000000001</v>
      </c>
      <c r="D48" s="246">
        <f t="shared" ca="1" si="61"/>
        <v>11947.12</v>
      </c>
      <c r="E48" s="246">
        <f t="shared" ca="1" si="1"/>
        <v>0</v>
      </c>
      <c r="F48" s="728">
        <f t="shared" ca="1" si="2"/>
        <v>0</v>
      </c>
      <c r="G48" s="731">
        <f t="shared" ca="1" si="3"/>
        <v>0</v>
      </c>
      <c r="H48" s="593">
        <f t="shared" ca="1" si="4"/>
        <v>26.504109589041096</v>
      </c>
      <c r="I48" s="677">
        <f t="shared" ca="1" si="5"/>
        <v>1</v>
      </c>
      <c r="J48" s="537"/>
      <c r="K48" s="211">
        <f t="shared" ca="1" si="62"/>
        <v>1</v>
      </c>
      <c r="L48" s="105">
        <f t="shared" ca="1" si="30"/>
        <v>7.9750766768131429</v>
      </c>
      <c r="M48" s="107">
        <f t="shared" ca="1" si="48"/>
        <v>0</v>
      </c>
      <c r="N48" s="108">
        <f t="shared" ca="1" si="49"/>
        <v>-1.4179686331373769</v>
      </c>
      <c r="O48" s="109">
        <f t="shared" ca="1" si="7"/>
        <v>0</v>
      </c>
      <c r="P48" s="534">
        <f t="shared" ca="1" si="50"/>
        <v>0</v>
      </c>
      <c r="Q48" s="113">
        <f t="shared" ca="1" si="51"/>
        <v>-1.4179686331373769</v>
      </c>
      <c r="R48" s="88">
        <f t="shared" ca="1" si="9"/>
        <v>7.9750766768131429</v>
      </c>
      <c r="S48" s="606">
        <f t="shared" ca="1" si="10"/>
        <v>4.6555467110097943</v>
      </c>
      <c r="T48" s="88">
        <f t="shared" ca="1" si="11"/>
        <v>7.9750766768131429</v>
      </c>
      <c r="U48" s="606">
        <f t="shared" ca="1" si="12"/>
        <v>4.6555467110097943</v>
      </c>
      <c r="V48" s="112"/>
      <c r="W48" s="112"/>
      <c r="X48" s="111">
        <f t="shared" ca="1" si="33"/>
        <v>211.37230622326112</v>
      </c>
      <c r="Y48" s="112"/>
      <c r="Z48" s="636">
        <f t="shared" ca="1" si="34"/>
        <v>211.37230622326112</v>
      </c>
      <c r="AA48" s="636">
        <f t="shared" ca="1" si="35"/>
        <v>128.58991928375238</v>
      </c>
      <c r="AB48" s="632">
        <f t="shared" ca="1" si="52"/>
        <v>1</v>
      </c>
      <c r="AC48" s="158"/>
      <c r="AD48" s="211">
        <f t="shared" ca="1" si="63"/>
        <v>1</v>
      </c>
      <c r="AE48" s="119">
        <f t="shared" ca="1" si="14"/>
        <v>1.7067680021714755</v>
      </c>
      <c r="AF48" s="107">
        <f t="shared" ca="1" si="53"/>
        <v>0</v>
      </c>
      <c r="AG48" s="108">
        <f t="shared" ca="1" si="54"/>
        <v>-0.30346335078608838</v>
      </c>
      <c r="AH48" s="532">
        <f t="shared" ca="1" si="16"/>
        <v>0</v>
      </c>
      <c r="AI48" s="15">
        <f t="shared" ca="1" si="55"/>
        <v>0</v>
      </c>
      <c r="AJ48" s="113">
        <f t="shared" ca="1" si="56"/>
        <v>-0.30346335078608838</v>
      </c>
      <c r="AK48" s="88">
        <f t="shared" ca="1" si="18"/>
        <v>1.7067680021714755</v>
      </c>
      <c r="AL48" s="113">
        <f t="shared" ca="1" si="19"/>
        <v>0.99634630248362477</v>
      </c>
      <c r="AM48" s="88">
        <f t="shared" ca="1" si="20"/>
        <v>1.7067680021714755</v>
      </c>
      <c r="AN48" s="113">
        <f t="shared" ca="1" si="21"/>
        <v>0.99634630248362477</v>
      </c>
      <c r="AO48" s="112"/>
      <c r="AP48" s="112"/>
      <c r="AQ48" s="111">
        <f t="shared" ca="1" si="38"/>
        <v>45.236366172621494</v>
      </c>
      <c r="AR48" s="112"/>
      <c r="AS48" s="636">
        <f t="shared" ca="1" si="39"/>
        <v>45.236366172621494</v>
      </c>
      <c r="AT48" s="636">
        <f t="shared" ca="1" si="40"/>
        <v>27.519880814866745</v>
      </c>
      <c r="AU48" s="3"/>
      <c r="AV48" s="158"/>
      <c r="AW48" s="211">
        <f t="shared" ca="1" si="64"/>
        <v>1</v>
      </c>
      <c r="AX48" s="119">
        <f t="shared" ca="1" si="22"/>
        <v>0.68423110087052896</v>
      </c>
      <c r="AY48" s="107">
        <f t="shared" ca="1" si="57"/>
        <v>0</v>
      </c>
      <c r="AZ48" s="108">
        <f t="shared" ca="1" si="58"/>
        <v>-0.12165628973478006</v>
      </c>
      <c r="BA48" s="533">
        <f t="shared" ca="1" si="24"/>
        <v>0</v>
      </c>
      <c r="BB48" s="15">
        <f t="shared" ca="1" si="59"/>
        <v>0</v>
      </c>
      <c r="BC48" s="113">
        <f t="shared" ca="1" si="60"/>
        <v>-0.12165628973478006</v>
      </c>
      <c r="BD48" s="88">
        <f t="shared" ca="1" si="26"/>
        <v>0.68423110087052896</v>
      </c>
      <c r="BE48" s="110">
        <f t="shared" ca="1" si="27"/>
        <v>0.39942811590638172</v>
      </c>
      <c r="BF48" s="88">
        <f t="shared" ca="1" si="28"/>
        <v>0.68423110087052896</v>
      </c>
      <c r="BG48" s="110">
        <f t="shared" ca="1" si="29"/>
        <v>0.39942811590638172</v>
      </c>
      <c r="BH48" s="112"/>
      <c r="BI48" s="112"/>
      <c r="BJ48" s="112">
        <f t="shared" ca="1" si="43"/>
        <v>18.134936081702733</v>
      </c>
      <c r="BK48" s="112"/>
      <c r="BL48" s="121">
        <f t="shared" ca="1" si="44"/>
        <v>18.134936081702733</v>
      </c>
      <c r="BM48" s="121">
        <f t="shared" ca="1" si="45"/>
        <v>11.032523648102831</v>
      </c>
      <c r="BN48" s="128"/>
    </row>
    <row r="49" spans="1:66" x14ac:dyDescent="0.15">
      <c r="A49" s="246">
        <f t="shared" ca="1" si="46"/>
        <v>28</v>
      </c>
      <c r="B49" s="558">
        <v>2044</v>
      </c>
      <c r="C49" s="727">
        <f ca="1">INT(IF(ISNUMBER($R$2),MIN(IF($R$2&gt;0,$R$2*(1-EXP(-($T$2+$U$2)*(B49-$S$2)))/(1+$U$2/$T$2*EXP(-($T$2+$U$2)*(B49-$S$2))),IF($A49/$Q$2&gt;=1,1,($A49/$Q$2))),100%),OFFSET(#REF!,$A$2,A49-1))*10000+0.5)/10000</f>
        <v>0.1782</v>
      </c>
      <c r="D49" s="246">
        <f t="shared" ca="1" si="61"/>
        <v>11947.12</v>
      </c>
      <c r="E49" s="246">
        <f t="shared" ca="1" si="1"/>
        <v>0</v>
      </c>
      <c r="F49" s="728">
        <f t="shared" ca="1" si="2"/>
        <v>0</v>
      </c>
      <c r="G49" s="731">
        <f t="shared" ca="1" si="3"/>
        <v>0</v>
      </c>
      <c r="H49" s="593">
        <f t="shared" ca="1" si="4"/>
        <v>27.504109589041096</v>
      </c>
      <c r="I49" s="677">
        <f t="shared" ca="1" si="5"/>
        <v>1</v>
      </c>
      <c r="J49" s="537"/>
      <c r="K49" s="211">
        <f t="shared" ca="1" si="62"/>
        <v>1</v>
      </c>
      <c r="L49" s="105">
        <f t="shared" ca="1" si="30"/>
        <v>7.9750766768131429</v>
      </c>
      <c r="M49" s="107">
        <f t="shared" ca="1" si="48"/>
        <v>0</v>
      </c>
      <c r="N49" s="108">
        <f t="shared" ca="1" si="49"/>
        <v>-1.421158663808102</v>
      </c>
      <c r="O49" s="109">
        <f t="shared" ca="1" si="7"/>
        <v>0</v>
      </c>
      <c r="P49" s="534">
        <f t="shared" ca="1" si="50"/>
        <v>0</v>
      </c>
      <c r="Q49" s="113">
        <f t="shared" ca="1" si="51"/>
        <v>-1.421158663808102</v>
      </c>
      <c r="R49" s="88">
        <f t="shared" ca="1" si="9"/>
        <v>7.9750766768131429</v>
      </c>
      <c r="S49" s="606">
        <f t="shared" ca="1" si="10"/>
        <v>4.6532817892335787</v>
      </c>
      <c r="T49" s="88">
        <f t="shared" ca="1" si="11"/>
        <v>7.9750766768131429</v>
      </c>
      <c r="U49" s="606">
        <f t="shared" ca="1" si="12"/>
        <v>4.6532817892335787</v>
      </c>
      <c r="V49" s="112"/>
      <c r="W49" s="112"/>
      <c r="X49" s="111">
        <f t="shared" ca="1" si="33"/>
        <v>219.34738290007425</v>
      </c>
      <c r="Y49" s="112"/>
      <c r="Z49" s="636">
        <f t="shared" ca="1" si="34"/>
        <v>219.34738290007425</v>
      </c>
      <c r="AA49" s="636">
        <f t="shared" ca="1" si="35"/>
        <v>133.24320107298595</v>
      </c>
      <c r="AB49" s="632">
        <f t="shared" ca="1" si="52"/>
        <v>1</v>
      </c>
      <c r="AC49" s="158"/>
      <c r="AD49" s="211">
        <f t="shared" ca="1" si="63"/>
        <v>1</v>
      </c>
      <c r="AE49" s="119">
        <f t="shared" ca="1" si="14"/>
        <v>1.7067680021714755</v>
      </c>
      <c r="AF49" s="107">
        <f t="shared" ca="1" si="53"/>
        <v>0</v>
      </c>
      <c r="AG49" s="108">
        <f t="shared" ca="1" si="54"/>
        <v>-0.30414605798695693</v>
      </c>
      <c r="AH49" s="532">
        <f t="shared" ca="1" si="16"/>
        <v>0</v>
      </c>
      <c r="AI49" s="15">
        <f t="shared" ca="1" si="55"/>
        <v>0</v>
      </c>
      <c r="AJ49" s="113">
        <f t="shared" ca="1" si="56"/>
        <v>-0.30414605798695693</v>
      </c>
      <c r="AK49" s="88">
        <f t="shared" ca="1" si="18"/>
        <v>1.7067680021714755</v>
      </c>
      <c r="AL49" s="113">
        <f t="shared" ca="1" si="19"/>
        <v>0.99586158037100803</v>
      </c>
      <c r="AM49" s="88">
        <f t="shared" ca="1" si="20"/>
        <v>1.7067680021714755</v>
      </c>
      <c r="AN49" s="113">
        <f t="shared" ca="1" si="21"/>
        <v>0.99586158037100803</v>
      </c>
      <c r="AO49" s="112"/>
      <c r="AP49" s="112"/>
      <c r="AQ49" s="111">
        <f t="shared" ca="1" si="38"/>
        <v>46.943134174792966</v>
      </c>
      <c r="AR49" s="112"/>
      <c r="AS49" s="636">
        <f t="shared" ca="1" si="39"/>
        <v>46.943134174792966</v>
      </c>
      <c r="AT49" s="636">
        <f t="shared" ca="1" si="40"/>
        <v>28.515742395237755</v>
      </c>
      <c r="AU49" s="3"/>
      <c r="AV49" s="158"/>
      <c r="AW49" s="211">
        <f t="shared" ca="1" si="64"/>
        <v>1</v>
      </c>
      <c r="AX49" s="119">
        <f t="shared" ca="1" si="22"/>
        <v>0.68423110087052896</v>
      </c>
      <c r="AY49" s="107">
        <f t="shared" ca="1" si="57"/>
        <v>0</v>
      </c>
      <c r="AZ49" s="108">
        <f t="shared" ca="1" si="58"/>
        <v>-0.12192998217512827</v>
      </c>
      <c r="BA49" s="533">
        <f t="shared" ca="1" si="24"/>
        <v>0</v>
      </c>
      <c r="BB49" s="15">
        <f t="shared" ca="1" si="59"/>
        <v>0</v>
      </c>
      <c r="BC49" s="113">
        <f t="shared" ca="1" si="60"/>
        <v>-0.12192998217512827</v>
      </c>
      <c r="BD49" s="88">
        <f t="shared" ca="1" si="26"/>
        <v>0.68423110087052896</v>
      </c>
      <c r="BE49" s="110">
        <f t="shared" ca="1" si="27"/>
        <v>0.39923379427373445</v>
      </c>
      <c r="BF49" s="88">
        <f t="shared" ca="1" si="28"/>
        <v>0.68423110087052896</v>
      </c>
      <c r="BG49" s="110">
        <f t="shared" ca="1" si="29"/>
        <v>0.39923379427373445</v>
      </c>
      <c r="BH49" s="112"/>
      <c r="BI49" s="112"/>
      <c r="BJ49" s="112">
        <f t="shared" ca="1" si="43"/>
        <v>18.819167182573263</v>
      </c>
      <c r="BK49" s="112"/>
      <c r="BL49" s="121">
        <f t="shared" ca="1" si="44"/>
        <v>18.819167182573263</v>
      </c>
      <c r="BM49" s="121">
        <f t="shared" ca="1" si="45"/>
        <v>11.431757442376565</v>
      </c>
      <c r="BN49" s="128"/>
    </row>
    <row r="50" spans="1:66" x14ac:dyDescent="0.15">
      <c r="A50" s="246">
        <f t="shared" ca="1" si="46"/>
        <v>29</v>
      </c>
      <c r="B50" s="558">
        <v>2045</v>
      </c>
      <c r="C50" s="727">
        <f ca="1">INT(IF(ISNUMBER($R$2),MIN(IF($R$2&gt;0,$R$2*(1-EXP(-($T$2+$U$2)*(B50-$S$2)))/(1+$U$2/$T$2*EXP(-($T$2+$U$2)*(B50-$S$2))),IF($A50/$Q$2&gt;=1,1,($A50/$Q$2))),100%),OFFSET(#REF!,$A$2,A50-1))*10000+0.5)/10000</f>
        <v>0.17849999999999999</v>
      </c>
      <c r="D50" s="246">
        <f t="shared" ca="1" si="61"/>
        <v>11947.12</v>
      </c>
      <c r="E50" s="246">
        <f t="shared" ca="1" si="1"/>
        <v>0</v>
      </c>
      <c r="F50" s="728">
        <f t="shared" ca="1" si="2"/>
        <v>0</v>
      </c>
      <c r="G50" s="731">
        <f t="shared" ca="1" si="3"/>
        <v>0</v>
      </c>
      <c r="H50" s="593">
        <f t="shared" ca="1" si="4"/>
        <v>28.504109589041096</v>
      </c>
      <c r="I50" s="677">
        <f t="shared" ca="1" si="5"/>
        <v>1</v>
      </c>
      <c r="J50" s="537"/>
      <c r="K50" s="211">
        <f t="shared" ca="1" si="62"/>
        <v>1</v>
      </c>
      <c r="L50" s="105">
        <f t="shared" ca="1" si="30"/>
        <v>7.9750766768131429</v>
      </c>
      <c r="M50" s="107">
        <f t="shared" ca="1" si="48"/>
        <v>0</v>
      </c>
      <c r="N50" s="108">
        <f t="shared" ca="1" si="49"/>
        <v>-1.4235511868111459</v>
      </c>
      <c r="O50" s="109">
        <f t="shared" ca="1" si="7"/>
        <v>0</v>
      </c>
      <c r="P50" s="534">
        <f t="shared" ca="1" si="50"/>
        <v>0</v>
      </c>
      <c r="Q50" s="113">
        <f t="shared" ca="1" si="51"/>
        <v>-1.4235511868111459</v>
      </c>
      <c r="R50" s="88">
        <f t="shared" ca="1" si="9"/>
        <v>7.9750766768131429</v>
      </c>
      <c r="S50" s="606">
        <f t="shared" ca="1" si="10"/>
        <v>4.6515830979014172</v>
      </c>
      <c r="T50" s="88">
        <f t="shared" ca="1" si="11"/>
        <v>7.9750766768131429</v>
      </c>
      <c r="U50" s="606">
        <f t="shared" ca="1" si="12"/>
        <v>4.6515830979014172</v>
      </c>
      <c r="V50" s="112"/>
      <c r="W50" s="112"/>
      <c r="X50" s="111">
        <f t="shared" ca="1" si="33"/>
        <v>227.32245957688738</v>
      </c>
      <c r="Y50" s="112"/>
      <c r="Z50" s="636">
        <f t="shared" ca="1" si="34"/>
        <v>227.32245957688738</v>
      </c>
      <c r="AA50" s="636">
        <f t="shared" ca="1" si="35"/>
        <v>137.89478417088736</v>
      </c>
      <c r="AB50" s="632">
        <f t="shared" ca="1" si="52"/>
        <v>1</v>
      </c>
      <c r="AC50" s="158"/>
      <c r="AD50" s="211">
        <f t="shared" ca="1" si="63"/>
        <v>1</v>
      </c>
      <c r="AE50" s="119">
        <f t="shared" ca="1" si="14"/>
        <v>1.7067680021714755</v>
      </c>
      <c r="AF50" s="107">
        <f t="shared" ca="1" si="53"/>
        <v>0</v>
      </c>
      <c r="AG50" s="108">
        <f t="shared" ca="1" si="54"/>
        <v>-0.30465808838760838</v>
      </c>
      <c r="AH50" s="532">
        <f t="shared" ca="1" si="16"/>
        <v>0</v>
      </c>
      <c r="AI50" s="15">
        <f t="shared" ca="1" si="55"/>
        <v>0</v>
      </c>
      <c r="AJ50" s="113">
        <f t="shared" ca="1" si="56"/>
        <v>-0.30465808838760838</v>
      </c>
      <c r="AK50" s="88">
        <f t="shared" ca="1" si="18"/>
        <v>1.7067680021714755</v>
      </c>
      <c r="AL50" s="113">
        <f t="shared" ca="1" si="19"/>
        <v>0.99549803878654552</v>
      </c>
      <c r="AM50" s="88">
        <f t="shared" ca="1" si="20"/>
        <v>1.7067680021714755</v>
      </c>
      <c r="AN50" s="113">
        <f t="shared" ca="1" si="21"/>
        <v>0.99549803878654552</v>
      </c>
      <c r="AO50" s="112"/>
      <c r="AP50" s="112"/>
      <c r="AQ50" s="111">
        <f t="shared" ca="1" si="38"/>
        <v>48.649902176964439</v>
      </c>
      <c r="AR50" s="112"/>
      <c r="AS50" s="636">
        <f t="shared" ca="1" si="39"/>
        <v>48.649902176964439</v>
      </c>
      <c r="AT50" s="636">
        <f t="shared" ca="1" si="40"/>
        <v>29.511240434024302</v>
      </c>
      <c r="AU50" s="3"/>
      <c r="AV50" s="158"/>
      <c r="AW50" s="211">
        <f t="shared" ca="1" si="64"/>
        <v>1</v>
      </c>
      <c r="AX50" s="119">
        <f t="shared" ca="1" si="22"/>
        <v>0.68423110087052896</v>
      </c>
      <c r="AY50" s="107">
        <f t="shared" ca="1" si="57"/>
        <v>0</v>
      </c>
      <c r="AZ50" s="108">
        <f t="shared" ca="1" si="58"/>
        <v>-0.12213525150538941</v>
      </c>
      <c r="BA50" s="533">
        <f t="shared" ca="1" si="24"/>
        <v>0</v>
      </c>
      <c r="BB50" s="15">
        <f t="shared" ca="1" si="59"/>
        <v>0</v>
      </c>
      <c r="BC50" s="113">
        <f t="shared" ca="1" si="60"/>
        <v>-0.12213525150538941</v>
      </c>
      <c r="BD50" s="88">
        <f t="shared" ca="1" si="26"/>
        <v>0.68423110087052896</v>
      </c>
      <c r="BE50" s="110">
        <f t="shared" ca="1" si="27"/>
        <v>0.39908805304924905</v>
      </c>
      <c r="BF50" s="88">
        <f t="shared" ca="1" si="28"/>
        <v>0.68423110087052896</v>
      </c>
      <c r="BG50" s="110">
        <f t="shared" ca="1" si="29"/>
        <v>0.39908805304924905</v>
      </c>
      <c r="BH50" s="112"/>
      <c r="BI50" s="112"/>
      <c r="BJ50" s="112">
        <f t="shared" ca="1" si="43"/>
        <v>19.503398283443794</v>
      </c>
      <c r="BK50" s="112"/>
      <c r="BL50" s="121">
        <f t="shared" ca="1" si="44"/>
        <v>19.503398283443794</v>
      </c>
      <c r="BM50" s="121">
        <f t="shared" ca="1" si="45"/>
        <v>11.830845495425814</v>
      </c>
      <c r="BN50" s="128"/>
    </row>
    <row r="51" spans="1:66" x14ac:dyDescent="0.15">
      <c r="A51" s="246">
        <f t="shared" ca="1" si="46"/>
        <v>30</v>
      </c>
      <c r="B51" s="558">
        <v>2046</v>
      </c>
      <c r="C51" s="727">
        <f ca="1">INT(IF(ISNUMBER($R$2),MIN(IF($R$2&gt;0,$R$2*(1-EXP(-($T$2+$U$2)*(B51-$S$2)))/(1+$U$2/$T$2*EXP(-($T$2+$U$2)*(B51-$S$2))),IF($A51/$Q$2&gt;=1,1,($A51/$Q$2))),100%),OFFSET(#REF!,$A$2,A51-1))*10000+0.5)/10000</f>
        <v>0.17879999999999999</v>
      </c>
      <c r="D51" s="246">
        <f t="shared" ca="1" si="61"/>
        <v>11947.12</v>
      </c>
      <c r="E51" s="246">
        <f t="shared" ca="1" si="1"/>
        <v>0</v>
      </c>
      <c r="F51" s="728">
        <f t="shared" ca="1" si="2"/>
        <v>0</v>
      </c>
      <c r="G51" s="731">
        <f t="shared" ca="1" si="3"/>
        <v>0</v>
      </c>
      <c r="H51" s="593">
        <f t="shared" ca="1" si="4"/>
        <v>29.504109589041096</v>
      </c>
      <c r="I51" s="677">
        <f t="shared" ca="1" si="5"/>
        <v>1</v>
      </c>
      <c r="J51" s="537"/>
      <c r="K51" s="211">
        <f t="shared" ca="1" si="62"/>
        <v>1</v>
      </c>
      <c r="L51" s="105">
        <f t="shared" ca="1" si="30"/>
        <v>7.9750766768131429</v>
      </c>
      <c r="M51" s="107">
        <f t="shared" ca="1" si="48"/>
        <v>0</v>
      </c>
      <c r="N51" s="108">
        <f t="shared" ca="1" si="49"/>
        <v>-1.4259437098141898</v>
      </c>
      <c r="O51" s="109">
        <f t="shared" ca="1" si="7"/>
        <v>0</v>
      </c>
      <c r="P51" s="534">
        <f t="shared" ca="1" si="50"/>
        <v>0</v>
      </c>
      <c r="Q51" s="113">
        <f t="shared" ca="1" si="51"/>
        <v>-1.4259437098141898</v>
      </c>
      <c r="R51" s="88">
        <f t="shared" ca="1" si="9"/>
        <v>7.9750766768131429</v>
      </c>
      <c r="S51" s="606">
        <f t="shared" ca="1" si="10"/>
        <v>4.6498844065692566</v>
      </c>
      <c r="T51" s="88">
        <f t="shared" ca="1" si="11"/>
        <v>7.9750766768131429</v>
      </c>
      <c r="U51" s="606">
        <f t="shared" ca="1" si="12"/>
        <v>4.6498844065692566</v>
      </c>
      <c r="V51" s="112"/>
      <c r="W51" s="112"/>
      <c r="X51" s="111">
        <f t="shared" ca="1" si="33"/>
        <v>235.29753625370051</v>
      </c>
      <c r="Y51" s="112"/>
      <c r="Z51" s="636">
        <f t="shared" ca="1" si="34"/>
        <v>235.29753625370051</v>
      </c>
      <c r="AA51" s="636">
        <f t="shared" ca="1" si="35"/>
        <v>142.5446685774566</v>
      </c>
      <c r="AB51" s="632">
        <f t="shared" ca="1" si="52"/>
        <v>1</v>
      </c>
      <c r="AC51" s="158"/>
      <c r="AD51" s="211">
        <f t="shared" ca="1" si="63"/>
        <v>1</v>
      </c>
      <c r="AE51" s="119">
        <f t="shared" ca="1" si="14"/>
        <v>1.7067680021714755</v>
      </c>
      <c r="AF51" s="107">
        <f t="shared" ca="1" si="53"/>
        <v>0</v>
      </c>
      <c r="AG51" s="108">
        <f t="shared" ca="1" si="54"/>
        <v>-0.30517011878825978</v>
      </c>
      <c r="AH51" s="532">
        <f t="shared" ca="1" si="16"/>
        <v>0</v>
      </c>
      <c r="AI51" s="15">
        <f t="shared" ca="1" si="55"/>
        <v>0</v>
      </c>
      <c r="AJ51" s="113">
        <f t="shared" ca="1" si="56"/>
        <v>-0.30517011878825978</v>
      </c>
      <c r="AK51" s="88">
        <f t="shared" ca="1" si="18"/>
        <v>1.7067680021714755</v>
      </c>
      <c r="AL51" s="113">
        <f t="shared" ca="1" si="19"/>
        <v>0.99513449720208302</v>
      </c>
      <c r="AM51" s="88">
        <f t="shared" ca="1" si="20"/>
        <v>1.7067680021714755</v>
      </c>
      <c r="AN51" s="113">
        <f t="shared" ca="1" si="21"/>
        <v>0.99513449720208302</v>
      </c>
      <c r="AO51" s="112"/>
      <c r="AP51" s="112"/>
      <c r="AQ51" s="111">
        <f t="shared" ca="1" si="38"/>
        <v>50.356670179135911</v>
      </c>
      <c r="AR51" s="112"/>
      <c r="AS51" s="636">
        <f t="shared" ca="1" si="39"/>
        <v>50.356670179135911</v>
      </c>
      <c r="AT51" s="636">
        <f t="shared" ca="1" si="40"/>
        <v>30.506374931226386</v>
      </c>
      <c r="AU51" s="3"/>
      <c r="AV51" s="158"/>
      <c r="AW51" s="211">
        <f t="shared" ca="1" si="64"/>
        <v>1</v>
      </c>
      <c r="AX51" s="119">
        <f t="shared" ca="1" si="22"/>
        <v>0.68423110087052896</v>
      </c>
      <c r="AY51" s="107">
        <f t="shared" ca="1" si="57"/>
        <v>0</v>
      </c>
      <c r="AZ51" s="108">
        <f t="shared" ca="1" si="58"/>
        <v>-0.12234052083565057</v>
      </c>
      <c r="BA51" s="533">
        <f t="shared" ca="1" si="24"/>
        <v>0</v>
      </c>
      <c r="BB51" s="15">
        <f t="shared" ca="1" si="59"/>
        <v>0</v>
      </c>
      <c r="BC51" s="113">
        <f t="shared" ca="1" si="60"/>
        <v>-0.12234052083565057</v>
      </c>
      <c r="BD51" s="88">
        <f t="shared" ca="1" si="26"/>
        <v>0.68423110087052896</v>
      </c>
      <c r="BE51" s="110">
        <f t="shared" ca="1" si="27"/>
        <v>0.39894231182476358</v>
      </c>
      <c r="BF51" s="88">
        <f t="shared" ca="1" si="28"/>
        <v>0.68423110087052896</v>
      </c>
      <c r="BG51" s="110">
        <f t="shared" ca="1" si="29"/>
        <v>0.39894231182476358</v>
      </c>
      <c r="BH51" s="112"/>
      <c r="BI51" s="112"/>
      <c r="BJ51" s="112">
        <f t="shared" ca="1" si="43"/>
        <v>20.187629384314324</v>
      </c>
      <c r="BK51" s="112"/>
      <c r="BL51" s="121">
        <f t="shared" ca="1" si="44"/>
        <v>20.187629384314324</v>
      </c>
      <c r="BM51" s="121">
        <f t="shared" ca="1" si="45"/>
        <v>12.229787807250577</v>
      </c>
      <c r="BN51" s="128"/>
    </row>
    <row r="52" spans="1:66" x14ac:dyDescent="0.15">
      <c r="A52" s="246">
        <f t="shared" ca="1" si="46"/>
        <v>31</v>
      </c>
      <c r="B52" s="558">
        <v>2047</v>
      </c>
      <c r="C52" s="727">
        <f ca="1">INT(IF(ISNUMBER($R$2),MIN(IF($R$2&gt;0,$R$2*(1-EXP(-($T$2+$U$2)*(B52-$S$2)))/(1+$U$2/$T$2*EXP(-($T$2+$U$2)*(B52-$S$2))),IF($A52/$Q$2&gt;=1,1,($A52/$Q$2))),100%),OFFSET(#REF!,$A$2,A52-1))*10000+0.5)/10000</f>
        <v>0.17899999999999999</v>
      </c>
      <c r="D52" s="246">
        <f t="shared" ca="1" si="61"/>
        <v>11947.12</v>
      </c>
      <c r="E52" s="246">
        <f t="shared" ca="1" si="1"/>
        <v>0</v>
      </c>
      <c r="F52" s="728">
        <f t="shared" ca="1" si="2"/>
        <v>0</v>
      </c>
      <c r="G52" s="731">
        <f t="shared" ca="1" si="3"/>
        <v>0</v>
      </c>
      <c r="H52" s="593">
        <f t="shared" ca="1" si="4"/>
        <v>30.504109589041096</v>
      </c>
      <c r="I52" s="677">
        <f t="shared" ca="1" si="5"/>
        <v>1</v>
      </c>
      <c r="J52" s="537"/>
      <c r="K52" s="211">
        <f t="shared" ca="1" si="62"/>
        <v>1</v>
      </c>
      <c r="L52" s="105">
        <f t="shared" ca="1" si="30"/>
        <v>7.9750766768131429</v>
      </c>
      <c r="M52" s="107">
        <f t="shared" ca="1" si="48"/>
        <v>0</v>
      </c>
      <c r="N52" s="108">
        <f t="shared" ca="1" si="49"/>
        <v>-1.4275387251495526</v>
      </c>
      <c r="O52" s="109">
        <f t="shared" ca="1" si="7"/>
        <v>0</v>
      </c>
      <c r="P52" s="534">
        <f t="shared" ca="1" si="50"/>
        <v>0</v>
      </c>
      <c r="Q52" s="113">
        <f t="shared" ca="1" si="51"/>
        <v>-1.4275387251495526</v>
      </c>
      <c r="R52" s="88">
        <f t="shared" ca="1" si="9"/>
        <v>7.9750766768131429</v>
      </c>
      <c r="S52" s="606">
        <f t="shared" ca="1" si="10"/>
        <v>4.6487519456811492</v>
      </c>
      <c r="T52" s="88">
        <f t="shared" ca="1" si="11"/>
        <v>3.9547640506936412</v>
      </c>
      <c r="U52" s="606">
        <f t="shared" ca="1" si="12"/>
        <v>2.3052715127898304</v>
      </c>
      <c r="V52" s="112"/>
      <c r="W52" s="112"/>
      <c r="X52" s="111">
        <f t="shared" ca="1" si="33"/>
        <v>239.25230030439417</v>
      </c>
      <c r="Y52" s="112"/>
      <c r="Z52" s="636">
        <f t="shared" ca="1" si="34"/>
        <v>239.25230030439417</v>
      </c>
      <c r="AA52" s="636">
        <f t="shared" ca="1" si="35"/>
        <v>144.84994009024643</v>
      </c>
      <c r="AB52" s="632">
        <f t="shared" ca="1" si="52"/>
        <v>0.49589041095890418</v>
      </c>
      <c r="AC52" s="158"/>
      <c r="AD52" s="211">
        <f t="shared" ca="1" si="63"/>
        <v>1</v>
      </c>
      <c r="AE52" s="119">
        <f t="shared" ca="1" si="14"/>
        <v>1.7067680021714755</v>
      </c>
      <c r="AF52" s="107">
        <f t="shared" ca="1" si="53"/>
        <v>0</v>
      </c>
      <c r="AG52" s="108">
        <f t="shared" ca="1" si="54"/>
        <v>-0.30551147238869408</v>
      </c>
      <c r="AH52" s="532">
        <f t="shared" ca="1" si="16"/>
        <v>0</v>
      </c>
      <c r="AI52" s="15">
        <f t="shared" ca="1" si="55"/>
        <v>0</v>
      </c>
      <c r="AJ52" s="113">
        <f t="shared" ca="1" si="56"/>
        <v>-0.30551147238869408</v>
      </c>
      <c r="AK52" s="88">
        <f t="shared" ca="1" si="18"/>
        <v>1.7067680021714755</v>
      </c>
      <c r="AL52" s="113">
        <f t="shared" ca="1" si="19"/>
        <v>0.99489213614577476</v>
      </c>
      <c r="AM52" s="88">
        <f t="shared" ca="1" si="20"/>
        <v>0.84636988600832086</v>
      </c>
      <c r="AN52" s="113">
        <f t="shared" ca="1" si="21"/>
        <v>0.49335747025311028</v>
      </c>
      <c r="AO52" s="112"/>
      <c r="AP52" s="112"/>
      <c r="AQ52" s="111">
        <f t="shared" ca="1" si="38"/>
        <v>51.203040065144229</v>
      </c>
      <c r="AR52" s="112"/>
      <c r="AS52" s="636">
        <f t="shared" ca="1" si="39"/>
        <v>51.203040065144229</v>
      </c>
      <c r="AT52" s="636">
        <f t="shared" ca="1" si="40"/>
        <v>30.999732401479495</v>
      </c>
      <c r="AU52" s="3"/>
      <c r="AV52" s="158"/>
      <c r="AW52" s="211">
        <f t="shared" ca="1" si="64"/>
        <v>1</v>
      </c>
      <c r="AX52" s="119">
        <f t="shared" ca="1" si="22"/>
        <v>0.68423110087052896</v>
      </c>
      <c r="AY52" s="107">
        <f t="shared" ca="1" si="57"/>
        <v>0</v>
      </c>
      <c r="AZ52" s="108">
        <f t="shared" ca="1" si="58"/>
        <v>-0.12247736705582468</v>
      </c>
      <c r="BA52" s="533">
        <f t="shared" ca="1" si="24"/>
        <v>0</v>
      </c>
      <c r="BB52" s="15">
        <f t="shared" ca="1" si="59"/>
        <v>0</v>
      </c>
      <c r="BC52" s="113">
        <f t="shared" ca="1" si="60"/>
        <v>-0.12247736705582468</v>
      </c>
      <c r="BD52" s="88">
        <f t="shared" ca="1" si="26"/>
        <v>0.68423110087052896</v>
      </c>
      <c r="BE52" s="110">
        <f t="shared" ca="1" si="27"/>
        <v>0.39884515100844004</v>
      </c>
      <c r="BF52" s="88">
        <f t="shared" ca="1" si="28"/>
        <v>0.33930364180155004</v>
      </c>
      <c r="BG52" s="110">
        <f t="shared" ca="1" si="29"/>
        <v>0.19778348584254152</v>
      </c>
      <c r="BH52" s="112"/>
      <c r="BI52" s="112"/>
      <c r="BJ52" s="112">
        <f t="shared" ca="1" si="43"/>
        <v>20.526933026115874</v>
      </c>
      <c r="BK52" s="112"/>
      <c r="BL52" s="121">
        <f t="shared" ca="1" si="44"/>
        <v>20.526933026115874</v>
      </c>
      <c r="BM52" s="121">
        <f t="shared" ca="1" si="45"/>
        <v>12.427571293093118</v>
      </c>
      <c r="BN52" s="128"/>
    </row>
    <row r="53" spans="1:66" x14ac:dyDescent="0.15">
      <c r="A53" s="246">
        <f t="shared" ca="1" si="46"/>
        <v>32</v>
      </c>
      <c r="B53" s="558">
        <v>2048</v>
      </c>
      <c r="C53" s="727">
        <f ca="1">INT(IF(ISNUMBER($R$2),MIN(IF($R$2&gt;0,$R$2*(1-EXP(-($T$2+$U$2)*(B53-$S$2)))/(1+$U$2/$T$2*EXP(-($T$2+$U$2)*(B53-$S$2))),IF($A53/$Q$2&gt;=1,1,($A53/$Q$2))),100%),OFFSET(#REF!,$A$2,A53-1))*10000+0.5)/10000</f>
        <v>0.17910000000000001</v>
      </c>
      <c r="D53" s="246">
        <f t="shared" ca="1" si="61"/>
        <v>11947.12</v>
      </c>
      <c r="E53" s="246">
        <f t="shared" ca="1" si="1"/>
        <v>0</v>
      </c>
      <c r="F53" s="728">
        <f t="shared" ca="1" si="2"/>
        <v>0</v>
      </c>
      <c r="G53" s="731">
        <f t="shared" ca="1" si="3"/>
        <v>0</v>
      </c>
      <c r="H53" s="593">
        <f t="shared" ca="1" si="4"/>
        <v>31.504109589041096</v>
      </c>
      <c r="I53" s="677">
        <f t="shared" ca="1" si="5"/>
        <v>1</v>
      </c>
      <c r="J53" s="537"/>
      <c r="K53" s="211">
        <f t="shared" ca="1" si="62"/>
        <v>1</v>
      </c>
      <c r="L53" s="105">
        <f t="shared" ca="1" si="30"/>
        <v>7.9750766768131429</v>
      </c>
      <c r="M53" s="107">
        <f t="shared" ca="1" si="48"/>
        <v>0</v>
      </c>
      <c r="N53" s="108">
        <f t="shared" ca="1" si="49"/>
        <v>-1.428336232817234</v>
      </c>
      <c r="O53" s="109">
        <f t="shared" ca="1" si="7"/>
        <v>0</v>
      </c>
      <c r="P53" s="534">
        <f t="shared" ca="1" si="50"/>
        <v>0</v>
      </c>
      <c r="Q53" s="113">
        <f t="shared" ca="1" si="51"/>
        <v>-1.428336232817234</v>
      </c>
      <c r="R53" s="88">
        <f t="shared" ca="1" si="9"/>
        <v>7.9750766768131429</v>
      </c>
      <c r="S53" s="606">
        <f t="shared" ca="1" si="10"/>
        <v>4.6481857152370951</v>
      </c>
      <c r="T53" s="88">
        <f t="shared" ca="1" si="11"/>
        <v>0</v>
      </c>
      <c r="U53" s="606">
        <f t="shared" ca="1" si="12"/>
        <v>0</v>
      </c>
      <c r="V53" s="112"/>
      <c r="W53" s="112"/>
      <c r="X53" s="111">
        <f t="shared" ca="1" si="33"/>
        <v>239.25230030439417</v>
      </c>
      <c r="Y53" s="112"/>
      <c r="Z53" s="636">
        <f t="shared" ca="1" si="34"/>
        <v>239.25230030439417</v>
      </c>
      <c r="AA53" s="636">
        <f t="shared" ca="1" si="35"/>
        <v>144.84994009024643</v>
      </c>
      <c r="AB53" s="632">
        <f t="shared" ca="1" si="52"/>
        <v>0</v>
      </c>
      <c r="AC53" s="158"/>
      <c r="AD53" s="211">
        <f t="shared" ca="1" si="63"/>
        <v>1</v>
      </c>
      <c r="AE53" s="119">
        <f t="shared" ca="1" si="14"/>
        <v>1.7067680021714755</v>
      </c>
      <c r="AF53" s="107">
        <f t="shared" ca="1" si="53"/>
        <v>0</v>
      </c>
      <c r="AG53" s="108">
        <f t="shared" ca="1" si="54"/>
        <v>-0.30568214918891129</v>
      </c>
      <c r="AH53" s="532">
        <f t="shared" ca="1" si="16"/>
        <v>0</v>
      </c>
      <c r="AI53" s="15">
        <f t="shared" ca="1" si="55"/>
        <v>0</v>
      </c>
      <c r="AJ53" s="113">
        <f t="shared" ca="1" si="56"/>
        <v>-0.30568214918891129</v>
      </c>
      <c r="AK53" s="88">
        <f t="shared" ca="1" si="18"/>
        <v>1.7067680021714755</v>
      </c>
      <c r="AL53" s="113">
        <f t="shared" ca="1" si="19"/>
        <v>0.99477095561762063</v>
      </c>
      <c r="AM53" s="88">
        <f t="shared" ca="1" si="20"/>
        <v>0</v>
      </c>
      <c r="AN53" s="113">
        <f t="shared" ca="1" si="21"/>
        <v>0</v>
      </c>
      <c r="AO53" s="112"/>
      <c r="AP53" s="112"/>
      <c r="AQ53" s="111">
        <f t="shared" ca="1" si="38"/>
        <v>51.203040065144229</v>
      </c>
      <c r="AR53" s="112"/>
      <c r="AS53" s="636">
        <f t="shared" ca="1" si="39"/>
        <v>51.203040065144229</v>
      </c>
      <c r="AT53" s="636">
        <f t="shared" ca="1" si="40"/>
        <v>30.999732401479495</v>
      </c>
      <c r="AU53" s="3"/>
      <c r="AV53" s="158"/>
      <c r="AW53" s="211">
        <f t="shared" ca="1" si="64"/>
        <v>1</v>
      </c>
      <c r="AX53" s="119">
        <f t="shared" ca="1" si="22"/>
        <v>0.68423110087052896</v>
      </c>
      <c r="AY53" s="107">
        <f t="shared" ca="1" si="57"/>
        <v>0</v>
      </c>
      <c r="AZ53" s="108">
        <f t="shared" ca="1" si="58"/>
        <v>-0.12254579016591174</v>
      </c>
      <c r="BA53" s="533">
        <f t="shared" ca="1" si="24"/>
        <v>0</v>
      </c>
      <c r="BB53" s="15">
        <f t="shared" ca="1" si="59"/>
        <v>0</v>
      </c>
      <c r="BC53" s="113">
        <f t="shared" ca="1" si="60"/>
        <v>-0.12254579016591174</v>
      </c>
      <c r="BD53" s="88">
        <f t="shared" ca="1" si="26"/>
        <v>0.68423110087052896</v>
      </c>
      <c r="BE53" s="110">
        <f t="shared" ca="1" si="27"/>
        <v>0.39879657060027823</v>
      </c>
      <c r="BF53" s="88">
        <f t="shared" ca="1" si="28"/>
        <v>0</v>
      </c>
      <c r="BG53" s="110">
        <f t="shared" ca="1" si="29"/>
        <v>0</v>
      </c>
      <c r="BH53" s="112"/>
      <c r="BI53" s="112"/>
      <c r="BJ53" s="112">
        <f t="shared" ca="1" si="43"/>
        <v>20.526933026115874</v>
      </c>
      <c r="BK53" s="112"/>
      <c r="BL53" s="121">
        <f t="shared" ca="1" si="44"/>
        <v>20.526933026115874</v>
      </c>
      <c r="BM53" s="121">
        <f t="shared" ca="1" si="45"/>
        <v>12.427571293093118</v>
      </c>
      <c r="BN53" s="128"/>
    </row>
    <row r="54" spans="1:66" x14ac:dyDescent="0.15">
      <c r="A54" s="246">
        <f t="shared" ca="1" si="46"/>
        <v>33</v>
      </c>
      <c r="B54" s="558">
        <v>2049</v>
      </c>
      <c r="C54" s="727">
        <f ca="1">INT(IF(ISNUMBER($R$2),MIN(IF($R$2&gt;0,$R$2*(1-EXP(-($T$2+$U$2)*(B54-$S$2)))/(1+$U$2/$T$2*EXP(-($T$2+$U$2)*(B54-$S$2))),IF($A54/$Q$2&gt;=1,1,($A54/$Q$2))),100%),OFFSET(#REF!,$A$2,A54-1))*10000+0.5)/10000</f>
        <v>0.17929999999999999</v>
      </c>
      <c r="D54" s="246">
        <f t="shared" ca="1" si="61"/>
        <v>11947.12</v>
      </c>
      <c r="E54" s="246">
        <f t="shared" ca="1" si="1"/>
        <v>0</v>
      </c>
      <c r="F54" s="728">
        <f t="shared" ca="1" si="2"/>
        <v>0</v>
      </c>
      <c r="G54" s="731">
        <f t="shared" ca="1" si="3"/>
        <v>0</v>
      </c>
      <c r="H54" s="593">
        <f t="shared" ca="1" si="4"/>
        <v>32.504109589041093</v>
      </c>
      <c r="I54" s="677">
        <f t="shared" ca="1" si="5"/>
        <v>1</v>
      </c>
      <c r="J54" s="537"/>
      <c r="K54" s="211">
        <f t="shared" ca="1" si="62"/>
        <v>1</v>
      </c>
      <c r="L54" s="105">
        <f t="shared" ca="1" si="30"/>
        <v>7.9750766768131429</v>
      </c>
      <c r="M54" s="107">
        <f t="shared" ca="1" si="48"/>
        <v>0</v>
      </c>
      <c r="N54" s="108">
        <f t="shared" ca="1" si="49"/>
        <v>-1.4299312481525963</v>
      </c>
      <c r="O54" s="109">
        <f t="shared" ca="1" si="7"/>
        <v>0</v>
      </c>
      <c r="P54" s="534">
        <f t="shared" ca="1" si="50"/>
        <v>0</v>
      </c>
      <c r="Q54" s="113">
        <f t="shared" ca="1" si="51"/>
        <v>-1.4299312481525963</v>
      </c>
      <c r="R54" s="88">
        <f t="shared" ca="1" si="9"/>
        <v>7.9750766768131429</v>
      </c>
      <c r="S54" s="606">
        <f t="shared" ca="1" si="10"/>
        <v>4.6470532543489877</v>
      </c>
      <c r="T54" s="88">
        <f t="shared" ca="1" si="11"/>
        <v>0</v>
      </c>
      <c r="U54" s="606">
        <f t="shared" ca="1" si="12"/>
        <v>0</v>
      </c>
      <c r="V54" s="112"/>
      <c r="W54" s="112"/>
      <c r="X54" s="111">
        <f t="shared" ca="1" si="33"/>
        <v>239.25230030439417</v>
      </c>
      <c r="Y54" s="112"/>
      <c r="Z54" s="636">
        <f t="shared" ca="1" si="34"/>
        <v>239.25230030439417</v>
      </c>
      <c r="AA54" s="636">
        <f t="shared" ca="1" si="35"/>
        <v>144.84994009024643</v>
      </c>
      <c r="AB54" s="632">
        <f t="shared" ca="1" si="52"/>
        <v>0</v>
      </c>
      <c r="AC54" s="158"/>
      <c r="AD54" s="211">
        <f t="shared" ca="1" si="63"/>
        <v>1</v>
      </c>
      <c r="AE54" s="119">
        <f t="shared" ca="1" si="14"/>
        <v>1.7067680021714755</v>
      </c>
      <c r="AF54" s="107">
        <f t="shared" ca="1" si="53"/>
        <v>0</v>
      </c>
      <c r="AG54" s="108">
        <f t="shared" ca="1" si="54"/>
        <v>-0.30602350278934554</v>
      </c>
      <c r="AH54" s="532">
        <f t="shared" ca="1" si="16"/>
        <v>0</v>
      </c>
      <c r="AI54" s="15">
        <f t="shared" ca="1" si="55"/>
        <v>0</v>
      </c>
      <c r="AJ54" s="113">
        <f t="shared" ca="1" si="56"/>
        <v>-0.30602350278934554</v>
      </c>
      <c r="AK54" s="88">
        <f t="shared" ca="1" si="18"/>
        <v>1.7067680021714755</v>
      </c>
      <c r="AL54" s="113">
        <f t="shared" ca="1" si="19"/>
        <v>0.99452859456131215</v>
      </c>
      <c r="AM54" s="88">
        <f t="shared" ca="1" si="20"/>
        <v>0</v>
      </c>
      <c r="AN54" s="113">
        <f t="shared" ca="1" si="21"/>
        <v>0</v>
      </c>
      <c r="AO54" s="112"/>
      <c r="AP54" s="112"/>
      <c r="AQ54" s="111">
        <f t="shared" ca="1" si="38"/>
        <v>51.203040065144229</v>
      </c>
      <c r="AR54" s="112"/>
      <c r="AS54" s="636">
        <f t="shared" ca="1" si="39"/>
        <v>51.203040065144229</v>
      </c>
      <c r="AT54" s="636">
        <f t="shared" ca="1" si="40"/>
        <v>30.999732401479495</v>
      </c>
      <c r="AU54" s="3"/>
      <c r="AV54" s="158"/>
      <c r="AW54" s="211">
        <f t="shared" ca="1" si="64"/>
        <v>1</v>
      </c>
      <c r="AX54" s="119">
        <f t="shared" ca="1" si="22"/>
        <v>0.68423110087052896</v>
      </c>
      <c r="AY54" s="107">
        <f t="shared" ca="1" si="57"/>
        <v>0</v>
      </c>
      <c r="AZ54" s="108">
        <f t="shared" ca="1" si="58"/>
        <v>-0.12268263638608583</v>
      </c>
      <c r="BA54" s="533">
        <f t="shared" ca="1" si="24"/>
        <v>0</v>
      </c>
      <c r="BB54" s="15">
        <f t="shared" ca="1" si="59"/>
        <v>0</v>
      </c>
      <c r="BC54" s="113">
        <f t="shared" ca="1" si="60"/>
        <v>-0.12268263638608583</v>
      </c>
      <c r="BD54" s="88">
        <f t="shared" ca="1" si="26"/>
        <v>0.68423110087052896</v>
      </c>
      <c r="BE54" s="110">
        <f t="shared" ca="1" si="27"/>
        <v>0.39869940978395463</v>
      </c>
      <c r="BF54" s="88">
        <f t="shared" ca="1" si="28"/>
        <v>0</v>
      </c>
      <c r="BG54" s="110">
        <f t="shared" ca="1" si="29"/>
        <v>0</v>
      </c>
      <c r="BH54" s="112"/>
      <c r="BI54" s="112"/>
      <c r="BJ54" s="112">
        <f t="shared" ca="1" si="43"/>
        <v>20.526933026115874</v>
      </c>
      <c r="BK54" s="112"/>
      <c r="BL54" s="121">
        <f t="shared" ca="1" si="44"/>
        <v>20.526933026115874</v>
      </c>
      <c r="BM54" s="121">
        <f t="shared" ca="1" si="45"/>
        <v>12.427571293093118</v>
      </c>
      <c r="BN54" s="128"/>
    </row>
    <row r="55" spans="1:66" x14ac:dyDescent="0.15">
      <c r="A55" s="246">
        <f t="shared" ca="1" si="46"/>
        <v>34</v>
      </c>
      <c r="B55" s="558">
        <v>2050</v>
      </c>
      <c r="C55" s="727">
        <f ca="1">INT(IF(ISNUMBER($R$2),MIN(IF($R$2&gt;0,$R$2*(1-EXP(-($T$2+$U$2)*(B55-$S$2)))/(1+$U$2/$T$2*EXP(-($T$2+$U$2)*(B55-$S$2))),IF($A55/$Q$2&gt;=1,1,($A55/$Q$2))),100%),OFFSET(#REF!,$A$2,A55-1))*10000+0.5)/10000</f>
        <v>0.1794</v>
      </c>
      <c r="D55" s="246">
        <f t="shared" ca="1" si="61"/>
        <v>11947.12</v>
      </c>
      <c r="E55" s="246">
        <f t="shared" ca="1" si="1"/>
        <v>0</v>
      </c>
      <c r="F55" s="728">
        <f t="shared" ca="1" si="2"/>
        <v>0</v>
      </c>
      <c r="G55" s="731">
        <f t="shared" ca="1" si="3"/>
        <v>0</v>
      </c>
      <c r="H55" s="593">
        <f t="shared" ca="1" si="4"/>
        <v>33.504109589041093</v>
      </c>
      <c r="I55" s="677">
        <f t="shared" ca="1" si="5"/>
        <v>1</v>
      </c>
      <c r="J55" s="537"/>
      <c r="K55" s="211">
        <f t="shared" ca="1" si="62"/>
        <v>1</v>
      </c>
      <c r="L55" s="105">
        <f t="shared" ca="1" si="30"/>
        <v>7.9750766768131429</v>
      </c>
      <c r="M55" s="107">
        <f t="shared" ca="1" si="48"/>
        <v>0</v>
      </c>
      <c r="N55" s="108">
        <f t="shared" ca="1" si="49"/>
        <v>-1.4307287558202779</v>
      </c>
      <c r="O55" s="109">
        <f t="shared" ca="1" si="7"/>
        <v>0</v>
      </c>
      <c r="P55" s="534">
        <f t="shared" ca="1" si="50"/>
        <v>0</v>
      </c>
      <c r="Q55" s="113">
        <f t="shared" ca="1" si="51"/>
        <v>-1.4307287558202779</v>
      </c>
      <c r="R55" s="88">
        <f t="shared" ca="1" si="9"/>
        <v>7.9750766768131429</v>
      </c>
      <c r="S55" s="606">
        <f t="shared" ca="1" si="10"/>
        <v>4.6464870239049345</v>
      </c>
      <c r="T55" s="88">
        <f t="shared" ca="1" si="11"/>
        <v>0</v>
      </c>
      <c r="U55" s="606">
        <f t="shared" ca="1" si="12"/>
        <v>0</v>
      </c>
      <c r="V55" s="112"/>
      <c r="W55" s="112"/>
      <c r="X55" s="111">
        <f t="shared" ca="1" si="33"/>
        <v>239.25230030439417</v>
      </c>
      <c r="Y55" s="112"/>
      <c r="Z55" s="636">
        <f t="shared" ca="1" si="34"/>
        <v>239.25230030439417</v>
      </c>
      <c r="AA55" s="636">
        <f t="shared" ca="1" si="35"/>
        <v>144.84994009024643</v>
      </c>
      <c r="AB55" s="632">
        <f t="shared" ca="1" si="52"/>
        <v>0</v>
      </c>
      <c r="AC55" s="158"/>
      <c r="AD55" s="211">
        <f t="shared" ca="1" si="63"/>
        <v>1</v>
      </c>
      <c r="AE55" s="119">
        <f t="shared" ca="1" si="14"/>
        <v>1.7067680021714755</v>
      </c>
      <c r="AF55" s="107">
        <f t="shared" ca="1" si="53"/>
        <v>0</v>
      </c>
      <c r="AG55" s="108">
        <f t="shared" ca="1" si="54"/>
        <v>-0.30619417958956269</v>
      </c>
      <c r="AH55" s="532">
        <f t="shared" ca="1" si="16"/>
        <v>0</v>
      </c>
      <c r="AI55" s="15">
        <f t="shared" ca="1" si="55"/>
        <v>0</v>
      </c>
      <c r="AJ55" s="113">
        <f t="shared" ca="1" si="56"/>
        <v>-0.30619417958956269</v>
      </c>
      <c r="AK55" s="88">
        <f t="shared" ca="1" si="18"/>
        <v>1.7067680021714755</v>
      </c>
      <c r="AL55" s="113">
        <f t="shared" ca="1" si="19"/>
        <v>0.99440741403315813</v>
      </c>
      <c r="AM55" s="88">
        <f t="shared" ca="1" si="20"/>
        <v>0</v>
      </c>
      <c r="AN55" s="113">
        <f t="shared" ca="1" si="21"/>
        <v>0</v>
      </c>
      <c r="AO55" s="112"/>
      <c r="AP55" s="112"/>
      <c r="AQ55" s="111">
        <f t="shared" ca="1" si="38"/>
        <v>51.203040065144229</v>
      </c>
      <c r="AR55" s="112"/>
      <c r="AS55" s="636">
        <f t="shared" ca="1" si="39"/>
        <v>51.203040065144229</v>
      </c>
      <c r="AT55" s="636">
        <f t="shared" ca="1" si="40"/>
        <v>30.999732401479495</v>
      </c>
      <c r="AU55" s="3"/>
      <c r="AV55" s="158"/>
      <c r="AW55" s="211">
        <f t="shared" ca="1" si="64"/>
        <v>1</v>
      </c>
      <c r="AX55" s="119">
        <f t="shared" ca="1" si="22"/>
        <v>0.68423110087052896</v>
      </c>
      <c r="AY55" s="107">
        <f t="shared" ca="1" si="57"/>
        <v>0</v>
      </c>
      <c r="AZ55" s="108">
        <f t="shared" ca="1" si="58"/>
        <v>-0.1227510594961729</v>
      </c>
      <c r="BA55" s="533">
        <f t="shared" ca="1" si="24"/>
        <v>0</v>
      </c>
      <c r="BB55" s="15">
        <f t="shared" ca="1" si="59"/>
        <v>0</v>
      </c>
      <c r="BC55" s="113">
        <f t="shared" ca="1" si="60"/>
        <v>-0.1227510594961729</v>
      </c>
      <c r="BD55" s="88">
        <f t="shared" ca="1" si="26"/>
        <v>0.68423110087052896</v>
      </c>
      <c r="BE55" s="110">
        <f t="shared" ca="1" si="27"/>
        <v>0.39865082937579277</v>
      </c>
      <c r="BF55" s="88">
        <f t="shared" ca="1" si="28"/>
        <v>0</v>
      </c>
      <c r="BG55" s="110">
        <f t="shared" ca="1" si="29"/>
        <v>0</v>
      </c>
      <c r="BH55" s="112"/>
      <c r="BI55" s="112"/>
      <c r="BJ55" s="112">
        <f t="shared" ca="1" si="43"/>
        <v>20.526933026115874</v>
      </c>
      <c r="BK55" s="112"/>
      <c r="BL55" s="121">
        <f t="shared" ca="1" si="44"/>
        <v>20.526933026115874</v>
      </c>
      <c r="BM55" s="121">
        <f t="shared" ca="1" si="45"/>
        <v>12.427571293093118</v>
      </c>
      <c r="BN55" s="128"/>
    </row>
    <row r="56" spans="1:66" x14ac:dyDescent="0.15">
      <c r="H56" s="9"/>
      <c r="I56" s="9"/>
    </row>
    <row r="57" spans="1:66" x14ac:dyDescent="0.15">
      <c r="H57" s="9"/>
      <c r="I57" s="9"/>
    </row>
    <row r="58" spans="1:66" x14ac:dyDescent="0.15">
      <c r="H58" s="9"/>
      <c r="I58" s="9"/>
    </row>
    <row r="59" spans="1:66" x14ac:dyDescent="0.15">
      <c r="H59" s="9"/>
      <c r="I59" s="9"/>
    </row>
    <row r="60" spans="1:66" x14ac:dyDescent="0.15">
      <c r="H60" s="9"/>
      <c r="I60" s="9"/>
    </row>
    <row r="61" spans="1:66" x14ac:dyDescent="0.15">
      <c r="H61" s="9"/>
      <c r="I61" s="9"/>
    </row>
    <row r="62" spans="1:66" x14ac:dyDescent="0.15">
      <c r="H62" s="9"/>
      <c r="I62" s="9"/>
    </row>
    <row r="63" spans="1:66" x14ac:dyDescent="0.15">
      <c r="H63" s="9"/>
      <c r="I63" s="9"/>
    </row>
    <row r="64" spans="1:66" x14ac:dyDescent="0.15">
      <c r="H64" s="9"/>
      <c r="I64" s="9"/>
    </row>
    <row r="66" spans="67:67" x14ac:dyDescent="0.15">
      <c r="BO66" s="239"/>
    </row>
    <row r="67" spans="67:67" x14ac:dyDescent="0.15">
      <c r="BO67" s="239"/>
    </row>
    <row r="68" spans="67:67" x14ac:dyDescent="0.15">
      <c r="BO68" s="239"/>
    </row>
    <row r="69" spans="67:67" x14ac:dyDescent="0.15">
      <c r="BO69" s="239"/>
    </row>
    <row r="70" spans="67:67" x14ac:dyDescent="0.15">
      <c r="BO70" s="239"/>
    </row>
    <row r="71" spans="67:67" x14ac:dyDescent="0.15">
      <c r="BO71" s="239"/>
    </row>
    <row r="72" spans="67:67" x14ac:dyDescent="0.15">
      <c r="BO72" s="239"/>
    </row>
    <row r="73" spans="67:67" x14ac:dyDescent="0.15">
      <c r="BO73" s="239"/>
    </row>
    <row r="74" spans="67:67" x14ac:dyDescent="0.15">
      <c r="BO74" s="239"/>
    </row>
    <row r="75" spans="67:67" x14ac:dyDescent="0.15">
      <c r="BO75" s="239"/>
    </row>
    <row r="76" spans="67:67" x14ac:dyDescent="0.15">
      <c r="BO76" s="239"/>
    </row>
    <row r="77" spans="67:67" x14ac:dyDescent="0.15">
      <c r="BO77" s="239"/>
    </row>
    <row r="78" spans="67:67" x14ac:dyDescent="0.15">
      <c r="BO78" s="239"/>
    </row>
    <row r="79" spans="67:67" x14ac:dyDescent="0.15">
      <c r="BO79" s="239"/>
    </row>
    <row r="80" spans="67:67" x14ac:dyDescent="0.15">
      <c r="BO80" s="239"/>
    </row>
    <row r="81" spans="67:67" x14ac:dyDescent="0.15">
      <c r="BO81" s="239"/>
    </row>
    <row r="82" spans="67:67" x14ac:dyDescent="0.15">
      <c r="BO82" s="239"/>
    </row>
    <row r="83" spans="67:67" x14ac:dyDescent="0.15">
      <c r="BO83" s="239"/>
    </row>
    <row r="84" spans="67:67" x14ac:dyDescent="0.15">
      <c r="BO84" s="239"/>
    </row>
    <row r="85" spans="67:67" x14ac:dyDescent="0.15">
      <c r="BO85" s="239"/>
    </row>
    <row r="86" spans="67:67" x14ac:dyDescent="0.15">
      <c r="BO86" s="239"/>
    </row>
    <row r="87" spans="67:67" x14ac:dyDescent="0.15">
      <c r="BO87" s="239"/>
    </row>
    <row r="88" spans="67:67" x14ac:dyDescent="0.15">
      <c r="BO88" s="239"/>
    </row>
    <row r="89" spans="67:67" x14ac:dyDescent="0.15">
      <c r="BO89" s="239"/>
    </row>
    <row r="90" spans="67:67" x14ac:dyDescent="0.15">
      <c r="BO90" s="239"/>
    </row>
    <row r="91" spans="67:67" x14ac:dyDescent="0.15">
      <c r="BO91" s="239"/>
    </row>
    <row r="92" spans="67:67" x14ac:dyDescent="0.15">
      <c r="BO92" s="239"/>
    </row>
    <row r="93" spans="67:67" x14ac:dyDescent="0.15">
      <c r="BO93" s="239"/>
    </row>
    <row r="94" spans="67:67" x14ac:dyDescent="0.15">
      <c r="BO94" s="239"/>
    </row>
    <row r="95" spans="67:67" x14ac:dyDescent="0.15">
      <c r="BO95" s="239"/>
    </row>
    <row r="96" spans="67:67" x14ac:dyDescent="0.15">
      <c r="BO96" s="239"/>
    </row>
    <row r="97" spans="67:67" x14ac:dyDescent="0.15">
      <c r="BO97" s="239"/>
    </row>
    <row r="98" spans="67:67" x14ac:dyDescent="0.15">
      <c r="BO98" s="239"/>
    </row>
    <row r="99" spans="67:67" x14ac:dyDescent="0.15">
      <c r="BO99" s="239"/>
    </row>
    <row r="100" spans="67:67" x14ac:dyDescent="0.15">
      <c r="BO100" s="239"/>
    </row>
    <row r="101" spans="67:67" x14ac:dyDescent="0.15">
      <c r="BO101" s="239"/>
    </row>
    <row r="102" spans="67:67" x14ac:dyDescent="0.15">
      <c r="BO102" s="239"/>
    </row>
    <row r="103" spans="67:67" x14ac:dyDescent="0.15">
      <c r="BO103" s="239"/>
    </row>
    <row r="104" spans="67:67" x14ac:dyDescent="0.15">
      <c r="BO104" s="239"/>
    </row>
    <row r="105" spans="67:67" x14ac:dyDescent="0.15">
      <c r="BO105" s="239"/>
    </row>
    <row r="106" spans="67:67" x14ac:dyDescent="0.15">
      <c r="BO106" s="239"/>
    </row>
    <row r="107" spans="67:67" x14ac:dyDescent="0.15">
      <c r="BO107" s="239"/>
    </row>
    <row r="108" spans="67:67" x14ac:dyDescent="0.15">
      <c r="BO108" s="239"/>
    </row>
    <row r="109" spans="67:67" x14ac:dyDescent="0.15">
      <c r="BO109" s="239"/>
    </row>
    <row r="110" spans="67:67" ht="14" thickBot="1" x14ac:dyDescent="0.2">
      <c r="BO110" s="239"/>
    </row>
  </sheetData>
  <pageMargins left="0.75" right="0.75" top="1" bottom="1" header="0.5" footer="0.5"/>
  <pageSetup scale="1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GH494"/>
  <sheetViews>
    <sheetView workbookViewId="0">
      <pane xSplit="4" ySplit="8" topLeftCell="E9" activePane="bottomRight" state="frozen"/>
      <selection pane="topRight" activeCell="E1" sqref="E1"/>
      <selection pane="bottomLeft" activeCell="A7" sqref="A7"/>
      <selection pane="bottomRight" activeCell="F231" sqref="F231:GI231"/>
    </sheetView>
  </sheetViews>
  <sheetFormatPr baseColWidth="10" defaultColWidth="8.83203125" defaultRowHeight="13" x14ac:dyDescent="0.15"/>
  <cols>
    <col min="1" max="1" width="4.5" customWidth="1"/>
    <col min="2" max="2" width="13.33203125" customWidth="1"/>
    <col min="3" max="3" width="6.1640625" bestFit="1" customWidth="1"/>
    <col min="4" max="4" width="61.83203125" customWidth="1"/>
    <col min="5" max="5" width="10.5" customWidth="1"/>
    <col min="6" max="35" width="11" customWidth="1"/>
    <col min="36" max="36" width="8.83203125" customWidth="1"/>
    <col min="37" max="66" width="11" style="6" customWidth="1"/>
    <col min="67" max="67" width="8.83203125" customWidth="1"/>
    <col min="68" max="97" width="11" style="24" customWidth="1"/>
    <col min="98" max="98" width="3.5" customWidth="1"/>
    <col min="99" max="128" width="11" style="24" customWidth="1"/>
    <col min="129" max="129" width="3.5" customWidth="1"/>
    <col min="130" max="159" width="11" style="6" customWidth="1"/>
    <col min="160" max="160" width="5.1640625" customWidth="1"/>
    <col min="161" max="190" width="11" style="6" customWidth="1"/>
  </cols>
  <sheetData>
    <row r="1" spans="1:190" ht="16" x14ac:dyDescent="0.2">
      <c r="D1" s="232" t="str">
        <f>Dashboard!D3</f>
        <v>PG&amp;E</v>
      </c>
      <c r="F1" s="160"/>
      <c r="G1" s="161"/>
      <c r="H1" s="161"/>
    </row>
    <row r="2" spans="1:190" ht="14" x14ac:dyDescent="0.15">
      <c r="F2" s="162" t="s">
        <v>135</v>
      </c>
      <c r="G2" s="159"/>
      <c r="H2" s="163">
        <f>Dashboard!F3</f>
        <v>0.31582594754152399</v>
      </c>
      <c r="CC2" s="6"/>
    </row>
    <row r="3" spans="1:190" ht="14" x14ac:dyDescent="0.15">
      <c r="F3" s="164" t="s">
        <v>136</v>
      </c>
      <c r="G3" s="165"/>
      <c r="H3" s="166">
        <f>Dashboard!G3</f>
        <v>0.36466641818859485</v>
      </c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O3" s="24"/>
      <c r="AP3" s="24"/>
      <c r="AQ3" s="24"/>
      <c r="AV3" s="6">
        <f>AU4/366</f>
        <v>2.9518225057827949E-2</v>
      </c>
      <c r="FO3" s="6">
        <f>SUM(FO9:FO231)</f>
        <v>9.3046146694891441</v>
      </c>
      <c r="FP3" s="6">
        <f>SUM(FP9:FP231)</f>
        <v>13.445911100301386</v>
      </c>
    </row>
    <row r="4" spans="1:190" x14ac:dyDescent="0.15">
      <c r="D4" s="1" t="str">
        <f ca="1">'Std Detail'!A5</f>
        <v>RA-Multifamily Whole Building</v>
      </c>
      <c r="AU4" s="6">
        <f>SUM(AU52:AU70)</f>
        <v>10.80367037116503</v>
      </c>
      <c r="FO4" s="41">
        <f ca="1">FO6/FO3</f>
        <v>0</v>
      </c>
      <c r="FP4" s="4">
        <f ca="1">FP6/FP3</f>
        <v>6.255995830647623E-3</v>
      </c>
    </row>
    <row r="5" spans="1:190" x14ac:dyDescent="0.15">
      <c r="F5" s="6">
        <f ca="1">OFFSET('Std Detail'!$R$11,(F8-2006),0)</f>
        <v>0</v>
      </c>
      <c r="G5" s="6">
        <f ca="1">OFFSET('Std Detail'!$R$11,(G8-2006),0)</f>
        <v>0</v>
      </c>
      <c r="H5" s="6">
        <f ca="1">OFFSET('Std Detail'!$R$11,(H8-2006),0)</f>
        <v>0</v>
      </c>
      <c r="I5" s="6">
        <f ca="1">OFFSET('Std Detail'!$R$11,(I8-2006),0)</f>
        <v>0</v>
      </c>
      <c r="J5" s="6">
        <f ca="1">OFFSET('Std Detail'!$R$11,(J8-2006),0)</f>
        <v>0</v>
      </c>
      <c r="K5" s="6">
        <f ca="1">OFFSET('Std Detail'!$R$11,(K8-2006),0)</f>
        <v>0</v>
      </c>
      <c r="L5" s="6">
        <f ca="1">OFFSET('Std Detail'!$R$11,(L8-2006),0)</f>
        <v>0</v>
      </c>
      <c r="M5" s="6">
        <f ca="1">OFFSET('Std Detail'!$R$11,(M8-2006),0)</f>
        <v>0</v>
      </c>
      <c r="N5" s="6">
        <f ca="1">OFFSET('Std Detail'!$R$11,(N8-2006),0)</f>
        <v>0</v>
      </c>
      <c r="O5" s="6">
        <f ca="1">OFFSET('Std Detail'!$R$11,(O8-2006),0)</f>
        <v>0</v>
      </c>
      <c r="P5" s="6">
        <f ca="1">OFFSET('Std Detail'!$R$11,(P8-2006),0)</f>
        <v>0</v>
      </c>
      <c r="Q5" s="6">
        <f ca="1">OFFSET('Std Detail'!$R$11,(Q8-2006),0)</f>
        <v>4.0203126261195017</v>
      </c>
      <c r="R5" s="6">
        <f ca="1">OFFSET('Std Detail'!$R$11,(R8-2006),0)</f>
        <v>7.9750766768131429</v>
      </c>
      <c r="S5" s="6">
        <f ca="1">OFFSET('Std Detail'!$R$11,(S8-2006),0)</f>
        <v>7.9750766768131429</v>
      </c>
      <c r="T5" s="6">
        <f ca="1">OFFSET('Std Detail'!$R$11,(T8-2006),0)</f>
        <v>7.9750766768131429</v>
      </c>
      <c r="U5" s="6">
        <f ca="1">OFFSET('Std Detail'!$R$11,(U8-2006),0)</f>
        <v>7.9750766768131429</v>
      </c>
      <c r="V5" s="6">
        <f ca="1">OFFSET('Std Detail'!$R$11,(V8-2006),0)</f>
        <v>7.9750766768131429</v>
      </c>
      <c r="W5" s="6">
        <f ca="1">OFFSET('Std Detail'!$R$11,(W8-2006),0)</f>
        <v>7.9750766768131429</v>
      </c>
      <c r="X5" s="6">
        <f ca="1">OFFSET('Std Detail'!$R$11,(X8-2006),0)</f>
        <v>7.9750766768131429</v>
      </c>
      <c r="Y5" s="6">
        <f ca="1">OFFSET('Std Detail'!$R$11,(Y8-2006),0)</f>
        <v>7.9750766768131429</v>
      </c>
      <c r="Z5" s="6">
        <f ca="1">OFFSET('Std Detail'!$R$11,(Z8-2006),0)</f>
        <v>7.9750766768131429</v>
      </c>
      <c r="AA5" s="6">
        <f ca="1">OFFSET('Std Detail'!$R$11,(AA8-2006),0)</f>
        <v>7.9750766768131429</v>
      </c>
      <c r="AB5" s="6">
        <f ca="1">OFFSET('Std Detail'!$R$11,(AB8-2006),0)</f>
        <v>7.9750766768131429</v>
      </c>
      <c r="AC5" s="6">
        <f ca="1">OFFSET('Std Detail'!$R$11,(AC8-2006),0)</f>
        <v>7.9750766768131429</v>
      </c>
      <c r="AD5" s="6">
        <f ca="1">OFFSET('Std Detail'!$R$11,(AD8-2006),0)</f>
        <v>7.9750766768131429</v>
      </c>
      <c r="AE5" s="6">
        <f ca="1">OFFSET('Std Detail'!$R$11,(AE8-2006),0)</f>
        <v>7.9750766768131429</v>
      </c>
      <c r="AF5" s="6">
        <f ca="1">OFFSET('Std Detail'!$R$11,(AF8-2006),0)</f>
        <v>7.9750766768131429</v>
      </c>
      <c r="AG5" s="6">
        <f ca="1">OFFSET('Std Detail'!$R$11,(AG8-2006),0)</f>
        <v>7.9750766768131429</v>
      </c>
      <c r="AH5" s="6">
        <f ca="1">OFFSET('Std Detail'!$R$11,(AH8-2006),0)</f>
        <v>7.9750766768131429</v>
      </c>
      <c r="AI5" s="6">
        <f ca="1">OFFSET('Std Detail'!$R$11,(AI8-2006),0)</f>
        <v>7.9750766768131429</v>
      </c>
      <c r="AJ5" s="24"/>
      <c r="AK5" s="6">
        <f ca="1">OFFSET('Std Detail'!$S$11,(AK8-2006),0)</f>
        <v>0</v>
      </c>
      <c r="AL5" s="6">
        <f ca="1">OFFSET('Std Detail'!$S$11,(AL8-2006),0)</f>
        <v>0</v>
      </c>
      <c r="AM5" s="6">
        <f ca="1">OFFSET('Std Detail'!$S$11,(AM8-2006),0)</f>
        <v>0</v>
      </c>
      <c r="AN5" s="6">
        <f ca="1">OFFSET('Std Detail'!$S$11,(AN8-2006),0)</f>
        <v>0</v>
      </c>
      <c r="AO5" s="6">
        <f ca="1">OFFSET('Std Detail'!$S$11,(AO8-2006),0)</f>
        <v>0</v>
      </c>
      <c r="AP5" s="6">
        <f ca="1">OFFSET('Std Detail'!$S$11,(AP8-2006),0)</f>
        <v>0</v>
      </c>
      <c r="AQ5" s="6">
        <f ca="1">OFFSET('Std Detail'!$S$11,(AQ8-2006),0)</f>
        <v>0</v>
      </c>
      <c r="AR5" s="6">
        <f ca="1">OFFSET('Std Detail'!$S$11,(AR8-2006),0)</f>
        <v>0</v>
      </c>
      <c r="AS5" s="6">
        <f ca="1">OFFSET('Std Detail'!$S$11,(AS8-2006),0)</f>
        <v>0</v>
      </c>
      <c r="AT5" s="6">
        <f ca="1">OFFSET('Std Detail'!$S$11,(AT8-2006),0)</f>
        <v>0</v>
      </c>
      <c r="AU5" s="6">
        <f ca="1">OFFSET('Std Detail'!$S$11,(AU8-2006),0)</f>
        <v>0</v>
      </c>
      <c r="AV5" s="6">
        <f ca="1">OFFSET('Std Detail'!$S$11,(AV8-2006),0)</f>
        <v>2.6885800484047904</v>
      </c>
      <c r="AW5" s="6">
        <f ca="1">OFFSET('Std Detail'!$S$11,(AW8-2006),0)</f>
        <v>5.2806651212451152</v>
      </c>
      <c r="AX5" s="6">
        <f ca="1">OFFSET('Std Detail'!$S$11,(AX8-2006),0)</f>
        <v>5.2268732290600104</v>
      </c>
      <c r="AY5" s="6">
        <f ca="1">OFFSET('Std Detail'!$S$11,(AY8-2006),0)</f>
        <v>5.1730813368749056</v>
      </c>
      <c r="AZ5" s="6">
        <f ca="1">OFFSET('Std Detail'!$S$11,(AZ8-2006),0)</f>
        <v>5.1192894446898007</v>
      </c>
      <c r="BA5" s="6">
        <f ca="1">OFFSET('Std Detail'!$S$11,(BA8-2006),0)</f>
        <v>5.0677624742809115</v>
      </c>
      <c r="BB5" s="6">
        <f ca="1">OFFSET('Std Detail'!$S$11,(BB8-2006),0)</f>
        <v>5.0185004256482362</v>
      </c>
      <c r="BC5" s="6">
        <f ca="1">OFFSET('Std Detail'!$S$11,(BC8-2006),0)</f>
        <v>4.9726357596798847</v>
      </c>
      <c r="BD5" s="6">
        <f ca="1">OFFSET('Std Detail'!$S$11,(BD8-2006),0)</f>
        <v>4.9296022459318003</v>
      </c>
      <c r="BE5" s="6">
        <f ca="1">OFFSET('Std Detail'!$S$11,(BE8-2006),0)</f>
        <v>4.8910985757361463</v>
      </c>
      <c r="BF5" s="6">
        <f ca="1">OFFSET('Std Detail'!$S$11,(BF8-2006),0)</f>
        <v>4.8559922882048152</v>
      </c>
      <c r="BG5" s="6">
        <f ca="1">OFFSET('Std Detail'!$S$11,(BG8-2006),0)</f>
        <v>4.8248496137818604</v>
      </c>
      <c r="BH5" s="6">
        <f ca="1">OFFSET('Std Detail'!$S$11,(BH8-2006),0)</f>
        <v>4.7976705524672809</v>
      </c>
      <c r="BI5" s="6">
        <f ca="1">OFFSET('Std Detail'!$S$11,(BI8-2006),0)</f>
        <v>4.7744551042610777</v>
      </c>
      <c r="BJ5" s="6">
        <f ca="1">OFFSET('Std Detail'!$S$11,(BJ8-2006),0)</f>
        <v>4.75350457783109</v>
      </c>
      <c r="BK5" s="6">
        <f ca="1">OFFSET('Std Detail'!$S$11,(BK8-2006),0)</f>
        <v>4.7359514340654236</v>
      </c>
      <c r="BL5" s="6">
        <f ca="1">OFFSET('Std Detail'!$S$11,(BL8-2006),0)</f>
        <v>4.721229442520027</v>
      </c>
      <c r="BM5" s="6">
        <f ca="1">OFFSET('Std Detail'!$S$11,(BM8-2006),0)</f>
        <v>4.7082061423067909</v>
      </c>
      <c r="BN5" s="6">
        <f ca="1">OFFSET('Std Detail'!$S$11,(BN8-2006),0)</f>
        <v>4.6974477638697696</v>
      </c>
      <c r="BO5" s="24"/>
      <c r="BP5" s="24">
        <f ca="1">OFFSET('Std Detail'!$AK$11,(BP8-2006),0)</f>
        <v>0</v>
      </c>
      <c r="BQ5" s="24">
        <f ca="1">OFFSET('Std Detail'!$AK$11,(BQ8-2006),0)</f>
        <v>0</v>
      </c>
      <c r="BR5" s="24">
        <f ca="1">OFFSET('Std Detail'!$AK$11,(BR8-2006),0)</f>
        <v>0</v>
      </c>
      <c r="BS5" s="24">
        <f ca="1">OFFSET('Std Detail'!$AK$11,(BS8-2006),0)</f>
        <v>0</v>
      </c>
      <c r="BT5" s="24">
        <f ca="1">OFFSET('Std Detail'!$AK$11,(BT8-2006),0)</f>
        <v>0</v>
      </c>
      <c r="BU5" s="24">
        <f ca="1">OFFSET('Std Detail'!$AK$11,(BU8-2006),0)</f>
        <v>0</v>
      </c>
      <c r="BV5" s="24">
        <f ca="1">OFFSET('Std Detail'!$AK$11,(BV8-2006),0)</f>
        <v>0</v>
      </c>
      <c r="BW5" s="24">
        <f ca="1">OFFSET('Std Detail'!$AK$11,(BW8-2006),0)</f>
        <v>0</v>
      </c>
      <c r="BX5" s="24">
        <f ca="1">OFFSET('Std Detail'!$AK$11,(BX8-2006),0)</f>
        <v>0</v>
      </c>
      <c r="BY5" s="24">
        <f ca="1">OFFSET('Std Detail'!$AK$11,(BY8-2006),0)</f>
        <v>0</v>
      </c>
      <c r="BZ5" s="24">
        <f ca="1">OFFSET('Std Detail'!$AK$11,(BZ8-2006),0)</f>
        <v>0</v>
      </c>
      <c r="CA5" s="24">
        <f ca="1">OFFSET('Std Detail'!$AK$11,(CA8-2006),0)</f>
        <v>0.86039811616315454</v>
      </c>
      <c r="CB5" s="24">
        <f ca="1">OFFSET('Std Detail'!$AK$11,(CB8-2006),0)</f>
        <v>1.7067680021714755</v>
      </c>
      <c r="CC5" s="24">
        <f ca="1">OFFSET('Std Detail'!$AK$11,(CC8-2006),0)</f>
        <v>1.7067680021714755</v>
      </c>
      <c r="CD5" s="24">
        <f ca="1">OFFSET('Std Detail'!$AK$11,(CD8-2006),0)</f>
        <v>1.7067680021714755</v>
      </c>
      <c r="CE5" s="24">
        <f ca="1">OFFSET('Std Detail'!$AK$11,(CE8-2006),0)</f>
        <v>1.7067680021714755</v>
      </c>
      <c r="CF5" s="24">
        <f ca="1">OFFSET('Std Detail'!$AK$11,(CF8-2006),0)</f>
        <v>1.7067680021714755</v>
      </c>
      <c r="CG5" s="24">
        <f ca="1">OFFSET('Std Detail'!$AK$11,(CG8-2006),0)</f>
        <v>1.7067680021714755</v>
      </c>
      <c r="CH5" s="24">
        <f ca="1">OFFSET('Std Detail'!$AK$11,(CH8-2006),0)</f>
        <v>1.7067680021714755</v>
      </c>
      <c r="CI5" s="24">
        <f ca="1">OFFSET('Std Detail'!$AK$11,(CI8-2006),0)</f>
        <v>1.7067680021714755</v>
      </c>
      <c r="CJ5" s="24">
        <f ca="1">OFFSET('Std Detail'!$AK$11,(CJ8-2006),0)</f>
        <v>1.7067680021714755</v>
      </c>
      <c r="CK5" s="24">
        <f ca="1">OFFSET('Std Detail'!$AK$11,(CK8-2006),0)</f>
        <v>1.7067680021714755</v>
      </c>
      <c r="CL5" s="24">
        <f ca="1">OFFSET('Std Detail'!$AK$11,(CL8-2006),0)</f>
        <v>1.7067680021714755</v>
      </c>
      <c r="CM5" s="24">
        <f ca="1">OFFSET('Std Detail'!$AK$11,(CM8-2006),0)</f>
        <v>1.7067680021714755</v>
      </c>
      <c r="CN5" s="24">
        <f ca="1">OFFSET('Std Detail'!$AK$11,(CN8-2006),0)</f>
        <v>1.7067680021714755</v>
      </c>
      <c r="CO5" s="24">
        <f ca="1">OFFSET('Std Detail'!$AK$11,(CO8-2006),0)</f>
        <v>1.7067680021714755</v>
      </c>
      <c r="CP5" s="24">
        <f ca="1">OFFSET('Std Detail'!$AK$11,(CP8-2006),0)</f>
        <v>1.7067680021714755</v>
      </c>
      <c r="CQ5" s="24">
        <f ca="1">OFFSET('Std Detail'!$AK$11,(CQ8-2006),0)</f>
        <v>1.7067680021714755</v>
      </c>
      <c r="CR5" s="24">
        <f ca="1">OFFSET('Std Detail'!$AK$11,(CR8-2006),0)</f>
        <v>1.7067680021714755</v>
      </c>
      <c r="CS5" s="24">
        <f ca="1">OFFSET('Std Detail'!$AK$11,(CS8-2006),0)</f>
        <v>1.7067680021714755</v>
      </c>
      <c r="CU5" s="24">
        <f ca="1">OFFSET('Std Detail'!$AL$11,(CU8-2006),0)</f>
        <v>0</v>
      </c>
      <c r="CV5" s="24">
        <f ca="1">OFFSET('Std Detail'!$AL$11,(CV8-2006),0)</f>
        <v>0</v>
      </c>
      <c r="CW5" s="24">
        <f ca="1">OFFSET('Std Detail'!$AL$11,(CW8-2006),0)</f>
        <v>0</v>
      </c>
      <c r="CX5" s="24">
        <f ca="1">OFFSET('Std Detail'!$AL$11,(CX8-2006),0)</f>
        <v>0</v>
      </c>
      <c r="CY5" s="24">
        <f ca="1">OFFSET('Std Detail'!$AL$11,(CY8-2006),0)</f>
        <v>0</v>
      </c>
      <c r="CZ5" s="24">
        <f ca="1">OFFSET('Std Detail'!$AL$11,(CZ8-2006),0)</f>
        <v>0</v>
      </c>
      <c r="DA5" s="24">
        <f ca="1">OFFSET('Std Detail'!$AL$11,(DA8-2006),0)</f>
        <v>0</v>
      </c>
      <c r="DB5" s="24">
        <f ca="1">OFFSET('Std Detail'!$AL$11,(DB8-2006),0)</f>
        <v>0</v>
      </c>
      <c r="DC5" s="24">
        <f ca="1">OFFSET('Std Detail'!$AL$11,(DC8-2006),0)</f>
        <v>0</v>
      </c>
      <c r="DD5" s="24">
        <f ca="1">OFFSET('Std Detail'!$AL$11,(DD8-2006),0)</f>
        <v>0</v>
      </c>
      <c r="DE5" s="24">
        <f ca="1">OFFSET('Std Detail'!$AL$11,(DE8-2006),0)</f>
        <v>0</v>
      </c>
      <c r="DF5" s="24">
        <f ca="1">OFFSET('Std Detail'!$AL$11,(DF8-2006),0)</f>
        <v>0.57539037978599339</v>
      </c>
      <c r="DG5" s="24">
        <f ca="1">OFFSET('Std Detail'!$AL$11,(DG8-2006),0)</f>
        <v>1.1301296055658339</v>
      </c>
      <c r="DH5" s="24">
        <f ca="1">OFFSET('Std Detail'!$AL$11,(DH8-2006),0)</f>
        <v>1.1186174553911872</v>
      </c>
      <c r="DI5" s="24">
        <f ca="1">OFFSET('Std Detail'!$AL$11,(DI8-2006),0)</f>
        <v>1.1071053052165405</v>
      </c>
      <c r="DJ5" s="24">
        <f ca="1">OFFSET('Std Detail'!$AL$11,(DJ8-2006),0)</f>
        <v>1.095593155041894</v>
      </c>
      <c r="DK5" s="24">
        <f ca="1">OFFSET('Std Detail'!$AL$11,(DK8-2006),0)</f>
        <v>1.0845657269798641</v>
      </c>
      <c r="DL5" s="24">
        <f ca="1">OFFSET('Std Detail'!$AL$11,(DL8-2006),0)</f>
        <v>1.0740230210304509</v>
      </c>
      <c r="DM5" s="24">
        <f ca="1">OFFSET('Std Detail'!$AL$11,(DM8-2006),0)</f>
        <v>1.0642073982499627</v>
      </c>
      <c r="DN5" s="24">
        <f ca="1">OFFSET('Std Detail'!$AL$11,(DN8-2006),0)</f>
        <v>1.0549976781102455</v>
      </c>
      <c r="DO5" s="24">
        <f ca="1">OFFSET('Std Detail'!$AL$11,(DO8-2006),0)</f>
        <v>1.0467574021957615</v>
      </c>
      <c r="DP5" s="24">
        <f ca="1">OFFSET('Std Detail'!$AL$11,(DP8-2006),0)</f>
        <v>1.0392442094502026</v>
      </c>
      <c r="DQ5" s="24">
        <f ca="1">OFFSET('Std Detail'!$AL$11,(DQ8-2006),0)</f>
        <v>1.0325792804017231</v>
      </c>
      <c r="DR5" s="24">
        <f ca="1">OFFSET('Std Detail'!$AL$11,(DR8-2006),0)</f>
        <v>1.0267626150503228</v>
      </c>
      <c r="DS5" s="24">
        <f ca="1">OFFSET('Std Detail'!$AL$11,(DS8-2006),0)</f>
        <v>1.0217942133960016</v>
      </c>
      <c r="DT5" s="24">
        <f ca="1">OFFSET('Std Detail'!$AL$11,(DT8-2006),0)</f>
        <v>1.0173105338542969</v>
      </c>
      <c r="DU5" s="24">
        <f ca="1">OFFSET('Std Detail'!$AL$11,(DU8-2006),0)</f>
        <v>1.0135539374815177</v>
      </c>
      <c r="DV5" s="24">
        <f ca="1">OFFSET('Std Detail'!$AL$11,(DV8-2006),0)</f>
        <v>1.0104032437495092</v>
      </c>
      <c r="DW5" s="24">
        <f ca="1">OFFSET('Std Detail'!$AL$11,(DW8-2006),0)</f>
        <v>1.0076160916019632</v>
      </c>
      <c r="DX5" s="24">
        <f ca="1">OFFSET('Std Detail'!$AL$11,(DX8-2006),0)</f>
        <v>1.0053136615670337</v>
      </c>
      <c r="DZ5" s="6">
        <f ca="1">OFFSET('Std Detail'!$BD$11,(DZ8-2006),0)</f>
        <v>0</v>
      </c>
      <c r="EA5" s="6">
        <f ca="1">OFFSET('Std Detail'!$BD$11,(EA8-2006),0)</f>
        <v>0</v>
      </c>
      <c r="EB5" s="6">
        <f ca="1">OFFSET('Std Detail'!$BD$11,(EB8-2006),0)</f>
        <v>0</v>
      </c>
      <c r="EC5" s="6">
        <f ca="1">OFFSET('Std Detail'!$BD$11,(EC8-2006),0)</f>
        <v>0</v>
      </c>
      <c r="ED5" s="6">
        <f ca="1">OFFSET('Std Detail'!$BD$11,(ED8-2006),0)</f>
        <v>0</v>
      </c>
      <c r="EE5" s="6">
        <f ca="1">OFFSET('Std Detail'!$BD$11,(EE8-2006),0)</f>
        <v>0</v>
      </c>
      <c r="EF5" s="6">
        <f ca="1">OFFSET('Std Detail'!$BD$11,(EF8-2006),0)</f>
        <v>0</v>
      </c>
      <c r="EG5" s="6">
        <f ca="1">OFFSET('Std Detail'!$BD$11,(EG8-2006),0)</f>
        <v>0</v>
      </c>
      <c r="EH5" s="6">
        <f ca="1">OFFSET('Std Detail'!$BD$11,(EH8-2006),0)</f>
        <v>0</v>
      </c>
      <c r="EI5" s="6">
        <f ca="1">OFFSET('Std Detail'!$BD$11,(EI8-2006),0)</f>
        <v>0</v>
      </c>
      <c r="EJ5" s="6">
        <f ca="1">OFFSET('Std Detail'!$BD$11,(EJ8-2006),0)</f>
        <v>0</v>
      </c>
      <c r="EK5" s="6">
        <f ca="1">OFFSET('Std Detail'!$BD$11,(EK8-2006),0)</f>
        <v>0.34492745906897893</v>
      </c>
      <c r="EL5" s="6">
        <f ca="1">OFFSET('Std Detail'!$BD$11,(EL8-2006),0)</f>
        <v>0.68423110087052896</v>
      </c>
      <c r="EM5" s="6">
        <f ca="1">OFFSET('Std Detail'!$BD$11,(EM8-2006),0)</f>
        <v>0.68423110087052896</v>
      </c>
      <c r="EN5" s="6">
        <f ca="1">OFFSET('Std Detail'!$BD$11,(EN8-2006),0)</f>
        <v>0.68423110087052896</v>
      </c>
      <c r="EO5" s="6">
        <f ca="1">OFFSET('Std Detail'!$BD$11,(EO8-2006),0)</f>
        <v>0.68423110087052896</v>
      </c>
      <c r="EP5" s="6">
        <f ca="1">OFFSET('Std Detail'!$BD$11,(EP8-2006),0)</f>
        <v>0.68423110087052896</v>
      </c>
      <c r="EQ5" s="6">
        <f ca="1">OFFSET('Std Detail'!$BD$11,(EQ8-2006),0)</f>
        <v>0.68423110087052896</v>
      </c>
      <c r="ER5" s="6">
        <f ca="1">OFFSET('Std Detail'!$BD$11,(ER8-2006),0)</f>
        <v>0.68423110087052896</v>
      </c>
      <c r="ES5" s="6">
        <f ca="1">OFFSET('Std Detail'!$BD$11,(ES8-2006),0)</f>
        <v>0.68423110087052896</v>
      </c>
      <c r="ET5" s="6">
        <f ca="1">OFFSET('Std Detail'!$BD$11,(ET8-2006),0)</f>
        <v>0.68423110087052896</v>
      </c>
      <c r="EU5" s="6">
        <f ca="1">OFFSET('Std Detail'!$BD$11,(EU8-2006),0)</f>
        <v>0.68423110087052896</v>
      </c>
      <c r="EV5" s="6">
        <f ca="1">OFFSET('Std Detail'!$BD$11,(EV8-2006),0)</f>
        <v>0.68423110087052896</v>
      </c>
      <c r="EW5" s="6">
        <f ca="1">OFFSET('Std Detail'!$BD$11,(EW8-2006),0)</f>
        <v>0.68423110087052896</v>
      </c>
      <c r="EX5" s="6">
        <f ca="1">OFFSET('Std Detail'!$BD$11,(EX8-2006),0)</f>
        <v>0.68423110087052896</v>
      </c>
      <c r="EY5" s="6">
        <f ca="1">OFFSET('Std Detail'!$BD$11,(EY8-2006),0)</f>
        <v>0.68423110087052896</v>
      </c>
      <c r="EZ5" s="6">
        <f ca="1">OFFSET('Std Detail'!$BD$11,(EZ8-2006),0)</f>
        <v>0.68423110087052896</v>
      </c>
      <c r="FA5" s="6">
        <f ca="1">OFFSET('Std Detail'!$BD$11,(FA8-2006),0)</f>
        <v>0.68423110087052896</v>
      </c>
      <c r="FB5" s="6">
        <f ca="1">OFFSET('Std Detail'!$BD$11,(FB8-2006),0)</f>
        <v>0.68423110087052896</v>
      </c>
      <c r="FC5" s="6">
        <f ca="1">OFFSET('Std Detail'!$BD$11,(FC8-2006),0)</f>
        <v>0.68423110087052896</v>
      </c>
      <c r="FD5" s="24"/>
      <c r="FE5" s="6">
        <f ca="1">OFFSET('Std Detail'!$BE$11,(FE8-2006),0)</f>
        <v>0</v>
      </c>
      <c r="FF5" s="6">
        <f ca="1">OFFSET('Std Detail'!$BE$11,(FF8-2006),0)</f>
        <v>0</v>
      </c>
      <c r="FG5" s="6">
        <f ca="1">OFFSET('Std Detail'!$BE$11,(FG8-2006),0)</f>
        <v>0</v>
      </c>
      <c r="FH5" s="6">
        <f ca="1">OFFSET('Std Detail'!$BE$11,(FH8-2006),0)</f>
        <v>0</v>
      </c>
      <c r="FI5" s="6">
        <f ca="1">OFFSET('Std Detail'!$BE$11,(FI8-2006),0)</f>
        <v>0</v>
      </c>
      <c r="FJ5" s="6">
        <f ca="1">OFFSET('Std Detail'!$BE$11,(FJ8-2006),0)</f>
        <v>0</v>
      </c>
      <c r="FK5" s="6">
        <f ca="1">OFFSET('Std Detail'!$BE$11,(FK8-2006),0)</f>
        <v>0</v>
      </c>
      <c r="FL5" s="6">
        <f ca="1">OFFSET('Std Detail'!$BE$11,(FL8-2006),0)</f>
        <v>0</v>
      </c>
      <c r="FM5" s="6">
        <f ca="1">OFFSET('Std Detail'!$BE$11,(FM8-2006),0)</f>
        <v>0</v>
      </c>
      <c r="FN5" s="6">
        <f ca="1">OFFSET('Std Detail'!$BE$11,(FN8-2006),0)</f>
        <v>0</v>
      </c>
      <c r="FO5" s="630">
        <f ca="1">OFFSET('Std Detail'!$BE$11,(FO8-2006),0)</f>
        <v>0</v>
      </c>
      <c r="FP5" s="6">
        <f ca="1">OFFSET('Std Detail'!$BE$11,(FP8-2006),0)</f>
        <v>0.23066989332492058</v>
      </c>
      <c r="FQ5" s="6">
        <f ca="1">OFFSET('Std Detail'!$BE$11,(FQ8-2006),0)</f>
        <v>0.45306088651701726</v>
      </c>
      <c r="FR5" s="6">
        <f ca="1">OFFSET('Std Detail'!$BE$11,(FR8-2006),0)</f>
        <v>0.44844574774164553</v>
      </c>
      <c r="FS5" s="6">
        <f ca="1">OFFSET('Std Detail'!$BE$11,(FS8-2006),0)</f>
        <v>0.44383060896627385</v>
      </c>
      <c r="FT5" s="6">
        <f ca="1">OFFSET('Std Detail'!$BE$11,(FT8-2006),0)</f>
        <v>0.43921547019090207</v>
      </c>
      <c r="FU5" s="6">
        <f ca="1">OFFSET('Std Detail'!$BE$11,(FU8-2006),0)</f>
        <v>0.4347946530481776</v>
      </c>
      <c r="FV5" s="6">
        <f ca="1">OFFSET('Std Detail'!$BE$11,(FV8-2006),0)</f>
        <v>0.43056815753810035</v>
      </c>
      <c r="FW5" s="6">
        <f ca="1">OFFSET('Std Detail'!$BE$11,(FW8-2006),0)</f>
        <v>0.42663314447699396</v>
      </c>
      <c r="FX5" s="6">
        <f ca="1">OFFSET('Std Detail'!$BE$11,(FX8-2006),0)</f>
        <v>0.42294103345669654</v>
      </c>
      <c r="FY5" s="6">
        <f ca="1">OFFSET('Std Detail'!$BE$11,(FY8-2006),0)</f>
        <v>0.41963756570169364</v>
      </c>
      <c r="FZ5" s="6">
        <f ca="1">OFFSET('Std Detail'!$BE$11,(FZ8-2006),0)</f>
        <v>0.41662558039566161</v>
      </c>
      <c r="GA5" s="6">
        <f ca="1">OFFSET('Std Detail'!$BE$11,(GA8-2006),0)</f>
        <v>0.4139536579467622</v>
      </c>
      <c r="GB5" s="6">
        <f ca="1">OFFSET('Std Detail'!$BE$11,(GB8-2006),0)</f>
        <v>0.41162179835499541</v>
      </c>
      <c r="GC5" s="6">
        <f ca="1">OFFSET('Std Detail'!$BE$11,(GC8-2006),0)</f>
        <v>0.40963000162036128</v>
      </c>
      <c r="GD5" s="6">
        <f ca="1">OFFSET('Std Detail'!$BE$11,(GD8-2006),0)</f>
        <v>0.40783252651837437</v>
      </c>
      <c r="GE5" s="6">
        <f ca="1">OFFSET('Std Detail'!$BE$11,(GE8-2006),0)</f>
        <v>0.40632653386535839</v>
      </c>
      <c r="GF5" s="6">
        <f ca="1">OFFSET('Std Detail'!$BE$11,(GF8-2006),0)</f>
        <v>0.40506344325315141</v>
      </c>
      <c r="GG5" s="6">
        <f ca="1">OFFSET('Std Detail'!$BE$11,(GG8-2006),0)</f>
        <v>0.40394609386542979</v>
      </c>
      <c r="GH5" s="6">
        <f ca="1">OFFSET('Std Detail'!$BE$11,(GH8-2006),0)</f>
        <v>0.40302306611035549</v>
      </c>
    </row>
    <row r="6" spans="1:190" x14ac:dyDescent="0.15">
      <c r="E6" s="21"/>
      <c r="F6" s="236">
        <f ca="1">F5*$H$2</f>
        <v>0</v>
      </c>
      <c r="G6" s="236">
        <f t="shared" ref="G6:AI6" ca="1" si="0">G5*$H$2</f>
        <v>0</v>
      </c>
      <c r="H6" s="236">
        <f t="shared" ca="1" si="0"/>
        <v>0</v>
      </c>
      <c r="I6" s="236">
        <f t="shared" ca="1" si="0"/>
        <v>0</v>
      </c>
      <c r="J6" s="236">
        <f t="shared" ca="1" si="0"/>
        <v>0</v>
      </c>
      <c r="K6" s="236">
        <f t="shared" ca="1" si="0"/>
        <v>0</v>
      </c>
      <c r="L6" s="236">
        <f t="shared" ca="1" si="0"/>
        <v>0</v>
      </c>
      <c r="M6" s="236">
        <f t="shared" ca="1" si="0"/>
        <v>0</v>
      </c>
      <c r="N6" s="236">
        <f t="shared" ca="1" si="0"/>
        <v>0</v>
      </c>
      <c r="O6" s="236">
        <f t="shared" ca="1" si="0"/>
        <v>0</v>
      </c>
      <c r="P6" s="236">
        <f t="shared" ca="1" si="0"/>
        <v>0</v>
      </c>
      <c r="Q6" s="236">
        <f t="shared" ca="1" si="0"/>
        <v>1.2697190445573443</v>
      </c>
      <c r="R6" s="236">
        <f t="shared" ca="1" si="0"/>
        <v>2.5187361481708193</v>
      </c>
      <c r="S6" s="236">
        <f t="shared" ca="1" si="0"/>
        <v>2.5187361481708193</v>
      </c>
      <c r="T6" s="236">
        <f t="shared" ca="1" si="0"/>
        <v>2.5187361481708193</v>
      </c>
      <c r="U6" s="236">
        <f t="shared" ca="1" si="0"/>
        <v>2.5187361481708193</v>
      </c>
      <c r="V6" s="236">
        <f t="shared" ca="1" si="0"/>
        <v>2.5187361481708193</v>
      </c>
      <c r="W6" s="236">
        <f t="shared" ca="1" si="0"/>
        <v>2.5187361481708193</v>
      </c>
      <c r="X6" s="236">
        <f t="shared" ca="1" si="0"/>
        <v>2.5187361481708193</v>
      </c>
      <c r="Y6" s="236">
        <f t="shared" ca="1" si="0"/>
        <v>2.5187361481708193</v>
      </c>
      <c r="Z6" s="236">
        <f t="shared" ca="1" si="0"/>
        <v>2.5187361481708193</v>
      </c>
      <c r="AA6" s="236">
        <f t="shared" ca="1" si="0"/>
        <v>2.5187361481708193</v>
      </c>
      <c r="AB6" s="236">
        <f t="shared" ca="1" si="0"/>
        <v>2.5187361481708193</v>
      </c>
      <c r="AC6" s="236">
        <f t="shared" ca="1" si="0"/>
        <v>2.5187361481708193</v>
      </c>
      <c r="AD6" s="236">
        <f t="shared" ca="1" si="0"/>
        <v>2.5187361481708193</v>
      </c>
      <c r="AE6" s="236">
        <f t="shared" ca="1" si="0"/>
        <v>2.5187361481708193</v>
      </c>
      <c r="AF6" s="236">
        <f t="shared" ca="1" si="0"/>
        <v>2.5187361481708193</v>
      </c>
      <c r="AG6" s="236">
        <f t="shared" ca="1" si="0"/>
        <v>2.5187361481708193</v>
      </c>
      <c r="AH6" s="236">
        <f t="shared" ca="1" si="0"/>
        <v>2.5187361481708193</v>
      </c>
      <c r="AI6" s="236">
        <f t="shared" ca="1" si="0"/>
        <v>2.5187361481708193</v>
      </c>
      <c r="AJ6" s="24"/>
      <c r="AK6" s="236">
        <f ca="1">AK5*$H$2</f>
        <v>0</v>
      </c>
      <c r="AL6" s="236">
        <f t="shared" ref="AL6:BN6" ca="1" si="1">AL5*$H$2</f>
        <v>0</v>
      </c>
      <c r="AM6" s="236">
        <f t="shared" ca="1" si="1"/>
        <v>0</v>
      </c>
      <c r="AN6" s="236">
        <f t="shared" ca="1" si="1"/>
        <v>0</v>
      </c>
      <c r="AO6" s="236">
        <f t="shared" ca="1" si="1"/>
        <v>0</v>
      </c>
      <c r="AP6" s="236">
        <f t="shared" ca="1" si="1"/>
        <v>0</v>
      </c>
      <c r="AQ6" s="236">
        <f t="shared" ca="1" si="1"/>
        <v>0</v>
      </c>
      <c r="AR6" s="236">
        <f t="shared" ca="1" si="1"/>
        <v>0</v>
      </c>
      <c r="AS6" s="236">
        <f t="shared" ca="1" si="1"/>
        <v>0</v>
      </c>
      <c r="AT6" s="236">
        <f t="shared" ca="1" si="1"/>
        <v>0</v>
      </c>
      <c r="AU6" s="236">
        <f t="shared" ca="1" si="1"/>
        <v>0</v>
      </c>
      <c r="AV6" s="236">
        <f t="shared" ca="1" si="1"/>
        <v>0.84912334132867939</v>
      </c>
      <c r="AW6" s="236">
        <f t="shared" ca="1" si="1"/>
        <v>1.6677710655667151</v>
      </c>
      <c r="AX6" s="236">
        <f t="shared" ca="1" si="1"/>
        <v>1.650782190247303</v>
      </c>
      <c r="AY6" s="236">
        <f t="shared" ca="1" si="1"/>
        <v>1.6337933149278907</v>
      </c>
      <c r="AZ6" s="236">
        <f t="shared" ca="1" si="1"/>
        <v>1.6168044396084784</v>
      </c>
      <c r="BA6" s="236">
        <f t="shared" ca="1" si="1"/>
        <v>1.600530885355147</v>
      </c>
      <c r="BB6" s="236">
        <f t="shared" ca="1" si="1"/>
        <v>1.5849726521678957</v>
      </c>
      <c r="BC6" s="236">
        <f t="shared" ca="1" si="1"/>
        <v>1.5704874005797655</v>
      </c>
      <c r="BD6" s="236">
        <f t="shared" ca="1" si="1"/>
        <v>1.5568963003242355</v>
      </c>
      <c r="BE6" s="236">
        <f t="shared" ca="1" si="1"/>
        <v>1.5447358422008668</v>
      </c>
      <c r="BF6" s="236">
        <f t="shared" ca="1" si="1"/>
        <v>1.5336483656766191</v>
      </c>
      <c r="BG6" s="236">
        <f t="shared" ca="1" si="1"/>
        <v>1.523812701018012</v>
      </c>
      <c r="BH6" s="236">
        <f t="shared" ca="1" si="1"/>
        <v>1.5152288482250458</v>
      </c>
      <c r="BI6" s="236">
        <f t="shared" ca="1" si="1"/>
        <v>1.5078968072977206</v>
      </c>
      <c r="BJ6" s="236">
        <f t="shared" ca="1" si="1"/>
        <v>1.501280087436476</v>
      </c>
      <c r="BK6" s="236">
        <f t="shared" ca="1" si="1"/>
        <v>1.4957363491743518</v>
      </c>
      <c r="BL6" s="236">
        <f t="shared" ca="1" si="1"/>
        <v>1.4910867622448285</v>
      </c>
      <c r="BM6" s="236">
        <f t="shared" ca="1" si="1"/>
        <v>1.4869736661148656</v>
      </c>
      <c r="BN6" s="236">
        <f t="shared" ca="1" si="1"/>
        <v>1.4835758910509831</v>
      </c>
      <c r="BO6" s="24"/>
      <c r="BP6" s="235">
        <f ca="1">BP5*$H$2</f>
        <v>0</v>
      </c>
      <c r="BQ6" s="235">
        <f t="shared" ref="BQ6:CS6" ca="1" si="2">BQ5*$H$2</f>
        <v>0</v>
      </c>
      <c r="BR6" s="235">
        <f t="shared" ca="1" si="2"/>
        <v>0</v>
      </c>
      <c r="BS6" s="235">
        <f t="shared" ca="1" si="2"/>
        <v>0</v>
      </c>
      <c r="BT6" s="235">
        <f t="shared" ca="1" si="2"/>
        <v>0</v>
      </c>
      <c r="BU6" s="235">
        <f t="shared" ca="1" si="2"/>
        <v>0</v>
      </c>
      <c r="BV6" s="235">
        <f t="shared" ca="1" si="2"/>
        <v>0</v>
      </c>
      <c r="BW6" s="235">
        <f t="shared" ca="1" si="2"/>
        <v>0</v>
      </c>
      <c r="BX6" s="235">
        <f t="shared" ca="1" si="2"/>
        <v>0</v>
      </c>
      <c r="BY6" s="235">
        <f t="shared" ca="1" si="2"/>
        <v>0</v>
      </c>
      <c r="BZ6" s="235">
        <f t="shared" ca="1" si="2"/>
        <v>0</v>
      </c>
      <c r="CA6" s="235">
        <f t="shared" ca="1" si="2"/>
        <v>0.27173605030017051</v>
      </c>
      <c r="CB6" s="235">
        <f t="shared" ca="1" si="2"/>
        <v>0.53904162151936008</v>
      </c>
      <c r="CC6" s="235">
        <f t="shared" ca="1" si="2"/>
        <v>0.53904162151936008</v>
      </c>
      <c r="CD6" s="235">
        <f t="shared" ca="1" si="2"/>
        <v>0.53904162151936008</v>
      </c>
      <c r="CE6" s="235">
        <f t="shared" ca="1" si="2"/>
        <v>0.53904162151936008</v>
      </c>
      <c r="CF6" s="235">
        <f t="shared" ca="1" si="2"/>
        <v>0.53904162151936008</v>
      </c>
      <c r="CG6" s="235">
        <f t="shared" ca="1" si="2"/>
        <v>0.53904162151936008</v>
      </c>
      <c r="CH6" s="235">
        <f t="shared" ca="1" si="2"/>
        <v>0.53904162151936008</v>
      </c>
      <c r="CI6" s="235">
        <f t="shared" ca="1" si="2"/>
        <v>0.53904162151936008</v>
      </c>
      <c r="CJ6" s="235">
        <f t="shared" ca="1" si="2"/>
        <v>0.53904162151936008</v>
      </c>
      <c r="CK6" s="235">
        <f t="shared" ca="1" si="2"/>
        <v>0.53904162151936008</v>
      </c>
      <c r="CL6" s="235">
        <f t="shared" ca="1" si="2"/>
        <v>0.53904162151936008</v>
      </c>
      <c r="CM6" s="235">
        <f t="shared" ca="1" si="2"/>
        <v>0.53904162151936008</v>
      </c>
      <c r="CN6" s="235">
        <f t="shared" ca="1" si="2"/>
        <v>0.53904162151936008</v>
      </c>
      <c r="CO6" s="235">
        <f t="shared" ca="1" si="2"/>
        <v>0.53904162151936008</v>
      </c>
      <c r="CP6" s="235">
        <f t="shared" ca="1" si="2"/>
        <v>0.53904162151936008</v>
      </c>
      <c r="CQ6" s="235">
        <f t="shared" ca="1" si="2"/>
        <v>0.53904162151936008</v>
      </c>
      <c r="CR6" s="235">
        <f t="shared" ca="1" si="2"/>
        <v>0.53904162151936008</v>
      </c>
      <c r="CS6" s="235">
        <f t="shared" ca="1" si="2"/>
        <v>0.53904162151936008</v>
      </c>
      <c r="CU6" s="235">
        <f ca="1">CU5*$H$2</f>
        <v>0</v>
      </c>
      <c r="CV6" s="235">
        <f t="shared" ref="CV6:DX6" ca="1" si="3">CV5*$H$2</f>
        <v>0</v>
      </c>
      <c r="CW6" s="235">
        <f t="shared" ca="1" si="3"/>
        <v>0</v>
      </c>
      <c r="CX6" s="235">
        <f t="shared" ca="1" si="3"/>
        <v>0</v>
      </c>
      <c r="CY6" s="235">
        <f t="shared" ca="1" si="3"/>
        <v>0</v>
      </c>
      <c r="CZ6" s="235">
        <f t="shared" ca="1" si="3"/>
        <v>0</v>
      </c>
      <c r="DA6" s="235">
        <f t="shared" ca="1" si="3"/>
        <v>0</v>
      </c>
      <c r="DB6" s="235">
        <f t="shared" ca="1" si="3"/>
        <v>0</v>
      </c>
      <c r="DC6" s="235">
        <f t="shared" ca="1" si="3"/>
        <v>0</v>
      </c>
      <c r="DD6" s="235">
        <f t="shared" ca="1" si="3"/>
        <v>0</v>
      </c>
      <c r="DE6" s="235">
        <f t="shared" ca="1" si="3"/>
        <v>0</v>
      </c>
      <c r="DF6" s="235">
        <f t="shared" ca="1" si="3"/>
        <v>0.18172321190218871</v>
      </c>
      <c r="DG6" s="235">
        <f t="shared" ca="1" si="3"/>
        <v>0.35692425352255824</v>
      </c>
      <c r="DH6" s="235">
        <f t="shared" ca="1" si="3"/>
        <v>0.35328841778541015</v>
      </c>
      <c r="DI6" s="235">
        <f t="shared" ca="1" si="3"/>
        <v>0.349652582048262</v>
      </c>
      <c r="DJ6" s="235">
        <f t="shared" ca="1" si="3"/>
        <v>0.34601674631111395</v>
      </c>
      <c r="DK6" s="235">
        <f t="shared" ca="1" si="3"/>
        <v>0.3425339983944774</v>
      </c>
      <c r="DL6" s="235">
        <f t="shared" ca="1" si="3"/>
        <v>0.33920433829835228</v>
      </c>
      <c r="DM6" s="235">
        <f t="shared" ca="1" si="3"/>
        <v>0.33610430993299445</v>
      </c>
      <c r="DN6" s="235">
        <f t="shared" ca="1" si="3"/>
        <v>0.33319564134327601</v>
      </c>
      <c r="DO6" s="235">
        <f t="shared" ca="1" si="3"/>
        <v>0.33059314839458048</v>
      </c>
      <c r="DP6" s="235">
        <f t="shared" ca="1" si="3"/>
        <v>0.32822028717665225</v>
      </c>
      <c r="DQ6" s="235">
        <f t="shared" ca="1" si="3"/>
        <v>0.3261153296446192</v>
      </c>
      <c r="DR6" s="235">
        <f t="shared" ca="1" si="3"/>
        <v>0.32427827579848123</v>
      </c>
      <c r="DS6" s="235">
        <f t="shared" ca="1" si="3"/>
        <v>0.32270912563823839</v>
      </c>
      <c r="DT6" s="235">
        <f t="shared" ca="1" si="3"/>
        <v>0.32129306329850693</v>
      </c>
      <c r="DU6" s="235">
        <f t="shared" ca="1" si="3"/>
        <v>0.32010663268954287</v>
      </c>
      <c r="DV6" s="235">
        <f t="shared" ca="1" si="3"/>
        <v>0.31911156185621814</v>
      </c>
      <c r="DW6" s="235">
        <f t="shared" ca="1" si="3"/>
        <v>0.31823130688827705</v>
      </c>
      <c r="DX6" s="235">
        <f t="shared" ca="1" si="3"/>
        <v>0.3175041397408474</v>
      </c>
      <c r="DZ6" s="236">
        <f ca="1">DZ5*$H$3</f>
        <v>0</v>
      </c>
      <c r="EA6" s="236">
        <f t="shared" ref="EA6:FC6" ca="1" si="4">EA5*$H$3</f>
        <v>0</v>
      </c>
      <c r="EB6" s="236">
        <f t="shared" ca="1" si="4"/>
        <v>0</v>
      </c>
      <c r="EC6" s="236">
        <f t="shared" ca="1" si="4"/>
        <v>0</v>
      </c>
      <c r="ED6" s="236">
        <f t="shared" ca="1" si="4"/>
        <v>0</v>
      </c>
      <c r="EE6" s="236">
        <f t="shared" ca="1" si="4"/>
        <v>0</v>
      </c>
      <c r="EF6" s="236">
        <f t="shared" ca="1" si="4"/>
        <v>0</v>
      </c>
      <c r="EG6" s="236">
        <f t="shared" ca="1" si="4"/>
        <v>0</v>
      </c>
      <c r="EH6" s="236">
        <f t="shared" ca="1" si="4"/>
        <v>0</v>
      </c>
      <c r="EI6" s="236">
        <f t="shared" ca="1" si="4"/>
        <v>0</v>
      </c>
      <c r="EJ6" s="236">
        <f t="shared" ca="1" si="4"/>
        <v>0</v>
      </c>
      <c r="EK6" s="236">
        <f t="shared" ca="1" si="4"/>
        <v>0.12578346103357771</v>
      </c>
      <c r="EL6" s="236">
        <f t="shared" ca="1" si="4"/>
        <v>0.24951610476769495</v>
      </c>
      <c r="EM6" s="236">
        <f t="shared" ca="1" si="4"/>
        <v>0.24951610476769495</v>
      </c>
      <c r="EN6" s="236">
        <f t="shared" ca="1" si="4"/>
        <v>0.24951610476769495</v>
      </c>
      <c r="EO6" s="236">
        <f t="shared" ca="1" si="4"/>
        <v>0.24951610476769495</v>
      </c>
      <c r="EP6" s="236">
        <f t="shared" ca="1" si="4"/>
        <v>0.24951610476769495</v>
      </c>
      <c r="EQ6" s="236">
        <f t="shared" ca="1" si="4"/>
        <v>0.24951610476769495</v>
      </c>
      <c r="ER6" s="236">
        <f t="shared" ca="1" si="4"/>
        <v>0.24951610476769495</v>
      </c>
      <c r="ES6" s="236">
        <f t="shared" ca="1" si="4"/>
        <v>0.24951610476769495</v>
      </c>
      <c r="ET6" s="236">
        <f t="shared" ca="1" si="4"/>
        <v>0.24951610476769495</v>
      </c>
      <c r="EU6" s="236">
        <f t="shared" ca="1" si="4"/>
        <v>0.24951610476769495</v>
      </c>
      <c r="EV6" s="236">
        <f t="shared" ca="1" si="4"/>
        <v>0.24951610476769495</v>
      </c>
      <c r="EW6" s="236">
        <f t="shared" ca="1" si="4"/>
        <v>0.24951610476769495</v>
      </c>
      <c r="EX6" s="236">
        <f t="shared" ca="1" si="4"/>
        <v>0.24951610476769495</v>
      </c>
      <c r="EY6" s="236">
        <f t="shared" ca="1" si="4"/>
        <v>0.24951610476769495</v>
      </c>
      <c r="EZ6" s="236">
        <f t="shared" ca="1" si="4"/>
        <v>0.24951610476769495</v>
      </c>
      <c r="FA6" s="236">
        <f t="shared" ca="1" si="4"/>
        <v>0.24951610476769495</v>
      </c>
      <c r="FB6" s="236">
        <f t="shared" ca="1" si="4"/>
        <v>0.24951610476769495</v>
      </c>
      <c r="FC6" s="236">
        <f t="shared" ca="1" si="4"/>
        <v>0.24951610476769495</v>
      </c>
      <c r="FD6" s="24"/>
      <c r="FE6" s="236">
        <f ca="1">FE5*$H$3</f>
        <v>0</v>
      </c>
      <c r="FF6" s="236">
        <f t="shared" ref="FF6:GH6" ca="1" si="5">FF5*$H$3</f>
        <v>0</v>
      </c>
      <c r="FG6" s="236">
        <f t="shared" ca="1" si="5"/>
        <v>0</v>
      </c>
      <c r="FH6" s="236">
        <f t="shared" ca="1" si="5"/>
        <v>0</v>
      </c>
      <c r="FI6" s="236">
        <f t="shared" ca="1" si="5"/>
        <v>0</v>
      </c>
      <c r="FJ6" s="236">
        <f t="shared" ca="1" si="5"/>
        <v>0</v>
      </c>
      <c r="FK6" s="236">
        <f t="shared" ca="1" si="5"/>
        <v>0</v>
      </c>
      <c r="FL6" s="236">
        <f t="shared" ca="1" si="5"/>
        <v>0</v>
      </c>
      <c r="FM6" s="236">
        <f t="shared" ca="1" si="5"/>
        <v>0</v>
      </c>
      <c r="FN6" s="236">
        <f t="shared" ca="1" si="5"/>
        <v>0</v>
      </c>
      <c r="FO6" s="236">
        <f t="shared" ca="1" si="5"/>
        <v>0</v>
      </c>
      <c r="FP6" s="236">
        <f t="shared" ca="1" si="5"/>
        <v>8.4117563782744056E-2</v>
      </c>
      <c r="FQ6" s="236">
        <f t="shared" ca="1" si="5"/>
        <v>0.16521609070751014</v>
      </c>
      <c r="FR6" s="236">
        <f t="shared" ca="1" si="5"/>
        <v>0.16353310458085202</v>
      </c>
      <c r="FS6" s="236">
        <f t="shared" ca="1" si="5"/>
        <v>0.16185011845419395</v>
      </c>
      <c r="FT6" s="236">
        <f t="shared" ca="1" si="5"/>
        <v>0.16016713232753582</v>
      </c>
      <c r="FU6" s="236">
        <f t="shared" ca="1" si="5"/>
        <v>0.15855500877463174</v>
      </c>
      <c r="FV6" s="236">
        <f t="shared" ca="1" si="5"/>
        <v>0.15701374779548169</v>
      </c>
      <c r="FW6" s="236">
        <f t="shared" ca="1" si="5"/>
        <v>0.15557878067696268</v>
      </c>
      <c r="FX6" s="236">
        <f t="shared" ca="1" si="5"/>
        <v>0.15423239177563619</v>
      </c>
      <c r="FY6" s="236">
        <f t="shared" ca="1" si="5"/>
        <v>0.15302772802181777</v>
      </c>
      <c r="FZ6" s="236">
        <f t="shared" ca="1" si="5"/>
        <v>0.15192935812863037</v>
      </c>
      <c r="GA6" s="236">
        <f t="shared" ca="1" si="5"/>
        <v>0.15095499773951254</v>
      </c>
      <c r="GB6" s="236">
        <f t="shared" ca="1" si="5"/>
        <v>0.15010464685446423</v>
      </c>
      <c r="GC6" s="236">
        <f t="shared" ca="1" si="5"/>
        <v>0.14937830547348546</v>
      </c>
      <c r="GD6" s="236">
        <f t="shared" ca="1" si="5"/>
        <v>0.14872282666626072</v>
      </c>
      <c r="GE6" s="236">
        <f t="shared" ca="1" si="5"/>
        <v>0.14817364171966704</v>
      </c>
      <c r="GF6" s="236">
        <f t="shared" ca="1" si="5"/>
        <v>0.14771303499026586</v>
      </c>
      <c r="GG6" s="236">
        <f t="shared" ca="1" si="5"/>
        <v>0.1473055751911802</v>
      </c>
      <c r="GH6" s="236">
        <f t="shared" ca="1" si="5"/>
        <v>0.1469689779658486</v>
      </c>
    </row>
    <row r="7" spans="1:190" ht="17" thickBot="1" x14ac:dyDescent="0.25">
      <c r="E7" s="24"/>
      <c r="F7" s="233" t="s">
        <v>338</v>
      </c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4"/>
      <c r="AK7" s="589" t="s">
        <v>341</v>
      </c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  <c r="AY7" s="589"/>
      <c r="AZ7" s="589"/>
      <c r="BA7" s="589"/>
      <c r="BB7" s="589"/>
      <c r="BC7" s="589"/>
      <c r="BD7" s="589"/>
      <c r="BE7" s="589"/>
      <c r="BF7" s="589"/>
      <c r="BG7" s="589"/>
      <c r="BH7" s="589"/>
      <c r="BI7" s="589"/>
      <c r="BJ7" s="589"/>
      <c r="BK7" s="589"/>
      <c r="BL7" s="589"/>
      <c r="BM7" s="589"/>
      <c r="BN7" s="589"/>
      <c r="BO7" s="234"/>
      <c r="BP7" s="591" t="s">
        <v>339</v>
      </c>
      <c r="BQ7" s="591"/>
      <c r="BR7" s="591"/>
      <c r="BS7" s="591"/>
      <c r="BT7" s="591"/>
      <c r="BU7" s="591"/>
      <c r="BV7" s="591"/>
      <c r="BW7" s="591"/>
      <c r="BX7" s="591"/>
      <c r="BY7" s="591"/>
      <c r="BZ7" s="591"/>
      <c r="CA7" s="591"/>
      <c r="CB7" s="591"/>
      <c r="CC7" s="591"/>
      <c r="CD7" s="591"/>
      <c r="CE7" s="591"/>
      <c r="CF7" s="591"/>
      <c r="CG7" s="591"/>
      <c r="CH7" s="591"/>
      <c r="CI7" s="591"/>
      <c r="CJ7" s="591"/>
      <c r="CK7" s="591"/>
      <c r="CL7" s="591"/>
      <c r="CM7" s="591"/>
      <c r="CN7" s="591"/>
      <c r="CO7" s="591"/>
      <c r="CP7" s="591"/>
      <c r="CQ7" s="591"/>
      <c r="CR7" s="591"/>
      <c r="CS7" s="591"/>
      <c r="CT7" s="12"/>
      <c r="CU7" s="591" t="s">
        <v>342</v>
      </c>
      <c r="CV7" s="591"/>
      <c r="CW7" s="591"/>
      <c r="CX7" s="591"/>
      <c r="CY7" s="591"/>
      <c r="CZ7" s="591"/>
      <c r="DA7" s="591"/>
      <c r="DB7" s="591"/>
      <c r="DC7" s="591"/>
      <c r="DD7" s="591"/>
      <c r="DE7" s="591"/>
      <c r="DF7" s="591"/>
      <c r="DG7" s="591"/>
      <c r="DH7" s="591"/>
      <c r="DI7" s="591"/>
      <c r="DJ7" s="591"/>
      <c r="DK7" s="591"/>
      <c r="DL7" s="591"/>
      <c r="DM7" s="591"/>
      <c r="DN7" s="591"/>
      <c r="DO7" s="591"/>
      <c r="DP7" s="591"/>
      <c r="DQ7" s="591"/>
      <c r="DR7" s="591"/>
      <c r="DS7" s="591"/>
      <c r="DT7" s="591"/>
      <c r="DU7" s="591"/>
      <c r="DV7" s="591"/>
      <c r="DW7" s="591"/>
      <c r="DX7" s="591"/>
      <c r="DY7" s="12"/>
      <c r="DZ7" s="589" t="s">
        <v>340</v>
      </c>
      <c r="EA7" s="589"/>
      <c r="EB7" s="589"/>
      <c r="EC7" s="589"/>
      <c r="ED7" s="589"/>
      <c r="EE7" s="589"/>
      <c r="EF7" s="589"/>
      <c r="EG7" s="589"/>
      <c r="EH7" s="589"/>
      <c r="EI7" s="589"/>
      <c r="EJ7" s="589"/>
      <c r="EK7" s="589"/>
      <c r="EL7" s="589"/>
      <c r="EM7" s="589"/>
      <c r="EN7" s="589"/>
      <c r="EO7" s="589"/>
      <c r="EP7" s="589"/>
      <c r="EQ7" s="589"/>
      <c r="ER7" s="589"/>
      <c r="ES7" s="589"/>
      <c r="ET7" s="589"/>
      <c r="EU7" s="589"/>
      <c r="EV7" s="589"/>
      <c r="EW7" s="589"/>
      <c r="EX7" s="589"/>
      <c r="EY7" s="589"/>
      <c r="EZ7" s="589"/>
      <c r="FA7" s="589"/>
      <c r="FB7" s="589"/>
      <c r="FC7" s="589"/>
      <c r="FD7" s="234"/>
      <c r="FE7" s="589" t="s">
        <v>343</v>
      </c>
      <c r="FF7" s="589"/>
      <c r="FG7" s="589"/>
      <c r="FH7" s="589"/>
      <c r="FI7" s="589"/>
      <c r="FJ7" s="589"/>
      <c r="FK7" s="589"/>
      <c r="FL7" s="589"/>
      <c r="FM7" s="589"/>
      <c r="FN7" s="589"/>
      <c r="FO7" s="589"/>
      <c r="FP7" s="589"/>
      <c r="FQ7" s="589"/>
      <c r="FR7" s="589"/>
      <c r="FS7" s="589"/>
      <c r="FT7" s="589"/>
      <c r="FU7" s="589"/>
      <c r="FV7" s="589"/>
      <c r="FW7" s="589"/>
      <c r="FX7" s="589"/>
      <c r="FY7" s="589"/>
      <c r="FZ7" s="589"/>
      <c r="GA7" s="589"/>
      <c r="GB7" s="589"/>
      <c r="GC7" s="589"/>
      <c r="GD7" s="589"/>
      <c r="GE7" s="589"/>
      <c r="GF7" s="589"/>
      <c r="GG7" s="589"/>
      <c r="GH7" s="589"/>
    </row>
    <row r="8" spans="1:190" ht="14" thickBot="1" x14ac:dyDescent="0.2">
      <c r="B8" s="74"/>
      <c r="C8" s="55" t="s">
        <v>111</v>
      </c>
      <c r="D8" s="56" t="s">
        <v>171</v>
      </c>
      <c r="E8" s="24"/>
      <c r="F8" s="217">
        <v>2006</v>
      </c>
      <c r="G8" s="217">
        <v>2007</v>
      </c>
      <c r="H8" s="217">
        <v>2008</v>
      </c>
      <c r="I8" s="217">
        <v>2009</v>
      </c>
      <c r="J8" s="217">
        <v>2010</v>
      </c>
      <c r="K8" s="217">
        <v>2011</v>
      </c>
      <c r="L8" s="217">
        <v>2012</v>
      </c>
      <c r="M8" s="217">
        <v>2013</v>
      </c>
      <c r="N8" s="217">
        <v>2014</v>
      </c>
      <c r="O8" s="217">
        <v>2015</v>
      </c>
      <c r="P8" s="217">
        <v>2016</v>
      </c>
      <c r="Q8" s="217">
        <v>2017</v>
      </c>
      <c r="R8" s="217">
        <v>2018</v>
      </c>
      <c r="S8" s="217">
        <v>2019</v>
      </c>
      <c r="T8" s="217">
        <v>2020</v>
      </c>
      <c r="U8" s="217">
        <v>2021</v>
      </c>
      <c r="V8" s="217">
        <v>2022</v>
      </c>
      <c r="W8" s="217">
        <v>2023</v>
      </c>
      <c r="X8" s="217">
        <v>2024</v>
      </c>
      <c r="Y8" s="217">
        <v>2025</v>
      </c>
      <c r="Z8" s="217">
        <v>2026</v>
      </c>
      <c r="AA8" s="217">
        <v>2027</v>
      </c>
      <c r="AB8" s="217">
        <v>2028</v>
      </c>
      <c r="AC8" s="217">
        <v>2029</v>
      </c>
      <c r="AD8" s="217">
        <v>2030</v>
      </c>
      <c r="AE8" s="217">
        <v>2031</v>
      </c>
      <c r="AF8" s="217">
        <v>2032</v>
      </c>
      <c r="AG8" s="217">
        <v>2033</v>
      </c>
      <c r="AH8" s="217">
        <v>2034</v>
      </c>
      <c r="AI8" s="217">
        <v>2035</v>
      </c>
      <c r="AJ8" s="24"/>
      <c r="AK8" s="590">
        <v>2006</v>
      </c>
      <c r="AL8" s="590">
        <v>2007</v>
      </c>
      <c r="AM8" s="590">
        <v>2008</v>
      </c>
      <c r="AN8" s="590">
        <v>2009</v>
      </c>
      <c r="AO8" s="590">
        <v>2010</v>
      </c>
      <c r="AP8" s="590">
        <v>2011</v>
      </c>
      <c r="AQ8" s="590">
        <v>2012</v>
      </c>
      <c r="AR8" s="590">
        <v>2013</v>
      </c>
      <c r="AS8" s="590">
        <v>2014</v>
      </c>
      <c r="AT8" s="590">
        <v>2015</v>
      </c>
      <c r="AU8" s="590">
        <v>2016</v>
      </c>
      <c r="AV8" s="590">
        <v>2017</v>
      </c>
      <c r="AW8" s="590">
        <v>2018</v>
      </c>
      <c r="AX8" s="590">
        <v>2019</v>
      </c>
      <c r="AY8" s="590">
        <v>2020</v>
      </c>
      <c r="AZ8" s="590">
        <v>2021</v>
      </c>
      <c r="BA8" s="590">
        <v>2022</v>
      </c>
      <c r="BB8" s="590">
        <v>2023</v>
      </c>
      <c r="BC8" s="590">
        <v>2024</v>
      </c>
      <c r="BD8" s="590">
        <v>2025</v>
      </c>
      <c r="BE8" s="590">
        <v>2026</v>
      </c>
      <c r="BF8" s="590">
        <v>2027</v>
      </c>
      <c r="BG8" s="590">
        <v>2028</v>
      </c>
      <c r="BH8" s="590">
        <v>2029</v>
      </c>
      <c r="BI8" s="590">
        <v>2030</v>
      </c>
      <c r="BJ8" s="590">
        <v>2031</v>
      </c>
      <c r="BK8" s="590">
        <v>2032</v>
      </c>
      <c r="BL8" s="590">
        <v>2033</v>
      </c>
      <c r="BM8" s="590">
        <v>2034</v>
      </c>
      <c r="BN8" s="590">
        <v>2035</v>
      </c>
      <c r="BO8" s="24"/>
      <c r="BP8" s="590">
        <v>2006</v>
      </c>
      <c r="BQ8" s="590">
        <v>2007</v>
      </c>
      <c r="BR8" s="590">
        <v>2008</v>
      </c>
      <c r="BS8" s="590">
        <v>2009</v>
      </c>
      <c r="BT8" s="590">
        <v>2010</v>
      </c>
      <c r="BU8" s="590">
        <v>2011</v>
      </c>
      <c r="BV8" s="590">
        <v>2012</v>
      </c>
      <c r="BW8" s="590">
        <v>2013</v>
      </c>
      <c r="BX8" s="590">
        <v>2014</v>
      </c>
      <c r="BY8" s="590">
        <v>2015</v>
      </c>
      <c r="BZ8" s="590">
        <v>2016</v>
      </c>
      <c r="CA8" s="590">
        <v>2017</v>
      </c>
      <c r="CB8" s="590">
        <v>2018</v>
      </c>
      <c r="CC8" s="590">
        <v>2019</v>
      </c>
      <c r="CD8" s="590">
        <v>2020</v>
      </c>
      <c r="CE8" s="590">
        <v>2021</v>
      </c>
      <c r="CF8" s="590">
        <v>2022</v>
      </c>
      <c r="CG8" s="590">
        <v>2023</v>
      </c>
      <c r="CH8" s="590">
        <v>2024</v>
      </c>
      <c r="CI8" s="590">
        <v>2025</v>
      </c>
      <c r="CJ8" s="590">
        <v>2026</v>
      </c>
      <c r="CK8" s="590">
        <v>2027</v>
      </c>
      <c r="CL8" s="590">
        <v>2028</v>
      </c>
      <c r="CM8" s="590">
        <v>2029</v>
      </c>
      <c r="CN8" s="590">
        <v>2030</v>
      </c>
      <c r="CO8" s="590">
        <v>2031</v>
      </c>
      <c r="CP8" s="590">
        <v>2032</v>
      </c>
      <c r="CQ8" s="590">
        <v>2033</v>
      </c>
      <c r="CR8" s="590">
        <v>2034</v>
      </c>
      <c r="CS8" s="590">
        <v>2035</v>
      </c>
      <c r="CU8" s="590">
        <v>2006</v>
      </c>
      <c r="CV8" s="590">
        <v>2007</v>
      </c>
      <c r="CW8" s="590">
        <v>2008</v>
      </c>
      <c r="CX8" s="590">
        <v>2009</v>
      </c>
      <c r="CY8" s="590">
        <v>2010</v>
      </c>
      <c r="CZ8" s="590">
        <v>2011</v>
      </c>
      <c r="DA8" s="590">
        <v>2012</v>
      </c>
      <c r="DB8" s="590">
        <v>2013</v>
      </c>
      <c r="DC8" s="590">
        <v>2014</v>
      </c>
      <c r="DD8" s="590">
        <v>2015</v>
      </c>
      <c r="DE8" s="590">
        <v>2016</v>
      </c>
      <c r="DF8" s="590">
        <v>2017</v>
      </c>
      <c r="DG8" s="590">
        <v>2018</v>
      </c>
      <c r="DH8" s="590">
        <v>2019</v>
      </c>
      <c r="DI8" s="590">
        <v>2020</v>
      </c>
      <c r="DJ8" s="590">
        <v>2021</v>
      </c>
      <c r="DK8" s="590">
        <v>2022</v>
      </c>
      <c r="DL8" s="590">
        <v>2023</v>
      </c>
      <c r="DM8" s="590">
        <v>2024</v>
      </c>
      <c r="DN8" s="590">
        <v>2025</v>
      </c>
      <c r="DO8" s="590">
        <v>2026</v>
      </c>
      <c r="DP8" s="590">
        <v>2027</v>
      </c>
      <c r="DQ8" s="590">
        <v>2028</v>
      </c>
      <c r="DR8" s="590">
        <v>2029</v>
      </c>
      <c r="DS8" s="590">
        <v>2030</v>
      </c>
      <c r="DT8" s="590">
        <v>2031</v>
      </c>
      <c r="DU8" s="590">
        <v>2032</v>
      </c>
      <c r="DV8" s="590">
        <v>2033</v>
      </c>
      <c r="DW8" s="590">
        <v>2034</v>
      </c>
      <c r="DX8" s="590">
        <v>2035</v>
      </c>
      <c r="DY8" s="24"/>
      <c r="DZ8" s="590">
        <v>2006</v>
      </c>
      <c r="EA8" s="590">
        <v>2007</v>
      </c>
      <c r="EB8" s="590">
        <v>2008</v>
      </c>
      <c r="EC8" s="590">
        <v>2009</v>
      </c>
      <c r="ED8" s="590">
        <v>2010</v>
      </c>
      <c r="EE8" s="590">
        <v>2011</v>
      </c>
      <c r="EF8" s="590">
        <v>2012</v>
      </c>
      <c r="EG8" s="590">
        <v>2013</v>
      </c>
      <c r="EH8" s="590">
        <v>2014</v>
      </c>
      <c r="EI8" s="590">
        <v>2015</v>
      </c>
      <c r="EJ8" s="590">
        <v>2016</v>
      </c>
      <c r="EK8" s="590">
        <v>2017</v>
      </c>
      <c r="EL8" s="590">
        <v>2018</v>
      </c>
      <c r="EM8" s="590">
        <v>2019</v>
      </c>
      <c r="EN8" s="590">
        <v>2020</v>
      </c>
      <c r="EO8" s="590">
        <v>2021</v>
      </c>
      <c r="EP8" s="590">
        <v>2022</v>
      </c>
      <c r="EQ8" s="590">
        <v>2023</v>
      </c>
      <c r="ER8" s="590">
        <v>2024</v>
      </c>
      <c r="ES8" s="590">
        <v>2025</v>
      </c>
      <c r="ET8" s="590">
        <v>2026</v>
      </c>
      <c r="EU8" s="590">
        <v>2027</v>
      </c>
      <c r="EV8" s="590">
        <v>2028</v>
      </c>
      <c r="EW8" s="590">
        <v>2029</v>
      </c>
      <c r="EX8" s="590">
        <v>2030</v>
      </c>
      <c r="EY8" s="590">
        <v>2031</v>
      </c>
      <c r="EZ8" s="590">
        <v>2032</v>
      </c>
      <c r="FA8" s="590">
        <v>2033</v>
      </c>
      <c r="FB8" s="590">
        <v>2034</v>
      </c>
      <c r="FC8" s="590">
        <v>2035</v>
      </c>
      <c r="FD8" s="24"/>
      <c r="FE8" s="590">
        <v>2006</v>
      </c>
      <c r="FF8" s="590">
        <v>2007</v>
      </c>
      <c r="FG8" s="590">
        <v>2008</v>
      </c>
      <c r="FH8" s="590">
        <v>2009</v>
      </c>
      <c r="FI8" s="590">
        <v>2010</v>
      </c>
      <c r="FJ8" s="590">
        <v>2011</v>
      </c>
      <c r="FK8" s="590">
        <v>2012</v>
      </c>
      <c r="FL8" s="590">
        <v>2013</v>
      </c>
      <c r="FM8" s="590">
        <v>2014</v>
      </c>
      <c r="FN8" s="590">
        <v>2015</v>
      </c>
      <c r="FO8" s="590">
        <v>2016</v>
      </c>
      <c r="FP8" s="590">
        <v>2017</v>
      </c>
      <c r="FQ8" s="590">
        <v>2018</v>
      </c>
      <c r="FR8" s="590">
        <v>2019</v>
      </c>
      <c r="FS8" s="590">
        <v>2020</v>
      </c>
      <c r="FT8" s="590">
        <v>2021</v>
      </c>
      <c r="FU8" s="590">
        <v>2022</v>
      </c>
      <c r="FV8" s="590">
        <v>2023</v>
      </c>
      <c r="FW8" s="590">
        <v>2024</v>
      </c>
      <c r="FX8" s="590">
        <v>2025</v>
      </c>
      <c r="FY8" s="590">
        <v>2026</v>
      </c>
      <c r="FZ8" s="590">
        <v>2027</v>
      </c>
      <c r="GA8" s="590">
        <v>2028</v>
      </c>
      <c r="GB8" s="590">
        <v>2029</v>
      </c>
      <c r="GC8" s="590">
        <v>2030</v>
      </c>
      <c r="GD8" s="590">
        <v>2031</v>
      </c>
      <c r="GE8" s="590">
        <v>2032</v>
      </c>
      <c r="GF8" s="590">
        <v>2033</v>
      </c>
      <c r="GG8" s="590">
        <v>2034</v>
      </c>
      <c r="GH8" s="590">
        <v>2035</v>
      </c>
    </row>
    <row r="9" spans="1:190" x14ac:dyDescent="0.15">
      <c r="A9">
        <v>1</v>
      </c>
      <c r="B9" s="14" t="str">
        <f ca="1">OFFSET(Inputs!$E$10,$A9,0)</f>
        <v>Std 1</v>
      </c>
      <c r="C9" s="14">
        <f ca="1">OFFSET(Inputs!$B$10,$A9,0)</f>
        <v>1</v>
      </c>
      <c r="D9" s="8" t="str">
        <f ca="1">OFFSET(Inputs!$D$10,$A9,0)&amp;" - "&amp;OFFSET(Inputs!$F$10,$A9,0)</f>
        <v>2005 T-20 - Commercial Refrigeration Equipment, Solid Door</v>
      </c>
      <c r="E9" s="24"/>
      <c r="F9" s="583">
        <v>2.1197983584353528</v>
      </c>
      <c r="G9" s="583">
        <v>2.1197983584353528</v>
      </c>
      <c r="H9" s="583">
        <v>2.1197983584353528</v>
      </c>
      <c r="I9" s="583">
        <v>2.1197983584353528</v>
      </c>
      <c r="J9" s="583">
        <v>2.1197983584353528</v>
      </c>
      <c r="K9" s="583">
        <v>2.1197983584353528</v>
      </c>
      <c r="L9" s="583">
        <v>0</v>
      </c>
      <c r="M9" s="583">
        <v>0</v>
      </c>
      <c r="N9" s="583">
        <v>0</v>
      </c>
      <c r="O9" s="577">
        <v>0</v>
      </c>
      <c r="P9" s="577">
        <v>0</v>
      </c>
      <c r="Q9" s="577">
        <v>0</v>
      </c>
      <c r="R9" s="577">
        <v>0</v>
      </c>
      <c r="S9" s="577">
        <v>0</v>
      </c>
      <c r="T9" s="583">
        <v>0</v>
      </c>
      <c r="U9" s="583">
        <v>0</v>
      </c>
      <c r="V9" s="583">
        <v>0</v>
      </c>
      <c r="W9" s="583">
        <v>0</v>
      </c>
      <c r="X9" s="583">
        <v>0</v>
      </c>
      <c r="Y9" s="583">
        <v>0</v>
      </c>
      <c r="Z9" s="583">
        <v>0</v>
      </c>
      <c r="AA9" s="583">
        <v>0</v>
      </c>
      <c r="AB9" s="583">
        <v>0</v>
      </c>
      <c r="AC9" s="583">
        <v>0</v>
      </c>
      <c r="AD9" s="583">
        <v>0</v>
      </c>
      <c r="AE9" s="583">
        <v>0</v>
      </c>
      <c r="AF9" s="583">
        <v>0</v>
      </c>
      <c r="AG9" s="583">
        <v>0</v>
      </c>
      <c r="AH9" s="583">
        <v>0</v>
      </c>
      <c r="AI9" s="583">
        <v>0</v>
      </c>
      <c r="AJ9" s="218"/>
      <c r="AK9" s="570">
        <v>0.73279339373136654</v>
      </c>
      <c r="AL9" s="570">
        <v>0.62486052438905615</v>
      </c>
      <c r="AM9" s="570">
        <v>0.54239570744937204</v>
      </c>
      <c r="AN9" s="570">
        <v>0.48234277662399921</v>
      </c>
      <c r="AO9" s="570">
        <v>0.44045705651250056</v>
      </c>
      <c r="AP9" s="570">
        <v>0.41198451066638514</v>
      </c>
      <c r="AQ9" s="570">
        <v>0</v>
      </c>
      <c r="AR9" s="570">
        <v>0</v>
      </c>
      <c r="AS9" s="570">
        <v>0</v>
      </c>
      <c r="AT9" s="570">
        <v>0</v>
      </c>
      <c r="AU9" s="570">
        <v>0</v>
      </c>
      <c r="AV9" s="570">
        <v>0</v>
      </c>
      <c r="AW9" s="570">
        <v>0</v>
      </c>
      <c r="AX9" s="570">
        <v>0</v>
      </c>
      <c r="AY9" s="570">
        <v>0</v>
      </c>
      <c r="AZ9" s="570">
        <v>0</v>
      </c>
      <c r="BA9" s="570">
        <v>0</v>
      </c>
      <c r="BB9" s="570">
        <v>0</v>
      </c>
      <c r="BC9" s="570">
        <v>0</v>
      </c>
      <c r="BD9" s="570">
        <v>0</v>
      </c>
      <c r="BE9" s="570">
        <v>0</v>
      </c>
      <c r="BF9" s="570">
        <v>0</v>
      </c>
      <c r="BG9" s="570">
        <v>0</v>
      </c>
      <c r="BH9" s="570">
        <v>0</v>
      </c>
      <c r="BI9" s="570">
        <v>0</v>
      </c>
      <c r="BJ9" s="570">
        <v>0</v>
      </c>
      <c r="BK9" s="570">
        <v>0</v>
      </c>
      <c r="BL9" s="570">
        <v>0</v>
      </c>
      <c r="BM9" s="570">
        <v>0</v>
      </c>
      <c r="BN9" s="570">
        <v>0</v>
      </c>
      <c r="BO9" s="218"/>
      <c r="BP9" s="577">
        <v>0.35025928125609912</v>
      </c>
      <c r="BQ9" s="577">
        <v>0.35025928125609912</v>
      </c>
      <c r="BR9" s="577">
        <v>0.35025928125609912</v>
      </c>
      <c r="BS9" s="577">
        <v>0.35025928125609912</v>
      </c>
      <c r="BT9" s="577">
        <v>0.35025928125609912</v>
      </c>
      <c r="BU9" s="577">
        <v>0.35025928125609912</v>
      </c>
      <c r="BV9" s="577">
        <v>0</v>
      </c>
      <c r="BW9" s="577">
        <v>0</v>
      </c>
      <c r="BX9" s="577">
        <v>0</v>
      </c>
      <c r="BY9" s="577">
        <v>0</v>
      </c>
      <c r="BZ9" s="577">
        <v>0</v>
      </c>
      <c r="CA9" s="577">
        <v>0</v>
      </c>
      <c r="CB9" s="577">
        <v>0</v>
      </c>
      <c r="CC9" s="577">
        <v>0</v>
      </c>
      <c r="CD9" s="577">
        <v>0</v>
      </c>
      <c r="CE9" s="577">
        <v>0</v>
      </c>
      <c r="CF9" s="577">
        <v>0</v>
      </c>
      <c r="CG9" s="577">
        <v>0</v>
      </c>
      <c r="CH9" s="577">
        <v>0</v>
      </c>
      <c r="CI9" s="577">
        <v>0</v>
      </c>
      <c r="CJ9" s="577">
        <v>0</v>
      </c>
      <c r="CK9" s="577">
        <v>0</v>
      </c>
      <c r="CL9" s="577">
        <v>0</v>
      </c>
      <c r="CM9" s="577">
        <v>0</v>
      </c>
      <c r="CN9" s="577">
        <v>0</v>
      </c>
      <c r="CO9" s="577">
        <v>0</v>
      </c>
      <c r="CP9" s="577">
        <v>0</v>
      </c>
      <c r="CQ9" s="577">
        <v>0</v>
      </c>
      <c r="CR9" s="577">
        <v>0</v>
      </c>
      <c r="CS9" s="577">
        <v>0</v>
      </c>
      <c r="CT9" s="218"/>
      <c r="CU9" s="577">
        <v>0.12108118037557845</v>
      </c>
      <c r="CV9" s="577">
        <v>0.1032471778680711</v>
      </c>
      <c r="CW9" s="577">
        <v>8.9621321712804874E-2</v>
      </c>
      <c r="CX9" s="577">
        <v>7.9698634347510997E-2</v>
      </c>
      <c r="CY9" s="577">
        <v>7.2777758046815841E-2</v>
      </c>
      <c r="CZ9" s="577">
        <v>6.8073172158301082E-2</v>
      </c>
      <c r="DA9" s="577">
        <v>0</v>
      </c>
      <c r="DB9" s="577">
        <v>0</v>
      </c>
      <c r="DC9" s="577">
        <v>0</v>
      </c>
      <c r="DD9" s="577">
        <v>0</v>
      </c>
      <c r="DE9" s="577">
        <v>0</v>
      </c>
      <c r="DF9" s="577">
        <v>0</v>
      </c>
      <c r="DG9" s="577">
        <v>0</v>
      </c>
      <c r="DH9" s="577">
        <v>0</v>
      </c>
      <c r="DI9" s="577">
        <v>0</v>
      </c>
      <c r="DJ9" s="577">
        <v>0</v>
      </c>
      <c r="DK9" s="577">
        <v>0</v>
      </c>
      <c r="DL9" s="577">
        <v>0</v>
      </c>
      <c r="DM9" s="577">
        <v>0</v>
      </c>
      <c r="DN9" s="577">
        <v>0</v>
      </c>
      <c r="DO9" s="577">
        <v>0</v>
      </c>
      <c r="DP9" s="577">
        <v>0</v>
      </c>
      <c r="DQ9" s="577">
        <v>0</v>
      </c>
      <c r="DR9" s="577">
        <v>0</v>
      </c>
      <c r="DS9" s="577">
        <v>0</v>
      </c>
      <c r="DT9" s="577">
        <v>0</v>
      </c>
      <c r="DU9" s="577">
        <v>0</v>
      </c>
      <c r="DV9" s="577">
        <v>0</v>
      </c>
      <c r="DW9" s="577">
        <v>0</v>
      </c>
      <c r="DX9" s="577">
        <v>0</v>
      </c>
      <c r="DY9" s="218"/>
      <c r="DZ9" s="570">
        <v>-4.8175213807342569E-2</v>
      </c>
      <c r="EA9" s="570">
        <v>-4.8175213807342569E-2</v>
      </c>
      <c r="EB9" s="570">
        <v>-4.8175213807342569E-2</v>
      </c>
      <c r="EC9" s="570">
        <v>-4.8175213807342569E-2</v>
      </c>
      <c r="ED9" s="570">
        <v>-4.8175213807342569E-2</v>
      </c>
      <c r="EE9" s="570">
        <v>-4.8175213807342569E-2</v>
      </c>
      <c r="EF9" s="570">
        <v>0</v>
      </c>
      <c r="EG9" s="570">
        <v>0</v>
      </c>
      <c r="EH9" s="570">
        <v>0</v>
      </c>
      <c r="EI9" s="570">
        <v>0</v>
      </c>
      <c r="EJ9" s="570">
        <v>0</v>
      </c>
      <c r="EK9" s="570">
        <v>0</v>
      </c>
      <c r="EL9" s="570">
        <v>0</v>
      </c>
      <c r="EM9" s="570">
        <v>0</v>
      </c>
      <c r="EN9" s="570">
        <v>0</v>
      </c>
      <c r="EO9" s="570">
        <v>0</v>
      </c>
      <c r="EP9" s="570">
        <v>0</v>
      </c>
      <c r="EQ9" s="570">
        <v>0</v>
      </c>
      <c r="ER9" s="570">
        <v>0</v>
      </c>
      <c r="ES9" s="570">
        <v>0</v>
      </c>
      <c r="ET9" s="570">
        <v>0</v>
      </c>
      <c r="EU9" s="570">
        <v>0</v>
      </c>
      <c r="EV9" s="570">
        <v>0</v>
      </c>
      <c r="EW9" s="570">
        <v>0</v>
      </c>
      <c r="EX9" s="570">
        <v>0</v>
      </c>
      <c r="EY9" s="570">
        <v>0</v>
      </c>
      <c r="EZ9" s="570">
        <v>0</v>
      </c>
      <c r="FA9" s="570">
        <v>0</v>
      </c>
      <c r="FB9" s="570">
        <v>0</v>
      </c>
      <c r="FC9" s="570">
        <v>0</v>
      </c>
      <c r="FD9" s="218"/>
      <c r="FE9" s="570">
        <v>-1.6653696460862406E-2</v>
      </c>
      <c r="FF9" s="570">
        <v>-1.4200779636620812E-2</v>
      </c>
      <c r="FG9" s="570">
        <v>-1.2326657896765804E-2</v>
      </c>
      <c r="FH9" s="570">
        <v>-1.0961875831171003E-2</v>
      </c>
      <c r="FI9" s="570">
        <v>-1.0009967592438633E-2</v>
      </c>
      <c r="FJ9" s="570">
        <v>-9.3628914314832067E-3</v>
      </c>
      <c r="FK9" s="570">
        <v>0</v>
      </c>
      <c r="FL9" s="570">
        <v>0</v>
      </c>
      <c r="FM9" s="570">
        <v>0</v>
      </c>
      <c r="FN9" s="570">
        <v>0</v>
      </c>
      <c r="FO9" s="570">
        <v>0</v>
      </c>
      <c r="FP9" s="570">
        <v>0</v>
      </c>
      <c r="FQ9" s="570">
        <v>0</v>
      </c>
      <c r="FR9" s="570">
        <v>0</v>
      </c>
      <c r="FS9" s="570">
        <v>0</v>
      </c>
      <c r="FT9" s="570">
        <v>0</v>
      </c>
      <c r="FU9" s="570">
        <v>0</v>
      </c>
      <c r="FV9" s="570">
        <v>0</v>
      </c>
      <c r="FW9" s="570">
        <v>0</v>
      </c>
      <c r="FX9" s="570">
        <v>0</v>
      </c>
      <c r="FY9" s="570">
        <v>0</v>
      </c>
      <c r="FZ9" s="570">
        <v>0</v>
      </c>
      <c r="GA9" s="570">
        <v>0</v>
      </c>
      <c r="GB9" s="570">
        <v>0</v>
      </c>
      <c r="GC9" s="570">
        <v>0</v>
      </c>
      <c r="GD9" s="570">
        <v>0</v>
      </c>
      <c r="GE9" s="570">
        <v>0</v>
      </c>
      <c r="GF9" s="570">
        <v>0</v>
      </c>
      <c r="GG9" s="570">
        <v>0</v>
      </c>
      <c r="GH9" s="570">
        <v>0</v>
      </c>
    </row>
    <row r="10" spans="1:190" x14ac:dyDescent="0.15">
      <c r="A10">
        <f>A9+1</f>
        <v>2</v>
      </c>
      <c r="B10" s="14" t="str">
        <f ca="1">OFFSET(Inputs!$E$10,$A10,0)</f>
        <v>Std 2</v>
      </c>
      <c r="C10" s="14">
        <f ca="1">OFFSET(Inputs!$B$10,$A10,0)</f>
        <v>2</v>
      </c>
      <c r="D10" s="8" t="str">
        <f ca="1">OFFSET(Inputs!$D$10,$A10,0)&amp;" - "&amp;OFFSET(Inputs!$F$10,$A10,0)</f>
        <v>2005 T-20 - Commercial Refrigeration Equipment, Transparent Door</v>
      </c>
      <c r="E10" s="24"/>
      <c r="F10" s="583">
        <v>0</v>
      </c>
      <c r="G10" s="583">
        <v>2.8220012788486599</v>
      </c>
      <c r="H10" s="583">
        <v>2.8220012788486599</v>
      </c>
      <c r="I10" s="583">
        <v>2.8220012788486599</v>
      </c>
      <c r="J10" s="583">
        <v>2.8220012788486599</v>
      </c>
      <c r="K10" s="583">
        <v>2.8220012788486599</v>
      </c>
      <c r="L10" s="583">
        <v>0</v>
      </c>
      <c r="M10" s="583">
        <v>0</v>
      </c>
      <c r="N10" s="583">
        <v>0</v>
      </c>
      <c r="O10" s="583">
        <v>0</v>
      </c>
      <c r="P10" s="583">
        <v>0</v>
      </c>
      <c r="Q10" s="583">
        <v>0</v>
      </c>
      <c r="R10" s="583">
        <v>0</v>
      </c>
      <c r="S10" s="583">
        <v>0</v>
      </c>
      <c r="T10" s="583">
        <v>0</v>
      </c>
      <c r="U10" s="583">
        <v>0</v>
      </c>
      <c r="V10" s="583">
        <v>0</v>
      </c>
      <c r="W10" s="583">
        <v>0</v>
      </c>
      <c r="X10" s="583">
        <v>0</v>
      </c>
      <c r="Y10" s="583">
        <v>0</v>
      </c>
      <c r="Z10" s="583">
        <v>0</v>
      </c>
      <c r="AA10" s="583">
        <v>0</v>
      </c>
      <c r="AB10" s="583">
        <v>0</v>
      </c>
      <c r="AC10" s="583">
        <v>0</v>
      </c>
      <c r="AD10" s="583">
        <v>0</v>
      </c>
      <c r="AE10" s="583">
        <v>0</v>
      </c>
      <c r="AF10" s="583">
        <v>0</v>
      </c>
      <c r="AG10" s="583">
        <v>0</v>
      </c>
      <c r="AH10" s="583">
        <v>0</v>
      </c>
      <c r="AI10" s="583">
        <v>0</v>
      </c>
      <c r="AJ10" s="218"/>
      <c r="AK10" s="570">
        <v>0</v>
      </c>
      <c r="AL10" s="570">
        <v>1.5084791505788058</v>
      </c>
      <c r="AM10" s="570">
        <v>1.3932406774714186</v>
      </c>
      <c r="AN10" s="570">
        <v>1.3055678891226628</v>
      </c>
      <c r="AO10" s="570">
        <v>1.2436531996467259</v>
      </c>
      <c r="AP10" s="570">
        <v>1.2022997996218987</v>
      </c>
      <c r="AQ10" s="570">
        <v>0</v>
      </c>
      <c r="AR10" s="570">
        <v>0</v>
      </c>
      <c r="AS10" s="570">
        <v>0</v>
      </c>
      <c r="AT10" s="570">
        <v>0</v>
      </c>
      <c r="AU10" s="570">
        <v>0</v>
      </c>
      <c r="AV10" s="570">
        <v>0</v>
      </c>
      <c r="AW10" s="570">
        <v>0</v>
      </c>
      <c r="AX10" s="570">
        <v>0</v>
      </c>
      <c r="AY10" s="570">
        <v>0</v>
      </c>
      <c r="AZ10" s="570">
        <v>0</v>
      </c>
      <c r="BA10" s="570">
        <v>0</v>
      </c>
      <c r="BB10" s="570">
        <v>0</v>
      </c>
      <c r="BC10" s="570">
        <v>0</v>
      </c>
      <c r="BD10" s="570">
        <v>0</v>
      </c>
      <c r="BE10" s="570">
        <v>0</v>
      </c>
      <c r="BF10" s="570">
        <v>0</v>
      </c>
      <c r="BG10" s="570">
        <v>0</v>
      </c>
      <c r="BH10" s="570">
        <v>0</v>
      </c>
      <c r="BI10" s="570">
        <v>0</v>
      </c>
      <c r="BJ10" s="570">
        <v>0</v>
      </c>
      <c r="BK10" s="570">
        <v>0</v>
      </c>
      <c r="BL10" s="570">
        <v>0</v>
      </c>
      <c r="BM10" s="570">
        <v>0</v>
      </c>
      <c r="BN10" s="570">
        <v>0</v>
      </c>
      <c r="BO10" s="218"/>
      <c r="BP10" s="577">
        <v>0</v>
      </c>
      <c r="BQ10" s="577">
        <v>0.46679720402007918</v>
      </c>
      <c r="BR10" s="577">
        <v>0.46679720402007918</v>
      </c>
      <c r="BS10" s="577">
        <v>0.46679720402007918</v>
      </c>
      <c r="BT10" s="577">
        <v>0.46679720402007918</v>
      </c>
      <c r="BU10" s="577">
        <v>0.46679720402007918</v>
      </c>
      <c r="BV10" s="577">
        <v>0</v>
      </c>
      <c r="BW10" s="577">
        <v>0</v>
      </c>
      <c r="BX10" s="577">
        <v>0</v>
      </c>
      <c r="BY10" s="577">
        <v>0</v>
      </c>
      <c r="BZ10" s="577">
        <v>0</v>
      </c>
      <c r="CA10" s="577">
        <v>0</v>
      </c>
      <c r="CB10" s="577">
        <v>0</v>
      </c>
      <c r="CC10" s="577">
        <v>0</v>
      </c>
      <c r="CD10" s="577">
        <v>0</v>
      </c>
      <c r="CE10" s="577">
        <v>0</v>
      </c>
      <c r="CF10" s="577">
        <v>0</v>
      </c>
      <c r="CG10" s="577">
        <v>0</v>
      </c>
      <c r="CH10" s="577">
        <v>0</v>
      </c>
      <c r="CI10" s="577">
        <v>0</v>
      </c>
      <c r="CJ10" s="577">
        <v>0</v>
      </c>
      <c r="CK10" s="577">
        <v>0</v>
      </c>
      <c r="CL10" s="577">
        <v>0</v>
      </c>
      <c r="CM10" s="577">
        <v>0</v>
      </c>
      <c r="CN10" s="577">
        <v>0</v>
      </c>
      <c r="CO10" s="577">
        <v>0</v>
      </c>
      <c r="CP10" s="577">
        <v>0</v>
      </c>
      <c r="CQ10" s="577">
        <v>0</v>
      </c>
      <c r="CR10" s="577">
        <v>0</v>
      </c>
      <c r="CS10" s="577">
        <v>0</v>
      </c>
      <c r="CT10" s="218"/>
      <c r="CU10" s="577">
        <v>0</v>
      </c>
      <c r="CV10" s="577">
        <v>0.24952286701303555</v>
      </c>
      <c r="CW10" s="577">
        <v>0.23046086394264068</v>
      </c>
      <c r="CX10" s="577">
        <v>0.21595859820074129</v>
      </c>
      <c r="CY10" s="577">
        <v>0.20571707061825542</v>
      </c>
      <c r="CZ10" s="577">
        <v>0.19887665858407352</v>
      </c>
      <c r="DA10" s="577">
        <v>0</v>
      </c>
      <c r="DB10" s="577">
        <v>0</v>
      </c>
      <c r="DC10" s="577">
        <v>0</v>
      </c>
      <c r="DD10" s="577">
        <v>0</v>
      </c>
      <c r="DE10" s="577">
        <v>0</v>
      </c>
      <c r="DF10" s="577">
        <v>0</v>
      </c>
      <c r="DG10" s="577">
        <v>0</v>
      </c>
      <c r="DH10" s="577">
        <v>0</v>
      </c>
      <c r="DI10" s="577">
        <v>0</v>
      </c>
      <c r="DJ10" s="577">
        <v>0</v>
      </c>
      <c r="DK10" s="577">
        <v>0</v>
      </c>
      <c r="DL10" s="577">
        <v>0</v>
      </c>
      <c r="DM10" s="577">
        <v>0</v>
      </c>
      <c r="DN10" s="577">
        <v>0</v>
      </c>
      <c r="DO10" s="577">
        <v>0</v>
      </c>
      <c r="DP10" s="577">
        <v>0</v>
      </c>
      <c r="DQ10" s="577">
        <v>0</v>
      </c>
      <c r="DR10" s="577">
        <v>0</v>
      </c>
      <c r="DS10" s="577">
        <v>0</v>
      </c>
      <c r="DT10" s="577">
        <v>0</v>
      </c>
      <c r="DU10" s="577">
        <v>0</v>
      </c>
      <c r="DV10" s="577">
        <v>0</v>
      </c>
      <c r="DW10" s="577">
        <v>0</v>
      </c>
      <c r="DX10" s="577">
        <v>0</v>
      </c>
      <c r="DY10" s="218"/>
      <c r="DZ10" s="570">
        <v>0</v>
      </c>
      <c r="EA10" s="570">
        <v>-6.4133701411805508E-2</v>
      </c>
      <c r="EB10" s="570">
        <v>-6.4133701411805508E-2</v>
      </c>
      <c r="EC10" s="570">
        <v>-6.4133701411805508E-2</v>
      </c>
      <c r="ED10" s="570">
        <v>-6.4133701411805508E-2</v>
      </c>
      <c r="EE10" s="570">
        <v>-6.4133701411805508E-2</v>
      </c>
      <c r="EF10" s="570">
        <v>0</v>
      </c>
      <c r="EG10" s="570">
        <v>0</v>
      </c>
      <c r="EH10" s="570">
        <v>0</v>
      </c>
      <c r="EI10" s="570">
        <v>0</v>
      </c>
      <c r="EJ10" s="570">
        <v>0</v>
      </c>
      <c r="EK10" s="570">
        <v>0</v>
      </c>
      <c r="EL10" s="570">
        <v>0</v>
      </c>
      <c r="EM10" s="570">
        <v>0</v>
      </c>
      <c r="EN10" s="570">
        <v>0</v>
      </c>
      <c r="EO10" s="570">
        <v>0</v>
      </c>
      <c r="EP10" s="570">
        <v>0</v>
      </c>
      <c r="EQ10" s="570">
        <v>0</v>
      </c>
      <c r="ER10" s="570">
        <v>0</v>
      </c>
      <c r="ES10" s="570">
        <v>0</v>
      </c>
      <c r="ET10" s="570">
        <v>0</v>
      </c>
      <c r="EU10" s="570">
        <v>0</v>
      </c>
      <c r="EV10" s="570">
        <v>0</v>
      </c>
      <c r="EW10" s="570">
        <v>0</v>
      </c>
      <c r="EX10" s="570">
        <v>0</v>
      </c>
      <c r="EY10" s="570">
        <v>0</v>
      </c>
      <c r="EZ10" s="570">
        <v>0</v>
      </c>
      <c r="FA10" s="570">
        <v>0</v>
      </c>
      <c r="FB10" s="570">
        <v>0</v>
      </c>
      <c r="FC10" s="570">
        <v>0</v>
      </c>
      <c r="FD10" s="218"/>
      <c r="FE10" s="570">
        <v>0</v>
      </c>
      <c r="FF10" s="570">
        <v>-3.4282178450544702E-2</v>
      </c>
      <c r="FG10" s="570">
        <v>-3.1663232144313117E-2</v>
      </c>
      <c r="FH10" s="570">
        <v>-2.9670752384632224E-2</v>
      </c>
      <c r="FI10" s="570">
        <v>-2.8263659397957726E-2</v>
      </c>
      <c r="FJ10" s="570">
        <v>-2.7323848835349749E-2</v>
      </c>
      <c r="FK10" s="570">
        <v>0</v>
      </c>
      <c r="FL10" s="570">
        <v>0</v>
      </c>
      <c r="FM10" s="570">
        <v>0</v>
      </c>
      <c r="FN10" s="570">
        <v>0</v>
      </c>
      <c r="FO10" s="570">
        <v>0</v>
      </c>
      <c r="FP10" s="570">
        <v>0</v>
      </c>
      <c r="FQ10" s="570">
        <v>0</v>
      </c>
      <c r="FR10" s="570">
        <v>0</v>
      </c>
      <c r="FS10" s="570">
        <v>0</v>
      </c>
      <c r="FT10" s="570">
        <v>0</v>
      </c>
      <c r="FU10" s="570">
        <v>0</v>
      </c>
      <c r="FV10" s="570">
        <v>0</v>
      </c>
      <c r="FW10" s="570">
        <v>0</v>
      </c>
      <c r="FX10" s="570">
        <v>0</v>
      </c>
      <c r="FY10" s="570">
        <v>0</v>
      </c>
      <c r="FZ10" s="570">
        <v>0</v>
      </c>
      <c r="GA10" s="570">
        <v>0</v>
      </c>
      <c r="GB10" s="570">
        <v>0</v>
      </c>
      <c r="GC10" s="570">
        <v>0</v>
      </c>
      <c r="GD10" s="570">
        <v>0</v>
      </c>
      <c r="GE10" s="570">
        <v>0</v>
      </c>
      <c r="GF10" s="570">
        <v>0</v>
      </c>
      <c r="GG10" s="570">
        <v>0</v>
      </c>
      <c r="GH10" s="570">
        <v>0</v>
      </c>
    </row>
    <row r="11" spans="1:190" x14ac:dyDescent="0.15">
      <c r="A11">
        <f t="shared" ref="A11:A74" si="6">A10+1</f>
        <v>3</v>
      </c>
      <c r="B11" s="14" t="str">
        <f ca="1">OFFSET(Inputs!$E$10,$A11,0)</f>
        <v>std 3</v>
      </c>
      <c r="C11" s="14">
        <f ca="1">OFFSET(Inputs!$B$10,$A11,0)</f>
        <v>3</v>
      </c>
      <c r="D11" s="8" t="str">
        <f ca="1">OFFSET(Inputs!$D$10,$A11,0)&amp;" - "&amp;OFFSET(Inputs!$F$10,$A11,0)</f>
        <v>2005 T-20 - Commercial Ice Maker Equipment</v>
      </c>
      <c r="E11" s="24"/>
      <c r="F11" s="583">
        <v>0</v>
      </c>
      <c r="G11" s="583">
        <v>0</v>
      </c>
      <c r="H11" s="583">
        <v>1.4651883084325781</v>
      </c>
      <c r="I11" s="583">
        <v>1.4651883084325781</v>
      </c>
      <c r="J11" s="583">
        <v>1.4651883084325781</v>
      </c>
      <c r="K11" s="583">
        <v>1.4651883084325781</v>
      </c>
      <c r="L11" s="583">
        <v>0</v>
      </c>
      <c r="M11" s="583">
        <v>0</v>
      </c>
      <c r="N11" s="583">
        <v>0</v>
      </c>
      <c r="O11" s="583">
        <v>0</v>
      </c>
      <c r="P11" s="583">
        <v>0</v>
      </c>
      <c r="Q11" s="583">
        <v>0</v>
      </c>
      <c r="R11" s="583">
        <v>0</v>
      </c>
      <c r="S11" s="583">
        <v>0</v>
      </c>
      <c r="T11" s="583">
        <v>0</v>
      </c>
      <c r="U11" s="583">
        <v>0</v>
      </c>
      <c r="V11" s="583">
        <v>0</v>
      </c>
      <c r="W11" s="583">
        <v>0</v>
      </c>
      <c r="X11" s="583">
        <v>0</v>
      </c>
      <c r="Y11" s="583">
        <v>0</v>
      </c>
      <c r="Z11" s="583">
        <v>0</v>
      </c>
      <c r="AA11" s="583">
        <v>0</v>
      </c>
      <c r="AB11" s="583">
        <v>0</v>
      </c>
      <c r="AC11" s="583">
        <v>0</v>
      </c>
      <c r="AD11" s="583">
        <v>0</v>
      </c>
      <c r="AE11" s="583">
        <v>0</v>
      </c>
      <c r="AF11" s="583">
        <v>0</v>
      </c>
      <c r="AG11" s="583">
        <v>0</v>
      </c>
      <c r="AH11" s="583">
        <v>0</v>
      </c>
      <c r="AI11" s="583">
        <v>0</v>
      </c>
      <c r="AJ11" s="218"/>
      <c r="AK11" s="570">
        <v>0</v>
      </c>
      <c r="AL11" s="570">
        <v>0</v>
      </c>
      <c r="AM11" s="570">
        <v>0.90337594906722707</v>
      </c>
      <c r="AN11" s="570">
        <v>0.89358449291724051</v>
      </c>
      <c r="AO11" s="570">
        <v>0.88753610449919629</v>
      </c>
      <c r="AP11" s="570">
        <v>0.88382713341361607</v>
      </c>
      <c r="AQ11" s="570">
        <v>0</v>
      </c>
      <c r="AR11" s="570">
        <v>0</v>
      </c>
      <c r="AS11" s="570">
        <v>0</v>
      </c>
      <c r="AT11" s="570">
        <v>0</v>
      </c>
      <c r="AU11" s="570">
        <v>0</v>
      </c>
      <c r="AV11" s="570">
        <v>0</v>
      </c>
      <c r="AW11" s="570">
        <v>0</v>
      </c>
      <c r="AX11" s="570">
        <v>0</v>
      </c>
      <c r="AY11" s="570">
        <v>0</v>
      </c>
      <c r="AZ11" s="570">
        <v>0</v>
      </c>
      <c r="BA11" s="570">
        <v>0</v>
      </c>
      <c r="BB11" s="570">
        <v>0</v>
      </c>
      <c r="BC11" s="570">
        <v>0</v>
      </c>
      <c r="BD11" s="570">
        <v>0</v>
      </c>
      <c r="BE11" s="570">
        <v>0</v>
      </c>
      <c r="BF11" s="570">
        <v>0</v>
      </c>
      <c r="BG11" s="570">
        <v>0</v>
      </c>
      <c r="BH11" s="570">
        <v>0</v>
      </c>
      <c r="BI11" s="570">
        <v>0</v>
      </c>
      <c r="BJ11" s="570">
        <v>0</v>
      </c>
      <c r="BK11" s="570">
        <v>0</v>
      </c>
      <c r="BL11" s="570">
        <v>0</v>
      </c>
      <c r="BM11" s="570">
        <v>0</v>
      </c>
      <c r="BN11" s="570">
        <v>0</v>
      </c>
      <c r="BO11" s="218"/>
      <c r="BP11" s="577">
        <v>0</v>
      </c>
      <c r="BQ11" s="577">
        <v>0</v>
      </c>
      <c r="BR11" s="577">
        <v>0.23101360628310982</v>
      </c>
      <c r="BS11" s="577">
        <v>0.23101360628310982</v>
      </c>
      <c r="BT11" s="577">
        <v>0.23101360628310982</v>
      </c>
      <c r="BU11" s="577">
        <v>0.23101360628310982</v>
      </c>
      <c r="BV11" s="577">
        <v>0</v>
      </c>
      <c r="BW11" s="577">
        <v>0</v>
      </c>
      <c r="BX11" s="577">
        <v>0</v>
      </c>
      <c r="BY11" s="577">
        <v>0</v>
      </c>
      <c r="BZ11" s="577">
        <v>0</v>
      </c>
      <c r="CA11" s="577">
        <v>0</v>
      </c>
      <c r="CB11" s="577">
        <v>0</v>
      </c>
      <c r="CC11" s="577">
        <v>0</v>
      </c>
      <c r="CD11" s="577">
        <v>0</v>
      </c>
      <c r="CE11" s="577">
        <v>0</v>
      </c>
      <c r="CF11" s="577">
        <v>0</v>
      </c>
      <c r="CG11" s="577">
        <v>0</v>
      </c>
      <c r="CH11" s="577">
        <v>0</v>
      </c>
      <c r="CI11" s="577">
        <v>0</v>
      </c>
      <c r="CJ11" s="577">
        <v>0</v>
      </c>
      <c r="CK11" s="577">
        <v>0</v>
      </c>
      <c r="CL11" s="577">
        <v>0</v>
      </c>
      <c r="CM11" s="577">
        <v>0</v>
      </c>
      <c r="CN11" s="577">
        <v>0</v>
      </c>
      <c r="CO11" s="577">
        <v>0</v>
      </c>
      <c r="CP11" s="577">
        <v>0</v>
      </c>
      <c r="CQ11" s="577">
        <v>0</v>
      </c>
      <c r="CR11" s="577">
        <v>0</v>
      </c>
      <c r="CS11" s="577">
        <v>0</v>
      </c>
      <c r="CT11" s="218"/>
      <c r="CU11" s="577">
        <v>0</v>
      </c>
      <c r="CV11" s="577">
        <v>0</v>
      </c>
      <c r="CW11" s="577">
        <v>0.14243366168182214</v>
      </c>
      <c r="CX11" s="577">
        <v>0.14088986039501614</v>
      </c>
      <c r="CY11" s="577">
        <v>0.139936221867728</v>
      </c>
      <c r="CZ11" s="577">
        <v>0.13935143506513861</v>
      </c>
      <c r="DA11" s="577">
        <v>0</v>
      </c>
      <c r="DB11" s="577">
        <v>0</v>
      </c>
      <c r="DC11" s="577">
        <v>0</v>
      </c>
      <c r="DD11" s="577">
        <v>0</v>
      </c>
      <c r="DE11" s="577">
        <v>0</v>
      </c>
      <c r="DF11" s="577">
        <v>0</v>
      </c>
      <c r="DG11" s="577">
        <v>0</v>
      </c>
      <c r="DH11" s="577">
        <v>0</v>
      </c>
      <c r="DI11" s="577">
        <v>0</v>
      </c>
      <c r="DJ11" s="577">
        <v>0</v>
      </c>
      <c r="DK11" s="577">
        <v>0</v>
      </c>
      <c r="DL11" s="577">
        <v>0</v>
      </c>
      <c r="DM11" s="577">
        <v>0</v>
      </c>
      <c r="DN11" s="577">
        <v>0</v>
      </c>
      <c r="DO11" s="577">
        <v>0</v>
      </c>
      <c r="DP11" s="577">
        <v>0</v>
      </c>
      <c r="DQ11" s="577">
        <v>0</v>
      </c>
      <c r="DR11" s="577">
        <v>0</v>
      </c>
      <c r="DS11" s="577">
        <v>0</v>
      </c>
      <c r="DT11" s="577">
        <v>0</v>
      </c>
      <c r="DU11" s="577">
        <v>0</v>
      </c>
      <c r="DV11" s="577">
        <v>0</v>
      </c>
      <c r="DW11" s="577">
        <v>0</v>
      </c>
      <c r="DX11" s="577">
        <v>0</v>
      </c>
      <c r="DY11" s="218"/>
      <c r="DZ11" s="570">
        <v>0</v>
      </c>
      <c r="EA11" s="570">
        <v>0</v>
      </c>
      <c r="EB11" s="570">
        <v>-1.7055245760078001E-2</v>
      </c>
      <c r="EC11" s="570">
        <v>-1.7055245760078001E-2</v>
      </c>
      <c r="ED11" s="570">
        <v>-1.7055245760078001E-2</v>
      </c>
      <c r="EE11" s="570">
        <v>-1.7055245760078001E-2</v>
      </c>
      <c r="EF11" s="570">
        <v>0</v>
      </c>
      <c r="EG11" s="570">
        <v>0</v>
      </c>
      <c r="EH11" s="570">
        <v>0</v>
      </c>
      <c r="EI11" s="570">
        <v>0</v>
      </c>
      <c r="EJ11" s="570">
        <v>0</v>
      </c>
      <c r="EK11" s="570">
        <v>0</v>
      </c>
      <c r="EL11" s="570">
        <v>0</v>
      </c>
      <c r="EM11" s="570">
        <v>0</v>
      </c>
      <c r="EN11" s="570">
        <v>0</v>
      </c>
      <c r="EO11" s="570">
        <v>0</v>
      </c>
      <c r="EP11" s="570">
        <v>0</v>
      </c>
      <c r="EQ11" s="570">
        <v>0</v>
      </c>
      <c r="ER11" s="570">
        <v>0</v>
      </c>
      <c r="ES11" s="570">
        <v>0</v>
      </c>
      <c r="ET11" s="570">
        <v>0</v>
      </c>
      <c r="EU11" s="570">
        <v>0</v>
      </c>
      <c r="EV11" s="570">
        <v>0</v>
      </c>
      <c r="EW11" s="570">
        <v>0</v>
      </c>
      <c r="EX11" s="570">
        <v>0</v>
      </c>
      <c r="EY11" s="570">
        <v>0</v>
      </c>
      <c r="EZ11" s="570">
        <v>0</v>
      </c>
      <c r="FA11" s="570">
        <v>0</v>
      </c>
      <c r="FB11" s="570">
        <v>0</v>
      </c>
      <c r="FC11" s="570">
        <v>0</v>
      </c>
      <c r="FD11" s="218"/>
      <c r="FE11" s="570">
        <v>0</v>
      </c>
      <c r="FF11" s="570">
        <v>0</v>
      </c>
      <c r="FG11" s="570">
        <v>-1.0515575872679199E-2</v>
      </c>
      <c r="FH11" s="570">
        <v>-1.040160029013739E-2</v>
      </c>
      <c r="FI11" s="570">
        <v>-1.0331195175430663E-2</v>
      </c>
      <c r="FJ11" s="570">
        <v>-1.0288021603120858E-2</v>
      </c>
      <c r="FK11" s="570">
        <v>0</v>
      </c>
      <c r="FL11" s="570">
        <v>0</v>
      </c>
      <c r="FM11" s="570">
        <v>0</v>
      </c>
      <c r="FN11" s="570">
        <v>0</v>
      </c>
      <c r="FO11" s="570">
        <v>0</v>
      </c>
      <c r="FP11" s="570">
        <v>0</v>
      </c>
      <c r="FQ11" s="570">
        <v>0</v>
      </c>
      <c r="FR11" s="570">
        <v>0</v>
      </c>
      <c r="FS11" s="570">
        <v>0</v>
      </c>
      <c r="FT11" s="570">
        <v>0</v>
      </c>
      <c r="FU11" s="570">
        <v>0</v>
      </c>
      <c r="FV11" s="570">
        <v>0</v>
      </c>
      <c r="FW11" s="570">
        <v>0</v>
      </c>
      <c r="FX11" s="570">
        <v>0</v>
      </c>
      <c r="FY11" s="570">
        <v>0</v>
      </c>
      <c r="FZ11" s="570">
        <v>0</v>
      </c>
      <c r="GA11" s="570">
        <v>0</v>
      </c>
      <c r="GB11" s="570">
        <v>0</v>
      </c>
      <c r="GC11" s="570">
        <v>0</v>
      </c>
      <c r="GD11" s="570">
        <v>0</v>
      </c>
      <c r="GE11" s="570">
        <v>0</v>
      </c>
      <c r="GF11" s="570">
        <v>0</v>
      </c>
      <c r="GG11" s="570">
        <v>0</v>
      </c>
      <c r="GH11" s="570">
        <v>0</v>
      </c>
    </row>
    <row r="12" spans="1:190" x14ac:dyDescent="0.15">
      <c r="A12">
        <f t="shared" si="6"/>
        <v>4</v>
      </c>
      <c r="B12" s="14" t="str">
        <f ca="1">OFFSET(Inputs!$E$10,$A12,0)</f>
        <v>std 4</v>
      </c>
      <c r="C12" s="14">
        <f ca="1">OFFSET(Inputs!$B$10,$A12,0)</f>
        <v>4</v>
      </c>
      <c r="D12" s="8" t="str">
        <f ca="1">OFFSET(Inputs!$D$10,$A12,0)&amp;" - "&amp;OFFSET(Inputs!$F$10,$A12,0)</f>
        <v>2005 T-20 - Walk-In Refrigerators / Freezers</v>
      </c>
      <c r="E12" s="24"/>
      <c r="F12" s="583">
        <v>0</v>
      </c>
      <c r="G12" s="583">
        <v>0</v>
      </c>
      <c r="H12" s="583">
        <v>0</v>
      </c>
      <c r="I12" s="583">
        <v>0</v>
      </c>
      <c r="J12" s="583">
        <v>20.719861421078349</v>
      </c>
      <c r="K12" s="583">
        <v>20.719861421078349</v>
      </c>
      <c r="L12" s="583">
        <v>20.719861421078349</v>
      </c>
      <c r="M12" s="583">
        <v>20.719861421078349</v>
      </c>
      <c r="N12" s="583">
        <v>20.719861421078349</v>
      </c>
      <c r="O12" s="583">
        <v>20.719861421078349</v>
      </c>
      <c r="P12" s="583">
        <v>20.719861421078349</v>
      </c>
      <c r="Q12" s="583">
        <v>20.719861421078349</v>
      </c>
      <c r="R12" s="583">
        <v>20.719861421078349</v>
      </c>
      <c r="S12" s="583">
        <v>20.719861421078349</v>
      </c>
      <c r="T12" s="583">
        <v>20.719861421078349</v>
      </c>
      <c r="U12" s="583">
        <v>20.719861421078349</v>
      </c>
      <c r="V12" s="583">
        <v>20.719861421078349</v>
      </c>
      <c r="W12" s="583">
        <v>20.719861421078349</v>
      </c>
      <c r="X12" s="583">
        <v>20.719861421078349</v>
      </c>
      <c r="Y12" s="583">
        <v>20.719861421078349</v>
      </c>
      <c r="Z12" s="583">
        <v>20.719861421078349</v>
      </c>
      <c r="AA12" s="583">
        <v>20.719861421078349</v>
      </c>
      <c r="AB12" s="583">
        <v>20.719861421078349</v>
      </c>
      <c r="AC12" s="583">
        <v>20.719861421078349</v>
      </c>
      <c r="AD12" s="583">
        <v>20.719861421078349</v>
      </c>
      <c r="AE12" s="583">
        <v>20.719861421078349</v>
      </c>
      <c r="AF12" s="583">
        <v>20.719861421078349</v>
      </c>
      <c r="AG12" s="583">
        <v>20.719861421078349</v>
      </c>
      <c r="AH12" s="583">
        <v>20.719861421078349</v>
      </c>
      <c r="AI12" s="583">
        <v>20.719861421078349</v>
      </c>
      <c r="AJ12" s="218"/>
      <c r="AK12" s="570">
        <v>0</v>
      </c>
      <c r="AL12" s="570">
        <v>0</v>
      </c>
      <c r="AM12" s="570">
        <v>0</v>
      </c>
      <c r="AN12" s="570">
        <v>0</v>
      </c>
      <c r="AO12" s="570">
        <v>12.125614925427321</v>
      </c>
      <c r="AP12" s="570">
        <v>11.746951256345303</v>
      </c>
      <c r="AQ12" s="570">
        <v>11.411850664237321</v>
      </c>
      <c r="AR12" s="570">
        <v>11.123664155024457</v>
      </c>
      <c r="AS12" s="570">
        <v>10.879040722785629</v>
      </c>
      <c r="AT12" s="570">
        <v>10.67798036752084</v>
      </c>
      <c r="AU12" s="570">
        <v>10.512105574427389</v>
      </c>
      <c r="AV12" s="570">
        <v>10.378065337584196</v>
      </c>
      <c r="AW12" s="570">
        <v>10.272508651070183</v>
      </c>
      <c r="AX12" s="570">
        <v>10.187058000082645</v>
      </c>
      <c r="AY12" s="570">
        <v>10.120037881661048</v>
      </c>
      <c r="AZ12" s="570">
        <v>10.068097289884314</v>
      </c>
      <c r="BA12" s="570">
        <v>10.027885218831354</v>
      </c>
      <c r="BB12" s="570">
        <v>9.9960506625810979</v>
      </c>
      <c r="BC12" s="570">
        <v>9.9709181181729978</v>
      </c>
      <c r="BD12" s="570">
        <v>9.9508120826465198</v>
      </c>
      <c r="BE12" s="570">
        <v>9.9357325560016605</v>
      </c>
      <c r="BF12" s="570">
        <v>9.9240040352778802</v>
      </c>
      <c r="BG12" s="570">
        <v>9.9156265204751808</v>
      </c>
      <c r="BH12" s="570">
        <v>9.9089245086330227</v>
      </c>
      <c r="BI12" s="570">
        <v>9.9038979997514005</v>
      </c>
      <c r="BJ12" s="570">
        <v>9.8988714908697819</v>
      </c>
      <c r="BK12" s="570">
        <v>9.8955204849487028</v>
      </c>
      <c r="BL12" s="570">
        <v>9.8938449819881633</v>
      </c>
      <c r="BM12" s="570">
        <v>9.8921694790276238</v>
      </c>
      <c r="BN12" s="570">
        <v>9.8904939760670807</v>
      </c>
      <c r="BO12" s="218"/>
      <c r="BP12" s="577">
        <v>0</v>
      </c>
      <c r="BQ12" s="577">
        <v>0</v>
      </c>
      <c r="BR12" s="577">
        <v>0</v>
      </c>
      <c r="BS12" s="577">
        <v>0</v>
      </c>
      <c r="BT12" s="577">
        <v>2.7300788280200314</v>
      </c>
      <c r="BU12" s="577">
        <v>2.7300788280200314</v>
      </c>
      <c r="BV12" s="577">
        <v>2.7300788280200314</v>
      </c>
      <c r="BW12" s="577">
        <v>2.7300788280200314</v>
      </c>
      <c r="BX12" s="577">
        <v>2.7300788280200314</v>
      </c>
      <c r="BY12" s="577">
        <v>2.7300788280200314</v>
      </c>
      <c r="BZ12" s="577">
        <v>2.7300788280200314</v>
      </c>
      <c r="CA12" s="577">
        <v>2.7300788280200314</v>
      </c>
      <c r="CB12" s="577">
        <v>2.7300788280200314</v>
      </c>
      <c r="CC12" s="577">
        <v>2.7300788280200314</v>
      </c>
      <c r="CD12" s="577">
        <v>2.7300788280200314</v>
      </c>
      <c r="CE12" s="577">
        <v>2.7300788280200314</v>
      </c>
      <c r="CF12" s="577">
        <v>2.7300788280200314</v>
      </c>
      <c r="CG12" s="577">
        <v>2.7300788280200314</v>
      </c>
      <c r="CH12" s="577">
        <v>2.7300788280200314</v>
      </c>
      <c r="CI12" s="577">
        <v>2.7300788280200314</v>
      </c>
      <c r="CJ12" s="577">
        <v>2.7300788280200314</v>
      </c>
      <c r="CK12" s="577">
        <v>2.7300788280200314</v>
      </c>
      <c r="CL12" s="577">
        <v>2.7300788280200314</v>
      </c>
      <c r="CM12" s="577">
        <v>2.7300788280200314</v>
      </c>
      <c r="CN12" s="577">
        <v>2.7300788280200314</v>
      </c>
      <c r="CO12" s="577">
        <v>2.7300788280200314</v>
      </c>
      <c r="CP12" s="577">
        <v>2.7300788280200314</v>
      </c>
      <c r="CQ12" s="577">
        <v>2.7300788280200314</v>
      </c>
      <c r="CR12" s="577">
        <v>2.7300788280200314</v>
      </c>
      <c r="CS12" s="577">
        <v>2.7300788280200314</v>
      </c>
      <c r="CT12" s="218"/>
      <c r="CU12" s="577">
        <v>0</v>
      </c>
      <c r="CV12" s="577">
        <v>0</v>
      </c>
      <c r="CW12" s="577">
        <v>0</v>
      </c>
      <c r="CX12" s="577">
        <v>0</v>
      </c>
      <c r="CY12" s="577">
        <v>1.5976885130590777</v>
      </c>
      <c r="CZ12" s="577">
        <v>1.547795241820809</v>
      </c>
      <c r="DA12" s="577">
        <v>1.5036419044418099</v>
      </c>
      <c r="DB12" s="577">
        <v>1.4656700342958708</v>
      </c>
      <c r="DC12" s="577">
        <v>1.4334380980092016</v>
      </c>
      <c r="DD12" s="577">
        <v>1.4069460955818021</v>
      </c>
      <c r="DE12" s="577">
        <v>1.3850901935791979</v>
      </c>
      <c r="DF12" s="577">
        <v>1.367428858627598</v>
      </c>
      <c r="DG12" s="577">
        <v>1.3535205573532132</v>
      </c>
      <c r="DH12" s="577">
        <v>1.3422614563215685</v>
      </c>
      <c r="DI12" s="577">
        <v>1.3334307888457688</v>
      </c>
      <c r="DJ12" s="577">
        <v>1.3265870215520239</v>
      </c>
      <c r="DK12" s="577">
        <v>1.321288621066544</v>
      </c>
      <c r="DL12" s="577">
        <v>1.3170940540155394</v>
      </c>
      <c r="DM12" s="577">
        <v>1.3137825537121142</v>
      </c>
      <c r="DN12" s="577">
        <v>1.3111333534693741</v>
      </c>
      <c r="DO12" s="577">
        <v>1.3091464532873196</v>
      </c>
      <c r="DP12" s="577">
        <v>1.3076010864790544</v>
      </c>
      <c r="DQ12" s="577">
        <v>1.3064972530445795</v>
      </c>
      <c r="DR12" s="577">
        <v>1.3056141862969997</v>
      </c>
      <c r="DS12" s="577">
        <v>1.3049518862363145</v>
      </c>
      <c r="DT12" s="577">
        <v>1.3042895861756294</v>
      </c>
      <c r="DU12" s="577">
        <v>1.3038480528018395</v>
      </c>
      <c r="DV12" s="577">
        <v>1.3036272861149447</v>
      </c>
      <c r="DW12" s="577">
        <v>1.3034065194280493</v>
      </c>
      <c r="DX12" s="577">
        <v>1.3031857527411546</v>
      </c>
      <c r="DY12" s="218"/>
      <c r="DZ12" s="570">
        <v>0</v>
      </c>
      <c r="EA12" s="570">
        <v>0</v>
      </c>
      <c r="EB12" s="570">
        <v>0</v>
      </c>
      <c r="EC12" s="570">
        <v>0</v>
      </c>
      <c r="ED12" s="570">
        <v>0</v>
      </c>
      <c r="EE12" s="570">
        <v>0</v>
      </c>
      <c r="EF12" s="570">
        <v>0</v>
      </c>
      <c r="EG12" s="570">
        <v>0</v>
      </c>
      <c r="EH12" s="570">
        <v>0</v>
      </c>
      <c r="EI12" s="570">
        <v>0</v>
      </c>
      <c r="EJ12" s="570">
        <v>0</v>
      </c>
      <c r="EK12" s="570">
        <v>0</v>
      </c>
      <c r="EL12" s="570">
        <v>0</v>
      </c>
      <c r="EM12" s="570">
        <v>0</v>
      </c>
      <c r="EN12" s="570">
        <v>0</v>
      </c>
      <c r="EO12" s="570">
        <v>0</v>
      </c>
      <c r="EP12" s="570">
        <v>0</v>
      </c>
      <c r="EQ12" s="570">
        <v>0</v>
      </c>
      <c r="ER12" s="570">
        <v>0</v>
      </c>
      <c r="ES12" s="570">
        <v>0</v>
      </c>
      <c r="ET12" s="570">
        <v>0</v>
      </c>
      <c r="EU12" s="570">
        <v>0</v>
      </c>
      <c r="EV12" s="570">
        <v>0</v>
      </c>
      <c r="EW12" s="570">
        <v>0</v>
      </c>
      <c r="EX12" s="570">
        <v>0</v>
      </c>
      <c r="EY12" s="570">
        <v>0</v>
      </c>
      <c r="EZ12" s="570">
        <v>0</v>
      </c>
      <c r="FA12" s="570">
        <v>0</v>
      </c>
      <c r="FB12" s="570">
        <v>0</v>
      </c>
      <c r="FC12" s="570">
        <v>0</v>
      </c>
      <c r="FD12" s="218"/>
      <c r="FE12" s="570">
        <v>0</v>
      </c>
      <c r="FF12" s="570">
        <v>0</v>
      </c>
      <c r="FG12" s="570">
        <v>0</v>
      </c>
      <c r="FH12" s="570">
        <v>0</v>
      </c>
      <c r="FI12" s="570">
        <v>0</v>
      </c>
      <c r="FJ12" s="570">
        <v>0</v>
      </c>
      <c r="FK12" s="570">
        <v>0</v>
      </c>
      <c r="FL12" s="570">
        <v>0</v>
      </c>
      <c r="FM12" s="570">
        <v>0</v>
      </c>
      <c r="FN12" s="570">
        <v>0</v>
      </c>
      <c r="FO12" s="570">
        <v>0</v>
      </c>
      <c r="FP12" s="570">
        <v>0</v>
      </c>
      <c r="FQ12" s="570">
        <v>0</v>
      </c>
      <c r="FR12" s="570">
        <v>0</v>
      </c>
      <c r="FS12" s="570">
        <v>0</v>
      </c>
      <c r="FT12" s="570">
        <v>0</v>
      </c>
      <c r="FU12" s="570">
        <v>0</v>
      </c>
      <c r="FV12" s="570">
        <v>0</v>
      </c>
      <c r="FW12" s="570">
        <v>0</v>
      </c>
      <c r="FX12" s="570">
        <v>0</v>
      </c>
      <c r="FY12" s="570">
        <v>0</v>
      </c>
      <c r="FZ12" s="570">
        <v>0</v>
      </c>
      <c r="GA12" s="570">
        <v>0</v>
      </c>
      <c r="GB12" s="570">
        <v>0</v>
      </c>
      <c r="GC12" s="570">
        <v>0</v>
      </c>
      <c r="GD12" s="570">
        <v>0</v>
      </c>
      <c r="GE12" s="570">
        <v>0</v>
      </c>
      <c r="GF12" s="570">
        <v>0</v>
      </c>
      <c r="GG12" s="570">
        <v>0</v>
      </c>
      <c r="GH12" s="570">
        <v>0</v>
      </c>
    </row>
    <row r="13" spans="1:190" x14ac:dyDescent="0.15">
      <c r="A13">
        <f t="shared" si="6"/>
        <v>5</v>
      </c>
      <c r="B13" s="14" t="str">
        <f ca="1">OFFSET(Inputs!$E$10,$A13,0)</f>
        <v>std 5</v>
      </c>
      <c r="C13" s="14">
        <f ca="1">OFFSET(Inputs!$B$10,$A13,0)</f>
        <v>5</v>
      </c>
      <c r="D13" s="8" t="str">
        <f ca="1">OFFSET(Inputs!$D$10,$A13,0)&amp;" - "&amp;OFFSET(Inputs!$F$10,$A13,0)</f>
        <v>2005 T-20 - Refrigerated Beverage Vending Machines</v>
      </c>
      <c r="E13" s="24"/>
      <c r="F13" s="583">
        <v>1.8022280824496995</v>
      </c>
      <c r="G13" s="583">
        <v>1.8022280824496995</v>
      </c>
      <c r="H13" s="583">
        <v>1.8022280824496995</v>
      </c>
      <c r="I13" s="583">
        <v>1.8022280824496995</v>
      </c>
      <c r="J13" s="583">
        <v>1.8022280824496995</v>
      </c>
      <c r="K13" s="583">
        <v>1.194901906720075</v>
      </c>
      <c r="L13" s="583">
        <v>0</v>
      </c>
      <c r="M13" s="583">
        <v>0</v>
      </c>
      <c r="N13" s="583">
        <v>0</v>
      </c>
      <c r="O13" s="583">
        <v>0</v>
      </c>
      <c r="P13" s="583">
        <v>0</v>
      </c>
      <c r="Q13" s="583">
        <v>0</v>
      </c>
      <c r="R13" s="583">
        <v>0</v>
      </c>
      <c r="S13" s="583">
        <v>0</v>
      </c>
      <c r="T13" s="583">
        <v>0</v>
      </c>
      <c r="U13" s="583">
        <v>0</v>
      </c>
      <c r="V13" s="583">
        <v>0</v>
      </c>
      <c r="W13" s="583">
        <v>0</v>
      </c>
      <c r="X13" s="583">
        <v>0</v>
      </c>
      <c r="Y13" s="583">
        <v>0</v>
      </c>
      <c r="Z13" s="583">
        <v>0</v>
      </c>
      <c r="AA13" s="583">
        <v>0</v>
      </c>
      <c r="AB13" s="583">
        <v>0</v>
      </c>
      <c r="AC13" s="583">
        <v>0</v>
      </c>
      <c r="AD13" s="583">
        <v>0</v>
      </c>
      <c r="AE13" s="583">
        <v>0</v>
      </c>
      <c r="AF13" s="583">
        <v>0</v>
      </c>
      <c r="AG13" s="583">
        <v>0</v>
      </c>
      <c r="AH13" s="583">
        <v>0</v>
      </c>
      <c r="AI13" s="583">
        <v>0</v>
      </c>
      <c r="AJ13" s="218"/>
      <c r="AK13" s="570">
        <v>0.34990659580622158</v>
      </c>
      <c r="AL13" s="570">
        <v>0.24042644787244766</v>
      </c>
      <c r="AM13" s="570">
        <v>0.16632092084443556</v>
      </c>
      <c r="AN13" s="570">
        <v>0.11981661076518635</v>
      </c>
      <c r="AO13" s="570">
        <v>9.1562901280629549E-2</v>
      </c>
      <c r="AP13" s="570">
        <v>5.293662823129678E-2</v>
      </c>
      <c r="AQ13" s="570">
        <v>0</v>
      </c>
      <c r="AR13" s="570">
        <v>0</v>
      </c>
      <c r="AS13" s="570">
        <v>0</v>
      </c>
      <c r="AT13" s="570">
        <v>0</v>
      </c>
      <c r="AU13" s="570">
        <v>0</v>
      </c>
      <c r="AV13" s="570">
        <v>0</v>
      </c>
      <c r="AW13" s="570">
        <v>0</v>
      </c>
      <c r="AX13" s="570">
        <v>0</v>
      </c>
      <c r="AY13" s="570">
        <v>0</v>
      </c>
      <c r="AZ13" s="570">
        <v>0</v>
      </c>
      <c r="BA13" s="570">
        <v>0</v>
      </c>
      <c r="BB13" s="570">
        <v>0</v>
      </c>
      <c r="BC13" s="570">
        <v>0</v>
      </c>
      <c r="BD13" s="570">
        <v>0</v>
      </c>
      <c r="BE13" s="570">
        <v>0</v>
      </c>
      <c r="BF13" s="570">
        <v>0</v>
      </c>
      <c r="BG13" s="570">
        <v>0</v>
      </c>
      <c r="BH13" s="570">
        <v>0</v>
      </c>
      <c r="BI13" s="570">
        <v>0</v>
      </c>
      <c r="BJ13" s="570">
        <v>0</v>
      </c>
      <c r="BK13" s="570">
        <v>0</v>
      </c>
      <c r="BL13" s="570">
        <v>0</v>
      </c>
      <c r="BM13" s="570">
        <v>0</v>
      </c>
      <c r="BN13" s="570">
        <v>0</v>
      </c>
      <c r="BO13" s="218"/>
      <c r="BP13" s="577">
        <v>0.271042486105392</v>
      </c>
      <c r="BQ13" s="577">
        <v>0.271042486105392</v>
      </c>
      <c r="BR13" s="577">
        <v>0.271042486105392</v>
      </c>
      <c r="BS13" s="577">
        <v>0.271042486105392</v>
      </c>
      <c r="BT13" s="577">
        <v>0.271042486105392</v>
      </c>
      <c r="BU13" s="577">
        <v>0.17970488119864345</v>
      </c>
      <c r="BV13" s="577">
        <v>0</v>
      </c>
      <c r="BW13" s="577">
        <v>0</v>
      </c>
      <c r="BX13" s="577">
        <v>0</v>
      </c>
      <c r="BY13" s="577">
        <v>0</v>
      </c>
      <c r="BZ13" s="577">
        <v>0</v>
      </c>
      <c r="CA13" s="577">
        <v>0</v>
      </c>
      <c r="CB13" s="577">
        <v>0</v>
      </c>
      <c r="CC13" s="577">
        <v>0</v>
      </c>
      <c r="CD13" s="577">
        <v>0</v>
      </c>
      <c r="CE13" s="577">
        <v>0</v>
      </c>
      <c r="CF13" s="577">
        <v>0</v>
      </c>
      <c r="CG13" s="577">
        <v>0</v>
      </c>
      <c r="CH13" s="577">
        <v>0</v>
      </c>
      <c r="CI13" s="577">
        <v>0</v>
      </c>
      <c r="CJ13" s="577">
        <v>0</v>
      </c>
      <c r="CK13" s="577">
        <v>0</v>
      </c>
      <c r="CL13" s="577">
        <v>0</v>
      </c>
      <c r="CM13" s="577">
        <v>0</v>
      </c>
      <c r="CN13" s="577">
        <v>0</v>
      </c>
      <c r="CO13" s="577">
        <v>0</v>
      </c>
      <c r="CP13" s="577">
        <v>0</v>
      </c>
      <c r="CQ13" s="577">
        <v>0</v>
      </c>
      <c r="CR13" s="577">
        <v>0</v>
      </c>
      <c r="CS13" s="577">
        <v>0</v>
      </c>
      <c r="CT13" s="218"/>
      <c r="CU13" s="577">
        <v>5.2623502294493744E-2</v>
      </c>
      <c r="CV13" s="577">
        <v>3.6158454521616E-2</v>
      </c>
      <c r="CW13" s="577">
        <v>2.5013502073354829E-2</v>
      </c>
      <c r="CX13" s="577">
        <v>1.8019579416593916E-2</v>
      </c>
      <c r="CY13" s="577">
        <v>1.3770419315845417E-2</v>
      </c>
      <c r="CZ13" s="577">
        <v>7.9612982738259865E-3</v>
      </c>
      <c r="DA13" s="577">
        <v>0</v>
      </c>
      <c r="DB13" s="577">
        <v>0</v>
      </c>
      <c r="DC13" s="577">
        <v>0</v>
      </c>
      <c r="DD13" s="577">
        <v>0</v>
      </c>
      <c r="DE13" s="577">
        <v>0</v>
      </c>
      <c r="DF13" s="577">
        <v>0</v>
      </c>
      <c r="DG13" s="577">
        <v>0</v>
      </c>
      <c r="DH13" s="577">
        <v>0</v>
      </c>
      <c r="DI13" s="577">
        <v>0</v>
      </c>
      <c r="DJ13" s="577">
        <v>0</v>
      </c>
      <c r="DK13" s="577">
        <v>0</v>
      </c>
      <c r="DL13" s="577">
        <v>0</v>
      </c>
      <c r="DM13" s="577">
        <v>0</v>
      </c>
      <c r="DN13" s="577">
        <v>0</v>
      </c>
      <c r="DO13" s="577">
        <v>0</v>
      </c>
      <c r="DP13" s="577">
        <v>0</v>
      </c>
      <c r="DQ13" s="577">
        <v>0</v>
      </c>
      <c r="DR13" s="577">
        <v>0</v>
      </c>
      <c r="DS13" s="577">
        <v>0</v>
      </c>
      <c r="DT13" s="577">
        <v>0</v>
      </c>
      <c r="DU13" s="577">
        <v>0</v>
      </c>
      <c r="DV13" s="577">
        <v>0</v>
      </c>
      <c r="DW13" s="577">
        <v>0</v>
      </c>
      <c r="DX13" s="577">
        <v>0</v>
      </c>
      <c r="DY13" s="218"/>
      <c r="DZ13" s="570">
        <v>-2.0978493129511729E-2</v>
      </c>
      <c r="EA13" s="570">
        <v>-2.0978493129511729E-2</v>
      </c>
      <c r="EB13" s="570">
        <v>-2.0978493129511729E-2</v>
      </c>
      <c r="EC13" s="570">
        <v>-2.0978493129511729E-2</v>
      </c>
      <c r="ED13" s="570">
        <v>-2.0978493129511729E-2</v>
      </c>
      <c r="EE13" s="570">
        <v>-1.3909028321484487E-2</v>
      </c>
      <c r="EF13" s="570">
        <v>0</v>
      </c>
      <c r="EG13" s="570">
        <v>0</v>
      </c>
      <c r="EH13" s="570">
        <v>0</v>
      </c>
      <c r="EI13" s="570">
        <v>0</v>
      </c>
      <c r="EJ13" s="570">
        <v>0</v>
      </c>
      <c r="EK13" s="570">
        <v>0</v>
      </c>
      <c r="EL13" s="570">
        <v>0</v>
      </c>
      <c r="EM13" s="570">
        <v>0</v>
      </c>
      <c r="EN13" s="570">
        <v>0</v>
      </c>
      <c r="EO13" s="570">
        <v>0</v>
      </c>
      <c r="EP13" s="570">
        <v>0</v>
      </c>
      <c r="EQ13" s="570">
        <v>0</v>
      </c>
      <c r="ER13" s="570">
        <v>0</v>
      </c>
      <c r="ES13" s="570">
        <v>0</v>
      </c>
      <c r="ET13" s="570">
        <v>0</v>
      </c>
      <c r="EU13" s="570">
        <v>0</v>
      </c>
      <c r="EV13" s="570">
        <v>0</v>
      </c>
      <c r="EW13" s="570">
        <v>0</v>
      </c>
      <c r="EX13" s="570">
        <v>0</v>
      </c>
      <c r="EY13" s="570">
        <v>0</v>
      </c>
      <c r="EZ13" s="570">
        <v>0</v>
      </c>
      <c r="FA13" s="570">
        <v>0</v>
      </c>
      <c r="FB13" s="570">
        <v>0</v>
      </c>
      <c r="FC13" s="570">
        <v>0</v>
      </c>
      <c r="FD13" s="218"/>
      <c r="FE13" s="570">
        <v>-4.0730211606257822E-3</v>
      </c>
      <c r="FF13" s="570">
        <v>-2.7986383266147045E-3</v>
      </c>
      <c r="FG13" s="570">
        <v>-1.9360270374249027E-3</v>
      </c>
      <c r="FH13" s="570">
        <v>-1.3947024631434228E-3</v>
      </c>
      <c r="FI13" s="570">
        <v>-1.0658205330054077E-3</v>
      </c>
      <c r="FJ13" s="570">
        <v>-6.1619875001629439E-4</v>
      </c>
      <c r="FK13" s="570">
        <v>0</v>
      </c>
      <c r="FL13" s="570">
        <v>0</v>
      </c>
      <c r="FM13" s="570">
        <v>0</v>
      </c>
      <c r="FN13" s="570">
        <v>0</v>
      </c>
      <c r="FO13" s="570">
        <v>0</v>
      </c>
      <c r="FP13" s="570">
        <v>0</v>
      </c>
      <c r="FQ13" s="570">
        <v>0</v>
      </c>
      <c r="FR13" s="570">
        <v>0</v>
      </c>
      <c r="FS13" s="570">
        <v>0</v>
      </c>
      <c r="FT13" s="570">
        <v>0</v>
      </c>
      <c r="FU13" s="570">
        <v>0</v>
      </c>
      <c r="FV13" s="570">
        <v>0</v>
      </c>
      <c r="FW13" s="570">
        <v>0</v>
      </c>
      <c r="FX13" s="570">
        <v>0</v>
      </c>
      <c r="FY13" s="570">
        <v>0</v>
      </c>
      <c r="FZ13" s="570">
        <v>0</v>
      </c>
      <c r="GA13" s="570">
        <v>0</v>
      </c>
      <c r="GB13" s="570">
        <v>0</v>
      </c>
      <c r="GC13" s="570">
        <v>0</v>
      </c>
      <c r="GD13" s="570">
        <v>0</v>
      </c>
      <c r="GE13" s="570">
        <v>0</v>
      </c>
      <c r="GF13" s="570">
        <v>0</v>
      </c>
      <c r="GG13" s="570">
        <v>0</v>
      </c>
      <c r="GH13" s="570">
        <v>0</v>
      </c>
    </row>
    <row r="14" spans="1:190" x14ac:dyDescent="0.15">
      <c r="A14">
        <f t="shared" si="6"/>
        <v>6</v>
      </c>
      <c r="B14" s="14" t="str">
        <f ca="1">OFFSET(Inputs!$E$10,$A14,0)</f>
        <v>std 6</v>
      </c>
      <c r="C14" s="14">
        <f ca="1">OFFSET(Inputs!$B$10,$A14,0)</f>
        <v>6</v>
      </c>
      <c r="D14" s="8" t="str">
        <f ca="1">OFFSET(Inputs!$D$10,$A14,0)&amp;" - "&amp;OFFSET(Inputs!$F$10,$A14,0)</f>
        <v>2005 T-20 - Large Packaged Commercial Air-Conditioners, Tier 1</v>
      </c>
      <c r="E14" s="24"/>
      <c r="F14" s="583">
        <v>0.75418642684930426</v>
      </c>
      <c r="G14" s="583">
        <v>2.9921526717390878</v>
      </c>
      <c r="H14" s="583">
        <v>2.9921526717390878</v>
      </c>
      <c r="I14" s="583">
        <v>2.9921526717390878</v>
      </c>
      <c r="J14" s="583">
        <v>0</v>
      </c>
      <c r="K14" s="583">
        <v>0</v>
      </c>
      <c r="L14" s="583">
        <v>0</v>
      </c>
      <c r="M14" s="583">
        <v>0</v>
      </c>
      <c r="N14" s="583">
        <v>0</v>
      </c>
      <c r="O14" s="583">
        <v>0</v>
      </c>
      <c r="P14" s="583">
        <v>0</v>
      </c>
      <c r="Q14" s="583">
        <v>0</v>
      </c>
      <c r="R14" s="583">
        <v>0</v>
      </c>
      <c r="S14" s="583">
        <v>0</v>
      </c>
      <c r="T14" s="583">
        <v>0</v>
      </c>
      <c r="U14" s="583">
        <v>0</v>
      </c>
      <c r="V14" s="583">
        <v>0</v>
      </c>
      <c r="W14" s="583">
        <v>0</v>
      </c>
      <c r="X14" s="583">
        <v>0</v>
      </c>
      <c r="Y14" s="583">
        <v>0</v>
      </c>
      <c r="Z14" s="583">
        <v>0</v>
      </c>
      <c r="AA14" s="583">
        <v>0</v>
      </c>
      <c r="AB14" s="583">
        <v>0</v>
      </c>
      <c r="AC14" s="583">
        <v>0</v>
      </c>
      <c r="AD14" s="583">
        <v>0</v>
      </c>
      <c r="AE14" s="583">
        <v>0</v>
      </c>
      <c r="AF14" s="583">
        <v>0</v>
      </c>
      <c r="AG14" s="583">
        <v>0</v>
      </c>
      <c r="AH14" s="583">
        <v>0</v>
      </c>
      <c r="AI14" s="583">
        <v>0</v>
      </c>
      <c r="AJ14" s="218"/>
      <c r="AK14" s="570">
        <v>0.45965603234779467</v>
      </c>
      <c r="AL14" s="570">
        <v>1.7323127189638061</v>
      </c>
      <c r="AM14" s="570">
        <v>1.6579471200828055</v>
      </c>
      <c r="AN14" s="570">
        <v>1.6023717412882148</v>
      </c>
      <c r="AO14" s="570">
        <v>0</v>
      </c>
      <c r="AP14" s="570">
        <v>0</v>
      </c>
      <c r="AQ14" s="570">
        <v>0</v>
      </c>
      <c r="AR14" s="570">
        <v>0</v>
      </c>
      <c r="AS14" s="570">
        <v>0</v>
      </c>
      <c r="AT14" s="570">
        <v>0</v>
      </c>
      <c r="AU14" s="570">
        <v>0</v>
      </c>
      <c r="AV14" s="570">
        <v>0</v>
      </c>
      <c r="AW14" s="570">
        <v>0</v>
      </c>
      <c r="AX14" s="570">
        <v>0</v>
      </c>
      <c r="AY14" s="570">
        <v>0</v>
      </c>
      <c r="AZ14" s="570">
        <v>0</v>
      </c>
      <c r="BA14" s="570">
        <v>0</v>
      </c>
      <c r="BB14" s="570">
        <v>0</v>
      </c>
      <c r="BC14" s="570">
        <v>0</v>
      </c>
      <c r="BD14" s="570">
        <v>0</v>
      </c>
      <c r="BE14" s="570">
        <v>0</v>
      </c>
      <c r="BF14" s="570">
        <v>0</v>
      </c>
      <c r="BG14" s="570">
        <v>0</v>
      </c>
      <c r="BH14" s="570">
        <v>0</v>
      </c>
      <c r="BI14" s="570">
        <v>0</v>
      </c>
      <c r="BJ14" s="570">
        <v>0</v>
      </c>
      <c r="BK14" s="570">
        <v>0</v>
      </c>
      <c r="BL14" s="570">
        <v>0</v>
      </c>
      <c r="BM14" s="570">
        <v>0</v>
      </c>
      <c r="BN14" s="570">
        <v>0</v>
      </c>
      <c r="BO14" s="218"/>
      <c r="BP14" s="577">
        <v>0.39019253421619593</v>
      </c>
      <c r="BQ14" s="577">
        <v>1.5480464672707772</v>
      </c>
      <c r="BR14" s="577">
        <v>1.5480464672707772</v>
      </c>
      <c r="BS14" s="577">
        <v>1.5480464672707772</v>
      </c>
      <c r="BT14" s="577">
        <v>0</v>
      </c>
      <c r="BU14" s="577">
        <v>0</v>
      </c>
      <c r="BV14" s="577">
        <v>0</v>
      </c>
      <c r="BW14" s="577">
        <v>0</v>
      </c>
      <c r="BX14" s="577">
        <v>0</v>
      </c>
      <c r="BY14" s="577">
        <v>0</v>
      </c>
      <c r="BZ14" s="577">
        <v>0</v>
      </c>
      <c r="CA14" s="577">
        <v>0</v>
      </c>
      <c r="CB14" s="577">
        <v>0</v>
      </c>
      <c r="CC14" s="577">
        <v>0</v>
      </c>
      <c r="CD14" s="577">
        <v>0</v>
      </c>
      <c r="CE14" s="577">
        <v>0</v>
      </c>
      <c r="CF14" s="577">
        <v>0</v>
      </c>
      <c r="CG14" s="577">
        <v>0</v>
      </c>
      <c r="CH14" s="577">
        <v>0</v>
      </c>
      <c r="CI14" s="577">
        <v>0</v>
      </c>
      <c r="CJ14" s="577">
        <v>0</v>
      </c>
      <c r="CK14" s="577">
        <v>0</v>
      </c>
      <c r="CL14" s="577">
        <v>0</v>
      </c>
      <c r="CM14" s="577">
        <v>0</v>
      </c>
      <c r="CN14" s="577">
        <v>0</v>
      </c>
      <c r="CO14" s="577">
        <v>0</v>
      </c>
      <c r="CP14" s="577">
        <v>0</v>
      </c>
      <c r="CQ14" s="577">
        <v>0</v>
      </c>
      <c r="CR14" s="577">
        <v>0</v>
      </c>
      <c r="CS14" s="577">
        <v>0</v>
      </c>
      <c r="CT14" s="218"/>
      <c r="CU14" s="577">
        <v>0.23781169448888126</v>
      </c>
      <c r="CV14" s="577">
        <v>0.89624457004779334</v>
      </c>
      <c r="CW14" s="577">
        <v>0.85777012864594548</v>
      </c>
      <c r="CX14" s="577">
        <v>0.82901716105081336</v>
      </c>
      <c r="CY14" s="577">
        <v>0</v>
      </c>
      <c r="CZ14" s="577">
        <v>0</v>
      </c>
      <c r="DA14" s="577">
        <v>0</v>
      </c>
      <c r="DB14" s="577">
        <v>0</v>
      </c>
      <c r="DC14" s="577">
        <v>0</v>
      </c>
      <c r="DD14" s="577">
        <v>0</v>
      </c>
      <c r="DE14" s="577">
        <v>0</v>
      </c>
      <c r="DF14" s="577">
        <v>0</v>
      </c>
      <c r="DG14" s="577">
        <v>0</v>
      </c>
      <c r="DH14" s="577">
        <v>0</v>
      </c>
      <c r="DI14" s="577">
        <v>0</v>
      </c>
      <c r="DJ14" s="577">
        <v>0</v>
      </c>
      <c r="DK14" s="577">
        <v>0</v>
      </c>
      <c r="DL14" s="577">
        <v>0</v>
      </c>
      <c r="DM14" s="577">
        <v>0</v>
      </c>
      <c r="DN14" s="577">
        <v>0</v>
      </c>
      <c r="DO14" s="577">
        <v>0</v>
      </c>
      <c r="DP14" s="577">
        <v>0</v>
      </c>
      <c r="DQ14" s="577">
        <v>0</v>
      </c>
      <c r="DR14" s="577">
        <v>0</v>
      </c>
      <c r="DS14" s="577">
        <v>0</v>
      </c>
      <c r="DT14" s="577">
        <v>0</v>
      </c>
      <c r="DU14" s="577">
        <v>0</v>
      </c>
      <c r="DV14" s="577">
        <v>0</v>
      </c>
      <c r="DW14" s="577">
        <v>0</v>
      </c>
      <c r="DX14" s="577">
        <v>0</v>
      </c>
      <c r="DY14" s="218"/>
      <c r="DZ14" s="570">
        <v>0</v>
      </c>
      <c r="EA14" s="570">
        <v>0</v>
      </c>
      <c r="EB14" s="570">
        <v>0</v>
      </c>
      <c r="EC14" s="570">
        <v>0</v>
      </c>
      <c r="ED14" s="570">
        <v>0</v>
      </c>
      <c r="EE14" s="570">
        <v>0</v>
      </c>
      <c r="EF14" s="570">
        <v>0</v>
      </c>
      <c r="EG14" s="570">
        <v>0</v>
      </c>
      <c r="EH14" s="570">
        <v>0</v>
      </c>
      <c r="EI14" s="570">
        <v>0</v>
      </c>
      <c r="EJ14" s="570">
        <v>0</v>
      </c>
      <c r="EK14" s="570">
        <v>0</v>
      </c>
      <c r="EL14" s="570">
        <v>0</v>
      </c>
      <c r="EM14" s="570">
        <v>0</v>
      </c>
      <c r="EN14" s="570">
        <v>0</v>
      </c>
      <c r="EO14" s="570">
        <v>0</v>
      </c>
      <c r="EP14" s="570">
        <v>0</v>
      </c>
      <c r="EQ14" s="570">
        <v>0</v>
      </c>
      <c r="ER14" s="570">
        <v>0</v>
      </c>
      <c r="ES14" s="570">
        <v>0</v>
      </c>
      <c r="ET14" s="570">
        <v>0</v>
      </c>
      <c r="EU14" s="570">
        <v>0</v>
      </c>
      <c r="EV14" s="570">
        <v>0</v>
      </c>
      <c r="EW14" s="570">
        <v>0</v>
      </c>
      <c r="EX14" s="570">
        <v>0</v>
      </c>
      <c r="EY14" s="570">
        <v>0</v>
      </c>
      <c r="EZ14" s="570">
        <v>0</v>
      </c>
      <c r="FA14" s="570">
        <v>0</v>
      </c>
      <c r="FB14" s="570">
        <v>0</v>
      </c>
      <c r="FC14" s="570">
        <v>0</v>
      </c>
      <c r="FD14" s="218"/>
      <c r="FE14" s="570">
        <v>0</v>
      </c>
      <c r="FF14" s="570">
        <v>0</v>
      </c>
      <c r="FG14" s="570">
        <v>0</v>
      </c>
      <c r="FH14" s="570">
        <v>0</v>
      </c>
      <c r="FI14" s="570">
        <v>0</v>
      </c>
      <c r="FJ14" s="570">
        <v>0</v>
      </c>
      <c r="FK14" s="570">
        <v>0</v>
      </c>
      <c r="FL14" s="570">
        <v>0</v>
      </c>
      <c r="FM14" s="570">
        <v>0</v>
      </c>
      <c r="FN14" s="570">
        <v>0</v>
      </c>
      <c r="FO14" s="570">
        <v>0</v>
      </c>
      <c r="FP14" s="570">
        <v>0</v>
      </c>
      <c r="FQ14" s="570">
        <v>0</v>
      </c>
      <c r="FR14" s="570">
        <v>0</v>
      </c>
      <c r="FS14" s="570">
        <v>0</v>
      </c>
      <c r="FT14" s="570">
        <v>0</v>
      </c>
      <c r="FU14" s="570">
        <v>0</v>
      </c>
      <c r="FV14" s="570">
        <v>0</v>
      </c>
      <c r="FW14" s="570">
        <v>0</v>
      </c>
      <c r="FX14" s="570">
        <v>0</v>
      </c>
      <c r="FY14" s="570">
        <v>0</v>
      </c>
      <c r="FZ14" s="570">
        <v>0</v>
      </c>
      <c r="GA14" s="570">
        <v>0</v>
      </c>
      <c r="GB14" s="570">
        <v>0</v>
      </c>
      <c r="GC14" s="570">
        <v>0</v>
      </c>
      <c r="GD14" s="570">
        <v>0</v>
      </c>
      <c r="GE14" s="570">
        <v>0</v>
      </c>
      <c r="GF14" s="570">
        <v>0</v>
      </c>
      <c r="GG14" s="570">
        <v>0</v>
      </c>
      <c r="GH14" s="570">
        <v>0</v>
      </c>
    </row>
    <row r="15" spans="1:190" x14ac:dyDescent="0.15">
      <c r="A15">
        <f t="shared" si="6"/>
        <v>7</v>
      </c>
      <c r="B15" s="14" t="str">
        <f ca="1">OFFSET(Inputs!$E$10,$A15,0)</f>
        <v>std 7</v>
      </c>
      <c r="C15" s="14">
        <f ca="1">OFFSET(Inputs!$B$10,$A15,0)</f>
        <v>7</v>
      </c>
      <c r="D15" s="8" t="str">
        <f ca="1">OFFSET(Inputs!$D$10,$A15,0)&amp;" - "&amp;OFFSET(Inputs!$F$10,$A15,0)</f>
        <v>2005 T-20 - Large Packaged Commercial Air-Conditioners, Tier 2</v>
      </c>
      <c r="E15" s="24"/>
      <c r="F15" s="583">
        <v>0</v>
      </c>
      <c r="G15" s="583">
        <v>0</v>
      </c>
      <c r="H15" s="583">
        <v>0</v>
      </c>
      <c r="I15" s="583">
        <v>0</v>
      </c>
      <c r="J15" s="583">
        <v>0</v>
      </c>
      <c r="K15" s="583">
        <v>0</v>
      </c>
      <c r="L15" s="583">
        <v>0</v>
      </c>
      <c r="M15" s="583">
        <v>0</v>
      </c>
      <c r="N15" s="583">
        <v>0</v>
      </c>
      <c r="O15" s="583">
        <v>0</v>
      </c>
      <c r="P15" s="583">
        <v>0</v>
      </c>
      <c r="Q15" s="583">
        <v>0</v>
      </c>
      <c r="R15" s="583">
        <v>0</v>
      </c>
      <c r="S15" s="583">
        <v>0</v>
      </c>
      <c r="T15" s="583">
        <v>0</v>
      </c>
      <c r="U15" s="583">
        <v>0</v>
      </c>
      <c r="V15" s="583">
        <v>0</v>
      </c>
      <c r="W15" s="583">
        <v>0</v>
      </c>
      <c r="X15" s="583">
        <v>0</v>
      </c>
      <c r="Y15" s="583">
        <v>0</v>
      </c>
      <c r="Z15" s="583">
        <v>0</v>
      </c>
      <c r="AA15" s="583">
        <v>0</v>
      </c>
      <c r="AB15" s="583">
        <v>0</v>
      </c>
      <c r="AC15" s="583">
        <v>0</v>
      </c>
      <c r="AD15" s="583">
        <v>0</v>
      </c>
      <c r="AE15" s="583">
        <v>0</v>
      </c>
      <c r="AF15" s="583">
        <v>0</v>
      </c>
      <c r="AG15" s="583">
        <v>0</v>
      </c>
      <c r="AH15" s="583">
        <v>0</v>
      </c>
      <c r="AI15" s="583">
        <v>0</v>
      </c>
      <c r="AJ15" s="218"/>
      <c r="AK15" s="570">
        <v>0</v>
      </c>
      <c r="AL15" s="570">
        <v>0</v>
      </c>
      <c r="AM15" s="570">
        <v>0</v>
      </c>
      <c r="AN15" s="570">
        <v>0</v>
      </c>
      <c r="AO15" s="570">
        <v>0</v>
      </c>
      <c r="AP15" s="570">
        <v>0</v>
      </c>
      <c r="AQ15" s="570">
        <v>0</v>
      </c>
      <c r="AR15" s="570">
        <v>0</v>
      </c>
      <c r="AS15" s="570">
        <v>0</v>
      </c>
      <c r="AT15" s="570">
        <v>0</v>
      </c>
      <c r="AU15" s="570">
        <v>0</v>
      </c>
      <c r="AV15" s="570">
        <v>0</v>
      </c>
      <c r="AW15" s="570">
        <v>0</v>
      </c>
      <c r="AX15" s="570">
        <v>0</v>
      </c>
      <c r="AY15" s="570">
        <v>0</v>
      </c>
      <c r="AZ15" s="570">
        <v>0</v>
      </c>
      <c r="BA15" s="570">
        <v>0</v>
      </c>
      <c r="BB15" s="570">
        <v>0</v>
      </c>
      <c r="BC15" s="570">
        <v>0</v>
      </c>
      <c r="BD15" s="570">
        <v>0</v>
      </c>
      <c r="BE15" s="570">
        <v>0</v>
      </c>
      <c r="BF15" s="570">
        <v>0</v>
      </c>
      <c r="BG15" s="570">
        <v>0</v>
      </c>
      <c r="BH15" s="570">
        <v>0</v>
      </c>
      <c r="BI15" s="570">
        <v>0</v>
      </c>
      <c r="BJ15" s="570">
        <v>0</v>
      </c>
      <c r="BK15" s="570">
        <v>0</v>
      </c>
      <c r="BL15" s="570">
        <v>0</v>
      </c>
      <c r="BM15" s="570">
        <v>0</v>
      </c>
      <c r="BN15" s="570">
        <v>0</v>
      </c>
      <c r="BO15" s="218"/>
      <c r="BP15" s="577">
        <v>0</v>
      </c>
      <c r="BQ15" s="577">
        <v>0</v>
      </c>
      <c r="BR15" s="577">
        <v>0</v>
      </c>
      <c r="BS15" s="577">
        <v>0</v>
      </c>
      <c r="BT15" s="577">
        <v>0</v>
      </c>
      <c r="BU15" s="577">
        <v>0</v>
      </c>
      <c r="BV15" s="577">
        <v>0</v>
      </c>
      <c r="BW15" s="577">
        <v>0</v>
      </c>
      <c r="BX15" s="577">
        <v>0</v>
      </c>
      <c r="BY15" s="577">
        <v>0</v>
      </c>
      <c r="BZ15" s="577">
        <v>0</v>
      </c>
      <c r="CA15" s="577">
        <v>0</v>
      </c>
      <c r="CB15" s="577">
        <v>0</v>
      </c>
      <c r="CC15" s="577">
        <v>0</v>
      </c>
      <c r="CD15" s="577">
        <v>0</v>
      </c>
      <c r="CE15" s="577">
        <v>0</v>
      </c>
      <c r="CF15" s="577">
        <v>0</v>
      </c>
      <c r="CG15" s="577">
        <v>0</v>
      </c>
      <c r="CH15" s="577">
        <v>0</v>
      </c>
      <c r="CI15" s="577">
        <v>0</v>
      </c>
      <c r="CJ15" s="577">
        <v>0</v>
      </c>
      <c r="CK15" s="577">
        <v>0</v>
      </c>
      <c r="CL15" s="577">
        <v>0</v>
      </c>
      <c r="CM15" s="577">
        <v>0</v>
      </c>
      <c r="CN15" s="577">
        <v>0</v>
      </c>
      <c r="CO15" s="577">
        <v>0</v>
      </c>
      <c r="CP15" s="577">
        <v>0</v>
      </c>
      <c r="CQ15" s="577">
        <v>0</v>
      </c>
      <c r="CR15" s="577">
        <v>0</v>
      </c>
      <c r="CS15" s="577">
        <v>0</v>
      </c>
      <c r="CT15" s="218"/>
      <c r="CU15" s="577">
        <v>0</v>
      </c>
      <c r="CV15" s="577">
        <v>0</v>
      </c>
      <c r="CW15" s="577">
        <v>0</v>
      </c>
      <c r="CX15" s="577">
        <v>0</v>
      </c>
      <c r="CY15" s="577">
        <v>0</v>
      </c>
      <c r="CZ15" s="577">
        <v>0</v>
      </c>
      <c r="DA15" s="577">
        <v>0</v>
      </c>
      <c r="DB15" s="577">
        <v>0</v>
      </c>
      <c r="DC15" s="577">
        <v>0</v>
      </c>
      <c r="DD15" s="577">
        <v>0</v>
      </c>
      <c r="DE15" s="577">
        <v>0</v>
      </c>
      <c r="DF15" s="577">
        <v>0</v>
      </c>
      <c r="DG15" s="577">
        <v>0</v>
      </c>
      <c r="DH15" s="577">
        <v>0</v>
      </c>
      <c r="DI15" s="577">
        <v>0</v>
      </c>
      <c r="DJ15" s="577">
        <v>0</v>
      </c>
      <c r="DK15" s="577">
        <v>0</v>
      </c>
      <c r="DL15" s="577">
        <v>0</v>
      </c>
      <c r="DM15" s="577">
        <v>0</v>
      </c>
      <c r="DN15" s="577">
        <v>0</v>
      </c>
      <c r="DO15" s="577">
        <v>0</v>
      </c>
      <c r="DP15" s="577">
        <v>0</v>
      </c>
      <c r="DQ15" s="577">
        <v>0</v>
      </c>
      <c r="DR15" s="577">
        <v>0</v>
      </c>
      <c r="DS15" s="577">
        <v>0</v>
      </c>
      <c r="DT15" s="577">
        <v>0</v>
      </c>
      <c r="DU15" s="577">
        <v>0</v>
      </c>
      <c r="DV15" s="577">
        <v>0</v>
      </c>
      <c r="DW15" s="577">
        <v>0</v>
      </c>
      <c r="DX15" s="577">
        <v>0</v>
      </c>
      <c r="DY15" s="218"/>
      <c r="DZ15" s="570">
        <v>0</v>
      </c>
      <c r="EA15" s="570">
        <v>0</v>
      </c>
      <c r="EB15" s="570">
        <v>0</v>
      </c>
      <c r="EC15" s="570">
        <v>0</v>
      </c>
      <c r="ED15" s="570">
        <v>0</v>
      </c>
      <c r="EE15" s="570">
        <v>0</v>
      </c>
      <c r="EF15" s="570">
        <v>0</v>
      </c>
      <c r="EG15" s="570">
        <v>0</v>
      </c>
      <c r="EH15" s="570">
        <v>0</v>
      </c>
      <c r="EI15" s="570">
        <v>0</v>
      </c>
      <c r="EJ15" s="570">
        <v>0</v>
      </c>
      <c r="EK15" s="570">
        <v>0</v>
      </c>
      <c r="EL15" s="570">
        <v>0</v>
      </c>
      <c r="EM15" s="570">
        <v>0</v>
      </c>
      <c r="EN15" s="570">
        <v>0</v>
      </c>
      <c r="EO15" s="570">
        <v>0</v>
      </c>
      <c r="EP15" s="570">
        <v>0</v>
      </c>
      <c r="EQ15" s="570">
        <v>0</v>
      </c>
      <c r="ER15" s="570">
        <v>0</v>
      </c>
      <c r="ES15" s="570">
        <v>0</v>
      </c>
      <c r="ET15" s="570">
        <v>0</v>
      </c>
      <c r="EU15" s="570">
        <v>0</v>
      </c>
      <c r="EV15" s="570">
        <v>0</v>
      </c>
      <c r="EW15" s="570">
        <v>0</v>
      </c>
      <c r="EX15" s="570">
        <v>0</v>
      </c>
      <c r="EY15" s="570">
        <v>0</v>
      </c>
      <c r="EZ15" s="570">
        <v>0</v>
      </c>
      <c r="FA15" s="570">
        <v>0</v>
      </c>
      <c r="FB15" s="570">
        <v>0</v>
      </c>
      <c r="FC15" s="570">
        <v>0</v>
      </c>
      <c r="FD15" s="218"/>
      <c r="FE15" s="570">
        <v>0</v>
      </c>
      <c r="FF15" s="570">
        <v>0</v>
      </c>
      <c r="FG15" s="570">
        <v>0</v>
      </c>
      <c r="FH15" s="570">
        <v>0</v>
      </c>
      <c r="FI15" s="570">
        <v>0</v>
      </c>
      <c r="FJ15" s="570">
        <v>0</v>
      </c>
      <c r="FK15" s="570">
        <v>0</v>
      </c>
      <c r="FL15" s="570">
        <v>0</v>
      </c>
      <c r="FM15" s="570">
        <v>0</v>
      </c>
      <c r="FN15" s="570">
        <v>0</v>
      </c>
      <c r="FO15" s="570">
        <v>0</v>
      </c>
      <c r="FP15" s="570">
        <v>0</v>
      </c>
      <c r="FQ15" s="570">
        <v>0</v>
      </c>
      <c r="FR15" s="570">
        <v>0</v>
      </c>
      <c r="FS15" s="570">
        <v>0</v>
      </c>
      <c r="FT15" s="570">
        <v>0</v>
      </c>
      <c r="FU15" s="570">
        <v>0</v>
      </c>
      <c r="FV15" s="570">
        <v>0</v>
      </c>
      <c r="FW15" s="570">
        <v>0</v>
      </c>
      <c r="FX15" s="570">
        <v>0</v>
      </c>
      <c r="FY15" s="570">
        <v>0</v>
      </c>
      <c r="FZ15" s="570">
        <v>0</v>
      </c>
      <c r="GA15" s="570">
        <v>0</v>
      </c>
      <c r="GB15" s="570">
        <v>0</v>
      </c>
      <c r="GC15" s="570">
        <v>0</v>
      </c>
      <c r="GD15" s="570">
        <v>0</v>
      </c>
      <c r="GE15" s="570">
        <v>0</v>
      </c>
      <c r="GF15" s="570">
        <v>0</v>
      </c>
      <c r="GG15" s="570">
        <v>0</v>
      </c>
      <c r="GH15" s="570">
        <v>0</v>
      </c>
    </row>
    <row r="16" spans="1:190" x14ac:dyDescent="0.15">
      <c r="A16">
        <f t="shared" si="6"/>
        <v>8</v>
      </c>
      <c r="B16" s="14" t="str">
        <f ca="1">OFFSET(Inputs!$E$10,$A16,0)</f>
        <v>std 8</v>
      </c>
      <c r="C16" s="14">
        <f ca="1">OFFSET(Inputs!$B$10,$A16,0)</f>
        <v>8</v>
      </c>
      <c r="D16" s="8" t="str">
        <f ca="1">OFFSET(Inputs!$D$10,$A16,0)&amp;" - "&amp;OFFSET(Inputs!$F$10,$A16,0)</f>
        <v>2005 T-20 - Residential Pool Pumps, High Eff Motor, Tier 1</v>
      </c>
      <c r="E16" s="24"/>
      <c r="F16" s="583">
        <v>10.893924635270485</v>
      </c>
      <c r="G16" s="583">
        <v>10.893924635270485</v>
      </c>
      <c r="H16" s="583">
        <v>10.893924635270485</v>
      </c>
      <c r="I16" s="583">
        <v>10.893924635270485</v>
      </c>
      <c r="J16" s="583">
        <v>10.893924635270485</v>
      </c>
      <c r="K16" s="583">
        <v>10.893924635270485</v>
      </c>
      <c r="L16" s="583">
        <v>10.893924635270485</v>
      </c>
      <c r="M16" s="583">
        <v>10.893924635270485</v>
      </c>
      <c r="N16" s="583">
        <v>10.893924635270485</v>
      </c>
      <c r="O16" s="583">
        <v>10.893924635270485</v>
      </c>
      <c r="P16" s="583">
        <v>10.893924635270485</v>
      </c>
      <c r="Q16" s="583">
        <v>10.893924635270485</v>
      </c>
      <c r="R16" s="583">
        <v>10.893924635270485</v>
      </c>
      <c r="S16" s="583">
        <v>10.893924635270485</v>
      </c>
      <c r="T16" s="583">
        <v>10.893924635270485</v>
      </c>
      <c r="U16" s="583">
        <v>10.893924635270485</v>
      </c>
      <c r="V16" s="583">
        <v>10.893924635270485</v>
      </c>
      <c r="W16" s="583">
        <v>10.893924635270485</v>
      </c>
      <c r="X16" s="583">
        <v>10.893924635270485</v>
      </c>
      <c r="Y16" s="583">
        <v>10.893924635270485</v>
      </c>
      <c r="Z16" s="583">
        <v>10.893924635270485</v>
      </c>
      <c r="AA16" s="583">
        <v>10.893924635270485</v>
      </c>
      <c r="AB16" s="583">
        <v>10.893924635270485</v>
      </c>
      <c r="AC16" s="583">
        <v>10.893924635270485</v>
      </c>
      <c r="AD16" s="583">
        <v>10.893924635270485</v>
      </c>
      <c r="AE16" s="583">
        <v>10.893924635270485</v>
      </c>
      <c r="AF16" s="583">
        <v>10.893924635270485</v>
      </c>
      <c r="AG16" s="583">
        <v>10.893924635270485</v>
      </c>
      <c r="AH16" s="583">
        <v>10.893924635270485</v>
      </c>
      <c r="AI16" s="583">
        <v>10.893924635270485</v>
      </c>
      <c r="AJ16" s="218"/>
      <c r="AK16" s="570">
        <v>7.824647522674721</v>
      </c>
      <c r="AL16" s="570">
        <v>7.7505999145536029</v>
      </c>
      <c r="AM16" s="570">
        <v>7.6748179028478445</v>
      </c>
      <c r="AN16" s="570">
        <v>7.5973014875574441</v>
      </c>
      <c r="AO16" s="570">
        <v>7.5171834668900841</v>
      </c>
      <c r="AP16" s="570">
        <v>7.4353310426380839</v>
      </c>
      <c r="AQ16" s="570">
        <v>7.3517442148014425</v>
      </c>
      <c r="AR16" s="570">
        <v>7.2655557815878398</v>
      </c>
      <c r="AS16" s="570">
        <v>7.1776329447895995</v>
      </c>
      <c r="AT16" s="570">
        <v>7.087975704406718</v>
      </c>
      <c r="AU16" s="570">
        <v>6.9948496568545542</v>
      </c>
      <c r="AV16" s="570">
        <v>6.9211375045073389</v>
      </c>
      <c r="AW16" s="570">
        <v>6.8456909485754833</v>
      </c>
      <c r="AX16" s="570">
        <v>6.7676427872666673</v>
      </c>
      <c r="AY16" s="570">
        <v>6.686993020580891</v>
      </c>
      <c r="AZ16" s="570">
        <v>6.6046088503104734</v>
      </c>
      <c r="BA16" s="570">
        <v>6.5196230746630972</v>
      </c>
      <c r="BB16" s="570">
        <v>6.4320356936387597</v>
      </c>
      <c r="BC16" s="570">
        <v>6.3418467072374609</v>
      </c>
      <c r="BD16" s="570">
        <v>6.2499233172515218</v>
      </c>
      <c r="BE16" s="570">
        <v>6.1545311200963022</v>
      </c>
      <c r="BF16" s="570">
        <v>6.0582717211487624</v>
      </c>
      <c r="BG16" s="570">
        <v>5.9585435150319404</v>
      </c>
      <c r="BH16" s="570">
        <v>5.8570809053304815</v>
      </c>
      <c r="BI16" s="570">
        <v>5.7530166902520596</v>
      </c>
      <c r="BJ16" s="570">
        <v>5.6472180715889975</v>
      </c>
      <c r="BK16" s="570">
        <v>5.5388178475489758</v>
      </c>
      <c r="BL16" s="570">
        <v>5.4278160181319928</v>
      </c>
      <c r="BM16" s="570">
        <v>5.3150797851303695</v>
      </c>
      <c r="BN16" s="570">
        <v>5.2006091485441068</v>
      </c>
      <c r="BO16" s="218"/>
      <c r="BP16" s="577">
        <v>2.0867235921081497</v>
      </c>
      <c r="BQ16" s="577">
        <v>2.0867235921081497</v>
      </c>
      <c r="BR16" s="577">
        <v>2.0867235921081497</v>
      </c>
      <c r="BS16" s="577">
        <v>2.0867235921081497</v>
      </c>
      <c r="BT16" s="577">
        <v>2.0867235921081497</v>
      </c>
      <c r="BU16" s="577">
        <v>2.0867235921081497</v>
      </c>
      <c r="BV16" s="577">
        <v>2.0867235921081497</v>
      </c>
      <c r="BW16" s="577">
        <v>2.0867235921081497</v>
      </c>
      <c r="BX16" s="577">
        <v>2.0867235921081497</v>
      </c>
      <c r="BY16" s="577">
        <v>2.0867235921081497</v>
      </c>
      <c r="BZ16" s="577">
        <v>2.0867235921081497</v>
      </c>
      <c r="CA16" s="577">
        <v>2.0867235921081497</v>
      </c>
      <c r="CB16" s="577">
        <v>2.0867235921081497</v>
      </c>
      <c r="CC16" s="577">
        <v>2.0867235921081497</v>
      </c>
      <c r="CD16" s="577">
        <v>2.0867235921081497</v>
      </c>
      <c r="CE16" s="577">
        <v>2.0867235921081497</v>
      </c>
      <c r="CF16" s="577">
        <v>2.0867235921081497</v>
      </c>
      <c r="CG16" s="577">
        <v>2.0867235921081497</v>
      </c>
      <c r="CH16" s="577">
        <v>2.0867235921081497</v>
      </c>
      <c r="CI16" s="577">
        <v>2.0867235921081497</v>
      </c>
      <c r="CJ16" s="577">
        <v>2.0867235921081497</v>
      </c>
      <c r="CK16" s="577">
        <v>2.0867235921081497</v>
      </c>
      <c r="CL16" s="577">
        <v>2.0867235921081497</v>
      </c>
      <c r="CM16" s="577">
        <v>2.0867235921081497</v>
      </c>
      <c r="CN16" s="577">
        <v>2.0867235921081497</v>
      </c>
      <c r="CO16" s="577">
        <v>2.0867235921081497</v>
      </c>
      <c r="CP16" s="577">
        <v>2.0867235921081497</v>
      </c>
      <c r="CQ16" s="577">
        <v>2.0867235921081497</v>
      </c>
      <c r="CR16" s="577">
        <v>2.0867235921081497</v>
      </c>
      <c r="CS16" s="577">
        <v>2.0867235921081497</v>
      </c>
      <c r="CT16" s="218"/>
      <c r="CU16" s="577">
        <v>1.4988057226531863</v>
      </c>
      <c r="CV16" s="577">
        <v>1.4846219554637892</v>
      </c>
      <c r="CW16" s="577">
        <v>1.4701059644891648</v>
      </c>
      <c r="CX16" s="577">
        <v>1.4552577497293138</v>
      </c>
      <c r="CY16" s="577">
        <v>1.439911199291622</v>
      </c>
      <c r="CZ16" s="577">
        <v>1.4242324250687037</v>
      </c>
      <c r="DA16" s="577">
        <v>1.4082214270605582</v>
      </c>
      <c r="DB16" s="577">
        <v>1.3917120933745726</v>
      </c>
      <c r="DC16" s="577">
        <v>1.3748705359033604</v>
      </c>
      <c r="DD16" s="577">
        <v>1.357696754646921</v>
      </c>
      <c r="DE16" s="577">
        <v>1.3398585258200277</v>
      </c>
      <c r="DF16" s="577">
        <v>1.3257390149478852</v>
      </c>
      <c r="DG16" s="577">
        <v>1.3112872802905153</v>
      </c>
      <c r="DH16" s="577">
        <v>1.2963372099553057</v>
      </c>
      <c r="DI16" s="577">
        <v>1.2808888039422555</v>
      </c>
      <c r="DJ16" s="577">
        <v>1.2651081741439785</v>
      </c>
      <c r="DK16" s="577">
        <v>1.2488292086678612</v>
      </c>
      <c r="DL16" s="577">
        <v>1.2320519075139036</v>
      </c>
      <c r="DM16" s="577">
        <v>1.2147762706821053</v>
      </c>
      <c r="DN16" s="577">
        <v>1.1971684100650806</v>
      </c>
      <c r="DO16" s="577">
        <v>1.1788961018776019</v>
      </c>
      <c r="DP16" s="577">
        <v>1.1604576817975096</v>
      </c>
      <c r="DQ16" s="577">
        <v>1.1413548141469638</v>
      </c>
      <c r="DR16" s="577">
        <v>1.1219197227111912</v>
      </c>
      <c r="DS16" s="577">
        <v>1.1019862955975779</v>
      </c>
      <c r="DT16" s="577">
        <v>1.081720644698738</v>
      </c>
      <c r="DU16" s="577">
        <v>1.0609566581220575</v>
      </c>
      <c r="DV16" s="577">
        <v>1.039694335867537</v>
      </c>
      <c r="DW16" s="577">
        <v>1.0180997898277895</v>
      </c>
      <c r="DX16" s="577">
        <v>0.99617302000281505</v>
      </c>
      <c r="DY16" s="218"/>
      <c r="DZ16" s="570">
        <v>0</v>
      </c>
      <c r="EA16" s="570">
        <v>0</v>
      </c>
      <c r="EB16" s="570">
        <v>0</v>
      </c>
      <c r="EC16" s="570">
        <v>0</v>
      </c>
      <c r="ED16" s="570">
        <v>0</v>
      </c>
      <c r="EE16" s="570">
        <v>0</v>
      </c>
      <c r="EF16" s="570">
        <v>0</v>
      </c>
      <c r="EG16" s="570">
        <v>0</v>
      </c>
      <c r="EH16" s="570">
        <v>0</v>
      </c>
      <c r="EI16" s="570">
        <v>0</v>
      </c>
      <c r="EJ16" s="570">
        <v>0</v>
      </c>
      <c r="EK16" s="570">
        <v>0</v>
      </c>
      <c r="EL16" s="570">
        <v>0</v>
      </c>
      <c r="EM16" s="570">
        <v>0</v>
      </c>
      <c r="EN16" s="570">
        <v>0</v>
      </c>
      <c r="EO16" s="570">
        <v>0</v>
      </c>
      <c r="EP16" s="570">
        <v>0</v>
      </c>
      <c r="EQ16" s="570">
        <v>0</v>
      </c>
      <c r="ER16" s="570">
        <v>0</v>
      </c>
      <c r="ES16" s="570">
        <v>0</v>
      </c>
      <c r="ET16" s="570">
        <v>0</v>
      </c>
      <c r="EU16" s="570">
        <v>0</v>
      </c>
      <c r="EV16" s="570">
        <v>0</v>
      </c>
      <c r="EW16" s="570">
        <v>0</v>
      </c>
      <c r="EX16" s="570">
        <v>0</v>
      </c>
      <c r="EY16" s="570">
        <v>0</v>
      </c>
      <c r="EZ16" s="570">
        <v>0</v>
      </c>
      <c r="FA16" s="570">
        <v>0</v>
      </c>
      <c r="FB16" s="570">
        <v>0</v>
      </c>
      <c r="FC16" s="570">
        <v>0</v>
      </c>
      <c r="FD16" s="218"/>
      <c r="FE16" s="570">
        <v>0</v>
      </c>
      <c r="FF16" s="570">
        <v>0</v>
      </c>
      <c r="FG16" s="570">
        <v>0</v>
      </c>
      <c r="FH16" s="570">
        <v>0</v>
      </c>
      <c r="FI16" s="570">
        <v>0</v>
      </c>
      <c r="FJ16" s="570">
        <v>0</v>
      </c>
      <c r="FK16" s="570">
        <v>0</v>
      </c>
      <c r="FL16" s="570">
        <v>0</v>
      </c>
      <c r="FM16" s="570">
        <v>0</v>
      </c>
      <c r="FN16" s="570">
        <v>0</v>
      </c>
      <c r="FO16" s="570">
        <v>0</v>
      </c>
      <c r="FP16" s="570">
        <v>0</v>
      </c>
      <c r="FQ16" s="570">
        <v>0</v>
      </c>
      <c r="FR16" s="570">
        <v>0</v>
      </c>
      <c r="FS16" s="570">
        <v>0</v>
      </c>
      <c r="FT16" s="570">
        <v>0</v>
      </c>
      <c r="FU16" s="570">
        <v>0</v>
      </c>
      <c r="FV16" s="570">
        <v>0</v>
      </c>
      <c r="FW16" s="570">
        <v>0</v>
      </c>
      <c r="FX16" s="570">
        <v>0</v>
      </c>
      <c r="FY16" s="570">
        <v>0</v>
      </c>
      <c r="FZ16" s="570">
        <v>0</v>
      </c>
      <c r="GA16" s="570">
        <v>0</v>
      </c>
      <c r="GB16" s="570">
        <v>0</v>
      </c>
      <c r="GC16" s="570">
        <v>0</v>
      </c>
      <c r="GD16" s="570">
        <v>0</v>
      </c>
      <c r="GE16" s="570">
        <v>0</v>
      </c>
      <c r="GF16" s="570">
        <v>0</v>
      </c>
      <c r="GG16" s="570">
        <v>0</v>
      </c>
      <c r="GH16" s="570">
        <v>0</v>
      </c>
    </row>
    <row r="17" spans="1:190" x14ac:dyDescent="0.15">
      <c r="A17">
        <f t="shared" si="6"/>
        <v>9</v>
      </c>
      <c r="B17" s="14" t="str">
        <f ca="1">OFFSET(Inputs!$E$10,$A17,0)</f>
        <v>std 9</v>
      </c>
      <c r="C17" s="14">
        <f ca="1">OFFSET(Inputs!$B$10,$A17,0)</f>
        <v>9</v>
      </c>
      <c r="D17" s="8" t="str">
        <f ca="1">OFFSET(Inputs!$D$10,$A17,0)&amp;" - "&amp;OFFSET(Inputs!$F$10,$A17,0)</f>
        <v>2006 T-20 - Residential Pool Pumps, 2-speed Motors, Tier 2</v>
      </c>
      <c r="E17" s="24"/>
      <c r="F17" s="583">
        <v>0</v>
      </c>
      <c r="G17" s="583">
        <v>0</v>
      </c>
      <c r="H17" s="583">
        <v>0</v>
      </c>
      <c r="I17" s="583">
        <v>0</v>
      </c>
      <c r="J17" s="583">
        <v>91.422673938955768</v>
      </c>
      <c r="K17" s="583">
        <v>91.422673938955768</v>
      </c>
      <c r="L17" s="583">
        <v>91.422673938955768</v>
      </c>
      <c r="M17" s="583">
        <v>91.422673938955768</v>
      </c>
      <c r="N17" s="583">
        <v>91.422673938955768</v>
      </c>
      <c r="O17" s="583">
        <v>91.422673938955768</v>
      </c>
      <c r="P17" s="583">
        <v>91.422673938955768</v>
      </c>
      <c r="Q17" s="583">
        <v>91.422673938955768</v>
      </c>
      <c r="R17" s="583">
        <v>91.422673938955768</v>
      </c>
      <c r="S17" s="583">
        <v>91.422673938955768</v>
      </c>
      <c r="T17" s="583">
        <v>91.422673938955768</v>
      </c>
      <c r="U17" s="583">
        <v>91.422673938955768</v>
      </c>
      <c r="V17" s="583">
        <v>91.422673938955768</v>
      </c>
      <c r="W17" s="583">
        <v>91.422673938955768</v>
      </c>
      <c r="X17" s="583">
        <v>91.422673938955768</v>
      </c>
      <c r="Y17" s="583">
        <v>91.422673938955768</v>
      </c>
      <c r="Z17" s="583">
        <v>91.422673938955768</v>
      </c>
      <c r="AA17" s="583">
        <v>91.422673938955768</v>
      </c>
      <c r="AB17" s="583">
        <v>91.422673938955768</v>
      </c>
      <c r="AC17" s="583">
        <v>91.422673938955768</v>
      </c>
      <c r="AD17" s="583">
        <v>91.422673938955768</v>
      </c>
      <c r="AE17" s="583">
        <v>91.422673938955768</v>
      </c>
      <c r="AF17" s="583">
        <v>91.422673938955768</v>
      </c>
      <c r="AG17" s="583">
        <v>91.422673938955768</v>
      </c>
      <c r="AH17" s="583">
        <v>91.422673938955768</v>
      </c>
      <c r="AI17" s="583">
        <v>91.422673938955768</v>
      </c>
      <c r="AJ17" s="218"/>
      <c r="AK17" s="570">
        <v>0</v>
      </c>
      <c r="AL17" s="570">
        <v>0</v>
      </c>
      <c r="AM17" s="570">
        <v>0</v>
      </c>
      <c r="AN17" s="570">
        <v>0</v>
      </c>
      <c r="AO17" s="570">
        <v>66.847269083279684</v>
      </c>
      <c r="AP17" s="570">
        <v>66.489854481387113</v>
      </c>
      <c r="AQ17" s="570">
        <v>66.16854231250521</v>
      </c>
      <c r="AR17" s="570">
        <v>65.876112090031882</v>
      </c>
      <c r="AS17" s="570">
        <v>65.619784300569222</v>
      </c>
      <c r="AT17" s="570">
        <v>65.385117970912987</v>
      </c>
      <c r="AU17" s="570">
        <v>65.18655407426742</v>
      </c>
      <c r="AV17" s="570">
        <v>65.002431150826126</v>
      </c>
      <c r="AW17" s="570">
        <v>64.847190173793393</v>
      </c>
      <c r="AX17" s="570">
        <v>64.746103361363481</v>
      </c>
      <c r="AY17" s="570">
        <v>64.659457522137842</v>
      </c>
      <c r="AZ17" s="570">
        <v>64.587252656116462</v>
      </c>
      <c r="BA17" s="570">
        <v>64.529488763299369</v>
      </c>
      <c r="BB17" s="570">
        <v>64.48616584368655</v>
      </c>
      <c r="BC17" s="570">
        <v>64.44284292407373</v>
      </c>
      <c r="BD17" s="570">
        <v>64.41396097766517</v>
      </c>
      <c r="BE17" s="570">
        <v>64.385079031256623</v>
      </c>
      <c r="BF17" s="570">
        <v>64.363417571450213</v>
      </c>
      <c r="BG17" s="570">
        <v>64.341756111643804</v>
      </c>
      <c r="BH17" s="570">
        <v>64.327315138439516</v>
      </c>
      <c r="BI17" s="570">
        <v>64.320094651837394</v>
      </c>
      <c r="BJ17" s="570">
        <v>64.305653678633107</v>
      </c>
      <c r="BK17" s="570">
        <v>64.298433192030984</v>
      </c>
      <c r="BL17" s="570">
        <v>64.291212705428848</v>
      </c>
      <c r="BM17" s="570">
        <v>64.283992218826711</v>
      </c>
      <c r="BN17" s="570">
        <v>64.283992218826711</v>
      </c>
      <c r="BO17" s="218"/>
      <c r="BP17" s="577">
        <v>0</v>
      </c>
      <c r="BQ17" s="577">
        <v>0</v>
      </c>
      <c r="BR17" s="577">
        <v>0</v>
      </c>
      <c r="BS17" s="577">
        <v>0</v>
      </c>
      <c r="BT17" s="577">
        <v>6.6408721989556252</v>
      </c>
      <c r="BU17" s="577">
        <v>6.6408721989556252</v>
      </c>
      <c r="BV17" s="577">
        <v>6.6408721989556252</v>
      </c>
      <c r="BW17" s="577">
        <v>6.6408721989556252</v>
      </c>
      <c r="BX17" s="577">
        <v>6.6408721989556252</v>
      </c>
      <c r="BY17" s="577">
        <v>6.6408721989556252</v>
      </c>
      <c r="BZ17" s="577">
        <v>6.6408721989556252</v>
      </c>
      <c r="CA17" s="577">
        <v>6.6408721989556252</v>
      </c>
      <c r="CB17" s="577">
        <v>6.6408721989556252</v>
      </c>
      <c r="CC17" s="577">
        <v>6.6408721989556252</v>
      </c>
      <c r="CD17" s="577">
        <v>6.6408721989556252</v>
      </c>
      <c r="CE17" s="577">
        <v>6.6408721989556252</v>
      </c>
      <c r="CF17" s="577">
        <v>6.6408721989556252</v>
      </c>
      <c r="CG17" s="577">
        <v>6.6408721989556252</v>
      </c>
      <c r="CH17" s="577">
        <v>6.6408721989556252</v>
      </c>
      <c r="CI17" s="577">
        <v>6.6408721989556252</v>
      </c>
      <c r="CJ17" s="577">
        <v>6.6408721989556252</v>
      </c>
      <c r="CK17" s="577">
        <v>6.6408721989556252</v>
      </c>
      <c r="CL17" s="577">
        <v>6.6408721989556252</v>
      </c>
      <c r="CM17" s="577">
        <v>6.6408721989556252</v>
      </c>
      <c r="CN17" s="577">
        <v>6.6408721989556252</v>
      </c>
      <c r="CO17" s="577">
        <v>6.6408721989556252</v>
      </c>
      <c r="CP17" s="577">
        <v>6.6408721989556252</v>
      </c>
      <c r="CQ17" s="577">
        <v>6.6408721989556252</v>
      </c>
      <c r="CR17" s="577">
        <v>6.6408721989556252</v>
      </c>
      <c r="CS17" s="577">
        <v>6.6408721989556252</v>
      </c>
      <c r="CT17" s="218"/>
      <c r="CU17" s="577">
        <v>0</v>
      </c>
      <c r="CV17" s="577">
        <v>0</v>
      </c>
      <c r="CW17" s="577">
        <v>0</v>
      </c>
      <c r="CX17" s="577">
        <v>0</v>
      </c>
      <c r="CY17" s="577">
        <v>4.8557338317152308</v>
      </c>
      <c r="CZ17" s="577">
        <v>4.8297715119651645</v>
      </c>
      <c r="DA17" s="577">
        <v>4.8064316449761657</v>
      </c>
      <c r="DB17" s="577">
        <v>4.7851897401960191</v>
      </c>
      <c r="DC17" s="577">
        <v>4.7665702881769407</v>
      </c>
      <c r="DD17" s="577">
        <v>4.749524307814502</v>
      </c>
      <c r="DE17" s="577">
        <v>4.7351007802131289</v>
      </c>
      <c r="DF17" s="577">
        <v>4.7217262337161836</v>
      </c>
      <c r="DG17" s="577">
        <v>4.7104496494280905</v>
      </c>
      <c r="DH17" s="577">
        <v>4.7031067816971044</v>
      </c>
      <c r="DI17" s="577">
        <v>4.6968128950705443</v>
      </c>
      <c r="DJ17" s="577">
        <v>4.6915679895484113</v>
      </c>
      <c r="DK17" s="577">
        <v>4.6873720651307043</v>
      </c>
      <c r="DL17" s="577">
        <v>4.6842251218174242</v>
      </c>
      <c r="DM17" s="577">
        <v>4.6810781785041442</v>
      </c>
      <c r="DN17" s="577">
        <v>4.6789802162952903</v>
      </c>
      <c r="DO17" s="577">
        <v>4.6768822540864372</v>
      </c>
      <c r="DP17" s="577">
        <v>4.6753087824297968</v>
      </c>
      <c r="DQ17" s="577">
        <v>4.6737353107731572</v>
      </c>
      <c r="DR17" s="577">
        <v>4.6726863296687302</v>
      </c>
      <c r="DS17" s="577">
        <v>4.6721618391165176</v>
      </c>
      <c r="DT17" s="577">
        <v>4.6711128580120898</v>
      </c>
      <c r="DU17" s="577">
        <v>4.6705883674598763</v>
      </c>
      <c r="DV17" s="577">
        <v>4.6700638769076637</v>
      </c>
      <c r="DW17" s="577">
        <v>4.6695393863554502</v>
      </c>
      <c r="DX17" s="577">
        <v>4.6695393863554502</v>
      </c>
      <c r="DY17" s="218"/>
      <c r="DZ17" s="570">
        <v>0</v>
      </c>
      <c r="EA17" s="570">
        <v>0</v>
      </c>
      <c r="EB17" s="570">
        <v>0</v>
      </c>
      <c r="EC17" s="570">
        <v>0</v>
      </c>
      <c r="ED17" s="570">
        <v>0</v>
      </c>
      <c r="EE17" s="570">
        <v>0</v>
      </c>
      <c r="EF17" s="570">
        <v>0</v>
      </c>
      <c r="EG17" s="570">
        <v>0</v>
      </c>
      <c r="EH17" s="570">
        <v>0</v>
      </c>
      <c r="EI17" s="570">
        <v>0</v>
      </c>
      <c r="EJ17" s="570">
        <v>0</v>
      </c>
      <c r="EK17" s="570">
        <v>0</v>
      </c>
      <c r="EL17" s="570">
        <v>0</v>
      </c>
      <c r="EM17" s="570">
        <v>0</v>
      </c>
      <c r="EN17" s="570">
        <v>0</v>
      </c>
      <c r="EO17" s="570">
        <v>0</v>
      </c>
      <c r="EP17" s="570">
        <v>0</v>
      </c>
      <c r="EQ17" s="570">
        <v>0</v>
      </c>
      <c r="ER17" s="570">
        <v>0</v>
      </c>
      <c r="ES17" s="570">
        <v>0</v>
      </c>
      <c r="ET17" s="570">
        <v>0</v>
      </c>
      <c r="EU17" s="570">
        <v>0</v>
      </c>
      <c r="EV17" s="570">
        <v>0</v>
      </c>
      <c r="EW17" s="570">
        <v>0</v>
      </c>
      <c r="EX17" s="570">
        <v>0</v>
      </c>
      <c r="EY17" s="570">
        <v>0</v>
      </c>
      <c r="EZ17" s="570">
        <v>0</v>
      </c>
      <c r="FA17" s="570">
        <v>0</v>
      </c>
      <c r="FB17" s="570">
        <v>0</v>
      </c>
      <c r="FC17" s="570">
        <v>0</v>
      </c>
      <c r="FD17" s="218"/>
      <c r="FE17" s="570">
        <v>0</v>
      </c>
      <c r="FF17" s="570">
        <v>0</v>
      </c>
      <c r="FG17" s="570">
        <v>0</v>
      </c>
      <c r="FH17" s="570">
        <v>0</v>
      </c>
      <c r="FI17" s="570">
        <v>0</v>
      </c>
      <c r="FJ17" s="570">
        <v>0</v>
      </c>
      <c r="FK17" s="570">
        <v>0</v>
      </c>
      <c r="FL17" s="570">
        <v>0</v>
      </c>
      <c r="FM17" s="570">
        <v>0</v>
      </c>
      <c r="FN17" s="570">
        <v>0</v>
      </c>
      <c r="FO17" s="570">
        <v>0</v>
      </c>
      <c r="FP17" s="570">
        <v>0</v>
      </c>
      <c r="FQ17" s="570">
        <v>0</v>
      </c>
      <c r="FR17" s="570">
        <v>0</v>
      </c>
      <c r="FS17" s="570">
        <v>0</v>
      </c>
      <c r="FT17" s="570">
        <v>0</v>
      </c>
      <c r="FU17" s="570">
        <v>0</v>
      </c>
      <c r="FV17" s="570">
        <v>0</v>
      </c>
      <c r="FW17" s="570">
        <v>0</v>
      </c>
      <c r="FX17" s="570">
        <v>0</v>
      </c>
      <c r="FY17" s="570">
        <v>0</v>
      </c>
      <c r="FZ17" s="570">
        <v>0</v>
      </c>
      <c r="GA17" s="570">
        <v>0</v>
      </c>
      <c r="GB17" s="570">
        <v>0</v>
      </c>
      <c r="GC17" s="570">
        <v>0</v>
      </c>
      <c r="GD17" s="570">
        <v>0</v>
      </c>
      <c r="GE17" s="570">
        <v>0</v>
      </c>
      <c r="GF17" s="570">
        <v>0</v>
      </c>
      <c r="GG17" s="570">
        <v>0</v>
      </c>
      <c r="GH17" s="570">
        <v>0</v>
      </c>
    </row>
    <row r="18" spans="1:190" x14ac:dyDescent="0.15">
      <c r="A18">
        <f t="shared" si="6"/>
        <v>10</v>
      </c>
      <c r="B18" s="14" t="str">
        <f ca="1">OFFSET(Inputs!$E$10,$A18,0)</f>
        <v>std 10</v>
      </c>
      <c r="C18" s="14">
        <f ca="1">OFFSET(Inputs!$B$10,$A18,0)</f>
        <v>10</v>
      </c>
      <c r="D18" s="8" t="str">
        <f ca="1">OFFSET(Inputs!$D$10,$A18,0)&amp;" - "&amp;OFFSET(Inputs!$F$10,$A18,0)</f>
        <v>2005 T-20 - Portable Electric Spas</v>
      </c>
      <c r="E18" s="24"/>
      <c r="F18" s="583">
        <v>3.9878963404931196</v>
      </c>
      <c r="G18" s="583">
        <v>3.9878963404931196</v>
      </c>
      <c r="H18" s="583">
        <v>3.9878963404931196</v>
      </c>
      <c r="I18" s="583">
        <v>3.9878963404931196</v>
      </c>
      <c r="J18" s="583">
        <v>3.9878963404931196</v>
      </c>
      <c r="K18" s="583">
        <v>3.9878963404931196</v>
      </c>
      <c r="L18" s="583">
        <v>3.9878963404931196</v>
      </c>
      <c r="M18" s="583">
        <v>3.9878963404931196</v>
      </c>
      <c r="N18" s="583">
        <v>3.9878963404931196</v>
      </c>
      <c r="O18" s="583">
        <v>3.9878963404931196</v>
      </c>
      <c r="P18" s="583">
        <v>3.9878963404931196</v>
      </c>
      <c r="Q18" s="583">
        <v>3.9878963404931196</v>
      </c>
      <c r="R18" s="583">
        <v>3.9878963404931196</v>
      </c>
      <c r="S18" s="583">
        <v>3.9878963404931196</v>
      </c>
      <c r="T18" s="583">
        <v>3.9878963404931196</v>
      </c>
      <c r="U18" s="583">
        <v>3.9878963404931196</v>
      </c>
      <c r="V18" s="583">
        <v>3.9878963404931196</v>
      </c>
      <c r="W18" s="583">
        <v>3.9878963404931196</v>
      </c>
      <c r="X18" s="583">
        <v>3.9878963404931196</v>
      </c>
      <c r="Y18" s="583">
        <v>3.9878963404931196</v>
      </c>
      <c r="Z18" s="583">
        <v>3.9878963404931196</v>
      </c>
      <c r="AA18" s="583">
        <v>3.9878963404931196</v>
      </c>
      <c r="AB18" s="583">
        <v>3.9878963404931196</v>
      </c>
      <c r="AC18" s="583">
        <v>3.9878963404931196</v>
      </c>
      <c r="AD18" s="583">
        <v>3.9878963404931196</v>
      </c>
      <c r="AE18" s="583">
        <v>3.9878963404931196</v>
      </c>
      <c r="AF18" s="583">
        <v>3.9878963404931196</v>
      </c>
      <c r="AG18" s="583">
        <v>3.9878963404931196</v>
      </c>
      <c r="AH18" s="583">
        <v>3.9878963404931196</v>
      </c>
      <c r="AI18" s="583">
        <v>3.9878963404931196</v>
      </c>
      <c r="AJ18" s="218"/>
      <c r="AK18" s="570">
        <v>3.0250955360856109</v>
      </c>
      <c r="AL18" s="570">
        <v>2.7498768519909889</v>
      </c>
      <c r="AM18" s="570">
        <v>2.4749881663185427</v>
      </c>
      <c r="AN18" s="570">
        <v>2.2000994806460969</v>
      </c>
      <c r="AO18" s="570">
        <v>1.9248807965514745</v>
      </c>
      <c r="AP18" s="570">
        <v>1.6499921108790285</v>
      </c>
      <c r="AQ18" s="570">
        <v>1.3751034252065819</v>
      </c>
      <c r="AR18" s="570">
        <v>1.0998847411119603</v>
      </c>
      <c r="AS18" s="570">
        <v>0.82499605543951393</v>
      </c>
      <c r="AT18" s="570">
        <v>0.55010736976706798</v>
      </c>
      <c r="AU18" s="570">
        <v>0.27488868567244601</v>
      </c>
      <c r="AV18" s="570">
        <v>0</v>
      </c>
      <c r="AW18" s="570">
        <v>0</v>
      </c>
      <c r="AX18" s="570">
        <v>0</v>
      </c>
      <c r="AY18" s="570">
        <v>0</v>
      </c>
      <c r="AZ18" s="570">
        <v>0</v>
      </c>
      <c r="BA18" s="570">
        <v>0</v>
      </c>
      <c r="BB18" s="570">
        <v>0</v>
      </c>
      <c r="BC18" s="570">
        <v>0</v>
      </c>
      <c r="BD18" s="570">
        <v>0</v>
      </c>
      <c r="BE18" s="570">
        <v>0</v>
      </c>
      <c r="BF18" s="570">
        <v>0</v>
      </c>
      <c r="BG18" s="570">
        <v>0</v>
      </c>
      <c r="BH18" s="570">
        <v>0</v>
      </c>
      <c r="BI18" s="570">
        <v>0</v>
      </c>
      <c r="BJ18" s="570">
        <v>0</v>
      </c>
      <c r="BK18" s="570">
        <v>0</v>
      </c>
      <c r="BL18" s="570">
        <v>0</v>
      </c>
      <c r="BM18" s="570">
        <v>0</v>
      </c>
      <c r="BN18" s="570">
        <v>0</v>
      </c>
      <c r="BO18" s="218"/>
      <c r="BP18" s="577">
        <v>0.75159908856300472</v>
      </c>
      <c r="BQ18" s="577">
        <v>0.75159908856300472</v>
      </c>
      <c r="BR18" s="577">
        <v>0.75159908856300472</v>
      </c>
      <c r="BS18" s="577">
        <v>0.75159908856300472</v>
      </c>
      <c r="BT18" s="577">
        <v>0.75159908856300472</v>
      </c>
      <c r="BU18" s="577">
        <v>0.75159908856300472</v>
      </c>
      <c r="BV18" s="577">
        <v>0.75159908856300472</v>
      </c>
      <c r="BW18" s="577">
        <v>0.75159908856300472</v>
      </c>
      <c r="BX18" s="577">
        <v>0.75159908856300472</v>
      </c>
      <c r="BY18" s="577">
        <v>0.75159908856300472</v>
      </c>
      <c r="BZ18" s="577">
        <v>0.75159908856300472</v>
      </c>
      <c r="CA18" s="577">
        <v>0.75159908856300472</v>
      </c>
      <c r="CB18" s="577">
        <v>0.75159908856300472</v>
      </c>
      <c r="CC18" s="577">
        <v>0.75159908856300472</v>
      </c>
      <c r="CD18" s="577">
        <v>0.75159908856300472</v>
      </c>
      <c r="CE18" s="577">
        <v>0.75159908856300472</v>
      </c>
      <c r="CF18" s="577">
        <v>0.75159908856300472</v>
      </c>
      <c r="CG18" s="577">
        <v>0.75159908856300472</v>
      </c>
      <c r="CH18" s="577">
        <v>0.75159908856300472</v>
      </c>
      <c r="CI18" s="577">
        <v>0.75159908856300472</v>
      </c>
      <c r="CJ18" s="577">
        <v>0.75159908856300472</v>
      </c>
      <c r="CK18" s="577">
        <v>0.75159908856300472</v>
      </c>
      <c r="CL18" s="577">
        <v>0.75159908856300472</v>
      </c>
      <c r="CM18" s="577">
        <v>0.75159908856300472</v>
      </c>
      <c r="CN18" s="577">
        <v>0.75159908856300472</v>
      </c>
      <c r="CO18" s="577">
        <v>0.75159908856300472</v>
      </c>
      <c r="CP18" s="577">
        <v>0.75159908856300472</v>
      </c>
      <c r="CQ18" s="577">
        <v>0.75159908856300472</v>
      </c>
      <c r="CR18" s="577">
        <v>0.75159908856300472</v>
      </c>
      <c r="CS18" s="577">
        <v>0.75159908856300472</v>
      </c>
      <c r="CT18" s="218"/>
      <c r="CU18" s="577">
        <v>0.5701399569119221</v>
      </c>
      <c r="CV18" s="577">
        <v>0.51826947321337924</v>
      </c>
      <c r="CW18" s="577">
        <v>0.46646118433941497</v>
      </c>
      <c r="CX18" s="577">
        <v>0.41465289546545059</v>
      </c>
      <c r="CY18" s="577">
        <v>0.36278241176690756</v>
      </c>
      <c r="CZ18" s="577">
        <v>0.31097412289294335</v>
      </c>
      <c r="DA18" s="577">
        <v>0.25916583401897902</v>
      </c>
      <c r="DB18" s="577">
        <v>0.20729535032043603</v>
      </c>
      <c r="DC18" s="577">
        <v>0.15548706144647167</v>
      </c>
      <c r="DD18" s="577">
        <v>0.10367877257250734</v>
      </c>
      <c r="DE18" s="577">
        <v>5.1808288873964353E-2</v>
      </c>
      <c r="DF18" s="577">
        <v>0</v>
      </c>
      <c r="DG18" s="577">
        <v>0</v>
      </c>
      <c r="DH18" s="577">
        <v>0</v>
      </c>
      <c r="DI18" s="577">
        <v>0</v>
      </c>
      <c r="DJ18" s="577">
        <v>0</v>
      </c>
      <c r="DK18" s="577">
        <v>0</v>
      </c>
      <c r="DL18" s="577">
        <v>0</v>
      </c>
      <c r="DM18" s="577">
        <v>0</v>
      </c>
      <c r="DN18" s="577">
        <v>0</v>
      </c>
      <c r="DO18" s="577">
        <v>0</v>
      </c>
      <c r="DP18" s="577">
        <v>0</v>
      </c>
      <c r="DQ18" s="577">
        <v>0</v>
      </c>
      <c r="DR18" s="577">
        <v>0</v>
      </c>
      <c r="DS18" s="577">
        <v>0</v>
      </c>
      <c r="DT18" s="577">
        <v>0</v>
      </c>
      <c r="DU18" s="577">
        <v>0</v>
      </c>
      <c r="DV18" s="577">
        <v>0</v>
      </c>
      <c r="DW18" s="577">
        <v>0</v>
      </c>
      <c r="DX18" s="577">
        <v>0</v>
      </c>
      <c r="DY18" s="218"/>
      <c r="DZ18" s="570">
        <v>0</v>
      </c>
      <c r="EA18" s="570">
        <v>0</v>
      </c>
      <c r="EB18" s="570">
        <v>0</v>
      </c>
      <c r="EC18" s="570">
        <v>0</v>
      </c>
      <c r="ED18" s="570">
        <v>0</v>
      </c>
      <c r="EE18" s="570">
        <v>0</v>
      </c>
      <c r="EF18" s="570">
        <v>0</v>
      </c>
      <c r="EG18" s="570">
        <v>0</v>
      </c>
      <c r="EH18" s="570">
        <v>0</v>
      </c>
      <c r="EI18" s="570">
        <v>0</v>
      </c>
      <c r="EJ18" s="570">
        <v>0</v>
      </c>
      <c r="EK18" s="570">
        <v>0</v>
      </c>
      <c r="EL18" s="570">
        <v>0</v>
      </c>
      <c r="EM18" s="570">
        <v>0</v>
      </c>
      <c r="EN18" s="570">
        <v>0</v>
      </c>
      <c r="EO18" s="570">
        <v>0</v>
      </c>
      <c r="EP18" s="570">
        <v>0</v>
      </c>
      <c r="EQ18" s="570">
        <v>0</v>
      </c>
      <c r="ER18" s="570">
        <v>0</v>
      </c>
      <c r="ES18" s="570">
        <v>0</v>
      </c>
      <c r="ET18" s="570">
        <v>0</v>
      </c>
      <c r="EU18" s="570">
        <v>0</v>
      </c>
      <c r="EV18" s="570">
        <v>0</v>
      </c>
      <c r="EW18" s="570">
        <v>0</v>
      </c>
      <c r="EX18" s="570">
        <v>0</v>
      </c>
      <c r="EY18" s="570">
        <v>0</v>
      </c>
      <c r="EZ18" s="570">
        <v>0</v>
      </c>
      <c r="FA18" s="570">
        <v>0</v>
      </c>
      <c r="FB18" s="570">
        <v>0</v>
      </c>
      <c r="FC18" s="570">
        <v>0</v>
      </c>
      <c r="FD18" s="218"/>
      <c r="FE18" s="570">
        <v>0</v>
      </c>
      <c r="FF18" s="570">
        <v>0</v>
      </c>
      <c r="FG18" s="570">
        <v>0</v>
      </c>
      <c r="FH18" s="570">
        <v>0</v>
      </c>
      <c r="FI18" s="570">
        <v>0</v>
      </c>
      <c r="FJ18" s="570">
        <v>0</v>
      </c>
      <c r="FK18" s="570">
        <v>0</v>
      </c>
      <c r="FL18" s="570">
        <v>0</v>
      </c>
      <c r="FM18" s="570">
        <v>0</v>
      </c>
      <c r="FN18" s="570">
        <v>0</v>
      </c>
      <c r="FO18" s="570">
        <v>0</v>
      </c>
      <c r="FP18" s="570">
        <v>0</v>
      </c>
      <c r="FQ18" s="570">
        <v>0</v>
      </c>
      <c r="FR18" s="570">
        <v>0</v>
      </c>
      <c r="FS18" s="570">
        <v>0</v>
      </c>
      <c r="FT18" s="570">
        <v>0</v>
      </c>
      <c r="FU18" s="570">
        <v>0</v>
      </c>
      <c r="FV18" s="570">
        <v>0</v>
      </c>
      <c r="FW18" s="570">
        <v>0</v>
      </c>
      <c r="FX18" s="570">
        <v>0</v>
      </c>
      <c r="FY18" s="570">
        <v>0</v>
      </c>
      <c r="FZ18" s="570">
        <v>0</v>
      </c>
      <c r="GA18" s="570">
        <v>0</v>
      </c>
      <c r="GB18" s="570">
        <v>0</v>
      </c>
      <c r="GC18" s="570">
        <v>0</v>
      </c>
      <c r="GD18" s="570">
        <v>0</v>
      </c>
      <c r="GE18" s="570">
        <v>0</v>
      </c>
      <c r="GF18" s="570">
        <v>0</v>
      </c>
      <c r="GG18" s="570">
        <v>0</v>
      </c>
      <c r="GH18" s="570">
        <v>0</v>
      </c>
    </row>
    <row r="19" spans="1:190" x14ac:dyDescent="0.15">
      <c r="A19">
        <f t="shared" si="6"/>
        <v>11</v>
      </c>
      <c r="B19" s="14" t="str">
        <f ca="1">OFFSET(Inputs!$E$10,$A19,0)</f>
        <v>std 11a</v>
      </c>
      <c r="C19" s="14">
        <f ca="1">OFFSET(Inputs!$B$10,$A19,0)</f>
        <v>11</v>
      </c>
      <c r="D19" s="8" t="str">
        <f ca="1">OFFSET(Inputs!$D$10,$A19,0)&amp;" - "&amp;OFFSET(Inputs!$F$10,$A19,0)</f>
        <v>2005 T-20 - General Service Incandescent Lamps, Tier 1</v>
      </c>
      <c r="E19" s="24"/>
      <c r="F19" s="583">
        <v>0</v>
      </c>
      <c r="G19" s="583">
        <v>0</v>
      </c>
      <c r="H19" s="583">
        <v>0</v>
      </c>
      <c r="I19" s="583">
        <v>0</v>
      </c>
      <c r="J19" s="583">
        <v>0</v>
      </c>
      <c r="K19" s="583">
        <v>0</v>
      </c>
      <c r="L19" s="583">
        <v>0</v>
      </c>
      <c r="M19" s="583">
        <v>0</v>
      </c>
      <c r="N19" s="583">
        <v>0</v>
      </c>
      <c r="O19" s="583">
        <v>0</v>
      </c>
      <c r="P19" s="583">
        <v>0</v>
      </c>
      <c r="Q19" s="583">
        <v>0</v>
      </c>
      <c r="R19" s="583">
        <v>0</v>
      </c>
      <c r="S19" s="583">
        <v>0</v>
      </c>
      <c r="T19" s="583">
        <v>0</v>
      </c>
      <c r="U19" s="583">
        <v>0</v>
      </c>
      <c r="V19" s="583">
        <v>0</v>
      </c>
      <c r="W19" s="583">
        <v>0</v>
      </c>
      <c r="X19" s="583">
        <v>0</v>
      </c>
      <c r="Y19" s="583">
        <v>0</v>
      </c>
      <c r="Z19" s="583">
        <v>0</v>
      </c>
      <c r="AA19" s="583">
        <v>0</v>
      </c>
      <c r="AB19" s="583">
        <v>0</v>
      </c>
      <c r="AC19" s="583">
        <v>0</v>
      </c>
      <c r="AD19" s="583">
        <v>0</v>
      </c>
      <c r="AE19" s="583">
        <v>0</v>
      </c>
      <c r="AF19" s="583">
        <v>0</v>
      </c>
      <c r="AG19" s="583">
        <v>0</v>
      </c>
      <c r="AH19" s="583">
        <v>0</v>
      </c>
      <c r="AI19" s="583">
        <v>0</v>
      </c>
      <c r="AJ19" s="218"/>
      <c r="AK19" s="570">
        <v>0</v>
      </c>
      <c r="AL19" s="570">
        <v>0</v>
      </c>
      <c r="AM19" s="570">
        <v>0</v>
      </c>
      <c r="AN19" s="570">
        <v>0</v>
      </c>
      <c r="AO19" s="570">
        <v>0</v>
      </c>
      <c r="AP19" s="570">
        <v>0</v>
      </c>
      <c r="AQ19" s="570">
        <v>0</v>
      </c>
      <c r="AR19" s="570">
        <v>0</v>
      </c>
      <c r="AS19" s="570">
        <v>0</v>
      </c>
      <c r="AT19" s="570">
        <v>0</v>
      </c>
      <c r="AU19" s="570">
        <v>0</v>
      </c>
      <c r="AV19" s="570">
        <v>0</v>
      </c>
      <c r="AW19" s="570">
        <v>0</v>
      </c>
      <c r="AX19" s="570">
        <v>0</v>
      </c>
      <c r="AY19" s="570">
        <v>0</v>
      </c>
      <c r="AZ19" s="570">
        <v>0</v>
      </c>
      <c r="BA19" s="570">
        <v>0</v>
      </c>
      <c r="BB19" s="570">
        <v>0</v>
      </c>
      <c r="BC19" s="570">
        <v>0</v>
      </c>
      <c r="BD19" s="570">
        <v>0</v>
      </c>
      <c r="BE19" s="570">
        <v>0</v>
      </c>
      <c r="BF19" s="570">
        <v>0</v>
      </c>
      <c r="BG19" s="570">
        <v>0</v>
      </c>
      <c r="BH19" s="570">
        <v>0</v>
      </c>
      <c r="BI19" s="570">
        <v>0</v>
      </c>
      <c r="BJ19" s="570">
        <v>0</v>
      </c>
      <c r="BK19" s="570">
        <v>0</v>
      </c>
      <c r="BL19" s="570">
        <v>0</v>
      </c>
      <c r="BM19" s="570">
        <v>0</v>
      </c>
      <c r="BN19" s="570">
        <v>0</v>
      </c>
      <c r="BO19" s="218"/>
      <c r="BP19" s="577">
        <v>0</v>
      </c>
      <c r="BQ19" s="577">
        <v>0</v>
      </c>
      <c r="BR19" s="577">
        <v>0</v>
      </c>
      <c r="BS19" s="577">
        <v>0</v>
      </c>
      <c r="BT19" s="577">
        <v>0</v>
      </c>
      <c r="BU19" s="577">
        <v>0</v>
      </c>
      <c r="BV19" s="577">
        <v>0</v>
      </c>
      <c r="BW19" s="577">
        <v>0</v>
      </c>
      <c r="BX19" s="577">
        <v>0</v>
      </c>
      <c r="BY19" s="577">
        <v>0</v>
      </c>
      <c r="BZ19" s="577">
        <v>0</v>
      </c>
      <c r="CA19" s="577">
        <v>0</v>
      </c>
      <c r="CB19" s="577">
        <v>0</v>
      </c>
      <c r="CC19" s="577">
        <v>0</v>
      </c>
      <c r="CD19" s="577">
        <v>0</v>
      </c>
      <c r="CE19" s="577">
        <v>0</v>
      </c>
      <c r="CF19" s="577">
        <v>0</v>
      </c>
      <c r="CG19" s="577">
        <v>0</v>
      </c>
      <c r="CH19" s="577">
        <v>0</v>
      </c>
      <c r="CI19" s="577">
        <v>0</v>
      </c>
      <c r="CJ19" s="577">
        <v>0</v>
      </c>
      <c r="CK19" s="577">
        <v>0</v>
      </c>
      <c r="CL19" s="577">
        <v>0</v>
      </c>
      <c r="CM19" s="577">
        <v>0</v>
      </c>
      <c r="CN19" s="577">
        <v>0</v>
      </c>
      <c r="CO19" s="577">
        <v>0</v>
      </c>
      <c r="CP19" s="577">
        <v>0</v>
      </c>
      <c r="CQ19" s="577">
        <v>0</v>
      </c>
      <c r="CR19" s="577">
        <v>0</v>
      </c>
      <c r="CS19" s="577">
        <v>0</v>
      </c>
      <c r="CT19" s="218"/>
      <c r="CU19" s="577">
        <v>0</v>
      </c>
      <c r="CV19" s="577">
        <v>0</v>
      </c>
      <c r="CW19" s="577">
        <v>0</v>
      </c>
      <c r="CX19" s="577">
        <v>0</v>
      </c>
      <c r="CY19" s="577">
        <v>0</v>
      </c>
      <c r="CZ19" s="577">
        <v>0</v>
      </c>
      <c r="DA19" s="577">
        <v>0</v>
      </c>
      <c r="DB19" s="577">
        <v>0</v>
      </c>
      <c r="DC19" s="577">
        <v>0</v>
      </c>
      <c r="DD19" s="577">
        <v>0</v>
      </c>
      <c r="DE19" s="577">
        <v>0</v>
      </c>
      <c r="DF19" s="577">
        <v>0</v>
      </c>
      <c r="DG19" s="577">
        <v>0</v>
      </c>
      <c r="DH19" s="577">
        <v>0</v>
      </c>
      <c r="DI19" s="577">
        <v>0</v>
      </c>
      <c r="DJ19" s="577">
        <v>0</v>
      </c>
      <c r="DK19" s="577">
        <v>0</v>
      </c>
      <c r="DL19" s="577">
        <v>0</v>
      </c>
      <c r="DM19" s="577">
        <v>0</v>
      </c>
      <c r="DN19" s="577">
        <v>0</v>
      </c>
      <c r="DO19" s="577">
        <v>0</v>
      </c>
      <c r="DP19" s="577">
        <v>0</v>
      </c>
      <c r="DQ19" s="577">
        <v>0</v>
      </c>
      <c r="DR19" s="577">
        <v>0</v>
      </c>
      <c r="DS19" s="577">
        <v>0</v>
      </c>
      <c r="DT19" s="577">
        <v>0</v>
      </c>
      <c r="DU19" s="577">
        <v>0</v>
      </c>
      <c r="DV19" s="577">
        <v>0</v>
      </c>
      <c r="DW19" s="577">
        <v>0</v>
      </c>
      <c r="DX19" s="577">
        <v>0</v>
      </c>
      <c r="DY19" s="218"/>
      <c r="DZ19" s="570">
        <v>0</v>
      </c>
      <c r="EA19" s="570">
        <v>0</v>
      </c>
      <c r="EB19" s="570">
        <v>0</v>
      </c>
      <c r="EC19" s="570">
        <v>0</v>
      </c>
      <c r="ED19" s="570">
        <v>0</v>
      </c>
      <c r="EE19" s="570">
        <v>0</v>
      </c>
      <c r="EF19" s="570">
        <v>0</v>
      </c>
      <c r="EG19" s="570">
        <v>0</v>
      </c>
      <c r="EH19" s="570">
        <v>0</v>
      </c>
      <c r="EI19" s="570">
        <v>0</v>
      </c>
      <c r="EJ19" s="570">
        <v>0</v>
      </c>
      <c r="EK19" s="570">
        <v>0</v>
      </c>
      <c r="EL19" s="570">
        <v>0</v>
      </c>
      <c r="EM19" s="570">
        <v>0</v>
      </c>
      <c r="EN19" s="570">
        <v>0</v>
      </c>
      <c r="EO19" s="570">
        <v>0</v>
      </c>
      <c r="EP19" s="570">
        <v>0</v>
      </c>
      <c r="EQ19" s="570">
        <v>0</v>
      </c>
      <c r="ER19" s="570">
        <v>0</v>
      </c>
      <c r="ES19" s="570">
        <v>0</v>
      </c>
      <c r="ET19" s="570">
        <v>0</v>
      </c>
      <c r="EU19" s="570">
        <v>0</v>
      </c>
      <c r="EV19" s="570">
        <v>0</v>
      </c>
      <c r="EW19" s="570">
        <v>0</v>
      </c>
      <c r="EX19" s="570">
        <v>0</v>
      </c>
      <c r="EY19" s="570">
        <v>0</v>
      </c>
      <c r="EZ19" s="570">
        <v>0</v>
      </c>
      <c r="FA19" s="570">
        <v>0</v>
      </c>
      <c r="FB19" s="570">
        <v>0</v>
      </c>
      <c r="FC19" s="570">
        <v>0</v>
      </c>
      <c r="FD19" s="218"/>
      <c r="FE19" s="570">
        <v>0</v>
      </c>
      <c r="FF19" s="570">
        <v>0</v>
      </c>
      <c r="FG19" s="570">
        <v>0</v>
      </c>
      <c r="FH19" s="570">
        <v>0</v>
      </c>
      <c r="FI19" s="570">
        <v>0</v>
      </c>
      <c r="FJ19" s="570">
        <v>0</v>
      </c>
      <c r="FK19" s="570">
        <v>0</v>
      </c>
      <c r="FL19" s="570">
        <v>0</v>
      </c>
      <c r="FM19" s="570">
        <v>0</v>
      </c>
      <c r="FN19" s="570">
        <v>0</v>
      </c>
      <c r="FO19" s="570">
        <v>0</v>
      </c>
      <c r="FP19" s="570">
        <v>0</v>
      </c>
      <c r="FQ19" s="570">
        <v>0</v>
      </c>
      <c r="FR19" s="570">
        <v>0</v>
      </c>
      <c r="FS19" s="570">
        <v>0</v>
      </c>
      <c r="FT19" s="570">
        <v>0</v>
      </c>
      <c r="FU19" s="570">
        <v>0</v>
      </c>
      <c r="FV19" s="570">
        <v>0</v>
      </c>
      <c r="FW19" s="570">
        <v>0</v>
      </c>
      <c r="FX19" s="570">
        <v>0</v>
      </c>
      <c r="FY19" s="570">
        <v>0</v>
      </c>
      <c r="FZ19" s="570">
        <v>0</v>
      </c>
      <c r="GA19" s="570">
        <v>0</v>
      </c>
      <c r="GB19" s="570">
        <v>0</v>
      </c>
      <c r="GC19" s="570">
        <v>0</v>
      </c>
      <c r="GD19" s="570">
        <v>0</v>
      </c>
      <c r="GE19" s="570">
        <v>0</v>
      </c>
      <c r="GF19" s="570">
        <v>0</v>
      </c>
      <c r="GG19" s="570">
        <v>0</v>
      </c>
      <c r="GH19" s="570">
        <v>0</v>
      </c>
    </row>
    <row r="20" spans="1:190" x14ac:dyDescent="0.15">
      <c r="A20">
        <f t="shared" si="6"/>
        <v>12</v>
      </c>
      <c r="B20" s="14" t="str">
        <f ca="1">OFFSET(Inputs!$E$10,$A20,0)</f>
        <v>Std 11b_2010</v>
      </c>
      <c r="C20" s="14">
        <f ca="1">OFFSET(Inputs!$B$10,$A20,0)</f>
        <v>12</v>
      </c>
      <c r="D20" s="8" t="str">
        <f ca="1">OFFSET(Inputs!$D$10,$A20,0)&amp;" - "&amp;OFFSET(Inputs!$F$10,$A20,0)</f>
        <v>2006 T-20 - General Service Incandescent Lamps, Tier 2 (2010)</v>
      </c>
      <c r="E20" s="24"/>
      <c r="F20" s="583">
        <v>0</v>
      </c>
      <c r="G20" s="583">
        <v>0</v>
      </c>
      <c r="H20" s="583">
        <v>0</v>
      </c>
      <c r="I20" s="583">
        <v>0</v>
      </c>
      <c r="J20" s="583">
        <v>50.943320253468684</v>
      </c>
      <c r="K20" s="583">
        <v>0</v>
      </c>
      <c r="L20" s="583">
        <v>0</v>
      </c>
      <c r="M20" s="583">
        <v>0</v>
      </c>
      <c r="N20" s="583">
        <v>0</v>
      </c>
      <c r="O20" s="583">
        <v>0</v>
      </c>
      <c r="P20" s="583">
        <v>0</v>
      </c>
      <c r="Q20" s="583">
        <v>0</v>
      </c>
      <c r="R20" s="583">
        <v>0</v>
      </c>
      <c r="S20" s="583">
        <v>0</v>
      </c>
      <c r="T20" s="583">
        <v>0</v>
      </c>
      <c r="U20" s="583">
        <v>0</v>
      </c>
      <c r="V20" s="583">
        <v>0</v>
      </c>
      <c r="W20" s="583">
        <v>0</v>
      </c>
      <c r="X20" s="583">
        <v>0</v>
      </c>
      <c r="Y20" s="583">
        <v>0</v>
      </c>
      <c r="Z20" s="583">
        <v>0</v>
      </c>
      <c r="AA20" s="583">
        <v>0</v>
      </c>
      <c r="AB20" s="583">
        <v>0</v>
      </c>
      <c r="AC20" s="583">
        <v>0</v>
      </c>
      <c r="AD20" s="583">
        <v>0</v>
      </c>
      <c r="AE20" s="583">
        <v>0</v>
      </c>
      <c r="AF20" s="583">
        <v>0</v>
      </c>
      <c r="AG20" s="583">
        <v>0</v>
      </c>
      <c r="AH20" s="583">
        <v>0</v>
      </c>
      <c r="AI20" s="583">
        <v>0</v>
      </c>
      <c r="AJ20" s="218"/>
      <c r="AK20" s="570">
        <v>0</v>
      </c>
      <c r="AL20" s="570">
        <v>0</v>
      </c>
      <c r="AM20" s="570">
        <v>0</v>
      </c>
      <c r="AN20" s="570">
        <v>0</v>
      </c>
      <c r="AO20" s="570">
        <v>35.342768990628073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0">
        <v>0</v>
      </c>
      <c r="AV20" s="570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</v>
      </c>
      <c r="BD20" s="570">
        <v>0</v>
      </c>
      <c r="BE20" s="570">
        <v>0</v>
      </c>
      <c r="BF20" s="570">
        <v>0</v>
      </c>
      <c r="BG20" s="570">
        <v>0</v>
      </c>
      <c r="BH20" s="570">
        <v>0</v>
      </c>
      <c r="BI20" s="570">
        <v>0</v>
      </c>
      <c r="BJ20" s="570">
        <v>0</v>
      </c>
      <c r="BK20" s="570">
        <v>0</v>
      </c>
      <c r="BL20" s="570">
        <v>0</v>
      </c>
      <c r="BM20" s="570">
        <v>0</v>
      </c>
      <c r="BN20" s="570">
        <v>0</v>
      </c>
      <c r="BO20" s="218"/>
      <c r="BP20" s="577">
        <v>0</v>
      </c>
      <c r="BQ20" s="577">
        <v>0</v>
      </c>
      <c r="BR20" s="577">
        <v>0</v>
      </c>
      <c r="BS20" s="577">
        <v>0</v>
      </c>
      <c r="BT20" s="577">
        <v>8.3619500856483153</v>
      </c>
      <c r="BU20" s="577">
        <v>0</v>
      </c>
      <c r="BV20" s="577">
        <v>0</v>
      </c>
      <c r="BW20" s="577">
        <v>0</v>
      </c>
      <c r="BX20" s="577">
        <v>0</v>
      </c>
      <c r="BY20" s="577">
        <v>0</v>
      </c>
      <c r="BZ20" s="577">
        <v>0</v>
      </c>
      <c r="CA20" s="577">
        <v>0</v>
      </c>
      <c r="CB20" s="577">
        <v>0</v>
      </c>
      <c r="CC20" s="577">
        <v>0</v>
      </c>
      <c r="CD20" s="577">
        <v>0</v>
      </c>
      <c r="CE20" s="577">
        <v>0</v>
      </c>
      <c r="CF20" s="577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577">
        <v>0</v>
      </c>
      <c r="CM20" s="577">
        <v>0</v>
      </c>
      <c r="CN20" s="577">
        <v>0</v>
      </c>
      <c r="CO20" s="577">
        <v>0</v>
      </c>
      <c r="CP20" s="577">
        <v>0</v>
      </c>
      <c r="CQ20" s="577">
        <v>0</v>
      </c>
      <c r="CR20" s="577">
        <v>0</v>
      </c>
      <c r="CS20" s="577">
        <v>0</v>
      </c>
      <c r="CT20" s="218"/>
      <c r="CU20" s="577">
        <v>0</v>
      </c>
      <c r="CV20" s="577">
        <v>0</v>
      </c>
      <c r="CW20" s="577">
        <v>0</v>
      </c>
      <c r="CX20" s="577">
        <v>0</v>
      </c>
      <c r="CY20" s="577">
        <v>5.8012408440949308</v>
      </c>
      <c r="CZ20" s="577">
        <v>0</v>
      </c>
      <c r="DA20" s="577">
        <v>0</v>
      </c>
      <c r="DB20" s="577">
        <v>0</v>
      </c>
      <c r="DC20" s="577">
        <v>0</v>
      </c>
      <c r="DD20" s="577">
        <v>0</v>
      </c>
      <c r="DE20" s="577">
        <v>0</v>
      </c>
      <c r="DF20" s="577">
        <v>0</v>
      </c>
      <c r="DG20" s="577">
        <v>0</v>
      </c>
      <c r="DH20" s="577">
        <v>0</v>
      </c>
      <c r="DI20" s="577">
        <v>0</v>
      </c>
      <c r="DJ20" s="577">
        <v>0</v>
      </c>
      <c r="DK20" s="577">
        <v>0</v>
      </c>
      <c r="DL20" s="577">
        <v>0</v>
      </c>
      <c r="DM20" s="577">
        <v>0</v>
      </c>
      <c r="DN20" s="577">
        <v>0</v>
      </c>
      <c r="DO20" s="577">
        <v>0</v>
      </c>
      <c r="DP20" s="577">
        <v>0</v>
      </c>
      <c r="DQ20" s="577">
        <v>0</v>
      </c>
      <c r="DR20" s="577">
        <v>0</v>
      </c>
      <c r="DS20" s="577">
        <v>0</v>
      </c>
      <c r="DT20" s="577">
        <v>0</v>
      </c>
      <c r="DU20" s="577">
        <v>0</v>
      </c>
      <c r="DV20" s="577">
        <v>0</v>
      </c>
      <c r="DW20" s="577">
        <v>0</v>
      </c>
      <c r="DX20" s="577">
        <v>0</v>
      </c>
      <c r="DY20" s="218"/>
      <c r="DZ20" s="570">
        <v>0</v>
      </c>
      <c r="EA20" s="570">
        <v>0</v>
      </c>
      <c r="EB20" s="570">
        <v>0</v>
      </c>
      <c r="EC20" s="570">
        <v>0</v>
      </c>
      <c r="ED20" s="570">
        <v>-0.67891966830181139</v>
      </c>
      <c r="EE20" s="570">
        <v>0</v>
      </c>
      <c r="EF20" s="570">
        <v>0</v>
      </c>
      <c r="EG20" s="570">
        <v>0</v>
      </c>
      <c r="EH20" s="570">
        <v>0</v>
      </c>
      <c r="EI20" s="570">
        <v>0</v>
      </c>
      <c r="EJ20" s="570">
        <v>0</v>
      </c>
      <c r="EK20" s="570">
        <v>0</v>
      </c>
      <c r="EL20" s="570">
        <v>0</v>
      </c>
      <c r="EM20" s="570">
        <v>0</v>
      </c>
      <c r="EN20" s="570">
        <v>0</v>
      </c>
      <c r="EO20" s="570">
        <v>0</v>
      </c>
      <c r="EP20" s="570">
        <v>0</v>
      </c>
      <c r="EQ20" s="570">
        <v>0</v>
      </c>
      <c r="ER20" s="570">
        <v>0</v>
      </c>
      <c r="ES20" s="570">
        <v>0</v>
      </c>
      <c r="ET20" s="570">
        <v>0</v>
      </c>
      <c r="EU20" s="570">
        <v>0</v>
      </c>
      <c r="EV20" s="570">
        <v>0</v>
      </c>
      <c r="EW20" s="570">
        <v>0</v>
      </c>
      <c r="EX20" s="570">
        <v>0</v>
      </c>
      <c r="EY20" s="570">
        <v>0</v>
      </c>
      <c r="EZ20" s="570">
        <v>0</v>
      </c>
      <c r="FA20" s="570">
        <v>0</v>
      </c>
      <c r="FB20" s="570">
        <v>0</v>
      </c>
      <c r="FC20" s="570">
        <v>0</v>
      </c>
      <c r="FD20" s="218"/>
      <c r="FE20" s="570">
        <v>0</v>
      </c>
      <c r="FF20" s="570">
        <v>0</v>
      </c>
      <c r="FG20" s="570">
        <v>0</v>
      </c>
      <c r="FH20" s="570">
        <v>0</v>
      </c>
      <c r="FI20" s="570">
        <v>-0.47101172205890862</v>
      </c>
      <c r="FJ20" s="570">
        <v>0</v>
      </c>
      <c r="FK20" s="570">
        <v>0</v>
      </c>
      <c r="FL20" s="570">
        <v>0</v>
      </c>
      <c r="FM20" s="570">
        <v>0</v>
      </c>
      <c r="FN20" s="570">
        <v>0</v>
      </c>
      <c r="FO20" s="570">
        <v>0</v>
      </c>
      <c r="FP20" s="570">
        <v>0</v>
      </c>
      <c r="FQ20" s="570">
        <v>0</v>
      </c>
      <c r="FR20" s="570">
        <v>0</v>
      </c>
      <c r="FS20" s="570">
        <v>0</v>
      </c>
      <c r="FT20" s="570">
        <v>0</v>
      </c>
      <c r="FU20" s="570">
        <v>0</v>
      </c>
      <c r="FV20" s="570">
        <v>0</v>
      </c>
      <c r="FW20" s="570">
        <v>0</v>
      </c>
      <c r="FX20" s="570">
        <v>0</v>
      </c>
      <c r="FY20" s="570">
        <v>0</v>
      </c>
      <c r="FZ20" s="570">
        <v>0</v>
      </c>
      <c r="GA20" s="570">
        <v>0</v>
      </c>
      <c r="GB20" s="570">
        <v>0</v>
      </c>
      <c r="GC20" s="570">
        <v>0</v>
      </c>
      <c r="GD20" s="570">
        <v>0</v>
      </c>
      <c r="GE20" s="570">
        <v>0</v>
      </c>
      <c r="GF20" s="570">
        <v>0</v>
      </c>
      <c r="GG20" s="570">
        <v>0</v>
      </c>
      <c r="GH20" s="570">
        <v>0</v>
      </c>
    </row>
    <row r="21" spans="1:190" x14ac:dyDescent="0.15">
      <c r="A21">
        <f t="shared" si="6"/>
        <v>13</v>
      </c>
      <c r="B21" s="14" t="str">
        <f ca="1">OFFSET(Inputs!$E$10,$A21,0)</f>
        <v>Std 11b_2011</v>
      </c>
      <c r="C21" s="14">
        <f ca="1">OFFSET(Inputs!$B$10,$A21,0)</f>
        <v>13</v>
      </c>
      <c r="D21" s="8" t="str">
        <f ca="1">OFFSET(Inputs!$D$10,$A21,0)&amp;" - "&amp;OFFSET(Inputs!$F$10,$A21,0)</f>
        <v>2006 T-20 - General Service Incandescent Lamps, Tier 2 (2011)</v>
      </c>
      <c r="E21" s="24"/>
      <c r="F21" s="583">
        <v>0</v>
      </c>
      <c r="G21" s="583">
        <v>0</v>
      </c>
      <c r="H21" s="583">
        <v>0</v>
      </c>
      <c r="I21" s="583">
        <v>0</v>
      </c>
      <c r="J21" s="583">
        <v>0</v>
      </c>
      <c r="K21" s="583">
        <v>30.591481116698088</v>
      </c>
      <c r="L21" s="583">
        <v>0</v>
      </c>
      <c r="M21" s="583">
        <v>0</v>
      </c>
      <c r="N21" s="583">
        <v>0</v>
      </c>
      <c r="O21" s="583">
        <v>0</v>
      </c>
      <c r="P21" s="583">
        <v>0</v>
      </c>
      <c r="Q21" s="583">
        <v>0</v>
      </c>
      <c r="R21" s="583">
        <v>0</v>
      </c>
      <c r="S21" s="583">
        <v>0</v>
      </c>
      <c r="T21" s="583">
        <v>0</v>
      </c>
      <c r="U21" s="583">
        <v>0</v>
      </c>
      <c r="V21" s="583">
        <v>0</v>
      </c>
      <c r="W21" s="583">
        <v>0</v>
      </c>
      <c r="X21" s="583">
        <v>0</v>
      </c>
      <c r="Y21" s="583">
        <v>0</v>
      </c>
      <c r="Z21" s="583">
        <v>0</v>
      </c>
      <c r="AA21" s="583">
        <v>0</v>
      </c>
      <c r="AB21" s="583">
        <v>0</v>
      </c>
      <c r="AC21" s="583">
        <v>0</v>
      </c>
      <c r="AD21" s="583">
        <v>0</v>
      </c>
      <c r="AE21" s="583">
        <v>0</v>
      </c>
      <c r="AF21" s="583">
        <v>0</v>
      </c>
      <c r="AG21" s="583">
        <v>0</v>
      </c>
      <c r="AH21" s="583">
        <v>0</v>
      </c>
      <c r="AI21" s="583">
        <v>0</v>
      </c>
      <c r="AJ21" s="218"/>
      <c r="AK21" s="570">
        <v>0</v>
      </c>
      <c r="AL21" s="570">
        <v>0</v>
      </c>
      <c r="AM21" s="570">
        <v>0</v>
      </c>
      <c r="AN21" s="570">
        <v>0</v>
      </c>
      <c r="AO21" s="570">
        <v>0</v>
      </c>
      <c r="AP21" s="570">
        <v>21.124411934216322</v>
      </c>
      <c r="AQ21" s="570">
        <v>0</v>
      </c>
      <c r="AR21" s="570">
        <v>0</v>
      </c>
      <c r="AS21" s="570">
        <v>0</v>
      </c>
      <c r="AT21" s="570">
        <v>0</v>
      </c>
      <c r="AU21" s="570">
        <v>0</v>
      </c>
      <c r="AV21" s="570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0">
        <v>0</v>
      </c>
      <c r="BK21" s="570">
        <v>0</v>
      </c>
      <c r="BL21" s="570">
        <v>0</v>
      </c>
      <c r="BM21" s="570">
        <v>0</v>
      </c>
      <c r="BN21" s="570">
        <v>0</v>
      </c>
      <c r="BO21" s="218"/>
      <c r="BP21" s="577">
        <v>0</v>
      </c>
      <c r="BQ21" s="577">
        <v>0</v>
      </c>
      <c r="BR21" s="577">
        <v>0</v>
      </c>
      <c r="BS21" s="577">
        <v>0</v>
      </c>
      <c r="BT21" s="577">
        <v>0</v>
      </c>
      <c r="BU21" s="577">
        <v>5.0327129681996166</v>
      </c>
      <c r="BV21" s="577">
        <v>0</v>
      </c>
      <c r="BW21" s="577">
        <v>0</v>
      </c>
      <c r="BX21" s="577">
        <v>0</v>
      </c>
      <c r="BY21" s="577">
        <v>0</v>
      </c>
      <c r="BZ21" s="577">
        <v>0</v>
      </c>
      <c r="CA21" s="577">
        <v>0</v>
      </c>
      <c r="CB21" s="577">
        <v>0</v>
      </c>
      <c r="CC21" s="577">
        <v>0</v>
      </c>
      <c r="CD21" s="577">
        <v>0</v>
      </c>
      <c r="CE21" s="577">
        <v>0</v>
      </c>
      <c r="CF21" s="577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577">
        <v>0</v>
      </c>
      <c r="CM21" s="577">
        <v>0</v>
      </c>
      <c r="CN21" s="577">
        <v>0</v>
      </c>
      <c r="CO21" s="577">
        <v>0</v>
      </c>
      <c r="CP21" s="577">
        <v>0</v>
      </c>
      <c r="CQ21" s="577">
        <v>0</v>
      </c>
      <c r="CR21" s="577">
        <v>0</v>
      </c>
      <c r="CS21" s="577">
        <v>0</v>
      </c>
      <c r="CT21" s="218"/>
      <c r="CU21" s="577">
        <v>0</v>
      </c>
      <c r="CV21" s="577">
        <v>0</v>
      </c>
      <c r="CW21" s="577">
        <v>0</v>
      </c>
      <c r="CX21" s="577">
        <v>0</v>
      </c>
      <c r="CY21" s="577">
        <v>0</v>
      </c>
      <c r="CZ21" s="577">
        <v>3.4752518677133017</v>
      </c>
      <c r="DA21" s="577">
        <v>0</v>
      </c>
      <c r="DB21" s="577">
        <v>0</v>
      </c>
      <c r="DC21" s="577">
        <v>0</v>
      </c>
      <c r="DD21" s="577">
        <v>0</v>
      </c>
      <c r="DE21" s="577">
        <v>0</v>
      </c>
      <c r="DF21" s="577">
        <v>0</v>
      </c>
      <c r="DG21" s="577">
        <v>0</v>
      </c>
      <c r="DH21" s="577">
        <v>0</v>
      </c>
      <c r="DI21" s="577">
        <v>0</v>
      </c>
      <c r="DJ21" s="577">
        <v>0</v>
      </c>
      <c r="DK21" s="577">
        <v>0</v>
      </c>
      <c r="DL21" s="577">
        <v>0</v>
      </c>
      <c r="DM21" s="577">
        <v>0</v>
      </c>
      <c r="DN21" s="577">
        <v>0</v>
      </c>
      <c r="DO21" s="577">
        <v>0</v>
      </c>
      <c r="DP21" s="577">
        <v>0</v>
      </c>
      <c r="DQ21" s="577">
        <v>0</v>
      </c>
      <c r="DR21" s="577">
        <v>0</v>
      </c>
      <c r="DS21" s="577">
        <v>0</v>
      </c>
      <c r="DT21" s="577">
        <v>0</v>
      </c>
      <c r="DU21" s="577">
        <v>0</v>
      </c>
      <c r="DV21" s="577">
        <v>0</v>
      </c>
      <c r="DW21" s="577">
        <v>0</v>
      </c>
      <c r="DX21" s="577">
        <v>0</v>
      </c>
      <c r="DY21" s="218"/>
      <c r="DZ21" s="570">
        <v>0</v>
      </c>
      <c r="EA21" s="570">
        <v>0</v>
      </c>
      <c r="EB21" s="570">
        <v>0</v>
      </c>
      <c r="EC21" s="570">
        <v>0</v>
      </c>
      <c r="ED21" s="570">
        <v>0</v>
      </c>
      <c r="EE21" s="570">
        <v>-0.40769149143151184</v>
      </c>
      <c r="EF21" s="570">
        <v>0</v>
      </c>
      <c r="EG21" s="570">
        <v>0</v>
      </c>
      <c r="EH21" s="570">
        <v>0</v>
      </c>
      <c r="EI21" s="570">
        <v>0</v>
      </c>
      <c r="EJ21" s="570">
        <v>0</v>
      </c>
      <c r="EK21" s="570">
        <v>0</v>
      </c>
      <c r="EL21" s="570">
        <v>0</v>
      </c>
      <c r="EM21" s="570">
        <v>0</v>
      </c>
      <c r="EN21" s="570">
        <v>0</v>
      </c>
      <c r="EO21" s="570">
        <v>0</v>
      </c>
      <c r="EP21" s="570">
        <v>0</v>
      </c>
      <c r="EQ21" s="570">
        <v>0</v>
      </c>
      <c r="ER21" s="570">
        <v>0</v>
      </c>
      <c r="ES21" s="570">
        <v>0</v>
      </c>
      <c r="ET21" s="570">
        <v>0</v>
      </c>
      <c r="EU21" s="570">
        <v>0</v>
      </c>
      <c r="EV21" s="570">
        <v>0</v>
      </c>
      <c r="EW21" s="570">
        <v>0</v>
      </c>
      <c r="EX21" s="570">
        <v>0</v>
      </c>
      <c r="EY21" s="570">
        <v>0</v>
      </c>
      <c r="EZ21" s="570">
        <v>0</v>
      </c>
      <c r="FA21" s="570">
        <v>0</v>
      </c>
      <c r="FB21" s="570">
        <v>0</v>
      </c>
      <c r="FC21" s="570">
        <v>0</v>
      </c>
      <c r="FD21" s="218"/>
      <c r="FE21" s="570">
        <v>0</v>
      </c>
      <c r="FF21" s="570">
        <v>0</v>
      </c>
      <c r="FG21" s="570">
        <v>0</v>
      </c>
      <c r="FH21" s="570">
        <v>0</v>
      </c>
      <c r="FI21" s="570">
        <v>0</v>
      </c>
      <c r="FJ21" s="570">
        <v>-0.2815242248069304</v>
      </c>
      <c r="FK21" s="570">
        <v>0</v>
      </c>
      <c r="FL21" s="570">
        <v>0</v>
      </c>
      <c r="FM21" s="570">
        <v>0</v>
      </c>
      <c r="FN21" s="570">
        <v>0</v>
      </c>
      <c r="FO21" s="570">
        <v>0</v>
      </c>
      <c r="FP21" s="570">
        <v>0</v>
      </c>
      <c r="FQ21" s="570">
        <v>0</v>
      </c>
      <c r="FR21" s="570">
        <v>0</v>
      </c>
      <c r="FS21" s="570">
        <v>0</v>
      </c>
      <c r="FT21" s="570">
        <v>0</v>
      </c>
      <c r="FU21" s="570">
        <v>0</v>
      </c>
      <c r="FV21" s="570">
        <v>0</v>
      </c>
      <c r="FW21" s="570">
        <v>0</v>
      </c>
      <c r="FX21" s="570">
        <v>0</v>
      </c>
      <c r="FY21" s="570">
        <v>0</v>
      </c>
      <c r="FZ21" s="570">
        <v>0</v>
      </c>
      <c r="GA21" s="570">
        <v>0</v>
      </c>
      <c r="GB21" s="570">
        <v>0</v>
      </c>
      <c r="GC21" s="570">
        <v>0</v>
      </c>
      <c r="GD21" s="570">
        <v>0</v>
      </c>
      <c r="GE21" s="570">
        <v>0</v>
      </c>
      <c r="GF21" s="570">
        <v>0</v>
      </c>
      <c r="GG21" s="570">
        <v>0</v>
      </c>
      <c r="GH21" s="570">
        <v>0</v>
      </c>
    </row>
    <row r="22" spans="1:190" x14ac:dyDescent="0.15">
      <c r="A22">
        <f t="shared" si="6"/>
        <v>14</v>
      </c>
      <c r="B22" s="14" t="str">
        <f ca="1">OFFSET(Inputs!$E$10,$A22,0)</f>
        <v>Std 11b_2012</v>
      </c>
      <c r="C22" s="14">
        <f ca="1">OFFSET(Inputs!$B$10,$A22,0)</f>
        <v>14</v>
      </c>
      <c r="D22" s="8" t="str">
        <f ca="1">OFFSET(Inputs!$D$10,$A22,0)&amp;" - "&amp;OFFSET(Inputs!$F$10,$A22,0)</f>
        <v>2006 T-20 - General Service Incandescent Lamps, Tier 2 (2012)</v>
      </c>
      <c r="E22" s="24"/>
      <c r="F22" s="583">
        <v>0</v>
      </c>
      <c r="G22" s="583">
        <v>0</v>
      </c>
      <c r="H22" s="583">
        <v>0</v>
      </c>
      <c r="I22" s="583">
        <v>0</v>
      </c>
      <c r="J22" s="583">
        <v>0</v>
      </c>
      <c r="K22" s="583">
        <v>0</v>
      </c>
      <c r="L22" s="583">
        <v>16.070206435406448</v>
      </c>
      <c r="M22" s="583">
        <v>16.070206435406448</v>
      </c>
      <c r="N22" s="583">
        <v>16.070206435406448</v>
      </c>
      <c r="O22" s="583">
        <v>16.070206435406448</v>
      </c>
      <c r="P22" s="583">
        <v>16.070206435406448</v>
      </c>
      <c r="Q22" s="583">
        <v>16.070206435406448</v>
      </c>
      <c r="R22" s="583">
        <v>16.070206435406448</v>
      </c>
      <c r="S22" s="583">
        <v>16.070206435406448</v>
      </c>
      <c r="T22" s="583">
        <v>16.070206435406448</v>
      </c>
      <c r="U22" s="583">
        <v>16.070206435406448</v>
      </c>
      <c r="V22" s="583">
        <v>16.070206435406448</v>
      </c>
      <c r="W22" s="583">
        <v>16.070206435406448</v>
      </c>
      <c r="X22" s="583">
        <v>16.070206435406448</v>
      </c>
      <c r="Y22" s="583">
        <v>16.070206435406448</v>
      </c>
      <c r="Z22" s="583">
        <v>16.070206435406448</v>
      </c>
      <c r="AA22" s="583">
        <v>16.070206435406448</v>
      </c>
      <c r="AB22" s="583">
        <v>16.070206435406448</v>
      </c>
      <c r="AC22" s="583">
        <v>16.070206435406448</v>
      </c>
      <c r="AD22" s="583">
        <v>16.070206435406448</v>
      </c>
      <c r="AE22" s="583">
        <v>16.070206435406448</v>
      </c>
      <c r="AF22" s="583">
        <v>16.070206435406448</v>
      </c>
      <c r="AG22" s="583">
        <v>16.070206435406448</v>
      </c>
      <c r="AH22" s="583">
        <v>16.070206435406448</v>
      </c>
      <c r="AI22" s="583">
        <v>16.070206435406448</v>
      </c>
      <c r="AJ22" s="218"/>
      <c r="AK22" s="570">
        <v>0</v>
      </c>
      <c r="AL22" s="570">
        <v>0</v>
      </c>
      <c r="AM22" s="570">
        <v>0</v>
      </c>
      <c r="AN22" s="570">
        <v>0</v>
      </c>
      <c r="AO22" s="570">
        <v>0</v>
      </c>
      <c r="AP22" s="570">
        <v>0</v>
      </c>
      <c r="AQ22" s="570">
        <v>11.049753418437207</v>
      </c>
      <c r="AR22" s="570">
        <v>11.004869331863118</v>
      </c>
      <c r="AS22" s="570">
        <v>10.96589104615404</v>
      </c>
      <c r="AT22" s="570">
        <v>10.931637401136971</v>
      </c>
      <c r="AU22" s="570">
        <v>10.902108396811911</v>
      </c>
      <c r="AV22" s="570">
        <v>10.876122873005858</v>
      </c>
      <c r="AW22" s="570">
        <v>10.853680829718815</v>
      </c>
      <c r="AX22" s="570">
        <v>10.834782266950775</v>
      </c>
      <c r="AY22" s="570">
        <v>10.819427184701746</v>
      </c>
      <c r="AZ22" s="570">
        <v>10.806434422798722</v>
      </c>
      <c r="BA22" s="570">
        <v>10.795803981241699</v>
      </c>
      <c r="BB22" s="570">
        <v>10.787535860030681</v>
      </c>
      <c r="BC22" s="570">
        <v>10.780448898992667</v>
      </c>
      <c r="BD22" s="570">
        <v>10.774543098127657</v>
      </c>
      <c r="BE22" s="570">
        <v>10.769818457435646</v>
      </c>
      <c r="BF22" s="570">
        <v>10.765093816743637</v>
      </c>
      <c r="BG22" s="570">
        <v>10.762731496397631</v>
      </c>
      <c r="BH22" s="570">
        <v>10.759188015878623</v>
      </c>
      <c r="BI22" s="570">
        <v>10.758006855705622</v>
      </c>
      <c r="BJ22" s="570">
        <v>10.755644535359618</v>
      </c>
      <c r="BK22" s="570">
        <v>10.754463375186615</v>
      </c>
      <c r="BL22" s="570">
        <v>10.753282215013613</v>
      </c>
      <c r="BM22" s="570">
        <v>10.752101054840608</v>
      </c>
      <c r="BN22" s="570">
        <v>10.752101054840608</v>
      </c>
      <c r="BO22" s="218"/>
      <c r="BP22" s="577">
        <v>0</v>
      </c>
      <c r="BQ22" s="577">
        <v>0</v>
      </c>
      <c r="BR22" s="577">
        <v>0</v>
      </c>
      <c r="BS22" s="577">
        <v>0</v>
      </c>
      <c r="BT22" s="577">
        <v>0</v>
      </c>
      <c r="BU22" s="577">
        <v>0</v>
      </c>
      <c r="BV22" s="577">
        <v>2.6437666100765895</v>
      </c>
      <c r="BW22" s="577">
        <v>2.6437666100765895</v>
      </c>
      <c r="BX22" s="577">
        <v>2.6437666100765895</v>
      </c>
      <c r="BY22" s="577">
        <v>2.6437666100765895</v>
      </c>
      <c r="BZ22" s="577">
        <v>2.6437666100765895</v>
      </c>
      <c r="CA22" s="577">
        <v>2.6437666100765895</v>
      </c>
      <c r="CB22" s="577">
        <v>2.6437666100765895</v>
      </c>
      <c r="CC22" s="577">
        <v>2.6437666100765895</v>
      </c>
      <c r="CD22" s="577">
        <v>2.6437666100765895</v>
      </c>
      <c r="CE22" s="577">
        <v>2.6437666100765895</v>
      </c>
      <c r="CF22" s="577">
        <v>2.6437666100765895</v>
      </c>
      <c r="CG22" s="577">
        <v>2.6437666100765895</v>
      </c>
      <c r="CH22" s="577">
        <v>2.6437666100765895</v>
      </c>
      <c r="CI22" s="577">
        <v>2.6437666100765895</v>
      </c>
      <c r="CJ22" s="577">
        <v>2.6437666100765895</v>
      </c>
      <c r="CK22" s="577">
        <v>2.6437666100765895</v>
      </c>
      <c r="CL22" s="577">
        <v>2.6437666100765895</v>
      </c>
      <c r="CM22" s="577">
        <v>2.6437666100765895</v>
      </c>
      <c r="CN22" s="577">
        <v>2.6437666100765895</v>
      </c>
      <c r="CO22" s="577">
        <v>2.6437666100765895</v>
      </c>
      <c r="CP22" s="577">
        <v>2.6437666100765895</v>
      </c>
      <c r="CQ22" s="577">
        <v>2.6437666100765895</v>
      </c>
      <c r="CR22" s="577">
        <v>2.6437666100765895</v>
      </c>
      <c r="CS22" s="577">
        <v>2.6437666100765895</v>
      </c>
      <c r="CT22" s="218"/>
      <c r="CU22" s="577">
        <v>0</v>
      </c>
      <c r="CV22" s="577">
        <v>0</v>
      </c>
      <c r="CW22" s="577">
        <v>0</v>
      </c>
      <c r="CX22" s="577">
        <v>0</v>
      </c>
      <c r="CY22" s="577">
        <v>0</v>
      </c>
      <c r="CZ22" s="577">
        <v>0</v>
      </c>
      <c r="DA22" s="577">
        <v>1.8178340928390875</v>
      </c>
      <c r="DB22" s="577">
        <v>1.8104500526971437</v>
      </c>
      <c r="DC22" s="577">
        <v>1.8040375967844029</v>
      </c>
      <c r="DD22" s="577">
        <v>1.7984024082550247</v>
      </c>
      <c r="DE22" s="577">
        <v>1.7935444871090092</v>
      </c>
      <c r="DF22" s="577">
        <v>1.789269516500515</v>
      </c>
      <c r="DG22" s="577">
        <v>1.785577496429543</v>
      </c>
      <c r="DH22" s="577">
        <v>1.7824684268960931</v>
      </c>
      <c r="DI22" s="577">
        <v>1.7799423079001651</v>
      </c>
      <c r="DJ22" s="577">
        <v>1.7778048225959178</v>
      </c>
      <c r="DK22" s="577">
        <v>1.7760559709833523</v>
      </c>
      <c r="DL22" s="577">
        <v>1.7746957530624676</v>
      </c>
      <c r="DM22" s="577">
        <v>1.7735298519874241</v>
      </c>
      <c r="DN22" s="577">
        <v>1.7725582677582208</v>
      </c>
      <c r="DO22" s="577">
        <v>1.7717810003748582</v>
      </c>
      <c r="DP22" s="577">
        <v>1.7710037329914958</v>
      </c>
      <c r="DQ22" s="577">
        <v>1.7706150992998146</v>
      </c>
      <c r="DR22" s="577">
        <v>1.7700321487622928</v>
      </c>
      <c r="DS22" s="577">
        <v>1.7698378319164521</v>
      </c>
      <c r="DT22" s="577">
        <v>1.7694491982247706</v>
      </c>
      <c r="DU22" s="577">
        <v>1.7692548813789302</v>
      </c>
      <c r="DV22" s="577">
        <v>1.7690605645330895</v>
      </c>
      <c r="DW22" s="577">
        <v>1.768866247687249</v>
      </c>
      <c r="DX22" s="577">
        <v>1.768866247687249</v>
      </c>
      <c r="DY22" s="218"/>
      <c r="DZ22" s="570">
        <v>0</v>
      </c>
      <c r="EA22" s="570">
        <v>0</v>
      </c>
      <c r="EB22" s="570">
        <v>0</v>
      </c>
      <c r="EC22" s="570">
        <v>0</v>
      </c>
      <c r="ED22" s="570">
        <v>0</v>
      </c>
      <c r="EE22" s="570">
        <v>0</v>
      </c>
      <c r="EF22" s="570">
        <v>-0.2141670226515105</v>
      </c>
      <c r="EG22" s="570">
        <v>-0.2141670226515105</v>
      </c>
      <c r="EH22" s="570">
        <v>-0.2141670226515105</v>
      </c>
      <c r="EI22" s="570">
        <v>-0.2141670226515105</v>
      </c>
      <c r="EJ22" s="570">
        <v>-0.2141670226515105</v>
      </c>
      <c r="EK22" s="570">
        <v>-0.2141670226515105</v>
      </c>
      <c r="EL22" s="570">
        <v>-0.2141670226515105</v>
      </c>
      <c r="EM22" s="570">
        <v>-0.2141670226515105</v>
      </c>
      <c r="EN22" s="570">
        <v>-0.2141670226515105</v>
      </c>
      <c r="EO22" s="570">
        <v>-0.2141670226515105</v>
      </c>
      <c r="EP22" s="570">
        <v>-0.2141670226515105</v>
      </c>
      <c r="EQ22" s="570">
        <v>-0.2141670226515105</v>
      </c>
      <c r="ER22" s="570">
        <v>-0.2141670226515105</v>
      </c>
      <c r="ES22" s="570">
        <v>-0.2141670226515105</v>
      </c>
      <c r="ET22" s="570">
        <v>-0.2141670226515105</v>
      </c>
      <c r="EU22" s="570">
        <v>-0.2141670226515105</v>
      </c>
      <c r="EV22" s="570">
        <v>-0.2141670226515105</v>
      </c>
      <c r="EW22" s="570">
        <v>-0.2141670226515105</v>
      </c>
      <c r="EX22" s="570">
        <v>-0.2141670226515105</v>
      </c>
      <c r="EY22" s="570">
        <v>-0.2141670226515105</v>
      </c>
      <c r="EZ22" s="570">
        <v>-0.2141670226515105</v>
      </c>
      <c r="FA22" s="570">
        <v>-0.2141670226515105</v>
      </c>
      <c r="FB22" s="570">
        <v>-0.2141670226515105</v>
      </c>
      <c r="FC22" s="570">
        <v>-0.2141670226515105</v>
      </c>
      <c r="FD22" s="218"/>
      <c r="FE22" s="570">
        <v>0</v>
      </c>
      <c r="FF22" s="570">
        <v>0</v>
      </c>
      <c r="FG22" s="570">
        <v>0</v>
      </c>
      <c r="FH22" s="570">
        <v>0</v>
      </c>
      <c r="FI22" s="570">
        <v>0</v>
      </c>
      <c r="FJ22" s="570">
        <v>0</v>
      </c>
      <c r="FK22" s="570">
        <v>-0.14725963852250873</v>
      </c>
      <c r="FL22" s="570">
        <v>-0.14666147002824309</v>
      </c>
      <c r="FM22" s="570">
        <v>-0.14614200791480184</v>
      </c>
      <c r="FN22" s="570">
        <v>-0.14568551090602014</v>
      </c>
      <c r="FO22" s="570">
        <v>-0.14529197900189797</v>
      </c>
      <c r="FP22" s="570">
        <v>-0.14494567092627048</v>
      </c>
      <c r="FQ22" s="570">
        <v>-0.14464658667913766</v>
      </c>
      <c r="FR22" s="570">
        <v>-0.14439472626049948</v>
      </c>
      <c r="FS22" s="570">
        <v>-0.14419008967035599</v>
      </c>
      <c r="FT22" s="570">
        <v>-0.1440169356325422</v>
      </c>
      <c r="FU22" s="570">
        <v>-0.14387526414705823</v>
      </c>
      <c r="FV22" s="570">
        <v>-0.14376507521390403</v>
      </c>
      <c r="FW22" s="570">
        <v>-0.1436706275569147</v>
      </c>
      <c r="FX22" s="570">
        <v>-0.14359192117609029</v>
      </c>
      <c r="FY22" s="570">
        <v>-0.14352895607143074</v>
      </c>
      <c r="FZ22" s="570">
        <v>-0.14346599096677121</v>
      </c>
      <c r="GA22" s="570">
        <v>-0.14343450841444144</v>
      </c>
      <c r="GB22" s="570">
        <v>-0.14338728458594677</v>
      </c>
      <c r="GC22" s="570">
        <v>-0.14337154330978188</v>
      </c>
      <c r="GD22" s="570">
        <v>-0.14334006075745212</v>
      </c>
      <c r="GE22" s="570">
        <v>-0.14332431948128724</v>
      </c>
      <c r="GF22" s="570">
        <v>-0.14330857820512233</v>
      </c>
      <c r="GG22" s="570">
        <v>-0.14329283692895747</v>
      </c>
      <c r="GH22" s="570">
        <v>-0.14329283692895747</v>
      </c>
    </row>
    <row r="23" spans="1:190" x14ac:dyDescent="0.15">
      <c r="A23">
        <f t="shared" si="6"/>
        <v>15</v>
      </c>
      <c r="B23" s="14" t="str">
        <f ca="1">OFFSET(Inputs!$E$10,$A23,0)</f>
        <v>std 12a</v>
      </c>
      <c r="C23" s="14">
        <f ca="1">OFFSET(Inputs!$B$10,$A23,0)</f>
        <v>15</v>
      </c>
      <c r="D23" s="8" t="str">
        <f ca="1">OFFSET(Inputs!$D$10,$A23,0)&amp;" - "&amp;OFFSET(Inputs!$F$10,$A23,0)</f>
        <v>2005 T-20 - Pulse Start Metal Halide HID Luminaires, Tier 1</v>
      </c>
      <c r="E23" s="24"/>
      <c r="F23" s="583">
        <v>40.999078380725983</v>
      </c>
      <c r="G23" s="583">
        <v>40.999078380725983</v>
      </c>
      <c r="H23" s="583">
        <v>40.999078380725983</v>
      </c>
      <c r="I23" s="583">
        <v>40.999078380725983</v>
      </c>
      <c r="J23" s="583">
        <v>40.999078380725983</v>
      </c>
      <c r="K23" s="583">
        <v>40.999078380725983</v>
      </c>
      <c r="L23" s="583">
        <v>40.999078380725983</v>
      </c>
      <c r="M23" s="583">
        <v>40.999078380725983</v>
      </c>
      <c r="N23" s="583">
        <v>40.999078380725983</v>
      </c>
      <c r="O23" s="583">
        <v>40.999078380725983</v>
      </c>
      <c r="P23" s="583">
        <v>40.999078380725983</v>
      </c>
      <c r="Q23" s="583">
        <v>40.999078380725983</v>
      </c>
      <c r="R23" s="583">
        <v>40.999078380725983</v>
      </c>
      <c r="S23" s="583">
        <v>40.999078380725983</v>
      </c>
      <c r="T23" s="583">
        <v>40.999078380725983</v>
      </c>
      <c r="U23" s="583">
        <v>40.999078380725983</v>
      </c>
      <c r="V23" s="583">
        <v>40.999078380725983</v>
      </c>
      <c r="W23" s="583">
        <v>40.999078380725983</v>
      </c>
      <c r="X23" s="583">
        <v>40.999078380725983</v>
      </c>
      <c r="Y23" s="583">
        <v>40.999078380725983</v>
      </c>
      <c r="Z23" s="583">
        <v>40.999078380725983</v>
      </c>
      <c r="AA23" s="583">
        <v>40.999078380725983</v>
      </c>
      <c r="AB23" s="583">
        <v>40.999078380725983</v>
      </c>
      <c r="AC23" s="583">
        <v>40.999078380725983</v>
      </c>
      <c r="AD23" s="583">
        <v>40.999078380725983</v>
      </c>
      <c r="AE23" s="583">
        <v>40.999078380725983</v>
      </c>
      <c r="AF23" s="583">
        <v>40.999078380725983</v>
      </c>
      <c r="AG23" s="583">
        <v>40.999078380725983</v>
      </c>
      <c r="AH23" s="583">
        <v>40.999078380725983</v>
      </c>
      <c r="AI23" s="583">
        <v>40.999078380725983</v>
      </c>
      <c r="AJ23" s="218"/>
      <c r="AK23" s="570">
        <v>29.097971172237184</v>
      </c>
      <c r="AL23" s="570">
        <v>27.247720730188139</v>
      </c>
      <c r="AM23" s="570">
        <v>25.162286967330651</v>
      </c>
      <c r="AN23" s="570">
        <v>22.905810789339743</v>
      </c>
      <c r="AO23" s="570">
        <v>20.579085047990475</v>
      </c>
      <c r="AP23" s="570">
        <v>18.301228568107895</v>
      </c>
      <c r="AQ23" s="570">
        <v>16.179142859150389</v>
      </c>
      <c r="AR23" s="570">
        <v>14.283077484476319</v>
      </c>
      <c r="AS23" s="570">
        <v>12.649684390185721</v>
      </c>
      <c r="AT23" s="570">
        <v>11.269800589753565</v>
      </c>
      <c r="AU23" s="570">
        <v>10.125100110129864</v>
      </c>
      <c r="AV23" s="570">
        <v>9.526451657162907</v>
      </c>
      <c r="AW23" s="570">
        <v>9.0835739751210305</v>
      </c>
      <c r="AX23" s="570">
        <v>8.7598151179042087</v>
      </c>
      <c r="AY23" s="570">
        <v>8.5246317970957612</v>
      </c>
      <c r="AZ23" s="570">
        <v>8.356643710804013</v>
      </c>
      <c r="BA23" s="570">
        <v>8.2344705571372856</v>
      </c>
      <c r="BB23" s="570">
        <v>8.148949349570584</v>
      </c>
      <c r="BC23" s="570">
        <v>8.0878627727372212</v>
      </c>
      <c r="BD23" s="570">
        <v>8.0451021689538607</v>
      </c>
      <c r="BE23" s="570">
        <v>8.0145588805371801</v>
      </c>
      <c r="BF23" s="570">
        <v>7.9931785786455078</v>
      </c>
      <c r="BG23" s="570">
        <v>7.9779069344371658</v>
      </c>
      <c r="BH23" s="570">
        <v>7.9656896190704947</v>
      </c>
      <c r="BI23" s="570">
        <v>7.9595809613871582</v>
      </c>
      <c r="BJ23" s="570">
        <v>7.9534723037038182</v>
      </c>
      <c r="BK23" s="570">
        <v>7.9504179748621526</v>
      </c>
      <c r="BL23" s="570">
        <v>7.9473636460204844</v>
      </c>
      <c r="BM23" s="570">
        <v>7.9443093171788162</v>
      </c>
      <c r="BN23" s="570">
        <v>7.9443093171788162</v>
      </c>
      <c r="BO23" s="218"/>
      <c r="BP23" s="577">
        <v>8.7549934344063622</v>
      </c>
      <c r="BQ23" s="577">
        <v>8.7549934344063622</v>
      </c>
      <c r="BR23" s="577">
        <v>8.7549934344063622</v>
      </c>
      <c r="BS23" s="577">
        <v>8.7549934344063622</v>
      </c>
      <c r="BT23" s="577">
        <v>8.7549934344063622</v>
      </c>
      <c r="BU23" s="577">
        <v>8.7549934344063622</v>
      </c>
      <c r="BV23" s="577">
        <v>8.7549934344063622</v>
      </c>
      <c r="BW23" s="577">
        <v>8.7549934344063622</v>
      </c>
      <c r="BX23" s="577">
        <v>8.7549934344063622</v>
      </c>
      <c r="BY23" s="577">
        <v>8.7549934344063622</v>
      </c>
      <c r="BZ23" s="577">
        <v>8.7549934344063622</v>
      </c>
      <c r="CA23" s="577">
        <v>8.7549934344063622</v>
      </c>
      <c r="CB23" s="577">
        <v>8.7549934344063622</v>
      </c>
      <c r="CC23" s="577">
        <v>8.7549934344063622</v>
      </c>
      <c r="CD23" s="577">
        <v>8.7549934344063622</v>
      </c>
      <c r="CE23" s="577">
        <v>8.7549934344063622</v>
      </c>
      <c r="CF23" s="577">
        <v>8.7549934344063622</v>
      </c>
      <c r="CG23" s="577">
        <v>8.7549934344063622</v>
      </c>
      <c r="CH23" s="577">
        <v>8.7549934344063622</v>
      </c>
      <c r="CI23" s="577">
        <v>8.7549934344063622</v>
      </c>
      <c r="CJ23" s="577">
        <v>8.7549934344063622</v>
      </c>
      <c r="CK23" s="577">
        <v>8.7549934344063622</v>
      </c>
      <c r="CL23" s="577">
        <v>8.7549934344063622</v>
      </c>
      <c r="CM23" s="577">
        <v>8.7549934344063622</v>
      </c>
      <c r="CN23" s="577">
        <v>8.7549934344063622</v>
      </c>
      <c r="CO23" s="577">
        <v>8.7549934344063622</v>
      </c>
      <c r="CP23" s="577">
        <v>8.7549934344063622</v>
      </c>
      <c r="CQ23" s="577">
        <v>8.7549934344063622</v>
      </c>
      <c r="CR23" s="577">
        <v>8.7549934344063622</v>
      </c>
      <c r="CS23" s="577">
        <v>8.7549934344063622</v>
      </c>
      <c r="CT23" s="218"/>
      <c r="CU23" s="577">
        <v>6.2136164184423111</v>
      </c>
      <c r="CV23" s="577">
        <v>5.8185116718984933</v>
      </c>
      <c r="CW23" s="577">
        <v>5.3731855908544395</v>
      </c>
      <c r="CX23" s="577">
        <v>4.8913349029011242</v>
      </c>
      <c r="CY23" s="577">
        <v>4.3944830371100752</v>
      </c>
      <c r="CZ23" s="577">
        <v>3.9080667732931014</v>
      </c>
      <c r="DA23" s="577">
        <v>3.4549139907684925</v>
      </c>
      <c r="DB23" s="577">
        <v>3.0500258673739791</v>
      </c>
      <c r="DC23" s="577">
        <v>2.7012291045901202</v>
      </c>
      <c r="DD23" s="577">
        <v>2.4065670270467754</v>
      </c>
      <c r="DE23" s="577">
        <v>2.1621262840036652</v>
      </c>
      <c r="DF23" s="577">
        <v>2.0342901598212464</v>
      </c>
      <c r="DG23" s="577">
        <v>1.9397175169311918</v>
      </c>
      <c r="DH23" s="577">
        <v>1.8705816538529458</v>
      </c>
      <c r="DI23" s="577">
        <v>1.8203603193527096</v>
      </c>
      <c r="DJ23" s="577">
        <v>1.7844879375668261</v>
      </c>
      <c r="DK23" s="577">
        <v>1.7583989326316385</v>
      </c>
      <c r="DL23" s="577">
        <v>1.740136629177008</v>
      </c>
      <c r="DM23" s="577">
        <v>1.7270921267094144</v>
      </c>
      <c r="DN23" s="577">
        <v>1.7179609749820979</v>
      </c>
      <c r="DO23" s="577">
        <v>1.7114387237483009</v>
      </c>
      <c r="DP23" s="577">
        <v>1.7068731478846435</v>
      </c>
      <c r="DQ23" s="577">
        <v>1.7036120222677449</v>
      </c>
      <c r="DR23" s="577">
        <v>1.7010031217742267</v>
      </c>
      <c r="DS23" s="577">
        <v>1.6996986715274671</v>
      </c>
      <c r="DT23" s="577">
        <v>1.6983942212807075</v>
      </c>
      <c r="DU23" s="577">
        <v>1.6977419961573277</v>
      </c>
      <c r="DV23" s="577">
        <v>1.6970897710339479</v>
      </c>
      <c r="DW23" s="577">
        <v>1.6964375459105681</v>
      </c>
      <c r="DX23" s="577">
        <v>1.6964375459105681</v>
      </c>
      <c r="DY23" s="218"/>
      <c r="DZ23" s="570">
        <v>-0.17644657367858677</v>
      </c>
      <c r="EA23" s="570">
        <v>-0.17644657367858677</v>
      </c>
      <c r="EB23" s="570">
        <v>-0.17644657367858677</v>
      </c>
      <c r="EC23" s="570">
        <v>-0.17644657367858677</v>
      </c>
      <c r="ED23" s="570">
        <v>-0.17644657367858677</v>
      </c>
      <c r="EE23" s="570">
        <v>-0.17644657367858677</v>
      </c>
      <c r="EF23" s="570">
        <v>-0.17644657367858677</v>
      </c>
      <c r="EG23" s="570">
        <v>-0.17644657367858677</v>
      </c>
      <c r="EH23" s="570">
        <v>-0.17644657367858677</v>
      </c>
      <c r="EI23" s="570">
        <v>-0.17644657367858677</v>
      </c>
      <c r="EJ23" s="570">
        <v>-0.17644657367858677</v>
      </c>
      <c r="EK23" s="570">
        <v>-0.17644657367858677</v>
      </c>
      <c r="EL23" s="570">
        <v>-0.17644657367858677</v>
      </c>
      <c r="EM23" s="570">
        <v>-0.17644657367858677</v>
      </c>
      <c r="EN23" s="570">
        <v>-0.17644657367858677</v>
      </c>
      <c r="EO23" s="570">
        <v>-0.17644657367858677</v>
      </c>
      <c r="EP23" s="570">
        <v>-0.17644657367858677</v>
      </c>
      <c r="EQ23" s="570">
        <v>-0.17644657367858677</v>
      </c>
      <c r="ER23" s="570">
        <v>-0.17644657367858677</v>
      </c>
      <c r="ES23" s="570">
        <v>-0.17644657367858677</v>
      </c>
      <c r="ET23" s="570">
        <v>-0.17644657367858677</v>
      </c>
      <c r="EU23" s="570">
        <v>-0.17644657367858677</v>
      </c>
      <c r="EV23" s="570">
        <v>-0.17644657367858677</v>
      </c>
      <c r="EW23" s="570">
        <v>-0.17644657367858677</v>
      </c>
      <c r="EX23" s="570">
        <v>-0.17644657367858677</v>
      </c>
      <c r="EY23" s="570">
        <v>-0.17644657367858677</v>
      </c>
      <c r="EZ23" s="570">
        <v>-0.17644657367858677</v>
      </c>
      <c r="FA23" s="570">
        <v>-0.17644657367858677</v>
      </c>
      <c r="FB23" s="570">
        <v>-0.17644657367858677</v>
      </c>
      <c r="FC23" s="570">
        <v>-0.17644657367858677</v>
      </c>
      <c r="FD23" s="218"/>
      <c r="FE23" s="570">
        <v>-0.12522811529229863</v>
      </c>
      <c r="FF23" s="570">
        <v>-0.11726524481225581</v>
      </c>
      <c r="FG23" s="570">
        <v>-0.10829022252827124</v>
      </c>
      <c r="FH23" s="570">
        <v>-9.8579089841419915E-2</v>
      </c>
      <c r="FI23" s="570">
        <v>-8.8565626096248296E-2</v>
      </c>
      <c r="FJ23" s="570">
        <v>-7.8762479609038621E-2</v>
      </c>
      <c r="FK23" s="570">
        <v>-6.9629719381582592E-2</v>
      </c>
      <c r="FL23" s="570">
        <v>-6.146967647220046E-2</v>
      </c>
      <c r="FM23" s="570">
        <v>-5.4440088824363714E-2</v>
      </c>
      <c r="FN23" s="570">
        <v>-4.8501521952204481E-2</v>
      </c>
      <c r="FO23" s="570">
        <v>-4.3575106883987018E-2</v>
      </c>
      <c r="FP23" s="570">
        <v>-4.0998720473953386E-2</v>
      </c>
      <c r="FQ23" s="570">
        <v>-3.9092720323673405E-2</v>
      </c>
      <c r="FR23" s="570">
        <v>-3.7699368489675651E-2</v>
      </c>
      <c r="FS23" s="570">
        <v>-3.668721668573386E-2</v>
      </c>
      <c r="FT23" s="570">
        <v>-3.5964251111489723E-2</v>
      </c>
      <c r="FU23" s="570">
        <v>-3.5438457966584902E-2</v>
      </c>
      <c r="FV23" s="570">
        <v>-3.507040276515154E-2</v>
      </c>
      <c r="FW23" s="570">
        <v>-3.4807506192699143E-2</v>
      </c>
      <c r="FX23" s="570">
        <v>-3.4623478591982441E-2</v>
      </c>
      <c r="FY23" s="570">
        <v>-3.4492030305756226E-2</v>
      </c>
      <c r="FZ23" s="570">
        <v>-3.4400016505397889E-2</v>
      </c>
      <c r="GA23" s="570">
        <v>-3.4334292362284788E-2</v>
      </c>
      <c r="GB23" s="570">
        <v>-3.4281713047794302E-2</v>
      </c>
      <c r="GC23" s="570">
        <v>-3.4255423390549065E-2</v>
      </c>
      <c r="GD23" s="570">
        <v>-3.4229133733303829E-2</v>
      </c>
      <c r="GE23" s="570">
        <v>-3.4215988904681194E-2</v>
      </c>
      <c r="GF23" s="570">
        <v>-3.4202844076058579E-2</v>
      </c>
      <c r="GG23" s="570">
        <v>-3.4189699247435958E-2</v>
      </c>
      <c r="GH23" s="570">
        <v>-3.4189699247435958E-2</v>
      </c>
    </row>
    <row r="24" spans="1:190" x14ac:dyDescent="0.15">
      <c r="A24">
        <f t="shared" si="6"/>
        <v>16</v>
      </c>
      <c r="B24" s="14" t="str">
        <f ca="1">OFFSET(Inputs!$E$10,$A24,0)</f>
        <v>std 12b</v>
      </c>
      <c r="C24" s="14">
        <f ca="1">OFFSET(Inputs!$B$10,$A24,0)</f>
        <v>16</v>
      </c>
      <c r="D24" s="8" t="str">
        <f ca="1">OFFSET(Inputs!$D$10,$A24,0)&amp;" - "&amp;OFFSET(Inputs!$F$10,$A24,0)</f>
        <v>2005 T-20 - Pulse Start Metal Halide HID Luminaires, Tier 2</v>
      </c>
      <c r="E24" s="24"/>
      <c r="F24" s="583">
        <v>0</v>
      </c>
      <c r="G24" s="583">
        <v>0</v>
      </c>
      <c r="H24" s="583">
        <v>8.7659026188372096</v>
      </c>
      <c r="I24" s="583">
        <v>16.889985778106375</v>
      </c>
      <c r="J24" s="583">
        <v>16.889985778106375</v>
      </c>
      <c r="K24" s="583">
        <v>16.889985778106375</v>
      </c>
      <c r="L24" s="583">
        <v>16.889985778106375</v>
      </c>
      <c r="M24" s="583">
        <v>16.889985778106375</v>
      </c>
      <c r="N24" s="583">
        <v>16.889985778106375</v>
      </c>
      <c r="O24" s="583">
        <v>16.889985778106375</v>
      </c>
      <c r="P24" s="583">
        <v>16.889985778106375</v>
      </c>
      <c r="Q24" s="583">
        <v>16.889985778106375</v>
      </c>
      <c r="R24" s="583">
        <v>16.889985778106375</v>
      </c>
      <c r="S24" s="583">
        <v>16.889985778106375</v>
      </c>
      <c r="T24" s="583">
        <v>16.889985778106375</v>
      </c>
      <c r="U24" s="583">
        <v>16.889985778106375</v>
      </c>
      <c r="V24" s="583">
        <v>16.889985778106375</v>
      </c>
      <c r="W24" s="583">
        <v>16.889985778106375</v>
      </c>
      <c r="X24" s="583">
        <v>16.889985778106375</v>
      </c>
      <c r="Y24" s="583">
        <v>16.889985778106375</v>
      </c>
      <c r="Z24" s="583">
        <v>16.889985778106375</v>
      </c>
      <c r="AA24" s="583">
        <v>16.889985778106375</v>
      </c>
      <c r="AB24" s="583">
        <v>16.889985778106375</v>
      </c>
      <c r="AC24" s="583">
        <v>16.889985778106375</v>
      </c>
      <c r="AD24" s="583">
        <v>16.889985778106375</v>
      </c>
      <c r="AE24" s="583">
        <v>16.889985778106375</v>
      </c>
      <c r="AF24" s="583">
        <v>16.889985778106375</v>
      </c>
      <c r="AG24" s="583">
        <v>16.889985778106375</v>
      </c>
      <c r="AH24" s="583">
        <v>16.889985778106375</v>
      </c>
      <c r="AI24" s="583">
        <v>16.889985778106375</v>
      </c>
      <c r="AJ24" s="218"/>
      <c r="AK24" s="570">
        <v>0</v>
      </c>
      <c r="AL24" s="570">
        <v>0</v>
      </c>
      <c r="AM24" s="570">
        <v>5.7462204647612216</v>
      </c>
      <c r="AN24" s="570">
        <v>9.290599679348178</v>
      </c>
      <c r="AO24" s="570">
        <v>8.3806418262057605</v>
      </c>
      <c r="AP24" s="570">
        <v>7.4908161605114145</v>
      </c>
      <c r="AQ24" s="570">
        <v>6.6651618423077972</v>
      </c>
      <c r="AR24" s="570">
        <v>5.9326188910515096</v>
      </c>
      <c r="AS24" s="570">
        <v>5.3082864473286113</v>
      </c>
      <c r="AT24" s="570">
        <v>4.7883897259925829</v>
      </c>
      <c r="AU24" s="570">
        <v>4.3653791567503974</v>
      </c>
      <c r="AV24" s="570">
        <v>4.0216390755849956</v>
      </c>
      <c r="AW24" s="570">
        <v>3.7420703419103223</v>
      </c>
      <c r="AX24" s="570">
        <v>3.6086946000668485</v>
      </c>
      <c r="AY24" s="570">
        <v>3.5118084479730021</v>
      </c>
      <c r="AZ24" s="570">
        <v>3.4426040536202556</v>
      </c>
      <c r="BA24" s="570">
        <v>3.3922735850000763</v>
      </c>
      <c r="BB24" s="570">
        <v>3.3570422569659519</v>
      </c>
      <c r="BC24" s="570">
        <v>3.3318770226558634</v>
      </c>
      <c r="BD24" s="570">
        <v>3.3142613586387983</v>
      </c>
      <c r="BE24" s="570">
        <v>3.3016787414837538</v>
      </c>
      <c r="BF24" s="570">
        <v>3.2928709094752238</v>
      </c>
      <c r="BG24" s="570">
        <v>3.2865796008977015</v>
      </c>
      <c r="BH24" s="570">
        <v>3.2815465540356827</v>
      </c>
      <c r="BI24" s="570">
        <v>3.279030030604674</v>
      </c>
      <c r="BJ24" s="570">
        <v>3.2765135071736635</v>
      </c>
      <c r="BK24" s="570">
        <v>3.2752552454581605</v>
      </c>
      <c r="BL24" s="570">
        <v>3.2739969837426552</v>
      </c>
      <c r="BM24" s="570">
        <v>3.2727387220271522</v>
      </c>
      <c r="BN24" s="570">
        <v>3.2727387220271522</v>
      </c>
      <c r="BO24" s="218"/>
      <c r="BP24" s="577">
        <v>0</v>
      </c>
      <c r="BQ24" s="577">
        <v>0</v>
      </c>
      <c r="BR24" s="577">
        <v>1.8772517608340609</v>
      </c>
      <c r="BS24" s="577">
        <v>3.6170554158652419</v>
      </c>
      <c r="BT24" s="577">
        <v>3.6170554158652419</v>
      </c>
      <c r="BU24" s="577">
        <v>3.6170554158652419</v>
      </c>
      <c r="BV24" s="577">
        <v>3.6170554158652419</v>
      </c>
      <c r="BW24" s="577">
        <v>3.6170554158652419</v>
      </c>
      <c r="BX24" s="577">
        <v>3.6170554158652419</v>
      </c>
      <c r="BY24" s="577">
        <v>3.6170554158652419</v>
      </c>
      <c r="BZ24" s="577">
        <v>3.6170554158652419</v>
      </c>
      <c r="CA24" s="577">
        <v>3.6170554158652419</v>
      </c>
      <c r="CB24" s="577">
        <v>3.6170554158652419</v>
      </c>
      <c r="CC24" s="577">
        <v>3.6170554158652419</v>
      </c>
      <c r="CD24" s="577">
        <v>3.6170554158652419</v>
      </c>
      <c r="CE24" s="577">
        <v>3.6170554158652419</v>
      </c>
      <c r="CF24" s="577">
        <v>3.6170554158652419</v>
      </c>
      <c r="CG24" s="577">
        <v>3.6170554158652419</v>
      </c>
      <c r="CH24" s="577">
        <v>3.6170554158652419</v>
      </c>
      <c r="CI24" s="577">
        <v>3.6170554158652419</v>
      </c>
      <c r="CJ24" s="577">
        <v>3.6170554158652419</v>
      </c>
      <c r="CK24" s="577">
        <v>3.6170554158652419</v>
      </c>
      <c r="CL24" s="577">
        <v>3.6170554158652419</v>
      </c>
      <c r="CM24" s="577">
        <v>3.6170554158652419</v>
      </c>
      <c r="CN24" s="577">
        <v>3.6170554158652419</v>
      </c>
      <c r="CO24" s="577">
        <v>3.6170554158652419</v>
      </c>
      <c r="CP24" s="577">
        <v>3.6170554158652419</v>
      </c>
      <c r="CQ24" s="577">
        <v>3.6170554158652419</v>
      </c>
      <c r="CR24" s="577">
        <v>3.6170554158652419</v>
      </c>
      <c r="CS24" s="577">
        <v>3.6170554158652419</v>
      </c>
      <c r="CT24" s="218"/>
      <c r="CU24" s="577">
        <v>0</v>
      </c>
      <c r="CV24" s="577">
        <v>0</v>
      </c>
      <c r="CW24" s="577">
        <v>1.2305752133765568</v>
      </c>
      <c r="CX24" s="577">
        <v>1.9896176544081017</v>
      </c>
      <c r="CY24" s="577">
        <v>1.7947466803197565</v>
      </c>
      <c r="CZ24" s="577">
        <v>1.6041870916049057</v>
      </c>
      <c r="DA24" s="577">
        <v>1.4273700437680694</v>
      </c>
      <c r="DB24" s="577">
        <v>1.2704931532836463</v>
      </c>
      <c r="DC24" s="577">
        <v>1.1367899591817576</v>
      </c>
      <c r="DD24" s="577">
        <v>1.0254520767048727</v>
      </c>
      <c r="DE24" s="577">
        <v>0.93486273633793104</v>
      </c>
      <c r="DF24" s="577">
        <v>0.86124947587912515</v>
      </c>
      <c r="DG24" s="577">
        <v>0.80137875629833344</v>
      </c>
      <c r="DH24" s="577">
        <v>0.77281582819893113</v>
      </c>
      <c r="DI24" s="577">
        <v>0.75206728608898776</v>
      </c>
      <c r="DJ24" s="577">
        <v>0.73724689886759909</v>
      </c>
      <c r="DK24" s="577">
        <v>0.72646843543386241</v>
      </c>
      <c r="DL24" s="577">
        <v>0.71892351103024676</v>
      </c>
      <c r="DM24" s="577">
        <v>0.71353427931337865</v>
      </c>
      <c r="DN24" s="577">
        <v>0.70976181711157038</v>
      </c>
      <c r="DO24" s="577">
        <v>0.70706720125313605</v>
      </c>
      <c r="DP24" s="577">
        <v>0.70518097015223236</v>
      </c>
      <c r="DQ24" s="577">
        <v>0.70383366222301524</v>
      </c>
      <c r="DR24" s="577">
        <v>0.70275581587964175</v>
      </c>
      <c r="DS24" s="577">
        <v>0.70221689270795473</v>
      </c>
      <c r="DT24" s="577">
        <v>0.70167796953626793</v>
      </c>
      <c r="DU24" s="577">
        <v>0.70140850795042431</v>
      </c>
      <c r="DV24" s="577">
        <v>0.70113904636458091</v>
      </c>
      <c r="DW24" s="577">
        <v>0.70086958477873762</v>
      </c>
      <c r="DX24" s="577">
        <v>0.70086958477873762</v>
      </c>
      <c r="DY24" s="218"/>
      <c r="DZ24" s="570">
        <v>0</v>
      </c>
      <c r="EA24" s="570">
        <v>0</v>
      </c>
      <c r="EB24" s="570">
        <v>-3.772556709521304E-2</v>
      </c>
      <c r="EC24" s="570">
        <v>-7.2688953940680215E-2</v>
      </c>
      <c r="ED24" s="570">
        <v>-7.2688953940680215E-2</v>
      </c>
      <c r="EE24" s="570">
        <v>-7.2688953940680215E-2</v>
      </c>
      <c r="EF24" s="570">
        <v>-7.2688953940680215E-2</v>
      </c>
      <c r="EG24" s="570">
        <v>-7.2688953940680215E-2</v>
      </c>
      <c r="EH24" s="570">
        <v>-7.2688953940680215E-2</v>
      </c>
      <c r="EI24" s="570">
        <v>-7.2688953940680215E-2</v>
      </c>
      <c r="EJ24" s="570">
        <v>-7.2688953940680215E-2</v>
      </c>
      <c r="EK24" s="570">
        <v>-7.2688953940680215E-2</v>
      </c>
      <c r="EL24" s="570">
        <v>-7.2688953940680215E-2</v>
      </c>
      <c r="EM24" s="570">
        <v>-7.2688953940680215E-2</v>
      </c>
      <c r="EN24" s="570">
        <v>-7.2688953940680215E-2</v>
      </c>
      <c r="EO24" s="570">
        <v>-7.2688953940680215E-2</v>
      </c>
      <c r="EP24" s="570">
        <v>-7.2688953940680215E-2</v>
      </c>
      <c r="EQ24" s="570">
        <v>-7.2688953940680215E-2</v>
      </c>
      <c r="ER24" s="570">
        <v>-7.2688953940680215E-2</v>
      </c>
      <c r="ES24" s="570">
        <v>-7.2688953940680215E-2</v>
      </c>
      <c r="ET24" s="570">
        <v>-7.2688953940680215E-2</v>
      </c>
      <c r="EU24" s="570">
        <v>-7.2688953940680215E-2</v>
      </c>
      <c r="EV24" s="570">
        <v>-7.2688953940680215E-2</v>
      </c>
      <c r="EW24" s="570">
        <v>-7.2688953940680215E-2</v>
      </c>
      <c r="EX24" s="570">
        <v>-7.2688953940680215E-2</v>
      </c>
      <c r="EY24" s="570">
        <v>-7.2688953940680215E-2</v>
      </c>
      <c r="EZ24" s="570">
        <v>-7.2688953940680215E-2</v>
      </c>
      <c r="FA24" s="570">
        <v>-7.2688953940680215E-2</v>
      </c>
      <c r="FB24" s="570">
        <v>-7.2688953940680215E-2</v>
      </c>
      <c r="FC24" s="570">
        <v>-7.2688953940680215E-2</v>
      </c>
      <c r="FD24" s="218"/>
      <c r="FE24" s="570">
        <v>0</v>
      </c>
      <c r="FF24" s="570">
        <v>0</v>
      </c>
      <c r="FG24" s="570">
        <v>-2.4729846441756534E-2</v>
      </c>
      <c r="FH24" s="570">
        <v>-3.998369098977135E-2</v>
      </c>
      <c r="FI24" s="570">
        <v>-3.6067531121788017E-2</v>
      </c>
      <c r="FJ24" s="570">
        <v>-3.2238013579343812E-2</v>
      </c>
      <c r="FK24" s="570">
        <v>-2.8684668449555601E-2</v>
      </c>
      <c r="FL24" s="570">
        <v>-2.5532044075385871E-2</v>
      </c>
      <c r="FM24" s="570">
        <v>-2.2845122200988999E-2</v>
      </c>
      <c r="FN24" s="570">
        <v>-2.0607657390326373E-2</v>
      </c>
      <c r="FO24" s="570">
        <v>-1.8787158771320825E-2</v>
      </c>
      <c r="FP24" s="570">
        <v>-1.7307814309125601E-2</v>
      </c>
      <c r="FQ24" s="570">
        <v>-1.6104642259586383E-2</v>
      </c>
      <c r="FR24" s="570">
        <v>-1.5530636852889627E-2</v>
      </c>
      <c r="FS24" s="570">
        <v>-1.5113670661232549E-2</v>
      </c>
      <c r="FT24" s="570">
        <v>-1.4815837667191776E-2</v>
      </c>
      <c r="FU24" s="570">
        <v>-1.4599231853343941E-2</v>
      </c>
      <c r="FV24" s="570">
        <v>-1.4447607783650458E-2</v>
      </c>
      <c r="FW24" s="570">
        <v>-1.4339304876726546E-2</v>
      </c>
      <c r="FX24" s="570">
        <v>-1.4263492841879799E-2</v>
      </c>
      <c r="FY24" s="570">
        <v>-1.4209341388417842E-2</v>
      </c>
      <c r="FZ24" s="570">
        <v>-1.4171435370994474E-2</v>
      </c>
      <c r="GA24" s="570">
        <v>-1.4144359644263492E-2</v>
      </c>
      <c r="GB24" s="570">
        <v>-1.4122699062878712E-2</v>
      </c>
      <c r="GC24" s="570">
        <v>-1.4111868772186323E-2</v>
      </c>
      <c r="GD24" s="570">
        <v>-1.4101038481493923E-2</v>
      </c>
      <c r="GE24" s="570">
        <v>-1.4095623336147729E-2</v>
      </c>
      <c r="GF24" s="570">
        <v>-1.4090208190801536E-2</v>
      </c>
      <c r="GG24" s="570">
        <v>-1.4084793045455341E-2</v>
      </c>
      <c r="GH24" s="570">
        <v>-1.4084793045455341E-2</v>
      </c>
    </row>
    <row r="25" spans="1:190" x14ac:dyDescent="0.15">
      <c r="A25">
        <f t="shared" si="6"/>
        <v>17</v>
      </c>
      <c r="B25" s="14" t="str">
        <f ca="1">OFFSET(Inputs!$E$10,$A25,0)</f>
        <v>std 13</v>
      </c>
      <c r="C25" s="14">
        <f ca="1">OFFSET(Inputs!$B$10,$A25,0)</f>
        <v>17</v>
      </c>
      <c r="D25" s="8" t="str">
        <f ca="1">OFFSET(Inputs!$D$10,$A25,0)&amp;" - "&amp;OFFSET(Inputs!$F$10,$A25,0)</f>
        <v>2005 T-20 - Modular Furniture Task Lighting Fixtures</v>
      </c>
      <c r="E25" s="24"/>
      <c r="F25" s="583">
        <v>0</v>
      </c>
      <c r="G25" s="583">
        <v>0</v>
      </c>
      <c r="H25" s="583">
        <v>1.3540595344516284</v>
      </c>
      <c r="I25" s="583">
        <v>1.3540595344516284</v>
      </c>
      <c r="J25" s="583">
        <v>1.3540595344516284</v>
      </c>
      <c r="K25" s="583">
        <v>1.3540595344516284</v>
      </c>
      <c r="L25" s="583">
        <v>1.3540595344516284</v>
      </c>
      <c r="M25" s="583">
        <v>1.3540595344516284</v>
      </c>
      <c r="N25" s="583">
        <v>1.3540595344516284</v>
      </c>
      <c r="O25" s="583">
        <v>1.3540595344516284</v>
      </c>
      <c r="P25" s="583">
        <v>1.3540595344516284</v>
      </c>
      <c r="Q25" s="583">
        <v>1.3540595344516284</v>
      </c>
      <c r="R25" s="583">
        <v>1.3540595344516284</v>
      </c>
      <c r="S25" s="583">
        <v>1.3540595344516284</v>
      </c>
      <c r="T25" s="583">
        <v>1.3540595344516284</v>
      </c>
      <c r="U25" s="583">
        <v>1.3540595344516284</v>
      </c>
      <c r="V25" s="583">
        <v>1.3540595344516284</v>
      </c>
      <c r="W25" s="583">
        <v>1.3540595344516284</v>
      </c>
      <c r="X25" s="583">
        <v>1.3540595344516284</v>
      </c>
      <c r="Y25" s="583">
        <v>1.3540595344516284</v>
      </c>
      <c r="Z25" s="583">
        <v>1.3540595344516284</v>
      </c>
      <c r="AA25" s="583">
        <v>1.3540595344516284</v>
      </c>
      <c r="AB25" s="583">
        <v>1.3540595344516284</v>
      </c>
      <c r="AC25" s="583">
        <v>1.3540595344516284</v>
      </c>
      <c r="AD25" s="583">
        <v>1.3540595344516284</v>
      </c>
      <c r="AE25" s="583">
        <v>1.3540595344516284</v>
      </c>
      <c r="AF25" s="583">
        <v>1.3540595344516284</v>
      </c>
      <c r="AG25" s="583">
        <v>1.3540595344516284</v>
      </c>
      <c r="AH25" s="583">
        <v>1.3540595344516284</v>
      </c>
      <c r="AI25" s="583">
        <v>1.3540595344516284</v>
      </c>
      <c r="AJ25" s="147"/>
      <c r="AK25" s="570">
        <v>0</v>
      </c>
      <c r="AL25" s="570">
        <v>0</v>
      </c>
      <c r="AM25" s="570">
        <v>0.23721308292538323</v>
      </c>
      <c r="AN25" s="570">
        <v>0.19291223620443512</v>
      </c>
      <c r="AO25" s="570">
        <v>0.1594603852854207</v>
      </c>
      <c r="AP25" s="570">
        <v>0.13450877849987952</v>
      </c>
      <c r="AQ25" s="570">
        <v>0.11615604544953502</v>
      </c>
      <c r="AR25" s="570">
        <v>0.10261266105365573</v>
      </c>
      <c r="AS25" s="570">
        <v>9.2872017454330658E-2</v>
      </c>
      <c r="AT25" s="570">
        <v>8.5703816158556628E-2</v>
      </c>
      <c r="AU25" s="570">
        <v>8.0548830578605166E-2</v>
      </c>
      <c r="AV25" s="570">
        <v>7.6735988809202405E-2</v>
      </c>
      <c r="AW25" s="570">
        <v>7.4041600215256506E-2</v>
      </c>
      <c r="AX25" s="570">
        <v>7.2140229816979373E-2</v>
      </c>
      <c r="AY25" s="570">
        <v>7.0686240688885224E-2</v>
      </c>
      <c r="AZ25" s="570">
        <v>6.9679632830974059E-2</v>
      </c>
      <c r="BA25" s="570">
        <v>6.9008560925699708E-2</v>
      </c>
      <c r="BB25" s="570">
        <v>6.8449334337971277E-2</v>
      </c>
      <c r="BC25" s="570">
        <v>6.811379838533399E-2</v>
      </c>
      <c r="BD25" s="570">
        <v>6.7778262432696926E-2</v>
      </c>
      <c r="BE25" s="570">
        <v>6.7554571797605545E-2</v>
      </c>
      <c r="BF25" s="570">
        <v>6.7442726480059875E-2</v>
      </c>
      <c r="BG25" s="570">
        <v>6.7330881162514178E-2</v>
      </c>
      <c r="BH25" s="570">
        <v>6.7330881162514178E-2</v>
      </c>
      <c r="BI25" s="570">
        <v>6.7219035844968494E-2</v>
      </c>
      <c r="BJ25" s="570">
        <v>6.7219035844968494E-2</v>
      </c>
      <c r="BK25" s="570">
        <v>6.7219035844968494E-2</v>
      </c>
      <c r="BL25" s="570">
        <v>6.7107190527422811E-2</v>
      </c>
      <c r="BM25" s="570">
        <v>6.7107190527422811E-2</v>
      </c>
      <c r="BN25" s="570">
        <v>6.7107190527422811E-2</v>
      </c>
      <c r="BO25" s="147"/>
      <c r="BP25" s="577">
        <v>0</v>
      </c>
      <c r="BQ25" s="577">
        <v>0</v>
      </c>
      <c r="BR25" s="577">
        <v>0.27109183868026726</v>
      </c>
      <c r="BS25" s="577">
        <v>0.27109183868026726</v>
      </c>
      <c r="BT25" s="577">
        <v>0.27109183868026726</v>
      </c>
      <c r="BU25" s="577">
        <v>0.27109183868026726</v>
      </c>
      <c r="BV25" s="577">
        <v>0.27109183868026726</v>
      </c>
      <c r="BW25" s="577">
        <v>0.27109183868026726</v>
      </c>
      <c r="BX25" s="577">
        <v>0.27109183868026726</v>
      </c>
      <c r="BY25" s="577">
        <v>0.27109183868026726</v>
      </c>
      <c r="BZ25" s="577">
        <v>0.27109183868026726</v>
      </c>
      <c r="CA25" s="577">
        <v>0.27109183868026726</v>
      </c>
      <c r="CB25" s="577">
        <v>0.27109183868026726</v>
      </c>
      <c r="CC25" s="577">
        <v>0.27109183868026726</v>
      </c>
      <c r="CD25" s="577">
        <v>0.27109183868026726</v>
      </c>
      <c r="CE25" s="577">
        <v>0.27109183868026726</v>
      </c>
      <c r="CF25" s="577">
        <v>0.27109183868026726</v>
      </c>
      <c r="CG25" s="577">
        <v>0.27109183868026726</v>
      </c>
      <c r="CH25" s="577">
        <v>0.27109183868026726</v>
      </c>
      <c r="CI25" s="577">
        <v>0.27109183868026726</v>
      </c>
      <c r="CJ25" s="577">
        <v>0.27109183868026726</v>
      </c>
      <c r="CK25" s="577">
        <v>0.27109183868026726</v>
      </c>
      <c r="CL25" s="577">
        <v>0.27109183868026726</v>
      </c>
      <c r="CM25" s="577">
        <v>0.27109183868026726</v>
      </c>
      <c r="CN25" s="577">
        <v>0.27109183868026726</v>
      </c>
      <c r="CO25" s="577">
        <v>0.27109183868026726</v>
      </c>
      <c r="CP25" s="577">
        <v>0.27109183868026726</v>
      </c>
      <c r="CQ25" s="577">
        <v>0.27109183868026726</v>
      </c>
      <c r="CR25" s="577">
        <v>0.27109183868026726</v>
      </c>
      <c r="CS25" s="577">
        <v>0.27109183868026726</v>
      </c>
      <c r="CT25" s="218"/>
      <c r="CU25" s="577">
        <v>0</v>
      </c>
      <c r="CV25" s="577">
        <v>0</v>
      </c>
      <c r="CW25" s="577">
        <v>4.7491656882944891E-2</v>
      </c>
      <c r="CX25" s="577">
        <v>3.8622328993652207E-2</v>
      </c>
      <c r="CY25" s="577">
        <v>3.1925043134233569E-2</v>
      </c>
      <c r="CZ25" s="577">
        <v>2.6929563401314194E-2</v>
      </c>
      <c r="DA25" s="577">
        <v>2.3255222635019227E-2</v>
      </c>
      <c r="DB25" s="577">
        <v>2.0543745861348869E-2</v>
      </c>
      <c r="DC25" s="577">
        <v>1.8593603407428105E-2</v>
      </c>
      <c r="DD25" s="577">
        <v>1.7158481228632165E-2</v>
      </c>
      <c r="DE25" s="577">
        <v>1.6126418395586015E-2</v>
      </c>
      <c r="DF25" s="577">
        <v>1.5363061793039747E-2</v>
      </c>
      <c r="DG25" s="577">
        <v>1.4823627049243429E-2</v>
      </c>
      <c r="DH25" s="577">
        <v>1.4442959889368574E-2</v>
      </c>
      <c r="DI25" s="577">
        <v>1.4151861472993698E-2</v>
      </c>
      <c r="DJ25" s="577">
        <v>1.3950331800118801E-2</v>
      </c>
      <c r="DK25" s="577">
        <v>1.3815978684868833E-2</v>
      </c>
      <c r="DL25" s="577">
        <v>1.3704017755493916E-2</v>
      </c>
      <c r="DM25" s="577">
        <v>1.3636841197868932E-2</v>
      </c>
      <c r="DN25" s="577">
        <v>1.3569664640243947E-2</v>
      </c>
      <c r="DO25" s="577">
        <v>1.3524880268494016E-2</v>
      </c>
      <c r="DP25" s="577">
        <v>1.3502488082619019E-2</v>
      </c>
      <c r="DQ25" s="577">
        <v>1.3480095896744025E-2</v>
      </c>
      <c r="DR25" s="577">
        <v>1.3480095896744025E-2</v>
      </c>
      <c r="DS25" s="577">
        <v>1.3457703710869032E-2</v>
      </c>
      <c r="DT25" s="577">
        <v>1.3457703710869032E-2</v>
      </c>
      <c r="DU25" s="577">
        <v>1.3457703710869032E-2</v>
      </c>
      <c r="DV25" s="577">
        <v>1.3435311524994036E-2</v>
      </c>
      <c r="DW25" s="577">
        <v>1.3435311524994036E-2</v>
      </c>
      <c r="DX25" s="577">
        <v>1.3435311524994036E-2</v>
      </c>
      <c r="DY25" s="147"/>
      <c r="DZ25" s="570">
        <v>0</v>
      </c>
      <c r="EA25" s="570">
        <v>0</v>
      </c>
      <c r="EB25" s="570">
        <v>-5.7326727871785327E-3</v>
      </c>
      <c r="EC25" s="570">
        <v>-5.7326727871785327E-3</v>
      </c>
      <c r="ED25" s="570">
        <v>-5.7326727871785327E-3</v>
      </c>
      <c r="EE25" s="570">
        <v>-5.7326727871785327E-3</v>
      </c>
      <c r="EF25" s="570">
        <v>-5.7326727871785327E-3</v>
      </c>
      <c r="EG25" s="570">
        <v>-5.7326727871785327E-3</v>
      </c>
      <c r="EH25" s="570">
        <v>-5.7326727871785327E-3</v>
      </c>
      <c r="EI25" s="570">
        <v>-5.7326727871785327E-3</v>
      </c>
      <c r="EJ25" s="570">
        <v>-5.7326727871785327E-3</v>
      </c>
      <c r="EK25" s="570">
        <v>-5.7326727871785327E-3</v>
      </c>
      <c r="EL25" s="570">
        <v>-5.7326727871785327E-3</v>
      </c>
      <c r="EM25" s="570">
        <v>-5.7326727871785327E-3</v>
      </c>
      <c r="EN25" s="570">
        <v>-5.7326727871785327E-3</v>
      </c>
      <c r="EO25" s="570">
        <v>-5.7326727871785327E-3</v>
      </c>
      <c r="EP25" s="570">
        <v>-5.7326727871785327E-3</v>
      </c>
      <c r="EQ25" s="570">
        <v>-5.7326727871785327E-3</v>
      </c>
      <c r="ER25" s="570">
        <v>-5.7326727871785327E-3</v>
      </c>
      <c r="ES25" s="570">
        <v>-5.7326727871785327E-3</v>
      </c>
      <c r="ET25" s="570">
        <v>-5.7326727871785327E-3</v>
      </c>
      <c r="EU25" s="570">
        <v>-5.7326727871785327E-3</v>
      </c>
      <c r="EV25" s="570">
        <v>-5.7326727871785327E-3</v>
      </c>
      <c r="EW25" s="570">
        <v>-5.7326727871785327E-3</v>
      </c>
      <c r="EX25" s="570">
        <v>-5.7326727871785327E-3</v>
      </c>
      <c r="EY25" s="570">
        <v>-5.7326727871785327E-3</v>
      </c>
      <c r="EZ25" s="570">
        <v>-5.7326727871785327E-3</v>
      </c>
      <c r="FA25" s="570">
        <v>-5.7326727871785327E-3</v>
      </c>
      <c r="FB25" s="570">
        <v>-5.7326727871785327E-3</v>
      </c>
      <c r="FC25" s="570">
        <v>-5.7326727871785327E-3</v>
      </c>
      <c r="FD25" s="147"/>
      <c r="FE25" s="570">
        <v>0</v>
      </c>
      <c r="FF25" s="570">
        <v>0</v>
      </c>
      <c r="FG25" s="570">
        <v>-1.0042874413197728E-3</v>
      </c>
      <c r="FH25" s="570">
        <v>-8.1673124309914065E-4</v>
      </c>
      <c r="FI25" s="570">
        <v>-6.7510636578394098E-4</v>
      </c>
      <c r="FJ25" s="570">
        <v>-5.6946891515753423E-4</v>
      </c>
      <c r="FK25" s="570">
        <v>-4.9176907209216207E-4</v>
      </c>
      <c r="FL25" s="570">
        <v>-4.3443053623229107E-4</v>
      </c>
      <c r="FM25" s="570">
        <v>-3.9319163862793117E-4</v>
      </c>
      <c r="FN25" s="570">
        <v>-3.6284367278465509E-4</v>
      </c>
      <c r="FO25" s="570">
        <v>-3.4101904484135439E-4</v>
      </c>
      <c r="FP25" s="570">
        <v>-3.2487664216470584E-4</v>
      </c>
      <c r="FQ25" s="570">
        <v>-3.1346942721026638E-4</v>
      </c>
      <c r="FR25" s="570">
        <v>-3.0541960808251026E-4</v>
      </c>
      <c r="FS25" s="570">
        <v>-2.9926386404363782E-4</v>
      </c>
      <c r="FT25" s="570">
        <v>-2.9500219509365005E-4</v>
      </c>
      <c r="FU25" s="570">
        <v>-2.9216108246032349E-4</v>
      </c>
      <c r="FV25" s="570">
        <v>-2.8979348859921946E-4</v>
      </c>
      <c r="FW25" s="570">
        <v>-2.8837293228255618E-4</v>
      </c>
      <c r="FX25" s="570">
        <v>-2.8695237596589393E-4</v>
      </c>
      <c r="FY25" s="570">
        <v>-2.8600533842145209E-4</v>
      </c>
      <c r="FZ25" s="570">
        <v>-2.8553181964923065E-4</v>
      </c>
      <c r="GA25" s="570">
        <v>-2.850583008770103E-4</v>
      </c>
      <c r="GB25" s="570">
        <v>-2.850583008770103E-4</v>
      </c>
      <c r="GC25" s="570">
        <v>-2.8458478210478886E-4</v>
      </c>
      <c r="GD25" s="570">
        <v>-2.8458478210478886E-4</v>
      </c>
      <c r="GE25" s="570">
        <v>-2.8458478210478886E-4</v>
      </c>
      <c r="GF25" s="570">
        <v>-2.8411126333256846E-4</v>
      </c>
      <c r="GG25" s="570">
        <v>-2.8411126333256846E-4</v>
      </c>
      <c r="GH25" s="570">
        <v>-2.8411126333256846E-4</v>
      </c>
    </row>
    <row r="26" spans="1:190" x14ac:dyDescent="0.15">
      <c r="A26">
        <f t="shared" si="6"/>
        <v>18</v>
      </c>
      <c r="B26" s="14" t="str">
        <f ca="1">OFFSET(Inputs!$E$10,$A26,0)</f>
        <v>std 14</v>
      </c>
      <c r="C26" s="14">
        <f ca="1">OFFSET(Inputs!$B$10,$A26,0)</f>
        <v>18</v>
      </c>
      <c r="D26" s="8" t="str">
        <f ca="1">OFFSET(Inputs!$D$10,$A26,0)&amp;" - "&amp;OFFSET(Inputs!$F$10,$A26,0)</f>
        <v>2005 T-20 - Hot Food Holding Cabinets</v>
      </c>
      <c r="E26" s="24"/>
      <c r="F26" s="583">
        <v>1.4958161673428563</v>
      </c>
      <c r="G26" s="583">
        <v>1.4958161673428563</v>
      </c>
      <c r="H26" s="583">
        <v>1.4958161673428563</v>
      </c>
      <c r="I26" s="583">
        <v>1.4958161673428563</v>
      </c>
      <c r="J26" s="583">
        <v>1.4958161673428563</v>
      </c>
      <c r="K26" s="583">
        <v>1.4958161673428563</v>
      </c>
      <c r="L26" s="583">
        <v>1.4958161673428563</v>
      </c>
      <c r="M26" s="583">
        <v>1.4958161673428563</v>
      </c>
      <c r="N26" s="583">
        <v>1.4958161673428563</v>
      </c>
      <c r="O26" s="583">
        <v>1.4958161673428563</v>
      </c>
      <c r="P26" s="583">
        <v>1.4958161673428563</v>
      </c>
      <c r="Q26" s="583">
        <v>1.4958161673428563</v>
      </c>
      <c r="R26" s="583">
        <v>1.4958161673428563</v>
      </c>
      <c r="S26" s="583">
        <v>1.4958161673428563</v>
      </c>
      <c r="T26" s="583">
        <v>1.4958161673428563</v>
      </c>
      <c r="U26" s="583">
        <v>1.4958161673428563</v>
      </c>
      <c r="V26" s="583">
        <v>1.4958161673428563</v>
      </c>
      <c r="W26" s="583">
        <v>1.4958161673428563</v>
      </c>
      <c r="X26" s="583">
        <v>1.4958161673428563</v>
      </c>
      <c r="Y26" s="583">
        <v>1.4958161673428563</v>
      </c>
      <c r="Z26" s="583">
        <v>1.4958161673428563</v>
      </c>
      <c r="AA26" s="583">
        <v>1.4958161673428563</v>
      </c>
      <c r="AB26" s="583">
        <v>1.4958161673428563</v>
      </c>
      <c r="AC26" s="583">
        <v>1.4958161673428563</v>
      </c>
      <c r="AD26" s="583">
        <v>1.4958161673428563</v>
      </c>
      <c r="AE26" s="583">
        <v>1.4958161673428563</v>
      </c>
      <c r="AF26" s="583">
        <v>1.4958161673428563</v>
      </c>
      <c r="AG26" s="583">
        <v>1.4958161673428563</v>
      </c>
      <c r="AH26" s="583">
        <v>1.4958161673428563</v>
      </c>
      <c r="AI26" s="583">
        <v>1.4958161673428563</v>
      </c>
      <c r="AJ26" s="147"/>
      <c r="AK26" s="570">
        <v>0.94605406347950294</v>
      </c>
      <c r="AL26" s="570">
        <v>0.8431705268796621</v>
      </c>
      <c r="AM26" s="570">
        <v>0.72466993716609673</v>
      </c>
      <c r="AN26" s="570">
        <v>0.60191015114878821</v>
      </c>
      <c r="AO26" s="570">
        <v>0.48777796790060035</v>
      </c>
      <c r="AP26" s="570">
        <v>0.39177467148372924</v>
      </c>
      <c r="AQ26" s="570">
        <v>0.31728577690884269</v>
      </c>
      <c r="AR26" s="570">
        <v>0.26245471142815452</v>
      </c>
      <c r="AS26" s="570">
        <v>0.22324069906119157</v>
      </c>
      <c r="AT26" s="570">
        <v>0.19527533334257544</v>
      </c>
      <c r="AU26" s="570">
        <v>0.17495467893837024</v>
      </c>
      <c r="AV26" s="570">
        <v>0.16654549649251857</v>
      </c>
      <c r="AW26" s="570">
        <v>0.16130340873406543</v>
      </c>
      <c r="AX26" s="570">
        <v>0.1580271038850323</v>
      </c>
      <c r="AY26" s="570">
        <v>0.15606132097561251</v>
      </c>
      <c r="AZ26" s="570">
        <v>0.15486000919763371</v>
      </c>
      <c r="BA26" s="570">
        <v>0.15409553806619256</v>
      </c>
      <c r="BB26" s="570">
        <v>0.1536586974196549</v>
      </c>
      <c r="BC26" s="570">
        <v>0.1533310669347514</v>
      </c>
      <c r="BD26" s="570">
        <v>0.15322185677311703</v>
      </c>
      <c r="BE26" s="570">
        <v>0.15311264661148244</v>
      </c>
      <c r="BF26" s="570">
        <v>0.1530034364498481</v>
      </c>
      <c r="BG26" s="570">
        <v>0.1530034364498481</v>
      </c>
      <c r="BH26" s="570">
        <v>0.15289422628821372</v>
      </c>
      <c r="BI26" s="570">
        <v>0.15289422628821372</v>
      </c>
      <c r="BJ26" s="570">
        <v>0.15289422628821372</v>
      </c>
      <c r="BK26" s="570">
        <v>0.15289422628821372</v>
      </c>
      <c r="BL26" s="570">
        <v>0.15289422628821372</v>
      </c>
      <c r="BM26" s="570">
        <v>0.15289422628821372</v>
      </c>
      <c r="BN26" s="570">
        <v>0.15289422628821372</v>
      </c>
      <c r="BO26" s="147"/>
      <c r="BP26" s="577">
        <v>0.26279645176032435</v>
      </c>
      <c r="BQ26" s="577">
        <v>0.26279645176032435</v>
      </c>
      <c r="BR26" s="577">
        <v>0.26279645176032435</v>
      </c>
      <c r="BS26" s="577">
        <v>0.26279645176032435</v>
      </c>
      <c r="BT26" s="577">
        <v>0.26279645176032435</v>
      </c>
      <c r="BU26" s="577">
        <v>0.26279645176032435</v>
      </c>
      <c r="BV26" s="577">
        <v>0.26279645176032435</v>
      </c>
      <c r="BW26" s="577">
        <v>0.26279645176032435</v>
      </c>
      <c r="BX26" s="577">
        <v>0.26279645176032435</v>
      </c>
      <c r="BY26" s="577">
        <v>0.26279645176032435</v>
      </c>
      <c r="BZ26" s="577">
        <v>0.26279645176032435</v>
      </c>
      <c r="CA26" s="577">
        <v>0.26279645176032435</v>
      </c>
      <c r="CB26" s="577">
        <v>0.26279645176032435</v>
      </c>
      <c r="CC26" s="577">
        <v>0.26279645176032435</v>
      </c>
      <c r="CD26" s="577">
        <v>0.26279645176032435</v>
      </c>
      <c r="CE26" s="577">
        <v>0.26279645176032435</v>
      </c>
      <c r="CF26" s="577">
        <v>0.26279645176032435</v>
      </c>
      <c r="CG26" s="577">
        <v>0.26279645176032435</v>
      </c>
      <c r="CH26" s="577">
        <v>0.26279645176032435</v>
      </c>
      <c r="CI26" s="577">
        <v>0.26279645176032435</v>
      </c>
      <c r="CJ26" s="577">
        <v>0.26279645176032435</v>
      </c>
      <c r="CK26" s="577">
        <v>0.26279645176032435</v>
      </c>
      <c r="CL26" s="577">
        <v>0.26279645176032435</v>
      </c>
      <c r="CM26" s="577">
        <v>0.26279645176032435</v>
      </c>
      <c r="CN26" s="577">
        <v>0.26279645176032435</v>
      </c>
      <c r="CO26" s="577">
        <v>0.26279645176032435</v>
      </c>
      <c r="CP26" s="577">
        <v>0.26279645176032435</v>
      </c>
      <c r="CQ26" s="577">
        <v>0.26279645176032435</v>
      </c>
      <c r="CR26" s="577">
        <v>0.26279645176032435</v>
      </c>
      <c r="CS26" s="577">
        <v>0.26279645176032435</v>
      </c>
      <c r="CT26" s="218"/>
      <c r="CU26" s="577">
        <v>0.1662100306734175</v>
      </c>
      <c r="CV26" s="577">
        <v>0.1481346622202068</v>
      </c>
      <c r="CW26" s="577">
        <v>0.12731557014985548</v>
      </c>
      <c r="CX26" s="577">
        <v>0.10574818982028396</v>
      </c>
      <c r="CY26" s="577">
        <v>8.5696572887594358E-2</v>
      </c>
      <c r="CZ26" s="577">
        <v>6.8829977776200882E-2</v>
      </c>
      <c r="DA26" s="577">
        <v>5.5743197717791328E-2</v>
      </c>
      <c r="DB26" s="577">
        <v>4.6110055778859488E-2</v>
      </c>
      <c r="DC26" s="577">
        <v>3.9220637457068261E-2</v>
      </c>
      <c r="DD26" s="577">
        <v>3.4307467614755928E-2</v>
      </c>
      <c r="DE26" s="577">
        <v>3.0737379263351624E-2</v>
      </c>
      <c r="DF26" s="577">
        <v>2.9259989623352845E-2</v>
      </c>
      <c r="DG26" s="577">
        <v>2.8339019458158771E-2</v>
      </c>
      <c r="DH26" s="577">
        <v>2.77634131049125E-2</v>
      </c>
      <c r="DI26" s="577">
        <v>2.741804929296475E-2</v>
      </c>
      <c r="DJ26" s="577">
        <v>2.7206993630107743E-2</v>
      </c>
      <c r="DK26" s="577">
        <v>2.7072685481016944E-2</v>
      </c>
      <c r="DL26" s="577">
        <v>2.6995937967250788E-2</v>
      </c>
      <c r="DM26" s="577">
        <v>2.6938377331926146E-2</v>
      </c>
      <c r="DN26" s="577">
        <v>2.6919190453484579E-2</v>
      </c>
      <c r="DO26" s="577">
        <v>2.6900003575043071E-2</v>
      </c>
      <c r="DP26" s="577">
        <v>2.6880816696601501E-2</v>
      </c>
      <c r="DQ26" s="577">
        <v>2.6880816696601501E-2</v>
      </c>
      <c r="DR26" s="577">
        <v>2.6861629818159993E-2</v>
      </c>
      <c r="DS26" s="577">
        <v>2.6861629818159993E-2</v>
      </c>
      <c r="DT26" s="577">
        <v>2.6861629818159993E-2</v>
      </c>
      <c r="DU26" s="577">
        <v>2.6861629818159993E-2</v>
      </c>
      <c r="DV26" s="577">
        <v>2.6861629818159993E-2</v>
      </c>
      <c r="DW26" s="577">
        <v>2.6861629818159993E-2</v>
      </c>
      <c r="DX26" s="577">
        <v>2.6861629818159993E-2</v>
      </c>
      <c r="DY26" s="147"/>
      <c r="DZ26" s="570">
        <v>-3.3994395453448255E-2</v>
      </c>
      <c r="EA26" s="570">
        <v>-3.3994395453448255E-2</v>
      </c>
      <c r="EB26" s="570">
        <v>-3.3994395453448255E-2</v>
      </c>
      <c r="EC26" s="570">
        <v>-3.3994395453448255E-2</v>
      </c>
      <c r="ED26" s="570">
        <v>-3.3994395453448255E-2</v>
      </c>
      <c r="EE26" s="570">
        <v>-3.3994395453448255E-2</v>
      </c>
      <c r="EF26" s="570">
        <v>-3.3994395453448255E-2</v>
      </c>
      <c r="EG26" s="570">
        <v>-3.3994395453448255E-2</v>
      </c>
      <c r="EH26" s="570">
        <v>-3.3994395453448255E-2</v>
      </c>
      <c r="EI26" s="570">
        <v>-3.3994395453448255E-2</v>
      </c>
      <c r="EJ26" s="570">
        <v>-3.3994395453448255E-2</v>
      </c>
      <c r="EK26" s="570">
        <v>-3.3994395453448255E-2</v>
      </c>
      <c r="EL26" s="570">
        <v>-3.3994395453448255E-2</v>
      </c>
      <c r="EM26" s="570">
        <v>-3.3994395453448255E-2</v>
      </c>
      <c r="EN26" s="570">
        <v>-3.3994395453448255E-2</v>
      </c>
      <c r="EO26" s="570">
        <v>-3.3994395453448255E-2</v>
      </c>
      <c r="EP26" s="570">
        <v>-3.3994395453448255E-2</v>
      </c>
      <c r="EQ26" s="570">
        <v>-3.3994395453448255E-2</v>
      </c>
      <c r="ER26" s="570">
        <v>-3.3994395453448255E-2</v>
      </c>
      <c r="ES26" s="570">
        <v>-3.3994395453448255E-2</v>
      </c>
      <c r="ET26" s="570">
        <v>-3.3994395453448255E-2</v>
      </c>
      <c r="EU26" s="570">
        <v>-3.3994395453448255E-2</v>
      </c>
      <c r="EV26" s="570">
        <v>-3.3994395453448255E-2</v>
      </c>
      <c r="EW26" s="570">
        <v>-3.3994395453448255E-2</v>
      </c>
      <c r="EX26" s="570">
        <v>-3.3994395453448255E-2</v>
      </c>
      <c r="EY26" s="570">
        <v>-3.3994395453448255E-2</v>
      </c>
      <c r="EZ26" s="570">
        <v>-3.3994395453448255E-2</v>
      </c>
      <c r="FA26" s="570">
        <v>-3.3994395453448255E-2</v>
      </c>
      <c r="FB26" s="570">
        <v>-3.3994395453448255E-2</v>
      </c>
      <c r="FC26" s="570">
        <v>-3.3994395453448255E-2</v>
      </c>
      <c r="FD26" s="147"/>
      <c r="FE26" s="570">
        <v>-2.150032648155777E-2</v>
      </c>
      <c r="FF26" s="570">
        <v>-1.9162162404191802E-2</v>
      </c>
      <c r="FG26" s="570">
        <v>-1.6469080195202396E-2</v>
      </c>
      <c r="FH26" s="570">
        <v>-1.3679202132133869E-2</v>
      </c>
      <c r="FI26" s="570">
        <v>-1.1085397722199975E-2</v>
      </c>
      <c r="FJ26" s="570">
        <v>-8.9035961783464346E-3</v>
      </c>
      <c r="FK26" s="570">
        <v>-7.2107377948412736E-3</v>
      </c>
      <c r="FL26" s="570">
        <v>-5.964629507085894E-3</v>
      </c>
      <c r="FM26" s="570">
        <v>-5.0734393509539542E-3</v>
      </c>
      <c r="FN26" s="570">
        <v>-4.4378895273899516E-3</v>
      </c>
      <c r="FO26" s="570">
        <v>-3.9760758521730881E-3</v>
      </c>
      <c r="FP26" s="570">
        <v>-3.7849660889912318E-3</v>
      </c>
      <c r="FQ26" s="570">
        <v>-3.6658327301246252E-3</v>
      </c>
      <c r="FR26" s="570">
        <v>-3.5913743808329941E-3</v>
      </c>
      <c r="FS26" s="570">
        <v>-3.5466993712580186E-3</v>
      </c>
      <c r="FT26" s="570">
        <v>-3.5193979765177513E-3</v>
      </c>
      <c r="FU26" s="570">
        <v>-3.5020243616830354E-3</v>
      </c>
      <c r="FV26" s="570">
        <v>-3.4920965817774909E-3</v>
      </c>
      <c r="FW26" s="570">
        <v>-3.4846507468483199E-3</v>
      </c>
      <c r="FX26" s="570">
        <v>-3.482168801871939E-3</v>
      </c>
      <c r="FY26" s="570">
        <v>-3.4796868568955511E-3</v>
      </c>
      <c r="FZ26" s="570">
        <v>-3.4772049119191637E-3</v>
      </c>
      <c r="GA26" s="570">
        <v>-3.4772049119191637E-3</v>
      </c>
      <c r="GB26" s="570">
        <v>-3.4747229669427749E-3</v>
      </c>
      <c r="GC26" s="570">
        <v>-3.4747229669427749E-3</v>
      </c>
      <c r="GD26" s="570">
        <v>-3.4747229669427749E-3</v>
      </c>
      <c r="GE26" s="570">
        <v>-3.4747229669427749E-3</v>
      </c>
      <c r="GF26" s="570">
        <v>-3.4747229669427749E-3</v>
      </c>
      <c r="GG26" s="570">
        <v>-3.4747229669427749E-3</v>
      </c>
      <c r="GH26" s="570">
        <v>-3.4747229669427749E-3</v>
      </c>
    </row>
    <row r="27" spans="1:190" x14ac:dyDescent="0.15">
      <c r="A27">
        <f t="shared" si="6"/>
        <v>19</v>
      </c>
      <c r="B27" s="14" t="str">
        <f ca="1">OFFSET(Inputs!$E$10,$A27,0)</f>
        <v>std 15</v>
      </c>
      <c r="C27" s="14">
        <f ca="1">OFFSET(Inputs!$B$10,$A27,0)</f>
        <v>19</v>
      </c>
      <c r="D27" s="8" t="str">
        <f ca="1">OFFSET(Inputs!$D$10,$A27,0)&amp;" - "&amp;OFFSET(Inputs!$F$10,$A27,0)</f>
        <v>2005 T-20 - External Power Supplies, Tier 1</v>
      </c>
      <c r="E27" s="24"/>
      <c r="F27" s="583">
        <v>0</v>
      </c>
      <c r="G27" s="583">
        <v>34.164535040493845</v>
      </c>
      <c r="H27" s="583">
        <v>34.164535040493845</v>
      </c>
      <c r="I27" s="583">
        <v>34.164535040493845</v>
      </c>
      <c r="J27" s="583">
        <v>34.164535040493845</v>
      </c>
      <c r="K27" s="583">
        <v>34.164535040493845</v>
      </c>
      <c r="L27" s="583">
        <v>34.164535040493845</v>
      </c>
      <c r="M27" s="583">
        <v>34.164535040493845</v>
      </c>
      <c r="N27" s="583">
        <v>34.164535040493845</v>
      </c>
      <c r="O27" s="583">
        <v>34.164535040493845</v>
      </c>
      <c r="P27" s="583">
        <v>3.7338289661741908</v>
      </c>
      <c r="Q27" s="583">
        <v>0</v>
      </c>
      <c r="R27" s="583">
        <v>0</v>
      </c>
      <c r="S27" s="583">
        <v>0</v>
      </c>
      <c r="T27" s="583">
        <v>0</v>
      </c>
      <c r="U27" s="583">
        <v>0</v>
      </c>
      <c r="V27" s="583">
        <v>0</v>
      </c>
      <c r="W27" s="583">
        <v>0</v>
      </c>
      <c r="X27" s="583">
        <v>0</v>
      </c>
      <c r="Y27" s="583">
        <v>0</v>
      </c>
      <c r="Z27" s="583">
        <v>0</v>
      </c>
      <c r="AA27" s="583">
        <v>0</v>
      </c>
      <c r="AB27" s="583">
        <v>0</v>
      </c>
      <c r="AC27" s="583">
        <v>0</v>
      </c>
      <c r="AD27" s="583">
        <v>0</v>
      </c>
      <c r="AE27" s="583">
        <v>0</v>
      </c>
      <c r="AF27" s="583">
        <v>0</v>
      </c>
      <c r="AG27" s="583">
        <v>0</v>
      </c>
      <c r="AH27" s="583">
        <v>0</v>
      </c>
      <c r="AI27" s="583">
        <v>0</v>
      </c>
      <c r="AJ27" s="147"/>
      <c r="AK27" s="570">
        <v>0</v>
      </c>
      <c r="AL27" s="570">
        <v>13.471795045224869</v>
      </c>
      <c r="AM27" s="570">
        <v>12.144922797978221</v>
      </c>
      <c r="AN27" s="570">
        <v>10.914657891170039</v>
      </c>
      <c r="AO27" s="570">
        <v>9.8480339895943541</v>
      </c>
      <c r="AP27" s="570">
        <v>8.9726531905192992</v>
      </c>
      <c r="AQ27" s="570">
        <v>8.2904870723211737</v>
      </c>
      <c r="AR27" s="570">
        <v>7.7759051161081345</v>
      </c>
      <c r="AS27" s="570">
        <v>7.3993336462357568</v>
      </c>
      <c r="AT27" s="570">
        <v>7.1292274086833212</v>
      </c>
      <c r="AU27" s="570">
        <v>0.7582496509489276</v>
      </c>
      <c r="AV27" s="570">
        <v>0</v>
      </c>
      <c r="AW27" s="570">
        <v>0</v>
      </c>
      <c r="AX27" s="570">
        <v>0</v>
      </c>
      <c r="AY27" s="570">
        <v>0</v>
      </c>
      <c r="AZ27" s="570">
        <v>0</v>
      </c>
      <c r="BA27" s="570">
        <v>0</v>
      </c>
      <c r="BB27" s="570">
        <v>0</v>
      </c>
      <c r="BC27" s="570">
        <v>0</v>
      </c>
      <c r="BD27" s="570">
        <v>0</v>
      </c>
      <c r="BE27" s="570">
        <v>0</v>
      </c>
      <c r="BF27" s="570">
        <v>0</v>
      </c>
      <c r="BG27" s="570">
        <v>0</v>
      </c>
      <c r="BH27" s="570">
        <v>0</v>
      </c>
      <c r="BI27" s="570">
        <v>0</v>
      </c>
      <c r="BJ27" s="570">
        <v>0</v>
      </c>
      <c r="BK27" s="570">
        <v>0</v>
      </c>
      <c r="BL27" s="570">
        <v>0</v>
      </c>
      <c r="BM27" s="570">
        <v>0</v>
      </c>
      <c r="BN27" s="570">
        <v>0</v>
      </c>
      <c r="BO27" s="147"/>
      <c r="BP27" s="577">
        <v>0</v>
      </c>
      <c r="BQ27" s="577">
        <v>4.878752465699371</v>
      </c>
      <c r="BR27" s="577">
        <v>4.878752465699371</v>
      </c>
      <c r="BS27" s="577">
        <v>4.878752465699371</v>
      </c>
      <c r="BT27" s="577">
        <v>4.878752465699371</v>
      </c>
      <c r="BU27" s="577">
        <v>4.878752465699371</v>
      </c>
      <c r="BV27" s="577">
        <v>4.878752465699371</v>
      </c>
      <c r="BW27" s="577">
        <v>4.878752465699371</v>
      </c>
      <c r="BX27" s="577">
        <v>4.878752465699371</v>
      </c>
      <c r="BY27" s="577">
        <v>4.878752465699371</v>
      </c>
      <c r="BZ27" s="577">
        <v>0.53319699078681637</v>
      </c>
      <c r="CA27" s="577">
        <v>0</v>
      </c>
      <c r="CB27" s="577">
        <v>0</v>
      </c>
      <c r="CC27" s="577">
        <v>0</v>
      </c>
      <c r="CD27" s="577">
        <v>0</v>
      </c>
      <c r="CE27" s="577">
        <v>0</v>
      </c>
      <c r="CF27" s="577">
        <v>0</v>
      </c>
      <c r="CG27" s="577">
        <v>0</v>
      </c>
      <c r="CH27" s="577">
        <v>0</v>
      </c>
      <c r="CI27" s="577">
        <v>0</v>
      </c>
      <c r="CJ27" s="577">
        <v>0</v>
      </c>
      <c r="CK27" s="577">
        <v>0</v>
      </c>
      <c r="CL27" s="577">
        <v>0</v>
      </c>
      <c r="CM27" s="577">
        <v>0</v>
      </c>
      <c r="CN27" s="577">
        <v>0</v>
      </c>
      <c r="CO27" s="577">
        <v>0</v>
      </c>
      <c r="CP27" s="577">
        <v>0</v>
      </c>
      <c r="CQ27" s="577">
        <v>0</v>
      </c>
      <c r="CR27" s="577">
        <v>0</v>
      </c>
      <c r="CS27" s="577">
        <v>0</v>
      </c>
      <c r="CT27" s="218"/>
      <c r="CU27" s="577">
        <v>0</v>
      </c>
      <c r="CV27" s="577">
        <v>1.9237947543083951</v>
      </c>
      <c r="CW27" s="577">
        <v>1.7343151890150317</v>
      </c>
      <c r="CX27" s="577">
        <v>1.5586313127251974</v>
      </c>
      <c r="CY27" s="577">
        <v>1.4063156443392995</v>
      </c>
      <c r="CZ27" s="577">
        <v>1.2813098092869171</v>
      </c>
      <c r="DA27" s="577">
        <v>1.183895352241592</v>
      </c>
      <c r="DB27" s="577">
        <v>1.1104121924472865</v>
      </c>
      <c r="DC27" s="577">
        <v>1.0566371598008788</v>
      </c>
      <c r="DD27" s="577">
        <v>1.018065539525707</v>
      </c>
      <c r="DE27" s="577">
        <v>0.108279312152152</v>
      </c>
      <c r="DF27" s="577">
        <v>0</v>
      </c>
      <c r="DG27" s="577">
        <v>0</v>
      </c>
      <c r="DH27" s="577">
        <v>0</v>
      </c>
      <c r="DI27" s="577">
        <v>0</v>
      </c>
      <c r="DJ27" s="577">
        <v>0</v>
      </c>
      <c r="DK27" s="577">
        <v>0</v>
      </c>
      <c r="DL27" s="577">
        <v>0</v>
      </c>
      <c r="DM27" s="577">
        <v>0</v>
      </c>
      <c r="DN27" s="577">
        <v>0</v>
      </c>
      <c r="DO27" s="577">
        <v>0</v>
      </c>
      <c r="DP27" s="577">
        <v>0</v>
      </c>
      <c r="DQ27" s="577">
        <v>0</v>
      </c>
      <c r="DR27" s="577">
        <v>0</v>
      </c>
      <c r="DS27" s="577">
        <v>0</v>
      </c>
      <c r="DT27" s="577">
        <v>0</v>
      </c>
      <c r="DU27" s="577">
        <v>0</v>
      </c>
      <c r="DV27" s="577">
        <v>0</v>
      </c>
      <c r="DW27" s="577">
        <v>0</v>
      </c>
      <c r="DX27" s="577">
        <v>0</v>
      </c>
      <c r="DY27" s="147"/>
      <c r="DZ27" s="570">
        <v>0</v>
      </c>
      <c r="EA27" s="570">
        <v>-0.77643412339420981</v>
      </c>
      <c r="EB27" s="570">
        <v>-0.77643412339420981</v>
      </c>
      <c r="EC27" s="570">
        <v>-0.77643412339420981</v>
      </c>
      <c r="ED27" s="570">
        <v>-0.77643412339420981</v>
      </c>
      <c r="EE27" s="570">
        <v>-0.77643412339420981</v>
      </c>
      <c r="EF27" s="570">
        <v>-0.77643412339420981</v>
      </c>
      <c r="EG27" s="570">
        <v>-0.77643412339420981</v>
      </c>
      <c r="EH27" s="570">
        <v>-0.77643412339420981</v>
      </c>
      <c r="EI27" s="570">
        <v>-0.77643412339420981</v>
      </c>
      <c r="EJ27" s="570">
        <v>-8.4856188349093975E-2</v>
      </c>
      <c r="EK27" s="570">
        <v>0</v>
      </c>
      <c r="EL27" s="570">
        <v>0</v>
      </c>
      <c r="EM27" s="570">
        <v>0</v>
      </c>
      <c r="EN27" s="570">
        <v>0</v>
      </c>
      <c r="EO27" s="570">
        <v>0</v>
      </c>
      <c r="EP27" s="570">
        <v>0</v>
      </c>
      <c r="EQ27" s="570">
        <v>0</v>
      </c>
      <c r="ER27" s="570">
        <v>0</v>
      </c>
      <c r="ES27" s="570">
        <v>0</v>
      </c>
      <c r="ET27" s="570">
        <v>0</v>
      </c>
      <c r="EU27" s="570">
        <v>0</v>
      </c>
      <c r="EV27" s="570">
        <v>0</v>
      </c>
      <c r="EW27" s="570">
        <v>0</v>
      </c>
      <c r="EX27" s="570">
        <v>0</v>
      </c>
      <c r="EY27" s="570">
        <v>0</v>
      </c>
      <c r="EZ27" s="570">
        <v>0</v>
      </c>
      <c r="FA27" s="570">
        <v>0</v>
      </c>
      <c r="FB27" s="570">
        <v>0</v>
      </c>
      <c r="FC27" s="570">
        <v>0</v>
      </c>
      <c r="FD27" s="147"/>
      <c r="FE27" s="570">
        <v>0</v>
      </c>
      <c r="FF27" s="570">
        <v>-0.30616431232235003</v>
      </c>
      <c r="FG27" s="570">
        <v>-0.27600939029791843</v>
      </c>
      <c r="FH27" s="570">
        <v>-0.24804999751449286</v>
      </c>
      <c r="FI27" s="570">
        <v>-0.22380956242501665</v>
      </c>
      <c r="FJ27" s="570">
        <v>-0.20391537909834845</v>
      </c>
      <c r="FK27" s="570">
        <v>-0.18841225425369262</v>
      </c>
      <c r="FL27" s="570">
        <v>-0.17671770054139449</v>
      </c>
      <c r="FM27" s="570">
        <v>-0.16815961717339087</v>
      </c>
      <c r="FN27" s="570">
        <v>-0.16202109664241443</v>
      </c>
      <c r="FO27" s="570">
        <v>-1.7232223484109979E-2</v>
      </c>
      <c r="FP27" s="570">
        <v>0</v>
      </c>
      <c r="FQ27" s="570">
        <v>0</v>
      </c>
      <c r="FR27" s="570">
        <v>0</v>
      </c>
      <c r="FS27" s="570">
        <v>0</v>
      </c>
      <c r="FT27" s="570">
        <v>0</v>
      </c>
      <c r="FU27" s="570">
        <v>0</v>
      </c>
      <c r="FV27" s="570">
        <v>0</v>
      </c>
      <c r="FW27" s="570">
        <v>0</v>
      </c>
      <c r="FX27" s="570">
        <v>0</v>
      </c>
      <c r="FY27" s="570">
        <v>0</v>
      </c>
      <c r="FZ27" s="570">
        <v>0</v>
      </c>
      <c r="GA27" s="570">
        <v>0</v>
      </c>
      <c r="GB27" s="570">
        <v>0</v>
      </c>
      <c r="GC27" s="570">
        <v>0</v>
      </c>
      <c r="GD27" s="570">
        <v>0</v>
      </c>
      <c r="GE27" s="570">
        <v>0</v>
      </c>
      <c r="GF27" s="570">
        <v>0</v>
      </c>
      <c r="GG27" s="570">
        <v>0</v>
      </c>
      <c r="GH27" s="570">
        <v>0</v>
      </c>
    </row>
    <row r="28" spans="1:190" x14ac:dyDescent="0.15">
      <c r="A28">
        <f t="shared" si="6"/>
        <v>20</v>
      </c>
      <c r="B28" s="14" t="str">
        <f ca="1">OFFSET(Inputs!$E$10,$A28,0)</f>
        <v>std 16</v>
      </c>
      <c r="C28" s="14">
        <f ca="1">OFFSET(Inputs!$B$10,$A28,0)</f>
        <v>20</v>
      </c>
      <c r="D28" s="8" t="str">
        <f ca="1">OFFSET(Inputs!$D$10,$A28,0)&amp;" - "&amp;OFFSET(Inputs!$F$10,$A28,0)</f>
        <v>2005 T-20 - External Power Supplies, Tier 2</v>
      </c>
      <c r="E28" s="24"/>
      <c r="F28" s="583">
        <v>0</v>
      </c>
      <c r="G28" s="583">
        <v>0</v>
      </c>
      <c r="H28" s="583">
        <v>3.0575386831924711</v>
      </c>
      <c r="I28" s="583">
        <v>6.0983695047281525</v>
      </c>
      <c r="J28" s="583">
        <v>6.0983695047281525</v>
      </c>
      <c r="K28" s="583">
        <v>6.0983695047281525</v>
      </c>
      <c r="L28" s="583">
        <v>6.0983695047281525</v>
      </c>
      <c r="M28" s="583">
        <v>6.0983695047281525</v>
      </c>
      <c r="N28" s="583">
        <v>6.0983695047281525</v>
      </c>
      <c r="O28" s="583">
        <v>6.0983695047281525</v>
      </c>
      <c r="P28" s="583">
        <v>0.66648847046209314</v>
      </c>
      <c r="Q28" s="583">
        <v>0</v>
      </c>
      <c r="R28" s="583">
        <v>0</v>
      </c>
      <c r="S28" s="583">
        <v>0</v>
      </c>
      <c r="T28" s="583">
        <v>0</v>
      </c>
      <c r="U28" s="583">
        <v>0</v>
      </c>
      <c r="V28" s="583">
        <v>0</v>
      </c>
      <c r="W28" s="583">
        <v>0</v>
      </c>
      <c r="X28" s="583">
        <v>0</v>
      </c>
      <c r="Y28" s="583">
        <v>0</v>
      </c>
      <c r="Z28" s="583">
        <v>0</v>
      </c>
      <c r="AA28" s="583">
        <v>0</v>
      </c>
      <c r="AB28" s="583">
        <v>0</v>
      </c>
      <c r="AC28" s="583">
        <v>0</v>
      </c>
      <c r="AD28" s="583">
        <v>0</v>
      </c>
      <c r="AE28" s="583">
        <v>0</v>
      </c>
      <c r="AF28" s="583">
        <v>0</v>
      </c>
      <c r="AG28" s="583">
        <v>0</v>
      </c>
      <c r="AH28" s="583">
        <v>0</v>
      </c>
      <c r="AI28" s="583">
        <v>0</v>
      </c>
      <c r="AJ28" s="147"/>
      <c r="AK28" s="570">
        <v>0</v>
      </c>
      <c r="AL28" s="570">
        <v>0</v>
      </c>
      <c r="AM28" s="570">
        <v>1.4516168118364532</v>
      </c>
      <c r="AN28" s="570">
        <v>2.7408054524337357</v>
      </c>
      <c r="AO28" s="570">
        <v>2.589828880901369</v>
      </c>
      <c r="AP28" s="570">
        <v>2.4532813057159184</v>
      </c>
      <c r="AQ28" s="570">
        <v>2.337497408200421</v>
      </c>
      <c r="AR28" s="570">
        <v>2.2456445290163933</v>
      </c>
      <c r="AS28" s="570">
        <v>2.1752591809826556</v>
      </c>
      <c r="AT28" s="570">
        <v>2.1238778769180273</v>
      </c>
      <c r="AU28" s="570">
        <v>0.22811775911917853</v>
      </c>
      <c r="AV28" s="570">
        <v>0</v>
      </c>
      <c r="AW28" s="570">
        <v>0</v>
      </c>
      <c r="AX28" s="570">
        <v>0</v>
      </c>
      <c r="AY28" s="570">
        <v>0</v>
      </c>
      <c r="AZ28" s="570">
        <v>0</v>
      </c>
      <c r="BA28" s="570">
        <v>0</v>
      </c>
      <c r="BB28" s="570">
        <v>0</v>
      </c>
      <c r="BC28" s="570">
        <v>0</v>
      </c>
      <c r="BD28" s="570">
        <v>0</v>
      </c>
      <c r="BE28" s="570">
        <v>0</v>
      </c>
      <c r="BF28" s="570">
        <v>0</v>
      </c>
      <c r="BG28" s="570">
        <v>0</v>
      </c>
      <c r="BH28" s="570">
        <v>0</v>
      </c>
      <c r="BI28" s="570">
        <v>0</v>
      </c>
      <c r="BJ28" s="570">
        <v>0</v>
      </c>
      <c r="BK28" s="570">
        <v>0</v>
      </c>
      <c r="BL28" s="570">
        <v>0</v>
      </c>
      <c r="BM28" s="570">
        <v>0</v>
      </c>
      <c r="BN28" s="570">
        <v>0</v>
      </c>
      <c r="BO28" s="147"/>
      <c r="BP28" s="577">
        <v>0</v>
      </c>
      <c r="BQ28" s="577">
        <v>0</v>
      </c>
      <c r="BR28" s="577">
        <v>0.43397323245312497</v>
      </c>
      <c r="BS28" s="577">
        <v>0.86557502647754414</v>
      </c>
      <c r="BT28" s="577">
        <v>0.86557502647754414</v>
      </c>
      <c r="BU28" s="577">
        <v>0.86557502647754414</v>
      </c>
      <c r="BV28" s="577">
        <v>0.86557502647754414</v>
      </c>
      <c r="BW28" s="577">
        <v>0.86557502647754414</v>
      </c>
      <c r="BX28" s="577">
        <v>0.86557502647754414</v>
      </c>
      <c r="BY28" s="577">
        <v>0.86557502647754414</v>
      </c>
      <c r="BZ28" s="577">
        <v>9.4598363549458372E-2</v>
      </c>
      <c r="CA28" s="577">
        <v>0</v>
      </c>
      <c r="CB28" s="577">
        <v>0</v>
      </c>
      <c r="CC28" s="577">
        <v>0</v>
      </c>
      <c r="CD28" s="577">
        <v>0</v>
      </c>
      <c r="CE28" s="577">
        <v>0</v>
      </c>
      <c r="CF28" s="577">
        <v>0</v>
      </c>
      <c r="CG28" s="577">
        <v>0</v>
      </c>
      <c r="CH28" s="577">
        <v>0</v>
      </c>
      <c r="CI28" s="577">
        <v>0</v>
      </c>
      <c r="CJ28" s="577">
        <v>0</v>
      </c>
      <c r="CK28" s="577">
        <v>0</v>
      </c>
      <c r="CL28" s="577">
        <v>0</v>
      </c>
      <c r="CM28" s="577">
        <v>0</v>
      </c>
      <c r="CN28" s="577">
        <v>0</v>
      </c>
      <c r="CO28" s="577">
        <v>0</v>
      </c>
      <c r="CP28" s="577">
        <v>0</v>
      </c>
      <c r="CQ28" s="577">
        <v>0</v>
      </c>
      <c r="CR28" s="577">
        <v>0</v>
      </c>
      <c r="CS28" s="577">
        <v>0</v>
      </c>
      <c r="CT28" s="218"/>
      <c r="CU28" s="577">
        <v>0</v>
      </c>
      <c r="CV28" s="577">
        <v>0</v>
      </c>
      <c r="CW28" s="577">
        <v>0.20603593458323852</v>
      </c>
      <c r="CX28" s="577">
        <v>0.38901754808736894</v>
      </c>
      <c r="CY28" s="577">
        <v>0.3675886153537426</v>
      </c>
      <c r="CZ28" s="577">
        <v>0.34820766919838841</v>
      </c>
      <c r="DA28" s="577">
        <v>0.33177382568005959</v>
      </c>
      <c r="DB28" s="577">
        <v>0.31873664282813319</v>
      </c>
      <c r="DC28" s="577">
        <v>0.30874646439753811</v>
      </c>
      <c r="DD28" s="577">
        <v>0.30145363414320381</v>
      </c>
      <c r="DE28" s="577">
        <v>3.2378004520141467E-2</v>
      </c>
      <c r="DF28" s="577">
        <v>0</v>
      </c>
      <c r="DG28" s="577">
        <v>0</v>
      </c>
      <c r="DH28" s="577">
        <v>0</v>
      </c>
      <c r="DI28" s="577">
        <v>0</v>
      </c>
      <c r="DJ28" s="577">
        <v>0</v>
      </c>
      <c r="DK28" s="577">
        <v>0</v>
      </c>
      <c r="DL28" s="577">
        <v>0</v>
      </c>
      <c r="DM28" s="577">
        <v>0</v>
      </c>
      <c r="DN28" s="577">
        <v>0</v>
      </c>
      <c r="DO28" s="577">
        <v>0</v>
      </c>
      <c r="DP28" s="577">
        <v>0</v>
      </c>
      <c r="DQ28" s="577">
        <v>0</v>
      </c>
      <c r="DR28" s="577">
        <v>0</v>
      </c>
      <c r="DS28" s="577">
        <v>0</v>
      </c>
      <c r="DT28" s="577">
        <v>0</v>
      </c>
      <c r="DU28" s="577">
        <v>0</v>
      </c>
      <c r="DV28" s="577">
        <v>0</v>
      </c>
      <c r="DW28" s="577">
        <v>0</v>
      </c>
      <c r="DX28" s="577">
        <v>0</v>
      </c>
      <c r="DY28" s="147"/>
      <c r="DZ28" s="570">
        <v>0</v>
      </c>
      <c r="EA28" s="570">
        <v>0</v>
      </c>
      <c r="EB28" s="570">
        <v>-6.9486599610228975E-2</v>
      </c>
      <c r="EC28" s="570">
        <v>-0.13859349102586652</v>
      </c>
      <c r="ED28" s="570">
        <v>-0.13859349102586652</v>
      </c>
      <c r="EE28" s="570">
        <v>-0.13859349102586652</v>
      </c>
      <c r="EF28" s="570">
        <v>-0.13859349102586652</v>
      </c>
      <c r="EG28" s="570">
        <v>-0.13859349102586652</v>
      </c>
      <c r="EH28" s="570">
        <v>-0.13859349102586652</v>
      </c>
      <c r="EI28" s="570">
        <v>-0.13859349102586652</v>
      </c>
      <c r="EJ28" s="570">
        <v>-1.5146829620313279E-2</v>
      </c>
      <c r="EK28" s="570">
        <v>0</v>
      </c>
      <c r="EL28" s="570">
        <v>0</v>
      </c>
      <c r="EM28" s="570">
        <v>0</v>
      </c>
      <c r="EN28" s="570">
        <v>0</v>
      </c>
      <c r="EO28" s="570">
        <v>0</v>
      </c>
      <c r="EP28" s="570">
        <v>0</v>
      </c>
      <c r="EQ28" s="570">
        <v>0</v>
      </c>
      <c r="ER28" s="570">
        <v>0</v>
      </c>
      <c r="ES28" s="570">
        <v>0</v>
      </c>
      <c r="ET28" s="570">
        <v>0</v>
      </c>
      <c r="EU28" s="570">
        <v>0</v>
      </c>
      <c r="EV28" s="570">
        <v>0</v>
      </c>
      <c r="EW28" s="570">
        <v>0</v>
      </c>
      <c r="EX28" s="570">
        <v>0</v>
      </c>
      <c r="EY28" s="570">
        <v>0</v>
      </c>
      <c r="EZ28" s="570">
        <v>0</v>
      </c>
      <c r="FA28" s="570">
        <v>0</v>
      </c>
      <c r="FB28" s="570">
        <v>0</v>
      </c>
      <c r="FC28" s="570">
        <v>0</v>
      </c>
      <c r="FD28" s="147"/>
      <c r="FE28" s="570">
        <v>0</v>
      </c>
      <c r="FF28" s="570">
        <v>0</v>
      </c>
      <c r="FG28" s="570">
        <v>-3.2989906798574789E-2</v>
      </c>
      <c r="FH28" s="570">
        <v>-6.2288419155482756E-2</v>
      </c>
      <c r="FI28" s="570">
        <v>-5.8857277422341758E-2</v>
      </c>
      <c r="FJ28" s="570">
        <v>-5.5754053663696748E-2</v>
      </c>
      <c r="FK28" s="570">
        <v>-5.312271186835086E-2</v>
      </c>
      <c r="FL28" s="570">
        <v>-5.1035234030705631E-2</v>
      </c>
      <c r="FM28" s="570">
        <v>-4.943563415511542E-2</v>
      </c>
      <c r="FN28" s="570">
        <v>-4.8267926245934574E-2</v>
      </c>
      <c r="FO28" s="570">
        <v>-5.1842769738390882E-3</v>
      </c>
      <c r="FP28" s="570">
        <v>0</v>
      </c>
      <c r="FQ28" s="570">
        <v>0</v>
      </c>
      <c r="FR28" s="570">
        <v>0</v>
      </c>
      <c r="FS28" s="570">
        <v>0</v>
      </c>
      <c r="FT28" s="570">
        <v>0</v>
      </c>
      <c r="FU28" s="570">
        <v>0</v>
      </c>
      <c r="FV28" s="570">
        <v>0</v>
      </c>
      <c r="FW28" s="570">
        <v>0</v>
      </c>
      <c r="FX28" s="570">
        <v>0</v>
      </c>
      <c r="FY28" s="570">
        <v>0</v>
      </c>
      <c r="FZ28" s="570">
        <v>0</v>
      </c>
      <c r="GA28" s="570">
        <v>0</v>
      </c>
      <c r="GB28" s="570">
        <v>0</v>
      </c>
      <c r="GC28" s="570">
        <v>0</v>
      </c>
      <c r="GD28" s="570">
        <v>0</v>
      </c>
      <c r="GE28" s="570">
        <v>0</v>
      </c>
      <c r="GF28" s="570">
        <v>0</v>
      </c>
      <c r="GG28" s="570">
        <v>0</v>
      </c>
      <c r="GH28" s="570">
        <v>0</v>
      </c>
    </row>
    <row r="29" spans="1:190" x14ac:dyDescent="0.15">
      <c r="A29">
        <f t="shared" si="6"/>
        <v>21</v>
      </c>
      <c r="B29" s="14" t="str">
        <f ca="1">OFFSET(Inputs!$E$10,$A29,0)</f>
        <v>std 17</v>
      </c>
      <c r="C29" s="14">
        <f ca="1">OFFSET(Inputs!$B$10,$A29,0)</f>
        <v>21</v>
      </c>
      <c r="D29" s="8" t="str">
        <f ca="1">OFFSET(Inputs!$D$10,$A29,0)&amp;" - "&amp;OFFSET(Inputs!$F$10,$A29,0)</f>
        <v>2005 T-20 - Consumer Electronics - Audio Players</v>
      </c>
      <c r="E29" s="24"/>
      <c r="F29" s="583">
        <v>0</v>
      </c>
      <c r="G29" s="583">
        <v>16.185239470917676</v>
      </c>
      <c r="H29" s="583">
        <v>16.185239470917676</v>
      </c>
      <c r="I29" s="583">
        <v>16.185239470917676</v>
      </c>
      <c r="J29" s="583">
        <v>16.185239470917676</v>
      </c>
      <c r="K29" s="583">
        <v>16.185239470917676</v>
      </c>
      <c r="L29" s="583">
        <v>16.185239470917676</v>
      </c>
      <c r="M29" s="583">
        <v>16.185239470917676</v>
      </c>
      <c r="N29" s="583">
        <v>16.185239470917676</v>
      </c>
      <c r="O29" s="583">
        <v>16.185239470917676</v>
      </c>
      <c r="P29" s="583">
        <v>16.185239470917676</v>
      </c>
      <c r="Q29" s="583">
        <v>16.185239470917676</v>
      </c>
      <c r="R29" s="583">
        <v>16.185239470917676</v>
      </c>
      <c r="S29" s="583">
        <v>16.185239470917676</v>
      </c>
      <c r="T29" s="583">
        <v>16.185239470917676</v>
      </c>
      <c r="U29" s="583">
        <v>16.185239470917676</v>
      </c>
      <c r="V29" s="583">
        <v>16.185239470917676</v>
      </c>
      <c r="W29" s="583">
        <v>16.185239470917676</v>
      </c>
      <c r="X29" s="583">
        <v>16.185239470917676</v>
      </c>
      <c r="Y29" s="583">
        <v>16.185239470917676</v>
      </c>
      <c r="Z29" s="583">
        <v>16.185239470917676</v>
      </c>
      <c r="AA29" s="583">
        <v>16.185239470917676</v>
      </c>
      <c r="AB29" s="583">
        <v>16.185239470917676</v>
      </c>
      <c r="AC29" s="583">
        <v>16.185239470917676</v>
      </c>
      <c r="AD29" s="583">
        <v>16.185239470917676</v>
      </c>
      <c r="AE29" s="583">
        <v>16.185239470917676</v>
      </c>
      <c r="AF29" s="583">
        <v>16.185239470917676</v>
      </c>
      <c r="AG29" s="583">
        <v>16.185239470917676</v>
      </c>
      <c r="AH29" s="583">
        <v>16.185239470917676</v>
      </c>
      <c r="AI29" s="583">
        <v>16.185239470917676</v>
      </c>
      <c r="AJ29" s="147"/>
      <c r="AK29" s="570">
        <v>0</v>
      </c>
      <c r="AL29" s="570">
        <v>5.9074653909597599</v>
      </c>
      <c r="AM29" s="570">
        <v>4.9204719540137711</v>
      </c>
      <c r="AN29" s="570">
        <v>4.1772619427487019</v>
      </c>
      <c r="AO29" s="570">
        <v>3.6475271474853042</v>
      </c>
      <c r="AP29" s="570">
        <v>3.2890996243220085</v>
      </c>
      <c r="AQ29" s="570">
        <v>3.0519049398757083</v>
      </c>
      <c r="AR29" s="570">
        <v>2.8990461432325394</v>
      </c>
      <c r="AS29" s="570">
        <v>2.8015327729601709</v>
      </c>
      <c r="AT29" s="570">
        <v>2.7395986053547494</v>
      </c>
      <c r="AU29" s="570">
        <v>2.700066157947032</v>
      </c>
      <c r="AV29" s="570">
        <v>2.6763466895024011</v>
      </c>
      <c r="AW29" s="570">
        <v>2.6605337105393159</v>
      </c>
      <c r="AX29" s="570">
        <v>2.6513094728108495</v>
      </c>
      <c r="AY29" s="570">
        <v>2.646038479823154</v>
      </c>
      <c r="AZ29" s="570">
        <v>2.6420852350823814</v>
      </c>
      <c r="BA29" s="570">
        <v>2.6394497385885352</v>
      </c>
      <c r="BB29" s="570">
        <v>2.6381319903416101</v>
      </c>
      <c r="BC29" s="570">
        <v>2.6368142420946854</v>
      </c>
      <c r="BD29" s="570">
        <v>2.6368142420946854</v>
      </c>
      <c r="BE29" s="570">
        <v>2.6354964938477625</v>
      </c>
      <c r="BF29" s="570">
        <v>2.6354964938477625</v>
      </c>
      <c r="BG29" s="570">
        <v>2.6354964938477625</v>
      </c>
      <c r="BH29" s="570">
        <v>2.6354964938477625</v>
      </c>
      <c r="BI29" s="570">
        <v>2.6354964938477625</v>
      </c>
      <c r="BJ29" s="570">
        <v>2.6354964938477625</v>
      </c>
      <c r="BK29" s="570">
        <v>2.6354964938477625</v>
      </c>
      <c r="BL29" s="570">
        <v>2.6354964938477625</v>
      </c>
      <c r="BM29" s="570">
        <v>2.6354964938477625</v>
      </c>
      <c r="BN29" s="570">
        <v>2.6354964938477625</v>
      </c>
      <c r="BO29" s="147"/>
      <c r="BP29" s="577">
        <v>0</v>
      </c>
      <c r="BQ29" s="577">
        <v>2.3334625169492793</v>
      </c>
      <c r="BR29" s="577">
        <v>2.3334625169492793</v>
      </c>
      <c r="BS29" s="577">
        <v>2.3334625169492793</v>
      </c>
      <c r="BT29" s="577">
        <v>2.3334625169492793</v>
      </c>
      <c r="BU29" s="577">
        <v>2.3334625169492793</v>
      </c>
      <c r="BV29" s="577">
        <v>2.3334625169492793</v>
      </c>
      <c r="BW29" s="577">
        <v>2.3334625169492793</v>
      </c>
      <c r="BX29" s="577">
        <v>2.3334625169492793</v>
      </c>
      <c r="BY29" s="577">
        <v>2.3334625169492793</v>
      </c>
      <c r="BZ29" s="577">
        <v>2.3334625169492793</v>
      </c>
      <c r="CA29" s="577">
        <v>2.3334625169492793</v>
      </c>
      <c r="CB29" s="577">
        <v>2.3334625169492793</v>
      </c>
      <c r="CC29" s="577">
        <v>2.3334625169492793</v>
      </c>
      <c r="CD29" s="577">
        <v>2.3334625169492793</v>
      </c>
      <c r="CE29" s="577">
        <v>2.3334625169492793</v>
      </c>
      <c r="CF29" s="577">
        <v>2.3334625169492793</v>
      </c>
      <c r="CG29" s="577">
        <v>2.3334625169492793</v>
      </c>
      <c r="CH29" s="577">
        <v>2.3334625169492793</v>
      </c>
      <c r="CI29" s="577">
        <v>2.3334625169492793</v>
      </c>
      <c r="CJ29" s="577">
        <v>2.3334625169492793</v>
      </c>
      <c r="CK29" s="577">
        <v>2.3334625169492793</v>
      </c>
      <c r="CL29" s="577">
        <v>2.3334625169492793</v>
      </c>
      <c r="CM29" s="577">
        <v>2.3334625169492793</v>
      </c>
      <c r="CN29" s="577">
        <v>2.3334625169492793</v>
      </c>
      <c r="CO29" s="577">
        <v>2.3334625169492793</v>
      </c>
      <c r="CP29" s="577">
        <v>2.3334625169492793</v>
      </c>
      <c r="CQ29" s="577">
        <v>2.3334625169492793</v>
      </c>
      <c r="CR29" s="577">
        <v>2.3334625169492793</v>
      </c>
      <c r="CS29" s="577">
        <v>2.3334625169492793</v>
      </c>
      <c r="CT29" s="218"/>
      <c r="CU29" s="577">
        <v>0</v>
      </c>
      <c r="CV29" s="577">
        <v>0.85169262306862525</v>
      </c>
      <c r="CW29" s="577">
        <v>0.70939555086733119</v>
      </c>
      <c r="CX29" s="577">
        <v>0.60224528555153711</v>
      </c>
      <c r="CY29" s="577">
        <v>0.5258722241030459</v>
      </c>
      <c r="CZ29" s="577">
        <v>0.47419691884436505</v>
      </c>
      <c r="DA29" s="577">
        <v>0.44000002565847324</v>
      </c>
      <c r="DB29" s="577">
        <v>0.41796202782756514</v>
      </c>
      <c r="DC29" s="577">
        <v>0.40390330507336536</v>
      </c>
      <c r="DD29" s="577">
        <v>0.39497411629704898</v>
      </c>
      <c r="DE29" s="577">
        <v>0.3892746340994005</v>
      </c>
      <c r="DF29" s="577">
        <v>0.38585494478081123</v>
      </c>
      <c r="DG29" s="577">
        <v>0.38357515190175184</v>
      </c>
      <c r="DH29" s="577">
        <v>0.38224527272230063</v>
      </c>
      <c r="DI29" s="577">
        <v>0.38148534176261401</v>
      </c>
      <c r="DJ29" s="577">
        <v>0.3809153935428492</v>
      </c>
      <c r="DK29" s="577">
        <v>0.38053542806300611</v>
      </c>
      <c r="DL29" s="577">
        <v>0.3803454453230844</v>
      </c>
      <c r="DM29" s="577">
        <v>0.38015546258316274</v>
      </c>
      <c r="DN29" s="577">
        <v>0.38015546258316274</v>
      </c>
      <c r="DO29" s="577">
        <v>0.37996547984324114</v>
      </c>
      <c r="DP29" s="577">
        <v>0.37996547984324114</v>
      </c>
      <c r="DQ29" s="577">
        <v>0.37996547984324114</v>
      </c>
      <c r="DR29" s="577">
        <v>0.37996547984324114</v>
      </c>
      <c r="DS29" s="577">
        <v>0.37996547984324114</v>
      </c>
      <c r="DT29" s="577">
        <v>0.37996547984324114</v>
      </c>
      <c r="DU29" s="577">
        <v>0.37996547984324114</v>
      </c>
      <c r="DV29" s="577">
        <v>0.37996547984324114</v>
      </c>
      <c r="DW29" s="577">
        <v>0.37996547984324114</v>
      </c>
      <c r="DX29" s="577">
        <v>0.37996547984324114</v>
      </c>
      <c r="DY29" s="147"/>
      <c r="DZ29" s="570">
        <v>0</v>
      </c>
      <c r="EA29" s="570">
        <v>-0.37136775178598297</v>
      </c>
      <c r="EB29" s="570">
        <v>-0.37136775178598297</v>
      </c>
      <c r="EC29" s="570">
        <v>-0.37136775178598297</v>
      </c>
      <c r="ED29" s="570">
        <v>-0.37136775178598297</v>
      </c>
      <c r="EE29" s="570">
        <v>-0.37136775178598297</v>
      </c>
      <c r="EF29" s="570">
        <v>-0.37136775178598297</v>
      </c>
      <c r="EG29" s="570">
        <v>-0.37136775178598297</v>
      </c>
      <c r="EH29" s="570">
        <v>-0.37136775178598297</v>
      </c>
      <c r="EI29" s="570">
        <v>-0.37136775178598297</v>
      </c>
      <c r="EJ29" s="570">
        <v>-0.37136775178598297</v>
      </c>
      <c r="EK29" s="570">
        <v>-0.37136775178598297</v>
      </c>
      <c r="EL29" s="570">
        <v>-0.37136775178598297</v>
      </c>
      <c r="EM29" s="570">
        <v>-0.37136775178598297</v>
      </c>
      <c r="EN29" s="570">
        <v>-0.37136775178598297</v>
      </c>
      <c r="EO29" s="570">
        <v>-0.37136775178598297</v>
      </c>
      <c r="EP29" s="570">
        <v>-0.37136775178598297</v>
      </c>
      <c r="EQ29" s="570">
        <v>-0.37136775178598297</v>
      </c>
      <c r="ER29" s="570">
        <v>-0.37136775178598297</v>
      </c>
      <c r="ES29" s="570">
        <v>-0.37136775178598297</v>
      </c>
      <c r="ET29" s="570">
        <v>-0.37136775178598297</v>
      </c>
      <c r="EU29" s="570">
        <v>-0.37136775178598297</v>
      </c>
      <c r="EV29" s="570">
        <v>-0.37136775178598297</v>
      </c>
      <c r="EW29" s="570">
        <v>-0.37136775178598297</v>
      </c>
      <c r="EX29" s="570">
        <v>-0.37136775178598297</v>
      </c>
      <c r="EY29" s="570">
        <v>-0.37136775178598297</v>
      </c>
      <c r="EZ29" s="570">
        <v>-0.37136775178598297</v>
      </c>
      <c r="FA29" s="570">
        <v>-0.37136775178598297</v>
      </c>
      <c r="FB29" s="570">
        <v>-0.37136775178598297</v>
      </c>
      <c r="FC29" s="570">
        <v>-0.37136775178598297</v>
      </c>
      <c r="FD29" s="147"/>
      <c r="FE29" s="570">
        <v>0</v>
      </c>
      <c r="FF29" s="570">
        <v>-0.1355458561448051</v>
      </c>
      <c r="FG29" s="570">
        <v>-0.1128994483258314</v>
      </c>
      <c r="FH29" s="570">
        <v>-9.5846612531570827E-2</v>
      </c>
      <c r="FI29" s="570">
        <v>-8.3691931699491545E-2</v>
      </c>
      <c r="FJ29" s="570">
        <v>-7.5467869046940361E-2</v>
      </c>
      <c r="FK29" s="570">
        <v>-7.002547464451675E-2</v>
      </c>
      <c r="FL29" s="570">
        <v>-6.6518153807399311E-2</v>
      </c>
      <c r="FM29" s="570">
        <v>-6.4280724997514097E-2</v>
      </c>
      <c r="FN29" s="570">
        <v>-6.2859655347992371E-2</v>
      </c>
      <c r="FO29" s="570">
        <v>-6.1952589614255107E-2</v>
      </c>
      <c r="FP29" s="570">
        <v>-6.1408350174012721E-2</v>
      </c>
      <c r="FQ29" s="570">
        <v>-6.1045523880517823E-2</v>
      </c>
      <c r="FR29" s="570">
        <v>-6.083387520931248E-2</v>
      </c>
      <c r="FS29" s="570">
        <v>-6.0712933111480828E-2</v>
      </c>
      <c r="FT29" s="570">
        <v>-6.0622226538107123E-2</v>
      </c>
      <c r="FU29" s="570">
        <v>-6.0561755489191328E-2</v>
      </c>
      <c r="FV29" s="570">
        <v>-6.053151996473341E-2</v>
      </c>
      <c r="FW29" s="570">
        <v>-6.0501284440275457E-2</v>
      </c>
      <c r="FX29" s="570">
        <v>-6.0501284440275457E-2</v>
      </c>
      <c r="FY29" s="570">
        <v>-6.0471048915817553E-2</v>
      </c>
      <c r="FZ29" s="570">
        <v>-6.0471048915817553E-2</v>
      </c>
      <c r="GA29" s="570">
        <v>-6.0471048915817553E-2</v>
      </c>
      <c r="GB29" s="570">
        <v>-6.0471048915817553E-2</v>
      </c>
      <c r="GC29" s="570">
        <v>-6.0471048915817553E-2</v>
      </c>
      <c r="GD29" s="570">
        <v>-6.0471048915817553E-2</v>
      </c>
      <c r="GE29" s="570">
        <v>-6.0471048915817553E-2</v>
      </c>
      <c r="GF29" s="570">
        <v>-6.0471048915817553E-2</v>
      </c>
      <c r="GG29" s="570">
        <v>-6.0471048915817553E-2</v>
      </c>
      <c r="GH29" s="570">
        <v>-6.0471048915817553E-2</v>
      </c>
    </row>
    <row r="30" spans="1:190" x14ac:dyDescent="0.15">
      <c r="A30">
        <f t="shared" si="6"/>
        <v>22</v>
      </c>
      <c r="B30" s="14" t="str">
        <f ca="1">OFFSET(Inputs!$E$10,$A30,0)</f>
        <v>std 18a</v>
      </c>
      <c r="C30" s="14">
        <f ca="1">OFFSET(Inputs!$B$10,$A30,0)</f>
        <v>22</v>
      </c>
      <c r="D30" s="8" t="str">
        <f ca="1">OFFSET(Inputs!$D$10,$A30,0)&amp;" - "&amp;OFFSET(Inputs!$F$10,$A30,0)</f>
        <v>2005 T-20 - Consumer Electronics - TVs</v>
      </c>
      <c r="E30" s="24"/>
      <c r="F30" s="583">
        <v>19.60896710042498</v>
      </c>
      <c r="G30" s="583">
        <v>19.60896710042498</v>
      </c>
      <c r="H30" s="583">
        <v>19.60896710042498</v>
      </c>
      <c r="I30" s="583">
        <v>19.60896710042498</v>
      </c>
      <c r="J30" s="583">
        <v>19.60896710042498</v>
      </c>
      <c r="K30" s="583">
        <v>0</v>
      </c>
      <c r="L30" s="583">
        <v>0</v>
      </c>
      <c r="M30" s="583">
        <v>0</v>
      </c>
      <c r="N30" s="583">
        <v>0</v>
      </c>
      <c r="O30" s="583">
        <v>0</v>
      </c>
      <c r="P30" s="583">
        <v>0</v>
      </c>
      <c r="Q30" s="583">
        <v>0</v>
      </c>
      <c r="R30" s="583">
        <v>0</v>
      </c>
      <c r="S30" s="583">
        <v>0</v>
      </c>
      <c r="T30" s="583">
        <v>0</v>
      </c>
      <c r="U30" s="583">
        <v>0</v>
      </c>
      <c r="V30" s="583">
        <v>0</v>
      </c>
      <c r="W30" s="583">
        <v>0</v>
      </c>
      <c r="X30" s="583">
        <v>0</v>
      </c>
      <c r="Y30" s="583">
        <v>0</v>
      </c>
      <c r="Z30" s="583">
        <v>0</v>
      </c>
      <c r="AA30" s="583">
        <v>0</v>
      </c>
      <c r="AB30" s="583">
        <v>0</v>
      </c>
      <c r="AC30" s="583">
        <v>0</v>
      </c>
      <c r="AD30" s="583">
        <v>0</v>
      </c>
      <c r="AE30" s="583">
        <v>0</v>
      </c>
      <c r="AF30" s="583">
        <v>0</v>
      </c>
      <c r="AG30" s="583">
        <v>0</v>
      </c>
      <c r="AH30" s="583">
        <v>0</v>
      </c>
      <c r="AI30" s="583">
        <v>0</v>
      </c>
      <c r="AJ30" s="147"/>
      <c r="AK30" s="570">
        <v>5.9070379309438552</v>
      </c>
      <c r="AL30" s="570">
        <v>4.5324542394458405</v>
      </c>
      <c r="AM30" s="570">
        <v>3.5857316737567309</v>
      </c>
      <c r="AN30" s="570">
        <v>2.9790629132814139</v>
      </c>
      <c r="AO30" s="570">
        <v>2.6070791733057606</v>
      </c>
      <c r="AP30" s="570">
        <v>0</v>
      </c>
      <c r="AQ30" s="570">
        <v>0</v>
      </c>
      <c r="AR30" s="570">
        <v>0</v>
      </c>
      <c r="AS30" s="570">
        <v>0</v>
      </c>
      <c r="AT30" s="570">
        <v>0</v>
      </c>
      <c r="AU30" s="570">
        <v>0</v>
      </c>
      <c r="AV30" s="570">
        <v>0</v>
      </c>
      <c r="AW30" s="570">
        <v>0</v>
      </c>
      <c r="AX30" s="570">
        <v>0</v>
      </c>
      <c r="AY30" s="570">
        <v>0</v>
      </c>
      <c r="AZ30" s="570">
        <v>0</v>
      </c>
      <c r="BA30" s="570">
        <v>0</v>
      </c>
      <c r="BB30" s="570">
        <v>0</v>
      </c>
      <c r="BC30" s="570">
        <v>0</v>
      </c>
      <c r="BD30" s="570">
        <v>0</v>
      </c>
      <c r="BE30" s="570">
        <v>0</v>
      </c>
      <c r="BF30" s="570">
        <v>0</v>
      </c>
      <c r="BG30" s="570">
        <v>0</v>
      </c>
      <c r="BH30" s="570">
        <v>0</v>
      </c>
      <c r="BI30" s="570">
        <v>0</v>
      </c>
      <c r="BJ30" s="570">
        <v>0</v>
      </c>
      <c r="BK30" s="570">
        <v>0</v>
      </c>
      <c r="BL30" s="570">
        <v>0</v>
      </c>
      <c r="BM30" s="570">
        <v>0</v>
      </c>
      <c r="BN30" s="570">
        <v>0</v>
      </c>
      <c r="BO30" s="147"/>
      <c r="BP30" s="577">
        <v>2.8455227249037365</v>
      </c>
      <c r="BQ30" s="577">
        <v>2.8455227249037365</v>
      </c>
      <c r="BR30" s="577">
        <v>2.8455227249037365</v>
      </c>
      <c r="BS30" s="577">
        <v>2.8455227249037365</v>
      </c>
      <c r="BT30" s="577">
        <v>2.8455227249037365</v>
      </c>
      <c r="BU30" s="577">
        <v>0</v>
      </c>
      <c r="BV30" s="577">
        <v>0</v>
      </c>
      <c r="BW30" s="577">
        <v>0</v>
      </c>
      <c r="BX30" s="577">
        <v>0</v>
      </c>
      <c r="BY30" s="577">
        <v>0</v>
      </c>
      <c r="BZ30" s="577">
        <v>0</v>
      </c>
      <c r="CA30" s="577">
        <v>0</v>
      </c>
      <c r="CB30" s="577">
        <v>0</v>
      </c>
      <c r="CC30" s="577">
        <v>0</v>
      </c>
      <c r="CD30" s="577">
        <v>0</v>
      </c>
      <c r="CE30" s="577">
        <v>0</v>
      </c>
      <c r="CF30" s="577">
        <v>0</v>
      </c>
      <c r="CG30" s="577">
        <v>0</v>
      </c>
      <c r="CH30" s="577">
        <v>0</v>
      </c>
      <c r="CI30" s="577">
        <v>0</v>
      </c>
      <c r="CJ30" s="577">
        <v>0</v>
      </c>
      <c r="CK30" s="577">
        <v>0</v>
      </c>
      <c r="CL30" s="577">
        <v>0</v>
      </c>
      <c r="CM30" s="577">
        <v>0</v>
      </c>
      <c r="CN30" s="577">
        <v>0</v>
      </c>
      <c r="CO30" s="577">
        <v>0</v>
      </c>
      <c r="CP30" s="577">
        <v>0</v>
      </c>
      <c r="CQ30" s="577">
        <v>0</v>
      </c>
      <c r="CR30" s="577">
        <v>0</v>
      </c>
      <c r="CS30" s="577">
        <v>0</v>
      </c>
      <c r="CT30" s="218"/>
      <c r="CU30" s="577">
        <v>0.85719000818787627</v>
      </c>
      <c r="CV30" s="577">
        <v>0.65771957655280555</v>
      </c>
      <c r="CW30" s="577">
        <v>0.5203375022675597</v>
      </c>
      <c r="CX30" s="577">
        <v>0.43230177169691275</v>
      </c>
      <c r="CY30" s="577">
        <v>0.37832196847859534</v>
      </c>
      <c r="CZ30" s="577">
        <v>0</v>
      </c>
      <c r="DA30" s="577">
        <v>0</v>
      </c>
      <c r="DB30" s="577">
        <v>0</v>
      </c>
      <c r="DC30" s="577">
        <v>0</v>
      </c>
      <c r="DD30" s="577">
        <v>0</v>
      </c>
      <c r="DE30" s="577">
        <v>0</v>
      </c>
      <c r="DF30" s="577">
        <v>0</v>
      </c>
      <c r="DG30" s="577">
        <v>0</v>
      </c>
      <c r="DH30" s="577">
        <v>0</v>
      </c>
      <c r="DI30" s="577">
        <v>0</v>
      </c>
      <c r="DJ30" s="577">
        <v>0</v>
      </c>
      <c r="DK30" s="577">
        <v>0</v>
      </c>
      <c r="DL30" s="577">
        <v>0</v>
      </c>
      <c r="DM30" s="577">
        <v>0</v>
      </c>
      <c r="DN30" s="577">
        <v>0</v>
      </c>
      <c r="DO30" s="577">
        <v>0</v>
      </c>
      <c r="DP30" s="577">
        <v>0</v>
      </c>
      <c r="DQ30" s="577">
        <v>0</v>
      </c>
      <c r="DR30" s="577">
        <v>0</v>
      </c>
      <c r="DS30" s="577">
        <v>0</v>
      </c>
      <c r="DT30" s="577">
        <v>0</v>
      </c>
      <c r="DU30" s="577">
        <v>0</v>
      </c>
      <c r="DV30" s="577">
        <v>0</v>
      </c>
      <c r="DW30" s="577">
        <v>0</v>
      </c>
      <c r="DX30" s="577">
        <v>0</v>
      </c>
      <c r="DY30" s="147"/>
      <c r="DZ30" s="570">
        <v>-0.44992463905245156</v>
      </c>
      <c r="EA30" s="570">
        <v>-0.44992463905245156</v>
      </c>
      <c r="EB30" s="570">
        <v>-0.44992463905245156</v>
      </c>
      <c r="EC30" s="570">
        <v>-0.44992463905245156</v>
      </c>
      <c r="ED30" s="570">
        <v>-0.44992463905245156</v>
      </c>
      <c r="EE30" s="570">
        <v>0</v>
      </c>
      <c r="EF30" s="570">
        <v>0</v>
      </c>
      <c r="EG30" s="570">
        <v>0</v>
      </c>
      <c r="EH30" s="570">
        <v>0</v>
      </c>
      <c r="EI30" s="570">
        <v>0</v>
      </c>
      <c r="EJ30" s="570">
        <v>0</v>
      </c>
      <c r="EK30" s="570">
        <v>0</v>
      </c>
      <c r="EL30" s="570">
        <v>0</v>
      </c>
      <c r="EM30" s="570">
        <v>0</v>
      </c>
      <c r="EN30" s="570">
        <v>0</v>
      </c>
      <c r="EO30" s="570">
        <v>0</v>
      </c>
      <c r="EP30" s="570">
        <v>0</v>
      </c>
      <c r="EQ30" s="570">
        <v>0</v>
      </c>
      <c r="ER30" s="570">
        <v>0</v>
      </c>
      <c r="ES30" s="570">
        <v>0</v>
      </c>
      <c r="ET30" s="570">
        <v>0</v>
      </c>
      <c r="EU30" s="570">
        <v>0</v>
      </c>
      <c r="EV30" s="570">
        <v>0</v>
      </c>
      <c r="EW30" s="570">
        <v>0</v>
      </c>
      <c r="EX30" s="570">
        <v>0</v>
      </c>
      <c r="EY30" s="570">
        <v>0</v>
      </c>
      <c r="EZ30" s="570">
        <v>0</v>
      </c>
      <c r="FA30" s="570">
        <v>0</v>
      </c>
      <c r="FB30" s="570">
        <v>0</v>
      </c>
      <c r="FC30" s="570">
        <v>0</v>
      </c>
      <c r="FD30" s="147"/>
      <c r="FE30" s="570">
        <v>-0.13553604814255893</v>
      </c>
      <c r="FF30" s="570">
        <v>-0.10399644342614187</v>
      </c>
      <c r="FG30" s="570">
        <v>-8.2274044358969581E-2</v>
      </c>
      <c r="FH30" s="570">
        <v>-6.8354125901085139E-2</v>
      </c>
      <c r="FI30" s="570">
        <v>-5.9819018004540189E-2</v>
      </c>
      <c r="FJ30" s="570">
        <v>0</v>
      </c>
      <c r="FK30" s="570">
        <v>0</v>
      </c>
      <c r="FL30" s="570">
        <v>0</v>
      </c>
      <c r="FM30" s="570">
        <v>0</v>
      </c>
      <c r="FN30" s="570">
        <v>0</v>
      </c>
      <c r="FO30" s="570">
        <v>0</v>
      </c>
      <c r="FP30" s="570">
        <v>0</v>
      </c>
      <c r="FQ30" s="570">
        <v>0</v>
      </c>
      <c r="FR30" s="570">
        <v>0</v>
      </c>
      <c r="FS30" s="570">
        <v>0</v>
      </c>
      <c r="FT30" s="570">
        <v>0</v>
      </c>
      <c r="FU30" s="570">
        <v>0</v>
      </c>
      <c r="FV30" s="570">
        <v>0</v>
      </c>
      <c r="FW30" s="570">
        <v>0</v>
      </c>
      <c r="FX30" s="570">
        <v>0</v>
      </c>
      <c r="FY30" s="570">
        <v>0</v>
      </c>
      <c r="FZ30" s="570">
        <v>0</v>
      </c>
      <c r="GA30" s="570">
        <v>0</v>
      </c>
      <c r="GB30" s="570">
        <v>0</v>
      </c>
      <c r="GC30" s="570">
        <v>0</v>
      </c>
      <c r="GD30" s="570">
        <v>0</v>
      </c>
      <c r="GE30" s="570">
        <v>0</v>
      </c>
      <c r="GF30" s="570">
        <v>0</v>
      </c>
      <c r="GG30" s="570">
        <v>0</v>
      </c>
      <c r="GH30" s="570">
        <v>0</v>
      </c>
    </row>
    <row r="31" spans="1:190" x14ac:dyDescent="0.15">
      <c r="A31">
        <f t="shared" si="6"/>
        <v>23</v>
      </c>
      <c r="B31" s="14" t="str">
        <f ca="1">OFFSET(Inputs!$E$10,$A31,0)</f>
        <v>std 18b</v>
      </c>
      <c r="C31" s="14">
        <f ca="1">OFFSET(Inputs!$B$10,$A31,0)</f>
        <v>23</v>
      </c>
      <c r="D31" s="8" t="str">
        <f ca="1">OFFSET(Inputs!$D$10,$A31,0)&amp;" - "&amp;OFFSET(Inputs!$F$10,$A31,0)</f>
        <v>2005 T-20 - Consumer Electronics - DVDs</v>
      </c>
      <c r="E31" s="24"/>
      <c r="F31" s="583">
        <v>1.1992390520556446</v>
      </c>
      <c r="G31" s="583">
        <v>1.1992390520556446</v>
      </c>
      <c r="H31" s="583">
        <v>1.1992390520556446</v>
      </c>
      <c r="I31" s="583">
        <v>1.1992390520556446</v>
      </c>
      <c r="J31" s="583">
        <v>1.1992390520556446</v>
      </c>
      <c r="K31" s="583">
        <v>1.1992390520556446</v>
      </c>
      <c r="L31" s="583">
        <v>1.1992390520556446</v>
      </c>
      <c r="M31" s="583">
        <v>1.1992390520556446</v>
      </c>
      <c r="N31" s="583">
        <v>1.1992390520556446</v>
      </c>
      <c r="O31" s="583">
        <v>1.1992390520556446</v>
      </c>
      <c r="P31" s="583">
        <v>1.1992390520556446</v>
      </c>
      <c r="Q31" s="583">
        <v>1.1992390520556446</v>
      </c>
      <c r="R31" s="583">
        <v>1.1992390520556446</v>
      </c>
      <c r="S31" s="583">
        <v>1.1992390520556446</v>
      </c>
      <c r="T31" s="583">
        <v>1.1992390520556446</v>
      </c>
      <c r="U31" s="583">
        <v>1.1992390520556446</v>
      </c>
      <c r="V31" s="583">
        <v>1.1992390520556446</v>
      </c>
      <c r="W31" s="583">
        <v>1.1992390520556446</v>
      </c>
      <c r="X31" s="583">
        <v>1.1992390520556446</v>
      </c>
      <c r="Y31" s="583">
        <v>1.1992390520556446</v>
      </c>
      <c r="Z31" s="583">
        <v>1.1992390520556446</v>
      </c>
      <c r="AA31" s="583">
        <v>1.1992390520556446</v>
      </c>
      <c r="AB31" s="583">
        <v>1.1992390520556446</v>
      </c>
      <c r="AC31" s="583">
        <v>1.1992390520556446</v>
      </c>
      <c r="AD31" s="583">
        <v>1.1992390520556446</v>
      </c>
      <c r="AE31" s="583">
        <v>1.1992390520556446</v>
      </c>
      <c r="AF31" s="583">
        <v>1.1992390520556446</v>
      </c>
      <c r="AG31" s="583">
        <v>1.1992390520556446</v>
      </c>
      <c r="AH31" s="583">
        <v>1.1992390520556446</v>
      </c>
      <c r="AI31" s="583">
        <v>1.1992390520556446</v>
      </c>
      <c r="AJ31" s="147"/>
      <c r="AK31" s="570">
        <v>0.52597615463625103</v>
      </c>
      <c r="AL31" s="570">
        <v>0.47715713155881906</v>
      </c>
      <c r="AM31" s="570">
        <v>0.43556332389684721</v>
      </c>
      <c r="AN31" s="570">
        <v>0.40060890337340577</v>
      </c>
      <c r="AO31" s="570">
        <v>0.3714151275731018</v>
      </c>
      <c r="AP31" s="570">
        <v>0.34739616821900549</v>
      </c>
      <c r="AQ31" s="570">
        <v>0.32757564484956819</v>
      </c>
      <c r="AR31" s="570">
        <v>0.31146536723401541</v>
      </c>
      <c r="AS31" s="570">
        <v>0.29828423100310864</v>
      </c>
      <c r="AT31" s="570">
        <v>0.28764168397222883</v>
      </c>
      <c r="AU31" s="570">
        <v>0.27904953591060055</v>
      </c>
      <c r="AV31" s="570">
        <v>0.27211723463360526</v>
      </c>
      <c r="AW31" s="570">
        <v>0.26655186600277808</v>
      </c>
      <c r="AX31" s="570">
        <v>0.26206051587965418</v>
      </c>
      <c r="AY31" s="570">
        <v>0.25844790817192437</v>
      </c>
      <c r="AZ31" s="570">
        <v>0.25561640483343345</v>
      </c>
      <c r="BA31" s="570">
        <v>0.25327309172571666</v>
      </c>
      <c r="BB31" s="570">
        <v>0.25141796884877393</v>
      </c>
      <c r="BC31" s="570">
        <v>0.24995339815645115</v>
      </c>
      <c r="BD31" s="570">
        <v>0.24878174160259278</v>
      </c>
      <c r="BE31" s="570">
        <v>0.24780536114104409</v>
      </c>
      <c r="BF31" s="570">
        <v>0.24712189481796029</v>
      </c>
      <c r="BG31" s="570">
        <v>0.24643842849487596</v>
      </c>
      <c r="BH31" s="570">
        <v>0.24604787631025651</v>
      </c>
      <c r="BI31" s="570">
        <v>0.24565732412563751</v>
      </c>
      <c r="BJ31" s="570">
        <v>0.24526677194101801</v>
      </c>
      <c r="BK31" s="570">
        <v>0.24507149584870783</v>
      </c>
      <c r="BL31" s="570">
        <v>0.24487621975639856</v>
      </c>
      <c r="BM31" s="570">
        <v>0.24468094366408838</v>
      </c>
      <c r="BN31" s="570">
        <v>0.24458330561793373</v>
      </c>
      <c r="BO31" s="147"/>
      <c r="BP31" s="577">
        <v>0.16769020643150959</v>
      </c>
      <c r="BQ31" s="577">
        <v>0.16769020643150959</v>
      </c>
      <c r="BR31" s="577">
        <v>0.16769020643150959</v>
      </c>
      <c r="BS31" s="577">
        <v>0.16769020643150959</v>
      </c>
      <c r="BT31" s="577">
        <v>0.16769020643150959</v>
      </c>
      <c r="BU31" s="577">
        <v>0.16769020643150959</v>
      </c>
      <c r="BV31" s="577">
        <v>0.16769020643150959</v>
      </c>
      <c r="BW31" s="577">
        <v>0.16769020643150959</v>
      </c>
      <c r="BX31" s="577">
        <v>0.16769020643150959</v>
      </c>
      <c r="BY31" s="577">
        <v>0.16769020643150959</v>
      </c>
      <c r="BZ31" s="577">
        <v>0.16769020643150959</v>
      </c>
      <c r="CA31" s="577">
        <v>0.16769020643150959</v>
      </c>
      <c r="CB31" s="577">
        <v>0.16769020643150959</v>
      </c>
      <c r="CC31" s="577">
        <v>0.16769020643150959</v>
      </c>
      <c r="CD31" s="577">
        <v>0.16769020643150959</v>
      </c>
      <c r="CE31" s="577">
        <v>0.16769020643150959</v>
      </c>
      <c r="CF31" s="577">
        <v>0.16769020643150959</v>
      </c>
      <c r="CG31" s="577">
        <v>0.16769020643150959</v>
      </c>
      <c r="CH31" s="577">
        <v>0.16769020643150959</v>
      </c>
      <c r="CI31" s="577">
        <v>0.16769020643150959</v>
      </c>
      <c r="CJ31" s="577">
        <v>0.16769020643150959</v>
      </c>
      <c r="CK31" s="577">
        <v>0.16769020643150959</v>
      </c>
      <c r="CL31" s="577">
        <v>0.16769020643150959</v>
      </c>
      <c r="CM31" s="577">
        <v>0.16769020643150959</v>
      </c>
      <c r="CN31" s="577">
        <v>0.16769020643150959</v>
      </c>
      <c r="CO31" s="577">
        <v>0.16769020643150959</v>
      </c>
      <c r="CP31" s="577">
        <v>0.16769020643150959</v>
      </c>
      <c r="CQ31" s="577">
        <v>0.16769020643150959</v>
      </c>
      <c r="CR31" s="577">
        <v>0.16769020643150959</v>
      </c>
      <c r="CS31" s="577">
        <v>0.16769020643150959</v>
      </c>
      <c r="CT31" s="218"/>
      <c r="CU31" s="577">
        <v>7.354751314828932E-2</v>
      </c>
      <c r="CV31" s="577">
        <v>6.6721124328139952E-2</v>
      </c>
      <c r="CW31" s="577">
        <v>6.0905041053372674E-2</v>
      </c>
      <c r="CX31" s="577">
        <v>5.6017346658145728E-2</v>
      </c>
      <c r="CY31" s="577">
        <v>5.1935166143696393E-2</v>
      </c>
      <c r="CZ31" s="577">
        <v>4.8576582844182939E-2</v>
      </c>
      <c r="DA31" s="577">
        <v>4.580506898320226E-2</v>
      </c>
      <c r="DB31" s="577">
        <v>4.3552360672552984E-2</v>
      </c>
      <c r="DC31" s="577">
        <v>4.1709235691112637E-2</v>
      </c>
      <c r="DD31" s="577">
        <v>4.0221082928320079E-2</v>
      </c>
      <c r="DE31" s="577">
        <v>3.9019638495973827E-2</v>
      </c>
      <c r="DF31" s="577">
        <v>3.8050291283512554E-2</v>
      </c>
      <c r="DG31" s="577">
        <v>3.7272082958015568E-2</v>
      </c>
      <c r="DH31" s="577">
        <v>3.6644055186561809E-2</v>
      </c>
      <c r="DI31" s="577">
        <v>3.6138902413870792E-2</v>
      </c>
      <c r="DJ31" s="577">
        <v>3.5742971862302131E-2</v>
      </c>
      <c r="DK31" s="577">
        <v>3.5415305198934953E-2</v>
      </c>
      <c r="DL31" s="577">
        <v>3.5155902423769245E-2</v>
      </c>
      <c r="DM31" s="577">
        <v>3.4951110759164752E-2</v>
      </c>
      <c r="DN31" s="577">
        <v>3.4787277427481195E-2</v>
      </c>
      <c r="DO31" s="577">
        <v>3.4650749651078235E-2</v>
      </c>
      <c r="DP31" s="577">
        <v>3.4555180207596153E-2</v>
      </c>
      <c r="DQ31" s="577">
        <v>3.445961076411401E-2</v>
      </c>
      <c r="DR31" s="577">
        <v>3.4404999653552801E-2</v>
      </c>
      <c r="DS31" s="577">
        <v>3.4350388542991654E-2</v>
      </c>
      <c r="DT31" s="577">
        <v>3.4295777432430452E-2</v>
      </c>
      <c r="DU31" s="577">
        <v>3.4268471877149848E-2</v>
      </c>
      <c r="DV31" s="577">
        <v>3.4241166321869243E-2</v>
      </c>
      <c r="DW31" s="577">
        <v>3.4213860766588639E-2</v>
      </c>
      <c r="DX31" s="577">
        <v>3.4200207988948364E-2</v>
      </c>
      <c r="DY31" s="147"/>
      <c r="DZ31" s="570">
        <v>-2.7516349783770409E-2</v>
      </c>
      <c r="EA31" s="570">
        <v>-2.7516349783770409E-2</v>
      </c>
      <c r="EB31" s="570">
        <v>-2.7516349783770409E-2</v>
      </c>
      <c r="EC31" s="570">
        <v>-2.7516349783770409E-2</v>
      </c>
      <c r="ED31" s="570">
        <v>-2.7516349783770409E-2</v>
      </c>
      <c r="EE31" s="570">
        <v>-2.7516349783770409E-2</v>
      </c>
      <c r="EF31" s="570">
        <v>-2.7516349783770409E-2</v>
      </c>
      <c r="EG31" s="570">
        <v>-2.7516349783770409E-2</v>
      </c>
      <c r="EH31" s="570">
        <v>-2.7516349783770409E-2</v>
      </c>
      <c r="EI31" s="570">
        <v>-2.7516349783770409E-2</v>
      </c>
      <c r="EJ31" s="570">
        <v>-2.7516349783770409E-2</v>
      </c>
      <c r="EK31" s="570">
        <v>-2.7516349783770409E-2</v>
      </c>
      <c r="EL31" s="570">
        <v>-2.7516349783770409E-2</v>
      </c>
      <c r="EM31" s="570">
        <v>-2.7516349783770409E-2</v>
      </c>
      <c r="EN31" s="570">
        <v>-2.7516349783770409E-2</v>
      </c>
      <c r="EO31" s="570">
        <v>-2.7516349783770409E-2</v>
      </c>
      <c r="EP31" s="570">
        <v>-2.7516349783770409E-2</v>
      </c>
      <c r="EQ31" s="570">
        <v>-2.7516349783770409E-2</v>
      </c>
      <c r="ER31" s="570">
        <v>-2.7516349783770409E-2</v>
      </c>
      <c r="ES31" s="570">
        <v>-2.7516349783770409E-2</v>
      </c>
      <c r="ET31" s="570">
        <v>-2.7516349783770409E-2</v>
      </c>
      <c r="EU31" s="570">
        <v>-2.7516349783770409E-2</v>
      </c>
      <c r="EV31" s="570">
        <v>-2.7516349783770409E-2</v>
      </c>
      <c r="EW31" s="570">
        <v>-2.7516349783770409E-2</v>
      </c>
      <c r="EX31" s="570">
        <v>-2.7516349783770409E-2</v>
      </c>
      <c r="EY31" s="570">
        <v>-2.7516349783770409E-2</v>
      </c>
      <c r="EZ31" s="570">
        <v>-2.7516349783770409E-2</v>
      </c>
      <c r="FA31" s="570">
        <v>-2.7516349783770409E-2</v>
      </c>
      <c r="FB31" s="570">
        <v>-2.7516349783770409E-2</v>
      </c>
      <c r="FC31" s="570">
        <v>-2.7516349783770409E-2</v>
      </c>
      <c r="FD31" s="147"/>
      <c r="FE31" s="570">
        <v>-1.2068439419217697E-2</v>
      </c>
      <c r="FF31" s="570">
        <v>-1.0948294680103374E-2</v>
      </c>
      <c r="FG31" s="570">
        <v>-9.9939313623779707E-3</v>
      </c>
      <c r="FH31" s="570">
        <v>-9.1919077291721142E-3</v>
      </c>
      <c r="FI31" s="570">
        <v>-8.522061175181752E-3</v>
      </c>
      <c r="FJ31" s="570">
        <v>-7.9709499635375065E-3</v>
      </c>
      <c r="FK31" s="570">
        <v>-7.5161711994570935E-3</v>
      </c>
      <c r="FL31" s="570">
        <v>-7.1465234355493675E-3</v>
      </c>
      <c r="FM31" s="570">
        <v>-6.8440843559884968E-3</v>
      </c>
      <c r="FN31" s="570">
        <v>-6.5998928028615745E-3</v>
      </c>
      <c r="FO31" s="570">
        <v>-6.4027473287774613E-3</v>
      </c>
      <c r="FP31" s="570">
        <v>-6.2436867758232251E-3</v>
      </c>
      <c r="FQ31" s="570">
        <v>-6.1159902755641921E-3</v>
      </c>
      <c r="FR31" s="570">
        <v>-6.01293695956567E-3</v>
      </c>
      <c r="FS31" s="570">
        <v>-5.9300462488712114E-3</v>
      </c>
      <c r="FT31" s="570">
        <v>-5.8650778540025837E-3</v>
      </c>
      <c r="FU31" s="570">
        <v>-5.8113109065250955E-3</v>
      </c>
      <c r="FV31" s="570">
        <v>-5.7687454064387486E-3</v>
      </c>
      <c r="FW31" s="570">
        <v>-5.7351410642653249E-3</v>
      </c>
      <c r="FX31" s="570">
        <v>-5.7082575905265812E-3</v>
      </c>
      <c r="FY31" s="570">
        <v>-5.6858546957442909E-3</v>
      </c>
      <c r="FZ31" s="570">
        <v>-5.6701726693966963E-3</v>
      </c>
      <c r="GA31" s="570">
        <v>-5.654490643049093E-3</v>
      </c>
      <c r="GB31" s="570">
        <v>-5.6455294851361793E-3</v>
      </c>
      <c r="GC31" s="570">
        <v>-5.6365683272232639E-3</v>
      </c>
      <c r="GD31" s="570">
        <v>-5.6276071693103493E-3</v>
      </c>
      <c r="GE31" s="570">
        <v>-5.6231265903538882E-3</v>
      </c>
      <c r="GF31" s="570">
        <v>-5.6186460113974348E-3</v>
      </c>
      <c r="GG31" s="570">
        <v>-5.6141654324409736E-3</v>
      </c>
      <c r="GH31" s="570">
        <v>-5.6119251429627469E-3</v>
      </c>
    </row>
    <row r="32" spans="1:190" x14ac:dyDescent="0.15">
      <c r="A32">
        <f t="shared" si="6"/>
        <v>24</v>
      </c>
      <c r="B32" s="14" t="str">
        <f ca="1">OFFSET(Inputs!$E$10,$A32,0)</f>
        <v>std 19</v>
      </c>
      <c r="C32" s="14">
        <f ca="1">OFFSET(Inputs!$B$10,$A32,0)</f>
        <v>24</v>
      </c>
      <c r="D32" s="8" t="str">
        <f ca="1">OFFSET(Inputs!$D$10,$A32,0)&amp;" - "&amp;OFFSET(Inputs!$F$10,$A32,0)</f>
        <v>2005 T-20 - Water Dispensers</v>
      </c>
      <c r="E32" s="24"/>
      <c r="F32" s="583">
        <v>1.3947533643316352</v>
      </c>
      <c r="G32" s="583">
        <v>1.3947533643316352</v>
      </c>
      <c r="H32" s="583">
        <v>1.3947533643316352</v>
      </c>
      <c r="I32" s="583">
        <v>1.3947533643316352</v>
      </c>
      <c r="J32" s="583">
        <v>1.3947533643316352</v>
      </c>
      <c r="K32" s="583">
        <v>1.3947533643316352</v>
      </c>
      <c r="L32" s="583">
        <v>1.3947533643316352</v>
      </c>
      <c r="M32" s="583">
        <v>1.3947533643316352</v>
      </c>
      <c r="N32" s="583">
        <v>1.3947533643316352</v>
      </c>
      <c r="O32" s="583">
        <v>1.3947533643316352</v>
      </c>
      <c r="P32" s="583">
        <v>1.3947533643316352</v>
      </c>
      <c r="Q32" s="583">
        <v>1.3947533643316352</v>
      </c>
      <c r="R32" s="583">
        <v>1.3947533643316352</v>
      </c>
      <c r="S32" s="583">
        <v>1.3947533643316352</v>
      </c>
      <c r="T32" s="583">
        <v>1.3947533643316352</v>
      </c>
      <c r="U32" s="583">
        <v>1.3947533643316352</v>
      </c>
      <c r="V32" s="583">
        <v>1.3947533643316352</v>
      </c>
      <c r="W32" s="583">
        <v>1.3947533643316352</v>
      </c>
      <c r="X32" s="583">
        <v>1.3947533643316352</v>
      </c>
      <c r="Y32" s="583">
        <v>1.3947533643316352</v>
      </c>
      <c r="Z32" s="583">
        <v>1.3947533643316352</v>
      </c>
      <c r="AA32" s="583">
        <v>1.3947533643316352</v>
      </c>
      <c r="AB32" s="583">
        <v>1.3947533643316352</v>
      </c>
      <c r="AC32" s="583">
        <v>1.3947533643316352</v>
      </c>
      <c r="AD32" s="583">
        <v>1.3947533643316352</v>
      </c>
      <c r="AE32" s="583">
        <v>1.3947533643316352</v>
      </c>
      <c r="AF32" s="583">
        <v>1.3947533643316352</v>
      </c>
      <c r="AG32" s="583">
        <v>1.3947533643316352</v>
      </c>
      <c r="AH32" s="583">
        <v>1.3947533643316352</v>
      </c>
      <c r="AI32" s="583">
        <v>1.3947533643316352</v>
      </c>
      <c r="AJ32" s="147"/>
      <c r="AK32" s="570">
        <v>0.79913300599067849</v>
      </c>
      <c r="AL32" s="570">
        <v>0.72927678373812865</v>
      </c>
      <c r="AM32" s="570">
        <v>0.66452117453893944</v>
      </c>
      <c r="AN32" s="570">
        <v>0.6085253138444352</v>
      </c>
      <c r="AO32" s="570">
        <v>0.5625089134717236</v>
      </c>
      <c r="AP32" s="570">
        <v>0.52658285631326951</v>
      </c>
      <c r="AQ32" s="570">
        <v>0.49952743055196441</v>
      </c>
      <c r="AR32" s="570">
        <v>0.47967939280084299</v>
      </c>
      <c r="AS32" s="570">
        <v>0.4654863825654042</v>
      </c>
      <c r="AT32" s="570">
        <v>0.45528515645868267</v>
      </c>
      <c r="AU32" s="570">
        <v>0.4482995342334275</v>
      </c>
      <c r="AV32" s="570">
        <v>0.44330980407253123</v>
      </c>
      <c r="AW32" s="570">
        <v>0.4399833172986003</v>
      </c>
      <c r="AX32" s="570">
        <v>0.43754389366438423</v>
      </c>
      <c r="AY32" s="570">
        <v>0.43599153316988309</v>
      </c>
      <c r="AZ32" s="570">
        <v>0.4348827042452395</v>
      </c>
      <c r="BA32" s="570">
        <v>0.43410652399798894</v>
      </c>
      <c r="BB32" s="570">
        <v>0.43355210953566725</v>
      </c>
      <c r="BC32" s="570">
        <v>0.43321946085827401</v>
      </c>
      <c r="BD32" s="570">
        <v>0.43299769507334518</v>
      </c>
      <c r="BE32" s="570">
        <v>0.43277592928841646</v>
      </c>
      <c r="BF32" s="570">
        <v>0.43266504639595216</v>
      </c>
      <c r="BG32" s="570">
        <v>0.43266504639595216</v>
      </c>
      <c r="BH32" s="570">
        <v>0.43255416350348785</v>
      </c>
      <c r="BI32" s="570">
        <v>0.43255416350348785</v>
      </c>
      <c r="BJ32" s="570">
        <v>0.43244328061102344</v>
      </c>
      <c r="BK32" s="570">
        <v>0.43244328061102344</v>
      </c>
      <c r="BL32" s="570">
        <v>0.43244328061102344</v>
      </c>
      <c r="BM32" s="570">
        <v>0.43244328061102344</v>
      </c>
      <c r="BN32" s="570">
        <v>0.43244328061102344</v>
      </c>
      <c r="BO32" s="147"/>
      <c r="BP32" s="577">
        <v>0.2056615749741412</v>
      </c>
      <c r="BQ32" s="577">
        <v>0.2056615749741412</v>
      </c>
      <c r="BR32" s="577">
        <v>0.2056615749741412</v>
      </c>
      <c r="BS32" s="577">
        <v>0.2056615749741412</v>
      </c>
      <c r="BT32" s="577">
        <v>0.2056615749741412</v>
      </c>
      <c r="BU32" s="577">
        <v>0.2056615749741412</v>
      </c>
      <c r="BV32" s="577">
        <v>0.2056615749741412</v>
      </c>
      <c r="BW32" s="577">
        <v>0.2056615749741412</v>
      </c>
      <c r="BX32" s="577">
        <v>0.2056615749741412</v>
      </c>
      <c r="BY32" s="577">
        <v>0.2056615749741412</v>
      </c>
      <c r="BZ32" s="577">
        <v>0.2056615749741412</v>
      </c>
      <c r="CA32" s="577">
        <v>0.2056615749741412</v>
      </c>
      <c r="CB32" s="577">
        <v>0.2056615749741412</v>
      </c>
      <c r="CC32" s="577">
        <v>0.2056615749741412</v>
      </c>
      <c r="CD32" s="577">
        <v>0.2056615749741412</v>
      </c>
      <c r="CE32" s="577">
        <v>0.2056615749741412</v>
      </c>
      <c r="CF32" s="577">
        <v>0.2056615749741412</v>
      </c>
      <c r="CG32" s="577">
        <v>0.2056615749741412</v>
      </c>
      <c r="CH32" s="577">
        <v>0.2056615749741412</v>
      </c>
      <c r="CI32" s="577">
        <v>0.2056615749741412</v>
      </c>
      <c r="CJ32" s="577">
        <v>0.2056615749741412</v>
      </c>
      <c r="CK32" s="577">
        <v>0.2056615749741412</v>
      </c>
      <c r="CL32" s="577">
        <v>0.2056615749741412</v>
      </c>
      <c r="CM32" s="577">
        <v>0.2056615749741412</v>
      </c>
      <c r="CN32" s="577">
        <v>0.2056615749741412</v>
      </c>
      <c r="CO32" s="577">
        <v>0.2056615749741412</v>
      </c>
      <c r="CP32" s="577">
        <v>0.2056615749741412</v>
      </c>
      <c r="CQ32" s="577">
        <v>0.2056615749741412</v>
      </c>
      <c r="CR32" s="577">
        <v>0.2056615749741412</v>
      </c>
      <c r="CS32" s="577">
        <v>0.2056615749741412</v>
      </c>
      <c r="CT32" s="218"/>
      <c r="CU32" s="577">
        <v>0.11783513618167155</v>
      </c>
      <c r="CV32" s="577">
        <v>0.10753457619909167</v>
      </c>
      <c r="CW32" s="577">
        <v>9.7986120596192258E-2</v>
      </c>
      <c r="CX32" s="577">
        <v>8.9729322514917914E-2</v>
      </c>
      <c r="CY32" s="577">
        <v>8.2944033002583559E-2</v>
      </c>
      <c r="CZ32" s="577">
        <v>7.7646602154399627E-2</v>
      </c>
      <c r="DA32" s="577">
        <v>7.3657178923051236E-2</v>
      </c>
      <c r="DB32" s="577">
        <v>7.0730511880381708E-2</v>
      </c>
      <c r="DC32" s="577">
        <v>6.863769969344484E-2</v>
      </c>
      <c r="DD32" s="577">
        <v>6.7133490934083967E-2</v>
      </c>
      <c r="DE32" s="577">
        <v>6.6103434935825989E-2</v>
      </c>
      <c r="DF32" s="577">
        <v>6.5367680651356008E-2</v>
      </c>
      <c r="DG32" s="577">
        <v>6.4877177795042679E-2</v>
      </c>
      <c r="DH32" s="577">
        <v>6.4517475700412913E-2</v>
      </c>
      <c r="DI32" s="577">
        <v>6.4288574367466683E-2</v>
      </c>
      <c r="DJ32" s="577">
        <v>6.4125073415362235E-2</v>
      </c>
      <c r="DK32" s="577">
        <v>6.4010622748889148E-2</v>
      </c>
      <c r="DL32" s="577">
        <v>6.3928872272836917E-2</v>
      </c>
      <c r="DM32" s="577">
        <v>6.3879821987205571E-2</v>
      </c>
      <c r="DN32" s="577">
        <v>6.38471217967847E-2</v>
      </c>
      <c r="DO32" s="577">
        <v>6.3814421606363816E-2</v>
      </c>
      <c r="DP32" s="577">
        <v>6.3798071511153381E-2</v>
      </c>
      <c r="DQ32" s="577">
        <v>6.3798071511153381E-2</v>
      </c>
      <c r="DR32" s="577">
        <v>6.3781721415942919E-2</v>
      </c>
      <c r="DS32" s="577">
        <v>6.3781721415942919E-2</v>
      </c>
      <c r="DT32" s="577">
        <v>6.376537132073247E-2</v>
      </c>
      <c r="DU32" s="577">
        <v>6.376537132073247E-2</v>
      </c>
      <c r="DV32" s="577">
        <v>6.376537132073247E-2</v>
      </c>
      <c r="DW32" s="577">
        <v>6.376537132073247E-2</v>
      </c>
      <c r="DX32" s="577">
        <v>6.376537132073247E-2</v>
      </c>
      <c r="DY32" s="147"/>
      <c r="DZ32" s="570">
        <v>-1.6235361193141996E-2</v>
      </c>
      <c r="EA32" s="570">
        <v>-1.6235361193141996E-2</v>
      </c>
      <c r="EB32" s="570">
        <v>-1.6235361193141996E-2</v>
      </c>
      <c r="EC32" s="570">
        <v>-1.6235361193141996E-2</v>
      </c>
      <c r="ED32" s="570">
        <v>-1.6235361193141996E-2</v>
      </c>
      <c r="EE32" s="570">
        <v>-1.6235361193141996E-2</v>
      </c>
      <c r="EF32" s="570">
        <v>-1.6235361193141996E-2</v>
      </c>
      <c r="EG32" s="570">
        <v>-1.6235361193141996E-2</v>
      </c>
      <c r="EH32" s="570">
        <v>-1.6235361193141996E-2</v>
      </c>
      <c r="EI32" s="570">
        <v>-1.6235361193141996E-2</v>
      </c>
      <c r="EJ32" s="570">
        <v>-1.6235361193141996E-2</v>
      </c>
      <c r="EK32" s="570">
        <v>-1.6235361193141996E-2</v>
      </c>
      <c r="EL32" s="570">
        <v>-1.6235361193141996E-2</v>
      </c>
      <c r="EM32" s="570">
        <v>-1.6235361193141996E-2</v>
      </c>
      <c r="EN32" s="570">
        <v>-1.6235361193141996E-2</v>
      </c>
      <c r="EO32" s="570">
        <v>-1.6235361193141996E-2</v>
      </c>
      <c r="EP32" s="570">
        <v>-1.6235361193141996E-2</v>
      </c>
      <c r="EQ32" s="570">
        <v>-1.6235361193141996E-2</v>
      </c>
      <c r="ER32" s="570">
        <v>-1.6235361193141996E-2</v>
      </c>
      <c r="ES32" s="570">
        <v>-1.6235361193141996E-2</v>
      </c>
      <c r="ET32" s="570">
        <v>-1.6235361193141996E-2</v>
      </c>
      <c r="EU32" s="570">
        <v>-1.6235361193141996E-2</v>
      </c>
      <c r="EV32" s="570">
        <v>-1.6235361193141996E-2</v>
      </c>
      <c r="EW32" s="570">
        <v>-1.6235361193141996E-2</v>
      </c>
      <c r="EX32" s="570">
        <v>-1.6235361193141996E-2</v>
      </c>
      <c r="EY32" s="570">
        <v>-1.6235361193141996E-2</v>
      </c>
      <c r="EZ32" s="570">
        <v>-1.6235361193141996E-2</v>
      </c>
      <c r="FA32" s="570">
        <v>-1.6235361193141996E-2</v>
      </c>
      <c r="FB32" s="570">
        <v>-1.6235361193141996E-2</v>
      </c>
      <c r="FC32" s="570">
        <v>-1.6235361193141996E-2</v>
      </c>
      <c r="FD32" s="147"/>
      <c r="FE32" s="570">
        <v>-9.3021557254584636E-3</v>
      </c>
      <c r="FF32" s="570">
        <v>-8.4890076600999485E-3</v>
      </c>
      <c r="FG32" s="570">
        <v>-7.7352323106247515E-3</v>
      </c>
      <c r="FH32" s="570">
        <v>-7.0834231471230812E-3</v>
      </c>
      <c r="FI32" s="570">
        <v>-6.547777992958346E-3</v>
      </c>
      <c r="FJ32" s="570">
        <v>-6.1295875593453935E-3</v>
      </c>
      <c r="FK32" s="570">
        <v>-5.8146540229208248E-3</v>
      </c>
      <c r="FL32" s="570">
        <v>-5.5836167154618187E-3</v>
      </c>
      <c r="FM32" s="570">
        <v>-5.4184056799604025E-3</v>
      </c>
      <c r="FN32" s="570">
        <v>-5.2996602481937627E-3</v>
      </c>
      <c r="FO32" s="570">
        <v>-5.2183454416579117E-3</v>
      </c>
      <c r="FP32" s="570">
        <v>-5.1602634369894472E-3</v>
      </c>
      <c r="FQ32" s="570">
        <v>-5.1215421005438031E-3</v>
      </c>
      <c r="FR32" s="570">
        <v>-5.0931464538169951E-3</v>
      </c>
      <c r="FS32" s="570">
        <v>-5.0750764968090301E-3</v>
      </c>
      <c r="FT32" s="570">
        <v>-5.0621693846604832E-3</v>
      </c>
      <c r="FU32" s="570">
        <v>-5.0531344061564998E-3</v>
      </c>
      <c r="FV32" s="570">
        <v>-5.0466808500822255E-3</v>
      </c>
      <c r="FW32" s="570">
        <v>-5.0428087164376611E-3</v>
      </c>
      <c r="FX32" s="570">
        <v>-5.0402272940079504E-3</v>
      </c>
      <c r="FY32" s="570">
        <v>-5.0376458715782422E-3</v>
      </c>
      <c r="FZ32" s="570">
        <v>-5.0363551603633859E-3</v>
      </c>
      <c r="GA32" s="570">
        <v>-5.0363551603633859E-3</v>
      </c>
      <c r="GB32" s="570">
        <v>-5.0350644491485332E-3</v>
      </c>
      <c r="GC32" s="570">
        <v>-5.0350644491485332E-3</v>
      </c>
      <c r="GD32" s="570">
        <v>-5.0337737379336769E-3</v>
      </c>
      <c r="GE32" s="570">
        <v>-5.0337737379336769E-3</v>
      </c>
      <c r="GF32" s="570">
        <v>-5.0337737379336769E-3</v>
      </c>
      <c r="GG32" s="570">
        <v>-5.0337737379336769E-3</v>
      </c>
      <c r="GH32" s="570">
        <v>-5.0337737379336769E-3</v>
      </c>
    </row>
    <row r="33" spans="1:190" x14ac:dyDescent="0.15">
      <c r="A33">
        <f t="shared" si="6"/>
        <v>25</v>
      </c>
      <c r="B33" s="11" t="str">
        <f ca="1">OFFSET(Inputs!$E$10,$A33,0)</f>
        <v>std 20</v>
      </c>
      <c r="C33" s="14">
        <f ca="1">OFFSET(Inputs!$B$10,$A33,0)</f>
        <v>25</v>
      </c>
      <c r="D33" s="8" t="str">
        <f ca="1">OFFSET(Inputs!$D$10,$A33,0)&amp;" - "&amp;OFFSET(Inputs!$F$10,$A33,0)</f>
        <v>2005 T-20 - Unit Heaters and Duct Furnaces</v>
      </c>
      <c r="E33" s="24"/>
      <c r="F33" s="584">
        <v>0</v>
      </c>
      <c r="G33" s="584">
        <v>0</v>
      </c>
      <c r="H33" s="584">
        <v>0</v>
      </c>
      <c r="I33" s="584">
        <v>0</v>
      </c>
      <c r="J33" s="584">
        <v>0</v>
      </c>
      <c r="K33" s="584">
        <v>0</v>
      </c>
      <c r="L33" s="584">
        <v>0</v>
      </c>
      <c r="M33" s="584">
        <v>0</v>
      </c>
      <c r="N33" s="584">
        <v>0</v>
      </c>
      <c r="O33" s="584">
        <v>0</v>
      </c>
      <c r="P33" s="584">
        <v>0</v>
      </c>
      <c r="Q33" s="584">
        <v>0</v>
      </c>
      <c r="R33" s="584">
        <v>0</v>
      </c>
      <c r="S33" s="584">
        <v>0</v>
      </c>
      <c r="T33" s="584">
        <v>0</v>
      </c>
      <c r="U33" s="584">
        <v>0</v>
      </c>
      <c r="V33" s="584">
        <v>0</v>
      </c>
      <c r="W33" s="584">
        <v>0</v>
      </c>
      <c r="X33" s="584">
        <v>0</v>
      </c>
      <c r="Y33" s="584">
        <v>0</v>
      </c>
      <c r="Z33" s="584">
        <v>0</v>
      </c>
      <c r="AA33" s="584">
        <v>0</v>
      </c>
      <c r="AB33" s="584">
        <v>0</v>
      </c>
      <c r="AC33" s="584">
        <v>0</v>
      </c>
      <c r="AD33" s="584">
        <v>0</v>
      </c>
      <c r="AE33" s="584">
        <v>0</v>
      </c>
      <c r="AF33" s="584">
        <v>0</v>
      </c>
      <c r="AG33" s="584">
        <v>0</v>
      </c>
      <c r="AH33" s="584">
        <v>0</v>
      </c>
      <c r="AI33" s="584">
        <v>0</v>
      </c>
      <c r="AJ33" s="147"/>
      <c r="AK33" s="571">
        <v>0</v>
      </c>
      <c r="AL33" s="571">
        <v>0</v>
      </c>
      <c r="AM33" s="571">
        <v>0</v>
      </c>
      <c r="AN33" s="571">
        <v>0</v>
      </c>
      <c r="AO33" s="571">
        <v>0</v>
      </c>
      <c r="AP33" s="571">
        <v>0</v>
      </c>
      <c r="AQ33" s="571">
        <v>0</v>
      </c>
      <c r="AR33" s="571">
        <v>0</v>
      </c>
      <c r="AS33" s="571">
        <v>0</v>
      </c>
      <c r="AT33" s="571">
        <v>0</v>
      </c>
      <c r="AU33" s="571">
        <v>0</v>
      </c>
      <c r="AV33" s="571">
        <v>0</v>
      </c>
      <c r="AW33" s="571">
        <v>0</v>
      </c>
      <c r="AX33" s="571">
        <v>0</v>
      </c>
      <c r="AY33" s="571">
        <v>0</v>
      </c>
      <c r="AZ33" s="571">
        <v>0</v>
      </c>
      <c r="BA33" s="571">
        <v>0</v>
      </c>
      <c r="BB33" s="571">
        <v>0</v>
      </c>
      <c r="BC33" s="571">
        <v>0</v>
      </c>
      <c r="BD33" s="571">
        <v>0</v>
      </c>
      <c r="BE33" s="571">
        <v>0</v>
      </c>
      <c r="BF33" s="571">
        <v>0</v>
      </c>
      <c r="BG33" s="571">
        <v>0</v>
      </c>
      <c r="BH33" s="571">
        <v>0</v>
      </c>
      <c r="BI33" s="571">
        <v>0</v>
      </c>
      <c r="BJ33" s="571">
        <v>0</v>
      </c>
      <c r="BK33" s="571">
        <v>0</v>
      </c>
      <c r="BL33" s="571">
        <v>0</v>
      </c>
      <c r="BM33" s="571">
        <v>0</v>
      </c>
      <c r="BN33" s="571">
        <v>0</v>
      </c>
      <c r="BO33" s="147"/>
      <c r="BP33" s="578">
        <v>0</v>
      </c>
      <c r="BQ33" s="578">
        <v>0</v>
      </c>
      <c r="BR33" s="578">
        <v>0</v>
      </c>
      <c r="BS33" s="578">
        <v>0</v>
      </c>
      <c r="BT33" s="578">
        <v>0</v>
      </c>
      <c r="BU33" s="578">
        <v>0</v>
      </c>
      <c r="BV33" s="578">
        <v>0</v>
      </c>
      <c r="BW33" s="578">
        <v>0</v>
      </c>
      <c r="BX33" s="578">
        <v>0</v>
      </c>
      <c r="BY33" s="578">
        <v>0</v>
      </c>
      <c r="BZ33" s="578">
        <v>0</v>
      </c>
      <c r="CA33" s="578">
        <v>0</v>
      </c>
      <c r="CB33" s="578">
        <v>0</v>
      </c>
      <c r="CC33" s="578">
        <v>0</v>
      </c>
      <c r="CD33" s="578">
        <v>0</v>
      </c>
      <c r="CE33" s="578">
        <v>0</v>
      </c>
      <c r="CF33" s="578">
        <v>0</v>
      </c>
      <c r="CG33" s="578">
        <v>0</v>
      </c>
      <c r="CH33" s="578">
        <v>0</v>
      </c>
      <c r="CI33" s="578">
        <v>0</v>
      </c>
      <c r="CJ33" s="578">
        <v>0</v>
      </c>
      <c r="CK33" s="578">
        <v>0</v>
      </c>
      <c r="CL33" s="578">
        <v>0</v>
      </c>
      <c r="CM33" s="578">
        <v>0</v>
      </c>
      <c r="CN33" s="578">
        <v>0</v>
      </c>
      <c r="CO33" s="578">
        <v>0</v>
      </c>
      <c r="CP33" s="578">
        <v>0</v>
      </c>
      <c r="CQ33" s="578">
        <v>0</v>
      </c>
      <c r="CR33" s="578">
        <v>0</v>
      </c>
      <c r="CS33" s="578">
        <v>0</v>
      </c>
      <c r="CT33" s="218"/>
      <c r="CU33" s="578">
        <v>0</v>
      </c>
      <c r="CV33" s="578">
        <v>0</v>
      </c>
      <c r="CW33" s="578">
        <v>0</v>
      </c>
      <c r="CX33" s="578">
        <v>0</v>
      </c>
      <c r="CY33" s="578">
        <v>0</v>
      </c>
      <c r="CZ33" s="578">
        <v>0</v>
      </c>
      <c r="DA33" s="578">
        <v>0</v>
      </c>
      <c r="DB33" s="578">
        <v>0</v>
      </c>
      <c r="DC33" s="578">
        <v>0</v>
      </c>
      <c r="DD33" s="578">
        <v>0</v>
      </c>
      <c r="DE33" s="578">
        <v>0</v>
      </c>
      <c r="DF33" s="578">
        <v>0</v>
      </c>
      <c r="DG33" s="578">
        <v>0</v>
      </c>
      <c r="DH33" s="578">
        <v>0</v>
      </c>
      <c r="DI33" s="578">
        <v>0</v>
      </c>
      <c r="DJ33" s="578">
        <v>0</v>
      </c>
      <c r="DK33" s="578">
        <v>0</v>
      </c>
      <c r="DL33" s="578">
        <v>0</v>
      </c>
      <c r="DM33" s="578">
        <v>0</v>
      </c>
      <c r="DN33" s="578">
        <v>0</v>
      </c>
      <c r="DO33" s="578">
        <v>0</v>
      </c>
      <c r="DP33" s="578">
        <v>0</v>
      </c>
      <c r="DQ33" s="578">
        <v>0</v>
      </c>
      <c r="DR33" s="578">
        <v>0</v>
      </c>
      <c r="DS33" s="578">
        <v>0</v>
      </c>
      <c r="DT33" s="578">
        <v>0</v>
      </c>
      <c r="DU33" s="578">
        <v>0</v>
      </c>
      <c r="DV33" s="578">
        <v>0</v>
      </c>
      <c r="DW33" s="578">
        <v>0</v>
      </c>
      <c r="DX33" s="578">
        <v>0</v>
      </c>
      <c r="DY33" s="147"/>
      <c r="DZ33" s="571">
        <v>0.22732645113066027</v>
      </c>
      <c r="EA33" s="571">
        <v>0.90189298546403274</v>
      </c>
      <c r="EB33" s="571">
        <v>0.90189298546403274</v>
      </c>
      <c r="EC33" s="571">
        <v>0.90189298546403274</v>
      </c>
      <c r="ED33" s="571">
        <v>0.90189298546403274</v>
      </c>
      <c r="EE33" s="571">
        <v>0.90189298546403274</v>
      </c>
      <c r="EF33" s="571">
        <v>0.90189298546403274</v>
      </c>
      <c r="EG33" s="571">
        <v>0.90189298546403274</v>
      </c>
      <c r="EH33" s="571">
        <v>0.90189298546403274</v>
      </c>
      <c r="EI33" s="571">
        <v>0.90189298546403274</v>
      </c>
      <c r="EJ33" s="571">
        <v>0.90189298546403274</v>
      </c>
      <c r="EK33" s="571">
        <v>0.90189298546403274</v>
      </c>
      <c r="EL33" s="571">
        <v>0.90189298546403274</v>
      </c>
      <c r="EM33" s="571">
        <v>0.90189298546403274</v>
      </c>
      <c r="EN33" s="571">
        <v>0.90189298546403274</v>
      </c>
      <c r="EO33" s="571">
        <v>0.90189298546403274</v>
      </c>
      <c r="EP33" s="571">
        <v>0.90189298546403274</v>
      </c>
      <c r="EQ33" s="571">
        <v>0.90189298546403274</v>
      </c>
      <c r="ER33" s="571">
        <v>0.90189298546403274</v>
      </c>
      <c r="ES33" s="571">
        <v>0.90189298546403274</v>
      </c>
      <c r="ET33" s="571">
        <v>0.90189298546403274</v>
      </c>
      <c r="EU33" s="571">
        <v>0.90189298546403274</v>
      </c>
      <c r="EV33" s="571">
        <v>0.90189298546403274</v>
      </c>
      <c r="EW33" s="571">
        <v>0.90189298546403274</v>
      </c>
      <c r="EX33" s="571">
        <v>0.90189298546403274</v>
      </c>
      <c r="EY33" s="571">
        <v>0.90189298546403274</v>
      </c>
      <c r="EZ33" s="571">
        <v>0.90189298546403274</v>
      </c>
      <c r="FA33" s="571">
        <v>0.90189298546403274</v>
      </c>
      <c r="FB33" s="571">
        <v>0.90189298546403274</v>
      </c>
      <c r="FC33" s="571">
        <v>0.90189298546403274</v>
      </c>
      <c r="FD33" s="147"/>
      <c r="FE33" s="571">
        <v>0.12315577859103166</v>
      </c>
      <c r="FF33" s="571">
        <v>0.48558742442098995</v>
      </c>
      <c r="FG33" s="571">
        <v>0.48283026992245248</v>
      </c>
      <c r="FH33" s="571">
        <v>0.48027005503095338</v>
      </c>
      <c r="FI33" s="571">
        <v>0.4779067797464927</v>
      </c>
      <c r="FJ33" s="571">
        <v>0.47567479753339098</v>
      </c>
      <c r="FK33" s="571">
        <v>0.47363975492732763</v>
      </c>
      <c r="FL33" s="571">
        <v>0.47180165192830259</v>
      </c>
      <c r="FM33" s="571">
        <v>0.47009484200063661</v>
      </c>
      <c r="FN33" s="571">
        <v>0.46851932514432942</v>
      </c>
      <c r="FO33" s="571">
        <v>0.46707510135938135</v>
      </c>
      <c r="FP33" s="571">
        <v>0.46576217064579201</v>
      </c>
      <c r="FQ33" s="571">
        <v>0.46458053300356172</v>
      </c>
      <c r="FR33" s="571">
        <v>0.46346454189701086</v>
      </c>
      <c r="FS33" s="571">
        <v>0.4624798438618189</v>
      </c>
      <c r="FT33" s="571">
        <v>0.46162643889798582</v>
      </c>
      <c r="FU33" s="571">
        <v>0.46077303393415286</v>
      </c>
      <c r="FV33" s="571">
        <v>0.46005092204167869</v>
      </c>
      <c r="FW33" s="571">
        <v>0.45932881014920457</v>
      </c>
      <c r="FX33" s="571">
        <v>0.45873799132808946</v>
      </c>
      <c r="FY33" s="571">
        <v>0.45821281904265376</v>
      </c>
      <c r="FZ33" s="571">
        <v>0.45768764675721813</v>
      </c>
      <c r="GA33" s="571">
        <v>0.45722812100746174</v>
      </c>
      <c r="GB33" s="571">
        <v>0.45683424179338505</v>
      </c>
      <c r="GC33" s="571">
        <v>0.45644036257930826</v>
      </c>
      <c r="GD33" s="571">
        <v>0.45611212990091082</v>
      </c>
      <c r="GE33" s="571">
        <v>0.45578389722251356</v>
      </c>
      <c r="GF33" s="571">
        <v>0.45552131107979582</v>
      </c>
      <c r="GG33" s="571">
        <v>0.45525872493707786</v>
      </c>
      <c r="GH33" s="571">
        <v>0.45506178533003944</v>
      </c>
    </row>
    <row r="34" spans="1:190" x14ac:dyDescent="0.15">
      <c r="A34">
        <f t="shared" si="6"/>
        <v>26</v>
      </c>
      <c r="B34" s="14" t="str">
        <f ca="1">OFFSET(Inputs!$E$10,$A34,0)</f>
        <v>std 21</v>
      </c>
      <c r="C34" s="14">
        <f ca="1">OFFSET(Inputs!$B$10,$A34,0)</f>
        <v>26</v>
      </c>
      <c r="D34" s="8" t="str">
        <f ca="1">OFFSET(Inputs!$D$10,$A34,0)&amp;" - "&amp;OFFSET(Inputs!$F$10,$A34,0)</f>
        <v>2005 T-20 - Commercial Dishwasher Pre-Rinse Spray Valves</v>
      </c>
      <c r="E34" s="24"/>
      <c r="F34" s="583">
        <v>0</v>
      </c>
      <c r="G34" s="583">
        <v>0</v>
      </c>
      <c r="H34" s="583">
        <v>0</v>
      </c>
      <c r="I34" s="583">
        <v>0</v>
      </c>
      <c r="J34" s="583">
        <v>0</v>
      </c>
      <c r="K34" s="583">
        <v>0</v>
      </c>
      <c r="L34" s="583">
        <v>0</v>
      </c>
      <c r="M34" s="583">
        <v>0</v>
      </c>
      <c r="N34" s="583">
        <v>0</v>
      </c>
      <c r="O34" s="583">
        <v>0</v>
      </c>
      <c r="P34" s="583">
        <v>0</v>
      </c>
      <c r="Q34" s="583">
        <v>0</v>
      </c>
      <c r="R34" s="583">
        <v>0</v>
      </c>
      <c r="S34" s="583">
        <v>0</v>
      </c>
      <c r="T34" s="583">
        <v>0</v>
      </c>
      <c r="U34" s="583">
        <v>0</v>
      </c>
      <c r="V34" s="583">
        <v>0</v>
      </c>
      <c r="W34" s="583">
        <v>0</v>
      </c>
      <c r="X34" s="583">
        <v>0</v>
      </c>
      <c r="Y34" s="583">
        <v>0</v>
      </c>
      <c r="Z34" s="583">
        <v>0</v>
      </c>
      <c r="AA34" s="583">
        <v>0</v>
      </c>
      <c r="AB34" s="583">
        <v>0</v>
      </c>
      <c r="AC34" s="583">
        <v>0</v>
      </c>
      <c r="AD34" s="583">
        <v>0</v>
      </c>
      <c r="AE34" s="583">
        <v>0</v>
      </c>
      <c r="AF34" s="583">
        <v>0</v>
      </c>
      <c r="AG34" s="583">
        <v>0</v>
      </c>
      <c r="AH34" s="583">
        <v>0</v>
      </c>
      <c r="AI34" s="583">
        <v>0</v>
      </c>
      <c r="AJ34" s="147"/>
      <c r="AK34" s="570">
        <v>0</v>
      </c>
      <c r="AL34" s="570">
        <v>0</v>
      </c>
      <c r="AM34" s="570">
        <v>0</v>
      </c>
      <c r="AN34" s="570">
        <v>0</v>
      </c>
      <c r="AO34" s="570">
        <v>0</v>
      </c>
      <c r="AP34" s="570">
        <v>0</v>
      </c>
      <c r="AQ34" s="570">
        <v>0</v>
      </c>
      <c r="AR34" s="570">
        <v>0</v>
      </c>
      <c r="AS34" s="570">
        <v>0</v>
      </c>
      <c r="AT34" s="570">
        <v>0</v>
      </c>
      <c r="AU34" s="570">
        <v>0</v>
      </c>
      <c r="AV34" s="570">
        <v>0</v>
      </c>
      <c r="AW34" s="570">
        <v>0</v>
      </c>
      <c r="AX34" s="570">
        <v>0</v>
      </c>
      <c r="AY34" s="570">
        <v>0</v>
      </c>
      <c r="AZ34" s="570">
        <v>0</v>
      </c>
      <c r="BA34" s="570">
        <v>0</v>
      </c>
      <c r="BB34" s="570">
        <v>0</v>
      </c>
      <c r="BC34" s="570">
        <v>0</v>
      </c>
      <c r="BD34" s="570">
        <v>0</v>
      </c>
      <c r="BE34" s="570">
        <v>0</v>
      </c>
      <c r="BF34" s="570">
        <v>0</v>
      </c>
      <c r="BG34" s="570">
        <v>0</v>
      </c>
      <c r="BH34" s="570">
        <v>0</v>
      </c>
      <c r="BI34" s="570">
        <v>0</v>
      </c>
      <c r="BJ34" s="570">
        <v>0</v>
      </c>
      <c r="BK34" s="570">
        <v>0</v>
      </c>
      <c r="BL34" s="570">
        <v>0</v>
      </c>
      <c r="BM34" s="570">
        <v>0</v>
      </c>
      <c r="BN34" s="570">
        <v>0</v>
      </c>
      <c r="BO34" s="147"/>
      <c r="BP34" s="577">
        <v>0</v>
      </c>
      <c r="BQ34" s="577">
        <v>0</v>
      </c>
      <c r="BR34" s="577">
        <v>0</v>
      </c>
      <c r="BS34" s="577">
        <v>0</v>
      </c>
      <c r="BT34" s="577">
        <v>0</v>
      </c>
      <c r="BU34" s="577">
        <v>0</v>
      </c>
      <c r="BV34" s="577">
        <v>0</v>
      </c>
      <c r="BW34" s="577">
        <v>0</v>
      </c>
      <c r="BX34" s="577">
        <v>0</v>
      </c>
      <c r="BY34" s="577">
        <v>0</v>
      </c>
      <c r="BZ34" s="577">
        <v>0</v>
      </c>
      <c r="CA34" s="577">
        <v>0</v>
      </c>
      <c r="CB34" s="577">
        <v>0</v>
      </c>
      <c r="CC34" s="577">
        <v>0</v>
      </c>
      <c r="CD34" s="577">
        <v>0</v>
      </c>
      <c r="CE34" s="577">
        <v>0</v>
      </c>
      <c r="CF34" s="577">
        <v>0</v>
      </c>
      <c r="CG34" s="577">
        <v>0</v>
      </c>
      <c r="CH34" s="577">
        <v>0</v>
      </c>
      <c r="CI34" s="577">
        <v>0</v>
      </c>
      <c r="CJ34" s="577">
        <v>0</v>
      </c>
      <c r="CK34" s="577">
        <v>0</v>
      </c>
      <c r="CL34" s="577">
        <v>0</v>
      </c>
      <c r="CM34" s="577">
        <v>0</v>
      </c>
      <c r="CN34" s="577">
        <v>0</v>
      </c>
      <c r="CO34" s="577">
        <v>0</v>
      </c>
      <c r="CP34" s="577">
        <v>0</v>
      </c>
      <c r="CQ34" s="577">
        <v>0</v>
      </c>
      <c r="CR34" s="577">
        <v>0</v>
      </c>
      <c r="CS34" s="577">
        <v>0</v>
      </c>
      <c r="CT34" s="218"/>
      <c r="CU34" s="577">
        <v>0</v>
      </c>
      <c r="CV34" s="577">
        <v>0</v>
      </c>
      <c r="CW34" s="577">
        <v>0</v>
      </c>
      <c r="CX34" s="577">
        <v>0</v>
      </c>
      <c r="CY34" s="577">
        <v>0</v>
      </c>
      <c r="CZ34" s="577">
        <v>0</v>
      </c>
      <c r="DA34" s="577">
        <v>0</v>
      </c>
      <c r="DB34" s="577">
        <v>0</v>
      </c>
      <c r="DC34" s="577">
        <v>0</v>
      </c>
      <c r="DD34" s="577">
        <v>0</v>
      </c>
      <c r="DE34" s="577">
        <v>0</v>
      </c>
      <c r="DF34" s="577">
        <v>0</v>
      </c>
      <c r="DG34" s="577">
        <v>0</v>
      </c>
      <c r="DH34" s="577">
        <v>0</v>
      </c>
      <c r="DI34" s="577">
        <v>0</v>
      </c>
      <c r="DJ34" s="577">
        <v>0</v>
      </c>
      <c r="DK34" s="577">
        <v>0</v>
      </c>
      <c r="DL34" s="577">
        <v>0</v>
      </c>
      <c r="DM34" s="577">
        <v>0</v>
      </c>
      <c r="DN34" s="577">
        <v>0</v>
      </c>
      <c r="DO34" s="577">
        <v>0</v>
      </c>
      <c r="DP34" s="577">
        <v>0</v>
      </c>
      <c r="DQ34" s="577">
        <v>0</v>
      </c>
      <c r="DR34" s="577">
        <v>0</v>
      </c>
      <c r="DS34" s="577">
        <v>0</v>
      </c>
      <c r="DT34" s="577">
        <v>0</v>
      </c>
      <c r="DU34" s="577">
        <v>0</v>
      </c>
      <c r="DV34" s="577">
        <v>0</v>
      </c>
      <c r="DW34" s="577">
        <v>0</v>
      </c>
      <c r="DX34" s="577">
        <v>0</v>
      </c>
      <c r="DY34" s="147"/>
      <c r="DZ34" s="570">
        <v>0</v>
      </c>
      <c r="EA34" s="570">
        <v>0</v>
      </c>
      <c r="EB34" s="570">
        <v>0</v>
      </c>
      <c r="EC34" s="570">
        <v>0</v>
      </c>
      <c r="ED34" s="570">
        <v>0</v>
      </c>
      <c r="EE34" s="570">
        <v>0</v>
      </c>
      <c r="EF34" s="570">
        <v>0</v>
      </c>
      <c r="EG34" s="570">
        <v>0</v>
      </c>
      <c r="EH34" s="570">
        <v>0</v>
      </c>
      <c r="EI34" s="570">
        <v>0</v>
      </c>
      <c r="EJ34" s="570">
        <v>0</v>
      </c>
      <c r="EK34" s="570">
        <v>0</v>
      </c>
      <c r="EL34" s="570">
        <v>0</v>
      </c>
      <c r="EM34" s="570">
        <v>0</v>
      </c>
      <c r="EN34" s="570">
        <v>0</v>
      </c>
      <c r="EO34" s="570">
        <v>0</v>
      </c>
      <c r="EP34" s="570">
        <v>0</v>
      </c>
      <c r="EQ34" s="570">
        <v>0</v>
      </c>
      <c r="ER34" s="570">
        <v>0</v>
      </c>
      <c r="ES34" s="570">
        <v>0</v>
      </c>
      <c r="ET34" s="570">
        <v>0</v>
      </c>
      <c r="EU34" s="570">
        <v>0</v>
      </c>
      <c r="EV34" s="570">
        <v>0</v>
      </c>
      <c r="EW34" s="570">
        <v>0</v>
      </c>
      <c r="EX34" s="570">
        <v>0</v>
      </c>
      <c r="EY34" s="570">
        <v>0</v>
      </c>
      <c r="EZ34" s="570">
        <v>0</v>
      </c>
      <c r="FA34" s="570">
        <v>0</v>
      </c>
      <c r="FB34" s="570">
        <v>0</v>
      </c>
      <c r="FC34" s="570">
        <v>0</v>
      </c>
      <c r="FD34" s="147"/>
      <c r="FE34" s="570">
        <v>0</v>
      </c>
      <c r="FF34" s="570">
        <v>0</v>
      </c>
      <c r="FG34" s="570">
        <v>0</v>
      </c>
      <c r="FH34" s="570">
        <v>0</v>
      </c>
      <c r="FI34" s="570">
        <v>0</v>
      </c>
      <c r="FJ34" s="570">
        <v>0</v>
      </c>
      <c r="FK34" s="570">
        <v>0</v>
      </c>
      <c r="FL34" s="570">
        <v>0</v>
      </c>
      <c r="FM34" s="570">
        <v>0</v>
      </c>
      <c r="FN34" s="570">
        <v>0</v>
      </c>
      <c r="FO34" s="570">
        <v>0</v>
      </c>
      <c r="FP34" s="570">
        <v>0</v>
      </c>
      <c r="FQ34" s="570">
        <v>0</v>
      </c>
      <c r="FR34" s="570">
        <v>0</v>
      </c>
      <c r="FS34" s="570">
        <v>0</v>
      </c>
      <c r="FT34" s="570">
        <v>0</v>
      </c>
      <c r="FU34" s="570">
        <v>0</v>
      </c>
      <c r="FV34" s="570">
        <v>0</v>
      </c>
      <c r="FW34" s="570">
        <v>0</v>
      </c>
      <c r="FX34" s="570">
        <v>0</v>
      </c>
      <c r="FY34" s="570">
        <v>0</v>
      </c>
      <c r="FZ34" s="570">
        <v>0</v>
      </c>
      <c r="GA34" s="570">
        <v>0</v>
      </c>
      <c r="GB34" s="570">
        <v>0</v>
      </c>
      <c r="GC34" s="570">
        <v>0</v>
      </c>
      <c r="GD34" s="570">
        <v>0</v>
      </c>
      <c r="GE34" s="570">
        <v>0</v>
      </c>
      <c r="GF34" s="570">
        <v>0</v>
      </c>
      <c r="GG34" s="570">
        <v>0</v>
      </c>
      <c r="GH34" s="570">
        <v>0</v>
      </c>
    </row>
    <row r="35" spans="1:190" x14ac:dyDescent="0.15">
      <c r="A35">
        <f t="shared" si="6"/>
        <v>27</v>
      </c>
      <c r="B35" s="14" t="str">
        <f ca="1">OFFSET(Inputs!$E$10,$A35,0)</f>
        <v>std 22a</v>
      </c>
      <c r="C35" s="14">
        <f ca="1">OFFSET(Inputs!$B$10,$A35,0)</f>
        <v>27</v>
      </c>
      <c r="D35" s="8" t="str">
        <f ca="1">OFFSET(Inputs!$D$10,$A35,0)&amp;" - "&amp;OFFSET(Inputs!$F$10,$A35,0)</f>
        <v>2006 T-20 - BR, ER and R20 Incandescent Reflector Lamps: Residential</v>
      </c>
      <c r="E35" s="24"/>
      <c r="F35" s="583">
        <v>0</v>
      </c>
      <c r="G35" s="583">
        <v>0</v>
      </c>
      <c r="H35" s="583">
        <v>0</v>
      </c>
      <c r="I35" s="583">
        <v>0</v>
      </c>
      <c r="J35" s="583">
        <v>2.6284977968832739</v>
      </c>
      <c r="K35" s="583">
        <v>2.6284977968832739</v>
      </c>
      <c r="L35" s="583">
        <v>1.4042659462801055</v>
      </c>
      <c r="M35" s="583">
        <v>0</v>
      </c>
      <c r="N35" s="583">
        <v>0</v>
      </c>
      <c r="O35" s="583">
        <v>0</v>
      </c>
      <c r="P35" s="583">
        <v>0</v>
      </c>
      <c r="Q35" s="583">
        <v>0</v>
      </c>
      <c r="R35" s="583">
        <v>0</v>
      </c>
      <c r="S35" s="583">
        <v>0</v>
      </c>
      <c r="T35" s="583">
        <v>0</v>
      </c>
      <c r="U35" s="583">
        <v>0</v>
      </c>
      <c r="V35" s="583">
        <v>0</v>
      </c>
      <c r="W35" s="583">
        <v>0</v>
      </c>
      <c r="X35" s="583">
        <v>0</v>
      </c>
      <c r="Y35" s="583">
        <v>0</v>
      </c>
      <c r="Z35" s="583">
        <v>0</v>
      </c>
      <c r="AA35" s="583">
        <v>0</v>
      </c>
      <c r="AB35" s="583">
        <v>0</v>
      </c>
      <c r="AC35" s="583">
        <v>0</v>
      </c>
      <c r="AD35" s="583">
        <v>0</v>
      </c>
      <c r="AE35" s="583">
        <v>0</v>
      </c>
      <c r="AF35" s="583">
        <v>0</v>
      </c>
      <c r="AG35" s="583">
        <v>0</v>
      </c>
      <c r="AH35" s="583">
        <v>0</v>
      </c>
      <c r="AI35" s="583">
        <v>0</v>
      </c>
      <c r="AJ35" s="147"/>
      <c r="AK35" s="570">
        <v>0</v>
      </c>
      <c r="AL35" s="570">
        <v>0</v>
      </c>
      <c r="AM35" s="570">
        <v>0</v>
      </c>
      <c r="AN35" s="570">
        <v>0</v>
      </c>
      <c r="AO35" s="570">
        <v>1.3812427360396997</v>
      </c>
      <c r="AP35" s="570">
        <v>1.352979156354263</v>
      </c>
      <c r="AQ35" s="570">
        <v>0.70772476013814023</v>
      </c>
      <c r="AR35" s="570">
        <v>0</v>
      </c>
      <c r="AS35" s="570">
        <v>0</v>
      </c>
      <c r="AT35" s="570">
        <v>0</v>
      </c>
      <c r="AU35" s="570">
        <v>0</v>
      </c>
      <c r="AV35" s="570">
        <v>0</v>
      </c>
      <c r="AW35" s="570">
        <v>0</v>
      </c>
      <c r="AX35" s="570">
        <v>0</v>
      </c>
      <c r="AY35" s="570">
        <v>0</v>
      </c>
      <c r="AZ35" s="570">
        <v>0</v>
      </c>
      <c r="BA35" s="570">
        <v>0</v>
      </c>
      <c r="BB35" s="570">
        <v>0</v>
      </c>
      <c r="BC35" s="570">
        <v>0</v>
      </c>
      <c r="BD35" s="570">
        <v>0</v>
      </c>
      <c r="BE35" s="570">
        <v>0</v>
      </c>
      <c r="BF35" s="570">
        <v>0</v>
      </c>
      <c r="BG35" s="570">
        <v>0</v>
      </c>
      <c r="BH35" s="570">
        <v>0</v>
      </c>
      <c r="BI35" s="570">
        <v>0</v>
      </c>
      <c r="BJ35" s="570">
        <v>0</v>
      </c>
      <c r="BK35" s="570">
        <v>0</v>
      </c>
      <c r="BL35" s="570">
        <v>0</v>
      </c>
      <c r="BM35" s="570">
        <v>0</v>
      </c>
      <c r="BN35" s="570">
        <v>0</v>
      </c>
      <c r="BO35" s="147"/>
      <c r="BP35" s="577">
        <v>0</v>
      </c>
      <c r="BQ35" s="577">
        <v>0</v>
      </c>
      <c r="BR35" s="577">
        <v>0</v>
      </c>
      <c r="BS35" s="577">
        <v>0</v>
      </c>
      <c r="BT35" s="577">
        <v>0.59820984342860739</v>
      </c>
      <c r="BU35" s="577">
        <v>0.59820984342860739</v>
      </c>
      <c r="BV35" s="577">
        <v>0.31959156018788615</v>
      </c>
      <c r="BW35" s="577">
        <v>0</v>
      </c>
      <c r="BX35" s="577">
        <v>0</v>
      </c>
      <c r="BY35" s="577">
        <v>0</v>
      </c>
      <c r="BZ35" s="577">
        <v>0</v>
      </c>
      <c r="CA35" s="577">
        <v>0</v>
      </c>
      <c r="CB35" s="577">
        <v>0</v>
      </c>
      <c r="CC35" s="577">
        <v>0</v>
      </c>
      <c r="CD35" s="577">
        <v>0</v>
      </c>
      <c r="CE35" s="577">
        <v>0</v>
      </c>
      <c r="CF35" s="577">
        <v>0</v>
      </c>
      <c r="CG35" s="577">
        <v>0</v>
      </c>
      <c r="CH35" s="577">
        <v>0</v>
      </c>
      <c r="CI35" s="577">
        <v>0</v>
      </c>
      <c r="CJ35" s="577">
        <v>0</v>
      </c>
      <c r="CK35" s="577">
        <v>0</v>
      </c>
      <c r="CL35" s="577">
        <v>0</v>
      </c>
      <c r="CM35" s="577">
        <v>0</v>
      </c>
      <c r="CN35" s="577">
        <v>0</v>
      </c>
      <c r="CO35" s="577">
        <v>0</v>
      </c>
      <c r="CP35" s="577">
        <v>0</v>
      </c>
      <c r="CQ35" s="577">
        <v>0</v>
      </c>
      <c r="CR35" s="577">
        <v>0</v>
      </c>
      <c r="CS35" s="577">
        <v>0</v>
      </c>
      <c r="CT35" s="218"/>
      <c r="CU35" s="577">
        <v>0</v>
      </c>
      <c r="CV35" s="577">
        <v>0</v>
      </c>
      <c r="CW35" s="577">
        <v>0</v>
      </c>
      <c r="CX35" s="577">
        <v>0</v>
      </c>
      <c r="CY35" s="577">
        <v>0.31435179509869032</v>
      </c>
      <c r="CZ35" s="577">
        <v>0.30791939420476339</v>
      </c>
      <c r="DA35" s="577">
        <v>0.16106839368661122</v>
      </c>
      <c r="DB35" s="577">
        <v>0</v>
      </c>
      <c r="DC35" s="577">
        <v>0</v>
      </c>
      <c r="DD35" s="577">
        <v>0</v>
      </c>
      <c r="DE35" s="577">
        <v>0</v>
      </c>
      <c r="DF35" s="577">
        <v>0</v>
      </c>
      <c r="DG35" s="577">
        <v>0</v>
      </c>
      <c r="DH35" s="577">
        <v>0</v>
      </c>
      <c r="DI35" s="577">
        <v>0</v>
      </c>
      <c r="DJ35" s="577">
        <v>0</v>
      </c>
      <c r="DK35" s="577">
        <v>0</v>
      </c>
      <c r="DL35" s="577">
        <v>0</v>
      </c>
      <c r="DM35" s="577">
        <v>0</v>
      </c>
      <c r="DN35" s="577">
        <v>0</v>
      </c>
      <c r="DO35" s="577">
        <v>0</v>
      </c>
      <c r="DP35" s="577">
        <v>0</v>
      </c>
      <c r="DQ35" s="577">
        <v>0</v>
      </c>
      <c r="DR35" s="577">
        <v>0</v>
      </c>
      <c r="DS35" s="577">
        <v>0</v>
      </c>
      <c r="DT35" s="577">
        <v>0</v>
      </c>
      <c r="DU35" s="577">
        <v>0</v>
      </c>
      <c r="DV35" s="577">
        <v>0</v>
      </c>
      <c r="DW35" s="577">
        <v>0</v>
      </c>
      <c r="DX35" s="577">
        <v>0</v>
      </c>
      <c r="DY35" s="147"/>
      <c r="DZ35" s="570">
        <v>0</v>
      </c>
      <c r="EA35" s="570">
        <v>0</v>
      </c>
      <c r="EB35" s="570">
        <v>0</v>
      </c>
      <c r="EC35" s="570">
        <v>0</v>
      </c>
      <c r="ED35" s="570">
        <v>-6.0310464924347842E-2</v>
      </c>
      <c r="EE35" s="570">
        <v>-6.0310464924347842E-2</v>
      </c>
      <c r="EF35" s="570">
        <v>-3.2220659343144734E-2</v>
      </c>
      <c r="EG35" s="570">
        <v>0</v>
      </c>
      <c r="EH35" s="570">
        <v>0</v>
      </c>
      <c r="EI35" s="570">
        <v>0</v>
      </c>
      <c r="EJ35" s="570">
        <v>0</v>
      </c>
      <c r="EK35" s="570">
        <v>0</v>
      </c>
      <c r="EL35" s="570">
        <v>0</v>
      </c>
      <c r="EM35" s="570">
        <v>0</v>
      </c>
      <c r="EN35" s="570">
        <v>0</v>
      </c>
      <c r="EO35" s="570">
        <v>0</v>
      </c>
      <c r="EP35" s="570">
        <v>0</v>
      </c>
      <c r="EQ35" s="570">
        <v>0</v>
      </c>
      <c r="ER35" s="570">
        <v>0</v>
      </c>
      <c r="ES35" s="570">
        <v>0</v>
      </c>
      <c r="ET35" s="570">
        <v>0</v>
      </c>
      <c r="EU35" s="570">
        <v>0</v>
      </c>
      <c r="EV35" s="570">
        <v>0</v>
      </c>
      <c r="EW35" s="570">
        <v>0</v>
      </c>
      <c r="EX35" s="570">
        <v>0</v>
      </c>
      <c r="EY35" s="570">
        <v>0</v>
      </c>
      <c r="EZ35" s="570">
        <v>0</v>
      </c>
      <c r="FA35" s="570">
        <v>0</v>
      </c>
      <c r="FB35" s="570">
        <v>0</v>
      </c>
      <c r="FC35" s="570">
        <v>0</v>
      </c>
      <c r="FD35" s="147"/>
      <c r="FE35" s="570">
        <v>0</v>
      </c>
      <c r="FF35" s="570">
        <v>0</v>
      </c>
      <c r="FG35" s="570">
        <v>0</v>
      </c>
      <c r="FH35" s="570">
        <v>0</v>
      </c>
      <c r="FI35" s="570">
        <v>-3.1692395436933238E-2</v>
      </c>
      <c r="FJ35" s="570">
        <v>-3.1043892085217958E-2</v>
      </c>
      <c r="FK35" s="570">
        <v>-1.6238632337076772E-2</v>
      </c>
      <c r="FL35" s="570">
        <v>0</v>
      </c>
      <c r="FM35" s="570">
        <v>0</v>
      </c>
      <c r="FN35" s="570">
        <v>0</v>
      </c>
      <c r="FO35" s="570">
        <v>0</v>
      </c>
      <c r="FP35" s="570">
        <v>0</v>
      </c>
      <c r="FQ35" s="570">
        <v>0</v>
      </c>
      <c r="FR35" s="570">
        <v>0</v>
      </c>
      <c r="FS35" s="570">
        <v>0</v>
      </c>
      <c r="FT35" s="570">
        <v>0</v>
      </c>
      <c r="FU35" s="570">
        <v>0</v>
      </c>
      <c r="FV35" s="570">
        <v>0</v>
      </c>
      <c r="FW35" s="570">
        <v>0</v>
      </c>
      <c r="FX35" s="570">
        <v>0</v>
      </c>
      <c r="FY35" s="570">
        <v>0</v>
      </c>
      <c r="FZ35" s="570">
        <v>0</v>
      </c>
      <c r="GA35" s="570">
        <v>0</v>
      </c>
      <c r="GB35" s="570">
        <v>0</v>
      </c>
      <c r="GC35" s="570">
        <v>0</v>
      </c>
      <c r="GD35" s="570">
        <v>0</v>
      </c>
      <c r="GE35" s="570">
        <v>0</v>
      </c>
      <c r="GF35" s="570">
        <v>0</v>
      </c>
      <c r="GG35" s="570">
        <v>0</v>
      </c>
      <c r="GH35" s="570">
        <v>0</v>
      </c>
    </row>
    <row r="36" spans="1:190" x14ac:dyDescent="0.15">
      <c r="A36">
        <f t="shared" si="6"/>
        <v>28</v>
      </c>
      <c r="B36" s="14" t="str">
        <f ca="1">OFFSET(Inputs!$E$10,$A36,0)</f>
        <v>std 22b</v>
      </c>
      <c r="C36" s="14">
        <f ca="1">OFFSET(Inputs!$B$10,$A36,0)</f>
        <v>28</v>
      </c>
      <c r="D36" s="8" t="str">
        <f ca="1">OFFSET(Inputs!$D$10,$A36,0)&amp;" - "&amp;OFFSET(Inputs!$F$10,$A36,0)</f>
        <v>2006 T-20 - BR, ER and R20 Incandescent Reflector Lamps: Commercial</v>
      </c>
      <c r="E36" s="24"/>
      <c r="F36" s="583">
        <v>0</v>
      </c>
      <c r="G36" s="583">
        <v>0</v>
      </c>
      <c r="H36" s="583">
        <v>0</v>
      </c>
      <c r="I36" s="583">
        <v>0</v>
      </c>
      <c r="J36" s="583">
        <v>1.0862584723195723</v>
      </c>
      <c r="K36" s="583">
        <v>1.0862584723195723</v>
      </c>
      <c r="L36" s="583">
        <v>0.58032986877347015</v>
      </c>
      <c r="M36" s="583">
        <v>0</v>
      </c>
      <c r="N36" s="583">
        <v>0</v>
      </c>
      <c r="O36" s="583">
        <v>0</v>
      </c>
      <c r="P36" s="583">
        <v>0</v>
      </c>
      <c r="Q36" s="583">
        <v>0</v>
      </c>
      <c r="R36" s="583">
        <v>0</v>
      </c>
      <c r="S36" s="583">
        <v>0</v>
      </c>
      <c r="T36" s="583">
        <v>0</v>
      </c>
      <c r="U36" s="583">
        <v>0</v>
      </c>
      <c r="V36" s="583">
        <v>0</v>
      </c>
      <c r="W36" s="583">
        <v>0</v>
      </c>
      <c r="X36" s="583">
        <v>0</v>
      </c>
      <c r="Y36" s="583">
        <v>0</v>
      </c>
      <c r="Z36" s="583">
        <v>0</v>
      </c>
      <c r="AA36" s="583">
        <v>0</v>
      </c>
      <c r="AB36" s="583">
        <v>0</v>
      </c>
      <c r="AC36" s="583">
        <v>0</v>
      </c>
      <c r="AD36" s="583">
        <v>0</v>
      </c>
      <c r="AE36" s="583">
        <v>0</v>
      </c>
      <c r="AF36" s="583">
        <v>0</v>
      </c>
      <c r="AG36" s="583">
        <v>0</v>
      </c>
      <c r="AH36" s="583">
        <v>0</v>
      </c>
      <c r="AI36" s="583">
        <v>0</v>
      </c>
      <c r="AJ36" s="147"/>
      <c r="AK36" s="570">
        <v>0</v>
      </c>
      <c r="AL36" s="570">
        <v>0</v>
      </c>
      <c r="AM36" s="570">
        <v>0</v>
      </c>
      <c r="AN36" s="570">
        <v>0</v>
      </c>
      <c r="AO36" s="570">
        <v>0.57081524897303115</v>
      </c>
      <c r="AP36" s="570">
        <v>0.55913498318479682</v>
      </c>
      <c r="AQ36" s="570">
        <v>0.29247580792419103</v>
      </c>
      <c r="AR36" s="570">
        <v>0</v>
      </c>
      <c r="AS36" s="570">
        <v>0</v>
      </c>
      <c r="AT36" s="570">
        <v>0</v>
      </c>
      <c r="AU36" s="570">
        <v>0</v>
      </c>
      <c r="AV36" s="570">
        <v>0</v>
      </c>
      <c r="AW36" s="570">
        <v>0</v>
      </c>
      <c r="AX36" s="570">
        <v>0</v>
      </c>
      <c r="AY36" s="570">
        <v>0</v>
      </c>
      <c r="AZ36" s="570">
        <v>0</v>
      </c>
      <c r="BA36" s="570">
        <v>0</v>
      </c>
      <c r="BB36" s="570">
        <v>0</v>
      </c>
      <c r="BC36" s="570">
        <v>0</v>
      </c>
      <c r="BD36" s="570">
        <v>0</v>
      </c>
      <c r="BE36" s="570">
        <v>0</v>
      </c>
      <c r="BF36" s="570">
        <v>0</v>
      </c>
      <c r="BG36" s="570">
        <v>0</v>
      </c>
      <c r="BH36" s="570">
        <v>0</v>
      </c>
      <c r="BI36" s="570">
        <v>0</v>
      </c>
      <c r="BJ36" s="570">
        <v>0</v>
      </c>
      <c r="BK36" s="570">
        <v>0</v>
      </c>
      <c r="BL36" s="570">
        <v>0</v>
      </c>
      <c r="BM36" s="570">
        <v>0</v>
      </c>
      <c r="BN36" s="570">
        <v>0</v>
      </c>
      <c r="BO36" s="147"/>
      <c r="BP36" s="577">
        <v>0</v>
      </c>
      <c r="BQ36" s="577">
        <v>0</v>
      </c>
      <c r="BR36" s="577">
        <v>0</v>
      </c>
      <c r="BS36" s="577">
        <v>0</v>
      </c>
      <c r="BT36" s="577">
        <v>0.30376442279508031</v>
      </c>
      <c r="BU36" s="577">
        <v>0.30376442279508031</v>
      </c>
      <c r="BV36" s="577">
        <v>0.16228510258915252</v>
      </c>
      <c r="BW36" s="577">
        <v>0</v>
      </c>
      <c r="BX36" s="577">
        <v>0</v>
      </c>
      <c r="BY36" s="577">
        <v>0</v>
      </c>
      <c r="BZ36" s="577">
        <v>0</v>
      </c>
      <c r="CA36" s="577">
        <v>0</v>
      </c>
      <c r="CB36" s="577">
        <v>0</v>
      </c>
      <c r="CC36" s="577">
        <v>0</v>
      </c>
      <c r="CD36" s="577">
        <v>0</v>
      </c>
      <c r="CE36" s="577">
        <v>0</v>
      </c>
      <c r="CF36" s="577">
        <v>0</v>
      </c>
      <c r="CG36" s="577">
        <v>0</v>
      </c>
      <c r="CH36" s="577">
        <v>0</v>
      </c>
      <c r="CI36" s="577">
        <v>0</v>
      </c>
      <c r="CJ36" s="577">
        <v>0</v>
      </c>
      <c r="CK36" s="577">
        <v>0</v>
      </c>
      <c r="CL36" s="577">
        <v>0</v>
      </c>
      <c r="CM36" s="577">
        <v>0</v>
      </c>
      <c r="CN36" s="577">
        <v>0</v>
      </c>
      <c r="CO36" s="577">
        <v>0</v>
      </c>
      <c r="CP36" s="577">
        <v>0</v>
      </c>
      <c r="CQ36" s="577">
        <v>0</v>
      </c>
      <c r="CR36" s="577">
        <v>0</v>
      </c>
      <c r="CS36" s="577">
        <v>0</v>
      </c>
      <c r="CT36" s="218"/>
      <c r="CU36" s="577">
        <v>0</v>
      </c>
      <c r="CV36" s="577">
        <v>0</v>
      </c>
      <c r="CW36" s="577">
        <v>0</v>
      </c>
      <c r="CX36" s="577">
        <v>0</v>
      </c>
      <c r="CY36" s="577">
        <v>0.15962440712352974</v>
      </c>
      <c r="CZ36" s="577">
        <v>0.15635810422631996</v>
      </c>
      <c r="DA36" s="577">
        <v>8.1788770573086256E-2</v>
      </c>
      <c r="DB36" s="577">
        <v>0</v>
      </c>
      <c r="DC36" s="577">
        <v>0</v>
      </c>
      <c r="DD36" s="577">
        <v>0</v>
      </c>
      <c r="DE36" s="577">
        <v>0</v>
      </c>
      <c r="DF36" s="577">
        <v>0</v>
      </c>
      <c r="DG36" s="577">
        <v>0</v>
      </c>
      <c r="DH36" s="577">
        <v>0</v>
      </c>
      <c r="DI36" s="577">
        <v>0</v>
      </c>
      <c r="DJ36" s="577">
        <v>0</v>
      </c>
      <c r="DK36" s="577">
        <v>0</v>
      </c>
      <c r="DL36" s="577">
        <v>0</v>
      </c>
      <c r="DM36" s="577">
        <v>0</v>
      </c>
      <c r="DN36" s="577">
        <v>0</v>
      </c>
      <c r="DO36" s="577">
        <v>0</v>
      </c>
      <c r="DP36" s="577">
        <v>0</v>
      </c>
      <c r="DQ36" s="577">
        <v>0</v>
      </c>
      <c r="DR36" s="577">
        <v>0</v>
      </c>
      <c r="DS36" s="577">
        <v>0</v>
      </c>
      <c r="DT36" s="577">
        <v>0</v>
      </c>
      <c r="DU36" s="577">
        <v>0</v>
      </c>
      <c r="DV36" s="577">
        <v>0</v>
      </c>
      <c r="DW36" s="577">
        <v>0</v>
      </c>
      <c r="DX36" s="577">
        <v>0</v>
      </c>
      <c r="DY36" s="147"/>
      <c r="DZ36" s="570">
        <v>0</v>
      </c>
      <c r="EA36" s="570">
        <v>0</v>
      </c>
      <c r="EB36" s="570">
        <v>0</v>
      </c>
      <c r="EC36" s="570">
        <v>0</v>
      </c>
      <c r="ED36" s="570">
        <v>-4.6748998548276771E-3</v>
      </c>
      <c r="EE36" s="570">
        <v>-4.6748998548276771E-3</v>
      </c>
      <c r="EF36" s="570">
        <v>-2.4975492375106769E-3</v>
      </c>
      <c r="EG36" s="570">
        <v>0</v>
      </c>
      <c r="EH36" s="570">
        <v>0</v>
      </c>
      <c r="EI36" s="570">
        <v>0</v>
      </c>
      <c r="EJ36" s="570">
        <v>0</v>
      </c>
      <c r="EK36" s="570">
        <v>0</v>
      </c>
      <c r="EL36" s="570">
        <v>0</v>
      </c>
      <c r="EM36" s="570">
        <v>0</v>
      </c>
      <c r="EN36" s="570">
        <v>0</v>
      </c>
      <c r="EO36" s="570">
        <v>0</v>
      </c>
      <c r="EP36" s="570">
        <v>0</v>
      </c>
      <c r="EQ36" s="570">
        <v>0</v>
      </c>
      <c r="ER36" s="570">
        <v>0</v>
      </c>
      <c r="ES36" s="570">
        <v>0</v>
      </c>
      <c r="ET36" s="570">
        <v>0</v>
      </c>
      <c r="EU36" s="570">
        <v>0</v>
      </c>
      <c r="EV36" s="570">
        <v>0</v>
      </c>
      <c r="EW36" s="570">
        <v>0</v>
      </c>
      <c r="EX36" s="570">
        <v>0</v>
      </c>
      <c r="EY36" s="570">
        <v>0</v>
      </c>
      <c r="EZ36" s="570">
        <v>0</v>
      </c>
      <c r="FA36" s="570">
        <v>0</v>
      </c>
      <c r="FB36" s="570">
        <v>0</v>
      </c>
      <c r="FC36" s="570">
        <v>0</v>
      </c>
      <c r="FD36" s="147"/>
      <c r="FE36" s="570">
        <v>0</v>
      </c>
      <c r="FF36" s="570">
        <v>0</v>
      </c>
      <c r="FG36" s="570">
        <v>0</v>
      </c>
      <c r="FH36" s="570">
        <v>0</v>
      </c>
      <c r="FI36" s="570">
        <v>-2.4566014374637589E-3</v>
      </c>
      <c r="FJ36" s="570">
        <v>-2.4063334080497603E-3</v>
      </c>
      <c r="FK36" s="570">
        <v>-1.258719859819106E-3</v>
      </c>
      <c r="FL36" s="570">
        <v>0</v>
      </c>
      <c r="FM36" s="570">
        <v>0</v>
      </c>
      <c r="FN36" s="570">
        <v>0</v>
      </c>
      <c r="FO36" s="570">
        <v>0</v>
      </c>
      <c r="FP36" s="570">
        <v>0</v>
      </c>
      <c r="FQ36" s="570">
        <v>0</v>
      </c>
      <c r="FR36" s="570">
        <v>0</v>
      </c>
      <c r="FS36" s="570">
        <v>0</v>
      </c>
      <c r="FT36" s="570">
        <v>0</v>
      </c>
      <c r="FU36" s="570">
        <v>0</v>
      </c>
      <c r="FV36" s="570">
        <v>0</v>
      </c>
      <c r="FW36" s="570">
        <v>0</v>
      </c>
      <c r="FX36" s="570">
        <v>0</v>
      </c>
      <c r="FY36" s="570">
        <v>0</v>
      </c>
      <c r="FZ36" s="570">
        <v>0</v>
      </c>
      <c r="GA36" s="570">
        <v>0</v>
      </c>
      <c r="GB36" s="570">
        <v>0</v>
      </c>
      <c r="GC36" s="570">
        <v>0</v>
      </c>
      <c r="GD36" s="570">
        <v>0</v>
      </c>
      <c r="GE36" s="570">
        <v>0</v>
      </c>
      <c r="GF36" s="570">
        <v>0</v>
      </c>
      <c r="GG36" s="570">
        <v>0</v>
      </c>
      <c r="GH36" s="570">
        <v>0</v>
      </c>
    </row>
    <row r="37" spans="1:190" x14ac:dyDescent="0.15">
      <c r="A37">
        <f t="shared" si="6"/>
        <v>29</v>
      </c>
      <c r="B37" s="14" t="str">
        <f ca="1">OFFSET(Inputs!$E$10,$A37,0)</f>
        <v>std 23</v>
      </c>
      <c r="C37" s="14">
        <f ca="1">OFFSET(Inputs!$B$10,$A37,0)</f>
        <v>29</v>
      </c>
      <c r="D37" s="8" t="str">
        <f ca="1">OFFSET(Inputs!$D$10,$A37,0)&amp;" - "&amp;OFFSET(Inputs!$F$10,$A37,0)</f>
        <v>2008 T-20 - Metal Halide Fixtures</v>
      </c>
      <c r="E37" s="24"/>
      <c r="F37" s="583">
        <v>0</v>
      </c>
      <c r="G37" s="583">
        <v>0</v>
      </c>
      <c r="H37" s="583">
        <v>0</v>
      </c>
      <c r="I37" s="583">
        <v>0</v>
      </c>
      <c r="J37" s="583">
        <v>13.252482492219633</v>
      </c>
      <c r="K37" s="583">
        <v>13.252482492219633</v>
      </c>
      <c r="L37" s="583">
        <v>13.252482492219633</v>
      </c>
      <c r="M37" s="583">
        <v>13.252482492219633</v>
      </c>
      <c r="N37" s="583">
        <v>13.252482492219633</v>
      </c>
      <c r="O37" s="583">
        <v>13.252482492219633</v>
      </c>
      <c r="P37" s="583">
        <v>13.252482492219633</v>
      </c>
      <c r="Q37" s="583">
        <v>13.252482492219633</v>
      </c>
      <c r="R37" s="583">
        <v>13.252482492219633</v>
      </c>
      <c r="S37" s="583">
        <v>13.252482492219633</v>
      </c>
      <c r="T37" s="583">
        <v>13.252482492219633</v>
      </c>
      <c r="U37" s="583">
        <v>13.252482492219633</v>
      </c>
      <c r="V37" s="583">
        <v>13.252482492219633</v>
      </c>
      <c r="W37" s="583">
        <v>13.252482492219633</v>
      </c>
      <c r="X37" s="583">
        <v>13.252482492219633</v>
      </c>
      <c r="Y37" s="583">
        <v>13.252482492219633</v>
      </c>
      <c r="Z37" s="583">
        <v>13.252482492219633</v>
      </c>
      <c r="AA37" s="583">
        <v>13.252482492219633</v>
      </c>
      <c r="AB37" s="583">
        <v>13.252482492219633</v>
      </c>
      <c r="AC37" s="583">
        <v>13.252482492219633</v>
      </c>
      <c r="AD37" s="583">
        <v>13.252482492219633</v>
      </c>
      <c r="AE37" s="583">
        <v>13.252482492219633</v>
      </c>
      <c r="AF37" s="583">
        <v>13.252482492219633</v>
      </c>
      <c r="AG37" s="583">
        <v>13.252482492219633</v>
      </c>
      <c r="AH37" s="583">
        <v>13.252482492219633</v>
      </c>
      <c r="AI37" s="583">
        <v>13.252482492219633</v>
      </c>
      <c r="AJ37" s="147"/>
      <c r="AK37" s="570">
        <v>0</v>
      </c>
      <c r="AL37" s="570">
        <v>0</v>
      </c>
      <c r="AM37" s="570">
        <v>0</v>
      </c>
      <c r="AN37" s="570">
        <v>0</v>
      </c>
      <c r="AO37" s="570">
        <v>9.2424139386006523</v>
      </c>
      <c r="AP37" s="570">
        <v>8.8236324976677754</v>
      </c>
      <c r="AQ37" s="570">
        <v>8.3483590369911891</v>
      </c>
      <c r="AR37" s="570">
        <v>7.8357433937721508</v>
      </c>
      <c r="AS37" s="570">
        <v>7.31259534009242</v>
      </c>
      <c r="AT37" s="570">
        <v>6.8085971236139482</v>
      </c>
      <c r="AU37" s="570">
        <v>6.3476860408383065</v>
      </c>
      <c r="AV37" s="570">
        <v>5.9451819615264965</v>
      </c>
      <c r="AW37" s="570">
        <v>5.6068298368388998</v>
      </c>
      <c r="AX37" s="570">
        <v>5.3278422074752019</v>
      </c>
      <c r="AY37" s="570">
        <v>5.0996016466948362</v>
      </c>
      <c r="AZ37" s="570">
        <v>4.985660115347355</v>
      </c>
      <c r="BA37" s="570">
        <v>4.9042733072420104</v>
      </c>
      <c r="BB37" s="570">
        <v>4.845866303778176</v>
      </c>
      <c r="BC37" s="570">
        <v>4.8037366619354103</v>
      </c>
      <c r="BD37" s="570">
        <v>4.7750119061335239</v>
      </c>
      <c r="BE37" s="570">
        <v>4.754904577072204</v>
      </c>
      <c r="BF37" s="570">
        <v>4.7405421991712604</v>
      </c>
      <c r="BG37" s="570">
        <v>4.7309672805706313</v>
      </c>
      <c r="BH37" s="570">
        <v>4.7242648375501908</v>
      </c>
      <c r="BI37" s="570">
        <v>4.7194773782498771</v>
      </c>
      <c r="BJ37" s="570">
        <v>4.7166049026696886</v>
      </c>
      <c r="BK37" s="570">
        <v>4.7137324270895</v>
      </c>
      <c r="BL37" s="570">
        <v>4.7127749352294366</v>
      </c>
      <c r="BM37" s="570">
        <v>4.7108599515093115</v>
      </c>
      <c r="BN37" s="570">
        <v>4.7108599515093115</v>
      </c>
      <c r="BO37" s="147"/>
      <c r="BP37" s="577">
        <v>0</v>
      </c>
      <c r="BQ37" s="577">
        <v>0</v>
      </c>
      <c r="BR37" s="577">
        <v>0</v>
      </c>
      <c r="BS37" s="577">
        <v>0</v>
      </c>
      <c r="BT37" s="577">
        <v>2.7987760228323983</v>
      </c>
      <c r="BU37" s="577">
        <v>2.7987760228323983</v>
      </c>
      <c r="BV37" s="577">
        <v>2.7987760228323983</v>
      </c>
      <c r="BW37" s="577">
        <v>2.7987760228323983</v>
      </c>
      <c r="BX37" s="577">
        <v>2.7987760228323983</v>
      </c>
      <c r="BY37" s="577">
        <v>2.7987760228323983</v>
      </c>
      <c r="BZ37" s="577">
        <v>2.7987760228323983</v>
      </c>
      <c r="CA37" s="577">
        <v>2.7987760228323983</v>
      </c>
      <c r="CB37" s="577">
        <v>2.7987760228323983</v>
      </c>
      <c r="CC37" s="577">
        <v>2.7987760228323983</v>
      </c>
      <c r="CD37" s="577">
        <v>2.7987760228323983</v>
      </c>
      <c r="CE37" s="577">
        <v>2.7987760228323983</v>
      </c>
      <c r="CF37" s="577">
        <v>2.7987760228323983</v>
      </c>
      <c r="CG37" s="577">
        <v>2.7987760228323983</v>
      </c>
      <c r="CH37" s="577">
        <v>2.7987760228323983</v>
      </c>
      <c r="CI37" s="577">
        <v>2.7987760228323983</v>
      </c>
      <c r="CJ37" s="577">
        <v>2.7987760228323983</v>
      </c>
      <c r="CK37" s="577">
        <v>2.7987760228323983</v>
      </c>
      <c r="CL37" s="577">
        <v>2.7987760228323983</v>
      </c>
      <c r="CM37" s="577">
        <v>2.7987760228323983</v>
      </c>
      <c r="CN37" s="577">
        <v>2.7987760228323983</v>
      </c>
      <c r="CO37" s="577">
        <v>2.7987760228323983</v>
      </c>
      <c r="CP37" s="577">
        <v>2.7987760228323983</v>
      </c>
      <c r="CQ37" s="577">
        <v>2.7987760228323983</v>
      </c>
      <c r="CR37" s="577">
        <v>2.7987760228323983</v>
      </c>
      <c r="CS37" s="577">
        <v>2.7987760228323983</v>
      </c>
      <c r="CT37" s="218"/>
      <c r="CU37" s="577">
        <v>0</v>
      </c>
      <c r="CV37" s="577">
        <v>0</v>
      </c>
      <c r="CW37" s="577">
        <v>0</v>
      </c>
      <c r="CX37" s="577">
        <v>0</v>
      </c>
      <c r="CY37" s="577">
        <v>1.95189441220797</v>
      </c>
      <c r="CZ37" s="577">
        <v>1.863452457549418</v>
      </c>
      <c r="DA37" s="577">
        <v>1.763080020399538</v>
      </c>
      <c r="DB37" s="577">
        <v>1.6548213321113217</v>
      </c>
      <c r="DC37" s="577">
        <v>1.5443383165789588</v>
      </c>
      <c r="DD37" s="577">
        <v>1.4378995323995891</v>
      </c>
      <c r="DE37" s="577">
        <v>1.3405602687644533</v>
      </c>
      <c r="DF37" s="577">
        <v>1.2555559107559455</v>
      </c>
      <c r="DG37" s="577">
        <v>1.1840997277799636</v>
      </c>
      <c r="DH37" s="577">
        <v>1.1251806619982596</v>
      </c>
      <c r="DI37" s="577">
        <v>1.0769788093019863</v>
      </c>
      <c r="DJ37" s="577">
        <v>1.0529156327516791</v>
      </c>
      <c r="DK37" s="577">
        <v>1.0357276495014596</v>
      </c>
      <c r="DL37" s="577">
        <v>1.0233927438748316</v>
      </c>
      <c r="DM37" s="577">
        <v>1.0144954348982476</v>
      </c>
      <c r="DN37" s="577">
        <v>1.0084290878687583</v>
      </c>
      <c r="DO37" s="577">
        <v>1.0041826449481159</v>
      </c>
      <c r="DP37" s="577">
        <v>1.0011494714333711</v>
      </c>
      <c r="DQ37" s="577">
        <v>0.99912735575687484</v>
      </c>
      <c r="DR37" s="577">
        <v>0.99771187478332712</v>
      </c>
      <c r="DS37" s="577">
        <v>0.99670081694507906</v>
      </c>
      <c r="DT37" s="577">
        <v>0.99609418224213031</v>
      </c>
      <c r="DU37" s="577">
        <v>0.99548754753918123</v>
      </c>
      <c r="DV37" s="577">
        <v>0.99528533597153157</v>
      </c>
      <c r="DW37" s="577">
        <v>0.99488091283623226</v>
      </c>
      <c r="DX37" s="577">
        <v>0.99488091283623226</v>
      </c>
      <c r="DY37" s="147"/>
      <c r="DZ37" s="570">
        <v>0</v>
      </c>
      <c r="EA37" s="570">
        <v>0</v>
      </c>
      <c r="EB37" s="570">
        <v>0</v>
      </c>
      <c r="EC37" s="570">
        <v>0</v>
      </c>
      <c r="ED37" s="570">
        <v>-5.7034333961684683E-2</v>
      </c>
      <c r="EE37" s="570">
        <v>-5.7034333961684683E-2</v>
      </c>
      <c r="EF37" s="570">
        <v>-5.7034333961684683E-2</v>
      </c>
      <c r="EG37" s="570">
        <v>-5.7034333961684683E-2</v>
      </c>
      <c r="EH37" s="570">
        <v>-5.7034333961684683E-2</v>
      </c>
      <c r="EI37" s="570">
        <v>-5.7034333961684683E-2</v>
      </c>
      <c r="EJ37" s="570">
        <v>-5.7034333961684683E-2</v>
      </c>
      <c r="EK37" s="570">
        <v>-5.7034333961684683E-2</v>
      </c>
      <c r="EL37" s="570">
        <v>-5.7034333961684683E-2</v>
      </c>
      <c r="EM37" s="570">
        <v>-5.7034333961684683E-2</v>
      </c>
      <c r="EN37" s="570">
        <v>-5.7034333961684683E-2</v>
      </c>
      <c r="EO37" s="570">
        <v>-5.7034333961684683E-2</v>
      </c>
      <c r="EP37" s="570">
        <v>-5.7034333961684683E-2</v>
      </c>
      <c r="EQ37" s="570">
        <v>-5.7034333961684683E-2</v>
      </c>
      <c r="ER37" s="570">
        <v>-5.7034333961684683E-2</v>
      </c>
      <c r="ES37" s="570">
        <v>-5.7034333961684683E-2</v>
      </c>
      <c r="ET37" s="570">
        <v>-5.7034333961684683E-2</v>
      </c>
      <c r="EU37" s="570">
        <v>-5.7034333961684683E-2</v>
      </c>
      <c r="EV37" s="570">
        <v>-5.7034333961684683E-2</v>
      </c>
      <c r="EW37" s="570">
        <v>-5.7034333961684683E-2</v>
      </c>
      <c r="EX37" s="570">
        <v>-5.7034333961684683E-2</v>
      </c>
      <c r="EY37" s="570">
        <v>-5.7034333961684683E-2</v>
      </c>
      <c r="EZ37" s="570">
        <v>-5.7034333961684683E-2</v>
      </c>
      <c r="FA37" s="570">
        <v>-5.7034333961684683E-2</v>
      </c>
      <c r="FB37" s="570">
        <v>-5.7034333961684683E-2</v>
      </c>
      <c r="FC37" s="570">
        <v>-5.7034333961684683E-2</v>
      </c>
      <c r="FD37" s="147"/>
      <c r="FE37" s="570">
        <v>0</v>
      </c>
      <c r="FF37" s="570">
        <v>0</v>
      </c>
      <c r="FG37" s="570">
        <v>0</v>
      </c>
      <c r="FH37" s="570">
        <v>0</v>
      </c>
      <c r="FI37" s="570">
        <v>-3.9776315380590267E-2</v>
      </c>
      <c r="FJ37" s="570">
        <v>-3.7974017541438726E-2</v>
      </c>
      <c r="FK37" s="570">
        <v>-3.5928596595191993E-2</v>
      </c>
      <c r="FL37" s="570">
        <v>-3.3722467154424736E-2</v>
      </c>
      <c r="FM37" s="570">
        <v>-3.1471009676741421E-2</v>
      </c>
      <c r="FN37" s="570">
        <v>-2.9301966811632746E-2</v>
      </c>
      <c r="FO37" s="570">
        <v>-2.7318356824816994E-2</v>
      </c>
      <c r="FP37" s="570">
        <v>-2.5586111406353879E-2</v>
      </c>
      <c r="FQ37" s="570">
        <v>-2.4129954940015793E-2</v>
      </c>
      <c r="FR37" s="570">
        <v>-2.2929283772659074E-2</v>
      </c>
      <c r="FS37" s="570">
        <v>-2.1947011328625129E-2</v>
      </c>
      <c r="FT37" s="570">
        <v>-2.1456644383806057E-2</v>
      </c>
      <c r="FU37" s="570">
        <v>-2.1106382280363857E-2</v>
      </c>
      <c r="FV37" s="570">
        <v>-2.0855017712011224E-2</v>
      </c>
      <c r="FW37" s="570">
        <v>-2.0673705564347028E-2</v>
      </c>
      <c r="FX37" s="570">
        <v>-2.0550083645485075E-2</v>
      </c>
      <c r="FY37" s="570">
        <v>-2.0463548302281712E-2</v>
      </c>
      <c r="FZ37" s="570">
        <v>-2.0401737342850734E-2</v>
      </c>
      <c r="GA37" s="570">
        <v>-2.0360530036563417E-2</v>
      </c>
      <c r="GB37" s="570">
        <v>-2.0331684922162294E-2</v>
      </c>
      <c r="GC37" s="570">
        <v>-2.0311081269018639E-2</v>
      </c>
      <c r="GD37" s="570">
        <v>-2.0298719077132443E-2</v>
      </c>
      <c r="GE37" s="570">
        <v>-2.0286356885246246E-2</v>
      </c>
      <c r="GF37" s="570">
        <v>-2.0282236154617515E-2</v>
      </c>
      <c r="GG37" s="570">
        <v>-2.027399469336005E-2</v>
      </c>
      <c r="GH37" s="570">
        <v>-2.027399469336005E-2</v>
      </c>
    </row>
    <row r="38" spans="1:190" x14ac:dyDescent="0.15">
      <c r="A38">
        <f t="shared" si="6"/>
        <v>30</v>
      </c>
      <c r="B38" s="14" t="str">
        <f ca="1">OFFSET(Inputs!$E$10,$A38,0)</f>
        <v>std 24</v>
      </c>
      <c r="C38" s="14">
        <f ca="1">OFFSET(Inputs!$B$10,$A38,0)</f>
        <v>30</v>
      </c>
      <c r="D38" s="8" t="str">
        <f ca="1">OFFSET(Inputs!$D$10,$A38,0)&amp;" - "&amp;OFFSET(Inputs!$F$10,$A38,0)</f>
        <v>2008 T-20 - Portable Lighting Fixtures</v>
      </c>
      <c r="E38" s="24"/>
      <c r="F38" s="583">
        <v>0</v>
      </c>
      <c r="G38" s="583">
        <v>0</v>
      </c>
      <c r="H38" s="583">
        <v>0</v>
      </c>
      <c r="I38" s="583">
        <v>0</v>
      </c>
      <c r="J38" s="583">
        <v>25.357977351419869</v>
      </c>
      <c r="K38" s="583">
        <v>25.357977351419869</v>
      </c>
      <c r="L38" s="583">
        <v>25.357977351419869</v>
      </c>
      <c r="M38" s="583">
        <v>25.357977351419869</v>
      </c>
      <c r="N38" s="583">
        <v>25.357977351419869</v>
      </c>
      <c r="O38" s="583">
        <v>25.357977351419869</v>
      </c>
      <c r="P38" s="583">
        <v>25.357977351419869</v>
      </c>
      <c r="Q38" s="583">
        <v>25.357977351419869</v>
      </c>
      <c r="R38" s="583">
        <v>25.357977351419869</v>
      </c>
      <c r="S38" s="583">
        <v>25.357977351419869</v>
      </c>
      <c r="T38" s="583">
        <v>25.357977351419869</v>
      </c>
      <c r="U38" s="583">
        <v>25.357977351419869</v>
      </c>
      <c r="V38" s="583">
        <v>25.357977351419869</v>
      </c>
      <c r="W38" s="583">
        <v>25.357977351419869</v>
      </c>
      <c r="X38" s="583">
        <v>25.357977351419869</v>
      </c>
      <c r="Y38" s="583">
        <v>25.357977351419869</v>
      </c>
      <c r="Z38" s="583">
        <v>25.357977351419869</v>
      </c>
      <c r="AA38" s="583">
        <v>25.357977351419869</v>
      </c>
      <c r="AB38" s="583">
        <v>25.357977351419869</v>
      </c>
      <c r="AC38" s="583">
        <v>25.357977351419869</v>
      </c>
      <c r="AD38" s="583">
        <v>25.357977351419869</v>
      </c>
      <c r="AE38" s="583">
        <v>25.357977351419869</v>
      </c>
      <c r="AF38" s="583">
        <v>25.357977351419869</v>
      </c>
      <c r="AG38" s="583">
        <v>25.357977351419869</v>
      </c>
      <c r="AH38" s="583">
        <v>25.357977351419869</v>
      </c>
      <c r="AI38" s="583">
        <v>25.357977351419869</v>
      </c>
      <c r="AJ38" s="147"/>
      <c r="AK38" s="570">
        <v>0</v>
      </c>
      <c r="AL38" s="570">
        <v>0</v>
      </c>
      <c r="AM38" s="570">
        <v>0</v>
      </c>
      <c r="AN38" s="570">
        <v>0</v>
      </c>
      <c r="AO38" s="570">
        <v>11.452499385153812</v>
      </c>
      <c r="AP38" s="570">
        <v>11.121983508355406</v>
      </c>
      <c r="AQ38" s="570">
        <v>10.7852549271059</v>
      </c>
      <c r="AR38" s="570">
        <v>10.480832409002105</v>
      </c>
      <c r="AS38" s="570">
        <v>10.234809312738632</v>
      </c>
      <c r="AT38" s="570">
        <v>10.053398342766572</v>
      </c>
      <c r="AU38" s="570">
        <v>9.9266591719641735</v>
      </c>
      <c r="AV38" s="570">
        <v>9.8434089323194645</v>
      </c>
      <c r="AW38" s="570">
        <v>9.7912222149302419</v>
      </c>
      <c r="AX38" s="570">
        <v>9.7576736108943134</v>
      </c>
      <c r="AY38" s="570">
        <v>9.7365504157605809</v>
      </c>
      <c r="AZ38" s="570">
        <v>9.7241250068583849</v>
      </c>
      <c r="BA38" s="570">
        <v>9.7166697615170676</v>
      </c>
      <c r="BB38" s="570">
        <v>9.7116995979561889</v>
      </c>
      <c r="BC38" s="570">
        <v>9.7092145161757486</v>
      </c>
      <c r="BD38" s="570">
        <v>9.7067294343953101</v>
      </c>
      <c r="BE38" s="570">
        <v>9.7054868935050909</v>
      </c>
      <c r="BF38" s="570">
        <v>9.7054868935050909</v>
      </c>
      <c r="BG38" s="570">
        <v>9.7054868935050909</v>
      </c>
      <c r="BH38" s="570">
        <v>9.7042443526148716</v>
      </c>
      <c r="BI38" s="570">
        <v>9.7042443526148716</v>
      </c>
      <c r="BJ38" s="570">
        <v>9.7042443526148716</v>
      </c>
      <c r="BK38" s="570">
        <v>9.7042443526148716</v>
      </c>
      <c r="BL38" s="570">
        <v>9.7042443526148716</v>
      </c>
      <c r="BM38" s="570">
        <v>9.7042443526148716</v>
      </c>
      <c r="BN38" s="570">
        <v>9.7042443526148716</v>
      </c>
      <c r="BO38" s="147"/>
      <c r="BP38" s="577">
        <v>0</v>
      </c>
      <c r="BQ38" s="577">
        <v>0</v>
      </c>
      <c r="BR38" s="577">
        <v>0</v>
      </c>
      <c r="BS38" s="577">
        <v>0</v>
      </c>
      <c r="BT38" s="577">
        <v>4.4863761917863645</v>
      </c>
      <c r="BU38" s="577">
        <v>4.4863761917863645</v>
      </c>
      <c r="BV38" s="577">
        <v>4.4863761917863645</v>
      </c>
      <c r="BW38" s="577">
        <v>4.4863761917863645</v>
      </c>
      <c r="BX38" s="577">
        <v>4.4863761917863645</v>
      </c>
      <c r="BY38" s="577">
        <v>4.4863761917863645</v>
      </c>
      <c r="BZ38" s="577">
        <v>4.4863761917863645</v>
      </c>
      <c r="CA38" s="577">
        <v>4.4863761917863645</v>
      </c>
      <c r="CB38" s="577">
        <v>4.4863761917863645</v>
      </c>
      <c r="CC38" s="577">
        <v>4.4863761917863645</v>
      </c>
      <c r="CD38" s="577">
        <v>4.4863761917863645</v>
      </c>
      <c r="CE38" s="577">
        <v>4.4863761917863645</v>
      </c>
      <c r="CF38" s="577">
        <v>4.4863761917863645</v>
      </c>
      <c r="CG38" s="577">
        <v>4.4863761917863645</v>
      </c>
      <c r="CH38" s="577">
        <v>4.4863761917863645</v>
      </c>
      <c r="CI38" s="577">
        <v>4.4863761917863645</v>
      </c>
      <c r="CJ38" s="577">
        <v>4.4863761917863645</v>
      </c>
      <c r="CK38" s="577">
        <v>4.4863761917863645</v>
      </c>
      <c r="CL38" s="577">
        <v>4.4863761917863645</v>
      </c>
      <c r="CM38" s="577">
        <v>4.4863761917863645</v>
      </c>
      <c r="CN38" s="577">
        <v>4.4863761917863645</v>
      </c>
      <c r="CO38" s="577">
        <v>4.4863761917863645</v>
      </c>
      <c r="CP38" s="577">
        <v>4.4863761917863645</v>
      </c>
      <c r="CQ38" s="577">
        <v>4.4863761917863645</v>
      </c>
      <c r="CR38" s="577">
        <v>4.4863761917863645</v>
      </c>
      <c r="CS38" s="577">
        <v>4.4863761917863645</v>
      </c>
      <c r="CT38" s="218"/>
      <c r="CU38" s="577">
        <v>0</v>
      </c>
      <c r="CV38" s="577">
        <v>0</v>
      </c>
      <c r="CW38" s="577">
        <v>0</v>
      </c>
      <c r="CX38" s="577">
        <v>0</v>
      </c>
      <c r="CY38" s="577">
        <v>2.0261955386250516</v>
      </c>
      <c r="CZ38" s="577">
        <v>1.9677201113413081</v>
      </c>
      <c r="DA38" s="577">
        <v>1.9081455218905767</v>
      </c>
      <c r="DB38" s="577">
        <v>1.8542865757081812</v>
      </c>
      <c r="DC38" s="577">
        <v>1.8107597538954698</v>
      </c>
      <c r="DD38" s="577">
        <v>1.7786642186194306</v>
      </c>
      <c r="DE38" s="577">
        <v>1.756241310412882</v>
      </c>
      <c r="DF38" s="577">
        <v>1.7415125373752476</v>
      </c>
      <c r="DG38" s="577">
        <v>1.7322795751725515</v>
      </c>
      <c r="DH38" s="577">
        <v>1.7263440994708179</v>
      </c>
      <c r="DI38" s="577">
        <v>1.7226069481030597</v>
      </c>
      <c r="DJ38" s="577">
        <v>1.7204086237690843</v>
      </c>
      <c r="DK38" s="577">
        <v>1.7190896291686992</v>
      </c>
      <c r="DL38" s="577">
        <v>1.7182102994351089</v>
      </c>
      <c r="DM38" s="577">
        <v>1.7177706345683141</v>
      </c>
      <c r="DN38" s="577">
        <v>1.7173309697015189</v>
      </c>
      <c r="DO38" s="577">
        <v>1.7171111372681216</v>
      </c>
      <c r="DP38" s="577">
        <v>1.7171111372681216</v>
      </c>
      <c r="DQ38" s="577">
        <v>1.7171111372681216</v>
      </c>
      <c r="DR38" s="577">
        <v>1.7168913048347239</v>
      </c>
      <c r="DS38" s="577">
        <v>1.7168913048347239</v>
      </c>
      <c r="DT38" s="577">
        <v>1.7168913048347239</v>
      </c>
      <c r="DU38" s="577">
        <v>1.7168913048347239</v>
      </c>
      <c r="DV38" s="577">
        <v>1.7168913048347239</v>
      </c>
      <c r="DW38" s="577">
        <v>1.7168913048347239</v>
      </c>
      <c r="DX38" s="577">
        <v>1.7168913048347239</v>
      </c>
      <c r="DY38" s="147"/>
      <c r="DZ38" s="570">
        <v>0</v>
      </c>
      <c r="EA38" s="570">
        <v>0</v>
      </c>
      <c r="EB38" s="570">
        <v>0</v>
      </c>
      <c r="EC38" s="570">
        <v>0</v>
      </c>
      <c r="ED38" s="570">
        <v>-0.337944788179734</v>
      </c>
      <c r="EE38" s="570">
        <v>-0.337944788179734</v>
      </c>
      <c r="EF38" s="570">
        <v>-0.337944788179734</v>
      </c>
      <c r="EG38" s="570">
        <v>-0.337944788179734</v>
      </c>
      <c r="EH38" s="570">
        <v>-0.337944788179734</v>
      </c>
      <c r="EI38" s="570">
        <v>-0.337944788179734</v>
      </c>
      <c r="EJ38" s="570">
        <v>-0.337944788179734</v>
      </c>
      <c r="EK38" s="570">
        <v>-0.337944788179734</v>
      </c>
      <c r="EL38" s="570">
        <v>-0.337944788179734</v>
      </c>
      <c r="EM38" s="570">
        <v>-0.337944788179734</v>
      </c>
      <c r="EN38" s="570">
        <v>-0.337944788179734</v>
      </c>
      <c r="EO38" s="570">
        <v>-0.337944788179734</v>
      </c>
      <c r="EP38" s="570">
        <v>-0.337944788179734</v>
      </c>
      <c r="EQ38" s="570">
        <v>-0.337944788179734</v>
      </c>
      <c r="ER38" s="570">
        <v>-0.337944788179734</v>
      </c>
      <c r="ES38" s="570">
        <v>-0.337944788179734</v>
      </c>
      <c r="ET38" s="570">
        <v>-0.337944788179734</v>
      </c>
      <c r="EU38" s="570">
        <v>-0.337944788179734</v>
      </c>
      <c r="EV38" s="570">
        <v>-0.337944788179734</v>
      </c>
      <c r="EW38" s="570">
        <v>-0.337944788179734</v>
      </c>
      <c r="EX38" s="570">
        <v>-0.337944788179734</v>
      </c>
      <c r="EY38" s="570">
        <v>-0.337944788179734</v>
      </c>
      <c r="EZ38" s="570">
        <v>-0.337944788179734</v>
      </c>
      <c r="FA38" s="570">
        <v>-0.337944788179734</v>
      </c>
      <c r="FB38" s="570">
        <v>-0.337944788179734</v>
      </c>
      <c r="FC38" s="570">
        <v>-0.337944788179734</v>
      </c>
      <c r="FD38" s="147"/>
      <c r="FE38" s="570">
        <v>0</v>
      </c>
      <c r="FF38" s="570">
        <v>0</v>
      </c>
      <c r="FG38" s="570">
        <v>0</v>
      </c>
      <c r="FH38" s="570">
        <v>0</v>
      </c>
      <c r="FI38" s="570">
        <v>-0.15262701851997781</v>
      </c>
      <c r="FJ38" s="570">
        <v>-0.14822224615084317</v>
      </c>
      <c r="FK38" s="570">
        <v>-0.14373467730860448</v>
      </c>
      <c r="FL38" s="570">
        <v>-0.13967765012650679</v>
      </c>
      <c r="FM38" s="570">
        <v>-0.136398909791587</v>
      </c>
      <c r="FN38" s="570">
        <v>-0.13398125277694917</v>
      </c>
      <c r="FO38" s="570">
        <v>-0.13229220472562686</v>
      </c>
      <c r="FP38" s="570">
        <v>-0.13118273198603281</v>
      </c>
      <c r="FQ38" s="570">
        <v>-0.1304872416119589</v>
      </c>
      <c r="FR38" s="570">
        <v>-0.1300401406571971</v>
      </c>
      <c r="FS38" s="570">
        <v>-0.12975863264864337</v>
      </c>
      <c r="FT38" s="570">
        <v>-0.12959303970243533</v>
      </c>
      <c r="FU38" s="570">
        <v>-0.12949368393471047</v>
      </c>
      <c r="FV38" s="570">
        <v>-0.12942744675622725</v>
      </c>
      <c r="FW38" s="570">
        <v>-0.12939432816698565</v>
      </c>
      <c r="FX38" s="570">
        <v>-0.12936120957774402</v>
      </c>
      <c r="FY38" s="570">
        <v>-0.12934465028312322</v>
      </c>
      <c r="FZ38" s="570">
        <v>-0.12934465028312322</v>
      </c>
      <c r="GA38" s="570">
        <v>-0.12934465028312322</v>
      </c>
      <c r="GB38" s="570">
        <v>-0.12932809098850243</v>
      </c>
      <c r="GC38" s="570">
        <v>-0.12932809098850243</v>
      </c>
      <c r="GD38" s="570">
        <v>-0.12932809098850243</v>
      </c>
      <c r="GE38" s="570">
        <v>-0.12932809098850243</v>
      </c>
      <c r="GF38" s="570">
        <v>-0.12932809098850243</v>
      </c>
      <c r="GG38" s="570">
        <v>-0.12932809098850243</v>
      </c>
      <c r="GH38" s="570">
        <v>-0.12932809098850243</v>
      </c>
    </row>
    <row r="39" spans="1:190" x14ac:dyDescent="0.15">
      <c r="A39">
        <f t="shared" si="6"/>
        <v>31</v>
      </c>
      <c r="B39" s="14" t="str">
        <f ca="1">OFFSET(Inputs!$E$10,$A39,0)</f>
        <v>std 25</v>
      </c>
      <c r="C39" s="14">
        <f ca="1">OFFSET(Inputs!$B$10,$A39,0)</f>
        <v>31</v>
      </c>
      <c r="D39" s="8" t="str">
        <f ca="1">OFFSET(Inputs!$D$10,$A39,0)&amp;" - "&amp;OFFSET(Inputs!$F$10,$A39,0)</f>
        <v>2008 T-20 - General Purpose Lighting -- 100 watt</v>
      </c>
      <c r="E39" s="24"/>
      <c r="F39" s="583">
        <v>0</v>
      </c>
      <c r="G39" s="583">
        <v>0</v>
      </c>
      <c r="H39" s="583">
        <v>0</v>
      </c>
      <c r="I39" s="583">
        <v>0</v>
      </c>
      <c r="J39" s="583">
        <v>0</v>
      </c>
      <c r="K39" s="583">
        <v>22.07657747811383</v>
      </c>
      <c r="L39" s="583">
        <v>0</v>
      </c>
      <c r="M39" s="583">
        <v>0</v>
      </c>
      <c r="N39" s="583">
        <v>0</v>
      </c>
      <c r="O39" s="583">
        <v>0</v>
      </c>
      <c r="P39" s="583">
        <v>0</v>
      </c>
      <c r="Q39" s="583">
        <v>0</v>
      </c>
      <c r="R39" s="583">
        <v>0</v>
      </c>
      <c r="S39" s="583">
        <v>0</v>
      </c>
      <c r="T39" s="583">
        <v>0</v>
      </c>
      <c r="U39" s="583">
        <v>0</v>
      </c>
      <c r="V39" s="583">
        <v>0</v>
      </c>
      <c r="W39" s="583">
        <v>0</v>
      </c>
      <c r="X39" s="583">
        <v>0</v>
      </c>
      <c r="Y39" s="583">
        <v>0</v>
      </c>
      <c r="Z39" s="583">
        <v>0</v>
      </c>
      <c r="AA39" s="583">
        <v>0</v>
      </c>
      <c r="AB39" s="583">
        <v>0</v>
      </c>
      <c r="AC39" s="583">
        <v>0</v>
      </c>
      <c r="AD39" s="583">
        <v>0</v>
      </c>
      <c r="AE39" s="583">
        <v>0</v>
      </c>
      <c r="AF39" s="583">
        <v>0</v>
      </c>
      <c r="AG39" s="583">
        <v>0</v>
      </c>
      <c r="AH39" s="583">
        <v>0</v>
      </c>
      <c r="AI39" s="583">
        <v>0</v>
      </c>
      <c r="AJ39" s="147"/>
      <c r="AK39" s="570">
        <v>0</v>
      </c>
      <c r="AL39" s="570">
        <v>0</v>
      </c>
      <c r="AM39" s="570">
        <v>0</v>
      </c>
      <c r="AN39" s="570">
        <v>0</v>
      </c>
      <c r="AO39" s="570">
        <v>0</v>
      </c>
      <c r="AP39" s="570">
        <v>15.789863624537567</v>
      </c>
      <c r="AQ39" s="570">
        <v>0</v>
      </c>
      <c r="AR39" s="570">
        <v>0</v>
      </c>
      <c r="AS39" s="570">
        <v>0</v>
      </c>
      <c r="AT39" s="570">
        <v>0</v>
      </c>
      <c r="AU39" s="570">
        <v>0</v>
      </c>
      <c r="AV39" s="570">
        <v>0</v>
      </c>
      <c r="AW39" s="570">
        <v>0</v>
      </c>
      <c r="AX39" s="570">
        <v>0</v>
      </c>
      <c r="AY39" s="570">
        <v>0</v>
      </c>
      <c r="AZ39" s="570">
        <v>0</v>
      </c>
      <c r="BA39" s="570">
        <v>0</v>
      </c>
      <c r="BB39" s="570">
        <v>0</v>
      </c>
      <c r="BC39" s="570">
        <v>0</v>
      </c>
      <c r="BD39" s="570">
        <v>0</v>
      </c>
      <c r="BE39" s="570">
        <v>0</v>
      </c>
      <c r="BF39" s="570">
        <v>0</v>
      </c>
      <c r="BG39" s="570">
        <v>0</v>
      </c>
      <c r="BH39" s="570">
        <v>0</v>
      </c>
      <c r="BI39" s="570">
        <v>0</v>
      </c>
      <c r="BJ39" s="570">
        <v>0</v>
      </c>
      <c r="BK39" s="570">
        <v>0</v>
      </c>
      <c r="BL39" s="570">
        <v>0</v>
      </c>
      <c r="BM39" s="570">
        <v>0</v>
      </c>
      <c r="BN39" s="570">
        <v>0</v>
      </c>
      <c r="BO39" s="147"/>
      <c r="BP39" s="577">
        <v>0</v>
      </c>
      <c r="BQ39" s="577">
        <v>0</v>
      </c>
      <c r="BR39" s="577">
        <v>0</v>
      </c>
      <c r="BS39" s="577">
        <v>0</v>
      </c>
      <c r="BT39" s="577">
        <v>0</v>
      </c>
      <c r="BU39" s="577">
        <v>3.6267488641578707</v>
      </c>
      <c r="BV39" s="577">
        <v>0</v>
      </c>
      <c r="BW39" s="577">
        <v>0</v>
      </c>
      <c r="BX39" s="577">
        <v>0</v>
      </c>
      <c r="BY39" s="577">
        <v>0</v>
      </c>
      <c r="BZ39" s="577">
        <v>0</v>
      </c>
      <c r="CA39" s="577">
        <v>0</v>
      </c>
      <c r="CB39" s="577">
        <v>0</v>
      </c>
      <c r="CC39" s="577">
        <v>0</v>
      </c>
      <c r="CD39" s="577">
        <v>0</v>
      </c>
      <c r="CE39" s="577">
        <v>0</v>
      </c>
      <c r="CF39" s="577">
        <v>0</v>
      </c>
      <c r="CG39" s="577">
        <v>0</v>
      </c>
      <c r="CH39" s="577">
        <v>0</v>
      </c>
      <c r="CI39" s="577">
        <v>0</v>
      </c>
      <c r="CJ39" s="577">
        <v>0</v>
      </c>
      <c r="CK39" s="577">
        <v>0</v>
      </c>
      <c r="CL39" s="577">
        <v>0</v>
      </c>
      <c r="CM39" s="577">
        <v>0</v>
      </c>
      <c r="CN39" s="577">
        <v>0</v>
      </c>
      <c r="CO39" s="577">
        <v>0</v>
      </c>
      <c r="CP39" s="577">
        <v>0</v>
      </c>
      <c r="CQ39" s="577">
        <v>0</v>
      </c>
      <c r="CR39" s="577">
        <v>0</v>
      </c>
      <c r="CS39" s="577">
        <v>0</v>
      </c>
      <c r="CT39" s="218"/>
      <c r="CU39" s="577">
        <v>0</v>
      </c>
      <c r="CV39" s="577">
        <v>0</v>
      </c>
      <c r="CW39" s="577">
        <v>0</v>
      </c>
      <c r="CX39" s="577">
        <v>0</v>
      </c>
      <c r="CY39" s="577">
        <v>0</v>
      </c>
      <c r="CZ39" s="577">
        <v>2.59396503023493</v>
      </c>
      <c r="DA39" s="577">
        <v>0</v>
      </c>
      <c r="DB39" s="577">
        <v>0</v>
      </c>
      <c r="DC39" s="577">
        <v>0</v>
      </c>
      <c r="DD39" s="577">
        <v>0</v>
      </c>
      <c r="DE39" s="577">
        <v>0</v>
      </c>
      <c r="DF39" s="577">
        <v>0</v>
      </c>
      <c r="DG39" s="577">
        <v>0</v>
      </c>
      <c r="DH39" s="577">
        <v>0</v>
      </c>
      <c r="DI39" s="577">
        <v>0</v>
      </c>
      <c r="DJ39" s="577">
        <v>0</v>
      </c>
      <c r="DK39" s="577">
        <v>0</v>
      </c>
      <c r="DL39" s="577">
        <v>0</v>
      </c>
      <c r="DM39" s="577">
        <v>0</v>
      </c>
      <c r="DN39" s="577">
        <v>0</v>
      </c>
      <c r="DO39" s="577">
        <v>0</v>
      </c>
      <c r="DP39" s="577">
        <v>0</v>
      </c>
      <c r="DQ39" s="577">
        <v>0</v>
      </c>
      <c r="DR39" s="577">
        <v>0</v>
      </c>
      <c r="DS39" s="577">
        <v>0</v>
      </c>
      <c r="DT39" s="577">
        <v>0</v>
      </c>
      <c r="DU39" s="577">
        <v>0</v>
      </c>
      <c r="DV39" s="577">
        <v>0</v>
      </c>
      <c r="DW39" s="577">
        <v>0</v>
      </c>
      <c r="DX39" s="577">
        <v>0</v>
      </c>
      <c r="DY39" s="147"/>
      <c r="DZ39" s="570">
        <v>0</v>
      </c>
      <c r="EA39" s="570">
        <v>0</v>
      </c>
      <c r="EB39" s="570">
        <v>0</v>
      </c>
      <c r="EC39" s="570">
        <v>0</v>
      </c>
      <c r="ED39" s="570">
        <v>0</v>
      </c>
      <c r="EE39" s="570">
        <v>-0.29421369836332456</v>
      </c>
      <c r="EF39" s="570">
        <v>0</v>
      </c>
      <c r="EG39" s="570">
        <v>0</v>
      </c>
      <c r="EH39" s="570">
        <v>0</v>
      </c>
      <c r="EI39" s="570">
        <v>0</v>
      </c>
      <c r="EJ39" s="570">
        <v>0</v>
      </c>
      <c r="EK39" s="570">
        <v>0</v>
      </c>
      <c r="EL39" s="570">
        <v>0</v>
      </c>
      <c r="EM39" s="570">
        <v>0</v>
      </c>
      <c r="EN39" s="570">
        <v>0</v>
      </c>
      <c r="EO39" s="570">
        <v>0</v>
      </c>
      <c r="EP39" s="570">
        <v>0</v>
      </c>
      <c r="EQ39" s="570">
        <v>0</v>
      </c>
      <c r="ER39" s="570">
        <v>0</v>
      </c>
      <c r="ES39" s="570">
        <v>0</v>
      </c>
      <c r="ET39" s="570">
        <v>0</v>
      </c>
      <c r="EU39" s="570">
        <v>0</v>
      </c>
      <c r="EV39" s="570">
        <v>0</v>
      </c>
      <c r="EW39" s="570">
        <v>0</v>
      </c>
      <c r="EX39" s="570">
        <v>0</v>
      </c>
      <c r="EY39" s="570">
        <v>0</v>
      </c>
      <c r="EZ39" s="570">
        <v>0</v>
      </c>
      <c r="FA39" s="570">
        <v>0</v>
      </c>
      <c r="FB39" s="570">
        <v>0</v>
      </c>
      <c r="FC39" s="570">
        <v>0</v>
      </c>
      <c r="FD39" s="147"/>
      <c r="FE39" s="570">
        <v>0</v>
      </c>
      <c r="FF39" s="570">
        <v>0</v>
      </c>
      <c r="FG39" s="570">
        <v>0</v>
      </c>
      <c r="FH39" s="570">
        <v>0</v>
      </c>
      <c r="FI39" s="570">
        <v>0</v>
      </c>
      <c r="FJ39" s="570">
        <v>-0.21043090480094823</v>
      </c>
      <c r="FK39" s="570">
        <v>0</v>
      </c>
      <c r="FL39" s="570">
        <v>0</v>
      </c>
      <c r="FM39" s="570">
        <v>0</v>
      </c>
      <c r="FN39" s="570">
        <v>0</v>
      </c>
      <c r="FO39" s="570">
        <v>0</v>
      </c>
      <c r="FP39" s="570">
        <v>0</v>
      </c>
      <c r="FQ39" s="570">
        <v>0</v>
      </c>
      <c r="FR39" s="570">
        <v>0</v>
      </c>
      <c r="FS39" s="570">
        <v>0</v>
      </c>
      <c r="FT39" s="570">
        <v>0</v>
      </c>
      <c r="FU39" s="570">
        <v>0</v>
      </c>
      <c r="FV39" s="570">
        <v>0</v>
      </c>
      <c r="FW39" s="570">
        <v>0</v>
      </c>
      <c r="FX39" s="570">
        <v>0</v>
      </c>
      <c r="FY39" s="570">
        <v>0</v>
      </c>
      <c r="FZ39" s="570">
        <v>0</v>
      </c>
      <c r="GA39" s="570">
        <v>0</v>
      </c>
      <c r="GB39" s="570">
        <v>0</v>
      </c>
      <c r="GC39" s="570">
        <v>0</v>
      </c>
      <c r="GD39" s="570">
        <v>0</v>
      </c>
      <c r="GE39" s="570">
        <v>0</v>
      </c>
      <c r="GF39" s="570">
        <v>0</v>
      </c>
      <c r="GG39" s="570">
        <v>0</v>
      </c>
      <c r="GH39" s="570">
        <v>0</v>
      </c>
    </row>
    <row r="40" spans="1:190" x14ac:dyDescent="0.15">
      <c r="A40">
        <f t="shared" si="6"/>
        <v>32</v>
      </c>
      <c r="B40" s="14" t="str">
        <f ca="1">OFFSET(Inputs!$E$10,$A40,0)</f>
        <v>std 26</v>
      </c>
      <c r="C40" s="14">
        <f ca="1">OFFSET(Inputs!$B$10,$A40,0)</f>
        <v>32</v>
      </c>
      <c r="D40" s="8" t="str">
        <f ca="1">OFFSET(Inputs!$D$10,$A40,0)&amp;" - "&amp;OFFSET(Inputs!$F$10,$A40,0)</f>
        <v>2008 T-20 - General Purpose Lighting -- 75 watt</v>
      </c>
      <c r="E40" s="24"/>
      <c r="F40" s="583">
        <v>0</v>
      </c>
      <c r="G40" s="583">
        <v>0</v>
      </c>
      <c r="H40" s="583">
        <v>0</v>
      </c>
      <c r="I40" s="583">
        <v>0</v>
      </c>
      <c r="J40" s="583">
        <v>0</v>
      </c>
      <c r="K40" s="583">
        <v>0</v>
      </c>
      <c r="L40" s="583">
        <v>16.933441869629974</v>
      </c>
      <c r="M40" s="583">
        <v>0</v>
      </c>
      <c r="N40" s="583">
        <v>0</v>
      </c>
      <c r="O40" s="583">
        <v>0</v>
      </c>
      <c r="P40" s="583">
        <v>0</v>
      </c>
      <c r="Q40" s="583">
        <v>0</v>
      </c>
      <c r="R40" s="583">
        <v>0</v>
      </c>
      <c r="S40" s="583">
        <v>0</v>
      </c>
      <c r="T40" s="583">
        <v>0</v>
      </c>
      <c r="U40" s="583">
        <v>0</v>
      </c>
      <c r="V40" s="583">
        <v>0</v>
      </c>
      <c r="W40" s="583">
        <v>0</v>
      </c>
      <c r="X40" s="583">
        <v>0</v>
      </c>
      <c r="Y40" s="583">
        <v>0</v>
      </c>
      <c r="Z40" s="583">
        <v>0</v>
      </c>
      <c r="AA40" s="583">
        <v>0</v>
      </c>
      <c r="AB40" s="583">
        <v>0</v>
      </c>
      <c r="AC40" s="583">
        <v>0</v>
      </c>
      <c r="AD40" s="583">
        <v>0</v>
      </c>
      <c r="AE40" s="583">
        <v>0</v>
      </c>
      <c r="AF40" s="583">
        <v>0</v>
      </c>
      <c r="AG40" s="583">
        <v>0</v>
      </c>
      <c r="AH40" s="583">
        <v>0</v>
      </c>
      <c r="AI40" s="583">
        <v>0</v>
      </c>
      <c r="AJ40" s="147"/>
      <c r="AK40" s="570">
        <v>0</v>
      </c>
      <c r="AL40" s="570">
        <v>0</v>
      </c>
      <c r="AM40" s="570">
        <v>0</v>
      </c>
      <c r="AN40" s="570">
        <v>0</v>
      </c>
      <c r="AO40" s="570">
        <v>0</v>
      </c>
      <c r="AP40" s="570">
        <v>0</v>
      </c>
      <c r="AQ40" s="570">
        <v>11.848375843145234</v>
      </c>
      <c r="AR40" s="570">
        <v>0</v>
      </c>
      <c r="AS40" s="570">
        <v>0</v>
      </c>
      <c r="AT40" s="570">
        <v>0</v>
      </c>
      <c r="AU40" s="570">
        <v>0</v>
      </c>
      <c r="AV40" s="570">
        <v>0</v>
      </c>
      <c r="AW40" s="570">
        <v>0</v>
      </c>
      <c r="AX40" s="570">
        <v>0</v>
      </c>
      <c r="AY40" s="570">
        <v>0</v>
      </c>
      <c r="AZ40" s="570">
        <v>0</v>
      </c>
      <c r="BA40" s="570">
        <v>0</v>
      </c>
      <c r="BB40" s="570">
        <v>0</v>
      </c>
      <c r="BC40" s="570">
        <v>0</v>
      </c>
      <c r="BD40" s="570">
        <v>0</v>
      </c>
      <c r="BE40" s="570">
        <v>0</v>
      </c>
      <c r="BF40" s="570">
        <v>0</v>
      </c>
      <c r="BG40" s="570">
        <v>0</v>
      </c>
      <c r="BH40" s="570">
        <v>0</v>
      </c>
      <c r="BI40" s="570">
        <v>0</v>
      </c>
      <c r="BJ40" s="570">
        <v>0</v>
      </c>
      <c r="BK40" s="570">
        <v>0</v>
      </c>
      <c r="BL40" s="570">
        <v>0</v>
      </c>
      <c r="BM40" s="570">
        <v>0</v>
      </c>
      <c r="BN40" s="570">
        <v>0</v>
      </c>
      <c r="BO40" s="147"/>
      <c r="BP40" s="577">
        <v>0</v>
      </c>
      <c r="BQ40" s="577">
        <v>0</v>
      </c>
      <c r="BR40" s="577">
        <v>0</v>
      </c>
      <c r="BS40" s="577">
        <v>0</v>
      </c>
      <c r="BT40" s="577">
        <v>0</v>
      </c>
      <c r="BU40" s="577">
        <v>0</v>
      </c>
      <c r="BV40" s="577">
        <v>2.7827128624796789</v>
      </c>
      <c r="BW40" s="577">
        <v>0</v>
      </c>
      <c r="BX40" s="577">
        <v>0</v>
      </c>
      <c r="BY40" s="577">
        <v>0</v>
      </c>
      <c r="BZ40" s="577">
        <v>0</v>
      </c>
      <c r="CA40" s="577">
        <v>0</v>
      </c>
      <c r="CB40" s="577">
        <v>0</v>
      </c>
      <c r="CC40" s="577">
        <v>0</v>
      </c>
      <c r="CD40" s="577">
        <v>0</v>
      </c>
      <c r="CE40" s="577">
        <v>0</v>
      </c>
      <c r="CF40" s="577">
        <v>0</v>
      </c>
      <c r="CG40" s="577">
        <v>0</v>
      </c>
      <c r="CH40" s="577">
        <v>0</v>
      </c>
      <c r="CI40" s="577">
        <v>0</v>
      </c>
      <c r="CJ40" s="577">
        <v>0</v>
      </c>
      <c r="CK40" s="577">
        <v>0</v>
      </c>
      <c r="CL40" s="577">
        <v>0</v>
      </c>
      <c r="CM40" s="577">
        <v>0</v>
      </c>
      <c r="CN40" s="577">
        <v>0</v>
      </c>
      <c r="CO40" s="577">
        <v>0</v>
      </c>
      <c r="CP40" s="577">
        <v>0</v>
      </c>
      <c r="CQ40" s="577">
        <v>0</v>
      </c>
      <c r="CR40" s="577">
        <v>0</v>
      </c>
      <c r="CS40" s="577">
        <v>0</v>
      </c>
      <c r="CT40" s="218"/>
      <c r="CU40" s="577">
        <v>0</v>
      </c>
      <c r="CV40" s="577">
        <v>0</v>
      </c>
      <c r="CW40" s="577">
        <v>0</v>
      </c>
      <c r="CX40" s="577">
        <v>0</v>
      </c>
      <c r="CY40" s="577">
        <v>0</v>
      </c>
      <c r="CZ40" s="577">
        <v>0</v>
      </c>
      <c r="DA40" s="577">
        <v>1.9470718423374029</v>
      </c>
      <c r="DB40" s="577">
        <v>0</v>
      </c>
      <c r="DC40" s="577">
        <v>0</v>
      </c>
      <c r="DD40" s="577">
        <v>0</v>
      </c>
      <c r="DE40" s="577">
        <v>0</v>
      </c>
      <c r="DF40" s="577">
        <v>0</v>
      </c>
      <c r="DG40" s="577">
        <v>0</v>
      </c>
      <c r="DH40" s="577">
        <v>0</v>
      </c>
      <c r="DI40" s="577">
        <v>0</v>
      </c>
      <c r="DJ40" s="577">
        <v>0</v>
      </c>
      <c r="DK40" s="577">
        <v>0</v>
      </c>
      <c r="DL40" s="577">
        <v>0</v>
      </c>
      <c r="DM40" s="577">
        <v>0</v>
      </c>
      <c r="DN40" s="577">
        <v>0</v>
      </c>
      <c r="DO40" s="577">
        <v>0</v>
      </c>
      <c r="DP40" s="577">
        <v>0</v>
      </c>
      <c r="DQ40" s="577">
        <v>0</v>
      </c>
      <c r="DR40" s="577">
        <v>0</v>
      </c>
      <c r="DS40" s="577">
        <v>0</v>
      </c>
      <c r="DT40" s="577">
        <v>0</v>
      </c>
      <c r="DU40" s="577">
        <v>0</v>
      </c>
      <c r="DV40" s="577">
        <v>0</v>
      </c>
      <c r="DW40" s="577">
        <v>0</v>
      </c>
      <c r="DX40" s="577">
        <v>0</v>
      </c>
      <c r="DY40" s="147"/>
      <c r="DZ40" s="570">
        <v>0</v>
      </c>
      <c r="EA40" s="570">
        <v>0</v>
      </c>
      <c r="EB40" s="570">
        <v>0</v>
      </c>
      <c r="EC40" s="570">
        <v>0</v>
      </c>
      <c r="ED40" s="570">
        <v>0</v>
      </c>
      <c r="EE40" s="570">
        <v>0</v>
      </c>
      <c r="EF40" s="570">
        <v>-0.22567132805903842</v>
      </c>
      <c r="EG40" s="570">
        <v>0</v>
      </c>
      <c r="EH40" s="570">
        <v>0</v>
      </c>
      <c r="EI40" s="570">
        <v>0</v>
      </c>
      <c r="EJ40" s="570">
        <v>0</v>
      </c>
      <c r="EK40" s="570">
        <v>0</v>
      </c>
      <c r="EL40" s="570">
        <v>0</v>
      </c>
      <c r="EM40" s="570">
        <v>0</v>
      </c>
      <c r="EN40" s="570">
        <v>0</v>
      </c>
      <c r="EO40" s="570">
        <v>0</v>
      </c>
      <c r="EP40" s="570">
        <v>0</v>
      </c>
      <c r="EQ40" s="570">
        <v>0</v>
      </c>
      <c r="ER40" s="570">
        <v>0</v>
      </c>
      <c r="ES40" s="570">
        <v>0</v>
      </c>
      <c r="ET40" s="570">
        <v>0</v>
      </c>
      <c r="EU40" s="570">
        <v>0</v>
      </c>
      <c r="EV40" s="570">
        <v>0</v>
      </c>
      <c r="EW40" s="570">
        <v>0</v>
      </c>
      <c r="EX40" s="570">
        <v>0</v>
      </c>
      <c r="EY40" s="570">
        <v>0</v>
      </c>
      <c r="EZ40" s="570">
        <v>0</v>
      </c>
      <c r="FA40" s="570">
        <v>0</v>
      </c>
      <c r="FB40" s="570">
        <v>0</v>
      </c>
      <c r="FC40" s="570">
        <v>0</v>
      </c>
      <c r="FD40" s="147"/>
      <c r="FE40" s="570">
        <v>0</v>
      </c>
      <c r="FF40" s="570">
        <v>0</v>
      </c>
      <c r="FG40" s="570">
        <v>0</v>
      </c>
      <c r="FH40" s="570">
        <v>0</v>
      </c>
      <c r="FI40" s="570">
        <v>0</v>
      </c>
      <c r="FJ40" s="570">
        <v>0</v>
      </c>
      <c r="FK40" s="570">
        <v>-0.15790284883906136</v>
      </c>
      <c r="FL40" s="570">
        <v>0</v>
      </c>
      <c r="FM40" s="570">
        <v>0</v>
      </c>
      <c r="FN40" s="570">
        <v>0</v>
      </c>
      <c r="FO40" s="570">
        <v>0</v>
      </c>
      <c r="FP40" s="570">
        <v>0</v>
      </c>
      <c r="FQ40" s="570">
        <v>0</v>
      </c>
      <c r="FR40" s="570">
        <v>0</v>
      </c>
      <c r="FS40" s="570">
        <v>0</v>
      </c>
      <c r="FT40" s="570">
        <v>0</v>
      </c>
      <c r="FU40" s="570">
        <v>0</v>
      </c>
      <c r="FV40" s="570">
        <v>0</v>
      </c>
      <c r="FW40" s="570">
        <v>0</v>
      </c>
      <c r="FX40" s="570">
        <v>0</v>
      </c>
      <c r="FY40" s="570">
        <v>0</v>
      </c>
      <c r="FZ40" s="570">
        <v>0</v>
      </c>
      <c r="GA40" s="570">
        <v>0</v>
      </c>
      <c r="GB40" s="570">
        <v>0</v>
      </c>
      <c r="GC40" s="570">
        <v>0</v>
      </c>
      <c r="GD40" s="570">
        <v>0</v>
      </c>
      <c r="GE40" s="570">
        <v>0</v>
      </c>
      <c r="GF40" s="570">
        <v>0</v>
      </c>
      <c r="GG40" s="570">
        <v>0</v>
      </c>
      <c r="GH40" s="570">
        <v>0</v>
      </c>
    </row>
    <row r="41" spans="1:190" x14ac:dyDescent="0.15">
      <c r="A41">
        <f t="shared" si="6"/>
        <v>33</v>
      </c>
      <c r="B41" s="14" t="str">
        <f ca="1">OFFSET(Inputs!$E$10,$A41,0)</f>
        <v>std 27</v>
      </c>
      <c r="C41" s="14">
        <f ca="1">OFFSET(Inputs!$B$10,$A41,0)</f>
        <v>33</v>
      </c>
      <c r="D41" s="8" t="str">
        <f ca="1">OFFSET(Inputs!$D$10,$A41,0)&amp;" - "&amp;OFFSET(Inputs!$F$10,$A41,0)</f>
        <v>2008 T-20 - General Purpose Lighting -- 60 and 40 watt</v>
      </c>
      <c r="E41" s="24"/>
      <c r="F41" s="583">
        <v>0</v>
      </c>
      <c r="G41" s="583">
        <v>0</v>
      </c>
      <c r="H41" s="583">
        <v>0</v>
      </c>
      <c r="I41" s="583">
        <v>0</v>
      </c>
      <c r="J41" s="583">
        <v>0</v>
      </c>
      <c r="K41" s="583">
        <v>0</v>
      </c>
      <c r="L41" s="583">
        <v>0</v>
      </c>
      <c r="M41" s="583">
        <v>81.063525075359948</v>
      </c>
      <c r="N41" s="583">
        <v>0</v>
      </c>
      <c r="O41" s="583">
        <v>0</v>
      </c>
      <c r="P41" s="583">
        <v>0</v>
      </c>
      <c r="Q41" s="583">
        <v>0</v>
      </c>
      <c r="R41" s="583">
        <v>0</v>
      </c>
      <c r="S41" s="583">
        <v>0</v>
      </c>
      <c r="T41" s="583">
        <v>0</v>
      </c>
      <c r="U41" s="583">
        <v>0</v>
      </c>
      <c r="V41" s="583">
        <v>0</v>
      </c>
      <c r="W41" s="583">
        <v>0</v>
      </c>
      <c r="X41" s="583">
        <v>0</v>
      </c>
      <c r="Y41" s="583">
        <v>0</v>
      </c>
      <c r="Z41" s="583">
        <v>0</v>
      </c>
      <c r="AA41" s="583">
        <v>0</v>
      </c>
      <c r="AB41" s="583">
        <v>0</v>
      </c>
      <c r="AC41" s="583">
        <v>0</v>
      </c>
      <c r="AD41" s="583">
        <v>0</v>
      </c>
      <c r="AE41" s="583">
        <v>0</v>
      </c>
      <c r="AF41" s="583">
        <v>0</v>
      </c>
      <c r="AG41" s="583">
        <v>0</v>
      </c>
      <c r="AH41" s="583">
        <v>0</v>
      </c>
      <c r="AI41" s="583">
        <v>0</v>
      </c>
      <c r="AJ41" s="147"/>
      <c r="AK41" s="570">
        <v>0</v>
      </c>
      <c r="AL41" s="570">
        <v>0</v>
      </c>
      <c r="AM41" s="570">
        <v>0</v>
      </c>
      <c r="AN41" s="570">
        <v>0</v>
      </c>
      <c r="AO41" s="570">
        <v>0</v>
      </c>
      <c r="AP41" s="570">
        <v>0</v>
      </c>
      <c r="AQ41" s="570">
        <v>0</v>
      </c>
      <c r="AR41" s="570">
        <v>55.713319247912118</v>
      </c>
      <c r="AS41" s="570">
        <v>0</v>
      </c>
      <c r="AT41" s="570">
        <v>0</v>
      </c>
      <c r="AU41" s="570">
        <v>0</v>
      </c>
      <c r="AV41" s="570">
        <v>0</v>
      </c>
      <c r="AW41" s="570">
        <v>0</v>
      </c>
      <c r="AX41" s="570">
        <v>0</v>
      </c>
      <c r="AY41" s="570">
        <v>0</v>
      </c>
      <c r="AZ41" s="570">
        <v>0</v>
      </c>
      <c r="BA41" s="570">
        <v>0</v>
      </c>
      <c r="BB41" s="570">
        <v>0</v>
      </c>
      <c r="BC41" s="570">
        <v>0</v>
      </c>
      <c r="BD41" s="570">
        <v>0</v>
      </c>
      <c r="BE41" s="570">
        <v>0</v>
      </c>
      <c r="BF41" s="570">
        <v>0</v>
      </c>
      <c r="BG41" s="570">
        <v>0</v>
      </c>
      <c r="BH41" s="570">
        <v>0</v>
      </c>
      <c r="BI41" s="570">
        <v>0</v>
      </c>
      <c r="BJ41" s="570">
        <v>0</v>
      </c>
      <c r="BK41" s="570">
        <v>0</v>
      </c>
      <c r="BL41" s="570">
        <v>0</v>
      </c>
      <c r="BM41" s="570">
        <v>0</v>
      </c>
      <c r="BN41" s="570">
        <v>0</v>
      </c>
      <c r="BO41" s="147"/>
      <c r="BP41" s="577">
        <v>0</v>
      </c>
      <c r="BQ41" s="577">
        <v>0</v>
      </c>
      <c r="BR41" s="577">
        <v>0</v>
      </c>
      <c r="BS41" s="577">
        <v>0</v>
      </c>
      <c r="BT41" s="577">
        <v>0</v>
      </c>
      <c r="BU41" s="577">
        <v>0</v>
      </c>
      <c r="BV41" s="577">
        <v>0</v>
      </c>
      <c r="BW41" s="577">
        <v>13.280302888647938</v>
      </c>
      <c r="BX41" s="577">
        <v>0</v>
      </c>
      <c r="BY41" s="577">
        <v>0</v>
      </c>
      <c r="BZ41" s="577">
        <v>0</v>
      </c>
      <c r="CA41" s="577">
        <v>0</v>
      </c>
      <c r="CB41" s="577">
        <v>0</v>
      </c>
      <c r="CC41" s="577">
        <v>0</v>
      </c>
      <c r="CD41" s="577">
        <v>0</v>
      </c>
      <c r="CE41" s="577">
        <v>0</v>
      </c>
      <c r="CF41" s="577">
        <v>0</v>
      </c>
      <c r="CG41" s="577">
        <v>0</v>
      </c>
      <c r="CH41" s="577">
        <v>0</v>
      </c>
      <c r="CI41" s="577">
        <v>0</v>
      </c>
      <c r="CJ41" s="577">
        <v>0</v>
      </c>
      <c r="CK41" s="577">
        <v>0</v>
      </c>
      <c r="CL41" s="577">
        <v>0</v>
      </c>
      <c r="CM41" s="577">
        <v>0</v>
      </c>
      <c r="CN41" s="577">
        <v>0</v>
      </c>
      <c r="CO41" s="577">
        <v>0</v>
      </c>
      <c r="CP41" s="577">
        <v>0</v>
      </c>
      <c r="CQ41" s="577">
        <v>0</v>
      </c>
      <c r="CR41" s="577">
        <v>0</v>
      </c>
      <c r="CS41" s="577">
        <v>0</v>
      </c>
      <c r="CT41" s="218"/>
      <c r="CU41" s="577">
        <v>0</v>
      </c>
      <c r="CV41" s="577">
        <v>0</v>
      </c>
      <c r="CW41" s="577">
        <v>0</v>
      </c>
      <c r="CX41" s="577">
        <v>0</v>
      </c>
      <c r="CY41" s="577">
        <v>0</v>
      </c>
      <c r="CZ41" s="577">
        <v>0</v>
      </c>
      <c r="DA41" s="577">
        <v>0</v>
      </c>
      <c r="DB41" s="577">
        <v>9.1272832492342335</v>
      </c>
      <c r="DC41" s="577">
        <v>0</v>
      </c>
      <c r="DD41" s="577">
        <v>0</v>
      </c>
      <c r="DE41" s="577">
        <v>0</v>
      </c>
      <c r="DF41" s="577">
        <v>0</v>
      </c>
      <c r="DG41" s="577">
        <v>0</v>
      </c>
      <c r="DH41" s="577">
        <v>0</v>
      </c>
      <c r="DI41" s="577">
        <v>0</v>
      </c>
      <c r="DJ41" s="577">
        <v>0</v>
      </c>
      <c r="DK41" s="577">
        <v>0</v>
      </c>
      <c r="DL41" s="577">
        <v>0</v>
      </c>
      <c r="DM41" s="577">
        <v>0</v>
      </c>
      <c r="DN41" s="577">
        <v>0</v>
      </c>
      <c r="DO41" s="577">
        <v>0</v>
      </c>
      <c r="DP41" s="577">
        <v>0</v>
      </c>
      <c r="DQ41" s="577">
        <v>0</v>
      </c>
      <c r="DR41" s="577">
        <v>0</v>
      </c>
      <c r="DS41" s="577">
        <v>0</v>
      </c>
      <c r="DT41" s="577">
        <v>0</v>
      </c>
      <c r="DU41" s="577">
        <v>0</v>
      </c>
      <c r="DV41" s="577">
        <v>0</v>
      </c>
      <c r="DW41" s="577">
        <v>0</v>
      </c>
      <c r="DX41" s="577">
        <v>0</v>
      </c>
      <c r="DY41" s="147"/>
      <c r="DZ41" s="570">
        <v>0</v>
      </c>
      <c r="EA41" s="570">
        <v>0</v>
      </c>
      <c r="EB41" s="570">
        <v>0</v>
      </c>
      <c r="EC41" s="570">
        <v>0</v>
      </c>
      <c r="ED41" s="570">
        <v>0</v>
      </c>
      <c r="EE41" s="570">
        <v>0</v>
      </c>
      <c r="EF41" s="570">
        <v>0</v>
      </c>
      <c r="EG41" s="570">
        <v>-1.080330478691004</v>
      </c>
      <c r="EH41" s="570">
        <v>0</v>
      </c>
      <c r="EI41" s="570">
        <v>0</v>
      </c>
      <c r="EJ41" s="570">
        <v>0</v>
      </c>
      <c r="EK41" s="570">
        <v>0</v>
      </c>
      <c r="EL41" s="570">
        <v>0</v>
      </c>
      <c r="EM41" s="570">
        <v>0</v>
      </c>
      <c r="EN41" s="570">
        <v>0</v>
      </c>
      <c r="EO41" s="570">
        <v>0</v>
      </c>
      <c r="EP41" s="570">
        <v>0</v>
      </c>
      <c r="EQ41" s="570">
        <v>0</v>
      </c>
      <c r="ER41" s="570">
        <v>0</v>
      </c>
      <c r="ES41" s="570">
        <v>0</v>
      </c>
      <c r="ET41" s="570">
        <v>0</v>
      </c>
      <c r="EU41" s="570">
        <v>0</v>
      </c>
      <c r="EV41" s="570">
        <v>0</v>
      </c>
      <c r="EW41" s="570">
        <v>0</v>
      </c>
      <c r="EX41" s="570">
        <v>0</v>
      </c>
      <c r="EY41" s="570">
        <v>0</v>
      </c>
      <c r="EZ41" s="570">
        <v>0</v>
      </c>
      <c r="FA41" s="570">
        <v>0</v>
      </c>
      <c r="FB41" s="570">
        <v>0</v>
      </c>
      <c r="FC41" s="570">
        <v>0</v>
      </c>
      <c r="FD41" s="147"/>
      <c r="FE41" s="570">
        <v>0</v>
      </c>
      <c r="FF41" s="570">
        <v>0</v>
      </c>
      <c r="FG41" s="570">
        <v>0</v>
      </c>
      <c r="FH41" s="570">
        <v>0</v>
      </c>
      <c r="FI41" s="570">
        <v>0</v>
      </c>
      <c r="FJ41" s="570">
        <v>0</v>
      </c>
      <c r="FK41" s="570">
        <v>0</v>
      </c>
      <c r="FL41" s="570">
        <v>-0.74248926131213355</v>
      </c>
      <c r="FM41" s="570">
        <v>0</v>
      </c>
      <c r="FN41" s="570">
        <v>0</v>
      </c>
      <c r="FO41" s="570">
        <v>0</v>
      </c>
      <c r="FP41" s="570">
        <v>0</v>
      </c>
      <c r="FQ41" s="570">
        <v>0</v>
      </c>
      <c r="FR41" s="570">
        <v>0</v>
      </c>
      <c r="FS41" s="570">
        <v>0</v>
      </c>
      <c r="FT41" s="570">
        <v>0</v>
      </c>
      <c r="FU41" s="570">
        <v>0</v>
      </c>
      <c r="FV41" s="570">
        <v>0</v>
      </c>
      <c r="FW41" s="570">
        <v>0</v>
      </c>
      <c r="FX41" s="570">
        <v>0</v>
      </c>
      <c r="FY41" s="570">
        <v>0</v>
      </c>
      <c r="FZ41" s="570">
        <v>0</v>
      </c>
      <c r="GA41" s="570">
        <v>0</v>
      </c>
      <c r="GB41" s="570">
        <v>0</v>
      </c>
      <c r="GC41" s="570">
        <v>0</v>
      </c>
      <c r="GD41" s="570">
        <v>0</v>
      </c>
      <c r="GE41" s="570">
        <v>0</v>
      </c>
      <c r="GF41" s="570">
        <v>0</v>
      </c>
      <c r="GG41" s="570">
        <v>0</v>
      </c>
      <c r="GH41" s="570">
        <v>0</v>
      </c>
    </row>
    <row r="42" spans="1:190" x14ac:dyDescent="0.15">
      <c r="A42">
        <f t="shared" si="6"/>
        <v>34</v>
      </c>
      <c r="B42" s="14" t="str">
        <f ca="1">OFFSET(Inputs!$E$10,$A42,0)</f>
        <v>std 28a</v>
      </c>
      <c r="C42" s="14">
        <f ca="1">OFFSET(Inputs!$B$10,$A42,0)</f>
        <v>34</v>
      </c>
      <c r="D42" s="8" t="str">
        <f ca="1">OFFSET(Inputs!$D$10,$A42,0)&amp;" - "&amp;OFFSET(Inputs!$F$10,$A42,0)</f>
        <v>2009 T-20 - Televisions - Tier 1</v>
      </c>
      <c r="E42" s="24"/>
      <c r="F42" s="583">
        <v>0</v>
      </c>
      <c r="G42" s="583">
        <v>0</v>
      </c>
      <c r="H42" s="583">
        <v>0</v>
      </c>
      <c r="I42" s="583">
        <v>0</v>
      </c>
      <c r="J42" s="583">
        <v>0</v>
      </c>
      <c r="K42" s="583">
        <v>119.32795558942738</v>
      </c>
      <c r="L42" s="583">
        <v>119.32795558942738</v>
      </c>
      <c r="M42" s="583">
        <v>133.8467144951131</v>
      </c>
      <c r="N42" s="583">
        <v>133.8467144951131</v>
      </c>
      <c r="O42" s="583">
        <v>133.8467144951131</v>
      </c>
      <c r="P42" s="583">
        <v>133.8467144951131</v>
      </c>
      <c r="Q42" s="583">
        <v>133.8467144951131</v>
      </c>
      <c r="R42" s="583">
        <v>133.8467144951131</v>
      </c>
      <c r="S42" s="583">
        <v>133.8467144951131</v>
      </c>
      <c r="T42" s="583">
        <v>133.8467144951131</v>
      </c>
      <c r="U42" s="583">
        <v>133.8467144951131</v>
      </c>
      <c r="V42" s="583">
        <v>133.8467144951131</v>
      </c>
      <c r="W42" s="583">
        <v>133.8467144951131</v>
      </c>
      <c r="X42" s="583">
        <v>133.8467144951131</v>
      </c>
      <c r="Y42" s="583">
        <v>133.8467144951131</v>
      </c>
      <c r="Z42" s="583">
        <v>133.8467144951131</v>
      </c>
      <c r="AA42" s="583">
        <v>133.8467144951131</v>
      </c>
      <c r="AB42" s="583">
        <v>133.8467144951131</v>
      </c>
      <c r="AC42" s="583">
        <v>133.8467144951131</v>
      </c>
      <c r="AD42" s="583">
        <v>133.8467144951131</v>
      </c>
      <c r="AE42" s="583">
        <v>133.8467144951131</v>
      </c>
      <c r="AF42" s="583">
        <v>133.8467144951131</v>
      </c>
      <c r="AG42" s="583">
        <v>133.8467144951131</v>
      </c>
      <c r="AH42" s="583">
        <v>133.8467144951131</v>
      </c>
      <c r="AI42" s="583">
        <v>133.8467144951131</v>
      </c>
      <c r="AJ42" s="147"/>
      <c r="AK42" s="570">
        <v>0</v>
      </c>
      <c r="AL42" s="570">
        <v>0</v>
      </c>
      <c r="AM42" s="570">
        <v>0</v>
      </c>
      <c r="AN42" s="570">
        <v>0</v>
      </c>
      <c r="AO42" s="570">
        <v>0</v>
      </c>
      <c r="AP42" s="570">
        <v>40.384786090488916</v>
      </c>
      <c r="AQ42" s="570">
        <v>34.053444680380295</v>
      </c>
      <c r="AR42" s="570">
        <v>31.584221713876527</v>
      </c>
      <c r="AS42" s="570">
        <v>27.747537735262579</v>
      </c>
      <c r="AT42" s="570">
        <v>24.874483177656217</v>
      </c>
      <c r="AU42" s="570">
        <v>22.624953539525308</v>
      </c>
      <c r="AV42" s="570">
        <v>20.764114760288233</v>
      </c>
      <c r="AW42" s="570">
        <v>19.138110041632814</v>
      </c>
      <c r="AX42" s="570">
        <v>17.657864395062592</v>
      </c>
      <c r="AY42" s="570">
        <v>16.266693736988866</v>
      </c>
      <c r="AZ42" s="570">
        <v>14.916011710049897</v>
      </c>
      <c r="BA42" s="570">
        <v>14.875523078915126</v>
      </c>
      <c r="BB42" s="570">
        <v>14.851229900234268</v>
      </c>
      <c r="BC42" s="570">
        <v>14.835034447780357</v>
      </c>
      <c r="BD42" s="570">
        <v>14.826936721553405</v>
      </c>
      <c r="BE42" s="570">
        <v>14.826936721553405</v>
      </c>
      <c r="BF42" s="570">
        <v>14.826936721553405</v>
      </c>
      <c r="BG42" s="570">
        <v>14.818838995326443</v>
      </c>
      <c r="BH42" s="570">
        <v>14.818838995326443</v>
      </c>
      <c r="BI42" s="570">
        <v>14.818838995326443</v>
      </c>
      <c r="BJ42" s="570">
        <v>14.818838995326443</v>
      </c>
      <c r="BK42" s="570">
        <v>14.818838995326443</v>
      </c>
      <c r="BL42" s="570">
        <v>14.818838995326443</v>
      </c>
      <c r="BM42" s="570">
        <v>14.818838995326443</v>
      </c>
      <c r="BN42" s="570">
        <v>14.818838995326443</v>
      </c>
      <c r="BO42" s="147"/>
      <c r="BP42" s="577">
        <v>0</v>
      </c>
      <c r="BQ42" s="577">
        <v>0</v>
      </c>
      <c r="BR42" s="577">
        <v>0</v>
      </c>
      <c r="BS42" s="577">
        <v>0</v>
      </c>
      <c r="BT42" s="577">
        <v>0</v>
      </c>
      <c r="BU42" s="577">
        <v>13.637480638791699</v>
      </c>
      <c r="BV42" s="577">
        <v>13.637480638791699</v>
      </c>
      <c r="BW42" s="577">
        <v>15.296767370870066</v>
      </c>
      <c r="BX42" s="577">
        <v>15.296767370870066</v>
      </c>
      <c r="BY42" s="577">
        <v>15.296767370870066</v>
      </c>
      <c r="BZ42" s="577">
        <v>15.296767370870066</v>
      </c>
      <c r="CA42" s="577">
        <v>15.296767370870066</v>
      </c>
      <c r="CB42" s="577">
        <v>15.296767370870066</v>
      </c>
      <c r="CC42" s="577">
        <v>15.296767370870066</v>
      </c>
      <c r="CD42" s="577">
        <v>15.296767370870066</v>
      </c>
      <c r="CE42" s="577">
        <v>15.296767370870066</v>
      </c>
      <c r="CF42" s="577">
        <v>15.296767370870066</v>
      </c>
      <c r="CG42" s="577">
        <v>15.296767370870066</v>
      </c>
      <c r="CH42" s="577">
        <v>15.296767370870066</v>
      </c>
      <c r="CI42" s="577">
        <v>15.296767370870066</v>
      </c>
      <c r="CJ42" s="577">
        <v>15.296767370870066</v>
      </c>
      <c r="CK42" s="577">
        <v>15.296767370870066</v>
      </c>
      <c r="CL42" s="577">
        <v>15.296767370870066</v>
      </c>
      <c r="CM42" s="577">
        <v>15.296767370870066</v>
      </c>
      <c r="CN42" s="577">
        <v>15.296767370870066</v>
      </c>
      <c r="CO42" s="577">
        <v>15.296767370870066</v>
      </c>
      <c r="CP42" s="577">
        <v>15.296767370870066</v>
      </c>
      <c r="CQ42" s="577">
        <v>15.296767370870066</v>
      </c>
      <c r="CR42" s="577">
        <v>15.296767370870066</v>
      </c>
      <c r="CS42" s="577">
        <v>15.296767370870066</v>
      </c>
      <c r="CT42" s="218"/>
      <c r="CU42" s="577">
        <v>0</v>
      </c>
      <c r="CV42" s="577">
        <v>0</v>
      </c>
      <c r="CW42" s="577">
        <v>0</v>
      </c>
      <c r="CX42" s="577">
        <v>0</v>
      </c>
      <c r="CY42" s="577">
        <v>0</v>
      </c>
      <c r="CZ42" s="577">
        <v>4.6154041246273048</v>
      </c>
      <c r="DA42" s="577">
        <v>3.8918222491863204</v>
      </c>
      <c r="DB42" s="577">
        <v>3.6096253387287462</v>
      </c>
      <c r="DC42" s="577">
        <v>3.1711471697442959</v>
      </c>
      <c r="DD42" s="577">
        <v>2.8427980774464245</v>
      </c>
      <c r="DE42" s="577">
        <v>2.585708975945749</v>
      </c>
      <c r="DF42" s="577">
        <v>2.3730416868900828</v>
      </c>
      <c r="DG42" s="577">
        <v>2.1872125761866075</v>
      </c>
      <c r="DH42" s="577">
        <v>2.0180416451500092</v>
      </c>
      <c r="DI42" s="577">
        <v>1.859050712798727</v>
      </c>
      <c r="DJ42" s="577">
        <v>1.704687052577132</v>
      </c>
      <c r="DK42" s="577">
        <v>1.7000597804474418</v>
      </c>
      <c r="DL42" s="577">
        <v>1.6972834171696296</v>
      </c>
      <c r="DM42" s="577">
        <v>1.6954325083177546</v>
      </c>
      <c r="DN42" s="577">
        <v>1.6945070538918172</v>
      </c>
      <c r="DO42" s="577">
        <v>1.6945070538918172</v>
      </c>
      <c r="DP42" s="577">
        <v>1.6945070538918172</v>
      </c>
      <c r="DQ42" s="577">
        <v>1.6935815994658798</v>
      </c>
      <c r="DR42" s="577">
        <v>1.6935815994658798</v>
      </c>
      <c r="DS42" s="577">
        <v>1.6935815994658798</v>
      </c>
      <c r="DT42" s="577">
        <v>1.6935815994658798</v>
      </c>
      <c r="DU42" s="577">
        <v>1.6935815994658798</v>
      </c>
      <c r="DV42" s="577">
        <v>1.6935815994658798</v>
      </c>
      <c r="DW42" s="577">
        <v>1.6935815994658798</v>
      </c>
      <c r="DX42" s="577">
        <v>1.6935815994658798</v>
      </c>
      <c r="DY42" s="147"/>
      <c r="DZ42" s="570">
        <v>0</v>
      </c>
      <c r="EA42" s="570">
        <v>0</v>
      </c>
      <c r="EB42" s="570">
        <v>0</v>
      </c>
      <c r="EC42" s="570">
        <v>0</v>
      </c>
      <c r="ED42" s="570">
        <v>0</v>
      </c>
      <c r="EE42" s="570">
        <v>-2.7118851898521554</v>
      </c>
      <c r="EF42" s="570">
        <v>-2.7118851898521554</v>
      </c>
      <c r="EG42" s="570">
        <v>-3.0418431368971452</v>
      </c>
      <c r="EH42" s="570">
        <v>-3.0418431368971452</v>
      </c>
      <c r="EI42" s="570">
        <v>-3.0418431368971452</v>
      </c>
      <c r="EJ42" s="570">
        <v>-3.0418431368971452</v>
      </c>
      <c r="EK42" s="570">
        <v>-3.0418431368971452</v>
      </c>
      <c r="EL42" s="570">
        <v>-3.0418431368971452</v>
      </c>
      <c r="EM42" s="570">
        <v>-3.0418431368971452</v>
      </c>
      <c r="EN42" s="570">
        <v>-3.0418431368971452</v>
      </c>
      <c r="EO42" s="570">
        <v>-3.0418431368971452</v>
      </c>
      <c r="EP42" s="570">
        <v>-3.0418431368971452</v>
      </c>
      <c r="EQ42" s="570">
        <v>-3.0418431368971452</v>
      </c>
      <c r="ER42" s="570">
        <v>-3.0418431368971452</v>
      </c>
      <c r="ES42" s="570">
        <v>-3.0418431368971452</v>
      </c>
      <c r="ET42" s="570">
        <v>-3.0418431368971452</v>
      </c>
      <c r="EU42" s="570">
        <v>-3.0418431368971452</v>
      </c>
      <c r="EV42" s="570">
        <v>-3.0418431368971452</v>
      </c>
      <c r="EW42" s="570">
        <v>-3.0418431368971452</v>
      </c>
      <c r="EX42" s="570">
        <v>-3.0418431368971452</v>
      </c>
      <c r="EY42" s="570">
        <v>-3.0418431368971452</v>
      </c>
      <c r="EZ42" s="570">
        <v>-3.0418431368971452</v>
      </c>
      <c r="FA42" s="570">
        <v>-3.0418431368971452</v>
      </c>
      <c r="FB42" s="570">
        <v>-3.0418431368971452</v>
      </c>
      <c r="FC42" s="570">
        <v>-3.0418431368971452</v>
      </c>
      <c r="FD42" s="147"/>
      <c r="FE42" s="570">
        <v>0</v>
      </c>
      <c r="FF42" s="570">
        <v>0</v>
      </c>
      <c r="FG42" s="570">
        <v>0</v>
      </c>
      <c r="FH42" s="570">
        <v>0</v>
      </c>
      <c r="FI42" s="570">
        <v>0</v>
      </c>
      <c r="FJ42" s="570">
        <v>-0.91779753330365199</v>
      </c>
      <c r="FK42" s="570">
        <v>-0.77390944842731602</v>
      </c>
      <c r="FL42" s="570">
        <v>-0.71779309949442871</v>
      </c>
      <c r="FM42" s="570">
        <v>-0.63059939531713138</v>
      </c>
      <c r="FN42" s="570">
        <v>-0.56530544080392509</v>
      </c>
      <c r="FO42" s="570">
        <v>-0.51418191254395407</v>
      </c>
      <c r="FP42" s="570">
        <v>-0.4718918967535326</v>
      </c>
      <c r="FQ42" s="570">
        <v>-0.43493879474679703</v>
      </c>
      <c r="FR42" s="570">
        <v>-0.40129825991614232</v>
      </c>
      <c r="FS42" s="570">
        <v>-0.36968207169309303</v>
      </c>
      <c r="FT42" s="570">
        <v>-0.33898604101895491</v>
      </c>
      <c r="FU42" s="570">
        <v>-0.33806588347004335</v>
      </c>
      <c r="FV42" s="570">
        <v>-0.33751378894069656</v>
      </c>
      <c r="FW42" s="570">
        <v>-0.33714572592113201</v>
      </c>
      <c r="FX42" s="570">
        <v>-0.33696169441134982</v>
      </c>
      <c r="FY42" s="570">
        <v>-0.33696169441134982</v>
      </c>
      <c r="FZ42" s="570">
        <v>-0.33696169441134982</v>
      </c>
      <c r="GA42" s="570">
        <v>-0.33677766290156763</v>
      </c>
      <c r="GB42" s="570">
        <v>-0.33677766290156763</v>
      </c>
      <c r="GC42" s="570">
        <v>-0.33677766290156763</v>
      </c>
      <c r="GD42" s="570">
        <v>-0.33677766290156763</v>
      </c>
      <c r="GE42" s="570">
        <v>-0.33677766290156763</v>
      </c>
      <c r="GF42" s="570">
        <v>-0.33677766290156763</v>
      </c>
      <c r="GG42" s="570">
        <v>-0.33677766290156763</v>
      </c>
      <c r="GH42" s="570">
        <v>-0.33677766290156763</v>
      </c>
    </row>
    <row r="43" spans="1:190" x14ac:dyDescent="0.15">
      <c r="A43">
        <f t="shared" si="6"/>
        <v>35</v>
      </c>
      <c r="B43" s="14" t="str">
        <f ca="1">OFFSET(Inputs!$E$10,$A43,0)</f>
        <v>std 28b</v>
      </c>
      <c r="C43" s="14">
        <f ca="1">OFFSET(Inputs!$B$10,$A43,0)</f>
        <v>35</v>
      </c>
      <c r="D43" s="8" t="str">
        <f ca="1">OFFSET(Inputs!$D$10,$A43,0)&amp;" - "&amp;OFFSET(Inputs!$F$10,$A43,0)</f>
        <v>2009 T-20 - Televisions - Tier 2</v>
      </c>
      <c r="E43" s="24"/>
      <c r="F43" s="583">
        <v>0</v>
      </c>
      <c r="G43" s="583">
        <v>0</v>
      </c>
      <c r="H43" s="583">
        <v>0</v>
      </c>
      <c r="I43" s="583">
        <v>0</v>
      </c>
      <c r="J43" s="583">
        <v>0</v>
      </c>
      <c r="K43" s="583">
        <v>0</v>
      </c>
      <c r="L43" s="583">
        <v>0</v>
      </c>
      <c r="M43" s="583">
        <v>135.28273755441924</v>
      </c>
      <c r="N43" s="583">
        <v>137.09207457932405</v>
      </c>
      <c r="O43" s="583">
        <v>137.09207457932405</v>
      </c>
      <c r="P43" s="583">
        <v>137.09207457932405</v>
      </c>
      <c r="Q43" s="583">
        <v>137.09207457932405</v>
      </c>
      <c r="R43" s="583">
        <v>137.09207457932405</v>
      </c>
      <c r="S43" s="583">
        <v>137.09207457932405</v>
      </c>
      <c r="T43" s="583">
        <v>137.09207457932405</v>
      </c>
      <c r="U43" s="583">
        <v>137.09207457932405</v>
      </c>
      <c r="V43" s="583">
        <v>137.09207457932405</v>
      </c>
      <c r="W43" s="583">
        <v>137.09207457932405</v>
      </c>
      <c r="X43" s="583">
        <v>137.09207457932405</v>
      </c>
      <c r="Y43" s="583">
        <v>137.09207457932405</v>
      </c>
      <c r="Z43" s="583">
        <v>137.09207457932405</v>
      </c>
      <c r="AA43" s="583">
        <v>137.09207457932405</v>
      </c>
      <c r="AB43" s="583">
        <v>137.09207457932405</v>
      </c>
      <c r="AC43" s="583">
        <v>137.09207457932405</v>
      </c>
      <c r="AD43" s="583">
        <v>137.09207457932405</v>
      </c>
      <c r="AE43" s="583">
        <v>137.09207457932405</v>
      </c>
      <c r="AF43" s="583">
        <v>137.09207457932405</v>
      </c>
      <c r="AG43" s="583">
        <v>137.09207457932405</v>
      </c>
      <c r="AH43" s="583">
        <v>137.09207457932405</v>
      </c>
      <c r="AI43" s="583">
        <v>137.09207457932405</v>
      </c>
      <c r="AJ43" s="147"/>
      <c r="AK43" s="570">
        <v>0</v>
      </c>
      <c r="AL43" s="570">
        <v>0</v>
      </c>
      <c r="AM43" s="570">
        <v>0</v>
      </c>
      <c r="AN43" s="570">
        <v>0</v>
      </c>
      <c r="AO43" s="570">
        <v>0</v>
      </c>
      <c r="AP43" s="570">
        <v>0</v>
      </c>
      <c r="AQ43" s="570">
        <v>0</v>
      </c>
      <c r="AR43" s="570">
        <v>29.841072097966464</v>
      </c>
      <c r="AS43" s="570">
        <v>26.043381407834183</v>
      </c>
      <c r="AT43" s="570">
        <v>22.808693908135041</v>
      </c>
      <c r="AU43" s="570">
        <v>20.403413459640795</v>
      </c>
      <c r="AV43" s="570">
        <v>18.661658652110482</v>
      </c>
      <c r="AW43" s="570">
        <v>17.425842145815167</v>
      </c>
      <c r="AX43" s="570">
        <v>16.563258812562061</v>
      </c>
      <c r="AY43" s="570">
        <v>15.966085735694524</v>
      </c>
      <c r="AZ43" s="570">
        <v>15.55138221009207</v>
      </c>
      <c r="BA43" s="570">
        <v>15.269383812682403</v>
      </c>
      <c r="BB43" s="570">
        <v>15.078620190905264</v>
      </c>
      <c r="BC43" s="570">
        <v>14.945915062712491</v>
      </c>
      <c r="BD43" s="570">
        <v>14.854680287079947</v>
      </c>
      <c r="BE43" s="570">
        <v>14.796621793495607</v>
      </c>
      <c r="BF43" s="570">
        <v>14.755151440935352</v>
      </c>
      <c r="BG43" s="570">
        <v>14.721975158887163</v>
      </c>
      <c r="BH43" s="570">
        <v>14.705387017863064</v>
      </c>
      <c r="BI43" s="570">
        <v>14.69709294735102</v>
      </c>
      <c r="BJ43" s="570">
        <v>14.680504806326921</v>
      </c>
      <c r="BK43" s="570">
        <v>14.680504806326921</v>
      </c>
      <c r="BL43" s="570">
        <v>14.672210735814865</v>
      </c>
      <c r="BM43" s="570">
        <v>14.672210735814865</v>
      </c>
      <c r="BN43" s="570">
        <v>14.672210735814865</v>
      </c>
      <c r="BO43" s="147"/>
      <c r="BP43" s="577">
        <v>0</v>
      </c>
      <c r="BQ43" s="577">
        <v>0</v>
      </c>
      <c r="BR43" s="577">
        <v>0</v>
      </c>
      <c r="BS43" s="577">
        <v>0</v>
      </c>
      <c r="BT43" s="577">
        <v>0</v>
      </c>
      <c r="BU43" s="577">
        <v>0</v>
      </c>
      <c r="BV43" s="577">
        <v>0</v>
      </c>
      <c r="BW43" s="577">
        <v>13.41678330902919</v>
      </c>
      <c r="BX43" s="577">
        <v>13.596225884149954</v>
      </c>
      <c r="BY43" s="577">
        <v>13.596225884149954</v>
      </c>
      <c r="BZ43" s="577">
        <v>13.596225884149954</v>
      </c>
      <c r="CA43" s="577">
        <v>13.596225884149954</v>
      </c>
      <c r="CB43" s="577">
        <v>13.596225884149954</v>
      </c>
      <c r="CC43" s="577">
        <v>13.596225884149954</v>
      </c>
      <c r="CD43" s="577">
        <v>13.596225884149954</v>
      </c>
      <c r="CE43" s="577">
        <v>13.596225884149954</v>
      </c>
      <c r="CF43" s="577">
        <v>13.596225884149954</v>
      </c>
      <c r="CG43" s="577">
        <v>13.596225884149954</v>
      </c>
      <c r="CH43" s="577">
        <v>13.596225884149954</v>
      </c>
      <c r="CI43" s="577">
        <v>13.596225884149954</v>
      </c>
      <c r="CJ43" s="577">
        <v>13.596225884149954</v>
      </c>
      <c r="CK43" s="577">
        <v>13.596225884149954</v>
      </c>
      <c r="CL43" s="577">
        <v>13.596225884149954</v>
      </c>
      <c r="CM43" s="577">
        <v>13.596225884149954</v>
      </c>
      <c r="CN43" s="577">
        <v>13.596225884149954</v>
      </c>
      <c r="CO43" s="577">
        <v>13.596225884149954</v>
      </c>
      <c r="CP43" s="577">
        <v>13.596225884149954</v>
      </c>
      <c r="CQ43" s="577">
        <v>13.596225884149954</v>
      </c>
      <c r="CR43" s="577">
        <v>13.596225884149954</v>
      </c>
      <c r="CS43" s="577">
        <v>13.596225884149954</v>
      </c>
      <c r="CT43" s="218"/>
      <c r="CU43" s="577">
        <v>0</v>
      </c>
      <c r="CV43" s="577">
        <v>0</v>
      </c>
      <c r="CW43" s="577">
        <v>0</v>
      </c>
      <c r="CX43" s="577">
        <v>0</v>
      </c>
      <c r="CY43" s="577">
        <v>0</v>
      </c>
      <c r="CZ43" s="577">
        <v>0</v>
      </c>
      <c r="DA43" s="577">
        <v>0</v>
      </c>
      <c r="DB43" s="577">
        <v>2.9595143126555858</v>
      </c>
      <c r="DC43" s="577">
        <v>2.5828750312119659</v>
      </c>
      <c r="DD43" s="577">
        <v>2.2620720814754476</v>
      </c>
      <c r="DE43" s="577">
        <v>2.0235262983380373</v>
      </c>
      <c r="DF43" s="577">
        <v>1.8507862484799118</v>
      </c>
      <c r="DG43" s="577">
        <v>1.7282230702472421</v>
      </c>
      <c r="DH43" s="577">
        <v>1.642675616984171</v>
      </c>
      <c r="DI43" s="577">
        <v>1.5834504570328143</v>
      </c>
      <c r="DJ43" s="577">
        <v>1.5423218737332605</v>
      </c>
      <c r="DK43" s="577">
        <v>1.5143544370895641</v>
      </c>
      <c r="DL43" s="577">
        <v>1.4954352887717683</v>
      </c>
      <c r="DM43" s="577">
        <v>1.4822741421159122</v>
      </c>
      <c r="DN43" s="577">
        <v>1.47322585379001</v>
      </c>
      <c r="DO43" s="577">
        <v>1.4674678521280722</v>
      </c>
      <c r="DP43" s="577">
        <v>1.4633549937981167</v>
      </c>
      <c r="DQ43" s="577">
        <v>1.4600647071341537</v>
      </c>
      <c r="DR43" s="577">
        <v>1.4584195638021713</v>
      </c>
      <c r="DS43" s="577">
        <v>1.4575969921361804</v>
      </c>
      <c r="DT43" s="577">
        <v>1.455951848804198</v>
      </c>
      <c r="DU43" s="577">
        <v>1.455951848804198</v>
      </c>
      <c r="DV43" s="577">
        <v>1.4551292771382056</v>
      </c>
      <c r="DW43" s="577">
        <v>1.4551292771382056</v>
      </c>
      <c r="DX43" s="577">
        <v>1.4551292771382056</v>
      </c>
      <c r="DY43" s="147"/>
      <c r="DZ43" s="570">
        <v>0</v>
      </c>
      <c r="EA43" s="570">
        <v>0</v>
      </c>
      <c r="EB43" s="570">
        <v>0</v>
      </c>
      <c r="EC43" s="570">
        <v>0</v>
      </c>
      <c r="ED43" s="570">
        <v>0</v>
      </c>
      <c r="EE43" s="570">
        <v>0</v>
      </c>
      <c r="EF43" s="570">
        <v>0</v>
      </c>
      <c r="EG43" s="570">
        <v>-1.897797722736948</v>
      </c>
      <c r="EH43" s="570">
        <v>-1.9231797910451585</v>
      </c>
      <c r="EI43" s="570">
        <v>-1.9231797910451585</v>
      </c>
      <c r="EJ43" s="570">
        <v>-1.9231797910451585</v>
      </c>
      <c r="EK43" s="570">
        <v>-1.9231797910451585</v>
      </c>
      <c r="EL43" s="570">
        <v>-1.9231797910451585</v>
      </c>
      <c r="EM43" s="570">
        <v>-1.9231797910451585</v>
      </c>
      <c r="EN43" s="570">
        <v>-1.9231797910451585</v>
      </c>
      <c r="EO43" s="570">
        <v>-1.9231797910451585</v>
      </c>
      <c r="EP43" s="570">
        <v>-1.9231797910451585</v>
      </c>
      <c r="EQ43" s="570">
        <v>-1.9231797910451585</v>
      </c>
      <c r="ER43" s="570">
        <v>-1.9231797910451585</v>
      </c>
      <c r="ES43" s="570">
        <v>-1.9231797910451585</v>
      </c>
      <c r="ET43" s="570">
        <v>-1.9231797910451585</v>
      </c>
      <c r="EU43" s="570">
        <v>-1.9231797910451585</v>
      </c>
      <c r="EV43" s="570">
        <v>-1.9231797910451585</v>
      </c>
      <c r="EW43" s="570">
        <v>-1.9231797910451585</v>
      </c>
      <c r="EX43" s="570">
        <v>-1.9231797910451585</v>
      </c>
      <c r="EY43" s="570">
        <v>-1.9231797910451585</v>
      </c>
      <c r="EZ43" s="570">
        <v>-1.9231797910451585</v>
      </c>
      <c r="FA43" s="570">
        <v>-1.9231797910451585</v>
      </c>
      <c r="FB43" s="570">
        <v>-1.9231797910451585</v>
      </c>
      <c r="FC43" s="570">
        <v>-1.9231797910451585</v>
      </c>
      <c r="FD43" s="147"/>
      <c r="FE43" s="570">
        <v>0</v>
      </c>
      <c r="FF43" s="570">
        <v>0</v>
      </c>
      <c r="FG43" s="570">
        <v>0</v>
      </c>
      <c r="FH43" s="570">
        <v>0</v>
      </c>
      <c r="FI43" s="570">
        <v>0</v>
      </c>
      <c r="FJ43" s="570">
        <v>0</v>
      </c>
      <c r="FK43" s="570">
        <v>0</v>
      </c>
      <c r="FL43" s="570">
        <v>-0.41862191507448437</v>
      </c>
      <c r="FM43" s="570">
        <v>-0.36534646490484868</v>
      </c>
      <c r="FN43" s="570">
        <v>-0.31996903773513818</v>
      </c>
      <c r="FO43" s="570">
        <v>-0.28622684830125089</v>
      </c>
      <c r="FP43" s="570">
        <v>-0.26179284905602213</v>
      </c>
      <c r="FQ43" s="570">
        <v>-0.24445634482964559</v>
      </c>
      <c r="FR43" s="570">
        <v>-0.23235569758438937</v>
      </c>
      <c r="FS43" s="570">
        <v>-0.22397832641459681</v>
      </c>
      <c r="FT43" s="570">
        <v>-0.21816070754668512</v>
      </c>
      <c r="FU43" s="570">
        <v>-0.21420472671650539</v>
      </c>
      <c r="FV43" s="570">
        <v>-0.2115286220372658</v>
      </c>
      <c r="FW43" s="570">
        <v>-0.20966698399953423</v>
      </c>
      <c r="FX43" s="570">
        <v>-0.20838710784859368</v>
      </c>
      <c r="FY43" s="570">
        <v>-0.20757264120708604</v>
      </c>
      <c r="FZ43" s="570">
        <v>-0.20699087932029486</v>
      </c>
      <c r="GA43" s="570">
        <v>-0.20652546981086195</v>
      </c>
      <c r="GB43" s="570">
        <v>-0.20629276505614552</v>
      </c>
      <c r="GC43" s="570">
        <v>-0.2061764126787872</v>
      </c>
      <c r="GD43" s="570">
        <v>-0.20594370792407074</v>
      </c>
      <c r="GE43" s="570">
        <v>-0.20594370792407074</v>
      </c>
      <c r="GF43" s="570">
        <v>-0.20582735554671241</v>
      </c>
      <c r="GG43" s="570">
        <v>-0.20582735554671241</v>
      </c>
      <c r="GH43" s="570">
        <v>-0.20582735554671241</v>
      </c>
    </row>
    <row r="44" spans="1:190" x14ac:dyDescent="0.15">
      <c r="A44">
        <f t="shared" si="6"/>
        <v>36</v>
      </c>
      <c r="B44" s="14" t="str">
        <f ca="1">OFFSET(Inputs!$E$10,$A44,0)</f>
        <v>Std 29</v>
      </c>
      <c r="C44" s="14">
        <f ca="1">OFFSET(Inputs!$B$10,$A44,0)</f>
        <v>36</v>
      </c>
      <c r="D44" s="8" t="str">
        <f ca="1">OFFSET(Inputs!$D$10,$A44,0)&amp;" - "&amp;OFFSET(Inputs!$F$10,$A44,0)</f>
        <v>2011 T-20 - Small Battery Chargers – Tier 1 (consumer with no USB charger or USB charger &lt;20 watt-hours)</v>
      </c>
      <c r="E44" s="24"/>
      <c r="F44" s="583">
        <v>0</v>
      </c>
      <c r="G44" s="583">
        <v>0</v>
      </c>
      <c r="H44" s="583">
        <v>0</v>
      </c>
      <c r="I44" s="583">
        <v>0</v>
      </c>
      <c r="J44" s="583">
        <v>0</v>
      </c>
      <c r="K44" s="583">
        <v>0</v>
      </c>
      <c r="L44" s="583">
        <v>0</v>
      </c>
      <c r="M44" s="583">
        <v>117.99718375810372</v>
      </c>
      <c r="N44" s="583">
        <v>128.94901817876601</v>
      </c>
      <c r="O44" s="583">
        <v>128.94901817876601</v>
      </c>
      <c r="P44" s="583">
        <v>128.94901817876601</v>
      </c>
      <c r="Q44" s="583">
        <v>128.94901817876601</v>
      </c>
      <c r="R44" s="583">
        <v>128.94901817876601</v>
      </c>
      <c r="S44" s="583">
        <v>128.94901817876601</v>
      </c>
      <c r="T44" s="583">
        <v>128.94901817876601</v>
      </c>
      <c r="U44" s="583">
        <v>128.94901817876601</v>
      </c>
      <c r="V44" s="583">
        <v>128.94901817876601</v>
      </c>
      <c r="W44" s="583">
        <v>128.94901817876601</v>
      </c>
      <c r="X44" s="583">
        <v>128.94901817876601</v>
      </c>
      <c r="Y44" s="583">
        <v>128.94901817876601</v>
      </c>
      <c r="Z44" s="583">
        <v>128.94901817876601</v>
      </c>
      <c r="AA44" s="583">
        <v>128.94901817876601</v>
      </c>
      <c r="AB44" s="583">
        <v>128.94901817876601</v>
      </c>
      <c r="AC44" s="583">
        <v>128.94901817876601</v>
      </c>
      <c r="AD44" s="583">
        <v>128.94901817876601</v>
      </c>
      <c r="AE44" s="583">
        <v>128.94901817876601</v>
      </c>
      <c r="AF44" s="583">
        <v>128.94901817876601</v>
      </c>
      <c r="AG44" s="583">
        <v>128.94901817876601</v>
      </c>
      <c r="AH44" s="583">
        <v>128.94901817876601</v>
      </c>
      <c r="AI44" s="583">
        <v>128.94901817876601</v>
      </c>
      <c r="AJ44" s="147"/>
      <c r="AK44" s="570">
        <v>0</v>
      </c>
      <c r="AL44" s="570">
        <v>0</v>
      </c>
      <c r="AM44" s="570">
        <v>0</v>
      </c>
      <c r="AN44" s="570">
        <v>0</v>
      </c>
      <c r="AO44" s="570">
        <v>0</v>
      </c>
      <c r="AP44" s="570">
        <v>0</v>
      </c>
      <c r="AQ44" s="570">
        <v>0</v>
      </c>
      <c r="AR44" s="570">
        <v>46.265810772674271</v>
      </c>
      <c r="AS44" s="570">
        <v>47.482896963967008</v>
      </c>
      <c r="AT44" s="570">
        <v>44.739506602213758</v>
      </c>
      <c r="AU44" s="570">
        <v>42.396502941905574</v>
      </c>
      <c r="AV44" s="570">
        <v>40.461300551587755</v>
      </c>
      <c r="AW44" s="570">
        <v>38.926484862714986</v>
      </c>
      <c r="AX44" s="570">
        <v>37.725324758379784</v>
      </c>
      <c r="AY44" s="570">
        <v>36.813332827310468</v>
      </c>
      <c r="AZ44" s="570">
        <v>36.131192521144783</v>
      </c>
      <c r="BA44" s="570">
        <v>35.619587291520538</v>
      </c>
      <c r="BB44" s="570">
        <v>35.241444295711304</v>
      </c>
      <c r="BC44" s="570">
        <v>34.967105259535984</v>
      </c>
      <c r="BD44" s="570">
        <v>34.766911908813448</v>
      </c>
      <c r="BE44" s="570">
        <v>34.618620537907866</v>
      </c>
      <c r="BF44" s="570">
        <v>34.514816578273965</v>
      </c>
      <c r="BG44" s="570">
        <v>34.433256324275895</v>
      </c>
      <c r="BH44" s="570">
        <v>34.381354344458941</v>
      </c>
      <c r="BI44" s="570">
        <v>34.33686693318726</v>
      </c>
      <c r="BJ44" s="570">
        <v>34.314623227551429</v>
      </c>
      <c r="BK44" s="570">
        <v>34.292379521915585</v>
      </c>
      <c r="BL44" s="570">
        <v>34.277550384825034</v>
      </c>
      <c r="BM44" s="570">
        <v>34.262721247734468</v>
      </c>
      <c r="BN44" s="570">
        <v>34.255306679189196</v>
      </c>
      <c r="BO44" s="147"/>
      <c r="BP44" s="577">
        <v>0</v>
      </c>
      <c r="BQ44" s="577">
        <v>0</v>
      </c>
      <c r="BR44" s="577">
        <v>0</v>
      </c>
      <c r="BS44" s="577">
        <v>0</v>
      </c>
      <c r="BT44" s="577">
        <v>0</v>
      </c>
      <c r="BU44" s="577">
        <v>0</v>
      </c>
      <c r="BV44" s="577">
        <v>0</v>
      </c>
      <c r="BW44" s="577">
        <v>6.0380023988980742</v>
      </c>
      <c r="BX44" s="577">
        <v>6.5984157952029854</v>
      </c>
      <c r="BY44" s="577">
        <v>6.5984157952029854</v>
      </c>
      <c r="BZ44" s="577">
        <v>6.5984157952029854</v>
      </c>
      <c r="CA44" s="577">
        <v>6.5984157952029854</v>
      </c>
      <c r="CB44" s="577">
        <v>6.5984157952029854</v>
      </c>
      <c r="CC44" s="577">
        <v>6.5984157952029854</v>
      </c>
      <c r="CD44" s="577">
        <v>6.5984157952029854</v>
      </c>
      <c r="CE44" s="577">
        <v>6.5984157952029854</v>
      </c>
      <c r="CF44" s="577">
        <v>6.5984157952029854</v>
      </c>
      <c r="CG44" s="577">
        <v>6.5984157952029854</v>
      </c>
      <c r="CH44" s="577">
        <v>6.5984157952029854</v>
      </c>
      <c r="CI44" s="577">
        <v>6.5984157952029854</v>
      </c>
      <c r="CJ44" s="577">
        <v>6.5984157952029854</v>
      </c>
      <c r="CK44" s="577">
        <v>6.5984157952029854</v>
      </c>
      <c r="CL44" s="577">
        <v>6.5984157952029854</v>
      </c>
      <c r="CM44" s="577">
        <v>6.5984157952029854</v>
      </c>
      <c r="CN44" s="577">
        <v>6.5984157952029854</v>
      </c>
      <c r="CO44" s="577">
        <v>6.5984157952029854</v>
      </c>
      <c r="CP44" s="577">
        <v>6.5984157952029854</v>
      </c>
      <c r="CQ44" s="577">
        <v>6.5984157952029854</v>
      </c>
      <c r="CR44" s="577">
        <v>6.5984157952029854</v>
      </c>
      <c r="CS44" s="577">
        <v>6.5984157952029854</v>
      </c>
      <c r="CT44" s="218"/>
      <c r="CU44" s="577">
        <v>0</v>
      </c>
      <c r="CV44" s="577">
        <v>0</v>
      </c>
      <c r="CW44" s="577">
        <v>0</v>
      </c>
      <c r="CX44" s="577">
        <v>0</v>
      </c>
      <c r="CY44" s="577">
        <v>0</v>
      </c>
      <c r="CZ44" s="577">
        <v>0</v>
      </c>
      <c r="DA44" s="577">
        <v>0</v>
      </c>
      <c r="DB44" s="577">
        <v>2.3674554555899427</v>
      </c>
      <c r="DC44" s="577">
        <v>2.4297346482675954</v>
      </c>
      <c r="DD44" s="577">
        <v>2.2893533522246519</v>
      </c>
      <c r="DE44" s="577">
        <v>2.1694601372258133</v>
      </c>
      <c r="DF44" s="577">
        <v>2.070434412179305</v>
      </c>
      <c r="DG44" s="577">
        <v>1.9918967681769011</v>
      </c>
      <c r="DH44" s="577">
        <v>1.9304325250445857</v>
      </c>
      <c r="DI44" s="577">
        <v>1.8837652293330125</v>
      </c>
      <c r="DJ44" s="577">
        <v>1.8488596097763883</v>
      </c>
      <c r="DK44" s="577">
        <v>1.8226803951089208</v>
      </c>
      <c r="DL44" s="577">
        <v>1.803330540789488</v>
      </c>
      <c r="DM44" s="577">
        <v>1.7892924111851936</v>
      </c>
      <c r="DN44" s="577">
        <v>1.779048370663141</v>
      </c>
      <c r="DO44" s="577">
        <v>1.7714601924986577</v>
      </c>
      <c r="DP44" s="577">
        <v>1.7661484677835195</v>
      </c>
      <c r="DQ44" s="577">
        <v>1.7619749697930536</v>
      </c>
      <c r="DR44" s="577">
        <v>1.7593191074354841</v>
      </c>
      <c r="DS44" s="577">
        <v>1.7570426539861392</v>
      </c>
      <c r="DT44" s="577">
        <v>1.7559044272614666</v>
      </c>
      <c r="DU44" s="577">
        <v>1.7547662005367941</v>
      </c>
      <c r="DV44" s="577">
        <v>1.7540073827203457</v>
      </c>
      <c r="DW44" s="577">
        <v>1.7532485649038969</v>
      </c>
      <c r="DX44" s="577">
        <v>1.7528691559956728</v>
      </c>
      <c r="DY44" s="147"/>
      <c r="DZ44" s="570">
        <v>0</v>
      </c>
      <c r="EA44" s="570">
        <v>0</v>
      </c>
      <c r="EB44" s="570">
        <v>0</v>
      </c>
      <c r="EC44" s="570">
        <v>0</v>
      </c>
      <c r="ED44" s="570">
        <v>0</v>
      </c>
      <c r="EE44" s="570">
        <v>0</v>
      </c>
      <c r="EF44" s="570">
        <v>0</v>
      </c>
      <c r="EG44" s="570">
        <v>-2.7327016482216622</v>
      </c>
      <c r="EH44" s="570">
        <v>-2.9863356335356479</v>
      </c>
      <c r="EI44" s="570">
        <v>-2.9863356335356479</v>
      </c>
      <c r="EJ44" s="570">
        <v>-2.9863356335356479</v>
      </c>
      <c r="EK44" s="570">
        <v>-2.9863356335356479</v>
      </c>
      <c r="EL44" s="570">
        <v>-2.9863356335356479</v>
      </c>
      <c r="EM44" s="570">
        <v>-2.9863356335356479</v>
      </c>
      <c r="EN44" s="570">
        <v>-2.9863356335356479</v>
      </c>
      <c r="EO44" s="570">
        <v>-2.9863356335356479</v>
      </c>
      <c r="EP44" s="570">
        <v>-2.9863356335356479</v>
      </c>
      <c r="EQ44" s="570">
        <v>-2.9863356335356479</v>
      </c>
      <c r="ER44" s="570">
        <v>-2.9863356335356479</v>
      </c>
      <c r="ES44" s="570">
        <v>-2.9863356335356479</v>
      </c>
      <c r="ET44" s="570">
        <v>-2.9863356335356479</v>
      </c>
      <c r="EU44" s="570">
        <v>-2.9863356335356479</v>
      </c>
      <c r="EV44" s="570">
        <v>-2.9863356335356479</v>
      </c>
      <c r="EW44" s="570">
        <v>-2.9863356335356479</v>
      </c>
      <c r="EX44" s="570">
        <v>-2.9863356335356479</v>
      </c>
      <c r="EY44" s="570">
        <v>-2.9863356335356479</v>
      </c>
      <c r="EZ44" s="570">
        <v>-2.9863356335356479</v>
      </c>
      <c r="FA44" s="570">
        <v>-2.9863356335356479</v>
      </c>
      <c r="FB44" s="570">
        <v>-2.9863356335356479</v>
      </c>
      <c r="FC44" s="570">
        <v>-2.9863356335356479</v>
      </c>
      <c r="FD44" s="147"/>
      <c r="FE44" s="570">
        <v>0</v>
      </c>
      <c r="FF44" s="570">
        <v>0</v>
      </c>
      <c r="FG44" s="570">
        <v>0</v>
      </c>
      <c r="FH44" s="570">
        <v>0</v>
      </c>
      <c r="FI44" s="570">
        <v>0</v>
      </c>
      <c r="FJ44" s="570">
        <v>0</v>
      </c>
      <c r="FK44" s="570">
        <v>0</v>
      </c>
      <c r="FL44" s="570">
        <v>-1.071471821005352</v>
      </c>
      <c r="FM44" s="570">
        <v>-1.0996583703368319</v>
      </c>
      <c r="FN44" s="570">
        <v>-1.0361240797333608</v>
      </c>
      <c r="FO44" s="570">
        <v>-0.98186236127201809</v>
      </c>
      <c r="FP44" s="570">
        <v>-0.93704492925173188</v>
      </c>
      <c r="FQ44" s="570">
        <v>-0.90150006937357374</v>
      </c>
      <c r="FR44" s="570">
        <v>-0.87368235294718921</v>
      </c>
      <c r="FS44" s="570">
        <v>-0.85256149417900851</v>
      </c>
      <c r="FT44" s="570">
        <v>-0.83676377867760476</v>
      </c>
      <c r="FU44" s="570">
        <v>-0.82491549205155223</v>
      </c>
      <c r="FV44" s="570">
        <v>-0.81615806280620884</v>
      </c>
      <c r="FW44" s="570">
        <v>-0.80980463374586187</v>
      </c>
      <c r="FX44" s="570">
        <v>-0.80516834767479772</v>
      </c>
      <c r="FY44" s="570">
        <v>-0.80173406169623163</v>
      </c>
      <c r="FZ44" s="570">
        <v>-0.79933006151123553</v>
      </c>
      <c r="GA44" s="570">
        <v>-0.79744120422302434</v>
      </c>
      <c r="GB44" s="570">
        <v>-0.79623920413052607</v>
      </c>
      <c r="GC44" s="570">
        <v>-0.79520891833695617</v>
      </c>
      <c r="GD44" s="570">
        <v>-0.79469377544017128</v>
      </c>
      <c r="GE44" s="570">
        <v>-0.7941786325433865</v>
      </c>
      <c r="GF44" s="570">
        <v>-0.79383520394552998</v>
      </c>
      <c r="GG44" s="570">
        <v>-0.79349177534767323</v>
      </c>
      <c r="GH44" s="570">
        <v>-0.79332006104874486</v>
      </c>
    </row>
    <row r="45" spans="1:190" x14ac:dyDescent="0.15">
      <c r="A45">
        <f t="shared" si="6"/>
        <v>37</v>
      </c>
      <c r="B45" s="14" t="str">
        <f ca="1">OFFSET(Inputs!$E$10,$A45,0)</f>
        <v>Std 30</v>
      </c>
      <c r="C45" s="14">
        <f ca="1">OFFSET(Inputs!$B$10,$A45,0)</f>
        <v>37</v>
      </c>
      <c r="D45" s="8" t="str">
        <f ca="1">OFFSET(Inputs!$D$10,$A45,0)&amp;" - "&amp;OFFSET(Inputs!$F$10,$A45,0)</f>
        <v>2011 T-20 - Small Battery Chargers – Tier 2 (consumer with USB charger ≥20 watt-hours)</v>
      </c>
      <c r="E45" s="24"/>
      <c r="F45" s="583">
        <v>0</v>
      </c>
      <c r="G45" s="583">
        <v>0</v>
      </c>
      <c r="H45" s="583">
        <v>0</v>
      </c>
      <c r="I45" s="583">
        <v>0</v>
      </c>
      <c r="J45" s="583">
        <v>0</v>
      </c>
      <c r="K45" s="583">
        <v>0</v>
      </c>
      <c r="L45" s="583">
        <v>0</v>
      </c>
      <c r="M45" s="583">
        <v>0</v>
      </c>
      <c r="N45" s="583">
        <v>0</v>
      </c>
      <c r="O45" s="583">
        <v>0</v>
      </c>
      <c r="P45" s="583">
        <v>0</v>
      </c>
      <c r="Q45" s="583">
        <v>0</v>
      </c>
      <c r="R45" s="583">
        <v>0</v>
      </c>
      <c r="S45" s="583">
        <v>0</v>
      </c>
      <c r="T45" s="583">
        <v>0</v>
      </c>
      <c r="U45" s="583">
        <v>0</v>
      </c>
      <c r="V45" s="583">
        <v>0</v>
      </c>
      <c r="W45" s="583">
        <v>0</v>
      </c>
      <c r="X45" s="583">
        <v>0</v>
      </c>
      <c r="Y45" s="583">
        <v>0</v>
      </c>
      <c r="Z45" s="583">
        <v>0</v>
      </c>
      <c r="AA45" s="583">
        <v>0</v>
      </c>
      <c r="AB45" s="583">
        <v>0</v>
      </c>
      <c r="AC45" s="583">
        <v>0</v>
      </c>
      <c r="AD45" s="583">
        <v>0</v>
      </c>
      <c r="AE45" s="583">
        <v>0</v>
      </c>
      <c r="AF45" s="583">
        <v>0</v>
      </c>
      <c r="AG45" s="583">
        <v>0</v>
      </c>
      <c r="AH45" s="583">
        <v>0</v>
      </c>
      <c r="AI45" s="583">
        <v>0</v>
      </c>
      <c r="AJ45" s="147"/>
      <c r="AK45" s="570">
        <v>0</v>
      </c>
      <c r="AL45" s="570">
        <v>0</v>
      </c>
      <c r="AM45" s="570">
        <v>0</v>
      </c>
      <c r="AN45" s="570">
        <v>0</v>
      </c>
      <c r="AO45" s="570">
        <v>0</v>
      </c>
      <c r="AP45" s="570">
        <v>0</v>
      </c>
      <c r="AQ45" s="570">
        <v>0</v>
      </c>
      <c r="AR45" s="570">
        <v>0</v>
      </c>
      <c r="AS45" s="570">
        <v>0</v>
      </c>
      <c r="AT45" s="570">
        <v>0</v>
      </c>
      <c r="AU45" s="570">
        <v>0</v>
      </c>
      <c r="AV45" s="570">
        <v>0</v>
      </c>
      <c r="AW45" s="570">
        <v>0</v>
      </c>
      <c r="AX45" s="570">
        <v>0</v>
      </c>
      <c r="AY45" s="570">
        <v>0</v>
      </c>
      <c r="AZ45" s="570">
        <v>0</v>
      </c>
      <c r="BA45" s="570">
        <v>0</v>
      </c>
      <c r="BB45" s="570">
        <v>0</v>
      </c>
      <c r="BC45" s="570">
        <v>0</v>
      </c>
      <c r="BD45" s="570">
        <v>0</v>
      </c>
      <c r="BE45" s="570">
        <v>0</v>
      </c>
      <c r="BF45" s="570">
        <v>0</v>
      </c>
      <c r="BG45" s="570">
        <v>0</v>
      </c>
      <c r="BH45" s="570">
        <v>0</v>
      </c>
      <c r="BI45" s="570">
        <v>0</v>
      </c>
      <c r="BJ45" s="570">
        <v>0</v>
      </c>
      <c r="BK45" s="570">
        <v>0</v>
      </c>
      <c r="BL45" s="570">
        <v>0</v>
      </c>
      <c r="BM45" s="570">
        <v>0</v>
      </c>
      <c r="BN45" s="570">
        <v>0</v>
      </c>
      <c r="BO45" s="147"/>
      <c r="BP45" s="577">
        <v>0</v>
      </c>
      <c r="BQ45" s="577">
        <v>0</v>
      </c>
      <c r="BR45" s="577">
        <v>0</v>
      </c>
      <c r="BS45" s="577">
        <v>0</v>
      </c>
      <c r="BT45" s="577">
        <v>0</v>
      </c>
      <c r="BU45" s="577">
        <v>0</v>
      </c>
      <c r="BV45" s="577">
        <v>0</v>
      </c>
      <c r="BW45" s="577">
        <v>0</v>
      </c>
      <c r="BX45" s="577">
        <v>2.7686294337412467</v>
      </c>
      <c r="BY45" s="577">
        <v>2.7686294337412467</v>
      </c>
      <c r="BZ45" s="577">
        <v>2.7686294337412467</v>
      </c>
      <c r="CA45" s="577">
        <v>2.7686294337412467</v>
      </c>
      <c r="CB45" s="577">
        <v>2.7686294337412467</v>
      </c>
      <c r="CC45" s="577">
        <v>2.7686294337412467</v>
      </c>
      <c r="CD45" s="577">
        <v>2.7686294337412467</v>
      </c>
      <c r="CE45" s="577">
        <v>2.7686294337412467</v>
      </c>
      <c r="CF45" s="577">
        <v>2.7686294337412467</v>
      </c>
      <c r="CG45" s="577">
        <v>2.7686294337412467</v>
      </c>
      <c r="CH45" s="577">
        <v>2.7686294337412467</v>
      </c>
      <c r="CI45" s="577">
        <v>2.7686294337412467</v>
      </c>
      <c r="CJ45" s="577">
        <v>2.7686294337412467</v>
      </c>
      <c r="CK45" s="577">
        <v>2.7686294337412467</v>
      </c>
      <c r="CL45" s="577">
        <v>2.7686294337412467</v>
      </c>
      <c r="CM45" s="577">
        <v>2.7686294337412467</v>
      </c>
      <c r="CN45" s="577">
        <v>2.7686294337412467</v>
      </c>
      <c r="CO45" s="577">
        <v>2.7686294337412467</v>
      </c>
      <c r="CP45" s="577">
        <v>2.7686294337412467</v>
      </c>
      <c r="CQ45" s="577">
        <v>2.7686294337412467</v>
      </c>
      <c r="CR45" s="577">
        <v>2.7686294337412467</v>
      </c>
      <c r="CS45" s="577">
        <v>2.7686294337412467</v>
      </c>
      <c r="CT45" s="218"/>
      <c r="CU45" s="577">
        <v>0</v>
      </c>
      <c r="CV45" s="577">
        <v>0</v>
      </c>
      <c r="CW45" s="577">
        <v>0</v>
      </c>
      <c r="CX45" s="577">
        <v>0</v>
      </c>
      <c r="CY45" s="577">
        <v>0</v>
      </c>
      <c r="CZ45" s="577">
        <v>0</v>
      </c>
      <c r="DA45" s="577">
        <v>0</v>
      </c>
      <c r="DB45" s="577">
        <v>0</v>
      </c>
      <c r="DC45" s="577">
        <v>0.99975208852396424</v>
      </c>
      <c r="DD45" s="577">
        <v>0.94260065543796057</v>
      </c>
      <c r="DE45" s="577">
        <v>0.89054350051004072</v>
      </c>
      <c r="DF45" s="577">
        <v>0.8445358008948457</v>
      </c>
      <c r="DG45" s="577">
        <v>0.80473675278481516</v>
      </c>
      <c r="DH45" s="577">
        <v>0.77098715998750933</v>
      </c>
      <c r="DI45" s="577">
        <v>0.74296863011804803</v>
      </c>
      <c r="DJ45" s="577">
        <v>0.71972598602179017</v>
      </c>
      <c r="DK45" s="577">
        <v>0.70094083531385598</v>
      </c>
      <c r="DL45" s="577">
        <v>0.68597639322448445</v>
      </c>
      <c r="DM45" s="577">
        <v>0.67387748259903524</v>
      </c>
      <c r="DN45" s="577">
        <v>0.66432571105262805</v>
      </c>
      <c r="DO45" s="577">
        <v>0.65668429381550197</v>
      </c>
      <c r="DP45" s="577">
        <v>0.65079403469521768</v>
      </c>
      <c r="DQ45" s="577">
        <v>0.64601814892201403</v>
      </c>
      <c r="DR45" s="577">
        <v>0.64235663649589103</v>
      </c>
      <c r="DS45" s="577">
        <v>0.63949110503196893</v>
      </c>
      <c r="DT45" s="577">
        <v>0.63726235833780731</v>
      </c>
      <c r="DU45" s="577">
        <v>0.63567039641340606</v>
      </c>
      <c r="DV45" s="577">
        <v>0.63423763068144479</v>
      </c>
      <c r="DW45" s="577">
        <v>0.63312325733436414</v>
      </c>
      <c r="DX45" s="577">
        <v>0.63232727637216346</v>
      </c>
      <c r="DY45" s="147"/>
      <c r="DZ45" s="570">
        <v>0</v>
      </c>
      <c r="EA45" s="570">
        <v>0</v>
      </c>
      <c r="EB45" s="570">
        <v>0</v>
      </c>
      <c r="EC45" s="570">
        <v>0</v>
      </c>
      <c r="ED45" s="570">
        <v>0</v>
      </c>
      <c r="EE45" s="570">
        <v>0</v>
      </c>
      <c r="EF45" s="570">
        <v>0</v>
      </c>
      <c r="EG45" s="570">
        <v>0</v>
      </c>
      <c r="EH45" s="570">
        <v>0</v>
      </c>
      <c r="EI45" s="570">
        <v>0</v>
      </c>
      <c r="EJ45" s="570">
        <v>0</v>
      </c>
      <c r="EK45" s="570">
        <v>0</v>
      </c>
      <c r="EL45" s="570">
        <v>0</v>
      </c>
      <c r="EM45" s="570">
        <v>0</v>
      </c>
      <c r="EN45" s="570">
        <v>0</v>
      </c>
      <c r="EO45" s="570">
        <v>0</v>
      </c>
      <c r="EP45" s="570">
        <v>0</v>
      </c>
      <c r="EQ45" s="570">
        <v>0</v>
      </c>
      <c r="ER45" s="570">
        <v>0</v>
      </c>
      <c r="ES45" s="570">
        <v>0</v>
      </c>
      <c r="ET45" s="570">
        <v>0</v>
      </c>
      <c r="EU45" s="570">
        <v>0</v>
      </c>
      <c r="EV45" s="570">
        <v>0</v>
      </c>
      <c r="EW45" s="570">
        <v>0</v>
      </c>
      <c r="EX45" s="570">
        <v>0</v>
      </c>
      <c r="EY45" s="570">
        <v>0</v>
      </c>
      <c r="EZ45" s="570">
        <v>0</v>
      </c>
      <c r="FA45" s="570">
        <v>0</v>
      </c>
      <c r="FB45" s="570">
        <v>0</v>
      </c>
      <c r="FC45" s="570">
        <v>0</v>
      </c>
      <c r="FD45" s="147"/>
      <c r="FE45" s="570">
        <v>0</v>
      </c>
      <c r="FF45" s="570">
        <v>0</v>
      </c>
      <c r="FG45" s="570">
        <v>0</v>
      </c>
      <c r="FH45" s="570">
        <v>0</v>
      </c>
      <c r="FI45" s="570">
        <v>0</v>
      </c>
      <c r="FJ45" s="570">
        <v>0</v>
      </c>
      <c r="FK45" s="570">
        <v>0</v>
      </c>
      <c r="FL45" s="570">
        <v>0</v>
      </c>
      <c r="FM45" s="570">
        <v>0</v>
      </c>
      <c r="FN45" s="570">
        <v>0</v>
      </c>
      <c r="FO45" s="570">
        <v>0</v>
      </c>
      <c r="FP45" s="570">
        <v>0</v>
      </c>
      <c r="FQ45" s="570">
        <v>0</v>
      </c>
      <c r="FR45" s="570">
        <v>0</v>
      </c>
      <c r="FS45" s="570">
        <v>0</v>
      </c>
      <c r="FT45" s="570">
        <v>0</v>
      </c>
      <c r="FU45" s="570">
        <v>0</v>
      </c>
      <c r="FV45" s="570">
        <v>0</v>
      </c>
      <c r="FW45" s="570">
        <v>0</v>
      </c>
      <c r="FX45" s="570">
        <v>0</v>
      </c>
      <c r="FY45" s="570">
        <v>0</v>
      </c>
      <c r="FZ45" s="570">
        <v>0</v>
      </c>
      <c r="GA45" s="570">
        <v>0</v>
      </c>
      <c r="GB45" s="570">
        <v>0</v>
      </c>
      <c r="GC45" s="570">
        <v>0</v>
      </c>
      <c r="GD45" s="570">
        <v>0</v>
      </c>
      <c r="GE45" s="570">
        <v>0</v>
      </c>
      <c r="GF45" s="570">
        <v>0</v>
      </c>
      <c r="GG45" s="570">
        <v>0</v>
      </c>
      <c r="GH45" s="570">
        <v>0</v>
      </c>
    </row>
    <row r="46" spans="1:190" x14ac:dyDescent="0.15">
      <c r="A46">
        <f t="shared" si="6"/>
        <v>38</v>
      </c>
      <c r="B46" s="14" t="str">
        <f ca="1">OFFSET(Inputs!$E$10,$A46,0)</f>
        <v>Std 31</v>
      </c>
      <c r="C46" s="14">
        <f ca="1">OFFSET(Inputs!$B$10,$A46,0)</f>
        <v>38</v>
      </c>
      <c r="D46" s="8" t="str">
        <f ca="1">OFFSET(Inputs!$D$10,$A46,0)&amp;" - "&amp;OFFSET(Inputs!$F$10,$A46,0)</f>
        <v>2011 T-20 - Small Battery Chargers – Tier 3 (non-consumer)</v>
      </c>
      <c r="E46" s="24"/>
      <c r="F46" s="583">
        <v>0</v>
      </c>
      <c r="G46" s="583">
        <v>0</v>
      </c>
      <c r="H46" s="583">
        <v>0</v>
      </c>
      <c r="I46" s="583">
        <v>0</v>
      </c>
      <c r="J46" s="583">
        <v>0</v>
      </c>
      <c r="K46" s="583">
        <v>0</v>
      </c>
      <c r="L46" s="583">
        <v>0</v>
      </c>
      <c r="M46" s="583">
        <v>0</v>
      </c>
      <c r="N46" s="583">
        <v>0</v>
      </c>
      <c r="O46" s="583">
        <v>0</v>
      </c>
      <c r="P46" s="583">
        <v>0</v>
      </c>
      <c r="Q46" s="583">
        <v>8.9164982119295964</v>
      </c>
      <c r="R46" s="583">
        <v>9.0675448675378227</v>
      </c>
      <c r="S46" s="583">
        <v>9.2291647890386219</v>
      </c>
      <c r="T46" s="583">
        <v>9.4020981050444767</v>
      </c>
      <c r="U46" s="583">
        <v>9.4020981050444767</v>
      </c>
      <c r="V46" s="583">
        <v>9.4020981050444803</v>
      </c>
      <c r="W46" s="583">
        <v>9.4020981050444803</v>
      </c>
      <c r="X46" s="583">
        <v>9.4020981050444803</v>
      </c>
      <c r="Y46" s="583">
        <v>9.4020981050444803</v>
      </c>
      <c r="Z46" s="583">
        <v>9.4020981050444803</v>
      </c>
      <c r="AA46" s="583">
        <v>9.4020981050444803</v>
      </c>
      <c r="AB46" s="583">
        <v>9.4020981050444803</v>
      </c>
      <c r="AC46" s="583">
        <v>9.4020981050444803</v>
      </c>
      <c r="AD46" s="583">
        <v>9.4020981050444803</v>
      </c>
      <c r="AE46" s="583">
        <v>9.4020981050444803</v>
      </c>
      <c r="AF46" s="583">
        <v>9.4020981050444803</v>
      </c>
      <c r="AG46" s="583">
        <v>9.4020981050444803</v>
      </c>
      <c r="AH46" s="583">
        <v>9.4020981050444803</v>
      </c>
      <c r="AI46" s="583">
        <v>9.4020981050444803</v>
      </c>
      <c r="AJ46" s="147"/>
      <c r="AK46" s="570">
        <v>0</v>
      </c>
      <c r="AL46" s="570">
        <v>0</v>
      </c>
      <c r="AM46" s="570">
        <v>0</v>
      </c>
      <c r="AN46" s="570">
        <v>0</v>
      </c>
      <c r="AO46" s="570">
        <v>0</v>
      </c>
      <c r="AP46" s="570">
        <v>0</v>
      </c>
      <c r="AQ46" s="570">
        <v>0</v>
      </c>
      <c r="AR46" s="570">
        <v>0</v>
      </c>
      <c r="AS46" s="570">
        <v>0</v>
      </c>
      <c r="AT46" s="570">
        <v>0</v>
      </c>
      <c r="AU46" s="570">
        <v>0</v>
      </c>
      <c r="AV46" s="570">
        <v>4.7111209952551212</v>
      </c>
      <c r="AW46" s="570">
        <v>4.5929835017539329</v>
      </c>
      <c r="AX46" s="570">
        <v>4.4904501281067413</v>
      </c>
      <c r="AY46" s="570">
        <v>4.4076095706638005</v>
      </c>
      <c r="AZ46" s="570">
        <v>4.2642839871505016</v>
      </c>
      <c r="BA46" s="570">
        <v>4.1432225719499511</v>
      </c>
      <c r="BB46" s="570">
        <v>4.0437295698023696</v>
      </c>
      <c r="BC46" s="570">
        <v>3.9623262044088952</v>
      </c>
      <c r="BD46" s="570">
        <v>3.8969252099902061</v>
      </c>
      <c r="BE46" s="570">
        <v>3.8447435655072084</v>
      </c>
      <c r="BF46" s="570">
        <v>3.8043897604403587</v>
      </c>
      <c r="BG46" s="570">
        <v>3.7716892632310137</v>
      </c>
      <c r="BH46" s="570">
        <v>3.7473378291389485</v>
      </c>
      <c r="BI46" s="570">
        <v>3.7278566818652958</v>
      </c>
      <c r="BJ46" s="570">
        <v>3.7125500661502837</v>
      </c>
      <c r="BK46" s="570">
        <v>3.7014179819939104</v>
      </c>
      <c r="BL46" s="570">
        <v>3.6923731636168582</v>
      </c>
      <c r="BM46" s="570">
        <v>3.685415611019125</v>
      </c>
      <c r="BN46" s="570">
        <v>3.6805453242007125</v>
      </c>
      <c r="BO46" s="147"/>
      <c r="BP46" s="577">
        <v>0</v>
      </c>
      <c r="BQ46" s="577">
        <v>0</v>
      </c>
      <c r="BR46" s="577">
        <v>0</v>
      </c>
      <c r="BS46" s="577">
        <v>0</v>
      </c>
      <c r="BT46" s="577">
        <v>0</v>
      </c>
      <c r="BU46" s="577">
        <v>0</v>
      </c>
      <c r="BV46" s="577">
        <v>0</v>
      </c>
      <c r="BW46" s="577">
        <v>0</v>
      </c>
      <c r="BX46" s="577">
        <v>0</v>
      </c>
      <c r="BY46" s="577">
        <v>0</v>
      </c>
      <c r="BZ46" s="577">
        <v>0</v>
      </c>
      <c r="CA46" s="577">
        <v>7.3160129435130896</v>
      </c>
      <c r="CB46" s="577">
        <v>7.4399471676040729</v>
      </c>
      <c r="CC46" s="577">
        <v>7.5725567873814255</v>
      </c>
      <c r="CD46" s="577">
        <v>7.7144490805431918</v>
      </c>
      <c r="CE46" s="577">
        <v>7.7144490805431918</v>
      </c>
      <c r="CF46" s="577">
        <v>7.7144490805431944</v>
      </c>
      <c r="CG46" s="577">
        <v>7.7144490805431944</v>
      </c>
      <c r="CH46" s="577">
        <v>7.7144490805431944</v>
      </c>
      <c r="CI46" s="577">
        <v>7.7144490805431944</v>
      </c>
      <c r="CJ46" s="577">
        <v>7.7144490805431944</v>
      </c>
      <c r="CK46" s="577">
        <v>7.7144490805431944</v>
      </c>
      <c r="CL46" s="577">
        <v>7.7144490805431944</v>
      </c>
      <c r="CM46" s="577">
        <v>7.7144490805431944</v>
      </c>
      <c r="CN46" s="577">
        <v>7.7144490805431944</v>
      </c>
      <c r="CO46" s="577">
        <v>7.7144490805431944</v>
      </c>
      <c r="CP46" s="577">
        <v>7.7144490805431944</v>
      </c>
      <c r="CQ46" s="577">
        <v>7.7144490805431944</v>
      </c>
      <c r="CR46" s="577">
        <v>7.7144490805431944</v>
      </c>
      <c r="CS46" s="577">
        <v>7.7144490805431944</v>
      </c>
      <c r="CT46" s="218"/>
      <c r="CU46" s="577">
        <v>0</v>
      </c>
      <c r="CV46" s="577">
        <v>0</v>
      </c>
      <c r="CW46" s="577">
        <v>0</v>
      </c>
      <c r="CX46" s="577">
        <v>0</v>
      </c>
      <c r="CY46" s="577">
        <v>0</v>
      </c>
      <c r="CZ46" s="577">
        <v>0</v>
      </c>
      <c r="DA46" s="577">
        <v>0</v>
      </c>
      <c r="DB46" s="577">
        <v>0</v>
      </c>
      <c r="DC46" s="577">
        <v>0</v>
      </c>
      <c r="DD46" s="577">
        <v>0</v>
      </c>
      <c r="DE46" s="577">
        <v>0</v>
      </c>
      <c r="DF46" s="577">
        <v>3.8654885988345753</v>
      </c>
      <c r="DG46" s="577">
        <v>3.7685564388064905</v>
      </c>
      <c r="DH46" s="577">
        <v>3.6844275049004325</v>
      </c>
      <c r="DI46" s="577">
        <v>3.6164565844678425</v>
      </c>
      <c r="DJ46" s="577">
        <v>3.4988575226840428</v>
      </c>
      <c r="DK46" s="577">
        <v>3.3995262763229688</v>
      </c>
      <c r="DL46" s="577">
        <v>3.3178919761526608</v>
      </c>
      <c r="DM46" s="577">
        <v>3.2511002760133185</v>
      </c>
      <c r="DN46" s="577">
        <v>3.1974385682090594</v>
      </c>
      <c r="DO46" s="577">
        <v>3.154623375812045</v>
      </c>
      <c r="DP46" s="577">
        <v>3.1215129603583538</v>
      </c>
      <c r="DQ46" s="577">
        <v>3.0946821064562244</v>
      </c>
      <c r="DR46" s="577">
        <v>3.0747016833376173</v>
      </c>
      <c r="DS46" s="577">
        <v>3.0587173448427318</v>
      </c>
      <c r="DT46" s="577">
        <v>3.0461582217396077</v>
      </c>
      <c r="DU46" s="577">
        <v>3.037024314028244</v>
      </c>
      <c r="DV46" s="577">
        <v>3.0296030140127619</v>
      </c>
      <c r="DW46" s="577">
        <v>3.0238943216931595</v>
      </c>
      <c r="DX46" s="577">
        <v>3.0198982370694387</v>
      </c>
      <c r="DY46" s="147"/>
      <c r="DZ46" s="570">
        <v>0</v>
      </c>
      <c r="EA46" s="570">
        <v>0</v>
      </c>
      <c r="EB46" s="570">
        <v>0</v>
      </c>
      <c r="EC46" s="570">
        <v>0</v>
      </c>
      <c r="ED46" s="570">
        <v>0</v>
      </c>
      <c r="EE46" s="570">
        <v>0</v>
      </c>
      <c r="EF46" s="570">
        <v>0</v>
      </c>
      <c r="EG46" s="570">
        <v>0</v>
      </c>
      <c r="EH46" s="570">
        <v>0</v>
      </c>
      <c r="EI46" s="570">
        <v>0</v>
      </c>
      <c r="EJ46" s="570">
        <v>0</v>
      </c>
      <c r="EK46" s="570">
        <v>-4.7140008484542854E-2</v>
      </c>
      <c r="EL46" s="570">
        <v>-4.7938566445044337E-2</v>
      </c>
      <c r="EM46" s="570">
        <v>-4.8793023462780909E-2</v>
      </c>
      <c r="EN46" s="570">
        <v>-4.9707292471759042E-2</v>
      </c>
      <c r="EO46" s="570">
        <v>-4.9707292471759042E-2</v>
      </c>
      <c r="EP46" s="570">
        <v>-4.9707292471759056E-2</v>
      </c>
      <c r="EQ46" s="570">
        <v>-4.9707292471759056E-2</v>
      </c>
      <c r="ER46" s="570">
        <v>-4.9707292471759056E-2</v>
      </c>
      <c r="ES46" s="570">
        <v>-4.9707292471759056E-2</v>
      </c>
      <c r="ET46" s="570">
        <v>-4.9707292471759056E-2</v>
      </c>
      <c r="EU46" s="570">
        <v>-4.9707292471759056E-2</v>
      </c>
      <c r="EV46" s="570">
        <v>-4.9707292471759056E-2</v>
      </c>
      <c r="EW46" s="570">
        <v>-4.9707292471759056E-2</v>
      </c>
      <c r="EX46" s="570">
        <v>-4.9707292471759056E-2</v>
      </c>
      <c r="EY46" s="570">
        <v>-4.9707292471759056E-2</v>
      </c>
      <c r="EZ46" s="570">
        <v>-4.9707292471759056E-2</v>
      </c>
      <c r="FA46" s="570">
        <v>-4.9707292471759056E-2</v>
      </c>
      <c r="FB46" s="570">
        <v>-4.9707292471759056E-2</v>
      </c>
      <c r="FC46" s="570">
        <v>-4.9707292471759056E-2</v>
      </c>
      <c r="FD46" s="147"/>
      <c r="FE46" s="570">
        <v>0</v>
      </c>
      <c r="FF46" s="570">
        <v>0</v>
      </c>
      <c r="FG46" s="570">
        <v>0</v>
      </c>
      <c r="FH46" s="570">
        <v>0</v>
      </c>
      <c r="FI46" s="570">
        <v>0</v>
      </c>
      <c r="FJ46" s="570">
        <v>0</v>
      </c>
      <c r="FK46" s="570">
        <v>0</v>
      </c>
      <c r="FL46" s="570">
        <v>0</v>
      </c>
      <c r="FM46" s="570">
        <v>0</v>
      </c>
      <c r="FN46" s="570">
        <v>0</v>
      </c>
      <c r="FO46" s="570">
        <v>0</v>
      </c>
      <c r="FP46" s="570">
        <v>-2.4906894882893063E-2</v>
      </c>
      <c r="FQ46" s="570">
        <v>-2.4282322061408308E-2</v>
      </c>
      <c r="FR46" s="570">
        <v>-2.3740245565816047E-2</v>
      </c>
      <c r="FS46" s="570">
        <v>-2.3302281637835914E-2</v>
      </c>
      <c r="FT46" s="570">
        <v>-2.2544543671396425E-2</v>
      </c>
      <c r="FU46" s="570">
        <v>-2.1904512573530065E-2</v>
      </c>
      <c r="FV46" s="570">
        <v>-2.1378510004593912E-2</v>
      </c>
      <c r="FW46" s="570">
        <v>-2.0948144266373422E-2</v>
      </c>
      <c r="FX46" s="570">
        <v>-2.0602380339939868E-2</v>
      </c>
      <c r="FY46" s="570">
        <v>-2.0326504866721599E-2</v>
      </c>
      <c r="FZ46" s="570">
        <v>-2.0113161167432812E-2</v>
      </c>
      <c r="GA46" s="570">
        <v>-1.9940279204216035E-2</v>
      </c>
      <c r="GB46" s="570">
        <v>-1.9811537316714176E-2</v>
      </c>
      <c r="GC46" s="570">
        <v>-1.9708543806712692E-2</v>
      </c>
      <c r="GD46" s="570">
        <v>-1.9627620334568666E-2</v>
      </c>
      <c r="GE46" s="570">
        <v>-1.9568766900282107E-2</v>
      </c>
      <c r="GF46" s="570">
        <v>-1.9520948484924274E-2</v>
      </c>
      <c r="GG46" s="570">
        <v>-1.9484165088495174E-2</v>
      </c>
      <c r="GH46" s="570">
        <v>-1.94584167109948E-2</v>
      </c>
    </row>
    <row r="47" spans="1:190" x14ac:dyDescent="0.15">
      <c r="A47">
        <f t="shared" si="6"/>
        <v>39</v>
      </c>
      <c r="B47" s="14" t="str">
        <f ca="1">OFFSET(Inputs!$E$10,$A47,0)</f>
        <v>Std 32</v>
      </c>
      <c r="C47" s="14">
        <f ca="1">OFFSET(Inputs!$B$10,$A47,0)</f>
        <v>39</v>
      </c>
      <c r="D47" s="8" t="str">
        <f ca="1">OFFSET(Inputs!$D$10,$A47,0)&amp;" - "&amp;OFFSET(Inputs!$F$10,$A47,0)</f>
        <v>2011 T-20 - Large Battery Chargers (≥2kW rated input)</v>
      </c>
      <c r="E47" s="24"/>
      <c r="F47" s="583">
        <v>0</v>
      </c>
      <c r="G47" s="583">
        <v>0</v>
      </c>
      <c r="H47" s="583">
        <v>0</v>
      </c>
      <c r="I47" s="583">
        <v>0</v>
      </c>
      <c r="J47" s="583">
        <v>0</v>
      </c>
      <c r="K47" s="583">
        <v>0</v>
      </c>
      <c r="L47" s="583">
        <v>0</v>
      </c>
      <c r="M47" s="583">
        <v>0</v>
      </c>
      <c r="N47" s="583">
        <v>3.2195191732846857</v>
      </c>
      <c r="O47" s="583">
        <v>3.2195191732846857</v>
      </c>
      <c r="P47" s="583">
        <v>3.2195191732846857</v>
      </c>
      <c r="Q47" s="583">
        <v>3.2195191732846857</v>
      </c>
      <c r="R47" s="583">
        <v>3.2195191732846857</v>
      </c>
      <c r="S47" s="583">
        <v>3.2195191732846857</v>
      </c>
      <c r="T47" s="583">
        <v>3.2195191732846857</v>
      </c>
      <c r="U47" s="583">
        <v>3.2195191732846857</v>
      </c>
      <c r="V47" s="583">
        <v>3.2195191732846857</v>
      </c>
      <c r="W47" s="583">
        <v>3.2195191732846857</v>
      </c>
      <c r="X47" s="583">
        <v>3.2195191732846857</v>
      </c>
      <c r="Y47" s="583">
        <v>3.2195191732846857</v>
      </c>
      <c r="Z47" s="583">
        <v>3.2195191732846857</v>
      </c>
      <c r="AA47" s="583">
        <v>3.2195191732846857</v>
      </c>
      <c r="AB47" s="583">
        <v>3.2195191732846857</v>
      </c>
      <c r="AC47" s="583">
        <v>3.2195191732846857</v>
      </c>
      <c r="AD47" s="583">
        <v>3.2195191732846857</v>
      </c>
      <c r="AE47" s="583">
        <v>3.2195191732846857</v>
      </c>
      <c r="AF47" s="583">
        <v>3.2195191732846857</v>
      </c>
      <c r="AG47" s="583">
        <v>3.2195191732846857</v>
      </c>
      <c r="AH47" s="583">
        <v>3.2195191732846857</v>
      </c>
      <c r="AI47" s="583">
        <v>3.2195191732846857</v>
      </c>
      <c r="AJ47" s="147"/>
      <c r="AK47" s="570">
        <v>0</v>
      </c>
      <c r="AL47" s="570">
        <v>0</v>
      </c>
      <c r="AM47" s="570">
        <v>0</v>
      </c>
      <c r="AN47" s="570">
        <v>0</v>
      </c>
      <c r="AO47" s="570">
        <v>0</v>
      </c>
      <c r="AP47" s="570">
        <v>0</v>
      </c>
      <c r="AQ47" s="570">
        <v>0</v>
      </c>
      <c r="AR47" s="570">
        <v>0</v>
      </c>
      <c r="AS47" s="570">
        <v>2.5289967009985865</v>
      </c>
      <c r="AT47" s="570">
        <v>2.4551087359717032</v>
      </c>
      <c r="AU47" s="570">
        <v>2.3765846633352896</v>
      </c>
      <c r="AV47" s="570">
        <v>2.2960322936197066</v>
      </c>
      <c r="AW47" s="570">
        <v>2.216928707532102</v>
      </c>
      <c r="AX47" s="570">
        <v>2.1418817156028362</v>
      </c>
      <c r="AY47" s="570">
        <v>2.0732093716366737</v>
      </c>
      <c r="AZ47" s="570">
        <v>2.0126502159871889</v>
      </c>
      <c r="BA47" s="570">
        <v>1.9602042486543811</v>
      </c>
      <c r="BB47" s="570">
        <v>1.9164509830894423</v>
      </c>
      <c r="BC47" s="570">
        <v>1.8805211491155851</v>
      </c>
      <c r="BD47" s="570">
        <v>1.8515454765560229</v>
      </c>
      <c r="BE47" s="570">
        <v>1.8283649385083733</v>
      </c>
      <c r="BF47" s="570">
        <v>1.8101102647958489</v>
      </c>
      <c r="BG47" s="570">
        <v>1.7959121852416635</v>
      </c>
      <c r="BH47" s="570">
        <v>1.78490142966903</v>
      </c>
      <c r="BI47" s="570">
        <v>1.7764984846267569</v>
      </c>
      <c r="BJ47" s="570">
        <v>1.7698340799380576</v>
      </c>
      <c r="BK47" s="570">
        <v>1.7649082156029319</v>
      </c>
      <c r="BL47" s="570">
        <v>1.7611413781701888</v>
      </c>
      <c r="BM47" s="570">
        <v>1.7582438109142331</v>
      </c>
      <c r="BN47" s="570">
        <v>1.7562155138350632</v>
      </c>
      <c r="BO47" s="147"/>
      <c r="BP47" s="577">
        <v>0</v>
      </c>
      <c r="BQ47" s="577">
        <v>0</v>
      </c>
      <c r="BR47" s="577">
        <v>0</v>
      </c>
      <c r="BS47" s="577">
        <v>0</v>
      </c>
      <c r="BT47" s="577">
        <v>0</v>
      </c>
      <c r="BU47" s="577">
        <v>0</v>
      </c>
      <c r="BV47" s="577">
        <v>0</v>
      </c>
      <c r="BW47" s="577">
        <v>0</v>
      </c>
      <c r="BX47" s="577">
        <v>0.1445350919544191</v>
      </c>
      <c r="BY47" s="577">
        <v>0.1445350919544191</v>
      </c>
      <c r="BZ47" s="577">
        <v>0.1445350919544191</v>
      </c>
      <c r="CA47" s="577">
        <v>0.1445350919544191</v>
      </c>
      <c r="CB47" s="577">
        <v>0.1445350919544191</v>
      </c>
      <c r="CC47" s="577">
        <v>0.1445350919544191</v>
      </c>
      <c r="CD47" s="577">
        <v>0.1445350919544191</v>
      </c>
      <c r="CE47" s="577">
        <v>0.1445350919544191</v>
      </c>
      <c r="CF47" s="577">
        <v>0.1445350919544191</v>
      </c>
      <c r="CG47" s="577">
        <v>0.1445350919544191</v>
      </c>
      <c r="CH47" s="577">
        <v>0.1445350919544191</v>
      </c>
      <c r="CI47" s="577">
        <v>0.1445350919544191</v>
      </c>
      <c r="CJ47" s="577">
        <v>0.1445350919544191</v>
      </c>
      <c r="CK47" s="577">
        <v>0.1445350919544191</v>
      </c>
      <c r="CL47" s="577">
        <v>0.1445350919544191</v>
      </c>
      <c r="CM47" s="577">
        <v>0.1445350919544191</v>
      </c>
      <c r="CN47" s="577">
        <v>0.1445350919544191</v>
      </c>
      <c r="CO47" s="577">
        <v>0.1445350919544191</v>
      </c>
      <c r="CP47" s="577">
        <v>0.1445350919544191</v>
      </c>
      <c r="CQ47" s="577">
        <v>0.1445350919544191</v>
      </c>
      <c r="CR47" s="577">
        <v>0.1445350919544191</v>
      </c>
      <c r="CS47" s="577">
        <v>0.1445350919544191</v>
      </c>
      <c r="CT47" s="218"/>
      <c r="CU47" s="577">
        <v>0</v>
      </c>
      <c r="CV47" s="577">
        <v>0</v>
      </c>
      <c r="CW47" s="577">
        <v>0</v>
      </c>
      <c r="CX47" s="577">
        <v>0</v>
      </c>
      <c r="CY47" s="577">
        <v>0</v>
      </c>
      <c r="CZ47" s="577">
        <v>0</v>
      </c>
      <c r="DA47" s="577">
        <v>0</v>
      </c>
      <c r="DB47" s="577">
        <v>0</v>
      </c>
      <c r="DC47" s="577">
        <v>0.11353520543203531</v>
      </c>
      <c r="DD47" s="577">
        <v>0.1102181250716814</v>
      </c>
      <c r="DE47" s="577">
        <v>0.10669291417891312</v>
      </c>
      <c r="DF47" s="577">
        <v>0.10307664617821356</v>
      </c>
      <c r="DG47" s="577">
        <v>9.952541896889347E-2</v>
      </c>
      <c r="DH47" s="577">
        <v>9.6156305975435966E-2</v>
      </c>
      <c r="DI47" s="577">
        <v>9.307337246404819E-2</v>
      </c>
      <c r="DJ47" s="577">
        <v>9.0354667384385565E-2</v>
      </c>
      <c r="DK47" s="577">
        <v>8.8000190736448103E-2</v>
      </c>
      <c r="DL47" s="577">
        <v>8.6035958836787552E-2</v>
      </c>
      <c r="DM47" s="577">
        <v>8.4422947210576235E-2</v>
      </c>
      <c r="DN47" s="577">
        <v>8.3122131382986464E-2</v>
      </c>
      <c r="DO47" s="577">
        <v>8.2081478720914619E-2</v>
      </c>
      <c r="DP47" s="577">
        <v>8.1261964749533067E-2</v>
      </c>
      <c r="DQ47" s="577">
        <v>8.0624564994014075E-2</v>
      </c>
      <c r="DR47" s="577">
        <v>8.0130254979529969E-2</v>
      </c>
      <c r="DS47" s="577">
        <v>7.9753018389528918E-2</v>
      </c>
      <c r="DT47" s="577">
        <v>7.9453830749183288E-2</v>
      </c>
      <c r="DU47" s="577">
        <v>7.9232692058493009E-2</v>
      </c>
      <c r="DV47" s="577">
        <v>7.906358600090635E-2</v>
      </c>
      <c r="DW47" s="577">
        <v>7.8933504418147379E-2</v>
      </c>
      <c r="DX47" s="577">
        <v>7.8842447310216099E-2</v>
      </c>
      <c r="DY47" s="147"/>
      <c r="DZ47" s="570">
        <v>0</v>
      </c>
      <c r="EA47" s="570">
        <v>0</v>
      </c>
      <c r="EB47" s="570">
        <v>0</v>
      </c>
      <c r="EC47" s="570">
        <v>0</v>
      </c>
      <c r="ED47" s="570">
        <v>0</v>
      </c>
      <c r="EE47" s="570">
        <v>0</v>
      </c>
      <c r="EF47" s="570">
        <v>0</v>
      </c>
      <c r="EG47" s="570">
        <v>0</v>
      </c>
      <c r="EH47" s="570">
        <v>0</v>
      </c>
      <c r="EI47" s="570">
        <v>0</v>
      </c>
      <c r="EJ47" s="570">
        <v>0</v>
      </c>
      <c r="EK47" s="570">
        <v>0</v>
      </c>
      <c r="EL47" s="570">
        <v>0</v>
      </c>
      <c r="EM47" s="570">
        <v>0</v>
      </c>
      <c r="EN47" s="570">
        <v>0</v>
      </c>
      <c r="EO47" s="570">
        <v>0</v>
      </c>
      <c r="EP47" s="570">
        <v>0</v>
      </c>
      <c r="EQ47" s="570">
        <v>0</v>
      </c>
      <c r="ER47" s="570">
        <v>0</v>
      </c>
      <c r="ES47" s="570">
        <v>0</v>
      </c>
      <c r="ET47" s="570">
        <v>0</v>
      </c>
      <c r="EU47" s="570">
        <v>0</v>
      </c>
      <c r="EV47" s="570">
        <v>0</v>
      </c>
      <c r="EW47" s="570">
        <v>0</v>
      </c>
      <c r="EX47" s="570">
        <v>0</v>
      </c>
      <c r="EY47" s="570">
        <v>0</v>
      </c>
      <c r="EZ47" s="570">
        <v>0</v>
      </c>
      <c r="FA47" s="570">
        <v>0</v>
      </c>
      <c r="FB47" s="570">
        <v>0</v>
      </c>
      <c r="FC47" s="570">
        <v>0</v>
      </c>
      <c r="FD47" s="147"/>
      <c r="FE47" s="570">
        <v>0</v>
      </c>
      <c r="FF47" s="570">
        <v>0</v>
      </c>
      <c r="FG47" s="570">
        <v>0</v>
      </c>
      <c r="FH47" s="570">
        <v>0</v>
      </c>
      <c r="FI47" s="570">
        <v>0</v>
      </c>
      <c r="FJ47" s="570">
        <v>0</v>
      </c>
      <c r="FK47" s="570">
        <v>0</v>
      </c>
      <c r="FL47" s="570">
        <v>0</v>
      </c>
      <c r="FM47" s="570">
        <v>0</v>
      </c>
      <c r="FN47" s="570">
        <v>0</v>
      </c>
      <c r="FO47" s="570">
        <v>0</v>
      </c>
      <c r="FP47" s="570">
        <v>0</v>
      </c>
      <c r="FQ47" s="570">
        <v>0</v>
      </c>
      <c r="FR47" s="570">
        <v>0</v>
      </c>
      <c r="FS47" s="570">
        <v>0</v>
      </c>
      <c r="FT47" s="570">
        <v>0</v>
      </c>
      <c r="FU47" s="570">
        <v>0</v>
      </c>
      <c r="FV47" s="570">
        <v>0</v>
      </c>
      <c r="FW47" s="570">
        <v>0</v>
      </c>
      <c r="FX47" s="570">
        <v>0</v>
      </c>
      <c r="FY47" s="570">
        <v>0</v>
      </c>
      <c r="FZ47" s="570">
        <v>0</v>
      </c>
      <c r="GA47" s="570">
        <v>0</v>
      </c>
      <c r="GB47" s="570">
        <v>0</v>
      </c>
      <c r="GC47" s="570">
        <v>0</v>
      </c>
      <c r="GD47" s="570">
        <v>0</v>
      </c>
      <c r="GE47" s="570">
        <v>0</v>
      </c>
      <c r="GF47" s="570">
        <v>0</v>
      </c>
      <c r="GG47" s="570">
        <v>0</v>
      </c>
      <c r="GH47" s="570">
        <v>0</v>
      </c>
    </row>
    <row r="48" spans="1:190" x14ac:dyDescent="0.15">
      <c r="A48">
        <f t="shared" si="6"/>
        <v>40</v>
      </c>
      <c r="B48" s="14" t="str">
        <f ca="1">OFFSET(Inputs!$E$10,$A48,0)</f>
        <v>Std 33a</v>
      </c>
      <c r="C48" s="14">
        <f ca="1">OFFSET(Inputs!$B$10,$A48,0)</f>
        <v>40</v>
      </c>
      <c r="D48" s="8" t="str">
        <f ca="1">OFFSET(Inputs!$D$10,$A48,0)&amp;" - "&amp;OFFSET(Inputs!$F$10,$A48,0)</f>
        <v>2015 T-20 - Residential Faucets &amp; Aerators - Lavatory w/ Natural Gas Water Heating  - Tier 1  (2.2 –1.5 gpm)</v>
      </c>
      <c r="E48" s="24"/>
      <c r="F48" s="583">
        <v>0</v>
      </c>
      <c r="G48" s="583">
        <v>0</v>
      </c>
      <c r="H48" s="583">
        <v>0</v>
      </c>
      <c r="I48" s="583">
        <v>0</v>
      </c>
      <c r="J48" s="583">
        <v>0</v>
      </c>
      <c r="K48" s="583">
        <v>0</v>
      </c>
      <c r="L48" s="583">
        <v>0</v>
      </c>
      <c r="M48" s="583">
        <v>0</v>
      </c>
      <c r="N48" s="583">
        <v>0</v>
      </c>
      <c r="O48" s="583">
        <v>0</v>
      </c>
      <c r="P48" s="583">
        <v>2.7379934774884993</v>
      </c>
      <c r="Q48" s="583">
        <v>2.7704455378249122</v>
      </c>
      <c r="R48" s="583">
        <v>2.8034436351628962</v>
      </c>
      <c r="S48" s="583">
        <v>2.837028067311079</v>
      </c>
      <c r="T48" s="583">
        <v>2.8711453494464241</v>
      </c>
      <c r="U48" s="583">
        <v>2.8711453494464241</v>
      </c>
      <c r="V48" s="583">
        <v>2.8711453494464241</v>
      </c>
      <c r="W48" s="583">
        <v>2.8711453494464241</v>
      </c>
      <c r="X48" s="583">
        <v>2.8711453494464241</v>
      </c>
      <c r="Y48" s="583">
        <v>2.8711453494464241</v>
      </c>
      <c r="Z48" s="583">
        <v>2.8711453494464241</v>
      </c>
      <c r="AA48" s="583">
        <v>2.8711453494464241</v>
      </c>
      <c r="AB48" s="583">
        <v>2.8711453494464241</v>
      </c>
      <c r="AC48" s="583">
        <v>2.8711453494464241</v>
      </c>
      <c r="AD48" s="583">
        <v>2.8711453494464241</v>
      </c>
      <c r="AE48" s="583">
        <v>2.8711453494464241</v>
      </c>
      <c r="AF48" s="583">
        <v>2.8711453494464241</v>
      </c>
      <c r="AG48" s="583">
        <v>2.8711453494464241</v>
      </c>
      <c r="AH48" s="583">
        <v>2.8711453494464241</v>
      </c>
      <c r="AI48" s="583">
        <v>2.8711453494464241</v>
      </c>
      <c r="AJ48" s="147"/>
      <c r="AK48" s="570">
        <v>0</v>
      </c>
      <c r="AL48" s="570">
        <v>0</v>
      </c>
      <c r="AM48" s="570">
        <v>0</v>
      </c>
      <c r="AN48" s="570">
        <v>0</v>
      </c>
      <c r="AO48" s="570">
        <v>0</v>
      </c>
      <c r="AP48" s="570">
        <v>0</v>
      </c>
      <c r="AQ48" s="570">
        <v>0</v>
      </c>
      <c r="AR48" s="570">
        <v>0</v>
      </c>
      <c r="AS48" s="570">
        <v>0</v>
      </c>
      <c r="AT48" s="570">
        <v>0</v>
      </c>
      <c r="AU48" s="570">
        <v>1.4347633420735233</v>
      </c>
      <c r="AV48" s="570">
        <v>1.3902926842466758</v>
      </c>
      <c r="AW48" s="570">
        <v>1.3613241947987507</v>
      </c>
      <c r="AX48" s="570">
        <v>1.3458577448517026</v>
      </c>
      <c r="AY48" s="570">
        <v>1.3411407041799186</v>
      </c>
      <c r="AZ48" s="570">
        <v>1.3276750324910152</v>
      </c>
      <c r="BA48" s="570">
        <v>1.3194348453381037</v>
      </c>
      <c r="BB48" s="570">
        <v>1.3142093608021113</v>
      </c>
      <c r="BC48" s="570">
        <v>1.3111946581851925</v>
      </c>
      <c r="BD48" s="570">
        <v>1.3091848564405801</v>
      </c>
      <c r="BE48" s="570">
        <v>1.308179955568274</v>
      </c>
      <c r="BF48" s="570">
        <v>1.3073760348704289</v>
      </c>
      <c r="BG48" s="570">
        <v>1.3069740745215064</v>
      </c>
      <c r="BH48" s="570">
        <v>1.3067730943470452</v>
      </c>
      <c r="BI48" s="570">
        <v>1.3065721141725839</v>
      </c>
      <c r="BJ48" s="570">
        <v>1.3065721141725839</v>
      </c>
      <c r="BK48" s="570">
        <v>1.306371133998123</v>
      </c>
      <c r="BL48" s="570">
        <v>1.306371133998123</v>
      </c>
      <c r="BM48" s="570">
        <v>1.306371133998123</v>
      </c>
      <c r="BN48" s="570">
        <v>1.306371133998123</v>
      </c>
      <c r="BO48" s="147"/>
      <c r="BP48" s="577">
        <v>0</v>
      </c>
      <c r="BQ48" s="577">
        <v>0</v>
      </c>
      <c r="BR48" s="577">
        <v>0</v>
      </c>
      <c r="BS48" s="577">
        <v>0</v>
      </c>
      <c r="BT48" s="577">
        <v>0</v>
      </c>
      <c r="BU48" s="577">
        <v>0</v>
      </c>
      <c r="BV48" s="577">
        <v>0</v>
      </c>
      <c r="BW48" s="577">
        <v>0</v>
      </c>
      <c r="BX48" s="577">
        <v>0</v>
      </c>
      <c r="BY48" s="577">
        <v>0</v>
      </c>
      <c r="BZ48" s="577">
        <v>0</v>
      </c>
      <c r="CA48" s="577">
        <v>0</v>
      </c>
      <c r="CB48" s="577">
        <v>0</v>
      </c>
      <c r="CC48" s="577">
        <v>0</v>
      </c>
      <c r="CD48" s="577">
        <v>0</v>
      </c>
      <c r="CE48" s="577">
        <v>0</v>
      </c>
      <c r="CF48" s="577">
        <v>0</v>
      </c>
      <c r="CG48" s="577">
        <v>0</v>
      </c>
      <c r="CH48" s="577">
        <v>0</v>
      </c>
      <c r="CI48" s="577">
        <v>0</v>
      </c>
      <c r="CJ48" s="577">
        <v>0</v>
      </c>
      <c r="CK48" s="577">
        <v>0</v>
      </c>
      <c r="CL48" s="577">
        <v>0</v>
      </c>
      <c r="CM48" s="577">
        <v>0</v>
      </c>
      <c r="CN48" s="577">
        <v>0</v>
      </c>
      <c r="CO48" s="577">
        <v>0</v>
      </c>
      <c r="CP48" s="577">
        <v>0</v>
      </c>
      <c r="CQ48" s="577">
        <v>0</v>
      </c>
      <c r="CR48" s="577">
        <v>0</v>
      </c>
      <c r="CS48" s="577">
        <v>0</v>
      </c>
      <c r="CT48" s="218"/>
      <c r="CU48" s="577">
        <v>0</v>
      </c>
      <c r="CV48" s="577">
        <v>0</v>
      </c>
      <c r="CW48" s="577">
        <v>0</v>
      </c>
      <c r="CX48" s="577">
        <v>0</v>
      </c>
      <c r="CY48" s="577">
        <v>0</v>
      </c>
      <c r="CZ48" s="577">
        <v>0</v>
      </c>
      <c r="DA48" s="577">
        <v>0</v>
      </c>
      <c r="DB48" s="577">
        <v>0</v>
      </c>
      <c r="DC48" s="577">
        <v>0</v>
      </c>
      <c r="DD48" s="577">
        <v>0</v>
      </c>
      <c r="DE48" s="577">
        <v>0</v>
      </c>
      <c r="DF48" s="577">
        <v>0</v>
      </c>
      <c r="DG48" s="577">
        <v>0</v>
      </c>
      <c r="DH48" s="577">
        <v>0</v>
      </c>
      <c r="DI48" s="577">
        <v>0</v>
      </c>
      <c r="DJ48" s="577">
        <v>0</v>
      </c>
      <c r="DK48" s="577">
        <v>0</v>
      </c>
      <c r="DL48" s="577">
        <v>0</v>
      </c>
      <c r="DM48" s="577">
        <v>0</v>
      </c>
      <c r="DN48" s="577">
        <v>0</v>
      </c>
      <c r="DO48" s="577">
        <v>0</v>
      </c>
      <c r="DP48" s="577">
        <v>0</v>
      </c>
      <c r="DQ48" s="577">
        <v>0</v>
      </c>
      <c r="DR48" s="577">
        <v>0</v>
      </c>
      <c r="DS48" s="577">
        <v>0</v>
      </c>
      <c r="DT48" s="577">
        <v>0</v>
      </c>
      <c r="DU48" s="577">
        <v>0</v>
      </c>
      <c r="DV48" s="577">
        <v>0</v>
      </c>
      <c r="DW48" s="577">
        <v>0</v>
      </c>
      <c r="DX48" s="577">
        <v>0</v>
      </c>
      <c r="DY48" s="147"/>
      <c r="DZ48" s="570">
        <v>0</v>
      </c>
      <c r="EA48" s="570">
        <v>0</v>
      </c>
      <c r="EB48" s="570">
        <v>0</v>
      </c>
      <c r="EC48" s="570">
        <v>0</v>
      </c>
      <c r="ED48" s="570">
        <v>0</v>
      </c>
      <c r="EE48" s="570">
        <v>0</v>
      </c>
      <c r="EF48" s="570">
        <v>0</v>
      </c>
      <c r="EG48" s="570">
        <v>0</v>
      </c>
      <c r="EH48" s="570">
        <v>0</v>
      </c>
      <c r="EI48" s="570">
        <v>0</v>
      </c>
      <c r="EJ48" s="570">
        <v>2.6511574349170473</v>
      </c>
      <c r="EK48" s="570">
        <v>2.6825802712921649</v>
      </c>
      <c r="EL48" s="570">
        <v>2.7145318269897918</v>
      </c>
      <c r="EM48" s="570">
        <v>2.7470511217650277</v>
      </c>
      <c r="EN48" s="570">
        <v>2.7800863670773173</v>
      </c>
      <c r="EO48" s="570">
        <v>2.7800863670773173</v>
      </c>
      <c r="EP48" s="570">
        <v>2.7800863670773173</v>
      </c>
      <c r="EQ48" s="570">
        <v>2.7800863670773173</v>
      </c>
      <c r="ER48" s="570">
        <v>2.7800863670773173</v>
      </c>
      <c r="ES48" s="570">
        <v>2.7800863670773173</v>
      </c>
      <c r="ET48" s="570">
        <v>2.7800863670773173</v>
      </c>
      <c r="EU48" s="570">
        <v>2.7800863670773173</v>
      </c>
      <c r="EV48" s="570">
        <v>2.7800863670773173</v>
      </c>
      <c r="EW48" s="570">
        <v>2.7800863670773173</v>
      </c>
      <c r="EX48" s="570">
        <v>2.7800863670773173</v>
      </c>
      <c r="EY48" s="570">
        <v>2.7800863670773173</v>
      </c>
      <c r="EZ48" s="570">
        <v>2.7800863670773173</v>
      </c>
      <c r="FA48" s="570">
        <v>2.7800863670773173</v>
      </c>
      <c r="FB48" s="570">
        <v>2.7800863670773173</v>
      </c>
      <c r="FC48" s="570">
        <v>2.7800863670773173</v>
      </c>
      <c r="FD48" s="147"/>
      <c r="FE48" s="570">
        <v>0</v>
      </c>
      <c r="FF48" s="570">
        <v>0</v>
      </c>
      <c r="FG48" s="570">
        <v>0</v>
      </c>
      <c r="FH48" s="570">
        <v>0</v>
      </c>
      <c r="FI48" s="570">
        <v>0</v>
      </c>
      <c r="FJ48" s="570">
        <v>0</v>
      </c>
      <c r="FK48" s="570">
        <v>0</v>
      </c>
      <c r="FL48" s="570">
        <v>0</v>
      </c>
      <c r="FM48" s="570">
        <v>0</v>
      </c>
      <c r="FN48" s="570">
        <v>0</v>
      </c>
      <c r="FO48" s="570">
        <v>1.389259519045231</v>
      </c>
      <c r="FP48" s="570">
        <v>1.3461992575425468</v>
      </c>
      <c r="FQ48" s="570">
        <v>1.3181495098679727</v>
      </c>
      <c r="FR48" s="570">
        <v>1.3031735816541112</v>
      </c>
      <c r="FS48" s="570">
        <v>1.2986061429254854</v>
      </c>
      <c r="FT48" s="570">
        <v>1.2855675378638929</v>
      </c>
      <c r="FU48" s="570">
        <v>1.2775886899903808</v>
      </c>
      <c r="FV48" s="570">
        <v>1.2725289328023002</v>
      </c>
      <c r="FW48" s="570">
        <v>1.2696098421168691</v>
      </c>
      <c r="FX48" s="570">
        <v>1.2676637816599148</v>
      </c>
      <c r="FY48" s="570">
        <v>1.2666907514314378</v>
      </c>
      <c r="FZ48" s="570">
        <v>1.2659123272486563</v>
      </c>
      <c r="GA48" s="570">
        <v>1.2655231151572655</v>
      </c>
      <c r="GB48" s="570">
        <v>1.26532850911157</v>
      </c>
      <c r="GC48" s="570">
        <v>1.2651339030658746</v>
      </c>
      <c r="GD48" s="570">
        <v>1.2651339030658746</v>
      </c>
      <c r="GE48" s="570">
        <v>1.2649392970201792</v>
      </c>
      <c r="GF48" s="570">
        <v>1.2649392970201792</v>
      </c>
      <c r="GG48" s="570">
        <v>1.2649392970201792</v>
      </c>
      <c r="GH48" s="570">
        <v>1.2649392970201792</v>
      </c>
    </row>
    <row r="49" spans="1:190" x14ac:dyDescent="0.15">
      <c r="A49">
        <f t="shared" si="6"/>
        <v>41</v>
      </c>
      <c r="B49" s="14" t="str">
        <f ca="1">OFFSET(Inputs!$E$10,$A49,0)</f>
        <v>Std 33b</v>
      </c>
      <c r="C49" s="14">
        <f ca="1">OFFSET(Inputs!$B$10,$A49,0)</f>
        <v>41</v>
      </c>
      <c r="D49" s="8" t="str">
        <f ca="1">OFFSET(Inputs!$D$10,$A49,0)&amp;" - "&amp;OFFSET(Inputs!$F$10,$A49,0)</f>
        <v>2015 T-20 - Residential Faucets &amp; Aerators - Lavatory w/ Electric Water Heating   - Tier 1  (2.2 –1.5 gpm)</v>
      </c>
      <c r="E49" s="24"/>
      <c r="F49" s="583">
        <v>0</v>
      </c>
      <c r="G49" s="583">
        <v>0</v>
      </c>
      <c r="H49" s="583">
        <v>0</v>
      </c>
      <c r="I49" s="583">
        <v>0</v>
      </c>
      <c r="J49" s="583">
        <v>0</v>
      </c>
      <c r="K49" s="583">
        <v>0</v>
      </c>
      <c r="L49" s="583">
        <v>0</v>
      </c>
      <c r="M49" s="583">
        <v>0</v>
      </c>
      <c r="N49" s="583">
        <v>0</v>
      </c>
      <c r="O49" s="583">
        <v>0</v>
      </c>
      <c r="P49" s="583">
        <v>3.8534165955867161</v>
      </c>
      <c r="Q49" s="583">
        <v>3.8990892054338455</v>
      </c>
      <c r="R49" s="583">
        <v>3.9455303006922651</v>
      </c>
      <c r="S49" s="583">
        <v>3.9927965959764582</v>
      </c>
      <c r="T49" s="583">
        <v>4.040812817438475</v>
      </c>
      <c r="U49" s="583">
        <v>4.040812817438475</v>
      </c>
      <c r="V49" s="583">
        <v>4.040812817438475</v>
      </c>
      <c r="W49" s="583">
        <v>4.040812817438475</v>
      </c>
      <c r="X49" s="583">
        <v>4.040812817438475</v>
      </c>
      <c r="Y49" s="583">
        <v>4.040812817438475</v>
      </c>
      <c r="Z49" s="583">
        <v>4.040812817438475</v>
      </c>
      <c r="AA49" s="583">
        <v>4.040812817438475</v>
      </c>
      <c r="AB49" s="583">
        <v>4.040812817438475</v>
      </c>
      <c r="AC49" s="583">
        <v>4.040812817438475</v>
      </c>
      <c r="AD49" s="583">
        <v>4.040812817438475</v>
      </c>
      <c r="AE49" s="583">
        <v>4.040812817438475</v>
      </c>
      <c r="AF49" s="583">
        <v>4.040812817438475</v>
      </c>
      <c r="AG49" s="583">
        <v>4.040812817438475</v>
      </c>
      <c r="AH49" s="583">
        <v>4.040812817438475</v>
      </c>
      <c r="AI49" s="583">
        <v>4.040812817438475</v>
      </c>
      <c r="AJ49" s="147"/>
      <c r="AK49" s="570">
        <v>0</v>
      </c>
      <c r="AL49" s="570">
        <v>0</v>
      </c>
      <c r="AM49" s="570">
        <v>0</v>
      </c>
      <c r="AN49" s="570">
        <v>0</v>
      </c>
      <c r="AO49" s="570">
        <v>0</v>
      </c>
      <c r="AP49" s="570">
        <v>0</v>
      </c>
      <c r="AQ49" s="570">
        <v>0</v>
      </c>
      <c r="AR49" s="570">
        <v>0</v>
      </c>
      <c r="AS49" s="570">
        <v>0</v>
      </c>
      <c r="AT49" s="570">
        <v>0</v>
      </c>
      <c r="AU49" s="570">
        <v>2.0192673644193508</v>
      </c>
      <c r="AV49" s="570">
        <v>1.9566799359628664</v>
      </c>
      <c r="AW49" s="570">
        <v>1.9159100587131566</v>
      </c>
      <c r="AX49" s="570">
        <v>1.8941427771652717</v>
      </c>
      <c r="AY49" s="570">
        <v>1.8875040751536865</v>
      </c>
      <c r="AZ49" s="570">
        <v>1.8685526630399001</v>
      </c>
      <c r="BA49" s="570">
        <v>1.8569555302538514</v>
      </c>
      <c r="BB49" s="570">
        <v>1.8496012509261133</v>
      </c>
      <c r="BC49" s="570">
        <v>1.8453583974678027</v>
      </c>
      <c r="BD49" s="570">
        <v>1.8425298284955962</v>
      </c>
      <c r="BE49" s="570">
        <v>1.8411155440094922</v>
      </c>
      <c r="BF49" s="570">
        <v>1.8399841164206099</v>
      </c>
      <c r="BG49" s="570">
        <v>1.8394184026261686</v>
      </c>
      <c r="BH49" s="570">
        <v>1.8391355457289478</v>
      </c>
      <c r="BI49" s="570">
        <v>1.8388526888317271</v>
      </c>
      <c r="BJ49" s="570">
        <v>1.8388526888317271</v>
      </c>
      <c r="BK49" s="570">
        <v>1.8385698319345065</v>
      </c>
      <c r="BL49" s="570">
        <v>1.8385698319345065</v>
      </c>
      <c r="BM49" s="570">
        <v>1.8385698319345065</v>
      </c>
      <c r="BN49" s="570">
        <v>1.8385698319345065</v>
      </c>
      <c r="BO49" s="147"/>
      <c r="BP49" s="577">
        <v>0</v>
      </c>
      <c r="BQ49" s="577">
        <v>0</v>
      </c>
      <c r="BR49" s="577">
        <v>0</v>
      </c>
      <c r="BS49" s="577">
        <v>0</v>
      </c>
      <c r="BT49" s="577">
        <v>0</v>
      </c>
      <c r="BU49" s="577">
        <v>0</v>
      </c>
      <c r="BV49" s="577">
        <v>0</v>
      </c>
      <c r="BW49" s="577">
        <v>0</v>
      </c>
      <c r="BX49" s="577">
        <v>0</v>
      </c>
      <c r="BY49" s="577">
        <v>0</v>
      </c>
      <c r="BZ49" s="577">
        <v>0.82548326359692692</v>
      </c>
      <c r="CA49" s="577">
        <v>0.835267301761079</v>
      </c>
      <c r="CB49" s="577">
        <v>0.84521596573964852</v>
      </c>
      <c r="CC49" s="577">
        <v>0.85534140500152811</v>
      </c>
      <c r="CD49" s="577">
        <v>0.86562749429783081</v>
      </c>
      <c r="CE49" s="577">
        <v>0.86562749429783081</v>
      </c>
      <c r="CF49" s="577">
        <v>0.86562749429783081</v>
      </c>
      <c r="CG49" s="577">
        <v>0.86562749429783081</v>
      </c>
      <c r="CH49" s="577">
        <v>0.86562749429783081</v>
      </c>
      <c r="CI49" s="577">
        <v>0.86562749429783081</v>
      </c>
      <c r="CJ49" s="577">
        <v>0.86562749429783081</v>
      </c>
      <c r="CK49" s="577">
        <v>0.86562749429783081</v>
      </c>
      <c r="CL49" s="577">
        <v>0.86562749429783081</v>
      </c>
      <c r="CM49" s="577">
        <v>0.86562749429783081</v>
      </c>
      <c r="CN49" s="577">
        <v>0.86562749429783081</v>
      </c>
      <c r="CO49" s="577">
        <v>0.86562749429783081</v>
      </c>
      <c r="CP49" s="577">
        <v>0.86562749429783081</v>
      </c>
      <c r="CQ49" s="577">
        <v>0.86562749429783081</v>
      </c>
      <c r="CR49" s="577">
        <v>0.86562749429783081</v>
      </c>
      <c r="CS49" s="577">
        <v>0.86562749429783081</v>
      </c>
      <c r="CT49" s="218"/>
      <c r="CU49" s="577">
        <v>0</v>
      </c>
      <c r="CV49" s="577">
        <v>0</v>
      </c>
      <c r="CW49" s="577">
        <v>0</v>
      </c>
      <c r="CX49" s="577">
        <v>0</v>
      </c>
      <c r="CY49" s="577">
        <v>0</v>
      </c>
      <c r="CZ49" s="577">
        <v>0</v>
      </c>
      <c r="DA49" s="577">
        <v>0</v>
      </c>
      <c r="DB49" s="577">
        <v>0</v>
      </c>
      <c r="DC49" s="577">
        <v>0</v>
      </c>
      <c r="DD49" s="577">
        <v>0</v>
      </c>
      <c r="DE49" s="577">
        <v>0.43256973979006169</v>
      </c>
      <c r="DF49" s="577">
        <v>0.41916219004276228</v>
      </c>
      <c r="DG49" s="577">
        <v>0.41042842080351594</v>
      </c>
      <c r="DH49" s="577">
        <v>0.40576540911867492</v>
      </c>
      <c r="DI49" s="577">
        <v>0.40434325886145972</v>
      </c>
      <c r="DJ49" s="577">
        <v>0.40028346591320296</v>
      </c>
      <c r="DK49" s="577">
        <v>0.3977991150045681</v>
      </c>
      <c r="DL49" s="577">
        <v>0.39622367296494609</v>
      </c>
      <c r="DM49" s="577">
        <v>0.3953147640959333</v>
      </c>
      <c r="DN49" s="577">
        <v>0.39470882484992481</v>
      </c>
      <c r="DO49" s="577">
        <v>0.39440585522692062</v>
      </c>
      <c r="DP49" s="577">
        <v>0.39416347952851721</v>
      </c>
      <c r="DQ49" s="577">
        <v>0.39404229167931548</v>
      </c>
      <c r="DR49" s="577">
        <v>0.3939816977547147</v>
      </c>
      <c r="DS49" s="577">
        <v>0.39392110383011386</v>
      </c>
      <c r="DT49" s="577">
        <v>0.39392110383011386</v>
      </c>
      <c r="DU49" s="577">
        <v>0.39386050990551297</v>
      </c>
      <c r="DV49" s="577">
        <v>0.39386050990551297</v>
      </c>
      <c r="DW49" s="577">
        <v>0.39386050990551297</v>
      </c>
      <c r="DX49" s="577">
        <v>0.39386050990551297</v>
      </c>
      <c r="DY49" s="147"/>
      <c r="DZ49" s="570">
        <v>0</v>
      </c>
      <c r="EA49" s="570">
        <v>0</v>
      </c>
      <c r="EB49" s="570">
        <v>0</v>
      </c>
      <c r="EC49" s="570">
        <v>0</v>
      </c>
      <c r="ED49" s="570">
        <v>0</v>
      </c>
      <c r="EE49" s="570">
        <v>0</v>
      </c>
      <c r="EF49" s="570">
        <v>0</v>
      </c>
      <c r="EG49" s="570">
        <v>0</v>
      </c>
      <c r="EH49" s="570">
        <v>0</v>
      </c>
      <c r="EI49" s="570">
        <v>0</v>
      </c>
      <c r="EJ49" s="570">
        <v>0</v>
      </c>
      <c r="EK49" s="570">
        <v>0</v>
      </c>
      <c r="EL49" s="570">
        <v>0</v>
      </c>
      <c r="EM49" s="570">
        <v>0</v>
      </c>
      <c r="EN49" s="570">
        <v>0</v>
      </c>
      <c r="EO49" s="570">
        <v>0</v>
      </c>
      <c r="EP49" s="570">
        <v>0</v>
      </c>
      <c r="EQ49" s="570">
        <v>0</v>
      </c>
      <c r="ER49" s="570">
        <v>0</v>
      </c>
      <c r="ES49" s="570">
        <v>0</v>
      </c>
      <c r="ET49" s="570">
        <v>0</v>
      </c>
      <c r="EU49" s="570">
        <v>0</v>
      </c>
      <c r="EV49" s="570">
        <v>0</v>
      </c>
      <c r="EW49" s="570">
        <v>0</v>
      </c>
      <c r="EX49" s="570">
        <v>0</v>
      </c>
      <c r="EY49" s="570">
        <v>0</v>
      </c>
      <c r="EZ49" s="570">
        <v>0</v>
      </c>
      <c r="FA49" s="570">
        <v>0</v>
      </c>
      <c r="FB49" s="570">
        <v>0</v>
      </c>
      <c r="FC49" s="570">
        <v>0</v>
      </c>
      <c r="FD49" s="147"/>
      <c r="FE49" s="570">
        <v>0</v>
      </c>
      <c r="FF49" s="570">
        <v>0</v>
      </c>
      <c r="FG49" s="570">
        <v>0</v>
      </c>
      <c r="FH49" s="570">
        <v>0</v>
      </c>
      <c r="FI49" s="570">
        <v>0</v>
      </c>
      <c r="FJ49" s="570">
        <v>0</v>
      </c>
      <c r="FK49" s="570">
        <v>0</v>
      </c>
      <c r="FL49" s="570">
        <v>0</v>
      </c>
      <c r="FM49" s="570">
        <v>0</v>
      </c>
      <c r="FN49" s="570">
        <v>0</v>
      </c>
      <c r="FO49" s="570">
        <v>0</v>
      </c>
      <c r="FP49" s="570">
        <v>0</v>
      </c>
      <c r="FQ49" s="570">
        <v>0</v>
      </c>
      <c r="FR49" s="570">
        <v>0</v>
      </c>
      <c r="FS49" s="570">
        <v>0</v>
      </c>
      <c r="FT49" s="570">
        <v>0</v>
      </c>
      <c r="FU49" s="570">
        <v>0</v>
      </c>
      <c r="FV49" s="570">
        <v>0</v>
      </c>
      <c r="FW49" s="570">
        <v>0</v>
      </c>
      <c r="FX49" s="570">
        <v>0</v>
      </c>
      <c r="FY49" s="570">
        <v>0</v>
      </c>
      <c r="FZ49" s="570">
        <v>0</v>
      </c>
      <c r="GA49" s="570">
        <v>0</v>
      </c>
      <c r="GB49" s="570">
        <v>0</v>
      </c>
      <c r="GC49" s="570">
        <v>0</v>
      </c>
      <c r="GD49" s="570">
        <v>0</v>
      </c>
      <c r="GE49" s="570">
        <v>0</v>
      </c>
      <c r="GF49" s="570">
        <v>0</v>
      </c>
      <c r="GG49" s="570">
        <v>0</v>
      </c>
      <c r="GH49" s="570">
        <v>0</v>
      </c>
    </row>
    <row r="50" spans="1:190" x14ac:dyDescent="0.15">
      <c r="A50">
        <f t="shared" si="6"/>
        <v>42</v>
      </c>
      <c r="B50" s="14" t="str">
        <f ca="1">OFFSET(Inputs!$E$10,$A50,0)</f>
        <v>Std 33c</v>
      </c>
      <c r="C50" s="14">
        <f ca="1">OFFSET(Inputs!$B$10,$A50,0)</f>
        <v>42</v>
      </c>
      <c r="D50" s="8" t="str">
        <f ca="1">OFFSET(Inputs!$D$10,$A50,0)&amp;" - "&amp;OFFSET(Inputs!$F$10,$A50,0)</f>
        <v>2015 T-20 - Residential Faucets &amp; Aerators - Lavatory w/ Natural Gas Water Heating   - Tier 2  (1.5 –1.2 gpm)</v>
      </c>
      <c r="E50" s="24"/>
      <c r="F50" s="583">
        <v>0</v>
      </c>
      <c r="G50" s="583">
        <v>0</v>
      </c>
      <c r="H50" s="583">
        <v>0</v>
      </c>
      <c r="I50" s="583">
        <v>0</v>
      </c>
      <c r="J50" s="583">
        <v>0</v>
      </c>
      <c r="K50" s="583">
        <v>0</v>
      </c>
      <c r="L50" s="583">
        <v>0</v>
      </c>
      <c r="M50" s="583">
        <v>0</v>
      </c>
      <c r="N50" s="583">
        <v>0</v>
      </c>
      <c r="O50" s="583">
        <v>0</v>
      </c>
      <c r="P50" s="583">
        <v>0.31947816922416916</v>
      </c>
      <c r="Q50" s="583">
        <v>0.64476309250721708</v>
      </c>
      <c r="R50" s="583">
        <v>0.65244270757129685</v>
      </c>
      <c r="S50" s="583">
        <v>0.66025877976485525</v>
      </c>
      <c r="T50" s="583">
        <v>0.66819886161710373</v>
      </c>
      <c r="U50" s="583">
        <v>0.66819886161710373</v>
      </c>
      <c r="V50" s="583">
        <v>0.66819886161710373</v>
      </c>
      <c r="W50" s="583">
        <v>0.66819886161710373</v>
      </c>
      <c r="X50" s="583">
        <v>0.66819886161710373</v>
      </c>
      <c r="Y50" s="583">
        <v>0.66819886161710373</v>
      </c>
      <c r="Z50" s="583">
        <v>0.66819886161710373</v>
      </c>
      <c r="AA50" s="583">
        <v>0.66819886161710373</v>
      </c>
      <c r="AB50" s="583">
        <v>0.66819886161710373</v>
      </c>
      <c r="AC50" s="583">
        <v>0.66819886161710373</v>
      </c>
      <c r="AD50" s="583">
        <v>0.66819886161710373</v>
      </c>
      <c r="AE50" s="583">
        <v>0.66819886161710373</v>
      </c>
      <c r="AF50" s="583">
        <v>0.66819886161710373</v>
      </c>
      <c r="AG50" s="583">
        <v>0.66819886161710373</v>
      </c>
      <c r="AH50" s="583">
        <v>0.66819886161710373</v>
      </c>
      <c r="AI50" s="583">
        <v>0.66819886161710373</v>
      </c>
      <c r="AJ50" s="147"/>
      <c r="AK50" s="570">
        <v>0</v>
      </c>
      <c r="AL50" s="570">
        <v>0</v>
      </c>
      <c r="AM50" s="570">
        <v>0</v>
      </c>
      <c r="AN50" s="570">
        <v>0</v>
      </c>
      <c r="AO50" s="570">
        <v>0</v>
      </c>
      <c r="AP50" s="570">
        <v>0</v>
      </c>
      <c r="AQ50" s="570">
        <v>0</v>
      </c>
      <c r="AR50" s="570">
        <v>0</v>
      </c>
      <c r="AS50" s="570">
        <v>0</v>
      </c>
      <c r="AT50" s="570">
        <v>0</v>
      </c>
      <c r="AU50" s="570">
        <v>0.20453631350069754</v>
      </c>
      <c r="AV50" s="570">
        <v>0.40674234927725289</v>
      </c>
      <c r="AW50" s="570">
        <v>0.40505600614148812</v>
      </c>
      <c r="AX50" s="570">
        <v>0.40302195916846761</v>
      </c>
      <c r="AY50" s="570">
        <v>0.40061862748253452</v>
      </c>
      <c r="AZ50" s="570">
        <v>0.39327512199336256</v>
      </c>
      <c r="BA50" s="570">
        <v>0.38588484258387734</v>
      </c>
      <c r="BB50" s="570">
        <v>0.37858811101501855</v>
      </c>
      <c r="BC50" s="570">
        <v>0.37143170120709945</v>
      </c>
      <c r="BD50" s="570">
        <v>0.36455593492105937</v>
      </c>
      <c r="BE50" s="570">
        <v>0.358054359997525</v>
      </c>
      <c r="BF50" s="570">
        <v>0.35192697643649606</v>
      </c>
      <c r="BG50" s="570">
        <v>0.34626733207859928</v>
      </c>
      <c r="BH50" s="570">
        <v>0.34107542692383441</v>
      </c>
      <c r="BI50" s="570">
        <v>0.33635126097220147</v>
      </c>
      <c r="BJ50" s="570">
        <v>0.33209483422370045</v>
      </c>
      <c r="BK50" s="570">
        <v>0.32835292059864468</v>
      </c>
      <c r="BL50" s="570">
        <v>0.32498519833609446</v>
      </c>
      <c r="BM50" s="570">
        <v>0.32203844135636306</v>
      </c>
      <c r="BN50" s="570">
        <v>0.31951264965945048</v>
      </c>
      <c r="BO50" s="147"/>
      <c r="BP50" s="577">
        <v>0</v>
      </c>
      <c r="BQ50" s="577">
        <v>0</v>
      </c>
      <c r="BR50" s="577">
        <v>0</v>
      </c>
      <c r="BS50" s="577">
        <v>0</v>
      </c>
      <c r="BT50" s="577">
        <v>0</v>
      </c>
      <c r="BU50" s="577">
        <v>0</v>
      </c>
      <c r="BV50" s="577">
        <v>0</v>
      </c>
      <c r="BW50" s="577">
        <v>0</v>
      </c>
      <c r="BX50" s="577">
        <v>0</v>
      </c>
      <c r="BY50" s="577">
        <v>0</v>
      </c>
      <c r="BZ50" s="577">
        <v>0</v>
      </c>
      <c r="CA50" s="577">
        <v>0</v>
      </c>
      <c r="CB50" s="577">
        <v>0</v>
      </c>
      <c r="CC50" s="577">
        <v>0</v>
      </c>
      <c r="CD50" s="577">
        <v>0</v>
      </c>
      <c r="CE50" s="577">
        <v>0</v>
      </c>
      <c r="CF50" s="577">
        <v>0</v>
      </c>
      <c r="CG50" s="577">
        <v>0</v>
      </c>
      <c r="CH50" s="577">
        <v>0</v>
      </c>
      <c r="CI50" s="577">
        <v>0</v>
      </c>
      <c r="CJ50" s="577">
        <v>0</v>
      </c>
      <c r="CK50" s="577">
        <v>0</v>
      </c>
      <c r="CL50" s="577">
        <v>0</v>
      </c>
      <c r="CM50" s="577">
        <v>0</v>
      </c>
      <c r="CN50" s="577">
        <v>0</v>
      </c>
      <c r="CO50" s="577">
        <v>0</v>
      </c>
      <c r="CP50" s="577">
        <v>0</v>
      </c>
      <c r="CQ50" s="577">
        <v>0</v>
      </c>
      <c r="CR50" s="577">
        <v>0</v>
      </c>
      <c r="CS50" s="577">
        <v>0</v>
      </c>
      <c r="CT50" s="218"/>
      <c r="CU50" s="577">
        <v>0</v>
      </c>
      <c r="CV50" s="577">
        <v>0</v>
      </c>
      <c r="CW50" s="577">
        <v>0</v>
      </c>
      <c r="CX50" s="577">
        <v>0</v>
      </c>
      <c r="CY50" s="577">
        <v>0</v>
      </c>
      <c r="CZ50" s="577">
        <v>0</v>
      </c>
      <c r="DA50" s="577">
        <v>0</v>
      </c>
      <c r="DB50" s="577">
        <v>0</v>
      </c>
      <c r="DC50" s="577">
        <v>0</v>
      </c>
      <c r="DD50" s="577">
        <v>0</v>
      </c>
      <c r="DE50" s="577">
        <v>0</v>
      </c>
      <c r="DF50" s="577">
        <v>0</v>
      </c>
      <c r="DG50" s="577">
        <v>0</v>
      </c>
      <c r="DH50" s="577">
        <v>0</v>
      </c>
      <c r="DI50" s="577">
        <v>0</v>
      </c>
      <c r="DJ50" s="577">
        <v>0</v>
      </c>
      <c r="DK50" s="577">
        <v>0</v>
      </c>
      <c r="DL50" s="577">
        <v>0</v>
      </c>
      <c r="DM50" s="577">
        <v>0</v>
      </c>
      <c r="DN50" s="577">
        <v>0</v>
      </c>
      <c r="DO50" s="577">
        <v>0</v>
      </c>
      <c r="DP50" s="577">
        <v>0</v>
      </c>
      <c r="DQ50" s="577">
        <v>0</v>
      </c>
      <c r="DR50" s="577">
        <v>0</v>
      </c>
      <c r="DS50" s="577">
        <v>0</v>
      </c>
      <c r="DT50" s="577">
        <v>0</v>
      </c>
      <c r="DU50" s="577">
        <v>0</v>
      </c>
      <c r="DV50" s="577">
        <v>0</v>
      </c>
      <c r="DW50" s="577">
        <v>0</v>
      </c>
      <c r="DX50" s="577">
        <v>0</v>
      </c>
      <c r="DY50" s="147"/>
      <c r="DZ50" s="570">
        <v>0</v>
      </c>
      <c r="EA50" s="570">
        <v>0</v>
      </c>
      <c r="EB50" s="570">
        <v>0</v>
      </c>
      <c r="EC50" s="570">
        <v>0</v>
      </c>
      <c r="ED50" s="570">
        <v>0</v>
      </c>
      <c r="EE50" s="570">
        <v>0</v>
      </c>
      <c r="EF50" s="570">
        <v>0</v>
      </c>
      <c r="EG50" s="570">
        <v>0</v>
      </c>
      <c r="EH50" s="570">
        <v>0</v>
      </c>
      <c r="EI50" s="570">
        <v>0</v>
      </c>
      <c r="EJ50" s="570">
        <v>0.37916884910336385</v>
      </c>
      <c r="EK50" s="570">
        <v>0.76522937490212817</v>
      </c>
      <c r="EL50" s="570">
        <v>0.77434383431096743</v>
      </c>
      <c r="EM50" s="570">
        <v>0.78362024623400217</v>
      </c>
      <c r="EN50" s="570">
        <v>0.79304383753920649</v>
      </c>
      <c r="EO50" s="570">
        <v>0.79304383753920649</v>
      </c>
      <c r="EP50" s="570">
        <v>0.79304383753920649</v>
      </c>
      <c r="EQ50" s="570">
        <v>0.79304383753920649</v>
      </c>
      <c r="ER50" s="570">
        <v>0.79304383753920649</v>
      </c>
      <c r="ES50" s="570">
        <v>0.79304383753920649</v>
      </c>
      <c r="ET50" s="570">
        <v>0.79304383753920649</v>
      </c>
      <c r="EU50" s="570">
        <v>0.79304383753920649</v>
      </c>
      <c r="EV50" s="570">
        <v>0.79304383753920649</v>
      </c>
      <c r="EW50" s="570">
        <v>0.79304383753920649</v>
      </c>
      <c r="EX50" s="570">
        <v>0.79304383753920649</v>
      </c>
      <c r="EY50" s="570">
        <v>0.79304383753920649</v>
      </c>
      <c r="EZ50" s="570">
        <v>0.79304383753920649</v>
      </c>
      <c r="FA50" s="570">
        <v>0.79304383753920649</v>
      </c>
      <c r="FB50" s="570">
        <v>0.79304383753920649</v>
      </c>
      <c r="FC50" s="570">
        <v>0.79304383753920649</v>
      </c>
      <c r="FD50" s="147"/>
      <c r="FE50" s="570">
        <v>0</v>
      </c>
      <c r="FF50" s="570">
        <v>0</v>
      </c>
      <c r="FG50" s="570">
        <v>0</v>
      </c>
      <c r="FH50" s="570">
        <v>0</v>
      </c>
      <c r="FI50" s="570">
        <v>0</v>
      </c>
      <c r="FJ50" s="570">
        <v>0</v>
      </c>
      <c r="FK50" s="570">
        <v>0</v>
      </c>
      <c r="FL50" s="570">
        <v>0</v>
      </c>
      <c r="FM50" s="570">
        <v>0</v>
      </c>
      <c r="FN50" s="570">
        <v>0</v>
      </c>
      <c r="FO50" s="570">
        <v>0.24275148057295559</v>
      </c>
      <c r="FP50" s="570">
        <v>0.48273729886325856</v>
      </c>
      <c r="FQ50" s="570">
        <v>0.48073588265527789</v>
      </c>
      <c r="FR50" s="570">
        <v>0.47832179830123478</v>
      </c>
      <c r="FS50" s="570">
        <v>0.47546943279663123</v>
      </c>
      <c r="FT50" s="570">
        <v>0.46675388102207538</v>
      </c>
      <c r="FU50" s="570">
        <v>0.45798281617889175</v>
      </c>
      <c r="FV50" s="570">
        <v>0.44932277747296362</v>
      </c>
      <c r="FW50" s="570">
        <v>0.44082927797291865</v>
      </c>
      <c r="FX50" s="570">
        <v>0.43266885688464024</v>
      </c>
      <c r="FY50" s="570">
        <v>0.42495254034538377</v>
      </c>
      <c r="FZ50" s="570">
        <v>0.41768032835514929</v>
      </c>
      <c r="GA50" s="570">
        <v>0.41096324705119219</v>
      </c>
      <c r="GB50" s="570">
        <v>0.40480129643351259</v>
      </c>
      <c r="GC50" s="570">
        <v>0.39919447650211037</v>
      </c>
      <c r="GD50" s="570">
        <v>0.39414278725698565</v>
      </c>
      <c r="GE50" s="570">
        <v>0.38970174176676609</v>
      </c>
      <c r="GF50" s="570">
        <v>0.38570480082556841</v>
      </c>
      <c r="GG50" s="570">
        <v>0.38220747750202055</v>
      </c>
      <c r="GH50" s="570">
        <v>0.37920977179612236</v>
      </c>
    </row>
    <row r="51" spans="1:190" x14ac:dyDescent="0.15">
      <c r="A51">
        <f t="shared" si="6"/>
        <v>43</v>
      </c>
      <c r="B51" s="14" t="str">
        <f ca="1">OFFSET(Inputs!$E$10,$A51,0)</f>
        <v>Std 33d</v>
      </c>
      <c r="C51" s="14">
        <f ca="1">OFFSET(Inputs!$B$10,$A51,0)</f>
        <v>43</v>
      </c>
      <c r="D51" s="8" t="str">
        <f ca="1">OFFSET(Inputs!$D$10,$A51,0)&amp;" - "&amp;OFFSET(Inputs!$F$10,$A51,0)</f>
        <v>2015 T-20 - Residential Faucets &amp; Aerators - Lavatory w/ Electric Water Heating - Tier 2  (1.5 –1.2 gpm)</v>
      </c>
      <c r="E51" s="24"/>
      <c r="F51" s="583">
        <v>0</v>
      </c>
      <c r="G51" s="583">
        <v>0</v>
      </c>
      <c r="H51" s="583">
        <v>0</v>
      </c>
      <c r="I51" s="583">
        <v>0</v>
      </c>
      <c r="J51" s="583">
        <v>0</v>
      </c>
      <c r="K51" s="583">
        <v>0</v>
      </c>
      <c r="L51" s="583">
        <v>0</v>
      </c>
      <c r="M51" s="583">
        <v>0</v>
      </c>
      <c r="N51" s="583">
        <v>0</v>
      </c>
      <c r="O51" s="583">
        <v>0</v>
      </c>
      <c r="P51" s="583">
        <v>0.54465202604848917</v>
      </c>
      <c r="Q51" s="583">
        <v>1.0992035089851091</v>
      </c>
      <c r="R51" s="583">
        <v>1.112295852396495</v>
      </c>
      <c r="S51" s="583">
        <v>1.1256208303325486</v>
      </c>
      <c r="T51" s="583">
        <v>1.1391572221252015</v>
      </c>
      <c r="U51" s="583">
        <v>1.1391572221252015</v>
      </c>
      <c r="V51" s="583">
        <v>1.1391572221252015</v>
      </c>
      <c r="W51" s="583">
        <v>1.1391572221252015</v>
      </c>
      <c r="X51" s="583">
        <v>1.1391572221252015</v>
      </c>
      <c r="Y51" s="583">
        <v>1.1391572221252015</v>
      </c>
      <c r="Z51" s="583">
        <v>1.1391572221252015</v>
      </c>
      <c r="AA51" s="583">
        <v>1.1391572221252015</v>
      </c>
      <c r="AB51" s="583">
        <v>1.1391572221252015</v>
      </c>
      <c r="AC51" s="583">
        <v>1.1391572221252015</v>
      </c>
      <c r="AD51" s="583">
        <v>1.1391572221252015</v>
      </c>
      <c r="AE51" s="583">
        <v>1.1391572221252015</v>
      </c>
      <c r="AF51" s="583">
        <v>1.1391572221252015</v>
      </c>
      <c r="AG51" s="583">
        <v>1.1391572221252015</v>
      </c>
      <c r="AH51" s="583">
        <v>1.1391572221252015</v>
      </c>
      <c r="AI51" s="583">
        <v>1.1391572221252015</v>
      </c>
      <c r="AJ51" s="147"/>
      <c r="AK51" s="570">
        <v>0</v>
      </c>
      <c r="AL51" s="570">
        <v>0</v>
      </c>
      <c r="AM51" s="570">
        <v>0</v>
      </c>
      <c r="AN51" s="570">
        <v>0</v>
      </c>
      <c r="AO51" s="570">
        <v>0</v>
      </c>
      <c r="AP51" s="570">
        <v>0</v>
      </c>
      <c r="AQ51" s="570">
        <v>0</v>
      </c>
      <c r="AR51" s="570">
        <v>0</v>
      </c>
      <c r="AS51" s="570">
        <v>0</v>
      </c>
      <c r="AT51" s="570">
        <v>0</v>
      </c>
      <c r="AU51" s="570">
        <v>0.34869712011676368</v>
      </c>
      <c r="AV51" s="570">
        <v>0.69342154160816627</v>
      </c>
      <c r="AW51" s="570">
        <v>0.69054663404331584</v>
      </c>
      <c r="AX51" s="570">
        <v>0.6870789548349876</v>
      </c>
      <c r="AY51" s="570">
        <v>0.6829817125251646</v>
      </c>
      <c r="AZ51" s="570">
        <v>0.6704623746540086</v>
      </c>
      <c r="BA51" s="570">
        <v>0.65786329577730396</v>
      </c>
      <c r="BB51" s="570">
        <v>0.64542369891169671</v>
      </c>
      <c r="BC51" s="570">
        <v>0.63322332506273571</v>
      </c>
      <c r="BD51" s="570">
        <v>0.62150139724706754</v>
      </c>
      <c r="BE51" s="570">
        <v>0.61041739747578927</v>
      </c>
      <c r="BF51" s="570">
        <v>0.59997132574890111</v>
      </c>
      <c r="BG51" s="570">
        <v>0.59032266407750078</v>
      </c>
      <c r="BH51" s="570">
        <v>0.58147141246158796</v>
      </c>
      <c r="BI51" s="570">
        <v>0.57341757090116274</v>
      </c>
      <c r="BJ51" s="570">
        <v>0.56616113939622514</v>
      </c>
      <c r="BK51" s="570">
        <v>0.55978185895232402</v>
      </c>
      <c r="BL51" s="570">
        <v>0.55404050655281301</v>
      </c>
      <c r="BM51" s="570">
        <v>0.54901682320324086</v>
      </c>
      <c r="BN51" s="570">
        <v>0.54471080890360757</v>
      </c>
      <c r="BO51" s="147"/>
      <c r="BP51" s="577">
        <v>0</v>
      </c>
      <c r="BQ51" s="577">
        <v>0</v>
      </c>
      <c r="BR51" s="577">
        <v>0</v>
      </c>
      <c r="BS51" s="577">
        <v>0</v>
      </c>
      <c r="BT51" s="577">
        <v>0</v>
      </c>
      <c r="BU51" s="577">
        <v>0</v>
      </c>
      <c r="BV51" s="577">
        <v>0</v>
      </c>
      <c r="BW51" s="577">
        <v>0</v>
      </c>
      <c r="BX51" s="577">
        <v>0</v>
      </c>
      <c r="BY51" s="577">
        <v>0</v>
      </c>
      <c r="BZ51" s="577">
        <v>0.11805769167340564</v>
      </c>
      <c r="CA51" s="577">
        <v>0.23826116996494298</v>
      </c>
      <c r="CB51" s="577">
        <v>0.24109904032587337</v>
      </c>
      <c r="CC51" s="577">
        <v>0.24398733608443815</v>
      </c>
      <c r="CD51" s="577">
        <v>0.24692145749076366</v>
      </c>
      <c r="CE51" s="577">
        <v>0.24692145749076366</v>
      </c>
      <c r="CF51" s="577">
        <v>0.24692145749076366</v>
      </c>
      <c r="CG51" s="577">
        <v>0.24692145749076366</v>
      </c>
      <c r="CH51" s="577">
        <v>0.24692145749076366</v>
      </c>
      <c r="CI51" s="577">
        <v>0.24692145749076366</v>
      </c>
      <c r="CJ51" s="577">
        <v>0.24692145749076366</v>
      </c>
      <c r="CK51" s="577">
        <v>0.24692145749076366</v>
      </c>
      <c r="CL51" s="577">
        <v>0.24692145749076366</v>
      </c>
      <c r="CM51" s="577">
        <v>0.24692145749076366</v>
      </c>
      <c r="CN51" s="577">
        <v>0.24692145749076366</v>
      </c>
      <c r="CO51" s="577">
        <v>0.24692145749076366</v>
      </c>
      <c r="CP51" s="577">
        <v>0.24692145749076366</v>
      </c>
      <c r="CQ51" s="577">
        <v>0.24692145749076366</v>
      </c>
      <c r="CR51" s="577">
        <v>0.24692145749076366</v>
      </c>
      <c r="CS51" s="577">
        <v>0.24692145749076366</v>
      </c>
      <c r="CT51" s="218"/>
      <c r="CU51" s="577">
        <v>0</v>
      </c>
      <c r="CV51" s="577">
        <v>0</v>
      </c>
      <c r="CW51" s="577">
        <v>0</v>
      </c>
      <c r="CX51" s="577">
        <v>0</v>
      </c>
      <c r="CY51" s="577">
        <v>0</v>
      </c>
      <c r="CZ51" s="577">
        <v>0</v>
      </c>
      <c r="DA51" s="577">
        <v>0</v>
      </c>
      <c r="DB51" s="577">
        <v>0</v>
      </c>
      <c r="DC51" s="577">
        <v>0</v>
      </c>
      <c r="DD51" s="577">
        <v>0</v>
      </c>
      <c r="DE51" s="577">
        <v>7.5582895363147759E-2</v>
      </c>
      <c r="DF51" s="577">
        <v>0.15030467646068463</v>
      </c>
      <c r="DG51" s="577">
        <v>0.14968151720551195</v>
      </c>
      <c r="DH51" s="577">
        <v>0.14892986994594104</v>
      </c>
      <c r="DI51" s="577">
        <v>0.14804175983858733</v>
      </c>
      <c r="DJ51" s="577">
        <v>0.14532809302076385</v>
      </c>
      <c r="DK51" s="577">
        <v>0.142597141700916</v>
      </c>
      <c r="DL51" s="577">
        <v>0.13990075938511687</v>
      </c>
      <c r="DM51" s="577">
        <v>0.1372562305753908</v>
      </c>
      <c r="DN51" s="577">
        <v>0.13471540877781082</v>
      </c>
      <c r="DO51" s="577">
        <v>0.1323128629964257</v>
      </c>
      <c r="DP51" s="577">
        <v>0.13004859323123541</v>
      </c>
      <c r="DQ51" s="577">
        <v>0.12795716848628863</v>
      </c>
      <c r="DR51" s="577">
        <v>0.12603858876158539</v>
      </c>
      <c r="DS51" s="577">
        <v>0.12429285405712567</v>
      </c>
      <c r="DT51" s="577">
        <v>0.12271996437290954</v>
      </c>
      <c r="DU51" s="577">
        <v>0.12133720421096127</v>
      </c>
      <c r="DV51" s="577">
        <v>0.1200927200652078</v>
      </c>
      <c r="DW51" s="577">
        <v>0.11900379643767353</v>
      </c>
      <c r="DX51" s="577">
        <v>0.11807043332835844</v>
      </c>
      <c r="DY51" s="147"/>
      <c r="DZ51" s="570">
        <v>0</v>
      </c>
      <c r="EA51" s="570">
        <v>0</v>
      </c>
      <c r="EB51" s="570">
        <v>0</v>
      </c>
      <c r="EC51" s="570">
        <v>0</v>
      </c>
      <c r="ED51" s="570">
        <v>0</v>
      </c>
      <c r="EE51" s="570">
        <v>0</v>
      </c>
      <c r="EF51" s="570">
        <v>0</v>
      </c>
      <c r="EG51" s="570">
        <v>0</v>
      </c>
      <c r="EH51" s="570">
        <v>0</v>
      </c>
      <c r="EI51" s="570">
        <v>0</v>
      </c>
      <c r="EJ51" s="570">
        <v>0</v>
      </c>
      <c r="EK51" s="570">
        <v>0</v>
      </c>
      <c r="EL51" s="570">
        <v>0</v>
      </c>
      <c r="EM51" s="570">
        <v>0</v>
      </c>
      <c r="EN51" s="570">
        <v>0</v>
      </c>
      <c r="EO51" s="570">
        <v>0</v>
      </c>
      <c r="EP51" s="570">
        <v>0</v>
      </c>
      <c r="EQ51" s="570">
        <v>0</v>
      </c>
      <c r="ER51" s="570">
        <v>0</v>
      </c>
      <c r="ES51" s="570">
        <v>0</v>
      </c>
      <c r="ET51" s="570">
        <v>0</v>
      </c>
      <c r="EU51" s="570">
        <v>0</v>
      </c>
      <c r="EV51" s="570">
        <v>0</v>
      </c>
      <c r="EW51" s="570">
        <v>0</v>
      </c>
      <c r="EX51" s="570">
        <v>0</v>
      </c>
      <c r="EY51" s="570">
        <v>0</v>
      </c>
      <c r="EZ51" s="570">
        <v>0</v>
      </c>
      <c r="FA51" s="570">
        <v>0</v>
      </c>
      <c r="FB51" s="570">
        <v>0</v>
      </c>
      <c r="FC51" s="570">
        <v>0</v>
      </c>
      <c r="FD51" s="147"/>
      <c r="FE51" s="570">
        <v>0</v>
      </c>
      <c r="FF51" s="570">
        <v>0</v>
      </c>
      <c r="FG51" s="570">
        <v>0</v>
      </c>
      <c r="FH51" s="570">
        <v>0</v>
      </c>
      <c r="FI51" s="570">
        <v>0</v>
      </c>
      <c r="FJ51" s="570">
        <v>0</v>
      </c>
      <c r="FK51" s="570">
        <v>0</v>
      </c>
      <c r="FL51" s="570">
        <v>0</v>
      </c>
      <c r="FM51" s="570">
        <v>0</v>
      </c>
      <c r="FN51" s="570">
        <v>0</v>
      </c>
      <c r="FO51" s="570">
        <v>0</v>
      </c>
      <c r="FP51" s="570">
        <v>0</v>
      </c>
      <c r="FQ51" s="570">
        <v>0</v>
      </c>
      <c r="FR51" s="570">
        <v>0</v>
      </c>
      <c r="FS51" s="570">
        <v>0</v>
      </c>
      <c r="FT51" s="570">
        <v>0</v>
      </c>
      <c r="FU51" s="570">
        <v>0</v>
      </c>
      <c r="FV51" s="570">
        <v>0</v>
      </c>
      <c r="FW51" s="570">
        <v>0</v>
      </c>
      <c r="FX51" s="570">
        <v>0</v>
      </c>
      <c r="FY51" s="570">
        <v>0</v>
      </c>
      <c r="FZ51" s="570">
        <v>0</v>
      </c>
      <c r="GA51" s="570">
        <v>0</v>
      </c>
      <c r="GB51" s="570">
        <v>0</v>
      </c>
      <c r="GC51" s="570">
        <v>0</v>
      </c>
      <c r="GD51" s="570">
        <v>0</v>
      </c>
      <c r="GE51" s="570">
        <v>0</v>
      </c>
      <c r="GF51" s="570">
        <v>0</v>
      </c>
      <c r="GG51" s="570">
        <v>0</v>
      </c>
      <c r="GH51" s="570">
        <v>0</v>
      </c>
    </row>
    <row r="52" spans="1:190" x14ac:dyDescent="0.15">
      <c r="A52">
        <f t="shared" si="6"/>
        <v>44</v>
      </c>
      <c r="B52" s="14" t="str">
        <f ca="1">OFFSET(Inputs!$E$10,$A52,0)</f>
        <v>Std 33e</v>
      </c>
      <c r="C52" s="14">
        <f ca="1">OFFSET(Inputs!$B$10,$A52,0)</f>
        <v>44</v>
      </c>
      <c r="D52" s="8" t="str">
        <f ca="1">OFFSET(Inputs!$D$10,$A52,0)&amp;" - "&amp;OFFSET(Inputs!$F$10,$A52,0)</f>
        <v>2015 T-20 - Residential Faucets &amp; Aerators - Kitchen w/ Natural Gas Water Heating (1.8 gpm)</v>
      </c>
      <c r="E52" s="24"/>
      <c r="F52" s="583">
        <v>0</v>
      </c>
      <c r="G52" s="583">
        <v>0</v>
      </c>
      <c r="H52" s="583">
        <v>0</v>
      </c>
      <c r="I52" s="583">
        <v>0</v>
      </c>
      <c r="J52" s="583">
        <v>0</v>
      </c>
      <c r="K52" s="583">
        <v>0</v>
      </c>
      <c r="L52" s="583">
        <v>0</v>
      </c>
      <c r="M52" s="583">
        <v>0</v>
      </c>
      <c r="N52" s="583">
        <v>0</v>
      </c>
      <c r="O52" s="583">
        <v>0</v>
      </c>
      <c r="P52" s="583">
        <v>1.9068640766039613</v>
      </c>
      <c r="Q52" s="583">
        <v>1.9287006523533921</v>
      </c>
      <c r="R52" s="583">
        <v>1.9508977098331495</v>
      </c>
      <c r="S52" s="583">
        <v>1.9734784639515026</v>
      </c>
      <c r="T52" s="583">
        <v>1.9964063810350501</v>
      </c>
      <c r="U52" s="583">
        <v>1.9964063810350501</v>
      </c>
      <c r="V52" s="583">
        <v>1.9964063810350501</v>
      </c>
      <c r="W52" s="583">
        <v>1.9964063810350501</v>
      </c>
      <c r="X52" s="583">
        <v>1.9964063810350501</v>
      </c>
      <c r="Y52" s="583">
        <v>1.9964063810350501</v>
      </c>
      <c r="Z52" s="583">
        <v>1.9964063810350501</v>
      </c>
      <c r="AA52" s="583">
        <v>1.9964063810350501</v>
      </c>
      <c r="AB52" s="583">
        <v>1.9964063810350501</v>
      </c>
      <c r="AC52" s="583">
        <v>1.9964063810350501</v>
      </c>
      <c r="AD52" s="583">
        <v>1.9964063810350501</v>
      </c>
      <c r="AE52" s="583">
        <v>1.9964063810350501</v>
      </c>
      <c r="AF52" s="583">
        <v>1.9964063810350501</v>
      </c>
      <c r="AG52" s="583">
        <v>1.9964063810350501</v>
      </c>
      <c r="AH52" s="583">
        <v>1.9964063810350501</v>
      </c>
      <c r="AI52" s="583">
        <v>1.9964063810350501</v>
      </c>
      <c r="AJ52" s="147"/>
      <c r="AK52" s="570">
        <v>0</v>
      </c>
      <c r="AL52" s="570">
        <v>0</v>
      </c>
      <c r="AM52" s="570">
        <v>0</v>
      </c>
      <c r="AN52" s="570">
        <v>0</v>
      </c>
      <c r="AO52" s="570">
        <v>0</v>
      </c>
      <c r="AP52" s="570">
        <v>0</v>
      </c>
      <c r="AQ52" s="570">
        <v>0</v>
      </c>
      <c r="AR52" s="570">
        <v>0</v>
      </c>
      <c r="AS52" s="570">
        <v>0</v>
      </c>
      <c r="AT52" s="570">
        <v>0</v>
      </c>
      <c r="AU52" s="570">
        <v>0.6674024268113864</v>
      </c>
      <c r="AV52" s="570">
        <v>0.67504522832368719</v>
      </c>
      <c r="AW52" s="570">
        <v>0.68281419844160229</v>
      </c>
      <c r="AX52" s="570">
        <v>0.69071746238302578</v>
      </c>
      <c r="AY52" s="570">
        <v>0.6987422333622676</v>
      </c>
      <c r="AZ52" s="570">
        <v>0.6987422333622676</v>
      </c>
      <c r="BA52" s="570">
        <v>0.6987422333622676</v>
      </c>
      <c r="BB52" s="570">
        <v>0.6987422333622676</v>
      </c>
      <c r="BC52" s="570">
        <v>0.6987422333622676</v>
      </c>
      <c r="BD52" s="570">
        <v>0.6987422333622676</v>
      </c>
      <c r="BE52" s="570">
        <v>0.6987422333622676</v>
      </c>
      <c r="BF52" s="570">
        <v>0.6987422333622676</v>
      </c>
      <c r="BG52" s="570">
        <v>0.6987422333622676</v>
      </c>
      <c r="BH52" s="570">
        <v>0.6987422333622676</v>
      </c>
      <c r="BI52" s="570">
        <v>0.6987422333622676</v>
      </c>
      <c r="BJ52" s="570">
        <v>0.6987422333622676</v>
      </c>
      <c r="BK52" s="570">
        <v>0.6987422333622676</v>
      </c>
      <c r="BL52" s="570">
        <v>0.6987422333622676</v>
      </c>
      <c r="BM52" s="570">
        <v>0.6987422333622676</v>
      </c>
      <c r="BN52" s="570">
        <v>0.6987422333622676</v>
      </c>
      <c r="BO52" s="147"/>
      <c r="BP52" s="577">
        <v>0</v>
      </c>
      <c r="BQ52" s="577">
        <v>0</v>
      </c>
      <c r="BR52" s="577">
        <v>0</v>
      </c>
      <c r="BS52" s="577">
        <v>0</v>
      </c>
      <c r="BT52" s="577">
        <v>0</v>
      </c>
      <c r="BU52" s="577">
        <v>0</v>
      </c>
      <c r="BV52" s="577">
        <v>0</v>
      </c>
      <c r="BW52" s="577">
        <v>0</v>
      </c>
      <c r="BX52" s="577">
        <v>0</v>
      </c>
      <c r="BY52" s="577">
        <v>0</v>
      </c>
      <c r="BZ52" s="577">
        <v>0</v>
      </c>
      <c r="CA52" s="577">
        <v>0</v>
      </c>
      <c r="CB52" s="577">
        <v>0</v>
      </c>
      <c r="CC52" s="577">
        <v>0</v>
      </c>
      <c r="CD52" s="577">
        <v>0</v>
      </c>
      <c r="CE52" s="577">
        <v>0</v>
      </c>
      <c r="CF52" s="577">
        <v>0</v>
      </c>
      <c r="CG52" s="577">
        <v>0</v>
      </c>
      <c r="CH52" s="577">
        <v>0</v>
      </c>
      <c r="CI52" s="577">
        <v>0</v>
      </c>
      <c r="CJ52" s="577">
        <v>0</v>
      </c>
      <c r="CK52" s="577">
        <v>0</v>
      </c>
      <c r="CL52" s="577">
        <v>0</v>
      </c>
      <c r="CM52" s="577">
        <v>0</v>
      </c>
      <c r="CN52" s="577">
        <v>0</v>
      </c>
      <c r="CO52" s="577">
        <v>0</v>
      </c>
      <c r="CP52" s="577">
        <v>0</v>
      </c>
      <c r="CQ52" s="577">
        <v>0</v>
      </c>
      <c r="CR52" s="577">
        <v>0</v>
      </c>
      <c r="CS52" s="577">
        <v>0</v>
      </c>
      <c r="CT52" s="218"/>
      <c r="CU52" s="577">
        <v>0</v>
      </c>
      <c r="CV52" s="577">
        <v>0</v>
      </c>
      <c r="CW52" s="577">
        <v>0</v>
      </c>
      <c r="CX52" s="577">
        <v>0</v>
      </c>
      <c r="CY52" s="577">
        <v>0</v>
      </c>
      <c r="CZ52" s="577">
        <v>0</v>
      </c>
      <c r="DA52" s="577">
        <v>0</v>
      </c>
      <c r="DB52" s="577">
        <v>0</v>
      </c>
      <c r="DC52" s="577">
        <v>0</v>
      </c>
      <c r="DD52" s="577">
        <v>0</v>
      </c>
      <c r="DE52" s="577">
        <v>0</v>
      </c>
      <c r="DF52" s="577">
        <v>0</v>
      </c>
      <c r="DG52" s="577">
        <v>0</v>
      </c>
      <c r="DH52" s="577">
        <v>0</v>
      </c>
      <c r="DI52" s="577">
        <v>0</v>
      </c>
      <c r="DJ52" s="577">
        <v>0</v>
      </c>
      <c r="DK52" s="577">
        <v>0</v>
      </c>
      <c r="DL52" s="577">
        <v>0</v>
      </c>
      <c r="DM52" s="577">
        <v>0</v>
      </c>
      <c r="DN52" s="577">
        <v>0</v>
      </c>
      <c r="DO52" s="577">
        <v>0</v>
      </c>
      <c r="DP52" s="577">
        <v>0</v>
      </c>
      <c r="DQ52" s="577">
        <v>0</v>
      </c>
      <c r="DR52" s="577">
        <v>0</v>
      </c>
      <c r="DS52" s="577">
        <v>0</v>
      </c>
      <c r="DT52" s="577">
        <v>0</v>
      </c>
      <c r="DU52" s="577">
        <v>0</v>
      </c>
      <c r="DV52" s="577">
        <v>0</v>
      </c>
      <c r="DW52" s="577">
        <v>0</v>
      </c>
      <c r="DX52" s="577">
        <v>0</v>
      </c>
      <c r="DY52" s="147"/>
      <c r="DZ52" s="570">
        <v>0</v>
      </c>
      <c r="EA52" s="570">
        <v>0</v>
      </c>
      <c r="EB52" s="570">
        <v>0</v>
      </c>
      <c r="EC52" s="570">
        <v>0</v>
      </c>
      <c r="ED52" s="570">
        <v>0</v>
      </c>
      <c r="EE52" s="570">
        <v>0</v>
      </c>
      <c r="EF52" s="570">
        <v>0</v>
      </c>
      <c r="EG52" s="570">
        <v>0</v>
      </c>
      <c r="EH52" s="570">
        <v>0</v>
      </c>
      <c r="EI52" s="570">
        <v>0</v>
      </c>
      <c r="EJ52" s="570">
        <v>1.8461049800258158</v>
      </c>
      <c r="EK52" s="570">
        <v>1.867245769100583</v>
      </c>
      <c r="EL52" s="570">
        <v>1.8887355537465238</v>
      </c>
      <c r="EM52" s="570">
        <v>1.9105968091669265</v>
      </c>
      <c r="EN52" s="570">
        <v>1.9327941657739796</v>
      </c>
      <c r="EO52" s="570">
        <v>1.9327941657739796</v>
      </c>
      <c r="EP52" s="570">
        <v>1.9327941657739796</v>
      </c>
      <c r="EQ52" s="570">
        <v>1.9327941657739796</v>
      </c>
      <c r="ER52" s="570">
        <v>1.9327941657739796</v>
      </c>
      <c r="ES52" s="570">
        <v>1.9327941657739796</v>
      </c>
      <c r="ET52" s="570">
        <v>1.9327941657739796</v>
      </c>
      <c r="EU52" s="570">
        <v>1.9327941657739796</v>
      </c>
      <c r="EV52" s="570">
        <v>1.9327941657739796</v>
      </c>
      <c r="EW52" s="570">
        <v>1.9327941657739796</v>
      </c>
      <c r="EX52" s="570">
        <v>1.9327941657739796</v>
      </c>
      <c r="EY52" s="570">
        <v>1.9327941657739796</v>
      </c>
      <c r="EZ52" s="570">
        <v>1.9327941657739796</v>
      </c>
      <c r="FA52" s="570">
        <v>1.9327941657739796</v>
      </c>
      <c r="FB52" s="570">
        <v>1.9327941657739796</v>
      </c>
      <c r="FC52" s="570">
        <v>1.9327941657739796</v>
      </c>
      <c r="FD52" s="147"/>
      <c r="FE52" s="570">
        <v>0</v>
      </c>
      <c r="FF52" s="570">
        <v>0</v>
      </c>
      <c r="FG52" s="570">
        <v>0</v>
      </c>
      <c r="FH52" s="570">
        <v>0</v>
      </c>
      <c r="FI52" s="570">
        <v>0</v>
      </c>
      <c r="FJ52" s="570">
        <v>0</v>
      </c>
      <c r="FK52" s="570">
        <v>0</v>
      </c>
      <c r="FL52" s="570">
        <v>0</v>
      </c>
      <c r="FM52" s="570">
        <v>0</v>
      </c>
      <c r="FN52" s="570">
        <v>0</v>
      </c>
      <c r="FO52" s="570">
        <v>0.64613674300903556</v>
      </c>
      <c r="FP52" s="570">
        <v>0.65353601918520399</v>
      </c>
      <c r="FQ52" s="570">
        <v>0.6610574438112834</v>
      </c>
      <c r="FR52" s="570">
        <v>0.66870888320842414</v>
      </c>
      <c r="FS52" s="570">
        <v>0.67647795802089283</v>
      </c>
      <c r="FT52" s="570">
        <v>0.67647795802089283</v>
      </c>
      <c r="FU52" s="570">
        <v>0.67647795802089283</v>
      </c>
      <c r="FV52" s="570">
        <v>0.67647795802089283</v>
      </c>
      <c r="FW52" s="570">
        <v>0.67647795802089283</v>
      </c>
      <c r="FX52" s="570">
        <v>0.67647795802089283</v>
      </c>
      <c r="FY52" s="570">
        <v>0.67647795802089283</v>
      </c>
      <c r="FZ52" s="570">
        <v>0.67647795802089283</v>
      </c>
      <c r="GA52" s="570">
        <v>0.67647795802089283</v>
      </c>
      <c r="GB52" s="570">
        <v>0.67647795802089283</v>
      </c>
      <c r="GC52" s="570">
        <v>0.67647795802089283</v>
      </c>
      <c r="GD52" s="570">
        <v>0.67647795802089283</v>
      </c>
      <c r="GE52" s="570">
        <v>0.67647795802089283</v>
      </c>
      <c r="GF52" s="570">
        <v>0.67647795802089283</v>
      </c>
      <c r="GG52" s="570">
        <v>0.67647795802089283</v>
      </c>
      <c r="GH52" s="570">
        <v>0.67647795802089283</v>
      </c>
    </row>
    <row r="53" spans="1:190" x14ac:dyDescent="0.15">
      <c r="A53">
        <f t="shared" si="6"/>
        <v>45</v>
      </c>
      <c r="B53" s="14" t="str">
        <f ca="1">OFFSET(Inputs!$E$10,$A53,0)</f>
        <v>Std 33f</v>
      </c>
      <c r="C53" s="14">
        <f ca="1">OFFSET(Inputs!$B$10,$A53,0)</f>
        <v>45</v>
      </c>
      <c r="D53" s="8" t="str">
        <f ca="1">OFFSET(Inputs!$D$10,$A53,0)&amp;" - "&amp;OFFSET(Inputs!$F$10,$A53,0)</f>
        <v>2015 T-20 - Residential Faucets &amp; Aerators - Kitchen w/ Electric Water Heating (1.8 gpm)</v>
      </c>
      <c r="E53" s="24"/>
      <c r="F53" s="583">
        <v>0</v>
      </c>
      <c r="G53" s="583">
        <v>0</v>
      </c>
      <c r="H53" s="583">
        <v>0</v>
      </c>
      <c r="I53" s="583">
        <v>0</v>
      </c>
      <c r="J53" s="583">
        <v>0</v>
      </c>
      <c r="K53" s="583">
        <v>0</v>
      </c>
      <c r="L53" s="583">
        <v>0</v>
      </c>
      <c r="M53" s="583">
        <v>0</v>
      </c>
      <c r="N53" s="583">
        <v>0</v>
      </c>
      <c r="O53" s="583">
        <v>0</v>
      </c>
      <c r="P53" s="583">
        <v>2.6835283258118117</v>
      </c>
      <c r="Q53" s="583">
        <v>2.714258921810397</v>
      </c>
      <c r="R53" s="583">
        <v>2.745496823466548</v>
      </c>
      <c r="S53" s="583">
        <v>2.7772747011025412</v>
      </c>
      <c r="T53" s="583">
        <v>2.8095411409083311</v>
      </c>
      <c r="U53" s="583">
        <v>2.8095411409083311</v>
      </c>
      <c r="V53" s="583">
        <v>2.8095411409083311</v>
      </c>
      <c r="W53" s="583">
        <v>2.8095411409083311</v>
      </c>
      <c r="X53" s="583">
        <v>2.8095411409083311</v>
      </c>
      <c r="Y53" s="583">
        <v>2.8095411409083311</v>
      </c>
      <c r="Z53" s="583">
        <v>2.8095411409083311</v>
      </c>
      <c r="AA53" s="583">
        <v>2.8095411409083311</v>
      </c>
      <c r="AB53" s="583">
        <v>2.8095411409083311</v>
      </c>
      <c r="AC53" s="583">
        <v>2.8095411409083311</v>
      </c>
      <c r="AD53" s="583">
        <v>2.8095411409083311</v>
      </c>
      <c r="AE53" s="583">
        <v>2.8095411409083311</v>
      </c>
      <c r="AF53" s="583">
        <v>2.8095411409083311</v>
      </c>
      <c r="AG53" s="583">
        <v>2.8095411409083311</v>
      </c>
      <c r="AH53" s="583">
        <v>2.8095411409083311</v>
      </c>
      <c r="AI53" s="583">
        <v>2.8095411409083311</v>
      </c>
      <c r="AJ53" s="147"/>
      <c r="AK53" s="570">
        <v>0</v>
      </c>
      <c r="AL53" s="570">
        <v>0</v>
      </c>
      <c r="AM53" s="570">
        <v>0</v>
      </c>
      <c r="AN53" s="570">
        <v>0</v>
      </c>
      <c r="AO53" s="570">
        <v>0</v>
      </c>
      <c r="AP53" s="570">
        <v>0</v>
      </c>
      <c r="AQ53" s="570">
        <v>0</v>
      </c>
      <c r="AR53" s="570">
        <v>0</v>
      </c>
      <c r="AS53" s="570">
        <v>0</v>
      </c>
      <c r="AT53" s="570">
        <v>0</v>
      </c>
      <c r="AU53" s="570">
        <v>0.93923491403413395</v>
      </c>
      <c r="AV53" s="570">
        <v>0.94999062263363898</v>
      </c>
      <c r="AW53" s="570">
        <v>0.960923888213292</v>
      </c>
      <c r="AX53" s="570">
        <v>0.9720461453858894</v>
      </c>
      <c r="AY53" s="570">
        <v>0.9833393993179157</v>
      </c>
      <c r="AZ53" s="570">
        <v>0.9833393993179157</v>
      </c>
      <c r="BA53" s="570">
        <v>0.9833393993179157</v>
      </c>
      <c r="BB53" s="570">
        <v>0.9833393993179157</v>
      </c>
      <c r="BC53" s="570">
        <v>0.9833393993179157</v>
      </c>
      <c r="BD53" s="570">
        <v>0.9833393993179157</v>
      </c>
      <c r="BE53" s="570">
        <v>0.9833393993179157</v>
      </c>
      <c r="BF53" s="570">
        <v>0.9833393993179157</v>
      </c>
      <c r="BG53" s="570">
        <v>0.9833393993179157</v>
      </c>
      <c r="BH53" s="570">
        <v>0.9833393993179157</v>
      </c>
      <c r="BI53" s="570">
        <v>0.9833393993179157</v>
      </c>
      <c r="BJ53" s="570">
        <v>0.9833393993179157</v>
      </c>
      <c r="BK53" s="570">
        <v>0.9833393993179157</v>
      </c>
      <c r="BL53" s="570">
        <v>0.9833393993179157</v>
      </c>
      <c r="BM53" s="570">
        <v>0.9833393993179157</v>
      </c>
      <c r="BN53" s="570">
        <v>0.9833393993179157</v>
      </c>
      <c r="BO53" s="147"/>
      <c r="BP53" s="577">
        <v>0</v>
      </c>
      <c r="BQ53" s="577">
        <v>0</v>
      </c>
      <c r="BR53" s="577">
        <v>0</v>
      </c>
      <c r="BS53" s="577">
        <v>0</v>
      </c>
      <c r="BT53" s="577">
        <v>0</v>
      </c>
      <c r="BU53" s="577">
        <v>0</v>
      </c>
      <c r="BV53" s="577">
        <v>0</v>
      </c>
      <c r="BW53" s="577">
        <v>0</v>
      </c>
      <c r="BX53" s="577">
        <v>0</v>
      </c>
      <c r="BY53" s="577">
        <v>0</v>
      </c>
      <c r="BZ53" s="577">
        <v>0.57479284273944808</v>
      </c>
      <c r="CA53" s="577">
        <v>0.58137511968551348</v>
      </c>
      <c r="CB53" s="577">
        <v>0.58806605792583277</v>
      </c>
      <c r="CC53" s="577">
        <v>0.59487265521304167</v>
      </c>
      <c r="CD53" s="577">
        <v>0.60178389907160623</v>
      </c>
      <c r="CE53" s="577">
        <v>0.60178389907160623</v>
      </c>
      <c r="CF53" s="577">
        <v>0.60178389907160623</v>
      </c>
      <c r="CG53" s="577">
        <v>0.60178389907160623</v>
      </c>
      <c r="CH53" s="577">
        <v>0.60178389907160623</v>
      </c>
      <c r="CI53" s="577">
        <v>0.60178389907160623</v>
      </c>
      <c r="CJ53" s="577">
        <v>0.60178389907160623</v>
      </c>
      <c r="CK53" s="577">
        <v>0.60178389907160623</v>
      </c>
      <c r="CL53" s="577">
        <v>0.60178389907160623</v>
      </c>
      <c r="CM53" s="577">
        <v>0.60178389907160623</v>
      </c>
      <c r="CN53" s="577">
        <v>0.60178389907160623</v>
      </c>
      <c r="CO53" s="577">
        <v>0.60178389907160623</v>
      </c>
      <c r="CP53" s="577">
        <v>0.60178389907160623</v>
      </c>
      <c r="CQ53" s="577">
        <v>0.60178389907160623</v>
      </c>
      <c r="CR53" s="577">
        <v>0.60178389907160623</v>
      </c>
      <c r="CS53" s="577">
        <v>0.60178389907160623</v>
      </c>
      <c r="CT53" s="218"/>
      <c r="CU53" s="577">
        <v>0</v>
      </c>
      <c r="CV53" s="577">
        <v>0</v>
      </c>
      <c r="CW53" s="577">
        <v>0</v>
      </c>
      <c r="CX53" s="577">
        <v>0</v>
      </c>
      <c r="CY53" s="577">
        <v>0</v>
      </c>
      <c r="CZ53" s="577">
        <v>0</v>
      </c>
      <c r="DA53" s="577">
        <v>0</v>
      </c>
      <c r="DB53" s="577">
        <v>0</v>
      </c>
      <c r="DC53" s="577">
        <v>0</v>
      </c>
      <c r="DD53" s="577">
        <v>0</v>
      </c>
      <c r="DE53" s="577">
        <v>0.20117749495880685</v>
      </c>
      <c r="DF53" s="577">
        <v>0.20348129188992967</v>
      </c>
      <c r="DG53" s="577">
        <v>0.20582312027404145</v>
      </c>
      <c r="DH53" s="577">
        <v>0.20820542932456459</v>
      </c>
      <c r="DI53" s="577">
        <v>0.21062436467506221</v>
      </c>
      <c r="DJ53" s="577">
        <v>0.21062436467506221</v>
      </c>
      <c r="DK53" s="577">
        <v>0.21062436467506221</v>
      </c>
      <c r="DL53" s="577">
        <v>0.21062436467506221</v>
      </c>
      <c r="DM53" s="577">
        <v>0.21062436467506221</v>
      </c>
      <c r="DN53" s="577">
        <v>0.21062436467506221</v>
      </c>
      <c r="DO53" s="577">
        <v>0.21062436467506221</v>
      </c>
      <c r="DP53" s="577">
        <v>0.21062436467506221</v>
      </c>
      <c r="DQ53" s="577">
        <v>0.21062436467506221</v>
      </c>
      <c r="DR53" s="577">
        <v>0.21062436467506221</v>
      </c>
      <c r="DS53" s="577">
        <v>0.21062436467506221</v>
      </c>
      <c r="DT53" s="577">
        <v>0.21062436467506221</v>
      </c>
      <c r="DU53" s="577">
        <v>0.21062436467506221</v>
      </c>
      <c r="DV53" s="577">
        <v>0.21062436467506221</v>
      </c>
      <c r="DW53" s="577">
        <v>0.21062436467506221</v>
      </c>
      <c r="DX53" s="577">
        <v>0.21062436467506221</v>
      </c>
      <c r="DY53" s="147"/>
      <c r="DZ53" s="570">
        <v>0</v>
      </c>
      <c r="EA53" s="570">
        <v>0</v>
      </c>
      <c r="EB53" s="570">
        <v>0</v>
      </c>
      <c r="EC53" s="570">
        <v>0</v>
      </c>
      <c r="ED53" s="570">
        <v>0</v>
      </c>
      <c r="EE53" s="570">
        <v>0</v>
      </c>
      <c r="EF53" s="570">
        <v>0</v>
      </c>
      <c r="EG53" s="570">
        <v>0</v>
      </c>
      <c r="EH53" s="570">
        <v>0</v>
      </c>
      <c r="EI53" s="570">
        <v>0</v>
      </c>
      <c r="EJ53" s="570">
        <v>0</v>
      </c>
      <c r="EK53" s="570">
        <v>0</v>
      </c>
      <c r="EL53" s="570">
        <v>0</v>
      </c>
      <c r="EM53" s="570">
        <v>0</v>
      </c>
      <c r="EN53" s="570">
        <v>0</v>
      </c>
      <c r="EO53" s="570">
        <v>0</v>
      </c>
      <c r="EP53" s="570">
        <v>0</v>
      </c>
      <c r="EQ53" s="570">
        <v>0</v>
      </c>
      <c r="ER53" s="570">
        <v>0</v>
      </c>
      <c r="ES53" s="570">
        <v>0</v>
      </c>
      <c r="ET53" s="570">
        <v>0</v>
      </c>
      <c r="EU53" s="570">
        <v>0</v>
      </c>
      <c r="EV53" s="570">
        <v>0</v>
      </c>
      <c r="EW53" s="570">
        <v>0</v>
      </c>
      <c r="EX53" s="570">
        <v>0</v>
      </c>
      <c r="EY53" s="570">
        <v>0</v>
      </c>
      <c r="EZ53" s="570">
        <v>0</v>
      </c>
      <c r="FA53" s="570">
        <v>0</v>
      </c>
      <c r="FB53" s="570">
        <v>0</v>
      </c>
      <c r="FC53" s="570">
        <v>0</v>
      </c>
      <c r="FD53" s="147"/>
      <c r="FE53" s="570">
        <v>0</v>
      </c>
      <c r="FF53" s="570">
        <v>0</v>
      </c>
      <c r="FG53" s="570">
        <v>0</v>
      </c>
      <c r="FH53" s="570">
        <v>0</v>
      </c>
      <c r="FI53" s="570">
        <v>0</v>
      </c>
      <c r="FJ53" s="570">
        <v>0</v>
      </c>
      <c r="FK53" s="570">
        <v>0</v>
      </c>
      <c r="FL53" s="570">
        <v>0</v>
      </c>
      <c r="FM53" s="570">
        <v>0</v>
      </c>
      <c r="FN53" s="570">
        <v>0</v>
      </c>
      <c r="FO53" s="570">
        <v>0</v>
      </c>
      <c r="FP53" s="570">
        <v>0</v>
      </c>
      <c r="FQ53" s="570">
        <v>0</v>
      </c>
      <c r="FR53" s="570">
        <v>0</v>
      </c>
      <c r="FS53" s="570">
        <v>0</v>
      </c>
      <c r="FT53" s="570">
        <v>0</v>
      </c>
      <c r="FU53" s="570">
        <v>0</v>
      </c>
      <c r="FV53" s="570">
        <v>0</v>
      </c>
      <c r="FW53" s="570">
        <v>0</v>
      </c>
      <c r="FX53" s="570">
        <v>0</v>
      </c>
      <c r="FY53" s="570">
        <v>0</v>
      </c>
      <c r="FZ53" s="570">
        <v>0</v>
      </c>
      <c r="GA53" s="570">
        <v>0</v>
      </c>
      <c r="GB53" s="570">
        <v>0</v>
      </c>
      <c r="GC53" s="570">
        <v>0</v>
      </c>
      <c r="GD53" s="570">
        <v>0</v>
      </c>
      <c r="GE53" s="570">
        <v>0</v>
      </c>
      <c r="GF53" s="570">
        <v>0</v>
      </c>
      <c r="GG53" s="570">
        <v>0</v>
      </c>
      <c r="GH53" s="570">
        <v>0</v>
      </c>
    </row>
    <row r="54" spans="1:190" x14ac:dyDescent="0.15">
      <c r="A54">
        <f t="shared" si="6"/>
        <v>46</v>
      </c>
      <c r="B54" s="14" t="str">
        <f ca="1">OFFSET(Inputs!$E$10,$A54,0)</f>
        <v>Std 33g</v>
      </c>
      <c r="C54" s="14">
        <f ca="1">OFFSET(Inputs!$B$10,$A54,0)</f>
        <v>46</v>
      </c>
      <c r="D54" s="8" t="str">
        <f ca="1">OFFSET(Inputs!$D$10,$A54,0)&amp;" - "&amp;OFFSET(Inputs!$F$10,$A54,0)</f>
        <v>2015 T-20 - Public Lavatory Faucets (.5 gpm)</v>
      </c>
      <c r="E54" s="24"/>
      <c r="F54" s="583">
        <v>0</v>
      </c>
      <c r="G54" s="583">
        <v>0</v>
      </c>
      <c r="H54" s="583">
        <v>0</v>
      </c>
      <c r="I54" s="583">
        <v>0</v>
      </c>
      <c r="J54" s="583">
        <v>0</v>
      </c>
      <c r="K54" s="583">
        <v>0</v>
      </c>
      <c r="L54" s="583">
        <v>0</v>
      </c>
      <c r="M54" s="583">
        <v>0</v>
      </c>
      <c r="N54" s="583">
        <v>0</v>
      </c>
      <c r="O54" s="583">
        <v>0</v>
      </c>
      <c r="P54" s="583">
        <v>1.9219441486501776</v>
      </c>
      <c r="Q54" s="583">
        <v>1.9219441486501776</v>
      </c>
      <c r="R54" s="583">
        <v>1.9219441486501776</v>
      </c>
      <c r="S54" s="583">
        <v>1.9219441486501776</v>
      </c>
      <c r="T54" s="583">
        <v>1.9219441486501776</v>
      </c>
      <c r="U54" s="583">
        <v>1.9219441486501776</v>
      </c>
      <c r="V54" s="583">
        <v>1.9219441486501776</v>
      </c>
      <c r="W54" s="583">
        <v>1.9219441486501776</v>
      </c>
      <c r="X54" s="583">
        <v>1.9219441486501776</v>
      </c>
      <c r="Y54" s="583">
        <v>1.9219441486501776</v>
      </c>
      <c r="Z54" s="583">
        <v>1.9219441486501776</v>
      </c>
      <c r="AA54" s="583">
        <v>1.9219441486501776</v>
      </c>
      <c r="AB54" s="583">
        <v>1.9219441486501776</v>
      </c>
      <c r="AC54" s="583">
        <v>1.9219441486501776</v>
      </c>
      <c r="AD54" s="583">
        <v>1.9219441486501776</v>
      </c>
      <c r="AE54" s="583">
        <v>1.9219441486501776</v>
      </c>
      <c r="AF54" s="583">
        <v>1.9219441486501776</v>
      </c>
      <c r="AG54" s="583">
        <v>1.9219441486501776</v>
      </c>
      <c r="AH54" s="583">
        <v>1.9219441486501776</v>
      </c>
      <c r="AI54" s="583">
        <v>1.9219441486501776</v>
      </c>
      <c r="AJ54" s="147"/>
      <c r="AK54" s="570">
        <v>0</v>
      </c>
      <c r="AL54" s="570">
        <v>0</v>
      </c>
      <c r="AM54" s="570">
        <v>0</v>
      </c>
      <c r="AN54" s="570">
        <v>0</v>
      </c>
      <c r="AO54" s="570">
        <v>0</v>
      </c>
      <c r="AP54" s="570">
        <v>0</v>
      </c>
      <c r="AQ54" s="570">
        <v>0</v>
      </c>
      <c r="AR54" s="570">
        <v>0</v>
      </c>
      <c r="AS54" s="570">
        <v>0</v>
      </c>
      <c r="AT54" s="570">
        <v>0</v>
      </c>
      <c r="AU54" s="570">
        <v>0.87448458763583092</v>
      </c>
      <c r="AV54" s="570">
        <v>0.87448458763583092</v>
      </c>
      <c r="AW54" s="570">
        <v>0.87448458763583092</v>
      </c>
      <c r="AX54" s="570">
        <v>0.87448458763583092</v>
      </c>
      <c r="AY54" s="570">
        <v>0.87448458763583092</v>
      </c>
      <c r="AZ54" s="570">
        <v>0.87448458763583092</v>
      </c>
      <c r="BA54" s="570">
        <v>0.87448458763583092</v>
      </c>
      <c r="BB54" s="570">
        <v>0.87448458763583092</v>
      </c>
      <c r="BC54" s="570">
        <v>0.87448458763583092</v>
      </c>
      <c r="BD54" s="570">
        <v>0.87448458763583092</v>
      </c>
      <c r="BE54" s="570">
        <v>0.87448458763583092</v>
      </c>
      <c r="BF54" s="570">
        <v>0.87448458763583092</v>
      </c>
      <c r="BG54" s="570">
        <v>0.87448458763583092</v>
      </c>
      <c r="BH54" s="570">
        <v>0.87448458763583092</v>
      </c>
      <c r="BI54" s="570">
        <v>0.87448458763583092</v>
      </c>
      <c r="BJ54" s="570">
        <v>0.87448458763583092</v>
      </c>
      <c r="BK54" s="570">
        <v>0.87448458763583092</v>
      </c>
      <c r="BL54" s="570">
        <v>0.87448458763583092</v>
      </c>
      <c r="BM54" s="570">
        <v>0.87448458763583092</v>
      </c>
      <c r="BN54" s="570">
        <v>0.87448458763583092</v>
      </c>
      <c r="BO54" s="147"/>
      <c r="BP54" s="577">
        <v>0</v>
      </c>
      <c r="BQ54" s="577">
        <v>0</v>
      </c>
      <c r="BR54" s="577">
        <v>0</v>
      </c>
      <c r="BS54" s="577">
        <v>0</v>
      </c>
      <c r="BT54" s="577">
        <v>0</v>
      </c>
      <c r="BU54" s="577">
        <v>0</v>
      </c>
      <c r="BV54" s="577">
        <v>0</v>
      </c>
      <c r="BW54" s="577">
        <v>0</v>
      </c>
      <c r="BX54" s="577">
        <v>0</v>
      </c>
      <c r="BY54" s="577">
        <v>0</v>
      </c>
      <c r="BZ54" s="577">
        <v>0</v>
      </c>
      <c r="CA54" s="577">
        <v>0</v>
      </c>
      <c r="CB54" s="577">
        <v>0</v>
      </c>
      <c r="CC54" s="577">
        <v>0</v>
      </c>
      <c r="CD54" s="577">
        <v>0</v>
      </c>
      <c r="CE54" s="577">
        <v>0</v>
      </c>
      <c r="CF54" s="577">
        <v>0</v>
      </c>
      <c r="CG54" s="577">
        <v>0</v>
      </c>
      <c r="CH54" s="577">
        <v>0</v>
      </c>
      <c r="CI54" s="577">
        <v>0</v>
      </c>
      <c r="CJ54" s="577">
        <v>0</v>
      </c>
      <c r="CK54" s="577">
        <v>0</v>
      </c>
      <c r="CL54" s="577">
        <v>0</v>
      </c>
      <c r="CM54" s="577">
        <v>0</v>
      </c>
      <c r="CN54" s="577">
        <v>0</v>
      </c>
      <c r="CO54" s="577">
        <v>0</v>
      </c>
      <c r="CP54" s="577">
        <v>0</v>
      </c>
      <c r="CQ54" s="577">
        <v>0</v>
      </c>
      <c r="CR54" s="577">
        <v>0</v>
      </c>
      <c r="CS54" s="577">
        <v>0</v>
      </c>
      <c r="CT54" s="218"/>
      <c r="CU54" s="577">
        <v>0</v>
      </c>
      <c r="CV54" s="577">
        <v>0</v>
      </c>
      <c r="CW54" s="577">
        <v>0</v>
      </c>
      <c r="CX54" s="577">
        <v>0</v>
      </c>
      <c r="CY54" s="577">
        <v>0</v>
      </c>
      <c r="CZ54" s="577">
        <v>0</v>
      </c>
      <c r="DA54" s="577">
        <v>0</v>
      </c>
      <c r="DB54" s="577">
        <v>0</v>
      </c>
      <c r="DC54" s="577">
        <v>0</v>
      </c>
      <c r="DD54" s="577">
        <v>0</v>
      </c>
      <c r="DE54" s="577">
        <v>0</v>
      </c>
      <c r="DF54" s="577">
        <v>0</v>
      </c>
      <c r="DG54" s="577">
        <v>0</v>
      </c>
      <c r="DH54" s="577">
        <v>0</v>
      </c>
      <c r="DI54" s="577">
        <v>0</v>
      </c>
      <c r="DJ54" s="577">
        <v>0</v>
      </c>
      <c r="DK54" s="577">
        <v>0</v>
      </c>
      <c r="DL54" s="577">
        <v>0</v>
      </c>
      <c r="DM54" s="577">
        <v>0</v>
      </c>
      <c r="DN54" s="577">
        <v>0</v>
      </c>
      <c r="DO54" s="577">
        <v>0</v>
      </c>
      <c r="DP54" s="577">
        <v>0</v>
      </c>
      <c r="DQ54" s="577">
        <v>0</v>
      </c>
      <c r="DR54" s="577">
        <v>0</v>
      </c>
      <c r="DS54" s="577">
        <v>0</v>
      </c>
      <c r="DT54" s="577">
        <v>0</v>
      </c>
      <c r="DU54" s="577">
        <v>0</v>
      </c>
      <c r="DV54" s="577">
        <v>0</v>
      </c>
      <c r="DW54" s="577">
        <v>0</v>
      </c>
      <c r="DX54" s="577">
        <v>0</v>
      </c>
      <c r="DY54" s="147"/>
      <c r="DZ54" s="570">
        <v>0</v>
      </c>
      <c r="EA54" s="570">
        <v>0</v>
      </c>
      <c r="EB54" s="570">
        <v>0</v>
      </c>
      <c r="EC54" s="570">
        <v>0</v>
      </c>
      <c r="ED54" s="570">
        <v>0</v>
      </c>
      <c r="EE54" s="570">
        <v>0</v>
      </c>
      <c r="EF54" s="570">
        <v>0</v>
      </c>
      <c r="EG54" s="570">
        <v>0</v>
      </c>
      <c r="EH54" s="570">
        <v>0</v>
      </c>
      <c r="EI54" s="570">
        <v>0</v>
      </c>
      <c r="EJ54" s="570">
        <v>1.5326916866075289</v>
      </c>
      <c r="EK54" s="570">
        <v>1.5326916866075289</v>
      </c>
      <c r="EL54" s="570">
        <v>1.5326916866075289</v>
      </c>
      <c r="EM54" s="570">
        <v>1.5326916866075289</v>
      </c>
      <c r="EN54" s="570">
        <v>1.5326916866075289</v>
      </c>
      <c r="EO54" s="570">
        <v>1.5326916866075289</v>
      </c>
      <c r="EP54" s="570">
        <v>1.5326916866075289</v>
      </c>
      <c r="EQ54" s="570">
        <v>1.5326916866075289</v>
      </c>
      <c r="ER54" s="570">
        <v>1.5326916866075289</v>
      </c>
      <c r="ES54" s="570">
        <v>1.5326916866075289</v>
      </c>
      <c r="ET54" s="570">
        <v>1.5326916866075289</v>
      </c>
      <c r="EU54" s="570">
        <v>1.5326916866075289</v>
      </c>
      <c r="EV54" s="570">
        <v>1.5326916866075289</v>
      </c>
      <c r="EW54" s="570">
        <v>1.5326916866075289</v>
      </c>
      <c r="EX54" s="570">
        <v>1.5326916866075289</v>
      </c>
      <c r="EY54" s="570">
        <v>1.5326916866075289</v>
      </c>
      <c r="EZ54" s="570">
        <v>1.5326916866075289</v>
      </c>
      <c r="FA54" s="570">
        <v>1.5326916866075289</v>
      </c>
      <c r="FB54" s="570">
        <v>1.5326916866075289</v>
      </c>
      <c r="FC54" s="570">
        <v>1.5326916866075289</v>
      </c>
      <c r="FD54" s="147"/>
      <c r="FE54" s="570">
        <v>0</v>
      </c>
      <c r="FF54" s="570">
        <v>0</v>
      </c>
      <c r="FG54" s="570">
        <v>0</v>
      </c>
      <c r="FH54" s="570">
        <v>0</v>
      </c>
      <c r="FI54" s="570">
        <v>0</v>
      </c>
      <c r="FJ54" s="570">
        <v>0</v>
      </c>
      <c r="FK54" s="570">
        <v>0</v>
      </c>
      <c r="FL54" s="570">
        <v>0</v>
      </c>
      <c r="FM54" s="570">
        <v>0</v>
      </c>
      <c r="FN54" s="570">
        <v>0</v>
      </c>
      <c r="FO54" s="570">
        <v>0.69737471740642554</v>
      </c>
      <c r="FP54" s="570">
        <v>0.69737471740642554</v>
      </c>
      <c r="FQ54" s="570">
        <v>0.69737471740642554</v>
      </c>
      <c r="FR54" s="570">
        <v>0.69737471740642554</v>
      </c>
      <c r="FS54" s="570">
        <v>0.69737471740642554</v>
      </c>
      <c r="FT54" s="570">
        <v>0.69737471740642554</v>
      </c>
      <c r="FU54" s="570">
        <v>0.69737471740642554</v>
      </c>
      <c r="FV54" s="570">
        <v>0.69737471740642554</v>
      </c>
      <c r="FW54" s="570">
        <v>0.69737471740642554</v>
      </c>
      <c r="FX54" s="570">
        <v>0.69737471740642554</v>
      </c>
      <c r="FY54" s="570">
        <v>0.69737471740642554</v>
      </c>
      <c r="FZ54" s="570">
        <v>0.69737471740642554</v>
      </c>
      <c r="GA54" s="570">
        <v>0.69737471740642554</v>
      </c>
      <c r="GB54" s="570">
        <v>0.69737471740642554</v>
      </c>
      <c r="GC54" s="570">
        <v>0.69737471740642554</v>
      </c>
      <c r="GD54" s="570">
        <v>0.69737471740642554</v>
      </c>
      <c r="GE54" s="570">
        <v>0.69737471740642554</v>
      </c>
      <c r="GF54" s="570">
        <v>0.69737471740642554</v>
      </c>
      <c r="GG54" s="570">
        <v>0.69737471740642554</v>
      </c>
      <c r="GH54" s="570">
        <v>0.69737471740642554</v>
      </c>
    </row>
    <row r="55" spans="1:190" x14ac:dyDescent="0.15">
      <c r="A55">
        <f t="shared" si="6"/>
        <v>47</v>
      </c>
      <c r="B55" s="14" t="str">
        <f ca="1">OFFSET(Inputs!$E$10,$A55,0)</f>
        <v>Std 34a</v>
      </c>
      <c r="C55" s="14">
        <f ca="1">OFFSET(Inputs!$B$10,$A55,0)</f>
        <v>47</v>
      </c>
      <c r="D55" s="8" t="str">
        <f ca="1">OFFSET(Inputs!$D$10,$A55,0)&amp;" - "&amp;OFFSET(Inputs!$F$10,$A55,0)</f>
        <v>2015 T-20 - Showerheads w/ Natural Gas Water Heaters  - Tier 1  (2..5 to 2.0 gpm)</v>
      </c>
      <c r="E55" s="24"/>
      <c r="F55" s="583">
        <v>0</v>
      </c>
      <c r="G55" s="583">
        <v>0</v>
      </c>
      <c r="H55" s="583">
        <v>0</v>
      </c>
      <c r="I55" s="583">
        <v>0</v>
      </c>
      <c r="J55" s="583">
        <v>0</v>
      </c>
      <c r="K55" s="583">
        <v>0</v>
      </c>
      <c r="L55" s="583">
        <v>0</v>
      </c>
      <c r="M55" s="583">
        <v>0</v>
      </c>
      <c r="N55" s="583">
        <v>0</v>
      </c>
      <c r="O55" s="583">
        <v>0</v>
      </c>
      <c r="P55" s="583">
        <v>1.0605900095586245</v>
      </c>
      <c r="Q55" s="583">
        <v>2.1284165133180362</v>
      </c>
      <c r="R55" s="583">
        <v>2.1848605522183333</v>
      </c>
      <c r="S55" s="583">
        <v>2.1900204848223486</v>
      </c>
      <c r="T55" s="583">
        <v>2.2051708957278358</v>
      </c>
      <c r="U55" s="583">
        <v>2.2051708957278358</v>
      </c>
      <c r="V55" s="583">
        <v>2.2051708957278358</v>
      </c>
      <c r="W55" s="583">
        <v>2.2051708957278358</v>
      </c>
      <c r="X55" s="583">
        <v>2.2051708957278358</v>
      </c>
      <c r="Y55" s="583">
        <v>2.2051708957278358</v>
      </c>
      <c r="Z55" s="583">
        <v>2.2051708957278358</v>
      </c>
      <c r="AA55" s="583">
        <v>2.2051708957278358</v>
      </c>
      <c r="AB55" s="583">
        <v>2.2051708957278358</v>
      </c>
      <c r="AC55" s="583">
        <v>2.2051708957278358</v>
      </c>
      <c r="AD55" s="583">
        <v>2.2051708957278358</v>
      </c>
      <c r="AE55" s="583">
        <v>2.2051708957278358</v>
      </c>
      <c r="AF55" s="583">
        <v>2.2051708957278358</v>
      </c>
      <c r="AG55" s="583">
        <v>2.2051708957278358</v>
      </c>
      <c r="AH55" s="583">
        <v>2.2051708957278358</v>
      </c>
      <c r="AI55" s="583">
        <v>2.2051708957278358</v>
      </c>
      <c r="AJ55" s="147"/>
      <c r="AK55" s="570">
        <v>0</v>
      </c>
      <c r="AL55" s="570">
        <v>0</v>
      </c>
      <c r="AM55" s="570">
        <v>0</v>
      </c>
      <c r="AN55" s="570">
        <v>0</v>
      </c>
      <c r="AO55" s="570">
        <v>0</v>
      </c>
      <c r="AP55" s="570">
        <v>0</v>
      </c>
      <c r="AQ55" s="570">
        <v>0</v>
      </c>
      <c r="AR55" s="570">
        <v>0</v>
      </c>
      <c r="AS55" s="570">
        <v>0</v>
      </c>
      <c r="AT55" s="570">
        <v>0</v>
      </c>
      <c r="AU55" s="570">
        <v>0.5359479495302597</v>
      </c>
      <c r="AV55" s="570">
        <v>1.0585679528987253</v>
      </c>
      <c r="AW55" s="570">
        <v>1.0714993120189149</v>
      </c>
      <c r="AX55" s="570">
        <v>1.0609992242818831</v>
      </c>
      <c r="AY55" s="570">
        <v>1.0572250825387963</v>
      </c>
      <c r="AZ55" s="570">
        <v>1.0478090028140385</v>
      </c>
      <c r="BA55" s="570">
        <v>1.0399365427162901</v>
      </c>
      <c r="BB55" s="570">
        <v>1.0334533402828503</v>
      </c>
      <c r="BC55" s="570">
        <v>1.027896309625616</v>
      </c>
      <c r="BD55" s="570">
        <v>1.0234198127072884</v>
      </c>
      <c r="BE55" s="570">
        <v>1.0197151256024657</v>
      </c>
      <c r="BF55" s="570">
        <v>1.0167822483111479</v>
      </c>
      <c r="BG55" s="570">
        <v>1.0143124569079325</v>
      </c>
      <c r="BH55" s="570">
        <v>1.0121513894301193</v>
      </c>
      <c r="BI55" s="570">
        <v>1.0106077698031097</v>
      </c>
      <c r="BJ55" s="570">
        <v>1.0092185121388013</v>
      </c>
      <c r="BK55" s="570">
        <v>1.0081379783998947</v>
      </c>
      <c r="BL55" s="570">
        <v>1.007211806623689</v>
      </c>
      <c r="BM55" s="570">
        <v>1.0064399968101845</v>
      </c>
      <c r="BN55" s="570">
        <v>1.0058225489593804</v>
      </c>
      <c r="BO55" s="147"/>
      <c r="BP55" s="577">
        <v>0</v>
      </c>
      <c r="BQ55" s="577">
        <v>0</v>
      </c>
      <c r="BR55" s="577">
        <v>0</v>
      </c>
      <c r="BS55" s="577">
        <v>0</v>
      </c>
      <c r="BT55" s="577">
        <v>0</v>
      </c>
      <c r="BU55" s="577">
        <v>0</v>
      </c>
      <c r="BV55" s="577">
        <v>0</v>
      </c>
      <c r="BW55" s="577">
        <v>0</v>
      </c>
      <c r="BX55" s="577">
        <v>0</v>
      </c>
      <c r="BY55" s="577">
        <v>0</v>
      </c>
      <c r="BZ55" s="577">
        <v>0</v>
      </c>
      <c r="CA55" s="577">
        <v>0</v>
      </c>
      <c r="CB55" s="577">
        <v>0</v>
      </c>
      <c r="CC55" s="577">
        <v>0</v>
      </c>
      <c r="CD55" s="577">
        <v>0</v>
      </c>
      <c r="CE55" s="577">
        <v>0</v>
      </c>
      <c r="CF55" s="577">
        <v>0</v>
      </c>
      <c r="CG55" s="577">
        <v>0</v>
      </c>
      <c r="CH55" s="577">
        <v>0</v>
      </c>
      <c r="CI55" s="577">
        <v>0</v>
      </c>
      <c r="CJ55" s="577">
        <v>0</v>
      </c>
      <c r="CK55" s="577">
        <v>0</v>
      </c>
      <c r="CL55" s="577">
        <v>0</v>
      </c>
      <c r="CM55" s="577">
        <v>0</v>
      </c>
      <c r="CN55" s="577">
        <v>0</v>
      </c>
      <c r="CO55" s="577">
        <v>0</v>
      </c>
      <c r="CP55" s="577">
        <v>0</v>
      </c>
      <c r="CQ55" s="577">
        <v>0</v>
      </c>
      <c r="CR55" s="577">
        <v>0</v>
      </c>
      <c r="CS55" s="577">
        <v>0</v>
      </c>
      <c r="CT55" s="218"/>
      <c r="CU55" s="577">
        <v>0</v>
      </c>
      <c r="CV55" s="577">
        <v>0</v>
      </c>
      <c r="CW55" s="577">
        <v>0</v>
      </c>
      <c r="CX55" s="577">
        <v>0</v>
      </c>
      <c r="CY55" s="577">
        <v>0</v>
      </c>
      <c r="CZ55" s="577">
        <v>0</v>
      </c>
      <c r="DA55" s="577">
        <v>0</v>
      </c>
      <c r="DB55" s="577">
        <v>0</v>
      </c>
      <c r="DC55" s="577">
        <v>0</v>
      </c>
      <c r="DD55" s="577">
        <v>0</v>
      </c>
      <c r="DE55" s="577">
        <v>0</v>
      </c>
      <c r="DF55" s="577">
        <v>0</v>
      </c>
      <c r="DG55" s="577">
        <v>0</v>
      </c>
      <c r="DH55" s="577">
        <v>0</v>
      </c>
      <c r="DI55" s="577">
        <v>0</v>
      </c>
      <c r="DJ55" s="577">
        <v>0</v>
      </c>
      <c r="DK55" s="577">
        <v>0</v>
      </c>
      <c r="DL55" s="577">
        <v>0</v>
      </c>
      <c r="DM55" s="577">
        <v>0</v>
      </c>
      <c r="DN55" s="577">
        <v>0</v>
      </c>
      <c r="DO55" s="577">
        <v>0</v>
      </c>
      <c r="DP55" s="577">
        <v>0</v>
      </c>
      <c r="DQ55" s="577">
        <v>0</v>
      </c>
      <c r="DR55" s="577">
        <v>0</v>
      </c>
      <c r="DS55" s="577">
        <v>0</v>
      </c>
      <c r="DT55" s="577">
        <v>0</v>
      </c>
      <c r="DU55" s="577">
        <v>0</v>
      </c>
      <c r="DV55" s="577">
        <v>0</v>
      </c>
      <c r="DW55" s="577">
        <v>0</v>
      </c>
      <c r="DX55" s="577">
        <v>0</v>
      </c>
      <c r="DY55" s="147"/>
      <c r="DZ55" s="570">
        <v>0</v>
      </c>
      <c r="EA55" s="570">
        <v>0</v>
      </c>
      <c r="EB55" s="570">
        <v>0</v>
      </c>
      <c r="EC55" s="570">
        <v>0</v>
      </c>
      <c r="ED55" s="570">
        <v>0</v>
      </c>
      <c r="EE55" s="570">
        <v>0</v>
      </c>
      <c r="EF55" s="570">
        <v>0</v>
      </c>
      <c r="EG55" s="570">
        <v>0</v>
      </c>
      <c r="EH55" s="570">
        <v>0</v>
      </c>
      <c r="EI55" s="570">
        <v>0</v>
      </c>
      <c r="EJ55" s="570">
        <v>3.0736719284308864</v>
      </c>
      <c r="EK55" s="570">
        <v>6.1683157770993295</v>
      </c>
      <c r="EL55" s="570">
        <v>6.3318949701253935</v>
      </c>
      <c r="EM55" s="570">
        <v>6.3468488541471322</v>
      </c>
      <c r="EN55" s="570">
        <v>6.3907559174653787</v>
      </c>
      <c r="EO55" s="570">
        <v>6.3907559174653787</v>
      </c>
      <c r="EP55" s="570">
        <v>6.3907559174653787</v>
      </c>
      <c r="EQ55" s="570">
        <v>6.3907559174653787</v>
      </c>
      <c r="ER55" s="570">
        <v>6.3907559174653787</v>
      </c>
      <c r="ES55" s="570">
        <v>6.3907559174653787</v>
      </c>
      <c r="ET55" s="570">
        <v>6.3907559174653787</v>
      </c>
      <c r="EU55" s="570">
        <v>6.3907559174653787</v>
      </c>
      <c r="EV55" s="570">
        <v>6.3907559174653787</v>
      </c>
      <c r="EW55" s="570">
        <v>6.3907559174653787</v>
      </c>
      <c r="EX55" s="570">
        <v>6.3907559174653787</v>
      </c>
      <c r="EY55" s="570">
        <v>6.3907559174653787</v>
      </c>
      <c r="EZ55" s="570">
        <v>6.3907559174653787</v>
      </c>
      <c r="FA55" s="570">
        <v>6.3907559174653787</v>
      </c>
      <c r="FB55" s="570">
        <v>6.3907559174653787</v>
      </c>
      <c r="FC55" s="570">
        <v>6.3907559174653787</v>
      </c>
      <c r="FD55" s="147"/>
      <c r="FE55" s="570">
        <v>0</v>
      </c>
      <c r="FF55" s="570">
        <v>0</v>
      </c>
      <c r="FG55" s="570">
        <v>0</v>
      </c>
      <c r="FH55" s="570">
        <v>0</v>
      </c>
      <c r="FI55" s="570">
        <v>0</v>
      </c>
      <c r="FJ55" s="570">
        <v>0</v>
      </c>
      <c r="FK55" s="570">
        <v>0</v>
      </c>
      <c r="FL55" s="570">
        <v>0</v>
      </c>
      <c r="FM55" s="570">
        <v>0</v>
      </c>
      <c r="FN55" s="570">
        <v>0</v>
      </c>
      <c r="FO55" s="570">
        <v>1.5532186355939799</v>
      </c>
      <c r="FP55" s="570">
        <v>3.067811851740351</v>
      </c>
      <c r="FQ55" s="570">
        <v>3.105287931248895</v>
      </c>
      <c r="FR55" s="570">
        <v>3.0748578643686613</v>
      </c>
      <c r="FS55" s="570">
        <v>3.0639201095104269</v>
      </c>
      <c r="FT55" s="570">
        <v>3.0366315817428502</v>
      </c>
      <c r="FU55" s="570">
        <v>3.0138165831174981</v>
      </c>
      <c r="FV55" s="570">
        <v>2.9950277607201499</v>
      </c>
      <c r="FW55" s="570">
        <v>2.9789230558081372</v>
      </c>
      <c r="FX55" s="570">
        <v>2.9659498212956823</v>
      </c>
      <c r="FY55" s="570">
        <v>2.9552133513543404</v>
      </c>
      <c r="FZ55" s="570">
        <v>2.9467136459841115</v>
      </c>
      <c r="GA55" s="570">
        <v>2.9395559993565508</v>
      </c>
      <c r="GB55" s="570">
        <v>2.9332930585574344</v>
      </c>
      <c r="GC55" s="570">
        <v>2.9288195294152088</v>
      </c>
      <c r="GD55" s="570">
        <v>2.9247933531872059</v>
      </c>
      <c r="GE55" s="570">
        <v>2.9216618827876477</v>
      </c>
      <c r="GF55" s="570">
        <v>2.9189777653023126</v>
      </c>
      <c r="GG55" s="570">
        <v>2.9167410007311991</v>
      </c>
      <c r="GH55" s="570">
        <v>2.9149515890743092</v>
      </c>
    </row>
    <row r="56" spans="1:190" x14ac:dyDescent="0.15">
      <c r="A56">
        <f t="shared" si="6"/>
        <v>48</v>
      </c>
      <c r="B56" s="14" t="str">
        <f ca="1">OFFSET(Inputs!$E$10,$A56,0)</f>
        <v>Std 34b</v>
      </c>
      <c r="C56" s="14">
        <f ca="1">OFFSET(Inputs!$B$10,$A56,0)</f>
        <v>48</v>
      </c>
      <c r="D56" s="8" t="str">
        <f ca="1">OFFSET(Inputs!$D$10,$A56,0)&amp;" - "&amp;OFFSET(Inputs!$F$10,$A56,0)</f>
        <v>2015 T-20 - Showerheads w/ Electric Water Heaters  - Tier 1 (2..5 to 2.0 gpm)</v>
      </c>
      <c r="E56" s="24"/>
      <c r="F56" s="583">
        <v>0</v>
      </c>
      <c r="G56" s="583">
        <v>0</v>
      </c>
      <c r="H56" s="583">
        <v>0</v>
      </c>
      <c r="I56" s="583">
        <v>0</v>
      </c>
      <c r="J56" s="583">
        <v>0</v>
      </c>
      <c r="K56" s="583">
        <v>0</v>
      </c>
      <c r="L56" s="583">
        <v>0</v>
      </c>
      <c r="M56" s="583">
        <v>0</v>
      </c>
      <c r="N56" s="583">
        <v>0</v>
      </c>
      <c r="O56" s="583">
        <v>0</v>
      </c>
      <c r="P56" s="583">
        <v>4.4522909642105457</v>
      </c>
      <c r="Q56" s="583">
        <v>8.9349602814626206</v>
      </c>
      <c r="R56" s="583">
        <v>9.1719088498202694</v>
      </c>
      <c r="S56" s="583">
        <v>9.1935699262982116</v>
      </c>
      <c r="T56" s="583">
        <v>9.257170409963571</v>
      </c>
      <c r="U56" s="583">
        <v>9.257170409963571</v>
      </c>
      <c r="V56" s="583">
        <v>9.257170409963571</v>
      </c>
      <c r="W56" s="583">
        <v>9.257170409963571</v>
      </c>
      <c r="X56" s="583">
        <v>9.257170409963571</v>
      </c>
      <c r="Y56" s="583">
        <v>9.257170409963571</v>
      </c>
      <c r="Z56" s="583">
        <v>9.257170409963571</v>
      </c>
      <c r="AA56" s="583">
        <v>9.257170409963571</v>
      </c>
      <c r="AB56" s="583">
        <v>9.257170409963571</v>
      </c>
      <c r="AC56" s="583">
        <v>9.257170409963571</v>
      </c>
      <c r="AD56" s="583">
        <v>9.257170409963571</v>
      </c>
      <c r="AE56" s="583">
        <v>9.257170409963571</v>
      </c>
      <c r="AF56" s="583">
        <v>9.257170409963571</v>
      </c>
      <c r="AG56" s="583">
        <v>9.257170409963571</v>
      </c>
      <c r="AH56" s="583">
        <v>9.257170409963571</v>
      </c>
      <c r="AI56" s="583">
        <v>9.257170409963571</v>
      </c>
      <c r="AJ56" s="147"/>
      <c r="AK56" s="570">
        <v>0</v>
      </c>
      <c r="AL56" s="570">
        <v>0</v>
      </c>
      <c r="AM56" s="570">
        <v>0</v>
      </c>
      <c r="AN56" s="570">
        <v>0</v>
      </c>
      <c r="AO56" s="570">
        <v>0</v>
      </c>
      <c r="AP56" s="570">
        <v>0</v>
      </c>
      <c r="AQ56" s="570">
        <v>0</v>
      </c>
      <c r="AR56" s="570">
        <v>0</v>
      </c>
      <c r="AS56" s="570">
        <v>0</v>
      </c>
      <c r="AT56" s="570">
        <v>0</v>
      </c>
      <c r="AU56" s="570">
        <v>2.2498761929445146</v>
      </c>
      <c r="AV56" s="570">
        <v>4.4438024959854339</v>
      </c>
      <c r="AW56" s="570">
        <v>4.4980875381288552</v>
      </c>
      <c r="AX56" s="570">
        <v>4.4540088221936953</v>
      </c>
      <c r="AY56" s="570">
        <v>4.4381652096488349</v>
      </c>
      <c r="AZ56" s="570">
        <v>4.3986370919982898</v>
      </c>
      <c r="BA56" s="570">
        <v>4.365588993634721</v>
      </c>
      <c r="BB56" s="570">
        <v>4.3383729126294268</v>
      </c>
      <c r="BC56" s="570">
        <v>4.3150448431963193</v>
      </c>
      <c r="BD56" s="570">
        <v>4.296252787264093</v>
      </c>
      <c r="BE56" s="570">
        <v>4.2807007409753552</v>
      </c>
      <c r="BF56" s="570">
        <v>4.2683887043301034</v>
      </c>
      <c r="BG56" s="570">
        <v>4.258020673470944</v>
      </c>
      <c r="BH56" s="570">
        <v>4.248948646469179</v>
      </c>
      <c r="BI56" s="570">
        <v>4.2424686271822054</v>
      </c>
      <c r="BJ56" s="570">
        <v>4.2366366098239281</v>
      </c>
      <c r="BK56" s="570">
        <v>4.232100596323046</v>
      </c>
      <c r="BL56" s="570">
        <v>4.2282125847508611</v>
      </c>
      <c r="BM56" s="570">
        <v>4.2249725751073735</v>
      </c>
      <c r="BN56" s="570">
        <v>4.2223805673925838</v>
      </c>
      <c r="BO56" s="147"/>
      <c r="BP56" s="577">
        <v>0</v>
      </c>
      <c r="BQ56" s="577">
        <v>0</v>
      </c>
      <c r="BR56" s="577">
        <v>0</v>
      </c>
      <c r="BS56" s="577">
        <v>0</v>
      </c>
      <c r="BT56" s="577">
        <v>0</v>
      </c>
      <c r="BU56" s="577">
        <v>0</v>
      </c>
      <c r="BV56" s="577">
        <v>0</v>
      </c>
      <c r="BW56" s="577">
        <v>0</v>
      </c>
      <c r="BX56" s="577">
        <v>0</v>
      </c>
      <c r="BY56" s="577">
        <v>0</v>
      </c>
      <c r="BZ56" s="577">
        <v>0.57925506884726519</v>
      </c>
      <c r="CA56" s="577">
        <v>1.1624624434005117</v>
      </c>
      <c r="CB56" s="577">
        <v>1.1932900915440348</v>
      </c>
      <c r="CC56" s="577">
        <v>1.1961082560457257</v>
      </c>
      <c r="CD56" s="577">
        <v>1.2043828505950129</v>
      </c>
      <c r="CE56" s="577">
        <v>1.2043828505950129</v>
      </c>
      <c r="CF56" s="577">
        <v>1.2043828505950129</v>
      </c>
      <c r="CG56" s="577">
        <v>1.2043828505950129</v>
      </c>
      <c r="CH56" s="577">
        <v>1.2043828505950129</v>
      </c>
      <c r="CI56" s="577">
        <v>1.2043828505950129</v>
      </c>
      <c r="CJ56" s="577">
        <v>1.2043828505950129</v>
      </c>
      <c r="CK56" s="577">
        <v>1.2043828505950129</v>
      </c>
      <c r="CL56" s="577">
        <v>1.2043828505950129</v>
      </c>
      <c r="CM56" s="577">
        <v>1.2043828505950129</v>
      </c>
      <c r="CN56" s="577">
        <v>1.2043828505950129</v>
      </c>
      <c r="CO56" s="577">
        <v>1.2043828505950129</v>
      </c>
      <c r="CP56" s="577">
        <v>1.2043828505950129</v>
      </c>
      <c r="CQ56" s="577">
        <v>1.2043828505950129</v>
      </c>
      <c r="CR56" s="577">
        <v>1.2043828505950129</v>
      </c>
      <c r="CS56" s="577">
        <v>1.2043828505950129</v>
      </c>
      <c r="CT56" s="218"/>
      <c r="CU56" s="577">
        <v>0</v>
      </c>
      <c r="CV56" s="577">
        <v>0</v>
      </c>
      <c r="CW56" s="577">
        <v>0</v>
      </c>
      <c r="CX56" s="577">
        <v>0</v>
      </c>
      <c r="CY56" s="577">
        <v>0</v>
      </c>
      <c r="CZ56" s="577">
        <v>0</v>
      </c>
      <c r="DA56" s="577">
        <v>0</v>
      </c>
      <c r="DB56" s="577">
        <v>0</v>
      </c>
      <c r="DC56" s="577">
        <v>0</v>
      </c>
      <c r="DD56" s="577">
        <v>0</v>
      </c>
      <c r="DE56" s="577">
        <v>0.29271496394058849</v>
      </c>
      <c r="DF56" s="577">
        <v>0.57815069622524451</v>
      </c>
      <c r="DG56" s="577">
        <v>0.58521332669502557</v>
      </c>
      <c r="DH56" s="577">
        <v>0.57947856680647269</v>
      </c>
      <c r="DI56" s="577">
        <v>0.57741727006076704</v>
      </c>
      <c r="DJ56" s="577">
        <v>0.57227455528872639</v>
      </c>
      <c r="DK56" s="577">
        <v>0.56797490851210219</v>
      </c>
      <c r="DL56" s="577">
        <v>0.5644340229313527</v>
      </c>
      <c r="DM56" s="577">
        <v>0.56139897814785322</v>
      </c>
      <c r="DN56" s="577">
        <v>0.55895408096114552</v>
      </c>
      <c r="DO56" s="577">
        <v>0.55693071777214576</v>
      </c>
      <c r="DP56" s="577">
        <v>0.5553288885808545</v>
      </c>
      <c r="DQ56" s="577">
        <v>0.55397997978818803</v>
      </c>
      <c r="DR56" s="577">
        <v>0.55279968459460505</v>
      </c>
      <c r="DS56" s="577">
        <v>0.55195661659918849</v>
      </c>
      <c r="DT56" s="577">
        <v>0.55119785540331356</v>
      </c>
      <c r="DU56" s="577">
        <v>0.55060770780652202</v>
      </c>
      <c r="DV56" s="577">
        <v>0.55010186700927222</v>
      </c>
      <c r="DW56" s="577">
        <v>0.54968033301156394</v>
      </c>
      <c r="DX56" s="577">
        <v>0.54934310581339729</v>
      </c>
      <c r="DY56" s="147"/>
      <c r="DZ56" s="570">
        <v>0</v>
      </c>
      <c r="EA56" s="570">
        <v>0</v>
      </c>
      <c r="EB56" s="570">
        <v>0</v>
      </c>
      <c r="EC56" s="570">
        <v>0</v>
      </c>
      <c r="ED56" s="570">
        <v>0</v>
      </c>
      <c r="EE56" s="570">
        <v>0</v>
      </c>
      <c r="EF56" s="570">
        <v>0</v>
      </c>
      <c r="EG56" s="570">
        <v>0</v>
      </c>
      <c r="EH56" s="570">
        <v>0</v>
      </c>
      <c r="EI56" s="570">
        <v>0</v>
      </c>
      <c r="EJ56" s="570">
        <v>0</v>
      </c>
      <c r="EK56" s="570">
        <v>0</v>
      </c>
      <c r="EL56" s="570">
        <v>0</v>
      </c>
      <c r="EM56" s="570">
        <v>0</v>
      </c>
      <c r="EN56" s="570">
        <v>0</v>
      </c>
      <c r="EO56" s="570">
        <v>0</v>
      </c>
      <c r="EP56" s="570">
        <v>0</v>
      </c>
      <c r="EQ56" s="570">
        <v>0</v>
      </c>
      <c r="ER56" s="570">
        <v>0</v>
      </c>
      <c r="ES56" s="570">
        <v>0</v>
      </c>
      <c r="ET56" s="570">
        <v>0</v>
      </c>
      <c r="EU56" s="570">
        <v>0</v>
      </c>
      <c r="EV56" s="570">
        <v>0</v>
      </c>
      <c r="EW56" s="570">
        <v>0</v>
      </c>
      <c r="EX56" s="570">
        <v>0</v>
      </c>
      <c r="EY56" s="570">
        <v>0</v>
      </c>
      <c r="EZ56" s="570">
        <v>0</v>
      </c>
      <c r="FA56" s="570">
        <v>0</v>
      </c>
      <c r="FB56" s="570">
        <v>0</v>
      </c>
      <c r="FC56" s="570">
        <v>0</v>
      </c>
      <c r="FD56" s="147"/>
      <c r="FE56" s="570">
        <v>0</v>
      </c>
      <c r="FF56" s="570">
        <v>0</v>
      </c>
      <c r="FG56" s="570">
        <v>0</v>
      </c>
      <c r="FH56" s="570">
        <v>0</v>
      </c>
      <c r="FI56" s="570">
        <v>0</v>
      </c>
      <c r="FJ56" s="570">
        <v>0</v>
      </c>
      <c r="FK56" s="570">
        <v>0</v>
      </c>
      <c r="FL56" s="570">
        <v>0</v>
      </c>
      <c r="FM56" s="570">
        <v>0</v>
      </c>
      <c r="FN56" s="570">
        <v>0</v>
      </c>
      <c r="FO56" s="570">
        <v>0</v>
      </c>
      <c r="FP56" s="570">
        <v>0</v>
      </c>
      <c r="FQ56" s="570">
        <v>0</v>
      </c>
      <c r="FR56" s="570">
        <v>0</v>
      </c>
      <c r="FS56" s="570">
        <v>0</v>
      </c>
      <c r="FT56" s="570">
        <v>0</v>
      </c>
      <c r="FU56" s="570">
        <v>0</v>
      </c>
      <c r="FV56" s="570">
        <v>0</v>
      </c>
      <c r="FW56" s="570">
        <v>0</v>
      </c>
      <c r="FX56" s="570">
        <v>0</v>
      </c>
      <c r="FY56" s="570">
        <v>0</v>
      </c>
      <c r="FZ56" s="570">
        <v>0</v>
      </c>
      <c r="GA56" s="570">
        <v>0</v>
      </c>
      <c r="GB56" s="570">
        <v>0</v>
      </c>
      <c r="GC56" s="570">
        <v>0</v>
      </c>
      <c r="GD56" s="570">
        <v>0</v>
      </c>
      <c r="GE56" s="570">
        <v>0</v>
      </c>
      <c r="GF56" s="570">
        <v>0</v>
      </c>
      <c r="GG56" s="570">
        <v>0</v>
      </c>
      <c r="GH56" s="570">
        <v>0</v>
      </c>
    </row>
    <row r="57" spans="1:190" x14ac:dyDescent="0.15">
      <c r="A57">
        <f t="shared" si="6"/>
        <v>49</v>
      </c>
      <c r="B57" s="14" t="str">
        <f ca="1">OFFSET(Inputs!$E$10,$A57,0)</f>
        <v>Std 34c</v>
      </c>
      <c r="C57" s="14">
        <f ca="1">OFFSET(Inputs!$B$10,$A57,0)</f>
        <v>49</v>
      </c>
      <c r="D57" s="8" t="str">
        <f ca="1">OFFSET(Inputs!$D$10,$A57,0)&amp;" - "&amp;OFFSET(Inputs!$F$10,$A57,0)</f>
        <v>2015 T-20 - Showerheads w/ Natural Gas Water Heaters - Tier 2 (2.0 - 1.8 gpm)</v>
      </c>
      <c r="E57" s="24"/>
      <c r="F57" s="583">
        <v>0</v>
      </c>
      <c r="G57" s="583">
        <v>0</v>
      </c>
      <c r="H57" s="583">
        <v>0</v>
      </c>
      <c r="I57" s="583">
        <v>0</v>
      </c>
      <c r="J57" s="583">
        <v>0</v>
      </c>
      <c r="K57" s="583">
        <v>0</v>
      </c>
      <c r="L57" s="583">
        <v>0</v>
      </c>
      <c r="M57" s="583">
        <v>0</v>
      </c>
      <c r="N57" s="583">
        <v>0</v>
      </c>
      <c r="O57" s="583">
        <v>0</v>
      </c>
      <c r="P57" s="583">
        <v>0</v>
      </c>
      <c r="Q57" s="583">
        <v>0</v>
      </c>
      <c r="R57" s="583">
        <v>0.45512737838381168</v>
      </c>
      <c r="S57" s="583">
        <v>0.90496640349951629</v>
      </c>
      <c r="T57" s="583">
        <v>0.91122689876140917</v>
      </c>
      <c r="U57" s="583">
        <v>0.91122689876140917</v>
      </c>
      <c r="V57" s="583">
        <v>0.91122689876140917</v>
      </c>
      <c r="W57" s="583">
        <v>0.91122689876140917</v>
      </c>
      <c r="X57" s="583">
        <v>0.91122689876140917</v>
      </c>
      <c r="Y57" s="583">
        <v>0.91122689876140917</v>
      </c>
      <c r="Z57" s="583">
        <v>0.91122689876140917</v>
      </c>
      <c r="AA57" s="583">
        <v>0.91122689876140917</v>
      </c>
      <c r="AB57" s="583">
        <v>0.91122689876140917</v>
      </c>
      <c r="AC57" s="583">
        <v>0.91122689876140917</v>
      </c>
      <c r="AD57" s="583">
        <v>0.91122689876140917</v>
      </c>
      <c r="AE57" s="583">
        <v>0.91122689876140917</v>
      </c>
      <c r="AF57" s="583">
        <v>0.91122689876140917</v>
      </c>
      <c r="AG57" s="583">
        <v>0.91122689876140917</v>
      </c>
      <c r="AH57" s="583">
        <v>0.91122689876140917</v>
      </c>
      <c r="AI57" s="583">
        <v>0.91122689876140917</v>
      </c>
      <c r="AJ57" s="147"/>
      <c r="AK57" s="570">
        <v>0</v>
      </c>
      <c r="AL57" s="570">
        <v>0</v>
      </c>
      <c r="AM57" s="570">
        <v>0</v>
      </c>
      <c r="AN57" s="570">
        <v>0</v>
      </c>
      <c r="AO57" s="570">
        <v>0</v>
      </c>
      <c r="AP57" s="570">
        <v>0</v>
      </c>
      <c r="AQ57" s="570">
        <v>0</v>
      </c>
      <c r="AR57" s="570">
        <v>0</v>
      </c>
      <c r="AS57" s="570">
        <v>0</v>
      </c>
      <c r="AT57" s="570">
        <v>0</v>
      </c>
      <c r="AU57" s="570">
        <v>0</v>
      </c>
      <c r="AV57" s="570">
        <v>0</v>
      </c>
      <c r="AW57" s="570">
        <v>0.24378442895750488</v>
      </c>
      <c r="AX57" s="570">
        <v>0.4746639282995313</v>
      </c>
      <c r="AY57" s="570">
        <v>0.46869866764691831</v>
      </c>
      <c r="AZ57" s="570">
        <v>0.46047028875110285</v>
      </c>
      <c r="BA57" s="570">
        <v>0.45319869809898683</v>
      </c>
      <c r="BB57" s="570">
        <v>0.44688389569057024</v>
      </c>
      <c r="BC57" s="570">
        <v>0.44146209564293981</v>
      </c>
      <c r="BD57" s="570">
        <v>0.43686951207318242</v>
      </c>
      <c r="BE57" s="570">
        <v>0.43297857321547117</v>
      </c>
      <c r="BF57" s="570">
        <v>0.42972549318689285</v>
      </c>
      <c r="BG57" s="570">
        <v>0.42704648610453433</v>
      </c>
      <c r="BH57" s="570">
        <v>0.42475019431965555</v>
      </c>
      <c r="BI57" s="570">
        <v>0.42290040371516996</v>
      </c>
      <c r="BJ57" s="570">
        <v>0.42136954252525077</v>
      </c>
      <c r="BK57" s="570">
        <v>0.4201576107498981</v>
      </c>
      <c r="BL57" s="570">
        <v>0.41913703662328533</v>
      </c>
      <c r="BM57" s="570">
        <v>0.41824403426249906</v>
      </c>
      <c r="BN57" s="570">
        <v>0.41760617543336614</v>
      </c>
      <c r="BO57" s="147"/>
      <c r="BP57" s="577">
        <v>0</v>
      </c>
      <c r="BQ57" s="577">
        <v>0</v>
      </c>
      <c r="BR57" s="577">
        <v>0</v>
      </c>
      <c r="BS57" s="577">
        <v>0</v>
      </c>
      <c r="BT57" s="577">
        <v>0</v>
      </c>
      <c r="BU57" s="577">
        <v>0</v>
      </c>
      <c r="BV57" s="577">
        <v>0</v>
      </c>
      <c r="BW57" s="577">
        <v>0</v>
      </c>
      <c r="BX57" s="577">
        <v>0</v>
      </c>
      <c r="BY57" s="577">
        <v>0</v>
      </c>
      <c r="BZ57" s="577">
        <v>0</v>
      </c>
      <c r="CA57" s="577">
        <v>0</v>
      </c>
      <c r="CB57" s="577">
        <v>0</v>
      </c>
      <c r="CC57" s="577">
        <v>0</v>
      </c>
      <c r="CD57" s="577">
        <v>0</v>
      </c>
      <c r="CE57" s="577">
        <v>0</v>
      </c>
      <c r="CF57" s="577">
        <v>0</v>
      </c>
      <c r="CG57" s="577">
        <v>0</v>
      </c>
      <c r="CH57" s="577">
        <v>0</v>
      </c>
      <c r="CI57" s="577">
        <v>0</v>
      </c>
      <c r="CJ57" s="577">
        <v>0</v>
      </c>
      <c r="CK57" s="577">
        <v>0</v>
      </c>
      <c r="CL57" s="577">
        <v>0</v>
      </c>
      <c r="CM57" s="577">
        <v>0</v>
      </c>
      <c r="CN57" s="577">
        <v>0</v>
      </c>
      <c r="CO57" s="577">
        <v>0</v>
      </c>
      <c r="CP57" s="577">
        <v>0</v>
      </c>
      <c r="CQ57" s="577">
        <v>0</v>
      </c>
      <c r="CR57" s="577">
        <v>0</v>
      </c>
      <c r="CS57" s="577">
        <v>0</v>
      </c>
      <c r="CT57" s="218"/>
      <c r="CU57" s="577">
        <v>0</v>
      </c>
      <c r="CV57" s="577">
        <v>0</v>
      </c>
      <c r="CW57" s="577">
        <v>0</v>
      </c>
      <c r="CX57" s="577">
        <v>0</v>
      </c>
      <c r="CY57" s="577">
        <v>0</v>
      </c>
      <c r="CZ57" s="577">
        <v>0</v>
      </c>
      <c r="DA57" s="577">
        <v>0</v>
      </c>
      <c r="DB57" s="577">
        <v>0</v>
      </c>
      <c r="DC57" s="577">
        <v>0</v>
      </c>
      <c r="DD57" s="577">
        <v>0</v>
      </c>
      <c r="DE57" s="577">
        <v>0</v>
      </c>
      <c r="DF57" s="577">
        <v>0</v>
      </c>
      <c r="DG57" s="577">
        <v>0</v>
      </c>
      <c r="DH57" s="577">
        <v>0</v>
      </c>
      <c r="DI57" s="577">
        <v>0</v>
      </c>
      <c r="DJ57" s="577">
        <v>0</v>
      </c>
      <c r="DK57" s="577">
        <v>0</v>
      </c>
      <c r="DL57" s="577">
        <v>0</v>
      </c>
      <c r="DM57" s="577">
        <v>0</v>
      </c>
      <c r="DN57" s="577">
        <v>0</v>
      </c>
      <c r="DO57" s="577">
        <v>0</v>
      </c>
      <c r="DP57" s="577">
        <v>0</v>
      </c>
      <c r="DQ57" s="577">
        <v>0</v>
      </c>
      <c r="DR57" s="577">
        <v>0</v>
      </c>
      <c r="DS57" s="577">
        <v>0</v>
      </c>
      <c r="DT57" s="577">
        <v>0</v>
      </c>
      <c r="DU57" s="577">
        <v>0</v>
      </c>
      <c r="DV57" s="577">
        <v>0</v>
      </c>
      <c r="DW57" s="577">
        <v>0</v>
      </c>
      <c r="DX57" s="577">
        <v>0</v>
      </c>
      <c r="DY57" s="147"/>
      <c r="DZ57" s="570">
        <v>0</v>
      </c>
      <c r="EA57" s="570">
        <v>0</v>
      </c>
      <c r="EB57" s="570">
        <v>0</v>
      </c>
      <c r="EC57" s="570">
        <v>0</v>
      </c>
      <c r="ED57" s="570">
        <v>0</v>
      </c>
      <c r="EE57" s="570">
        <v>0</v>
      </c>
      <c r="EF57" s="570">
        <v>0</v>
      </c>
      <c r="EG57" s="570">
        <v>0</v>
      </c>
      <c r="EH57" s="570">
        <v>0</v>
      </c>
      <c r="EI57" s="570">
        <v>0</v>
      </c>
      <c r="EJ57" s="570">
        <v>0</v>
      </c>
      <c r="EK57" s="570">
        <v>0</v>
      </c>
      <c r="EL57" s="570">
        <v>1.3352370124993627</v>
      </c>
      <c r="EM57" s="570">
        <v>2.6549592364930912</v>
      </c>
      <c r="EN57" s="570">
        <v>2.6733260616661685</v>
      </c>
      <c r="EO57" s="570">
        <v>2.6733260616661685</v>
      </c>
      <c r="EP57" s="570">
        <v>2.6733260616661685</v>
      </c>
      <c r="EQ57" s="570">
        <v>2.6733260616661685</v>
      </c>
      <c r="ER57" s="570">
        <v>2.6733260616661685</v>
      </c>
      <c r="ES57" s="570">
        <v>2.6733260616661685</v>
      </c>
      <c r="ET57" s="570">
        <v>2.6733260616661685</v>
      </c>
      <c r="EU57" s="570">
        <v>2.6733260616661685</v>
      </c>
      <c r="EV57" s="570">
        <v>2.6733260616661685</v>
      </c>
      <c r="EW57" s="570">
        <v>2.6733260616661685</v>
      </c>
      <c r="EX57" s="570">
        <v>2.6733260616661685</v>
      </c>
      <c r="EY57" s="570">
        <v>2.6733260616661685</v>
      </c>
      <c r="EZ57" s="570">
        <v>2.6733260616661685</v>
      </c>
      <c r="FA57" s="570">
        <v>2.6733260616661685</v>
      </c>
      <c r="FB57" s="570">
        <v>2.6733260616661685</v>
      </c>
      <c r="FC57" s="570">
        <v>2.6733260616661685</v>
      </c>
      <c r="FD57" s="147"/>
      <c r="FE57" s="570">
        <v>0</v>
      </c>
      <c r="FF57" s="570">
        <v>0</v>
      </c>
      <c r="FG57" s="570">
        <v>0</v>
      </c>
      <c r="FH57" s="570">
        <v>0</v>
      </c>
      <c r="FI57" s="570">
        <v>0</v>
      </c>
      <c r="FJ57" s="570">
        <v>0</v>
      </c>
      <c r="FK57" s="570">
        <v>0</v>
      </c>
      <c r="FL57" s="570">
        <v>0</v>
      </c>
      <c r="FM57" s="570">
        <v>0</v>
      </c>
      <c r="FN57" s="570">
        <v>0</v>
      </c>
      <c r="FO57" s="570">
        <v>0</v>
      </c>
      <c r="FP57" s="570">
        <v>0</v>
      </c>
      <c r="FQ57" s="570">
        <v>0.71520635337515859</v>
      </c>
      <c r="FR57" s="570">
        <v>1.3925526691329912</v>
      </c>
      <c r="FS57" s="570">
        <v>1.3750519930786105</v>
      </c>
      <c r="FT57" s="570">
        <v>1.3509118587417648</v>
      </c>
      <c r="FU57" s="570">
        <v>1.3295787167696687</v>
      </c>
      <c r="FV57" s="570">
        <v>1.3110525671623221</v>
      </c>
      <c r="FW57" s="570">
        <v>1.2951462770954085</v>
      </c>
      <c r="FX57" s="570">
        <v>1.2816727137446111</v>
      </c>
      <c r="FY57" s="570">
        <v>1.2702576114612965</v>
      </c>
      <c r="FZ57" s="570">
        <v>1.2607138374211484</v>
      </c>
      <c r="GA57" s="570">
        <v>1.2528542587998499</v>
      </c>
      <c r="GB57" s="570">
        <v>1.246117477124451</v>
      </c>
      <c r="GC57" s="570">
        <v>1.2406906252192687</v>
      </c>
      <c r="GD57" s="570">
        <v>1.2361994374356695</v>
      </c>
      <c r="GE57" s="570">
        <v>1.2326439137736536</v>
      </c>
      <c r="GF57" s="570">
        <v>1.2296497885845874</v>
      </c>
      <c r="GG57" s="570">
        <v>1.2270299290441546</v>
      </c>
      <c r="GH57" s="570">
        <v>1.2251586008009883</v>
      </c>
    </row>
    <row r="58" spans="1:190" x14ac:dyDescent="0.15">
      <c r="A58">
        <f t="shared" si="6"/>
        <v>50</v>
      </c>
      <c r="B58" s="14" t="str">
        <f ca="1">OFFSET(Inputs!$E$10,$A58,0)</f>
        <v>Std 34d</v>
      </c>
      <c r="C58" s="14">
        <f ca="1">OFFSET(Inputs!$B$10,$A58,0)</f>
        <v>50</v>
      </c>
      <c r="D58" s="8" t="str">
        <f ca="1">OFFSET(Inputs!$D$10,$A58,0)&amp;" - "&amp;OFFSET(Inputs!$F$10,$A58,0)</f>
        <v>2015 T-20 - Showerheads w/ Electric Water Heaters- Tier 2 (2.0 - 1.8 gpm)</v>
      </c>
      <c r="E58" s="24"/>
      <c r="F58" s="583">
        <v>0</v>
      </c>
      <c r="G58" s="583">
        <v>0</v>
      </c>
      <c r="H58" s="583">
        <v>0</v>
      </c>
      <c r="I58" s="583">
        <v>0</v>
      </c>
      <c r="J58" s="583">
        <v>0</v>
      </c>
      <c r="K58" s="583">
        <v>0</v>
      </c>
      <c r="L58" s="583">
        <v>0</v>
      </c>
      <c r="M58" s="583">
        <v>0</v>
      </c>
      <c r="N58" s="583">
        <v>0</v>
      </c>
      <c r="O58" s="583">
        <v>0</v>
      </c>
      <c r="P58" s="583">
        <v>0</v>
      </c>
      <c r="Q58" s="583">
        <v>0</v>
      </c>
      <c r="R58" s="583">
        <v>1.934000973980244</v>
      </c>
      <c r="S58" s="583">
        <v>3.8455298206901181</v>
      </c>
      <c r="T58" s="583">
        <v>3.8721329311799662</v>
      </c>
      <c r="U58" s="583">
        <v>3.8721329311799662</v>
      </c>
      <c r="V58" s="583">
        <v>3.8721329311799662</v>
      </c>
      <c r="W58" s="583">
        <v>3.8721329311799662</v>
      </c>
      <c r="X58" s="583">
        <v>3.8721329311799662</v>
      </c>
      <c r="Y58" s="583">
        <v>3.8721329311799662</v>
      </c>
      <c r="Z58" s="583">
        <v>3.8721329311799662</v>
      </c>
      <c r="AA58" s="583">
        <v>3.8721329311799662</v>
      </c>
      <c r="AB58" s="583">
        <v>3.8721329311799662</v>
      </c>
      <c r="AC58" s="583">
        <v>3.8721329311799662</v>
      </c>
      <c r="AD58" s="583">
        <v>3.8721329311799662</v>
      </c>
      <c r="AE58" s="583">
        <v>3.8721329311799662</v>
      </c>
      <c r="AF58" s="583">
        <v>3.8721329311799662</v>
      </c>
      <c r="AG58" s="583">
        <v>3.8721329311799662</v>
      </c>
      <c r="AH58" s="583">
        <v>3.8721329311799662</v>
      </c>
      <c r="AI58" s="583">
        <v>3.8721329311799662</v>
      </c>
      <c r="AJ58" s="147"/>
      <c r="AK58" s="570">
        <v>0</v>
      </c>
      <c r="AL58" s="570">
        <v>0</v>
      </c>
      <c r="AM58" s="570">
        <v>0</v>
      </c>
      <c r="AN58" s="570">
        <v>0</v>
      </c>
      <c r="AO58" s="570">
        <v>0</v>
      </c>
      <c r="AP58" s="570">
        <v>0</v>
      </c>
      <c r="AQ58" s="570">
        <v>0</v>
      </c>
      <c r="AR58" s="570">
        <v>0</v>
      </c>
      <c r="AS58" s="570">
        <v>0</v>
      </c>
      <c r="AT58" s="570">
        <v>0</v>
      </c>
      <c r="AU58" s="570">
        <v>0</v>
      </c>
      <c r="AV58" s="570">
        <v>0</v>
      </c>
      <c r="AW58" s="570">
        <v>1.0359282817027777</v>
      </c>
      <c r="AX58" s="570">
        <v>2.0170188462501737</v>
      </c>
      <c r="AY58" s="570">
        <v>1.9916702944817268</v>
      </c>
      <c r="AZ58" s="570">
        <v>1.9567049341131719</v>
      </c>
      <c r="BA58" s="570">
        <v>1.9258053133223558</v>
      </c>
      <c r="BB58" s="570">
        <v>1.8989714321092785</v>
      </c>
      <c r="BC58" s="570">
        <v>1.8759322411687578</v>
      </c>
      <c r="BD58" s="570">
        <v>1.856416691195611</v>
      </c>
      <c r="BE58" s="570">
        <v>1.8398826835794724</v>
      </c>
      <c r="BF58" s="570">
        <v>1.82605916901516</v>
      </c>
      <c r="BG58" s="570">
        <v>1.8146750981974906</v>
      </c>
      <c r="BH58" s="570">
        <v>1.804917323210917</v>
      </c>
      <c r="BI58" s="570">
        <v>1.7970568933606219</v>
      </c>
      <c r="BJ58" s="570">
        <v>1.7905517100362396</v>
      </c>
      <c r="BK58" s="570">
        <v>1.7854017732377705</v>
      </c>
      <c r="BL58" s="570">
        <v>1.7810649843548487</v>
      </c>
      <c r="BM58" s="570">
        <v>1.7772702940822924</v>
      </c>
      <c r="BN58" s="570">
        <v>1.7745598010304664</v>
      </c>
      <c r="BO58" s="147"/>
      <c r="BP58" s="577">
        <v>0</v>
      </c>
      <c r="BQ58" s="577">
        <v>0</v>
      </c>
      <c r="BR58" s="577">
        <v>0</v>
      </c>
      <c r="BS58" s="577">
        <v>0</v>
      </c>
      <c r="BT58" s="577">
        <v>0</v>
      </c>
      <c r="BU58" s="577">
        <v>0</v>
      </c>
      <c r="BV58" s="577">
        <v>0</v>
      </c>
      <c r="BW58" s="577">
        <v>0</v>
      </c>
      <c r="BX58" s="577">
        <v>0</v>
      </c>
      <c r="BY58" s="577">
        <v>0</v>
      </c>
      <c r="BZ58" s="577">
        <v>0</v>
      </c>
      <c r="CA58" s="577">
        <v>0</v>
      </c>
      <c r="CB58" s="577">
        <v>0.25163479564898561</v>
      </c>
      <c r="CC58" s="577">
        <v>0.50034572040568326</v>
      </c>
      <c r="CD58" s="577">
        <v>0.50380707764479737</v>
      </c>
      <c r="CE58" s="577">
        <v>0.50380707764479737</v>
      </c>
      <c r="CF58" s="577">
        <v>0.50380707764479737</v>
      </c>
      <c r="CG58" s="577">
        <v>0.50380707764479737</v>
      </c>
      <c r="CH58" s="577">
        <v>0.50380707764479737</v>
      </c>
      <c r="CI58" s="577">
        <v>0.50380707764479737</v>
      </c>
      <c r="CJ58" s="577">
        <v>0.50380707764479737</v>
      </c>
      <c r="CK58" s="577">
        <v>0.50380707764479737</v>
      </c>
      <c r="CL58" s="577">
        <v>0.50380707764479737</v>
      </c>
      <c r="CM58" s="577">
        <v>0.50380707764479737</v>
      </c>
      <c r="CN58" s="577">
        <v>0.50380707764479737</v>
      </c>
      <c r="CO58" s="577">
        <v>0.50380707764479737</v>
      </c>
      <c r="CP58" s="577">
        <v>0.50380707764479737</v>
      </c>
      <c r="CQ58" s="577">
        <v>0.50380707764479737</v>
      </c>
      <c r="CR58" s="577">
        <v>0.50380707764479737</v>
      </c>
      <c r="CS58" s="577">
        <v>0.50380707764479737</v>
      </c>
      <c r="CT58" s="218"/>
      <c r="CU58" s="577">
        <v>0</v>
      </c>
      <c r="CV58" s="577">
        <v>0</v>
      </c>
      <c r="CW58" s="577">
        <v>0</v>
      </c>
      <c r="CX58" s="577">
        <v>0</v>
      </c>
      <c r="CY58" s="577">
        <v>0</v>
      </c>
      <c r="CZ58" s="577">
        <v>0</v>
      </c>
      <c r="DA58" s="577">
        <v>0</v>
      </c>
      <c r="DB58" s="577">
        <v>0</v>
      </c>
      <c r="DC58" s="577">
        <v>0</v>
      </c>
      <c r="DD58" s="577">
        <v>0</v>
      </c>
      <c r="DE58" s="577">
        <v>0</v>
      </c>
      <c r="DF58" s="577">
        <v>0</v>
      </c>
      <c r="DG58" s="577">
        <v>0.13478566194142266</v>
      </c>
      <c r="DH58" s="577">
        <v>0.26243633380998493</v>
      </c>
      <c r="DI58" s="577">
        <v>0.25913820845737795</v>
      </c>
      <c r="DJ58" s="577">
        <v>0.25458883054624543</v>
      </c>
      <c r="DK58" s="577">
        <v>0.25056845006663997</v>
      </c>
      <c r="DL58" s="577">
        <v>0.2470770670185615</v>
      </c>
      <c r="DM58" s="577">
        <v>0.24407941490657498</v>
      </c>
      <c r="DN58" s="577">
        <v>0.24154022723524515</v>
      </c>
      <c r="DO58" s="577">
        <v>0.23938897101370193</v>
      </c>
      <c r="DP58" s="577">
        <v>0.23759037974650996</v>
      </c>
      <c r="DQ58" s="577">
        <v>0.23610918693823427</v>
      </c>
      <c r="DR58" s="577">
        <v>0.23483959310256936</v>
      </c>
      <c r="DS58" s="577">
        <v>0.23381686473495045</v>
      </c>
      <c r="DT58" s="577">
        <v>0.2329704688445072</v>
      </c>
      <c r="DU58" s="577">
        <v>0.23230040543123961</v>
      </c>
      <c r="DV58" s="577">
        <v>0.23173614150427743</v>
      </c>
      <c r="DW58" s="577">
        <v>0.23124241056818551</v>
      </c>
      <c r="DX58" s="577">
        <v>0.23088974561383416</v>
      </c>
      <c r="DY58" s="147"/>
      <c r="DZ58" s="570">
        <v>0</v>
      </c>
      <c r="EA58" s="570">
        <v>0</v>
      </c>
      <c r="EB58" s="570">
        <v>0</v>
      </c>
      <c r="EC58" s="570">
        <v>0</v>
      </c>
      <c r="ED58" s="570">
        <v>0</v>
      </c>
      <c r="EE58" s="570">
        <v>0</v>
      </c>
      <c r="EF58" s="570">
        <v>0</v>
      </c>
      <c r="EG58" s="570">
        <v>0</v>
      </c>
      <c r="EH58" s="570">
        <v>0</v>
      </c>
      <c r="EI58" s="570">
        <v>0</v>
      </c>
      <c r="EJ58" s="570">
        <v>0</v>
      </c>
      <c r="EK58" s="570">
        <v>0</v>
      </c>
      <c r="EL58" s="570">
        <v>0</v>
      </c>
      <c r="EM58" s="570">
        <v>0</v>
      </c>
      <c r="EN58" s="570">
        <v>0</v>
      </c>
      <c r="EO58" s="570">
        <v>0</v>
      </c>
      <c r="EP58" s="570">
        <v>0</v>
      </c>
      <c r="EQ58" s="570">
        <v>0</v>
      </c>
      <c r="ER58" s="570">
        <v>0</v>
      </c>
      <c r="ES58" s="570">
        <v>0</v>
      </c>
      <c r="ET58" s="570">
        <v>0</v>
      </c>
      <c r="EU58" s="570">
        <v>0</v>
      </c>
      <c r="EV58" s="570">
        <v>0</v>
      </c>
      <c r="EW58" s="570">
        <v>0</v>
      </c>
      <c r="EX58" s="570">
        <v>0</v>
      </c>
      <c r="EY58" s="570">
        <v>0</v>
      </c>
      <c r="EZ58" s="570">
        <v>0</v>
      </c>
      <c r="FA58" s="570">
        <v>0</v>
      </c>
      <c r="FB58" s="570">
        <v>0</v>
      </c>
      <c r="FC58" s="570">
        <v>0</v>
      </c>
      <c r="FD58" s="147"/>
      <c r="FE58" s="570">
        <v>0</v>
      </c>
      <c r="FF58" s="570">
        <v>0</v>
      </c>
      <c r="FG58" s="570">
        <v>0</v>
      </c>
      <c r="FH58" s="570">
        <v>0</v>
      </c>
      <c r="FI58" s="570">
        <v>0</v>
      </c>
      <c r="FJ58" s="570">
        <v>0</v>
      </c>
      <c r="FK58" s="570">
        <v>0</v>
      </c>
      <c r="FL58" s="570">
        <v>0</v>
      </c>
      <c r="FM58" s="570">
        <v>0</v>
      </c>
      <c r="FN58" s="570">
        <v>0</v>
      </c>
      <c r="FO58" s="570">
        <v>0</v>
      </c>
      <c r="FP58" s="570">
        <v>0</v>
      </c>
      <c r="FQ58" s="570">
        <v>0</v>
      </c>
      <c r="FR58" s="570">
        <v>0</v>
      </c>
      <c r="FS58" s="570">
        <v>0</v>
      </c>
      <c r="FT58" s="570">
        <v>0</v>
      </c>
      <c r="FU58" s="570">
        <v>0</v>
      </c>
      <c r="FV58" s="570">
        <v>0</v>
      </c>
      <c r="FW58" s="570">
        <v>0</v>
      </c>
      <c r="FX58" s="570">
        <v>0</v>
      </c>
      <c r="FY58" s="570">
        <v>0</v>
      </c>
      <c r="FZ58" s="570">
        <v>0</v>
      </c>
      <c r="GA58" s="570">
        <v>0</v>
      </c>
      <c r="GB58" s="570">
        <v>0</v>
      </c>
      <c r="GC58" s="570">
        <v>0</v>
      </c>
      <c r="GD58" s="570">
        <v>0</v>
      </c>
      <c r="GE58" s="570">
        <v>0</v>
      </c>
      <c r="GF58" s="570">
        <v>0</v>
      </c>
      <c r="GG58" s="570">
        <v>0</v>
      </c>
      <c r="GH58" s="570">
        <v>0</v>
      </c>
    </row>
    <row r="59" spans="1:190" x14ac:dyDescent="0.15">
      <c r="A59">
        <f t="shared" si="6"/>
        <v>51</v>
      </c>
      <c r="B59" s="14" t="str">
        <f ca="1">OFFSET(Inputs!$E$10,$A59,0)</f>
        <v>Std 35</v>
      </c>
      <c r="C59" s="14">
        <f ca="1">OFFSET(Inputs!$B$10,$A59,0)</f>
        <v>51</v>
      </c>
      <c r="D59" s="8" t="str">
        <f ca="1">OFFSET(Inputs!$D$10,$A59,0)&amp;" - "&amp;OFFSET(Inputs!$F$10,$A59,0)</f>
        <v>2015 T-20 - Toilets - Commercial (1.28 gpf)</v>
      </c>
      <c r="E59" s="24"/>
      <c r="F59" s="583">
        <v>0</v>
      </c>
      <c r="G59" s="583">
        <v>0</v>
      </c>
      <c r="H59" s="583">
        <v>0</v>
      </c>
      <c r="I59" s="583">
        <v>0</v>
      </c>
      <c r="J59" s="583">
        <v>0</v>
      </c>
      <c r="K59" s="583">
        <v>0</v>
      </c>
      <c r="L59" s="583">
        <v>0</v>
      </c>
      <c r="M59" s="583">
        <v>0</v>
      </c>
      <c r="N59" s="583">
        <v>0</v>
      </c>
      <c r="O59" s="583">
        <v>0</v>
      </c>
      <c r="P59" s="583">
        <v>0.27215094019096003</v>
      </c>
      <c r="Q59" s="583">
        <v>0.27405599677229631</v>
      </c>
      <c r="R59" s="583">
        <v>0.27597438874970265</v>
      </c>
      <c r="S59" s="583">
        <v>0.27790620947095063</v>
      </c>
      <c r="T59" s="583">
        <v>0.27985155293724701</v>
      </c>
      <c r="U59" s="583">
        <v>0.27985155293724701</v>
      </c>
      <c r="V59" s="583">
        <v>0.27985155293724701</v>
      </c>
      <c r="W59" s="583">
        <v>0.27985155293724701</v>
      </c>
      <c r="X59" s="583">
        <v>0.27985155293724701</v>
      </c>
      <c r="Y59" s="583">
        <v>0.27985155293724701</v>
      </c>
      <c r="Z59" s="583">
        <v>0.27985155293724701</v>
      </c>
      <c r="AA59" s="583">
        <v>0.27985155293724701</v>
      </c>
      <c r="AB59" s="583">
        <v>0.27985155293724701</v>
      </c>
      <c r="AC59" s="583">
        <v>0.27985155293724701</v>
      </c>
      <c r="AD59" s="583">
        <v>0.27985155293724701</v>
      </c>
      <c r="AE59" s="583">
        <v>0.27985155293724701</v>
      </c>
      <c r="AF59" s="583">
        <v>0.27985155293724701</v>
      </c>
      <c r="AG59" s="583">
        <v>0.27985155293724701</v>
      </c>
      <c r="AH59" s="583">
        <v>0.27985155293724701</v>
      </c>
      <c r="AI59" s="583">
        <v>0.27985155293724701</v>
      </c>
      <c r="AJ59" s="147"/>
      <c r="AK59" s="570">
        <v>0</v>
      </c>
      <c r="AL59" s="570">
        <v>0</v>
      </c>
      <c r="AM59" s="570">
        <v>0</v>
      </c>
      <c r="AN59" s="570">
        <v>0</v>
      </c>
      <c r="AO59" s="570">
        <v>0</v>
      </c>
      <c r="AP59" s="570">
        <v>0</v>
      </c>
      <c r="AQ59" s="570">
        <v>0</v>
      </c>
      <c r="AR59" s="570">
        <v>0</v>
      </c>
      <c r="AS59" s="570">
        <v>0</v>
      </c>
      <c r="AT59" s="570">
        <v>0</v>
      </c>
      <c r="AU59" s="570">
        <v>6.5629199227050031E-2</v>
      </c>
      <c r="AV59" s="570">
        <v>6.2040796549312445E-2</v>
      </c>
      <c r="AW59" s="570">
        <v>6.1914854115995774E-2</v>
      </c>
      <c r="AX59" s="570">
        <v>6.2270444356155918E-2</v>
      </c>
      <c r="AY59" s="570">
        <v>6.2686747857943315E-2</v>
      </c>
      <c r="AZ59" s="570">
        <v>6.2686747857943315E-2</v>
      </c>
      <c r="BA59" s="570">
        <v>6.2686747857943315E-2</v>
      </c>
      <c r="BB59" s="570">
        <v>6.2686747857943315E-2</v>
      </c>
      <c r="BC59" s="570">
        <v>6.2686747857943315E-2</v>
      </c>
      <c r="BD59" s="570">
        <v>6.2686747857943315E-2</v>
      </c>
      <c r="BE59" s="570">
        <v>6.2686747857943315E-2</v>
      </c>
      <c r="BF59" s="570">
        <v>6.2686747857943315E-2</v>
      </c>
      <c r="BG59" s="570">
        <v>6.2686747857943315E-2</v>
      </c>
      <c r="BH59" s="570">
        <v>6.2686747857943315E-2</v>
      </c>
      <c r="BI59" s="570">
        <v>6.2686747857943315E-2</v>
      </c>
      <c r="BJ59" s="570">
        <v>6.2686747857943315E-2</v>
      </c>
      <c r="BK59" s="570">
        <v>6.2686747857943315E-2</v>
      </c>
      <c r="BL59" s="570">
        <v>6.2686747857943315E-2</v>
      </c>
      <c r="BM59" s="570">
        <v>6.2686747857943315E-2</v>
      </c>
      <c r="BN59" s="570">
        <v>6.2686747857943315E-2</v>
      </c>
      <c r="BO59" s="147"/>
      <c r="BP59" s="577">
        <v>0</v>
      </c>
      <c r="BQ59" s="577">
        <v>0</v>
      </c>
      <c r="BR59" s="577">
        <v>0</v>
      </c>
      <c r="BS59" s="577">
        <v>0</v>
      </c>
      <c r="BT59" s="577">
        <v>0</v>
      </c>
      <c r="BU59" s="577">
        <v>0</v>
      </c>
      <c r="BV59" s="577">
        <v>0</v>
      </c>
      <c r="BW59" s="577">
        <v>0</v>
      </c>
      <c r="BX59" s="577">
        <v>0</v>
      </c>
      <c r="BY59" s="577">
        <v>0</v>
      </c>
      <c r="BZ59" s="577">
        <v>0</v>
      </c>
      <c r="CA59" s="577">
        <v>0</v>
      </c>
      <c r="CB59" s="577">
        <v>0</v>
      </c>
      <c r="CC59" s="577">
        <v>0</v>
      </c>
      <c r="CD59" s="577">
        <v>0</v>
      </c>
      <c r="CE59" s="577">
        <v>0</v>
      </c>
      <c r="CF59" s="577">
        <v>0</v>
      </c>
      <c r="CG59" s="577">
        <v>0</v>
      </c>
      <c r="CH59" s="577">
        <v>0</v>
      </c>
      <c r="CI59" s="577">
        <v>0</v>
      </c>
      <c r="CJ59" s="577">
        <v>0</v>
      </c>
      <c r="CK59" s="577">
        <v>0</v>
      </c>
      <c r="CL59" s="577">
        <v>0</v>
      </c>
      <c r="CM59" s="577">
        <v>0</v>
      </c>
      <c r="CN59" s="577">
        <v>0</v>
      </c>
      <c r="CO59" s="577">
        <v>0</v>
      </c>
      <c r="CP59" s="577">
        <v>0</v>
      </c>
      <c r="CQ59" s="577">
        <v>0</v>
      </c>
      <c r="CR59" s="577">
        <v>0</v>
      </c>
      <c r="CS59" s="577">
        <v>0</v>
      </c>
      <c r="CT59" s="218"/>
      <c r="CU59" s="577">
        <v>0</v>
      </c>
      <c r="CV59" s="577">
        <v>0</v>
      </c>
      <c r="CW59" s="577">
        <v>0</v>
      </c>
      <c r="CX59" s="577">
        <v>0</v>
      </c>
      <c r="CY59" s="577">
        <v>0</v>
      </c>
      <c r="CZ59" s="577">
        <v>0</v>
      </c>
      <c r="DA59" s="577">
        <v>0</v>
      </c>
      <c r="DB59" s="577">
        <v>0</v>
      </c>
      <c r="DC59" s="577">
        <v>0</v>
      </c>
      <c r="DD59" s="577">
        <v>0</v>
      </c>
      <c r="DE59" s="577">
        <v>0</v>
      </c>
      <c r="DF59" s="577">
        <v>0</v>
      </c>
      <c r="DG59" s="577">
        <v>0</v>
      </c>
      <c r="DH59" s="577">
        <v>0</v>
      </c>
      <c r="DI59" s="577">
        <v>0</v>
      </c>
      <c r="DJ59" s="577">
        <v>0</v>
      </c>
      <c r="DK59" s="577">
        <v>0</v>
      </c>
      <c r="DL59" s="577">
        <v>0</v>
      </c>
      <c r="DM59" s="577">
        <v>0</v>
      </c>
      <c r="DN59" s="577">
        <v>0</v>
      </c>
      <c r="DO59" s="577">
        <v>0</v>
      </c>
      <c r="DP59" s="577">
        <v>0</v>
      </c>
      <c r="DQ59" s="577">
        <v>0</v>
      </c>
      <c r="DR59" s="577">
        <v>0</v>
      </c>
      <c r="DS59" s="577">
        <v>0</v>
      </c>
      <c r="DT59" s="577">
        <v>0</v>
      </c>
      <c r="DU59" s="577">
        <v>0</v>
      </c>
      <c r="DV59" s="577">
        <v>0</v>
      </c>
      <c r="DW59" s="577">
        <v>0</v>
      </c>
      <c r="DX59" s="577">
        <v>0</v>
      </c>
      <c r="DY59" s="147"/>
      <c r="DZ59" s="570">
        <v>0</v>
      </c>
      <c r="EA59" s="570">
        <v>0</v>
      </c>
      <c r="EB59" s="570">
        <v>0</v>
      </c>
      <c r="EC59" s="570">
        <v>0</v>
      </c>
      <c r="ED59" s="570">
        <v>0</v>
      </c>
      <c r="EE59" s="570">
        <v>0</v>
      </c>
      <c r="EF59" s="570">
        <v>0</v>
      </c>
      <c r="EG59" s="570">
        <v>0</v>
      </c>
      <c r="EH59" s="570">
        <v>0</v>
      </c>
      <c r="EI59" s="570">
        <v>0</v>
      </c>
      <c r="EJ59" s="570">
        <v>0</v>
      </c>
      <c r="EK59" s="570">
        <v>0</v>
      </c>
      <c r="EL59" s="570">
        <v>0</v>
      </c>
      <c r="EM59" s="570">
        <v>0</v>
      </c>
      <c r="EN59" s="570">
        <v>0</v>
      </c>
      <c r="EO59" s="570">
        <v>0</v>
      </c>
      <c r="EP59" s="570">
        <v>0</v>
      </c>
      <c r="EQ59" s="570">
        <v>0</v>
      </c>
      <c r="ER59" s="570">
        <v>0</v>
      </c>
      <c r="ES59" s="570">
        <v>0</v>
      </c>
      <c r="ET59" s="570">
        <v>0</v>
      </c>
      <c r="EU59" s="570">
        <v>0</v>
      </c>
      <c r="EV59" s="570">
        <v>0</v>
      </c>
      <c r="EW59" s="570">
        <v>0</v>
      </c>
      <c r="EX59" s="570">
        <v>0</v>
      </c>
      <c r="EY59" s="570">
        <v>0</v>
      </c>
      <c r="EZ59" s="570">
        <v>0</v>
      </c>
      <c r="FA59" s="570">
        <v>0</v>
      </c>
      <c r="FB59" s="570">
        <v>0</v>
      </c>
      <c r="FC59" s="570">
        <v>0</v>
      </c>
      <c r="FD59" s="147"/>
      <c r="FE59" s="570">
        <v>0</v>
      </c>
      <c r="FF59" s="570">
        <v>0</v>
      </c>
      <c r="FG59" s="570">
        <v>0</v>
      </c>
      <c r="FH59" s="570">
        <v>0</v>
      </c>
      <c r="FI59" s="570">
        <v>0</v>
      </c>
      <c r="FJ59" s="570">
        <v>0</v>
      </c>
      <c r="FK59" s="570">
        <v>0</v>
      </c>
      <c r="FL59" s="570">
        <v>0</v>
      </c>
      <c r="FM59" s="570">
        <v>0</v>
      </c>
      <c r="FN59" s="570">
        <v>0</v>
      </c>
      <c r="FO59" s="570">
        <v>0</v>
      </c>
      <c r="FP59" s="570">
        <v>0</v>
      </c>
      <c r="FQ59" s="570">
        <v>0</v>
      </c>
      <c r="FR59" s="570">
        <v>0</v>
      </c>
      <c r="FS59" s="570">
        <v>0</v>
      </c>
      <c r="FT59" s="570">
        <v>0</v>
      </c>
      <c r="FU59" s="570">
        <v>0</v>
      </c>
      <c r="FV59" s="570">
        <v>0</v>
      </c>
      <c r="FW59" s="570">
        <v>0</v>
      </c>
      <c r="FX59" s="570">
        <v>0</v>
      </c>
      <c r="FY59" s="570">
        <v>0</v>
      </c>
      <c r="FZ59" s="570">
        <v>0</v>
      </c>
      <c r="GA59" s="570">
        <v>0</v>
      </c>
      <c r="GB59" s="570">
        <v>0</v>
      </c>
      <c r="GC59" s="570">
        <v>0</v>
      </c>
      <c r="GD59" s="570">
        <v>0</v>
      </c>
      <c r="GE59" s="570">
        <v>0</v>
      </c>
      <c r="GF59" s="570">
        <v>0</v>
      </c>
      <c r="GG59" s="570">
        <v>0</v>
      </c>
      <c r="GH59" s="570">
        <v>0</v>
      </c>
    </row>
    <row r="60" spans="1:190" x14ac:dyDescent="0.15">
      <c r="A60">
        <f t="shared" si="6"/>
        <v>52</v>
      </c>
      <c r="B60" s="14" t="str">
        <f ca="1">OFFSET(Inputs!$E$10,$A60,0)</f>
        <v>Std 35</v>
      </c>
      <c r="C60" s="14">
        <f ca="1">OFFSET(Inputs!$B$10,$A60,0)</f>
        <v>52</v>
      </c>
      <c r="D60" s="8" t="str">
        <f ca="1">OFFSET(Inputs!$D$10,$A60,0)&amp;" - "&amp;OFFSET(Inputs!$F$10,$A60,0)</f>
        <v>2015 T-20 - Toilets - Residential (1.28 gpf)</v>
      </c>
      <c r="E60" s="24"/>
      <c r="F60" s="583">
        <v>0</v>
      </c>
      <c r="G60" s="583">
        <v>0</v>
      </c>
      <c r="H60" s="583">
        <v>0</v>
      </c>
      <c r="I60" s="583">
        <v>0</v>
      </c>
      <c r="J60" s="583">
        <v>0</v>
      </c>
      <c r="K60" s="583">
        <v>0</v>
      </c>
      <c r="L60" s="583">
        <v>0</v>
      </c>
      <c r="M60" s="583">
        <v>0</v>
      </c>
      <c r="N60" s="583">
        <v>0</v>
      </c>
      <c r="O60" s="583">
        <v>0</v>
      </c>
      <c r="P60" s="583">
        <v>1.5429189098534113</v>
      </c>
      <c r="Q60" s="583">
        <v>1.5618804554676462</v>
      </c>
      <c r="R60" s="583">
        <v>1.5811708267908715</v>
      </c>
      <c r="S60" s="583">
        <v>1.6008281369806125</v>
      </c>
      <c r="T60" s="583">
        <v>1.6207830558367633</v>
      </c>
      <c r="U60" s="583">
        <v>1.6207830558367633</v>
      </c>
      <c r="V60" s="583">
        <v>1.6207830558367633</v>
      </c>
      <c r="W60" s="583">
        <v>1.6207830558367633</v>
      </c>
      <c r="X60" s="583">
        <v>1.6207830558367633</v>
      </c>
      <c r="Y60" s="583">
        <v>1.6207830558367633</v>
      </c>
      <c r="Z60" s="583">
        <v>1.6207830558367633</v>
      </c>
      <c r="AA60" s="583">
        <v>1.6207830558367633</v>
      </c>
      <c r="AB60" s="583">
        <v>1.6207830558367633</v>
      </c>
      <c r="AC60" s="583">
        <v>1.6207830558367633</v>
      </c>
      <c r="AD60" s="583">
        <v>1.6207830558367633</v>
      </c>
      <c r="AE60" s="583">
        <v>1.6207830558367633</v>
      </c>
      <c r="AF60" s="583">
        <v>1.6207830558367633</v>
      </c>
      <c r="AG60" s="583">
        <v>1.6207830558367633</v>
      </c>
      <c r="AH60" s="583">
        <v>1.6207830558367633</v>
      </c>
      <c r="AI60" s="583">
        <v>1.6207830558367633</v>
      </c>
      <c r="AJ60" s="147"/>
      <c r="AK60" s="570">
        <v>0</v>
      </c>
      <c r="AL60" s="570">
        <v>0</v>
      </c>
      <c r="AM60" s="570">
        <v>0</v>
      </c>
      <c r="AN60" s="570">
        <v>0</v>
      </c>
      <c r="AO60" s="570">
        <v>0</v>
      </c>
      <c r="AP60" s="570">
        <v>0</v>
      </c>
      <c r="AQ60" s="570">
        <v>0</v>
      </c>
      <c r="AR60" s="570">
        <v>0</v>
      </c>
      <c r="AS60" s="570">
        <v>0</v>
      </c>
      <c r="AT60" s="570">
        <v>0</v>
      </c>
      <c r="AU60" s="570">
        <v>0.37207489511115016</v>
      </c>
      <c r="AV60" s="570">
        <v>0.35357849750876574</v>
      </c>
      <c r="AW60" s="570">
        <v>0.35473567499053182</v>
      </c>
      <c r="AX60" s="570">
        <v>0.35869756065324598</v>
      </c>
      <c r="AY60" s="570">
        <v>0.36305540450743501</v>
      </c>
      <c r="AZ60" s="570">
        <v>0.36305540450743501</v>
      </c>
      <c r="BA60" s="570">
        <v>0.36305540450743501</v>
      </c>
      <c r="BB60" s="570">
        <v>0.36305540450743501</v>
      </c>
      <c r="BC60" s="570">
        <v>0.36305540450743501</v>
      </c>
      <c r="BD60" s="570">
        <v>0.36305540450743501</v>
      </c>
      <c r="BE60" s="570">
        <v>0.36305540450743501</v>
      </c>
      <c r="BF60" s="570">
        <v>0.36305540450743501</v>
      </c>
      <c r="BG60" s="570">
        <v>0.36305540450743501</v>
      </c>
      <c r="BH60" s="570">
        <v>0.36305540450743501</v>
      </c>
      <c r="BI60" s="570">
        <v>0.36305540450743501</v>
      </c>
      <c r="BJ60" s="570">
        <v>0.36305540450743501</v>
      </c>
      <c r="BK60" s="570">
        <v>0.36305540450743501</v>
      </c>
      <c r="BL60" s="570">
        <v>0.36305540450743501</v>
      </c>
      <c r="BM60" s="570">
        <v>0.36305540450743501</v>
      </c>
      <c r="BN60" s="570">
        <v>0.36305540450743501</v>
      </c>
      <c r="BO60" s="147"/>
      <c r="BP60" s="577">
        <v>0</v>
      </c>
      <c r="BQ60" s="577">
        <v>0</v>
      </c>
      <c r="BR60" s="577">
        <v>0</v>
      </c>
      <c r="BS60" s="577">
        <v>0</v>
      </c>
      <c r="BT60" s="577">
        <v>0</v>
      </c>
      <c r="BU60" s="577">
        <v>0</v>
      </c>
      <c r="BV60" s="577">
        <v>0</v>
      </c>
      <c r="BW60" s="577">
        <v>0</v>
      </c>
      <c r="BX60" s="577">
        <v>0</v>
      </c>
      <c r="BY60" s="577">
        <v>0</v>
      </c>
      <c r="BZ60" s="577">
        <v>0</v>
      </c>
      <c r="CA60" s="577">
        <v>0</v>
      </c>
      <c r="CB60" s="577">
        <v>0</v>
      </c>
      <c r="CC60" s="577">
        <v>0</v>
      </c>
      <c r="CD60" s="577">
        <v>0</v>
      </c>
      <c r="CE60" s="577">
        <v>0</v>
      </c>
      <c r="CF60" s="577">
        <v>0</v>
      </c>
      <c r="CG60" s="577">
        <v>0</v>
      </c>
      <c r="CH60" s="577">
        <v>0</v>
      </c>
      <c r="CI60" s="577">
        <v>0</v>
      </c>
      <c r="CJ60" s="577">
        <v>0</v>
      </c>
      <c r="CK60" s="577">
        <v>0</v>
      </c>
      <c r="CL60" s="577">
        <v>0</v>
      </c>
      <c r="CM60" s="577">
        <v>0</v>
      </c>
      <c r="CN60" s="577">
        <v>0</v>
      </c>
      <c r="CO60" s="577">
        <v>0</v>
      </c>
      <c r="CP60" s="577">
        <v>0</v>
      </c>
      <c r="CQ60" s="577">
        <v>0</v>
      </c>
      <c r="CR60" s="577">
        <v>0</v>
      </c>
      <c r="CS60" s="577">
        <v>0</v>
      </c>
      <c r="CT60" s="218"/>
      <c r="CU60" s="577">
        <v>0</v>
      </c>
      <c r="CV60" s="577">
        <v>0</v>
      </c>
      <c r="CW60" s="577">
        <v>0</v>
      </c>
      <c r="CX60" s="577">
        <v>0</v>
      </c>
      <c r="CY60" s="577">
        <v>0</v>
      </c>
      <c r="CZ60" s="577">
        <v>0</v>
      </c>
      <c r="DA60" s="577">
        <v>0</v>
      </c>
      <c r="DB60" s="577">
        <v>0</v>
      </c>
      <c r="DC60" s="577">
        <v>0</v>
      </c>
      <c r="DD60" s="577">
        <v>0</v>
      </c>
      <c r="DE60" s="577">
        <v>0</v>
      </c>
      <c r="DF60" s="577">
        <v>0</v>
      </c>
      <c r="DG60" s="577">
        <v>0</v>
      </c>
      <c r="DH60" s="577">
        <v>0</v>
      </c>
      <c r="DI60" s="577">
        <v>0</v>
      </c>
      <c r="DJ60" s="577">
        <v>0</v>
      </c>
      <c r="DK60" s="577">
        <v>0</v>
      </c>
      <c r="DL60" s="577">
        <v>0</v>
      </c>
      <c r="DM60" s="577">
        <v>0</v>
      </c>
      <c r="DN60" s="577">
        <v>0</v>
      </c>
      <c r="DO60" s="577">
        <v>0</v>
      </c>
      <c r="DP60" s="577">
        <v>0</v>
      </c>
      <c r="DQ60" s="577">
        <v>0</v>
      </c>
      <c r="DR60" s="577">
        <v>0</v>
      </c>
      <c r="DS60" s="577">
        <v>0</v>
      </c>
      <c r="DT60" s="577">
        <v>0</v>
      </c>
      <c r="DU60" s="577">
        <v>0</v>
      </c>
      <c r="DV60" s="577">
        <v>0</v>
      </c>
      <c r="DW60" s="577">
        <v>0</v>
      </c>
      <c r="DX60" s="577">
        <v>0</v>
      </c>
      <c r="DY60" s="147"/>
      <c r="DZ60" s="570">
        <v>0</v>
      </c>
      <c r="EA60" s="570">
        <v>0</v>
      </c>
      <c r="EB60" s="570">
        <v>0</v>
      </c>
      <c r="EC60" s="570">
        <v>0</v>
      </c>
      <c r="ED60" s="570">
        <v>0</v>
      </c>
      <c r="EE60" s="570">
        <v>0</v>
      </c>
      <c r="EF60" s="570">
        <v>0</v>
      </c>
      <c r="EG60" s="570">
        <v>0</v>
      </c>
      <c r="EH60" s="570">
        <v>0</v>
      </c>
      <c r="EI60" s="570">
        <v>0</v>
      </c>
      <c r="EJ60" s="570">
        <v>0</v>
      </c>
      <c r="EK60" s="570">
        <v>0</v>
      </c>
      <c r="EL60" s="570">
        <v>0</v>
      </c>
      <c r="EM60" s="570">
        <v>0</v>
      </c>
      <c r="EN60" s="570">
        <v>0</v>
      </c>
      <c r="EO60" s="570">
        <v>0</v>
      </c>
      <c r="EP60" s="570">
        <v>0</v>
      </c>
      <c r="EQ60" s="570">
        <v>0</v>
      </c>
      <c r="ER60" s="570">
        <v>0</v>
      </c>
      <c r="ES60" s="570">
        <v>0</v>
      </c>
      <c r="ET60" s="570">
        <v>0</v>
      </c>
      <c r="EU60" s="570">
        <v>0</v>
      </c>
      <c r="EV60" s="570">
        <v>0</v>
      </c>
      <c r="EW60" s="570">
        <v>0</v>
      </c>
      <c r="EX60" s="570">
        <v>0</v>
      </c>
      <c r="EY60" s="570">
        <v>0</v>
      </c>
      <c r="EZ60" s="570">
        <v>0</v>
      </c>
      <c r="FA60" s="570">
        <v>0</v>
      </c>
      <c r="FB60" s="570">
        <v>0</v>
      </c>
      <c r="FC60" s="570">
        <v>0</v>
      </c>
      <c r="FD60" s="147"/>
      <c r="FE60" s="570">
        <v>0</v>
      </c>
      <c r="FF60" s="570">
        <v>0</v>
      </c>
      <c r="FG60" s="570">
        <v>0</v>
      </c>
      <c r="FH60" s="570">
        <v>0</v>
      </c>
      <c r="FI60" s="570">
        <v>0</v>
      </c>
      <c r="FJ60" s="570">
        <v>0</v>
      </c>
      <c r="FK60" s="570">
        <v>0</v>
      </c>
      <c r="FL60" s="570">
        <v>0</v>
      </c>
      <c r="FM60" s="570">
        <v>0</v>
      </c>
      <c r="FN60" s="570">
        <v>0</v>
      </c>
      <c r="FO60" s="570">
        <v>0</v>
      </c>
      <c r="FP60" s="570">
        <v>0</v>
      </c>
      <c r="FQ60" s="570">
        <v>0</v>
      </c>
      <c r="FR60" s="570">
        <v>0</v>
      </c>
      <c r="FS60" s="570">
        <v>0</v>
      </c>
      <c r="FT60" s="570">
        <v>0</v>
      </c>
      <c r="FU60" s="570">
        <v>0</v>
      </c>
      <c r="FV60" s="570">
        <v>0</v>
      </c>
      <c r="FW60" s="570">
        <v>0</v>
      </c>
      <c r="FX60" s="570">
        <v>0</v>
      </c>
      <c r="FY60" s="570">
        <v>0</v>
      </c>
      <c r="FZ60" s="570">
        <v>0</v>
      </c>
      <c r="GA60" s="570">
        <v>0</v>
      </c>
      <c r="GB60" s="570">
        <v>0</v>
      </c>
      <c r="GC60" s="570">
        <v>0</v>
      </c>
      <c r="GD60" s="570">
        <v>0</v>
      </c>
      <c r="GE60" s="570">
        <v>0</v>
      </c>
      <c r="GF60" s="570">
        <v>0</v>
      </c>
      <c r="GG60" s="570">
        <v>0</v>
      </c>
      <c r="GH60" s="570">
        <v>0</v>
      </c>
    </row>
    <row r="61" spans="1:190" x14ac:dyDescent="0.15">
      <c r="A61">
        <f t="shared" si="6"/>
        <v>53</v>
      </c>
      <c r="B61" s="14" t="str">
        <f ca="1">OFFSET(Inputs!$E$10,$A61,0)</f>
        <v>Std 36</v>
      </c>
      <c r="C61" s="14">
        <f ca="1">OFFSET(Inputs!$B$10,$A61,0)</f>
        <v>53</v>
      </c>
      <c r="D61" s="8" t="str">
        <f ca="1">OFFSET(Inputs!$D$10,$A61,0)&amp;" - "&amp;OFFSET(Inputs!$F$10,$A61,0)</f>
        <v>2015 T-20 - Urinals (.125 gpf)</v>
      </c>
      <c r="E61" s="24"/>
      <c r="F61" s="583">
        <v>0</v>
      </c>
      <c r="G61" s="583">
        <v>0</v>
      </c>
      <c r="H61" s="583">
        <v>0</v>
      </c>
      <c r="I61" s="583">
        <v>0</v>
      </c>
      <c r="J61" s="583">
        <v>0</v>
      </c>
      <c r="K61" s="583">
        <v>0</v>
      </c>
      <c r="L61" s="583">
        <v>0</v>
      </c>
      <c r="M61" s="583">
        <v>0</v>
      </c>
      <c r="N61" s="583">
        <v>0</v>
      </c>
      <c r="O61" s="583">
        <v>0</v>
      </c>
      <c r="P61" s="583">
        <v>0.37742506943305409</v>
      </c>
      <c r="Q61" s="583">
        <v>0.38006704491908483</v>
      </c>
      <c r="R61" s="583">
        <v>0.3827275142335187</v>
      </c>
      <c r="S61" s="583">
        <v>0.38540660683315359</v>
      </c>
      <c r="T61" s="583">
        <v>0.38810445308098529</v>
      </c>
      <c r="U61" s="583">
        <v>0.38810445308098529</v>
      </c>
      <c r="V61" s="583">
        <v>0.38810445308098529</v>
      </c>
      <c r="W61" s="583">
        <v>0.38810445308098529</v>
      </c>
      <c r="X61" s="583">
        <v>0.38810445308098529</v>
      </c>
      <c r="Y61" s="583">
        <v>0.38810445308098529</v>
      </c>
      <c r="Z61" s="583">
        <v>0.38810445308098529</v>
      </c>
      <c r="AA61" s="583">
        <v>0.38810445308098529</v>
      </c>
      <c r="AB61" s="583">
        <v>0.38810445308098529</v>
      </c>
      <c r="AC61" s="583">
        <v>0.38810445308098529</v>
      </c>
      <c r="AD61" s="583">
        <v>0.38810445308098529</v>
      </c>
      <c r="AE61" s="583">
        <v>0.38810445308098529</v>
      </c>
      <c r="AF61" s="583">
        <v>0.38810445308098529</v>
      </c>
      <c r="AG61" s="583">
        <v>0.38810445308098529</v>
      </c>
      <c r="AH61" s="583">
        <v>0.38810445308098529</v>
      </c>
      <c r="AI61" s="583">
        <v>0.38810445308098529</v>
      </c>
      <c r="AJ61" s="147"/>
      <c r="AK61" s="570">
        <v>0</v>
      </c>
      <c r="AL61" s="570">
        <v>0</v>
      </c>
      <c r="AM61" s="570">
        <v>0</v>
      </c>
      <c r="AN61" s="570">
        <v>0</v>
      </c>
      <c r="AO61" s="570">
        <v>0</v>
      </c>
      <c r="AP61" s="570">
        <v>0</v>
      </c>
      <c r="AQ61" s="570">
        <v>0</v>
      </c>
      <c r="AR61" s="570">
        <v>0</v>
      </c>
      <c r="AS61" s="570">
        <v>0</v>
      </c>
      <c r="AT61" s="570">
        <v>0</v>
      </c>
      <c r="AU61" s="570">
        <v>0.22303557053076897</v>
      </c>
      <c r="AV61" s="570">
        <v>0.22121802349515335</v>
      </c>
      <c r="AW61" s="570">
        <v>0.21973917502203244</v>
      </c>
      <c r="AX61" s="570">
        <v>0.21857950299935472</v>
      </c>
      <c r="AY61" s="570">
        <v>0.2177460034010868</v>
      </c>
      <c r="AZ61" s="570">
        <v>0.21576278964584292</v>
      </c>
      <c r="BA61" s="570">
        <v>0.21407841631947147</v>
      </c>
      <c r="BB61" s="570">
        <v>0.21272005073368802</v>
      </c>
      <c r="BC61" s="570">
        <v>0.21157902364162995</v>
      </c>
      <c r="BD61" s="570">
        <v>0.21065533504329717</v>
      </c>
      <c r="BE61" s="570">
        <v>0.20992181762697412</v>
      </c>
      <c r="BF61" s="570">
        <v>0.2093241367692294</v>
      </c>
      <c r="BG61" s="570">
        <v>0.20883512515834737</v>
      </c>
      <c r="BH61" s="570">
        <v>0.208454782794328</v>
      </c>
      <c r="BI61" s="570">
        <v>0.20815594236545565</v>
      </c>
      <c r="BJ61" s="570">
        <v>0.20791143656001462</v>
      </c>
      <c r="BK61" s="570">
        <v>0.20772126537800495</v>
      </c>
      <c r="BL61" s="570">
        <v>0.2075854288194266</v>
      </c>
      <c r="BM61" s="570">
        <v>0.20744959226084825</v>
      </c>
      <c r="BN61" s="570">
        <v>0.20736809032570128</v>
      </c>
      <c r="BO61" s="147"/>
      <c r="BP61" s="577">
        <v>0</v>
      </c>
      <c r="BQ61" s="577">
        <v>0</v>
      </c>
      <c r="BR61" s="577">
        <v>0</v>
      </c>
      <c r="BS61" s="577">
        <v>0</v>
      </c>
      <c r="BT61" s="577">
        <v>0</v>
      </c>
      <c r="BU61" s="577">
        <v>0</v>
      </c>
      <c r="BV61" s="577">
        <v>0</v>
      </c>
      <c r="BW61" s="577">
        <v>0</v>
      </c>
      <c r="BX61" s="577">
        <v>0</v>
      </c>
      <c r="BY61" s="577">
        <v>0</v>
      </c>
      <c r="BZ61" s="577">
        <v>0</v>
      </c>
      <c r="CA61" s="577">
        <v>0</v>
      </c>
      <c r="CB61" s="577">
        <v>0</v>
      </c>
      <c r="CC61" s="577">
        <v>0</v>
      </c>
      <c r="CD61" s="577">
        <v>0</v>
      </c>
      <c r="CE61" s="577">
        <v>0</v>
      </c>
      <c r="CF61" s="577">
        <v>0</v>
      </c>
      <c r="CG61" s="577">
        <v>0</v>
      </c>
      <c r="CH61" s="577">
        <v>0</v>
      </c>
      <c r="CI61" s="577">
        <v>0</v>
      </c>
      <c r="CJ61" s="577">
        <v>0</v>
      </c>
      <c r="CK61" s="577">
        <v>0</v>
      </c>
      <c r="CL61" s="577">
        <v>0</v>
      </c>
      <c r="CM61" s="577">
        <v>0</v>
      </c>
      <c r="CN61" s="577">
        <v>0</v>
      </c>
      <c r="CO61" s="577">
        <v>0</v>
      </c>
      <c r="CP61" s="577">
        <v>0</v>
      </c>
      <c r="CQ61" s="577">
        <v>0</v>
      </c>
      <c r="CR61" s="577">
        <v>0</v>
      </c>
      <c r="CS61" s="577">
        <v>0</v>
      </c>
      <c r="CT61" s="218"/>
      <c r="CU61" s="577">
        <v>0</v>
      </c>
      <c r="CV61" s="577">
        <v>0</v>
      </c>
      <c r="CW61" s="577">
        <v>0</v>
      </c>
      <c r="CX61" s="577">
        <v>0</v>
      </c>
      <c r="CY61" s="577">
        <v>0</v>
      </c>
      <c r="CZ61" s="577">
        <v>0</v>
      </c>
      <c r="DA61" s="577">
        <v>0</v>
      </c>
      <c r="DB61" s="577">
        <v>0</v>
      </c>
      <c r="DC61" s="577">
        <v>0</v>
      </c>
      <c r="DD61" s="577">
        <v>0</v>
      </c>
      <c r="DE61" s="577">
        <v>0</v>
      </c>
      <c r="DF61" s="577">
        <v>0</v>
      </c>
      <c r="DG61" s="577">
        <v>0</v>
      </c>
      <c r="DH61" s="577">
        <v>0</v>
      </c>
      <c r="DI61" s="577">
        <v>0</v>
      </c>
      <c r="DJ61" s="577">
        <v>0</v>
      </c>
      <c r="DK61" s="577">
        <v>0</v>
      </c>
      <c r="DL61" s="577">
        <v>0</v>
      </c>
      <c r="DM61" s="577">
        <v>0</v>
      </c>
      <c r="DN61" s="577">
        <v>0</v>
      </c>
      <c r="DO61" s="577">
        <v>0</v>
      </c>
      <c r="DP61" s="577">
        <v>0</v>
      </c>
      <c r="DQ61" s="577">
        <v>0</v>
      </c>
      <c r="DR61" s="577">
        <v>0</v>
      </c>
      <c r="DS61" s="577">
        <v>0</v>
      </c>
      <c r="DT61" s="577">
        <v>0</v>
      </c>
      <c r="DU61" s="577">
        <v>0</v>
      </c>
      <c r="DV61" s="577">
        <v>0</v>
      </c>
      <c r="DW61" s="577">
        <v>0</v>
      </c>
      <c r="DX61" s="577">
        <v>0</v>
      </c>
      <c r="DY61" s="147"/>
      <c r="DZ61" s="570">
        <v>0</v>
      </c>
      <c r="EA61" s="570">
        <v>0</v>
      </c>
      <c r="EB61" s="570">
        <v>0</v>
      </c>
      <c r="EC61" s="570">
        <v>0</v>
      </c>
      <c r="ED61" s="570">
        <v>0</v>
      </c>
      <c r="EE61" s="570">
        <v>0</v>
      </c>
      <c r="EF61" s="570">
        <v>0</v>
      </c>
      <c r="EG61" s="570">
        <v>0</v>
      </c>
      <c r="EH61" s="570">
        <v>0</v>
      </c>
      <c r="EI61" s="570">
        <v>0</v>
      </c>
      <c r="EJ61" s="570">
        <v>0</v>
      </c>
      <c r="EK61" s="570">
        <v>0</v>
      </c>
      <c r="EL61" s="570">
        <v>0</v>
      </c>
      <c r="EM61" s="570">
        <v>0</v>
      </c>
      <c r="EN61" s="570">
        <v>0</v>
      </c>
      <c r="EO61" s="570">
        <v>0</v>
      </c>
      <c r="EP61" s="570">
        <v>0</v>
      </c>
      <c r="EQ61" s="570">
        <v>0</v>
      </c>
      <c r="ER61" s="570">
        <v>0</v>
      </c>
      <c r="ES61" s="570">
        <v>0</v>
      </c>
      <c r="ET61" s="570">
        <v>0</v>
      </c>
      <c r="EU61" s="570">
        <v>0</v>
      </c>
      <c r="EV61" s="570">
        <v>0</v>
      </c>
      <c r="EW61" s="570">
        <v>0</v>
      </c>
      <c r="EX61" s="570">
        <v>0</v>
      </c>
      <c r="EY61" s="570">
        <v>0</v>
      </c>
      <c r="EZ61" s="570">
        <v>0</v>
      </c>
      <c r="FA61" s="570">
        <v>0</v>
      </c>
      <c r="FB61" s="570">
        <v>0</v>
      </c>
      <c r="FC61" s="570">
        <v>0</v>
      </c>
      <c r="FD61" s="147"/>
      <c r="FE61" s="570">
        <v>0</v>
      </c>
      <c r="FF61" s="570">
        <v>0</v>
      </c>
      <c r="FG61" s="570">
        <v>0</v>
      </c>
      <c r="FH61" s="570">
        <v>0</v>
      </c>
      <c r="FI61" s="570">
        <v>0</v>
      </c>
      <c r="FJ61" s="570">
        <v>0</v>
      </c>
      <c r="FK61" s="570">
        <v>0</v>
      </c>
      <c r="FL61" s="570">
        <v>0</v>
      </c>
      <c r="FM61" s="570">
        <v>0</v>
      </c>
      <c r="FN61" s="570">
        <v>0</v>
      </c>
      <c r="FO61" s="570">
        <v>0</v>
      </c>
      <c r="FP61" s="570">
        <v>0</v>
      </c>
      <c r="FQ61" s="570">
        <v>0</v>
      </c>
      <c r="FR61" s="570">
        <v>0</v>
      </c>
      <c r="FS61" s="570">
        <v>0</v>
      </c>
      <c r="FT61" s="570">
        <v>0</v>
      </c>
      <c r="FU61" s="570">
        <v>0</v>
      </c>
      <c r="FV61" s="570">
        <v>0</v>
      </c>
      <c r="FW61" s="570">
        <v>0</v>
      </c>
      <c r="FX61" s="570">
        <v>0</v>
      </c>
      <c r="FY61" s="570">
        <v>0</v>
      </c>
      <c r="FZ61" s="570">
        <v>0</v>
      </c>
      <c r="GA61" s="570">
        <v>0</v>
      </c>
      <c r="GB61" s="570">
        <v>0</v>
      </c>
      <c r="GC61" s="570">
        <v>0</v>
      </c>
      <c r="GD61" s="570">
        <v>0</v>
      </c>
      <c r="GE61" s="570">
        <v>0</v>
      </c>
      <c r="GF61" s="570">
        <v>0</v>
      </c>
      <c r="GG61" s="570">
        <v>0</v>
      </c>
      <c r="GH61" s="570">
        <v>0</v>
      </c>
    </row>
    <row r="62" spans="1:190" x14ac:dyDescent="0.15">
      <c r="A62">
        <f t="shared" si="6"/>
        <v>54</v>
      </c>
      <c r="B62" s="14" t="str">
        <f ca="1">OFFSET(Inputs!$E$10,$A62,0)</f>
        <v>Std 37</v>
      </c>
      <c r="C62" s="14">
        <f ca="1">OFFSET(Inputs!$B$10,$A62,0)</f>
        <v>54</v>
      </c>
      <c r="D62" s="8" t="str">
        <f ca="1">OFFSET(Inputs!$D$10,$A62,0)&amp;" - "&amp;OFFSET(Inputs!$F$10,$A62,0)</f>
        <v>2015 T-20 - Air Filter Labeling</v>
      </c>
      <c r="E62" s="24"/>
      <c r="F62" s="583">
        <v>0</v>
      </c>
      <c r="G62" s="583">
        <v>0</v>
      </c>
      <c r="H62" s="583">
        <v>0</v>
      </c>
      <c r="I62" s="583">
        <v>0</v>
      </c>
      <c r="J62" s="583">
        <v>0</v>
      </c>
      <c r="K62" s="583">
        <v>0</v>
      </c>
      <c r="L62" s="583">
        <v>0</v>
      </c>
      <c r="M62" s="583">
        <v>0</v>
      </c>
      <c r="N62" s="583">
        <v>0</v>
      </c>
      <c r="O62" s="583">
        <v>0</v>
      </c>
      <c r="P62" s="583">
        <v>4.4682305886146745</v>
      </c>
      <c r="Q62" s="583">
        <v>8.9120446166358249</v>
      </c>
      <c r="R62" s="583">
        <v>8.9120446166358249</v>
      </c>
      <c r="S62" s="583">
        <v>8.9120446166358249</v>
      </c>
      <c r="T62" s="583">
        <v>8.9120446166358249</v>
      </c>
      <c r="U62" s="583">
        <v>8.9120446166358249</v>
      </c>
      <c r="V62" s="583">
        <v>8.9120446166358249</v>
      </c>
      <c r="W62" s="583">
        <v>8.9120446166358249</v>
      </c>
      <c r="X62" s="583">
        <v>8.9120446166358249</v>
      </c>
      <c r="Y62" s="583">
        <v>8.9120446166358249</v>
      </c>
      <c r="Z62" s="583">
        <v>8.9120446166358249</v>
      </c>
      <c r="AA62" s="583">
        <v>8.9120446166358249</v>
      </c>
      <c r="AB62" s="583">
        <v>8.9120446166358249</v>
      </c>
      <c r="AC62" s="583">
        <v>8.9120446166358249</v>
      </c>
      <c r="AD62" s="583">
        <v>8.9120446166358249</v>
      </c>
      <c r="AE62" s="583">
        <v>8.9120446166358249</v>
      </c>
      <c r="AF62" s="583">
        <v>8.9120446166358249</v>
      </c>
      <c r="AG62" s="583">
        <v>8.9120446166358249</v>
      </c>
      <c r="AH62" s="583">
        <v>8.9120446166358249</v>
      </c>
      <c r="AI62" s="583">
        <v>8.9120446166358249</v>
      </c>
      <c r="AJ62" s="147"/>
      <c r="AK62" s="570">
        <v>0</v>
      </c>
      <c r="AL62" s="570">
        <v>0</v>
      </c>
      <c r="AM62" s="570">
        <v>0</v>
      </c>
      <c r="AN62" s="570">
        <v>0</v>
      </c>
      <c r="AO62" s="570">
        <v>0</v>
      </c>
      <c r="AP62" s="570">
        <v>0</v>
      </c>
      <c r="AQ62" s="570">
        <v>0</v>
      </c>
      <c r="AR62" s="570">
        <v>0</v>
      </c>
      <c r="AS62" s="570">
        <v>0</v>
      </c>
      <c r="AT62" s="570">
        <v>0</v>
      </c>
      <c r="AU62" s="570">
        <v>3.1240080983358354</v>
      </c>
      <c r="AV62" s="570">
        <v>6.2259543691817862</v>
      </c>
      <c r="AW62" s="570">
        <v>6.2203397810733057</v>
      </c>
      <c r="AX62" s="570">
        <v>6.2128536635953333</v>
      </c>
      <c r="AY62" s="570">
        <v>6.2047437029941941</v>
      </c>
      <c r="AZ62" s="570">
        <v>6.1953860561467256</v>
      </c>
      <c r="BA62" s="570">
        <v>6.1847807230529295</v>
      </c>
      <c r="BB62" s="570">
        <v>6.172303860589639</v>
      </c>
      <c r="BC62" s="570">
        <v>6.1592031550031843</v>
      </c>
      <c r="BD62" s="570">
        <v>6.1442309200472369</v>
      </c>
      <c r="BE62" s="570">
        <v>6.1286348419681227</v>
      </c>
      <c r="BF62" s="570">
        <v>6.1117910776426827</v>
      </c>
      <c r="BG62" s="570">
        <v>6.0949473133172409</v>
      </c>
      <c r="BH62" s="570">
        <v>6.0774797058686341</v>
      </c>
      <c r="BI62" s="570">
        <v>6.0606359415431923</v>
      </c>
      <c r="BJ62" s="570">
        <v>6.0444160203409147</v>
      </c>
      <c r="BK62" s="570">
        <v>6.0294437853849674</v>
      </c>
      <c r="BL62" s="570">
        <v>6.0150953935521825</v>
      </c>
      <c r="BM62" s="570">
        <v>6.0019946879657295</v>
      </c>
      <c r="BN62" s="570">
        <v>5.9907655117487675</v>
      </c>
      <c r="BO62" s="147"/>
      <c r="BP62" s="577">
        <v>0</v>
      </c>
      <c r="BQ62" s="577">
        <v>0</v>
      </c>
      <c r="BR62" s="577">
        <v>0</v>
      </c>
      <c r="BS62" s="577">
        <v>0</v>
      </c>
      <c r="BT62" s="577">
        <v>0</v>
      </c>
      <c r="BU62" s="577">
        <v>0</v>
      </c>
      <c r="BV62" s="577">
        <v>0</v>
      </c>
      <c r="BW62" s="577">
        <v>0</v>
      </c>
      <c r="BX62" s="577">
        <v>0</v>
      </c>
      <c r="BY62" s="577">
        <v>0</v>
      </c>
      <c r="BZ62" s="577">
        <v>0</v>
      </c>
      <c r="CA62" s="577">
        <v>0</v>
      </c>
      <c r="CB62" s="577">
        <v>0</v>
      </c>
      <c r="CC62" s="577">
        <v>0</v>
      </c>
      <c r="CD62" s="577">
        <v>0</v>
      </c>
      <c r="CE62" s="577">
        <v>0</v>
      </c>
      <c r="CF62" s="577">
        <v>0</v>
      </c>
      <c r="CG62" s="577">
        <v>0</v>
      </c>
      <c r="CH62" s="577">
        <v>0</v>
      </c>
      <c r="CI62" s="577">
        <v>0</v>
      </c>
      <c r="CJ62" s="577">
        <v>0</v>
      </c>
      <c r="CK62" s="577">
        <v>0</v>
      </c>
      <c r="CL62" s="577">
        <v>0</v>
      </c>
      <c r="CM62" s="577">
        <v>0</v>
      </c>
      <c r="CN62" s="577">
        <v>0</v>
      </c>
      <c r="CO62" s="577">
        <v>0</v>
      </c>
      <c r="CP62" s="577">
        <v>0</v>
      </c>
      <c r="CQ62" s="577">
        <v>0</v>
      </c>
      <c r="CR62" s="577">
        <v>0</v>
      </c>
      <c r="CS62" s="577">
        <v>0</v>
      </c>
      <c r="CT62" s="218"/>
      <c r="CU62" s="577">
        <v>0</v>
      </c>
      <c r="CV62" s="577">
        <v>0</v>
      </c>
      <c r="CW62" s="577">
        <v>0</v>
      </c>
      <c r="CX62" s="577">
        <v>0</v>
      </c>
      <c r="CY62" s="577">
        <v>0</v>
      </c>
      <c r="CZ62" s="577">
        <v>0</v>
      </c>
      <c r="DA62" s="577">
        <v>0</v>
      </c>
      <c r="DB62" s="577">
        <v>0</v>
      </c>
      <c r="DC62" s="577">
        <v>0</v>
      </c>
      <c r="DD62" s="577">
        <v>0</v>
      </c>
      <c r="DE62" s="577">
        <v>0</v>
      </c>
      <c r="DF62" s="577">
        <v>0</v>
      </c>
      <c r="DG62" s="577">
        <v>0</v>
      </c>
      <c r="DH62" s="577">
        <v>0</v>
      </c>
      <c r="DI62" s="577">
        <v>0</v>
      </c>
      <c r="DJ62" s="577">
        <v>0</v>
      </c>
      <c r="DK62" s="577">
        <v>0</v>
      </c>
      <c r="DL62" s="577">
        <v>0</v>
      </c>
      <c r="DM62" s="577">
        <v>0</v>
      </c>
      <c r="DN62" s="577">
        <v>0</v>
      </c>
      <c r="DO62" s="577">
        <v>0</v>
      </c>
      <c r="DP62" s="577">
        <v>0</v>
      </c>
      <c r="DQ62" s="577">
        <v>0</v>
      </c>
      <c r="DR62" s="577">
        <v>0</v>
      </c>
      <c r="DS62" s="577">
        <v>0</v>
      </c>
      <c r="DT62" s="577">
        <v>0</v>
      </c>
      <c r="DU62" s="577">
        <v>0</v>
      </c>
      <c r="DV62" s="577">
        <v>0</v>
      </c>
      <c r="DW62" s="577">
        <v>0</v>
      </c>
      <c r="DX62" s="577">
        <v>0</v>
      </c>
      <c r="DY62" s="147"/>
      <c r="DZ62" s="570">
        <v>0</v>
      </c>
      <c r="EA62" s="570">
        <v>0</v>
      </c>
      <c r="EB62" s="570">
        <v>0</v>
      </c>
      <c r="EC62" s="570">
        <v>0</v>
      </c>
      <c r="ED62" s="570">
        <v>0</v>
      </c>
      <c r="EE62" s="570">
        <v>0</v>
      </c>
      <c r="EF62" s="570">
        <v>0</v>
      </c>
      <c r="EG62" s="570">
        <v>0</v>
      </c>
      <c r="EH62" s="570">
        <v>0</v>
      </c>
      <c r="EI62" s="570">
        <v>0</v>
      </c>
      <c r="EJ62" s="570">
        <v>0.90286244682573091</v>
      </c>
      <c r="EK62" s="570">
        <v>1.8007912190786433</v>
      </c>
      <c r="EL62" s="570">
        <v>1.8007912190786433</v>
      </c>
      <c r="EM62" s="570">
        <v>1.8007912190786433</v>
      </c>
      <c r="EN62" s="570">
        <v>1.8007912190786433</v>
      </c>
      <c r="EO62" s="570">
        <v>1.8007912190786433</v>
      </c>
      <c r="EP62" s="570">
        <v>1.8007912190786433</v>
      </c>
      <c r="EQ62" s="570">
        <v>1.8007912190786433</v>
      </c>
      <c r="ER62" s="570">
        <v>1.8007912190786433</v>
      </c>
      <c r="ES62" s="570">
        <v>1.8007912190786433</v>
      </c>
      <c r="ET62" s="570">
        <v>1.8007912190786433</v>
      </c>
      <c r="EU62" s="570">
        <v>1.8007912190786433</v>
      </c>
      <c r="EV62" s="570">
        <v>1.8007912190786433</v>
      </c>
      <c r="EW62" s="570">
        <v>1.8007912190786433</v>
      </c>
      <c r="EX62" s="570">
        <v>1.8007912190786433</v>
      </c>
      <c r="EY62" s="570">
        <v>1.8007912190786433</v>
      </c>
      <c r="EZ62" s="570">
        <v>1.8007912190786433</v>
      </c>
      <c r="FA62" s="570">
        <v>1.8007912190786433</v>
      </c>
      <c r="FB62" s="570">
        <v>1.8007912190786433</v>
      </c>
      <c r="FC62" s="570">
        <v>1.8007912190786433</v>
      </c>
      <c r="FD62" s="147"/>
      <c r="FE62" s="570">
        <v>0</v>
      </c>
      <c r="FF62" s="570">
        <v>0</v>
      </c>
      <c r="FG62" s="570">
        <v>0</v>
      </c>
      <c r="FH62" s="570">
        <v>0</v>
      </c>
      <c r="FI62" s="570">
        <v>0</v>
      </c>
      <c r="FJ62" s="570">
        <v>0</v>
      </c>
      <c r="FK62" s="570">
        <v>0</v>
      </c>
      <c r="FL62" s="570">
        <v>0</v>
      </c>
      <c r="FM62" s="570">
        <v>0</v>
      </c>
      <c r="FN62" s="570">
        <v>0</v>
      </c>
      <c r="FO62" s="570">
        <v>0.63124530832267789</v>
      </c>
      <c r="FP62" s="570">
        <v>1.2580327456483402</v>
      </c>
      <c r="FQ62" s="570">
        <v>1.2568982471803207</v>
      </c>
      <c r="FR62" s="570">
        <v>1.2553855825562947</v>
      </c>
      <c r="FS62" s="570">
        <v>1.253746862546933</v>
      </c>
      <c r="FT62" s="570">
        <v>1.2518560317669003</v>
      </c>
      <c r="FU62" s="570">
        <v>1.2497130902161968</v>
      </c>
      <c r="FV62" s="570">
        <v>1.2471919825094868</v>
      </c>
      <c r="FW62" s="570">
        <v>1.2445448194174413</v>
      </c>
      <c r="FX62" s="570">
        <v>1.2415194901693891</v>
      </c>
      <c r="FY62" s="570">
        <v>1.2383681055360014</v>
      </c>
      <c r="FZ62" s="570">
        <v>1.2349646101319429</v>
      </c>
      <c r="GA62" s="570">
        <v>1.2315611147278842</v>
      </c>
      <c r="GB62" s="570">
        <v>1.2280315639384902</v>
      </c>
      <c r="GC62" s="570">
        <v>1.2246280685344315</v>
      </c>
      <c r="GD62" s="570">
        <v>1.2213506285157083</v>
      </c>
      <c r="GE62" s="570">
        <v>1.2183252992676561</v>
      </c>
      <c r="GF62" s="570">
        <v>1.2154260254049396</v>
      </c>
      <c r="GG62" s="570">
        <v>1.2127788623128939</v>
      </c>
      <c r="GH62" s="570">
        <v>1.2105098653768547</v>
      </c>
    </row>
    <row r="63" spans="1:190" x14ac:dyDescent="0.15">
      <c r="A63">
        <f t="shared" si="6"/>
        <v>55</v>
      </c>
      <c r="B63" s="14" t="str">
        <f ca="1">OFFSET(Inputs!$E$10,$A63,0)</f>
        <v>Std 38</v>
      </c>
      <c r="C63" s="14">
        <f ca="1">OFFSET(Inputs!$B$10,$A63,0)</f>
        <v>55</v>
      </c>
      <c r="D63" s="8" t="str">
        <f ca="1">OFFSET(Inputs!$D$10,$A63,0)&amp;" - "&amp;OFFSET(Inputs!$F$10,$A63,0)</f>
        <v>2015 T-20 - Dimming Ballasts</v>
      </c>
      <c r="E63" s="24"/>
      <c r="F63" s="583">
        <v>0</v>
      </c>
      <c r="G63" s="583">
        <v>0</v>
      </c>
      <c r="H63" s="583">
        <v>0</v>
      </c>
      <c r="I63" s="583">
        <v>0</v>
      </c>
      <c r="J63" s="583">
        <v>0</v>
      </c>
      <c r="K63" s="583">
        <v>0</v>
      </c>
      <c r="L63" s="583">
        <v>0</v>
      </c>
      <c r="M63" s="583">
        <v>0</v>
      </c>
      <c r="N63" s="583">
        <v>0</v>
      </c>
      <c r="O63" s="583">
        <v>0</v>
      </c>
      <c r="P63" s="583">
        <v>3.1497906170294154</v>
      </c>
      <c r="Q63" s="583">
        <v>6.6593114192824077</v>
      </c>
      <c r="R63" s="583">
        <v>7.0588701044393529</v>
      </c>
      <c r="S63" s="583">
        <v>7.4824023107057132</v>
      </c>
      <c r="T63" s="583">
        <v>7.931346449348057</v>
      </c>
      <c r="U63" s="583">
        <v>7.931346449348057</v>
      </c>
      <c r="V63" s="583">
        <v>7.931346449348057</v>
      </c>
      <c r="W63" s="583">
        <v>7.931346449348057</v>
      </c>
      <c r="X63" s="583">
        <v>7.931346449348057</v>
      </c>
      <c r="Y63" s="583">
        <v>7.931346449348057</v>
      </c>
      <c r="Z63" s="583">
        <v>7.931346449348057</v>
      </c>
      <c r="AA63" s="583">
        <v>7.931346449348057</v>
      </c>
      <c r="AB63" s="583">
        <v>7.931346449348057</v>
      </c>
      <c r="AC63" s="583">
        <v>7.931346449348057</v>
      </c>
      <c r="AD63" s="583">
        <v>7.931346449348057</v>
      </c>
      <c r="AE63" s="583">
        <v>7.931346449348057</v>
      </c>
      <c r="AF63" s="583">
        <v>7.931346449348057</v>
      </c>
      <c r="AG63" s="583">
        <v>7.931346449348057</v>
      </c>
      <c r="AH63" s="583">
        <v>7.931346449348057</v>
      </c>
      <c r="AI63" s="583">
        <v>7.931346449348057</v>
      </c>
      <c r="AJ63" s="147"/>
      <c r="AK63" s="570">
        <v>0</v>
      </c>
      <c r="AL63" s="570">
        <v>0</v>
      </c>
      <c r="AM63" s="570">
        <v>0</v>
      </c>
      <c r="AN63" s="570">
        <v>0</v>
      </c>
      <c r="AO63" s="570">
        <v>0</v>
      </c>
      <c r="AP63" s="570">
        <v>0</v>
      </c>
      <c r="AQ63" s="570">
        <v>0</v>
      </c>
      <c r="AR63" s="570">
        <v>0</v>
      </c>
      <c r="AS63" s="570">
        <v>0</v>
      </c>
      <c r="AT63" s="570">
        <v>0</v>
      </c>
      <c r="AU63" s="570">
        <v>1.7519765370041012</v>
      </c>
      <c r="AV63" s="570">
        <v>3.6634869910898304</v>
      </c>
      <c r="AW63" s="570">
        <v>3.8655078578920343</v>
      </c>
      <c r="AX63" s="570">
        <v>4.090105575101064</v>
      </c>
      <c r="AY63" s="570">
        <v>4.3321807440984026</v>
      </c>
      <c r="AZ63" s="570">
        <v>4.3310703555954939</v>
      </c>
      <c r="BA63" s="570">
        <v>4.3310703555954939</v>
      </c>
      <c r="BB63" s="570">
        <v>4.3305151613440396</v>
      </c>
      <c r="BC63" s="570">
        <v>4.3305151613440396</v>
      </c>
      <c r="BD63" s="570">
        <v>4.3305151613440396</v>
      </c>
      <c r="BE63" s="570">
        <v>4.3305151613440396</v>
      </c>
      <c r="BF63" s="570">
        <v>4.3305151613440396</v>
      </c>
      <c r="BG63" s="570">
        <v>4.3305151613440396</v>
      </c>
      <c r="BH63" s="570">
        <v>4.3305151613440396</v>
      </c>
      <c r="BI63" s="570">
        <v>4.3305151613440396</v>
      </c>
      <c r="BJ63" s="570">
        <v>4.3305151613440396</v>
      </c>
      <c r="BK63" s="570">
        <v>4.3305151613440396</v>
      </c>
      <c r="BL63" s="570">
        <v>4.3305151613440396</v>
      </c>
      <c r="BM63" s="570">
        <v>4.3305151613440396</v>
      </c>
      <c r="BN63" s="570">
        <v>4.3305151613440396</v>
      </c>
      <c r="BO63" s="147"/>
      <c r="BP63" s="577">
        <v>0</v>
      </c>
      <c r="BQ63" s="577">
        <v>0</v>
      </c>
      <c r="BR63" s="577">
        <v>0</v>
      </c>
      <c r="BS63" s="577">
        <v>0</v>
      </c>
      <c r="BT63" s="577">
        <v>0</v>
      </c>
      <c r="BU63" s="577">
        <v>0</v>
      </c>
      <c r="BV63" s="577">
        <v>0</v>
      </c>
      <c r="BW63" s="577">
        <v>0</v>
      </c>
      <c r="BX63" s="577">
        <v>0</v>
      </c>
      <c r="BY63" s="577">
        <v>0</v>
      </c>
      <c r="BZ63" s="577">
        <v>0.62723103196256758</v>
      </c>
      <c r="CA63" s="577">
        <v>1.3260966462640293</v>
      </c>
      <c r="CB63" s="577">
        <v>1.4056624450398718</v>
      </c>
      <c r="CC63" s="577">
        <v>1.4900021917422637</v>
      </c>
      <c r="CD63" s="577">
        <v>1.5794023232467995</v>
      </c>
      <c r="CE63" s="577">
        <v>1.5794023232467995</v>
      </c>
      <c r="CF63" s="577">
        <v>1.5794023232467995</v>
      </c>
      <c r="CG63" s="577">
        <v>1.5794023232467995</v>
      </c>
      <c r="CH63" s="577">
        <v>1.5794023232467995</v>
      </c>
      <c r="CI63" s="577">
        <v>1.5794023232467995</v>
      </c>
      <c r="CJ63" s="577">
        <v>1.5794023232467995</v>
      </c>
      <c r="CK63" s="577">
        <v>1.5794023232467995</v>
      </c>
      <c r="CL63" s="577">
        <v>1.5794023232467995</v>
      </c>
      <c r="CM63" s="577">
        <v>1.5794023232467995</v>
      </c>
      <c r="CN63" s="577">
        <v>1.5794023232467995</v>
      </c>
      <c r="CO63" s="577">
        <v>1.5794023232467995</v>
      </c>
      <c r="CP63" s="577">
        <v>1.5794023232467995</v>
      </c>
      <c r="CQ63" s="577">
        <v>1.5794023232467995</v>
      </c>
      <c r="CR63" s="577">
        <v>1.5794023232467995</v>
      </c>
      <c r="CS63" s="577">
        <v>1.5794023232467995</v>
      </c>
      <c r="CT63" s="218"/>
      <c r="CU63" s="577">
        <v>0</v>
      </c>
      <c r="CV63" s="577">
        <v>0</v>
      </c>
      <c r="CW63" s="577">
        <v>0</v>
      </c>
      <c r="CX63" s="577">
        <v>0</v>
      </c>
      <c r="CY63" s="577">
        <v>0</v>
      </c>
      <c r="CZ63" s="577">
        <v>0</v>
      </c>
      <c r="DA63" s="577">
        <v>0</v>
      </c>
      <c r="DB63" s="577">
        <v>0</v>
      </c>
      <c r="DC63" s="577">
        <v>0</v>
      </c>
      <c r="DD63" s="577">
        <v>0</v>
      </c>
      <c r="DE63" s="577">
        <v>0.34887844459821932</v>
      </c>
      <c r="DF63" s="577">
        <v>0.72952554800923042</v>
      </c>
      <c r="DG63" s="577">
        <v>0.76975481152828407</v>
      </c>
      <c r="DH63" s="577">
        <v>0.81447989807207344</v>
      </c>
      <c r="DI63" s="577">
        <v>0.86268534298063426</v>
      </c>
      <c r="DJ63" s="577">
        <v>0.86246422665537992</v>
      </c>
      <c r="DK63" s="577">
        <v>0.86246422665537992</v>
      </c>
      <c r="DL63" s="577">
        <v>0.86235366849275263</v>
      </c>
      <c r="DM63" s="577">
        <v>0.86235366849275263</v>
      </c>
      <c r="DN63" s="577">
        <v>0.86235366849275263</v>
      </c>
      <c r="DO63" s="577">
        <v>0.86235366849275263</v>
      </c>
      <c r="DP63" s="577">
        <v>0.86235366849275263</v>
      </c>
      <c r="DQ63" s="577">
        <v>0.86235366849275263</v>
      </c>
      <c r="DR63" s="577">
        <v>0.86235366849275263</v>
      </c>
      <c r="DS63" s="577">
        <v>0.86235366849275263</v>
      </c>
      <c r="DT63" s="577">
        <v>0.86235366849275263</v>
      </c>
      <c r="DU63" s="577">
        <v>0.86235366849275263</v>
      </c>
      <c r="DV63" s="577">
        <v>0.86235366849275263</v>
      </c>
      <c r="DW63" s="577">
        <v>0.86235366849275263</v>
      </c>
      <c r="DX63" s="577">
        <v>0.86235366849275263</v>
      </c>
      <c r="DY63" s="147"/>
      <c r="DZ63" s="570">
        <v>0</v>
      </c>
      <c r="EA63" s="570">
        <v>0</v>
      </c>
      <c r="EB63" s="570">
        <v>0</v>
      </c>
      <c r="EC63" s="570">
        <v>0</v>
      </c>
      <c r="ED63" s="570">
        <v>0</v>
      </c>
      <c r="EE63" s="570">
        <v>0</v>
      </c>
      <c r="EF63" s="570">
        <v>0</v>
      </c>
      <c r="EG63" s="570">
        <v>0</v>
      </c>
      <c r="EH63" s="570">
        <v>0</v>
      </c>
      <c r="EI63" s="570">
        <v>0</v>
      </c>
      <c r="EJ63" s="570">
        <v>-1.3335247451189415E-2</v>
      </c>
      <c r="EK63" s="570">
        <v>-2.8193482179591178E-2</v>
      </c>
      <c r="EL63" s="570">
        <v>-2.9885091110366645E-2</v>
      </c>
      <c r="EM63" s="570">
        <v>-3.1678196576988643E-2</v>
      </c>
      <c r="EN63" s="570">
        <v>-3.3578888371607968E-2</v>
      </c>
      <c r="EO63" s="570">
        <v>-3.3578888371607968E-2</v>
      </c>
      <c r="EP63" s="570">
        <v>-3.3578888371607968E-2</v>
      </c>
      <c r="EQ63" s="570">
        <v>-3.3578888371607968E-2</v>
      </c>
      <c r="ER63" s="570">
        <v>-3.3578888371607968E-2</v>
      </c>
      <c r="ES63" s="570">
        <v>-3.3578888371607968E-2</v>
      </c>
      <c r="ET63" s="570">
        <v>-3.3578888371607968E-2</v>
      </c>
      <c r="EU63" s="570">
        <v>-3.3578888371607968E-2</v>
      </c>
      <c r="EV63" s="570">
        <v>-3.3578888371607968E-2</v>
      </c>
      <c r="EW63" s="570">
        <v>-3.3578888371607968E-2</v>
      </c>
      <c r="EX63" s="570">
        <v>-3.3578888371607968E-2</v>
      </c>
      <c r="EY63" s="570">
        <v>-3.3578888371607968E-2</v>
      </c>
      <c r="EZ63" s="570">
        <v>-3.3578888371607968E-2</v>
      </c>
      <c r="FA63" s="570">
        <v>-3.3578888371607968E-2</v>
      </c>
      <c r="FB63" s="570">
        <v>-3.3578888371607968E-2</v>
      </c>
      <c r="FC63" s="570">
        <v>-3.3578888371607968E-2</v>
      </c>
      <c r="FD63" s="147"/>
      <c r="FE63" s="570">
        <v>0</v>
      </c>
      <c r="FF63" s="570">
        <v>0</v>
      </c>
      <c r="FG63" s="570">
        <v>0</v>
      </c>
      <c r="FH63" s="570">
        <v>0</v>
      </c>
      <c r="FI63" s="570">
        <v>0</v>
      </c>
      <c r="FJ63" s="570">
        <v>0</v>
      </c>
      <c r="FK63" s="570">
        <v>0</v>
      </c>
      <c r="FL63" s="570">
        <v>0</v>
      </c>
      <c r="FM63" s="570">
        <v>0</v>
      </c>
      <c r="FN63" s="570">
        <v>0</v>
      </c>
      <c r="FO63" s="570">
        <v>-7.4173313373005765E-3</v>
      </c>
      <c r="FP63" s="570">
        <v>-1.5510080351458492E-2</v>
      </c>
      <c r="FQ63" s="570">
        <v>-1.6365374742947879E-2</v>
      </c>
      <c r="FR63" s="570">
        <v>-1.7316252594879303E-2</v>
      </c>
      <c r="FS63" s="570">
        <v>-1.8341124617455986E-2</v>
      </c>
      <c r="FT63" s="570">
        <v>-1.8336423573083963E-2</v>
      </c>
      <c r="FU63" s="570">
        <v>-1.8336423573083963E-2</v>
      </c>
      <c r="FV63" s="570">
        <v>-1.8334073050897948E-2</v>
      </c>
      <c r="FW63" s="570">
        <v>-1.8334073050897948E-2</v>
      </c>
      <c r="FX63" s="570">
        <v>-1.8334073050897948E-2</v>
      </c>
      <c r="FY63" s="570">
        <v>-1.8334073050897948E-2</v>
      </c>
      <c r="FZ63" s="570">
        <v>-1.8334073050897948E-2</v>
      </c>
      <c r="GA63" s="570">
        <v>-1.8334073050897948E-2</v>
      </c>
      <c r="GB63" s="570">
        <v>-1.8334073050897948E-2</v>
      </c>
      <c r="GC63" s="570">
        <v>-1.8334073050897948E-2</v>
      </c>
      <c r="GD63" s="570">
        <v>-1.8334073050897948E-2</v>
      </c>
      <c r="GE63" s="570">
        <v>-1.8334073050897948E-2</v>
      </c>
      <c r="GF63" s="570">
        <v>-1.8334073050897948E-2</v>
      </c>
      <c r="GG63" s="570">
        <v>-1.8334073050897948E-2</v>
      </c>
      <c r="GH63" s="570">
        <v>-1.8334073050897948E-2</v>
      </c>
    </row>
    <row r="64" spans="1:190" x14ac:dyDescent="0.15">
      <c r="A64">
        <f t="shared" si="6"/>
        <v>56</v>
      </c>
      <c r="B64" s="14" t="str">
        <f ca="1">OFFSET(Inputs!$E$10,$A64,0)</f>
        <v>Std 39</v>
      </c>
      <c r="C64" s="14">
        <f ca="1">OFFSET(Inputs!$B$10,$A64,0)</f>
        <v>56</v>
      </c>
      <c r="D64" s="8" t="str">
        <f ca="1">OFFSET(Inputs!$D$10,$A64,0)&amp;" - "&amp;OFFSET(Inputs!$F$10,$A64,0)</f>
        <v xml:space="preserve"> - Metal Halide Lamp Fixtures</v>
      </c>
      <c r="E64" s="24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147"/>
      <c r="AK64" s="570"/>
      <c r="AL64" s="570"/>
      <c r="AM64" s="570"/>
      <c r="AN64" s="570"/>
      <c r="AO64" s="570"/>
      <c r="AP64" s="570"/>
      <c r="AQ64" s="570"/>
      <c r="AR64" s="570"/>
      <c r="AS64" s="570"/>
      <c r="AT64" s="570"/>
      <c r="AU64" s="570"/>
      <c r="AV64" s="570"/>
      <c r="AW64" s="570"/>
      <c r="AX64" s="570"/>
      <c r="AY64" s="570"/>
      <c r="AZ64" s="570"/>
      <c r="BA64" s="570"/>
      <c r="BB64" s="570"/>
      <c r="BC64" s="570"/>
      <c r="BD64" s="570"/>
      <c r="BE64" s="570"/>
      <c r="BF64" s="570"/>
      <c r="BG64" s="570"/>
      <c r="BH64" s="570"/>
      <c r="BI64" s="570"/>
      <c r="BJ64" s="570"/>
      <c r="BK64" s="570"/>
      <c r="BL64" s="570"/>
      <c r="BM64" s="570"/>
      <c r="BN64" s="570"/>
      <c r="BO64" s="147"/>
      <c r="BP64" s="577"/>
      <c r="BQ64" s="577"/>
      <c r="BR64" s="577"/>
      <c r="BS64" s="577"/>
      <c r="BT64" s="577"/>
      <c r="BU64" s="577"/>
      <c r="BV64" s="577"/>
      <c r="BW64" s="577"/>
      <c r="BX64" s="577"/>
      <c r="BY64" s="577"/>
      <c r="BZ64" s="577"/>
      <c r="CA64" s="577"/>
      <c r="CB64" s="577"/>
      <c r="CC64" s="577"/>
      <c r="CD64" s="577"/>
      <c r="CE64" s="577"/>
      <c r="CF64" s="577"/>
      <c r="CG64" s="577"/>
      <c r="CH64" s="577"/>
      <c r="CI64" s="577"/>
      <c r="CJ64" s="577"/>
      <c r="CK64" s="577"/>
      <c r="CL64" s="577"/>
      <c r="CM64" s="577"/>
      <c r="CN64" s="577"/>
      <c r="CO64" s="577"/>
      <c r="CP64" s="577"/>
      <c r="CQ64" s="577"/>
      <c r="CR64" s="577"/>
      <c r="CS64" s="577"/>
      <c r="CT64" s="218"/>
      <c r="CU64" s="577"/>
      <c r="CV64" s="577"/>
      <c r="CW64" s="577"/>
      <c r="CX64" s="577"/>
      <c r="CY64" s="577"/>
      <c r="CZ64" s="577"/>
      <c r="DA64" s="577"/>
      <c r="DB64" s="577"/>
      <c r="DC64" s="577"/>
      <c r="DD64" s="577"/>
      <c r="DE64" s="577"/>
      <c r="DF64" s="577"/>
      <c r="DG64" s="577"/>
      <c r="DH64" s="577"/>
      <c r="DI64" s="577"/>
      <c r="DJ64" s="577"/>
      <c r="DK64" s="577"/>
      <c r="DL64" s="577"/>
      <c r="DM64" s="577"/>
      <c r="DN64" s="577"/>
      <c r="DO64" s="577"/>
      <c r="DP64" s="577"/>
      <c r="DQ64" s="577"/>
      <c r="DR64" s="577"/>
      <c r="DS64" s="577"/>
      <c r="DT64" s="577"/>
      <c r="DU64" s="577"/>
      <c r="DV64" s="577"/>
      <c r="DW64" s="577"/>
      <c r="DX64" s="577"/>
      <c r="DY64" s="147"/>
      <c r="DZ64" s="570"/>
      <c r="EA64" s="570"/>
      <c r="EB64" s="570"/>
      <c r="EC64" s="570"/>
      <c r="ED64" s="570"/>
      <c r="EE64" s="570"/>
      <c r="EF64" s="570"/>
      <c r="EG64" s="570"/>
      <c r="EH64" s="570"/>
      <c r="EI64" s="570"/>
      <c r="EJ64" s="570"/>
      <c r="EK64" s="570"/>
      <c r="EL64" s="570"/>
      <c r="EM64" s="570"/>
      <c r="EN64" s="570"/>
      <c r="EO64" s="570"/>
      <c r="EP64" s="570"/>
      <c r="EQ64" s="570"/>
      <c r="ER64" s="570"/>
      <c r="ES64" s="570"/>
      <c r="ET64" s="570"/>
      <c r="EU64" s="570"/>
      <c r="EV64" s="570"/>
      <c r="EW64" s="570"/>
      <c r="EX64" s="570"/>
      <c r="EY64" s="570"/>
      <c r="EZ64" s="570"/>
      <c r="FA64" s="570"/>
      <c r="FB64" s="570"/>
      <c r="FC64" s="570"/>
      <c r="FD64" s="147"/>
      <c r="FE64" s="570"/>
      <c r="FF64" s="570"/>
      <c r="FG64" s="570"/>
      <c r="FH64" s="570"/>
      <c r="FI64" s="570"/>
      <c r="FJ64" s="570"/>
      <c r="FK64" s="570"/>
      <c r="FL64" s="570"/>
      <c r="FM64" s="570"/>
      <c r="FN64" s="570"/>
      <c r="FO64" s="570"/>
      <c r="FP64" s="570"/>
      <c r="FQ64" s="570"/>
      <c r="FR64" s="570"/>
      <c r="FS64" s="570"/>
      <c r="FT64" s="570"/>
      <c r="FU64" s="570"/>
      <c r="FV64" s="570"/>
      <c r="FW64" s="570"/>
      <c r="FX64" s="570"/>
      <c r="FY64" s="570"/>
      <c r="FZ64" s="570"/>
      <c r="GA64" s="570"/>
      <c r="GB64" s="570"/>
      <c r="GC64" s="570"/>
      <c r="GD64" s="570"/>
      <c r="GE64" s="570"/>
      <c r="GF64" s="570"/>
      <c r="GG64" s="570"/>
      <c r="GH64" s="570"/>
    </row>
    <row r="65" spans="1:190" x14ac:dyDescent="0.15">
      <c r="A65">
        <f t="shared" si="6"/>
        <v>57</v>
      </c>
      <c r="B65" s="14" t="str">
        <f ca="1">OFFSET(Inputs!$E$10,$A65,0)</f>
        <v>Std 40</v>
      </c>
      <c r="C65" s="14">
        <f ca="1">OFFSET(Inputs!$B$10,$A65,0)</f>
        <v>57</v>
      </c>
      <c r="D65" s="8" t="str">
        <f ca="1">OFFSET(Inputs!$D$10,$A65,0)&amp;" - "&amp;OFFSET(Inputs!$F$10,$A65,0)</f>
        <v>2016 T-20 - Small Diameter Directional Lamps</v>
      </c>
      <c r="E65" s="24"/>
      <c r="F65" s="583">
        <v>0</v>
      </c>
      <c r="G65" s="583">
        <v>0</v>
      </c>
      <c r="H65" s="583">
        <v>0</v>
      </c>
      <c r="I65" s="583">
        <v>0</v>
      </c>
      <c r="J65" s="583">
        <v>0</v>
      </c>
      <c r="K65" s="583">
        <v>0</v>
      </c>
      <c r="L65" s="583">
        <v>0</v>
      </c>
      <c r="M65" s="583">
        <v>0</v>
      </c>
      <c r="N65" s="583">
        <v>0</v>
      </c>
      <c r="O65" s="583">
        <v>0</v>
      </c>
      <c r="P65" s="583">
        <v>0</v>
      </c>
      <c r="Q65" s="583">
        <v>0</v>
      </c>
      <c r="R65" s="583">
        <v>65.462469551608137</v>
      </c>
      <c r="S65" s="583">
        <v>65.462469551608137</v>
      </c>
      <c r="T65" s="583">
        <v>65.462469551608137</v>
      </c>
      <c r="U65" s="583">
        <v>65.462469551608137</v>
      </c>
      <c r="V65" s="583">
        <v>65.462469551608137</v>
      </c>
      <c r="W65" s="583">
        <v>65.462469551608137</v>
      </c>
      <c r="X65" s="583">
        <v>65.462469551608137</v>
      </c>
      <c r="Y65" s="583">
        <v>65.462469551608137</v>
      </c>
      <c r="Z65" s="583">
        <v>65.462469551608137</v>
      </c>
      <c r="AA65" s="583">
        <v>65.462469551608137</v>
      </c>
      <c r="AB65" s="583">
        <v>65.462469551608137</v>
      </c>
      <c r="AC65" s="583">
        <v>65.462469551608137</v>
      </c>
      <c r="AD65" s="583">
        <v>65.462469551608137</v>
      </c>
      <c r="AE65" s="583">
        <v>65.462469551608137</v>
      </c>
      <c r="AF65" s="583">
        <v>65.462469551608137</v>
      </c>
      <c r="AG65" s="583">
        <v>65.462469551608137</v>
      </c>
      <c r="AH65" s="583">
        <v>65.462469551608137</v>
      </c>
      <c r="AI65" s="583">
        <v>65.462469551608137</v>
      </c>
      <c r="AJ65" s="147"/>
      <c r="AK65" s="570">
        <v>0</v>
      </c>
      <c r="AL65" s="570">
        <v>0</v>
      </c>
      <c r="AM65" s="570">
        <v>0</v>
      </c>
      <c r="AN65" s="570">
        <v>0</v>
      </c>
      <c r="AO65" s="570">
        <v>0</v>
      </c>
      <c r="AP65" s="570">
        <v>0</v>
      </c>
      <c r="AQ65" s="570">
        <v>0</v>
      </c>
      <c r="AR65" s="570">
        <v>0</v>
      </c>
      <c r="AS65" s="570">
        <v>0</v>
      </c>
      <c r="AT65" s="570">
        <v>0</v>
      </c>
      <c r="AU65" s="570">
        <v>0</v>
      </c>
      <c r="AV65" s="570">
        <v>0</v>
      </c>
      <c r="AW65" s="570">
        <v>41.979117849359753</v>
      </c>
      <c r="AX65" s="570">
        <v>41.360497512097062</v>
      </c>
      <c r="AY65" s="570">
        <v>40.709800564754069</v>
      </c>
      <c r="AZ65" s="570">
        <v>40.02244463446219</v>
      </c>
      <c r="BA65" s="570">
        <v>39.312176839827238</v>
      </c>
      <c r="BB65" s="570">
        <v>38.565250062243393</v>
      </c>
      <c r="BC65" s="570">
        <v>37.790829047447865</v>
      </c>
      <c r="BD65" s="570">
        <v>36.988913795440666</v>
      </c>
      <c r="BE65" s="570">
        <v>36.164086679090403</v>
      </c>
      <c r="BF65" s="570">
        <v>35.311765325528469</v>
      </c>
      <c r="BG65" s="570">
        <v>34.441114480492075</v>
      </c>
      <c r="BH65" s="570">
        <v>33.552134143981235</v>
      </c>
      <c r="BI65" s="570">
        <v>32.649406688864559</v>
      </c>
      <c r="BJ65" s="570">
        <v>31.732932115142045</v>
      </c>
      <c r="BK65" s="570">
        <v>30.811875168550916</v>
      </c>
      <c r="BL65" s="570">
        <v>29.881653476222571</v>
      </c>
      <c r="BM65" s="570">
        <v>28.95601415676283</v>
      </c>
      <c r="BN65" s="570">
        <v>28.030374837303093</v>
      </c>
      <c r="BO65" s="147"/>
      <c r="BP65" s="577">
        <v>0</v>
      </c>
      <c r="BQ65" s="577">
        <v>0</v>
      </c>
      <c r="BR65" s="577">
        <v>0</v>
      </c>
      <c r="BS65" s="577">
        <v>0</v>
      </c>
      <c r="BT65" s="577">
        <v>0</v>
      </c>
      <c r="BU65" s="577">
        <v>0</v>
      </c>
      <c r="BV65" s="577">
        <v>0</v>
      </c>
      <c r="BW65" s="577">
        <v>0</v>
      </c>
      <c r="BX65" s="577">
        <v>0</v>
      </c>
      <c r="BY65" s="577">
        <v>0</v>
      </c>
      <c r="BZ65" s="577">
        <v>0</v>
      </c>
      <c r="CA65" s="577">
        <v>0</v>
      </c>
      <c r="CB65" s="577">
        <v>13.020935378502383</v>
      </c>
      <c r="CC65" s="577">
        <v>13.020935378502383</v>
      </c>
      <c r="CD65" s="577">
        <v>13.020935378502383</v>
      </c>
      <c r="CE65" s="577">
        <v>13.020935378502383</v>
      </c>
      <c r="CF65" s="577">
        <v>13.020935378502383</v>
      </c>
      <c r="CG65" s="577">
        <v>13.020935378502383</v>
      </c>
      <c r="CH65" s="577">
        <v>13.020935378502383</v>
      </c>
      <c r="CI65" s="577">
        <v>13.020935378502383</v>
      </c>
      <c r="CJ65" s="577">
        <v>13.020935378502383</v>
      </c>
      <c r="CK65" s="577">
        <v>13.020935378502383</v>
      </c>
      <c r="CL65" s="577">
        <v>13.020935378502383</v>
      </c>
      <c r="CM65" s="577">
        <v>13.020935378502383</v>
      </c>
      <c r="CN65" s="577">
        <v>13.020935378502383</v>
      </c>
      <c r="CO65" s="577">
        <v>13.020935378502383</v>
      </c>
      <c r="CP65" s="577">
        <v>13.020935378502383</v>
      </c>
      <c r="CQ65" s="577">
        <v>13.020935378502383</v>
      </c>
      <c r="CR65" s="577">
        <v>13.020935378502383</v>
      </c>
      <c r="CS65" s="577">
        <v>13.020935378502383</v>
      </c>
      <c r="CT65" s="218"/>
      <c r="CU65" s="577">
        <v>0</v>
      </c>
      <c r="CV65" s="577">
        <v>0</v>
      </c>
      <c r="CW65" s="577">
        <v>0</v>
      </c>
      <c r="CX65" s="577">
        <v>0</v>
      </c>
      <c r="CY65" s="577">
        <v>0</v>
      </c>
      <c r="CZ65" s="577">
        <v>0</v>
      </c>
      <c r="DA65" s="577">
        <v>0</v>
      </c>
      <c r="DB65" s="577">
        <v>0</v>
      </c>
      <c r="DC65" s="577">
        <v>0</v>
      </c>
      <c r="DD65" s="577">
        <v>0</v>
      </c>
      <c r="DE65" s="577">
        <v>0</v>
      </c>
      <c r="DF65" s="577">
        <v>0</v>
      </c>
      <c r="DG65" s="577">
        <v>8.3499352301722212</v>
      </c>
      <c r="DH65" s="577">
        <v>8.2268873908453735</v>
      </c>
      <c r="DI65" s="577">
        <v>8.0974592931830607</v>
      </c>
      <c r="DJ65" s="577">
        <v>7.9607394717087852</v>
      </c>
      <c r="DK65" s="577">
        <v>7.8194623228520337</v>
      </c>
      <c r="DL65" s="577">
        <v>7.6708934501833221</v>
      </c>
      <c r="DM65" s="577">
        <v>7.5168557846556388</v>
      </c>
      <c r="DN65" s="577">
        <v>7.3573493262689862</v>
      </c>
      <c r="DO65" s="577">
        <v>7.193285540499855</v>
      </c>
      <c r="DP65" s="577">
        <v>7.0237529618717538</v>
      </c>
      <c r="DQ65" s="577">
        <v>6.8505745213376725</v>
      </c>
      <c r="DR65" s="577">
        <v>6.6737502188976103</v>
      </c>
      <c r="DS65" s="577">
        <v>6.4941915200280631</v>
      </c>
      <c r="DT65" s="577">
        <v>6.3118984247290291</v>
      </c>
      <c r="DU65" s="577">
        <v>6.1286938639535009</v>
      </c>
      <c r="DV65" s="577">
        <v>5.9436663722249818</v>
      </c>
      <c r="DW65" s="577">
        <v>5.7595503459729578</v>
      </c>
      <c r="DX65" s="577">
        <v>5.5754343197209346</v>
      </c>
      <c r="DY65" s="147"/>
      <c r="DZ65" s="570">
        <v>0</v>
      </c>
      <c r="EA65" s="570">
        <v>0</v>
      </c>
      <c r="EB65" s="570">
        <v>0</v>
      </c>
      <c r="EC65" s="570">
        <v>0</v>
      </c>
      <c r="ED65" s="570">
        <v>0</v>
      </c>
      <c r="EE65" s="570">
        <v>0</v>
      </c>
      <c r="EF65" s="570">
        <v>0</v>
      </c>
      <c r="EG65" s="570">
        <v>0</v>
      </c>
      <c r="EH65" s="570">
        <v>0</v>
      </c>
      <c r="EI65" s="570">
        <v>0</v>
      </c>
      <c r="EJ65" s="570">
        <v>0</v>
      </c>
      <c r="EK65" s="570">
        <v>0</v>
      </c>
      <c r="EL65" s="570">
        <v>-0.27714801914672632</v>
      </c>
      <c r="EM65" s="570">
        <v>-0.27714801914672632</v>
      </c>
      <c r="EN65" s="570">
        <v>-0.27714801914672632</v>
      </c>
      <c r="EO65" s="570">
        <v>-0.27714801914672632</v>
      </c>
      <c r="EP65" s="570">
        <v>-0.27714801914672632</v>
      </c>
      <c r="EQ65" s="570">
        <v>-0.27714801914672632</v>
      </c>
      <c r="ER65" s="570">
        <v>-0.27714801914672632</v>
      </c>
      <c r="ES65" s="570">
        <v>-0.27714801914672632</v>
      </c>
      <c r="ET65" s="570">
        <v>-0.27714801914672632</v>
      </c>
      <c r="EU65" s="570">
        <v>-0.27714801914672632</v>
      </c>
      <c r="EV65" s="570">
        <v>-0.27714801914672632</v>
      </c>
      <c r="EW65" s="570">
        <v>-0.27714801914672632</v>
      </c>
      <c r="EX65" s="570">
        <v>-0.27714801914672632</v>
      </c>
      <c r="EY65" s="570">
        <v>-0.27714801914672632</v>
      </c>
      <c r="EZ65" s="570">
        <v>-0.27714801914672632</v>
      </c>
      <c r="FA65" s="570">
        <v>-0.27714801914672632</v>
      </c>
      <c r="FB65" s="570">
        <v>-0.27714801914672632</v>
      </c>
      <c r="FC65" s="570">
        <v>-0.27714801914672632</v>
      </c>
      <c r="FD65" s="147"/>
      <c r="FE65" s="570">
        <v>0</v>
      </c>
      <c r="FF65" s="570">
        <v>0</v>
      </c>
      <c r="FG65" s="570">
        <v>0</v>
      </c>
      <c r="FH65" s="570">
        <v>0</v>
      </c>
      <c r="FI65" s="570">
        <v>0</v>
      </c>
      <c r="FJ65" s="570">
        <v>0</v>
      </c>
      <c r="FK65" s="570">
        <v>0</v>
      </c>
      <c r="FL65" s="570">
        <v>0</v>
      </c>
      <c r="FM65" s="570">
        <v>0</v>
      </c>
      <c r="FN65" s="570">
        <v>0</v>
      </c>
      <c r="FO65" s="570">
        <v>0</v>
      </c>
      <c r="FP65" s="570">
        <v>0</v>
      </c>
      <c r="FQ65" s="570">
        <v>-0.17772671023822117</v>
      </c>
      <c r="FR65" s="570">
        <v>-0.17510766145728465</v>
      </c>
      <c r="FS65" s="570">
        <v>-0.17235281014696616</v>
      </c>
      <c r="FT65" s="570">
        <v>-0.16944275594592553</v>
      </c>
      <c r="FU65" s="570">
        <v>-0.16643569993818355</v>
      </c>
      <c r="FV65" s="570">
        <v>-0.16327344103971939</v>
      </c>
      <c r="FW65" s="570">
        <v>-0.15999477997321362</v>
      </c>
      <c r="FX65" s="570">
        <v>-0.15659971673866624</v>
      </c>
      <c r="FY65" s="570">
        <v>-0.1531076516974175</v>
      </c>
      <c r="FZ65" s="570">
        <v>-0.14949918448812713</v>
      </c>
      <c r="GA65" s="570">
        <v>-0.14581311583347567</v>
      </c>
      <c r="GB65" s="570">
        <v>-0.14204944573346309</v>
      </c>
      <c r="GC65" s="570">
        <v>-0.13822757454942977</v>
      </c>
      <c r="GD65" s="570">
        <v>-0.1343475022813756</v>
      </c>
      <c r="GE65" s="570">
        <v>-0.13044802965198116</v>
      </c>
      <c r="GF65" s="570">
        <v>-0.12650975629990616</v>
      </c>
      <c r="GG65" s="570">
        <v>-0.12259088330917145</v>
      </c>
      <c r="GH65" s="570">
        <v>-0.11867201031843674</v>
      </c>
    </row>
    <row r="66" spans="1:190" x14ac:dyDescent="0.15">
      <c r="A66">
        <f t="shared" si="6"/>
        <v>58</v>
      </c>
      <c r="B66" s="14" t="str">
        <f ca="1">OFFSET(Inputs!$E$10,$A66,0)</f>
        <v>Std 41a</v>
      </c>
      <c r="C66" s="14">
        <f ca="1">OFFSET(Inputs!$B$10,$A66,0)</f>
        <v>58</v>
      </c>
      <c r="D66" s="8" t="str">
        <f ca="1">OFFSET(Inputs!$D$10,$A66,0)&amp;" - "&amp;OFFSET(Inputs!$F$10,$A66,0)</f>
        <v>2016 T-20 - LED Quality - Tier 1</v>
      </c>
      <c r="E66" s="24"/>
      <c r="F66" s="583">
        <v>0</v>
      </c>
      <c r="G66" s="583">
        <v>0</v>
      </c>
      <c r="H66" s="583">
        <v>0</v>
      </c>
      <c r="I66" s="583">
        <v>0</v>
      </c>
      <c r="J66" s="583">
        <v>0</v>
      </c>
      <c r="K66" s="583">
        <v>0</v>
      </c>
      <c r="L66" s="583">
        <v>0</v>
      </c>
      <c r="M66" s="583">
        <v>0</v>
      </c>
      <c r="N66" s="583">
        <v>0</v>
      </c>
      <c r="O66" s="583">
        <v>0</v>
      </c>
      <c r="P66" s="583">
        <v>0</v>
      </c>
      <c r="Q66" s="583">
        <v>0</v>
      </c>
      <c r="R66" s="583">
        <v>8.6265015137439409</v>
      </c>
      <c r="S66" s="583">
        <v>8.6265015137439409</v>
      </c>
      <c r="T66" s="583">
        <v>8.6265015137439409</v>
      </c>
      <c r="U66" s="583">
        <v>8.6265015137439409</v>
      </c>
      <c r="V66" s="583">
        <v>8.6265015137439409</v>
      </c>
      <c r="W66" s="583">
        <v>8.6265015137439409</v>
      </c>
      <c r="X66" s="583">
        <v>8.6265015137439409</v>
      </c>
      <c r="Y66" s="583">
        <v>8.6265015137439409</v>
      </c>
      <c r="Z66" s="583">
        <v>8.6265015137439409</v>
      </c>
      <c r="AA66" s="583">
        <v>8.6265015137439409</v>
      </c>
      <c r="AB66" s="583">
        <v>8.6265015137439409</v>
      </c>
      <c r="AC66" s="583">
        <v>8.6265015137439409</v>
      </c>
      <c r="AD66" s="583">
        <v>8.6265015137439409</v>
      </c>
      <c r="AE66" s="583">
        <v>8.6265015137439409</v>
      </c>
      <c r="AF66" s="583">
        <v>8.6265015137439409</v>
      </c>
      <c r="AG66" s="583">
        <v>8.6265015137439409</v>
      </c>
      <c r="AH66" s="583">
        <v>8.6265015137439409</v>
      </c>
      <c r="AI66" s="583">
        <v>8.6265015137439409</v>
      </c>
      <c r="AJ66" s="147"/>
      <c r="AK66" s="570">
        <v>0</v>
      </c>
      <c r="AL66" s="570">
        <v>0</v>
      </c>
      <c r="AM66" s="570">
        <v>0</v>
      </c>
      <c r="AN66" s="570">
        <v>0</v>
      </c>
      <c r="AO66" s="570">
        <v>0</v>
      </c>
      <c r="AP66" s="570">
        <v>0</v>
      </c>
      <c r="AQ66" s="570">
        <v>0</v>
      </c>
      <c r="AR66" s="570">
        <v>0</v>
      </c>
      <c r="AS66" s="570">
        <v>0</v>
      </c>
      <c r="AT66" s="570">
        <v>0</v>
      </c>
      <c r="AU66" s="570">
        <v>0</v>
      </c>
      <c r="AV66" s="570">
        <v>0</v>
      </c>
      <c r="AW66" s="570">
        <v>5.0578903675383478</v>
      </c>
      <c r="AX66" s="570">
        <v>4.851371921299318</v>
      </c>
      <c r="AY66" s="570">
        <v>4.6285493871993113</v>
      </c>
      <c r="AZ66" s="570">
        <v>4.3960651714039125</v>
      </c>
      <c r="BA66" s="570">
        <v>4.1635809556085137</v>
      </c>
      <c r="BB66" s="570">
        <v>3.9389468561906211</v>
      </c>
      <c r="BC66" s="570">
        <v>3.7306168446337056</v>
      </c>
      <c r="BD66" s="570">
        <v>3.5440256168914233</v>
      </c>
      <c r="BE66" s="570">
        <v>3.3815885933876255</v>
      </c>
      <c r="BF66" s="570">
        <v>3.245117339440196</v>
      </c>
      <c r="BG66" s="570">
        <v>3.1315925795193253</v>
      </c>
      <c r="BH66" s="570">
        <v>3.0398066034130897</v>
      </c>
      <c r="BI66" s="570">
        <v>2.9667401355916785</v>
      </c>
      <c r="BJ66" s="570">
        <v>2.9093739005252819</v>
      </c>
      <c r="BK66" s="570">
        <v>2.8640847675781265</v>
      </c>
      <c r="BL66" s="570">
        <v>2.8296650265382879</v>
      </c>
      <c r="BM66" s="570">
        <v>2.802491546769994</v>
      </c>
      <c r="BN66" s="570">
        <v>2.7819604731672838</v>
      </c>
      <c r="BO66" s="147"/>
      <c r="BP66" s="577">
        <v>0</v>
      </c>
      <c r="BQ66" s="577">
        <v>0</v>
      </c>
      <c r="BR66" s="577">
        <v>0</v>
      </c>
      <c r="BS66" s="577">
        <v>0</v>
      </c>
      <c r="BT66" s="577">
        <v>0</v>
      </c>
      <c r="BU66" s="577">
        <v>0</v>
      </c>
      <c r="BV66" s="577">
        <v>0</v>
      </c>
      <c r="BW66" s="577">
        <v>0</v>
      </c>
      <c r="BX66" s="577">
        <v>0</v>
      </c>
      <c r="BY66" s="577">
        <v>0</v>
      </c>
      <c r="BZ66" s="577">
        <v>0</v>
      </c>
      <c r="CA66" s="577">
        <v>0</v>
      </c>
      <c r="CB66" s="577">
        <v>1.7158704754402816</v>
      </c>
      <c r="CC66" s="577">
        <v>1.7158704754402816</v>
      </c>
      <c r="CD66" s="577">
        <v>1.7158704754402816</v>
      </c>
      <c r="CE66" s="577">
        <v>1.7158704754402816</v>
      </c>
      <c r="CF66" s="577">
        <v>1.7158704754402816</v>
      </c>
      <c r="CG66" s="577">
        <v>1.7158704754402816</v>
      </c>
      <c r="CH66" s="577">
        <v>1.7158704754402816</v>
      </c>
      <c r="CI66" s="577">
        <v>1.7158704754402816</v>
      </c>
      <c r="CJ66" s="577">
        <v>1.7158704754402816</v>
      </c>
      <c r="CK66" s="577">
        <v>1.7158704754402816</v>
      </c>
      <c r="CL66" s="577">
        <v>1.7158704754402816</v>
      </c>
      <c r="CM66" s="577">
        <v>1.7158704754402816</v>
      </c>
      <c r="CN66" s="577">
        <v>1.7158704754402816</v>
      </c>
      <c r="CO66" s="577">
        <v>1.7158704754402816</v>
      </c>
      <c r="CP66" s="577">
        <v>1.7158704754402816</v>
      </c>
      <c r="CQ66" s="577">
        <v>1.7158704754402816</v>
      </c>
      <c r="CR66" s="577">
        <v>1.7158704754402816</v>
      </c>
      <c r="CS66" s="577">
        <v>1.7158704754402816</v>
      </c>
      <c r="CT66" s="218"/>
      <c r="CU66" s="577">
        <v>0</v>
      </c>
      <c r="CV66" s="577">
        <v>0</v>
      </c>
      <c r="CW66" s="577">
        <v>0</v>
      </c>
      <c r="CX66" s="577">
        <v>0</v>
      </c>
      <c r="CY66" s="577">
        <v>0</v>
      </c>
      <c r="CZ66" s="577">
        <v>0</v>
      </c>
      <c r="DA66" s="577">
        <v>0</v>
      </c>
      <c r="DB66" s="577">
        <v>0</v>
      </c>
      <c r="DC66" s="577">
        <v>0</v>
      </c>
      <c r="DD66" s="577">
        <v>0</v>
      </c>
      <c r="DE66" s="577">
        <v>0</v>
      </c>
      <c r="DF66" s="577">
        <v>0</v>
      </c>
      <c r="DG66" s="577">
        <v>1.0060491771601459</v>
      </c>
      <c r="DH66" s="577">
        <v>0.96497123797810558</v>
      </c>
      <c r="DI66" s="577">
        <v>0.92065030359748301</v>
      </c>
      <c r="DJ66" s="577">
        <v>0.87440759428436743</v>
      </c>
      <c r="DK66" s="577">
        <v>0.82816488497125196</v>
      </c>
      <c r="DL66" s="577">
        <v>0.7834836177907869</v>
      </c>
      <c r="DM66" s="577">
        <v>0.74204534580890424</v>
      </c>
      <c r="DN66" s="577">
        <v>0.7049310674251309</v>
      </c>
      <c r="DO66" s="577">
        <v>0.67262122637259036</v>
      </c>
      <c r="DP66" s="577">
        <v>0.64547615545112513</v>
      </c>
      <c r="DQ66" s="577">
        <v>0.62289529999433102</v>
      </c>
      <c r="DR66" s="577">
        <v>0.60463843813564644</v>
      </c>
      <c r="DS66" s="577">
        <v>0.59010501520866732</v>
      </c>
      <c r="DT66" s="577">
        <v>0.57869447654698947</v>
      </c>
      <c r="DU66" s="577">
        <v>0.56968615655092802</v>
      </c>
      <c r="DV66" s="577">
        <v>0.56283983335392118</v>
      </c>
      <c r="DW66" s="577">
        <v>0.55743484135628429</v>
      </c>
      <c r="DX66" s="577">
        <v>0.55335106962473646</v>
      </c>
      <c r="DY66" s="147"/>
      <c r="DZ66" s="570">
        <v>0</v>
      </c>
      <c r="EA66" s="570">
        <v>0</v>
      </c>
      <c r="EB66" s="570">
        <v>0</v>
      </c>
      <c r="EC66" s="570">
        <v>0</v>
      </c>
      <c r="ED66" s="570">
        <v>0</v>
      </c>
      <c r="EE66" s="570">
        <v>0</v>
      </c>
      <c r="EF66" s="570">
        <v>0</v>
      </c>
      <c r="EG66" s="570">
        <v>0</v>
      </c>
      <c r="EH66" s="570">
        <v>0</v>
      </c>
      <c r="EI66" s="570">
        <v>0</v>
      </c>
      <c r="EJ66" s="570">
        <v>0</v>
      </c>
      <c r="EK66" s="570">
        <v>0</v>
      </c>
      <c r="EL66" s="570">
        <v>-3.6521961714498709E-2</v>
      </c>
      <c r="EM66" s="570">
        <v>-3.6521961714498709E-2</v>
      </c>
      <c r="EN66" s="570">
        <v>-3.6521961714498709E-2</v>
      </c>
      <c r="EO66" s="570">
        <v>-3.6521961714498709E-2</v>
      </c>
      <c r="EP66" s="570">
        <v>-3.6521961714498709E-2</v>
      </c>
      <c r="EQ66" s="570">
        <v>-3.6521961714498709E-2</v>
      </c>
      <c r="ER66" s="570">
        <v>-3.6521961714498709E-2</v>
      </c>
      <c r="ES66" s="570">
        <v>-3.6521961714498709E-2</v>
      </c>
      <c r="ET66" s="570">
        <v>-3.6521961714498709E-2</v>
      </c>
      <c r="EU66" s="570">
        <v>-3.6521961714498709E-2</v>
      </c>
      <c r="EV66" s="570">
        <v>-3.6521961714498709E-2</v>
      </c>
      <c r="EW66" s="570">
        <v>-3.6521961714498709E-2</v>
      </c>
      <c r="EX66" s="570">
        <v>-3.6521961714498709E-2</v>
      </c>
      <c r="EY66" s="570">
        <v>-3.6521961714498709E-2</v>
      </c>
      <c r="EZ66" s="570">
        <v>-3.6521961714498709E-2</v>
      </c>
      <c r="FA66" s="570">
        <v>-3.6521961714498709E-2</v>
      </c>
      <c r="FB66" s="570">
        <v>-3.6521961714498709E-2</v>
      </c>
      <c r="FC66" s="570">
        <v>-3.6521961714498709E-2</v>
      </c>
      <c r="FD66" s="147"/>
      <c r="FE66" s="570">
        <v>0</v>
      </c>
      <c r="FF66" s="570">
        <v>0</v>
      </c>
      <c r="FG66" s="570">
        <v>0</v>
      </c>
      <c r="FH66" s="570">
        <v>0</v>
      </c>
      <c r="FI66" s="570">
        <v>0</v>
      </c>
      <c r="FJ66" s="570">
        <v>0</v>
      </c>
      <c r="FK66" s="570">
        <v>0</v>
      </c>
      <c r="FL66" s="570">
        <v>0</v>
      </c>
      <c r="FM66" s="570">
        <v>0</v>
      </c>
      <c r="FN66" s="570">
        <v>0</v>
      </c>
      <c r="FO66" s="570">
        <v>0</v>
      </c>
      <c r="FP66" s="570">
        <v>0</v>
      </c>
      <c r="FQ66" s="570">
        <v>-2.1413556592444882E-2</v>
      </c>
      <c r="FR66" s="570">
        <v>-2.0539220828999782E-2</v>
      </c>
      <c r="FS66" s="570">
        <v>-1.9595858557914281E-2</v>
      </c>
      <c r="FT66" s="570">
        <v>-1.8611591689708541E-2</v>
      </c>
      <c r="FU66" s="570">
        <v>-1.76273248215028E-2</v>
      </c>
      <c r="FV66" s="570">
        <v>-1.6676292938457252E-2</v>
      </c>
      <c r="FW66" s="570">
        <v>-1.5794287563052109E-2</v>
      </c>
      <c r="FX66" s="570">
        <v>-1.5004317531167502E-2</v>
      </c>
      <c r="FY66" s="570">
        <v>-1.431660899208349E-2</v>
      </c>
      <c r="FZ66" s="570">
        <v>-1.3738831557760121E-2</v>
      </c>
      <c r="GA66" s="570">
        <v>-1.3258202541597321E-2</v>
      </c>
      <c r="GB66" s="570">
        <v>-1.2869608868955053E-2</v>
      </c>
      <c r="GC66" s="570">
        <v>-1.2560267853233244E-2</v>
      </c>
      <c r="GD66" s="570">
        <v>-1.2317396807831834E-2</v>
      </c>
      <c r="GE66" s="570">
        <v>-1.2125656508830717E-2</v>
      </c>
      <c r="GF66" s="570">
        <v>-1.1979933881589867E-2</v>
      </c>
      <c r="GG66" s="570">
        <v>-1.1864889702189194E-2</v>
      </c>
      <c r="GH66" s="570">
        <v>-1.177796743330869E-2</v>
      </c>
    </row>
    <row r="67" spans="1:190" x14ac:dyDescent="0.15">
      <c r="A67">
        <f t="shared" si="6"/>
        <v>59</v>
      </c>
      <c r="B67" s="14" t="str">
        <f ca="1">OFFSET(Inputs!$E$10,$A67,0)</f>
        <v>Std 41b</v>
      </c>
      <c r="C67" s="14">
        <f ca="1">OFFSET(Inputs!$B$10,$A67,0)</f>
        <v>59</v>
      </c>
      <c r="D67" s="8" t="str">
        <f ca="1">OFFSET(Inputs!$D$10,$A67,0)&amp;" - "&amp;OFFSET(Inputs!$F$10,$A67,0)</f>
        <v>2016 T-20 - LED Quality - Tier 2</v>
      </c>
      <c r="E67" s="24"/>
      <c r="F67" s="583">
        <v>0</v>
      </c>
      <c r="G67" s="583">
        <v>0</v>
      </c>
      <c r="H67" s="583">
        <v>0</v>
      </c>
      <c r="I67" s="583">
        <v>0</v>
      </c>
      <c r="J67" s="583">
        <v>0</v>
      </c>
      <c r="K67" s="583">
        <v>0</v>
      </c>
      <c r="L67" s="583">
        <v>0</v>
      </c>
      <c r="M67" s="583">
        <v>0</v>
      </c>
      <c r="N67" s="583">
        <v>0</v>
      </c>
      <c r="O67" s="583">
        <v>0</v>
      </c>
      <c r="P67" s="583">
        <v>0</v>
      </c>
      <c r="Q67" s="583">
        <v>0</v>
      </c>
      <c r="R67" s="583">
        <v>0</v>
      </c>
      <c r="S67" s="583">
        <v>28.523745173151273</v>
      </c>
      <c r="T67" s="583">
        <v>77.452997462109579</v>
      </c>
      <c r="U67" s="583">
        <v>98.323565640522332</v>
      </c>
      <c r="V67" s="583">
        <v>119.19413381893511</v>
      </c>
      <c r="W67" s="583">
        <v>140.06470199734787</v>
      </c>
      <c r="X67" s="583">
        <v>160.93527017576059</v>
      </c>
      <c r="Y67" s="583">
        <v>181.80583835417335</v>
      </c>
      <c r="Z67" s="583">
        <v>202.67640653258613</v>
      </c>
      <c r="AA67" s="583">
        <v>223.54697471099891</v>
      </c>
      <c r="AB67" s="583">
        <v>244.41754288941166</v>
      </c>
      <c r="AC67" s="583">
        <v>265.28811106782445</v>
      </c>
      <c r="AD67" s="583">
        <v>286.15867924623717</v>
      </c>
      <c r="AE67" s="583">
        <v>286.15867924623717</v>
      </c>
      <c r="AF67" s="583">
        <v>286.15867924623717</v>
      </c>
      <c r="AG67" s="583">
        <v>286.15867924623717</v>
      </c>
      <c r="AH67" s="583">
        <v>286.15867924623717</v>
      </c>
      <c r="AI67" s="583">
        <v>286.15867924623717</v>
      </c>
      <c r="AJ67" s="147"/>
      <c r="AK67" s="570">
        <v>0</v>
      </c>
      <c r="AL67" s="570">
        <v>0</v>
      </c>
      <c r="AM67" s="570">
        <v>0</v>
      </c>
      <c r="AN67" s="570">
        <v>0</v>
      </c>
      <c r="AO67" s="570">
        <v>0</v>
      </c>
      <c r="AP67" s="570">
        <v>0</v>
      </c>
      <c r="AQ67" s="570">
        <v>0</v>
      </c>
      <c r="AR67" s="570">
        <v>0</v>
      </c>
      <c r="AS67" s="570">
        <v>0</v>
      </c>
      <c r="AT67" s="570">
        <v>0</v>
      </c>
      <c r="AU67" s="570">
        <v>0</v>
      </c>
      <c r="AV67" s="570">
        <v>0</v>
      </c>
      <c r="AW67" s="570">
        <v>0</v>
      </c>
      <c r="AX67" s="570">
        <v>9.1666759862956209</v>
      </c>
      <c r="AY67" s="570">
        <v>24.755527048839458</v>
      </c>
      <c r="AZ67" s="570">
        <v>31.295407707721857</v>
      </c>
      <c r="BA67" s="570">
        <v>37.829834191453621</v>
      </c>
      <c r="BB67" s="570">
        <v>44.355689828520127</v>
      </c>
      <c r="BC67" s="570">
        <v>50.897388545786043</v>
      </c>
      <c r="BD67" s="570">
        <v>57.434282394466919</v>
      </c>
      <c r="BE67" s="570">
        <v>63.970754193880147</v>
      </c>
      <c r="BF67" s="570">
        <v>70.52683505157303</v>
      </c>
      <c r="BG67" s="570">
        <v>77.077072150175951</v>
      </c>
      <c r="BH67" s="570">
        <v>83.621465489688944</v>
      </c>
      <c r="BI67" s="570">
        <v>90.180046177659193</v>
      </c>
      <c r="BJ67" s="570">
        <v>90.180046177659193</v>
      </c>
      <c r="BK67" s="570">
        <v>90.160015070111939</v>
      </c>
      <c r="BL67" s="570">
        <v>90.160015070111939</v>
      </c>
      <c r="BM67" s="570">
        <v>90.160015070111939</v>
      </c>
      <c r="BN67" s="570">
        <v>90.139983962564699</v>
      </c>
      <c r="BO67" s="147"/>
      <c r="BP67" s="577">
        <v>0</v>
      </c>
      <c r="BQ67" s="577">
        <v>0</v>
      </c>
      <c r="BR67" s="577">
        <v>0</v>
      </c>
      <c r="BS67" s="577">
        <v>0</v>
      </c>
      <c r="BT67" s="577">
        <v>0</v>
      </c>
      <c r="BU67" s="577">
        <v>0</v>
      </c>
      <c r="BV67" s="577">
        <v>0</v>
      </c>
      <c r="BW67" s="577">
        <v>0</v>
      </c>
      <c r="BX67" s="577">
        <v>0</v>
      </c>
      <c r="BY67" s="577">
        <v>0</v>
      </c>
      <c r="BZ67" s="577">
        <v>0</v>
      </c>
      <c r="CA67" s="577">
        <v>0</v>
      </c>
      <c r="CB67" s="577">
        <v>0</v>
      </c>
      <c r="CC67" s="577">
        <v>5.6735690724235432</v>
      </c>
      <c r="CD67" s="577">
        <v>15.405933838630487</v>
      </c>
      <c r="CE67" s="577">
        <v>19.557233375986009</v>
      </c>
      <c r="CF67" s="577">
        <v>23.708532913341525</v>
      </c>
      <c r="CG67" s="577">
        <v>27.859832450697049</v>
      </c>
      <c r="CH67" s="577">
        <v>32.011131988052561</v>
      </c>
      <c r="CI67" s="577">
        <v>36.162431525408088</v>
      </c>
      <c r="CJ67" s="577">
        <v>40.313731062763601</v>
      </c>
      <c r="CK67" s="577">
        <v>44.465030600119128</v>
      </c>
      <c r="CL67" s="577">
        <v>48.616330137474641</v>
      </c>
      <c r="CM67" s="577">
        <v>52.767629674830168</v>
      </c>
      <c r="CN67" s="577">
        <v>56.918929212185681</v>
      </c>
      <c r="CO67" s="577">
        <v>56.918929212185681</v>
      </c>
      <c r="CP67" s="577">
        <v>56.918929212185681</v>
      </c>
      <c r="CQ67" s="577">
        <v>56.918929212185681</v>
      </c>
      <c r="CR67" s="577">
        <v>56.918929212185681</v>
      </c>
      <c r="CS67" s="577">
        <v>56.918929212185681</v>
      </c>
      <c r="CT67" s="218"/>
      <c r="CU67" s="577">
        <v>0</v>
      </c>
      <c r="CV67" s="577">
        <v>0</v>
      </c>
      <c r="CW67" s="577">
        <v>0</v>
      </c>
      <c r="CX67" s="577">
        <v>0</v>
      </c>
      <c r="CY67" s="577">
        <v>0</v>
      </c>
      <c r="CZ67" s="577">
        <v>0</v>
      </c>
      <c r="DA67" s="577">
        <v>0</v>
      </c>
      <c r="DB67" s="577">
        <v>0</v>
      </c>
      <c r="DC67" s="577">
        <v>0</v>
      </c>
      <c r="DD67" s="577">
        <v>0</v>
      </c>
      <c r="DE67" s="577">
        <v>0</v>
      </c>
      <c r="DF67" s="577">
        <v>0</v>
      </c>
      <c r="DG67" s="577">
        <v>0</v>
      </c>
      <c r="DH67" s="577">
        <v>1.8233148928047542</v>
      </c>
      <c r="DI67" s="577">
        <v>4.9240445735030756</v>
      </c>
      <c r="DJ67" s="577">
        <v>6.2248718112425863</v>
      </c>
      <c r="DK67" s="577">
        <v>7.5246141760363336</v>
      </c>
      <c r="DL67" s="577">
        <v>8.8226517404867408</v>
      </c>
      <c r="DM67" s="577">
        <v>10.123840602541502</v>
      </c>
      <c r="DN67" s="577">
        <v>11.42407374319167</v>
      </c>
      <c r="DO67" s="577">
        <v>12.724222935340071</v>
      </c>
      <c r="DP67" s="577">
        <v>14.028272504031586</v>
      </c>
      <c r="DQ67" s="577">
        <v>15.331159708852628</v>
      </c>
      <c r="DR67" s="577">
        <v>16.632884549803219</v>
      </c>
      <c r="DS67" s="577">
        <v>17.9374313519282</v>
      </c>
      <c r="DT67" s="577">
        <v>17.9374313519282</v>
      </c>
      <c r="DU67" s="577">
        <v>17.933447026883343</v>
      </c>
      <c r="DV67" s="577">
        <v>17.933447026883343</v>
      </c>
      <c r="DW67" s="577">
        <v>17.933447026883343</v>
      </c>
      <c r="DX67" s="577">
        <v>17.929462701838489</v>
      </c>
      <c r="DY67" s="147"/>
      <c r="DZ67" s="570">
        <v>0</v>
      </c>
      <c r="EA67" s="570">
        <v>0</v>
      </c>
      <c r="EB67" s="570">
        <v>0</v>
      </c>
      <c r="EC67" s="570">
        <v>0</v>
      </c>
      <c r="ED67" s="570">
        <v>0</v>
      </c>
      <c r="EE67" s="570">
        <v>0</v>
      </c>
      <c r="EF67" s="570">
        <v>0</v>
      </c>
      <c r="EG67" s="570">
        <v>0</v>
      </c>
      <c r="EH67" s="570">
        <v>0</v>
      </c>
      <c r="EI67" s="570">
        <v>0</v>
      </c>
      <c r="EJ67" s="570">
        <v>0</v>
      </c>
      <c r="EK67" s="570">
        <v>0</v>
      </c>
      <c r="EL67" s="570">
        <v>0</v>
      </c>
      <c r="EM67" s="570">
        <v>-0.12076078900678552</v>
      </c>
      <c r="EN67" s="570">
        <v>-0.32791223689899374</v>
      </c>
      <c r="EO67" s="570">
        <v>-0.41627182169213572</v>
      </c>
      <c r="EP67" s="570">
        <v>-0.50463140648527782</v>
      </c>
      <c r="EQ67" s="570">
        <v>-0.59299099127841981</v>
      </c>
      <c r="ER67" s="570">
        <v>-0.6813505760715618</v>
      </c>
      <c r="ES67" s="570">
        <v>-0.76971016086470379</v>
      </c>
      <c r="ET67" s="570">
        <v>-0.85806974565784577</v>
      </c>
      <c r="EU67" s="570">
        <v>-0.94642933045098798</v>
      </c>
      <c r="EV67" s="570">
        <v>-1.0347889152441301</v>
      </c>
      <c r="EW67" s="570">
        <v>-1.1231485000372718</v>
      </c>
      <c r="EX67" s="570">
        <v>-1.2115080848304141</v>
      </c>
      <c r="EY67" s="570">
        <v>-1.2115080848304141</v>
      </c>
      <c r="EZ67" s="570">
        <v>-1.2115080848304141</v>
      </c>
      <c r="FA67" s="570">
        <v>-1.2115080848304141</v>
      </c>
      <c r="FB67" s="570">
        <v>-1.2115080848304141</v>
      </c>
      <c r="FC67" s="570">
        <v>-1.2115080848304141</v>
      </c>
      <c r="FD67" s="147"/>
      <c r="FE67" s="570">
        <v>0</v>
      </c>
      <c r="FF67" s="570">
        <v>0</v>
      </c>
      <c r="FG67" s="570">
        <v>0</v>
      </c>
      <c r="FH67" s="570">
        <v>0</v>
      </c>
      <c r="FI67" s="570">
        <v>0</v>
      </c>
      <c r="FJ67" s="570">
        <v>0</v>
      </c>
      <c r="FK67" s="570">
        <v>0</v>
      </c>
      <c r="FL67" s="570">
        <v>0</v>
      </c>
      <c r="FM67" s="570">
        <v>0</v>
      </c>
      <c r="FN67" s="570">
        <v>0</v>
      </c>
      <c r="FO67" s="570">
        <v>0</v>
      </c>
      <c r="FP67" s="570">
        <v>0</v>
      </c>
      <c r="FQ67" s="570">
        <v>0</v>
      </c>
      <c r="FR67" s="570">
        <v>-3.8808894763110655E-2</v>
      </c>
      <c r="FS67" s="570">
        <v>-0.1048073091576564</v>
      </c>
      <c r="FT67" s="570">
        <v>-0.13249515812638987</v>
      </c>
      <c r="FU67" s="570">
        <v>-0.16015991579029748</v>
      </c>
      <c r="FV67" s="570">
        <v>-0.18778838711805002</v>
      </c>
      <c r="FW67" s="570">
        <v>-0.21548393318839207</v>
      </c>
      <c r="FX67" s="570">
        <v>-0.24315913691876864</v>
      </c>
      <c r="FY67" s="570">
        <v>-0.27083255382198584</v>
      </c>
      <c r="FZ67" s="570">
        <v>-0.29858898946398216</v>
      </c>
      <c r="GA67" s="570">
        <v>-0.32632068442223638</v>
      </c>
      <c r="GB67" s="570">
        <v>-0.35402763869674847</v>
      </c>
      <c r="GC67" s="570">
        <v>-0.38179465785345673</v>
      </c>
      <c r="GD67" s="570">
        <v>-0.38179465785345673</v>
      </c>
      <c r="GE67" s="570">
        <v>-0.38170985228751847</v>
      </c>
      <c r="GF67" s="570">
        <v>-0.38170985228751847</v>
      </c>
      <c r="GG67" s="570">
        <v>-0.38170985228751847</v>
      </c>
      <c r="GH67" s="570">
        <v>-0.38162504672158032</v>
      </c>
    </row>
    <row r="68" spans="1:190" x14ac:dyDescent="0.15">
      <c r="A68">
        <f t="shared" si="6"/>
        <v>60</v>
      </c>
      <c r="B68" s="14" t="str">
        <f ca="1">OFFSET(Inputs!$E$10,$A68,0)</f>
        <v>Std 42a</v>
      </c>
      <c r="C68" s="14">
        <f ca="1">OFFSET(Inputs!$B$10,$A68,0)</f>
        <v>60</v>
      </c>
      <c r="D68" s="8" t="str">
        <f ca="1">OFFSET(Inputs!$D$10,$A68,0)&amp;" - "&amp;OFFSET(Inputs!$F$10,$A68,0)</f>
        <v>2016 T-20 - Computers - Workstations</v>
      </c>
      <c r="E68" s="24"/>
      <c r="F68" s="583">
        <v>0</v>
      </c>
      <c r="G68" s="583">
        <v>0</v>
      </c>
      <c r="H68" s="583">
        <v>0</v>
      </c>
      <c r="I68" s="583">
        <v>0</v>
      </c>
      <c r="J68" s="583">
        <v>0</v>
      </c>
      <c r="K68" s="583">
        <v>0</v>
      </c>
      <c r="L68" s="583">
        <v>0</v>
      </c>
      <c r="M68" s="583">
        <v>0</v>
      </c>
      <c r="N68" s="583">
        <v>0</v>
      </c>
      <c r="O68" s="583">
        <v>0</v>
      </c>
      <c r="P68" s="583">
        <v>0</v>
      </c>
      <c r="Q68" s="583">
        <v>0</v>
      </c>
      <c r="R68" s="583">
        <v>2.3653310602201123</v>
      </c>
      <c r="S68" s="583">
        <v>2.6018641662421245</v>
      </c>
      <c r="T68" s="583">
        <v>2.8383972722641353</v>
      </c>
      <c r="U68" s="583">
        <v>3.0749303782861466</v>
      </c>
      <c r="V68" s="583">
        <v>3.3114634843081587</v>
      </c>
      <c r="W68" s="583">
        <v>3.54799659033017</v>
      </c>
      <c r="X68" s="583">
        <v>3.7845296963521808</v>
      </c>
      <c r="Y68" s="583">
        <v>4.0210628023741917</v>
      </c>
      <c r="Z68" s="583">
        <v>4.2575959083962038</v>
      </c>
      <c r="AA68" s="583">
        <v>4.4941290144182151</v>
      </c>
      <c r="AB68" s="583">
        <v>4.7306621204402246</v>
      </c>
      <c r="AC68" s="583">
        <v>4.9671952264622368</v>
      </c>
      <c r="AD68" s="583">
        <v>5.2037283324842489</v>
      </c>
      <c r="AE68" s="583">
        <v>5.2037283324842489</v>
      </c>
      <c r="AF68" s="583">
        <v>5.2037283324842489</v>
      </c>
      <c r="AG68" s="583">
        <v>5.2037283324842489</v>
      </c>
      <c r="AH68" s="583">
        <v>5.2037283324842489</v>
      </c>
      <c r="AI68" s="583">
        <v>5.2037283324842489</v>
      </c>
      <c r="AJ68" s="147"/>
      <c r="AK68" s="570">
        <v>0</v>
      </c>
      <c r="AL68" s="570">
        <v>0</v>
      </c>
      <c r="AM68" s="570">
        <v>0</v>
      </c>
      <c r="AN68" s="570">
        <v>0</v>
      </c>
      <c r="AO68" s="570">
        <v>0</v>
      </c>
      <c r="AP68" s="570">
        <v>0</v>
      </c>
      <c r="AQ68" s="570">
        <v>0</v>
      </c>
      <c r="AR68" s="570">
        <v>0</v>
      </c>
      <c r="AS68" s="570">
        <v>0</v>
      </c>
      <c r="AT68" s="570">
        <v>0</v>
      </c>
      <c r="AU68" s="570">
        <v>0</v>
      </c>
      <c r="AV68" s="570">
        <v>0</v>
      </c>
      <c r="AW68" s="570">
        <v>1.4507521524754037</v>
      </c>
      <c r="AX68" s="570">
        <v>1.5397311762987642</v>
      </c>
      <c r="AY68" s="570">
        <v>1.6113581314643497</v>
      </c>
      <c r="AZ68" s="570">
        <v>1.6662125240819143</v>
      </c>
      <c r="BA68" s="570">
        <v>1.7065295920033661</v>
      </c>
      <c r="BB68" s="570">
        <v>1.7357863718872288</v>
      </c>
      <c r="BC68" s="570">
        <v>1.7590494028644934</v>
      </c>
      <c r="BD68" s="570">
        <v>1.7803255557511737</v>
      </c>
      <c r="BE68" s="570">
        <v>1.8036879306329676</v>
      </c>
      <c r="BF68" s="570">
        <v>1.8315373385359994</v>
      </c>
      <c r="BG68" s="570">
        <v>1.8660096734076463</v>
      </c>
      <c r="BH68" s="570">
        <v>1.9071546072001755</v>
      </c>
      <c r="BI68" s="570">
        <v>1.9553529582142812</v>
      </c>
      <c r="BJ68" s="570">
        <v>1.9222052087363568</v>
      </c>
      <c r="BK68" s="570">
        <v>1.8970712008904576</v>
      </c>
      <c r="BL68" s="570">
        <v>1.8781296297602146</v>
      </c>
      <c r="BM68" s="570">
        <v>1.8635591904292592</v>
      </c>
      <c r="BN68" s="570">
        <v>1.8526313609310421</v>
      </c>
      <c r="BO68" s="147"/>
      <c r="BP68" s="577">
        <v>0</v>
      </c>
      <c r="BQ68" s="577">
        <v>0</v>
      </c>
      <c r="BR68" s="577">
        <v>0</v>
      </c>
      <c r="BS68" s="577">
        <v>0</v>
      </c>
      <c r="BT68" s="577">
        <v>0</v>
      </c>
      <c r="BU68" s="577">
        <v>0</v>
      </c>
      <c r="BV68" s="577">
        <v>0</v>
      </c>
      <c r="BW68" s="577">
        <v>0</v>
      </c>
      <c r="BX68" s="577">
        <v>0</v>
      </c>
      <c r="BY68" s="577">
        <v>0</v>
      </c>
      <c r="BZ68" s="577">
        <v>0</v>
      </c>
      <c r="CA68" s="577">
        <v>0</v>
      </c>
      <c r="CB68" s="577">
        <v>0.43015370444217205</v>
      </c>
      <c r="CC68" s="577">
        <v>0.47316907488638932</v>
      </c>
      <c r="CD68" s="577">
        <v>0.51618444533060648</v>
      </c>
      <c r="CE68" s="577">
        <v>0.55919981577482369</v>
      </c>
      <c r="CF68" s="577">
        <v>0.6022151862190408</v>
      </c>
      <c r="CG68" s="577">
        <v>0.64523055666325813</v>
      </c>
      <c r="CH68" s="577">
        <v>0.68824592710747534</v>
      </c>
      <c r="CI68" s="577">
        <v>0.73126129755169267</v>
      </c>
      <c r="CJ68" s="577">
        <v>0.77427666799590988</v>
      </c>
      <c r="CK68" s="577">
        <v>0.81729203844012688</v>
      </c>
      <c r="CL68" s="577">
        <v>0.86030740888434409</v>
      </c>
      <c r="CM68" s="577">
        <v>0.90332277932856131</v>
      </c>
      <c r="CN68" s="577">
        <v>0.94633814977277864</v>
      </c>
      <c r="CO68" s="577">
        <v>0.94633814977277864</v>
      </c>
      <c r="CP68" s="577">
        <v>0.94633814977277864</v>
      </c>
      <c r="CQ68" s="577">
        <v>0.94633814977277864</v>
      </c>
      <c r="CR68" s="577">
        <v>0.94633814977277864</v>
      </c>
      <c r="CS68" s="577">
        <v>0.94633814977277864</v>
      </c>
      <c r="CT68" s="218"/>
      <c r="CU68" s="577">
        <v>0</v>
      </c>
      <c r="CV68" s="577">
        <v>0</v>
      </c>
      <c r="CW68" s="577">
        <v>0</v>
      </c>
      <c r="CX68" s="577">
        <v>0</v>
      </c>
      <c r="CY68" s="577">
        <v>0</v>
      </c>
      <c r="CZ68" s="577">
        <v>0</v>
      </c>
      <c r="DA68" s="577">
        <v>0</v>
      </c>
      <c r="DB68" s="577">
        <v>0</v>
      </c>
      <c r="DC68" s="577">
        <v>0</v>
      </c>
      <c r="DD68" s="577">
        <v>0</v>
      </c>
      <c r="DE68" s="577">
        <v>0</v>
      </c>
      <c r="DF68" s="577">
        <v>0</v>
      </c>
      <c r="DG68" s="577">
        <v>0.2638304730825618</v>
      </c>
      <c r="DH68" s="577">
        <v>0.28001199513626746</v>
      </c>
      <c r="DI68" s="577">
        <v>0.29303790961418524</v>
      </c>
      <c r="DJ68" s="577">
        <v>0.30301360417390372</v>
      </c>
      <c r="DK68" s="577">
        <v>0.31034557406612046</v>
      </c>
      <c r="DL68" s="577">
        <v>0.31566614523636577</v>
      </c>
      <c r="DM68" s="577">
        <v>0.31989670691955457</v>
      </c>
      <c r="DN68" s="577">
        <v>0.32376593949101184</v>
      </c>
      <c r="DO68" s="577">
        <v>0.3280145676297872</v>
      </c>
      <c r="DP68" s="577">
        <v>0.33307919734588931</v>
      </c>
      <c r="DQ68" s="577">
        <v>0.33934825743442953</v>
      </c>
      <c r="DR68" s="577">
        <v>0.34683078112320104</v>
      </c>
      <c r="DS68" s="577">
        <v>0.35559602315861932</v>
      </c>
      <c r="DT68" s="577">
        <v>0.34956784914456668</v>
      </c>
      <c r="DU68" s="577">
        <v>0.34499703588116415</v>
      </c>
      <c r="DV68" s="577">
        <v>0.34155236501599123</v>
      </c>
      <c r="DW68" s="577">
        <v>0.33890261819662748</v>
      </c>
      <c r="DX68" s="577">
        <v>0.33691530808210463</v>
      </c>
      <c r="DY68" s="147"/>
      <c r="DZ68" s="570">
        <v>0</v>
      </c>
      <c r="EA68" s="570">
        <v>0</v>
      </c>
      <c r="EB68" s="570">
        <v>0</v>
      </c>
      <c r="EC68" s="570">
        <v>0</v>
      </c>
      <c r="ED68" s="570">
        <v>0</v>
      </c>
      <c r="EE68" s="570">
        <v>0</v>
      </c>
      <c r="EF68" s="570">
        <v>0</v>
      </c>
      <c r="EG68" s="570">
        <v>0</v>
      </c>
      <c r="EH68" s="570">
        <v>0</v>
      </c>
      <c r="EI68" s="570">
        <v>0</v>
      </c>
      <c r="EJ68" s="570">
        <v>0</v>
      </c>
      <c r="EK68" s="570">
        <v>0</v>
      </c>
      <c r="EL68" s="570">
        <v>-1.0014086276556098E-2</v>
      </c>
      <c r="EM68" s="570">
        <v>-1.1015494904211704E-2</v>
      </c>
      <c r="EN68" s="570">
        <v>-1.2016903531867315E-2</v>
      </c>
      <c r="EO68" s="570">
        <v>-1.3018312159522925E-2</v>
      </c>
      <c r="EP68" s="570">
        <v>-1.4019720787178534E-2</v>
      </c>
      <c r="EQ68" s="570">
        <v>-1.5021129414834144E-2</v>
      </c>
      <c r="ER68" s="570">
        <v>-1.6022538042489754E-2</v>
      </c>
      <c r="ES68" s="570">
        <v>-1.7023946670145364E-2</v>
      </c>
      <c r="ET68" s="570">
        <v>-1.8025355297800971E-2</v>
      </c>
      <c r="EU68" s="570">
        <v>-1.9026763925456585E-2</v>
      </c>
      <c r="EV68" s="570">
        <v>-2.0028172553112195E-2</v>
      </c>
      <c r="EW68" s="570">
        <v>-2.1029581180767806E-2</v>
      </c>
      <c r="EX68" s="570">
        <v>-2.2030989808423409E-2</v>
      </c>
      <c r="EY68" s="570">
        <v>-2.2030989808423409E-2</v>
      </c>
      <c r="EZ68" s="570">
        <v>-2.2030989808423409E-2</v>
      </c>
      <c r="FA68" s="570">
        <v>-2.2030989808423409E-2</v>
      </c>
      <c r="FB68" s="570">
        <v>-2.2030989808423409E-2</v>
      </c>
      <c r="FC68" s="570">
        <v>-2.2030989808423409E-2</v>
      </c>
      <c r="FD68" s="147"/>
      <c r="FE68" s="570">
        <v>0</v>
      </c>
      <c r="FF68" s="570">
        <v>0</v>
      </c>
      <c r="FG68" s="570">
        <v>0</v>
      </c>
      <c r="FH68" s="570">
        <v>0</v>
      </c>
      <c r="FI68" s="570">
        <v>0</v>
      </c>
      <c r="FJ68" s="570">
        <v>0</v>
      </c>
      <c r="FK68" s="570">
        <v>0</v>
      </c>
      <c r="FL68" s="570">
        <v>0</v>
      </c>
      <c r="FM68" s="570">
        <v>0</v>
      </c>
      <c r="FN68" s="570">
        <v>0</v>
      </c>
      <c r="FO68" s="570">
        <v>0</v>
      </c>
      <c r="FP68" s="570">
        <v>0</v>
      </c>
      <c r="FQ68" s="570">
        <v>-6.1420396768629157E-3</v>
      </c>
      <c r="FR68" s="570">
        <v>-6.5187495744144022E-3</v>
      </c>
      <c r="FS68" s="570">
        <v>-6.821996135041075E-3</v>
      </c>
      <c r="FT68" s="570">
        <v>-7.0542328098806865E-3</v>
      </c>
      <c r="FU68" s="570">
        <v>-7.2249229104645847E-3</v>
      </c>
      <c r="FV68" s="570">
        <v>-7.348787143619309E-3</v>
      </c>
      <c r="FW68" s="570">
        <v>-7.4472756821492379E-3</v>
      </c>
      <c r="FX68" s="570">
        <v>-7.5373523882068597E-3</v>
      </c>
      <c r="FY68" s="570">
        <v>-7.6362615183604042E-3</v>
      </c>
      <c r="FZ68" s="570">
        <v>-7.7541673701805756E-3</v>
      </c>
      <c r="GA68" s="570">
        <v>-7.9001126635751037E-3</v>
      </c>
      <c r="GB68" s="570">
        <v>-8.0743076943557961E-3</v>
      </c>
      <c r="GC68" s="570">
        <v>-8.2783647304131795E-3</v>
      </c>
      <c r="GD68" s="570">
        <v>-8.1380273253335231E-3</v>
      </c>
      <c r="GE68" s="570">
        <v>-8.0316176445588382E-3</v>
      </c>
      <c r="GF68" s="570">
        <v>-7.9514248416561774E-3</v>
      </c>
      <c r="GG68" s="570">
        <v>-7.8897380701925916E-3</v>
      </c>
      <c r="GH68" s="570">
        <v>-7.8434729915949023E-3</v>
      </c>
    </row>
    <row r="69" spans="1:190" x14ac:dyDescent="0.15">
      <c r="A69">
        <f t="shared" si="6"/>
        <v>61</v>
      </c>
      <c r="B69" s="14" t="str">
        <f ca="1">OFFSET(Inputs!$E$10,$A69,0)</f>
        <v>Std 42b</v>
      </c>
      <c r="C69" s="14">
        <f ca="1">OFFSET(Inputs!$B$10,$A69,0)</f>
        <v>61</v>
      </c>
      <c r="D69" s="8" t="str">
        <f ca="1">OFFSET(Inputs!$D$10,$A69,0)&amp;" - "&amp;OFFSET(Inputs!$F$10,$A69,0)</f>
        <v>2016 T-20 - Computers - Small Scale Servers</v>
      </c>
      <c r="E69" s="24"/>
      <c r="F69" s="583">
        <v>0</v>
      </c>
      <c r="G69" s="583">
        <v>0</v>
      </c>
      <c r="H69" s="583">
        <v>0</v>
      </c>
      <c r="I69" s="583">
        <v>0</v>
      </c>
      <c r="J69" s="583">
        <v>0</v>
      </c>
      <c r="K69" s="583">
        <v>0</v>
      </c>
      <c r="L69" s="583">
        <v>0</v>
      </c>
      <c r="M69" s="583">
        <v>0</v>
      </c>
      <c r="N69" s="583">
        <v>0</v>
      </c>
      <c r="O69" s="583">
        <v>0</v>
      </c>
      <c r="P69" s="583">
        <v>0</v>
      </c>
      <c r="Q69" s="583">
        <v>0</v>
      </c>
      <c r="R69" s="583">
        <v>0.59365171707485187</v>
      </c>
      <c r="S69" s="583">
        <v>0.59365171707485187</v>
      </c>
      <c r="T69" s="583">
        <v>0.59365171707485187</v>
      </c>
      <c r="U69" s="583">
        <v>0.59365171707485187</v>
      </c>
      <c r="V69" s="583">
        <v>0.59365171707485187</v>
      </c>
      <c r="W69" s="583">
        <v>0.59365171707485187</v>
      </c>
      <c r="X69" s="583">
        <v>0.59365171707485187</v>
      </c>
      <c r="Y69" s="583">
        <v>0.59365171707485187</v>
      </c>
      <c r="Z69" s="583">
        <v>0.59365171707485187</v>
      </c>
      <c r="AA69" s="583">
        <v>0.59365171707485187</v>
      </c>
      <c r="AB69" s="583">
        <v>0.59365171707485187</v>
      </c>
      <c r="AC69" s="583">
        <v>0.59365171707485187</v>
      </c>
      <c r="AD69" s="583">
        <v>0.59365171707485187</v>
      </c>
      <c r="AE69" s="583">
        <v>0.59365171707485187</v>
      </c>
      <c r="AF69" s="583">
        <v>0.59365171707485187</v>
      </c>
      <c r="AG69" s="583">
        <v>0.59365171707485187</v>
      </c>
      <c r="AH69" s="583">
        <v>0.59365171707485187</v>
      </c>
      <c r="AI69" s="583">
        <v>0.59365171707485187</v>
      </c>
      <c r="AJ69" s="147"/>
      <c r="AK69" s="570">
        <v>0</v>
      </c>
      <c r="AL69" s="570">
        <v>0</v>
      </c>
      <c r="AM69" s="570">
        <v>0</v>
      </c>
      <c r="AN69" s="570">
        <v>0</v>
      </c>
      <c r="AO69" s="570">
        <v>0</v>
      </c>
      <c r="AP69" s="570">
        <v>0</v>
      </c>
      <c r="AQ69" s="570">
        <v>0</v>
      </c>
      <c r="AR69" s="570">
        <v>0</v>
      </c>
      <c r="AS69" s="570">
        <v>0</v>
      </c>
      <c r="AT69" s="570">
        <v>0</v>
      </c>
      <c r="AU69" s="570">
        <v>0</v>
      </c>
      <c r="AV69" s="570">
        <v>0</v>
      </c>
      <c r="AW69" s="570">
        <v>0.3641103441506896</v>
      </c>
      <c r="AX69" s="570">
        <v>0.35131121313055585</v>
      </c>
      <c r="AY69" s="570">
        <v>0.33701607978339337</v>
      </c>
      <c r="AZ69" s="570">
        <v>0.32168205593134996</v>
      </c>
      <c r="BA69" s="570">
        <v>0.30593247587735417</v>
      </c>
      <c r="BB69" s="570">
        <v>0.29043222954452974</v>
      </c>
      <c r="BC69" s="570">
        <v>0.2759293180963911</v>
      </c>
      <c r="BD69" s="570">
        <v>0.26283929773489068</v>
      </c>
      <c r="BE69" s="570">
        <v>0.25149461342159024</v>
      </c>
      <c r="BF69" s="570">
        <v>0.2419368207766851</v>
      </c>
      <c r="BG69" s="570">
        <v>0.23416591980017529</v>
      </c>
      <c r="BH69" s="570">
        <v>0.22793257677088932</v>
      </c>
      <c r="BI69" s="570">
        <v>0.22307056920804633</v>
      </c>
      <c r="BJ69" s="570">
        <v>0.21928900777027951</v>
      </c>
      <c r="BK69" s="570">
        <v>0.21642166997680801</v>
      </c>
      <c r="BL69" s="570">
        <v>0.21426077772665555</v>
      </c>
      <c r="BM69" s="570">
        <v>0.21259855291884591</v>
      </c>
      <c r="BN69" s="570">
        <v>0.21135188431298874</v>
      </c>
      <c r="BO69" s="147"/>
      <c r="BP69" s="577">
        <v>0</v>
      </c>
      <c r="BQ69" s="577">
        <v>0</v>
      </c>
      <c r="BR69" s="577">
        <v>0</v>
      </c>
      <c r="BS69" s="577">
        <v>0</v>
      </c>
      <c r="BT69" s="577">
        <v>0</v>
      </c>
      <c r="BU69" s="577">
        <v>0</v>
      </c>
      <c r="BV69" s="577">
        <v>0</v>
      </c>
      <c r="BW69" s="577">
        <v>0</v>
      </c>
      <c r="BX69" s="577">
        <v>0</v>
      </c>
      <c r="BY69" s="577">
        <v>0</v>
      </c>
      <c r="BZ69" s="577">
        <v>0</v>
      </c>
      <c r="CA69" s="577">
        <v>0</v>
      </c>
      <c r="CB69" s="577">
        <v>0.10796014542862357</v>
      </c>
      <c r="CC69" s="577">
        <v>0.10796014542862357</v>
      </c>
      <c r="CD69" s="577">
        <v>0.10796014542862357</v>
      </c>
      <c r="CE69" s="577">
        <v>0.10796014542862357</v>
      </c>
      <c r="CF69" s="577">
        <v>0.10796014542862357</v>
      </c>
      <c r="CG69" s="577">
        <v>0.10796014542862357</v>
      </c>
      <c r="CH69" s="577">
        <v>0.10796014542862357</v>
      </c>
      <c r="CI69" s="577">
        <v>0.10796014542862357</v>
      </c>
      <c r="CJ69" s="577">
        <v>0.10796014542862357</v>
      </c>
      <c r="CK69" s="577">
        <v>0.10796014542862357</v>
      </c>
      <c r="CL69" s="577">
        <v>0.10796014542862357</v>
      </c>
      <c r="CM69" s="577">
        <v>0.10796014542862357</v>
      </c>
      <c r="CN69" s="577">
        <v>0.10796014542862357</v>
      </c>
      <c r="CO69" s="577">
        <v>0.10796014542862357</v>
      </c>
      <c r="CP69" s="577">
        <v>0.10796014542862357</v>
      </c>
      <c r="CQ69" s="577">
        <v>0.10796014542862357</v>
      </c>
      <c r="CR69" s="577">
        <v>0.10796014542862357</v>
      </c>
      <c r="CS69" s="577">
        <v>0.10796014542862357</v>
      </c>
      <c r="CT69" s="218"/>
      <c r="CU69" s="577">
        <v>0</v>
      </c>
      <c r="CV69" s="577">
        <v>0</v>
      </c>
      <c r="CW69" s="577">
        <v>0</v>
      </c>
      <c r="CX69" s="577">
        <v>0</v>
      </c>
      <c r="CY69" s="577">
        <v>0</v>
      </c>
      <c r="CZ69" s="577">
        <v>0</v>
      </c>
      <c r="DA69" s="577">
        <v>0</v>
      </c>
      <c r="DB69" s="577">
        <v>0</v>
      </c>
      <c r="DC69" s="577">
        <v>0</v>
      </c>
      <c r="DD69" s="577">
        <v>0</v>
      </c>
      <c r="DE69" s="577">
        <v>0</v>
      </c>
      <c r="DF69" s="577">
        <v>0</v>
      </c>
      <c r="DG69" s="577">
        <v>6.6216275597191968E-2</v>
      </c>
      <c r="DH69" s="577">
        <v>6.3888654861750854E-2</v>
      </c>
      <c r="DI69" s="577">
        <v>6.1288974559829609E-2</v>
      </c>
      <c r="DJ69" s="577">
        <v>5.8500364003408259E-2</v>
      </c>
      <c r="DK69" s="577">
        <v>5.5636181345186872E-2</v>
      </c>
      <c r="DL69" s="577">
        <v>5.2817341948045514E-2</v>
      </c>
      <c r="DM69" s="577">
        <v>5.0179875595224237E-2</v>
      </c>
      <c r="DN69" s="577">
        <v>4.7799354388523084E-2</v>
      </c>
      <c r="DO69" s="577">
        <v>4.5736236009382085E-2</v>
      </c>
      <c r="DP69" s="577">
        <v>4.3998077667981257E-2</v>
      </c>
      <c r="DQ69" s="577">
        <v>4.2584879364320573E-2</v>
      </c>
      <c r="DR69" s="577">
        <v>4.1451297837320017E-2</v>
      </c>
      <c r="DS69" s="577">
        <v>4.0567104246259589E-2</v>
      </c>
      <c r="DT69" s="577">
        <v>3.9879398119879263E-2</v>
      </c>
      <c r="DU69" s="577">
        <v>3.935795061745901E-2</v>
      </c>
      <c r="DV69" s="577">
        <v>3.896497568809882E-2</v>
      </c>
      <c r="DW69" s="577">
        <v>3.8662687280898674E-2</v>
      </c>
      <c r="DX69" s="577">
        <v>3.8435970975498564E-2</v>
      </c>
      <c r="DY69" s="147"/>
      <c r="DZ69" s="570">
        <v>0</v>
      </c>
      <c r="EA69" s="570">
        <v>0</v>
      </c>
      <c r="EB69" s="570">
        <v>0</v>
      </c>
      <c r="EC69" s="570">
        <v>0</v>
      </c>
      <c r="ED69" s="570">
        <v>0</v>
      </c>
      <c r="EE69" s="570">
        <v>0</v>
      </c>
      <c r="EF69" s="570">
        <v>0</v>
      </c>
      <c r="EG69" s="570">
        <v>0</v>
      </c>
      <c r="EH69" s="570">
        <v>0</v>
      </c>
      <c r="EI69" s="570">
        <v>0</v>
      </c>
      <c r="EJ69" s="570">
        <v>0</v>
      </c>
      <c r="EK69" s="570">
        <v>0</v>
      </c>
      <c r="EL69" s="570">
        <v>0</v>
      </c>
      <c r="EM69" s="570">
        <v>0</v>
      </c>
      <c r="EN69" s="570">
        <v>0</v>
      </c>
      <c r="EO69" s="570">
        <v>0</v>
      </c>
      <c r="EP69" s="570">
        <v>0</v>
      </c>
      <c r="EQ69" s="570">
        <v>0</v>
      </c>
      <c r="ER69" s="570">
        <v>0</v>
      </c>
      <c r="ES69" s="570">
        <v>0</v>
      </c>
      <c r="ET69" s="570">
        <v>0</v>
      </c>
      <c r="EU69" s="570">
        <v>0</v>
      </c>
      <c r="EV69" s="570">
        <v>0</v>
      </c>
      <c r="EW69" s="570">
        <v>0</v>
      </c>
      <c r="EX69" s="570">
        <v>0</v>
      </c>
      <c r="EY69" s="570">
        <v>0</v>
      </c>
      <c r="EZ69" s="570">
        <v>0</v>
      </c>
      <c r="FA69" s="570">
        <v>0</v>
      </c>
      <c r="FB69" s="570">
        <v>0</v>
      </c>
      <c r="FC69" s="570">
        <v>0</v>
      </c>
      <c r="FD69" s="147"/>
      <c r="FE69" s="570">
        <v>0</v>
      </c>
      <c r="FF69" s="570">
        <v>0</v>
      </c>
      <c r="FG69" s="570">
        <v>0</v>
      </c>
      <c r="FH69" s="570">
        <v>0</v>
      </c>
      <c r="FI69" s="570">
        <v>0</v>
      </c>
      <c r="FJ69" s="570">
        <v>0</v>
      </c>
      <c r="FK69" s="570">
        <v>0</v>
      </c>
      <c r="FL69" s="570">
        <v>0</v>
      </c>
      <c r="FM69" s="570">
        <v>0</v>
      </c>
      <c r="FN69" s="570">
        <v>0</v>
      </c>
      <c r="FO69" s="570">
        <v>0</v>
      </c>
      <c r="FP69" s="570">
        <v>0</v>
      </c>
      <c r="FQ69" s="570">
        <v>0</v>
      </c>
      <c r="FR69" s="570">
        <v>0</v>
      </c>
      <c r="FS69" s="570">
        <v>0</v>
      </c>
      <c r="FT69" s="570">
        <v>0</v>
      </c>
      <c r="FU69" s="570">
        <v>0</v>
      </c>
      <c r="FV69" s="570">
        <v>0</v>
      </c>
      <c r="FW69" s="570">
        <v>0</v>
      </c>
      <c r="FX69" s="570">
        <v>0</v>
      </c>
      <c r="FY69" s="570">
        <v>0</v>
      </c>
      <c r="FZ69" s="570">
        <v>0</v>
      </c>
      <c r="GA69" s="570">
        <v>0</v>
      </c>
      <c r="GB69" s="570">
        <v>0</v>
      </c>
      <c r="GC69" s="570">
        <v>0</v>
      </c>
      <c r="GD69" s="570">
        <v>0</v>
      </c>
      <c r="GE69" s="570">
        <v>0</v>
      </c>
      <c r="GF69" s="570">
        <v>0</v>
      </c>
      <c r="GG69" s="570">
        <v>0</v>
      </c>
      <c r="GH69" s="570">
        <v>0</v>
      </c>
    </row>
    <row r="70" spans="1:190" x14ac:dyDescent="0.15">
      <c r="A70">
        <f t="shared" si="6"/>
        <v>62</v>
      </c>
      <c r="B70" s="14" t="str">
        <f ca="1">OFFSET(Inputs!$E$10,$A70,0)</f>
        <v>Std 42c</v>
      </c>
      <c r="C70" s="14">
        <f ca="1">OFFSET(Inputs!$B$10,$A70,0)</f>
        <v>62</v>
      </c>
      <c r="D70" s="8" t="str">
        <f ca="1">OFFSET(Inputs!$D$10,$A70,0)&amp;" - "&amp;OFFSET(Inputs!$F$10,$A70,0)</f>
        <v>2016 T-20 - Computers - Notebooks</v>
      </c>
      <c r="E70" s="24"/>
      <c r="F70" s="583">
        <v>0</v>
      </c>
      <c r="G70" s="583">
        <v>0</v>
      </c>
      <c r="H70" s="583">
        <v>0</v>
      </c>
      <c r="I70" s="583">
        <v>0</v>
      </c>
      <c r="J70" s="583">
        <v>0</v>
      </c>
      <c r="K70" s="583">
        <v>0</v>
      </c>
      <c r="L70" s="583">
        <v>0</v>
      </c>
      <c r="M70" s="583">
        <v>0</v>
      </c>
      <c r="N70" s="583">
        <v>0</v>
      </c>
      <c r="O70" s="583">
        <v>0</v>
      </c>
      <c r="P70" s="583">
        <v>0</v>
      </c>
      <c r="Q70" s="583">
        <v>0</v>
      </c>
      <c r="R70" s="583">
        <v>0</v>
      </c>
      <c r="S70" s="583">
        <v>1.8551616158589121</v>
      </c>
      <c r="T70" s="583">
        <v>1.8551616158589121</v>
      </c>
      <c r="U70" s="583">
        <v>1.8551616158589121</v>
      </c>
      <c r="V70" s="583">
        <v>1.8551616158589121</v>
      </c>
      <c r="W70" s="583">
        <v>1.8551616158589121</v>
      </c>
      <c r="X70" s="583">
        <v>1.8551616158589121</v>
      </c>
      <c r="Y70" s="583">
        <v>1.8551616158589121</v>
      </c>
      <c r="Z70" s="583">
        <v>1.8551616158589121</v>
      </c>
      <c r="AA70" s="583">
        <v>1.8551616158589121</v>
      </c>
      <c r="AB70" s="583">
        <v>1.8551616158589121</v>
      </c>
      <c r="AC70" s="583">
        <v>1.8551616158589121</v>
      </c>
      <c r="AD70" s="583">
        <v>1.8551616158589121</v>
      </c>
      <c r="AE70" s="583">
        <v>1.8551616158589121</v>
      </c>
      <c r="AF70" s="583">
        <v>1.8551616158589121</v>
      </c>
      <c r="AG70" s="583">
        <v>1.8551616158589121</v>
      </c>
      <c r="AH70" s="583">
        <v>1.8551616158589121</v>
      </c>
      <c r="AI70" s="583">
        <v>1.8551616158589121</v>
      </c>
      <c r="AJ70" s="147"/>
      <c r="AK70" s="570">
        <v>0</v>
      </c>
      <c r="AL70" s="570">
        <v>0</v>
      </c>
      <c r="AM70" s="570">
        <v>0</v>
      </c>
      <c r="AN70" s="570">
        <v>0</v>
      </c>
      <c r="AO70" s="570">
        <v>0</v>
      </c>
      <c r="AP70" s="570">
        <v>0</v>
      </c>
      <c r="AQ70" s="570">
        <v>0</v>
      </c>
      <c r="AR70" s="570">
        <v>0</v>
      </c>
      <c r="AS70" s="570">
        <v>0</v>
      </c>
      <c r="AT70" s="570">
        <v>0</v>
      </c>
      <c r="AU70" s="570">
        <v>0</v>
      </c>
      <c r="AV70" s="570">
        <v>0</v>
      </c>
      <c r="AW70" s="570">
        <v>0</v>
      </c>
      <c r="AX70" s="570">
        <v>0</v>
      </c>
      <c r="AY70" s="570">
        <v>0</v>
      </c>
      <c r="AZ70" s="570">
        <v>0</v>
      </c>
      <c r="BA70" s="570">
        <v>0</v>
      </c>
      <c r="BB70" s="570">
        <v>0</v>
      </c>
      <c r="BC70" s="570">
        <v>0</v>
      </c>
      <c r="BD70" s="570">
        <v>0</v>
      </c>
      <c r="BE70" s="570">
        <v>0</v>
      </c>
      <c r="BF70" s="570">
        <v>0</v>
      </c>
      <c r="BG70" s="570">
        <v>0</v>
      </c>
      <c r="BH70" s="570">
        <v>0</v>
      </c>
      <c r="BI70" s="570">
        <v>0</v>
      </c>
      <c r="BJ70" s="570">
        <v>0</v>
      </c>
      <c r="BK70" s="570">
        <v>0</v>
      </c>
      <c r="BL70" s="570">
        <v>0</v>
      </c>
      <c r="BM70" s="570">
        <v>0</v>
      </c>
      <c r="BN70" s="570">
        <v>0</v>
      </c>
      <c r="BO70" s="147"/>
      <c r="BP70" s="577">
        <v>0</v>
      </c>
      <c r="BQ70" s="577">
        <v>0</v>
      </c>
      <c r="BR70" s="577">
        <v>0</v>
      </c>
      <c r="BS70" s="577">
        <v>0</v>
      </c>
      <c r="BT70" s="577">
        <v>0</v>
      </c>
      <c r="BU70" s="577">
        <v>0</v>
      </c>
      <c r="BV70" s="577">
        <v>0</v>
      </c>
      <c r="BW70" s="577">
        <v>0</v>
      </c>
      <c r="BX70" s="577">
        <v>0</v>
      </c>
      <c r="BY70" s="577">
        <v>0</v>
      </c>
      <c r="BZ70" s="577">
        <v>0</v>
      </c>
      <c r="CA70" s="577">
        <v>0</v>
      </c>
      <c r="CB70" s="577">
        <v>0</v>
      </c>
      <c r="CC70" s="577">
        <v>0.30277284375014624</v>
      </c>
      <c r="CD70" s="577">
        <v>0.30277284375014624</v>
      </c>
      <c r="CE70" s="577">
        <v>0.30277284375014624</v>
      </c>
      <c r="CF70" s="577">
        <v>0.30277284375014624</v>
      </c>
      <c r="CG70" s="577">
        <v>0.30277284375014624</v>
      </c>
      <c r="CH70" s="577">
        <v>0.30277284375014624</v>
      </c>
      <c r="CI70" s="577">
        <v>0.30277284375014624</v>
      </c>
      <c r="CJ70" s="577">
        <v>0.30277284375014624</v>
      </c>
      <c r="CK70" s="577">
        <v>0.30277284375014624</v>
      </c>
      <c r="CL70" s="577">
        <v>0.30277284375014624</v>
      </c>
      <c r="CM70" s="577">
        <v>0.30277284375014624</v>
      </c>
      <c r="CN70" s="577">
        <v>0.30277284375014624</v>
      </c>
      <c r="CO70" s="577">
        <v>0.30277284375014624</v>
      </c>
      <c r="CP70" s="577">
        <v>0.30277284375014624</v>
      </c>
      <c r="CQ70" s="577">
        <v>0.30277284375014624</v>
      </c>
      <c r="CR70" s="577">
        <v>0.30277284375014624</v>
      </c>
      <c r="CS70" s="577">
        <v>0.30277284375014624</v>
      </c>
      <c r="CT70" s="218"/>
      <c r="CU70" s="577">
        <v>0</v>
      </c>
      <c r="CV70" s="577">
        <v>0</v>
      </c>
      <c r="CW70" s="577">
        <v>0</v>
      </c>
      <c r="CX70" s="577">
        <v>0</v>
      </c>
      <c r="CY70" s="577">
        <v>0</v>
      </c>
      <c r="CZ70" s="577">
        <v>0</v>
      </c>
      <c r="DA70" s="577">
        <v>0</v>
      </c>
      <c r="DB70" s="577">
        <v>0</v>
      </c>
      <c r="DC70" s="577">
        <v>0</v>
      </c>
      <c r="DD70" s="577">
        <v>0</v>
      </c>
      <c r="DE70" s="577">
        <v>0</v>
      </c>
      <c r="DF70" s="577">
        <v>0</v>
      </c>
      <c r="DG70" s="577">
        <v>0</v>
      </c>
      <c r="DH70" s="577">
        <v>0</v>
      </c>
      <c r="DI70" s="577">
        <v>0</v>
      </c>
      <c r="DJ70" s="577">
        <v>0</v>
      </c>
      <c r="DK70" s="577">
        <v>0</v>
      </c>
      <c r="DL70" s="577">
        <v>0</v>
      </c>
      <c r="DM70" s="577">
        <v>0</v>
      </c>
      <c r="DN70" s="577">
        <v>0</v>
      </c>
      <c r="DO70" s="577">
        <v>0</v>
      </c>
      <c r="DP70" s="577">
        <v>0</v>
      </c>
      <c r="DQ70" s="577">
        <v>0</v>
      </c>
      <c r="DR70" s="577">
        <v>0</v>
      </c>
      <c r="DS70" s="577">
        <v>0</v>
      </c>
      <c r="DT70" s="577">
        <v>0</v>
      </c>
      <c r="DU70" s="577">
        <v>0</v>
      </c>
      <c r="DV70" s="577">
        <v>0</v>
      </c>
      <c r="DW70" s="577">
        <v>0</v>
      </c>
      <c r="DX70" s="577">
        <v>0</v>
      </c>
      <c r="DY70" s="147"/>
      <c r="DZ70" s="570">
        <v>0</v>
      </c>
      <c r="EA70" s="570">
        <v>0</v>
      </c>
      <c r="EB70" s="570">
        <v>0</v>
      </c>
      <c r="EC70" s="570">
        <v>0</v>
      </c>
      <c r="ED70" s="570">
        <v>0</v>
      </c>
      <c r="EE70" s="570">
        <v>0</v>
      </c>
      <c r="EF70" s="570">
        <v>0</v>
      </c>
      <c r="EG70" s="570">
        <v>0</v>
      </c>
      <c r="EH70" s="570">
        <v>0</v>
      </c>
      <c r="EI70" s="570">
        <v>0</v>
      </c>
      <c r="EJ70" s="570">
        <v>0</v>
      </c>
      <c r="EK70" s="570">
        <v>0</v>
      </c>
      <c r="EL70" s="570">
        <v>0</v>
      </c>
      <c r="EM70" s="570">
        <v>-7.8541853149459561E-3</v>
      </c>
      <c r="EN70" s="570">
        <v>-7.8541853149459561E-3</v>
      </c>
      <c r="EO70" s="570">
        <v>-7.8541853149459561E-3</v>
      </c>
      <c r="EP70" s="570">
        <v>-7.8541853149459561E-3</v>
      </c>
      <c r="EQ70" s="570">
        <v>-7.8541853149459561E-3</v>
      </c>
      <c r="ER70" s="570">
        <v>-7.8541853149459561E-3</v>
      </c>
      <c r="ES70" s="570">
        <v>-7.8541853149459561E-3</v>
      </c>
      <c r="ET70" s="570">
        <v>-7.8541853149459561E-3</v>
      </c>
      <c r="EU70" s="570">
        <v>-7.8541853149459561E-3</v>
      </c>
      <c r="EV70" s="570">
        <v>-7.8541853149459561E-3</v>
      </c>
      <c r="EW70" s="570">
        <v>-7.8541853149459561E-3</v>
      </c>
      <c r="EX70" s="570">
        <v>-7.8541853149459561E-3</v>
      </c>
      <c r="EY70" s="570">
        <v>-7.8541853149459561E-3</v>
      </c>
      <c r="EZ70" s="570">
        <v>-7.8541853149459561E-3</v>
      </c>
      <c r="FA70" s="570">
        <v>-7.8541853149459561E-3</v>
      </c>
      <c r="FB70" s="570">
        <v>-7.8541853149459561E-3</v>
      </c>
      <c r="FC70" s="570">
        <v>-7.8541853149459561E-3</v>
      </c>
      <c r="FD70" s="147"/>
      <c r="FE70" s="570">
        <v>0</v>
      </c>
      <c r="FF70" s="570">
        <v>0</v>
      </c>
      <c r="FG70" s="570">
        <v>0</v>
      </c>
      <c r="FH70" s="570">
        <v>0</v>
      </c>
      <c r="FI70" s="570">
        <v>0</v>
      </c>
      <c r="FJ70" s="570">
        <v>0</v>
      </c>
      <c r="FK70" s="570">
        <v>0</v>
      </c>
      <c r="FL70" s="570">
        <v>0</v>
      </c>
      <c r="FM70" s="570">
        <v>0</v>
      </c>
      <c r="FN70" s="570">
        <v>0</v>
      </c>
      <c r="FO70" s="570">
        <v>0</v>
      </c>
      <c r="FP70" s="570">
        <v>0</v>
      </c>
      <c r="FQ70" s="570">
        <v>0</v>
      </c>
      <c r="FR70" s="570">
        <v>0</v>
      </c>
      <c r="FS70" s="570">
        <v>0</v>
      </c>
      <c r="FT70" s="570">
        <v>0</v>
      </c>
      <c r="FU70" s="570">
        <v>0</v>
      </c>
      <c r="FV70" s="570">
        <v>0</v>
      </c>
      <c r="FW70" s="570">
        <v>0</v>
      </c>
      <c r="FX70" s="570">
        <v>0</v>
      </c>
      <c r="FY70" s="570">
        <v>0</v>
      </c>
      <c r="FZ70" s="570">
        <v>0</v>
      </c>
      <c r="GA70" s="570">
        <v>0</v>
      </c>
      <c r="GB70" s="570">
        <v>0</v>
      </c>
      <c r="GC70" s="570">
        <v>0</v>
      </c>
      <c r="GD70" s="570">
        <v>0</v>
      </c>
      <c r="GE70" s="570">
        <v>0</v>
      </c>
      <c r="GF70" s="570">
        <v>0</v>
      </c>
      <c r="GG70" s="570">
        <v>0</v>
      </c>
      <c r="GH70" s="570">
        <v>0</v>
      </c>
    </row>
    <row r="71" spans="1:190" x14ac:dyDescent="0.15">
      <c r="A71">
        <f t="shared" si="6"/>
        <v>63</v>
      </c>
      <c r="B71" s="172" t="str">
        <f ca="1">OFFSET(Inputs!$E$10,$A71,0)</f>
        <v>Std 42d</v>
      </c>
      <c r="C71" s="14">
        <f ca="1">OFFSET(Inputs!$B$10,$A71,0)</f>
        <v>63</v>
      </c>
      <c r="D71" s="173" t="str">
        <f ca="1">OFFSET(Inputs!$D$10,$A71,0)&amp;" - "&amp;OFFSET(Inputs!$F$10,$A71,0)</f>
        <v>2016 T-20 - Computers - Desktops - Tier 1</v>
      </c>
      <c r="E71" s="24"/>
      <c r="F71" s="586">
        <v>0</v>
      </c>
      <c r="G71" s="586">
        <v>0</v>
      </c>
      <c r="H71" s="586">
        <v>0</v>
      </c>
      <c r="I71" s="586">
        <v>0</v>
      </c>
      <c r="J71" s="586">
        <v>0</v>
      </c>
      <c r="K71" s="586">
        <v>0</v>
      </c>
      <c r="L71" s="586">
        <v>0</v>
      </c>
      <c r="M71" s="586">
        <v>0</v>
      </c>
      <c r="N71" s="586">
        <v>0</v>
      </c>
      <c r="O71" s="586">
        <v>0</v>
      </c>
      <c r="P71" s="586">
        <v>0</v>
      </c>
      <c r="Q71" s="586">
        <v>0</v>
      </c>
      <c r="R71" s="586">
        <v>0</v>
      </c>
      <c r="S71" s="586">
        <v>69.328232839927466</v>
      </c>
      <c r="T71" s="586">
        <v>69.328232839927466</v>
      </c>
      <c r="U71" s="586">
        <v>69.328232839927466</v>
      </c>
      <c r="V71" s="586">
        <v>69.328232839927466</v>
      </c>
      <c r="W71" s="586">
        <v>69.328232839927466</v>
      </c>
      <c r="X71" s="586">
        <v>69.328232839927466</v>
      </c>
      <c r="Y71" s="586">
        <v>69.328232839927466</v>
      </c>
      <c r="Z71" s="586">
        <v>69.328232839927466</v>
      </c>
      <c r="AA71" s="586">
        <v>69.328232839927466</v>
      </c>
      <c r="AB71" s="586">
        <v>69.328232839927466</v>
      </c>
      <c r="AC71" s="586">
        <v>69.328232839927466</v>
      </c>
      <c r="AD71" s="586">
        <v>69.328232839927466</v>
      </c>
      <c r="AE71" s="586">
        <v>69.328232839927466</v>
      </c>
      <c r="AF71" s="586">
        <v>69.328232839927466</v>
      </c>
      <c r="AG71" s="586">
        <v>69.328232839927466</v>
      </c>
      <c r="AH71" s="586">
        <v>69.328232839927466</v>
      </c>
      <c r="AI71" s="586">
        <v>69.328232839927466</v>
      </c>
      <c r="AJ71" s="147"/>
      <c r="AK71" s="573">
        <v>0</v>
      </c>
      <c r="AL71" s="573">
        <v>0</v>
      </c>
      <c r="AM71" s="573">
        <v>0</v>
      </c>
      <c r="AN71" s="573">
        <v>0</v>
      </c>
      <c r="AO71" s="573">
        <v>0</v>
      </c>
      <c r="AP71" s="573">
        <v>0</v>
      </c>
      <c r="AQ71" s="573">
        <v>0</v>
      </c>
      <c r="AR71" s="573">
        <v>0</v>
      </c>
      <c r="AS71" s="573">
        <v>0</v>
      </c>
      <c r="AT71" s="573">
        <v>0</v>
      </c>
      <c r="AU71" s="573">
        <v>0</v>
      </c>
      <c r="AV71" s="573">
        <v>0</v>
      </c>
      <c r="AW71" s="573">
        <v>0</v>
      </c>
      <c r="AX71" s="573">
        <v>22.231484424779541</v>
      </c>
      <c r="AY71" s="573">
        <v>16.427324771420814</v>
      </c>
      <c r="AZ71" s="573">
        <v>12.035381221011409</v>
      </c>
      <c r="BA71" s="573">
        <v>9.0944775839416856</v>
      </c>
      <c r="BB71" s="573">
        <v>7.2746114718935946</v>
      </c>
      <c r="BC71" s="573">
        <v>6.2118096624575045</v>
      </c>
      <c r="BD71" s="573">
        <v>5.6051876251081447</v>
      </c>
      <c r="BE71" s="573">
        <v>5.270332260491287</v>
      </c>
      <c r="BF71" s="573">
        <v>5.081066184838293</v>
      </c>
      <c r="BG71" s="573">
        <v>4.9791536825635969</v>
      </c>
      <c r="BH71" s="573">
        <v>4.9209179669780561</v>
      </c>
      <c r="BI71" s="573">
        <v>4.8918001091852856</v>
      </c>
      <c r="BJ71" s="573">
        <v>4.8723882039901101</v>
      </c>
      <c r="BK71" s="573">
        <v>4.8626822513925161</v>
      </c>
      <c r="BL71" s="573">
        <v>4.8578292750937253</v>
      </c>
      <c r="BM71" s="573">
        <v>4.8578292750937253</v>
      </c>
      <c r="BN71" s="573">
        <v>4.8529762987949212</v>
      </c>
      <c r="BO71" s="147"/>
      <c r="BP71" s="580">
        <v>0</v>
      </c>
      <c r="BQ71" s="580">
        <v>0</v>
      </c>
      <c r="BR71" s="580">
        <v>0</v>
      </c>
      <c r="BS71" s="580">
        <v>0</v>
      </c>
      <c r="BT71" s="580">
        <v>0</v>
      </c>
      <c r="BU71" s="580">
        <v>0</v>
      </c>
      <c r="BV71" s="580">
        <v>0</v>
      </c>
      <c r="BW71" s="580">
        <v>0</v>
      </c>
      <c r="BX71" s="580">
        <v>0</v>
      </c>
      <c r="BY71" s="580">
        <v>0</v>
      </c>
      <c r="BZ71" s="580">
        <v>0</v>
      </c>
      <c r="CA71" s="580">
        <v>0</v>
      </c>
      <c r="CB71" s="580">
        <v>0</v>
      </c>
      <c r="CC71" s="580">
        <v>12.755457896184824</v>
      </c>
      <c r="CD71" s="580">
        <v>12.755457896184824</v>
      </c>
      <c r="CE71" s="580">
        <v>12.755457896184824</v>
      </c>
      <c r="CF71" s="580">
        <v>12.755457896184824</v>
      </c>
      <c r="CG71" s="580">
        <v>12.755457896184824</v>
      </c>
      <c r="CH71" s="580">
        <v>12.755457896184824</v>
      </c>
      <c r="CI71" s="580">
        <v>12.755457896184824</v>
      </c>
      <c r="CJ71" s="580">
        <v>12.755457896184824</v>
      </c>
      <c r="CK71" s="580">
        <v>12.755457896184824</v>
      </c>
      <c r="CL71" s="580">
        <v>12.755457896184824</v>
      </c>
      <c r="CM71" s="580">
        <v>12.755457896184824</v>
      </c>
      <c r="CN71" s="580">
        <v>12.755457896184824</v>
      </c>
      <c r="CO71" s="580">
        <v>12.755457896184824</v>
      </c>
      <c r="CP71" s="580">
        <v>12.755457896184824</v>
      </c>
      <c r="CQ71" s="580">
        <v>12.755457896184824</v>
      </c>
      <c r="CR71" s="580">
        <v>12.755457896184824</v>
      </c>
      <c r="CS71" s="580">
        <v>12.755457896184824</v>
      </c>
      <c r="CT71" s="218"/>
      <c r="CU71" s="580">
        <v>0</v>
      </c>
      <c r="CV71" s="580">
        <v>0</v>
      </c>
      <c r="CW71" s="580">
        <v>0</v>
      </c>
      <c r="CX71" s="580">
        <v>0</v>
      </c>
      <c r="CY71" s="580">
        <v>0</v>
      </c>
      <c r="CZ71" s="580">
        <v>0</v>
      </c>
      <c r="DA71" s="580">
        <v>0</v>
      </c>
      <c r="DB71" s="580">
        <v>0</v>
      </c>
      <c r="DC71" s="580">
        <v>0</v>
      </c>
      <c r="DD71" s="580">
        <v>0</v>
      </c>
      <c r="DE71" s="580">
        <v>0</v>
      </c>
      <c r="DF71" s="580">
        <v>0</v>
      </c>
      <c r="DG71" s="580">
        <v>0</v>
      </c>
      <c r="DH71" s="580">
        <v>4.0902926835695874</v>
      </c>
      <c r="DI71" s="580">
        <v>3.0224057485009945</v>
      </c>
      <c r="DJ71" s="580">
        <v>2.2143474907776857</v>
      </c>
      <c r="DK71" s="580">
        <v>1.6732609668215248</v>
      </c>
      <c r="DL71" s="580">
        <v>1.3384301970466745</v>
      </c>
      <c r="DM71" s="580">
        <v>1.1428890274981605</v>
      </c>
      <c r="DN71" s="580">
        <v>1.0312787709065436</v>
      </c>
      <c r="DO71" s="580">
        <v>0.96966990926797003</v>
      </c>
      <c r="DP71" s="580">
        <v>0.93484750921138648</v>
      </c>
      <c r="DQ71" s="580">
        <v>0.9160969861039947</v>
      </c>
      <c r="DR71" s="580">
        <v>0.90538240147119953</v>
      </c>
      <c r="DS71" s="580">
        <v>0.90002510915480127</v>
      </c>
      <c r="DT71" s="580">
        <v>0.89645358094386907</v>
      </c>
      <c r="DU71" s="580">
        <v>0.89466781683840302</v>
      </c>
      <c r="DV71" s="580">
        <v>0.89377493478567072</v>
      </c>
      <c r="DW71" s="580">
        <v>0.89377493478567072</v>
      </c>
      <c r="DX71" s="580">
        <v>0.89288205273293686</v>
      </c>
      <c r="DY71" s="147"/>
      <c r="DZ71" s="573">
        <v>0</v>
      </c>
      <c r="EA71" s="573">
        <v>0</v>
      </c>
      <c r="EB71" s="573">
        <v>0</v>
      </c>
      <c r="EC71" s="573">
        <v>0</v>
      </c>
      <c r="ED71" s="573">
        <v>0</v>
      </c>
      <c r="EE71" s="573">
        <v>0</v>
      </c>
      <c r="EF71" s="573">
        <v>0</v>
      </c>
      <c r="EG71" s="573">
        <v>0</v>
      </c>
      <c r="EH71" s="573">
        <v>0</v>
      </c>
      <c r="EI71" s="573">
        <v>0</v>
      </c>
      <c r="EJ71" s="573">
        <v>0</v>
      </c>
      <c r="EK71" s="573">
        <v>0</v>
      </c>
      <c r="EL71" s="573">
        <v>0</v>
      </c>
      <c r="EM71" s="573">
        <v>-1.5755755384271337</v>
      </c>
      <c r="EN71" s="573">
        <v>-1.5755755384271337</v>
      </c>
      <c r="EO71" s="573">
        <v>-1.5755755384271337</v>
      </c>
      <c r="EP71" s="573">
        <v>-1.5755755384271337</v>
      </c>
      <c r="EQ71" s="573">
        <v>-1.5755755384271337</v>
      </c>
      <c r="ER71" s="573">
        <v>-1.5755755384271337</v>
      </c>
      <c r="ES71" s="573">
        <v>-1.5755755384271337</v>
      </c>
      <c r="ET71" s="573">
        <v>-1.5755755384271337</v>
      </c>
      <c r="EU71" s="573">
        <v>-1.5755755384271337</v>
      </c>
      <c r="EV71" s="573">
        <v>-1.5755755384271337</v>
      </c>
      <c r="EW71" s="573">
        <v>-1.5755755384271337</v>
      </c>
      <c r="EX71" s="573">
        <v>-1.5755755384271337</v>
      </c>
      <c r="EY71" s="573">
        <v>-1.5755755384271337</v>
      </c>
      <c r="EZ71" s="573">
        <v>-1.5755755384271337</v>
      </c>
      <c r="FA71" s="573">
        <v>-1.5755755384271337</v>
      </c>
      <c r="FB71" s="573">
        <v>-1.5755755384271337</v>
      </c>
      <c r="FC71" s="573">
        <v>-1.5755755384271337</v>
      </c>
      <c r="FD71" s="147"/>
      <c r="FE71" s="573">
        <v>0</v>
      </c>
      <c r="FF71" s="573">
        <v>0</v>
      </c>
      <c r="FG71" s="573">
        <v>0</v>
      </c>
      <c r="FH71" s="573">
        <v>0</v>
      </c>
      <c r="FI71" s="573">
        <v>0</v>
      </c>
      <c r="FJ71" s="573">
        <v>0</v>
      </c>
      <c r="FK71" s="573">
        <v>0</v>
      </c>
      <c r="FL71" s="573">
        <v>0</v>
      </c>
      <c r="FM71" s="573">
        <v>0</v>
      </c>
      <c r="FN71" s="573">
        <v>0</v>
      </c>
      <c r="FO71" s="573">
        <v>0</v>
      </c>
      <c r="FP71" s="573">
        <v>0</v>
      </c>
      <c r="FQ71" s="573">
        <v>0</v>
      </c>
      <c r="FR71" s="573">
        <v>-0.50523980790742884</v>
      </c>
      <c r="FS71" s="573">
        <v>-0.37333262383030941</v>
      </c>
      <c r="FT71" s="573">
        <v>-0.27351991347095039</v>
      </c>
      <c r="FU71" s="573">
        <v>-0.20668399913087127</v>
      </c>
      <c r="FV71" s="573">
        <v>-0.165325141247159</v>
      </c>
      <c r="FW71" s="573">
        <v>-0.14117156824307109</v>
      </c>
      <c r="FX71" s="573">
        <v>-0.12738528228183366</v>
      </c>
      <c r="FY71" s="573">
        <v>-0.11977525243123063</v>
      </c>
      <c r="FZ71" s="573">
        <v>-0.1154739312113245</v>
      </c>
      <c r="GA71" s="573">
        <v>-0.11315783516983663</v>
      </c>
      <c r="GB71" s="573">
        <v>-0.11183435171755801</v>
      </c>
      <c r="GC71" s="573">
        <v>-0.11117260999141858</v>
      </c>
      <c r="GD71" s="573">
        <v>-0.11073144884065897</v>
      </c>
      <c r="GE71" s="573">
        <v>-0.11051086826527894</v>
      </c>
      <c r="GF71" s="573">
        <v>-0.11040057797758915</v>
      </c>
      <c r="GG71" s="573">
        <v>-0.11040057797758915</v>
      </c>
      <c r="GH71" s="573">
        <v>-0.11029028768989936</v>
      </c>
    </row>
    <row r="72" spans="1:190" x14ac:dyDescent="0.15">
      <c r="A72">
        <f t="shared" si="6"/>
        <v>64</v>
      </c>
      <c r="B72" s="172" t="str">
        <f ca="1">OFFSET(Inputs!$E$10,$A72,0)</f>
        <v>Std 42e</v>
      </c>
      <c r="C72" s="14">
        <f ca="1">OFFSET(Inputs!$B$10,$A72,0)</f>
        <v>64</v>
      </c>
      <c r="D72" s="173" t="str">
        <f ca="1">OFFSET(Inputs!$D$10,$A72,0)&amp;" - "&amp;OFFSET(Inputs!$F$10,$A72,0)</f>
        <v>2016 T-20 - Computers - Desktops - Tier 2</v>
      </c>
      <c r="E72" s="24"/>
      <c r="F72" s="586">
        <v>0</v>
      </c>
      <c r="G72" s="586">
        <v>0</v>
      </c>
      <c r="H72" s="586">
        <v>0</v>
      </c>
      <c r="I72" s="586">
        <v>0</v>
      </c>
      <c r="J72" s="586">
        <v>0</v>
      </c>
      <c r="K72" s="586">
        <v>0</v>
      </c>
      <c r="L72" s="586">
        <v>0</v>
      </c>
      <c r="M72" s="586">
        <v>0</v>
      </c>
      <c r="N72" s="586">
        <v>0</v>
      </c>
      <c r="O72" s="586">
        <v>0</v>
      </c>
      <c r="P72" s="586">
        <v>0</v>
      </c>
      <c r="Q72" s="586">
        <v>0</v>
      </c>
      <c r="R72" s="586">
        <v>0</v>
      </c>
      <c r="S72" s="586">
        <v>0</v>
      </c>
      <c r="T72" s="586">
        <v>0</v>
      </c>
      <c r="U72" s="586">
        <v>6.4720420307187494</v>
      </c>
      <c r="V72" s="586">
        <v>12.838561637023604</v>
      </c>
      <c r="W72" s="586">
        <v>12.838561637023604</v>
      </c>
      <c r="X72" s="586">
        <v>12.838561637023604</v>
      </c>
      <c r="Y72" s="586">
        <v>12.838561637023604</v>
      </c>
      <c r="Z72" s="586">
        <v>12.838561637023604</v>
      </c>
      <c r="AA72" s="586">
        <v>12.838561637023604</v>
      </c>
      <c r="AB72" s="586">
        <v>12.838561637023604</v>
      </c>
      <c r="AC72" s="586">
        <v>12.838561637023604</v>
      </c>
      <c r="AD72" s="586">
        <v>12.838561637023604</v>
      </c>
      <c r="AE72" s="586">
        <v>12.838561637023604</v>
      </c>
      <c r="AF72" s="586">
        <v>12.838561637023604</v>
      </c>
      <c r="AG72" s="586">
        <v>12.838561637023604</v>
      </c>
      <c r="AH72" s="586">
        <v>12.838561637023604</v>
      </c>
      <c r="AI72" s="586">
        <v>12.838561637023604</v>
      </c>
      <c r="AJ72" s="147"/>
      <c r="AK72" s="573">
        <v>0</v>
      </c>
      <c r="AL72" s="573">
        <v>0</v>
      </c>
      <c r="AM72" s="573">
        <v>0</v>
      </c>
      <c r="AN72" s="573">
        <v>0</v>
      </c>
      <c r="AO72" s="573">
        <v>0</v>
      </c>
      <c r="AP72" s="573">
        <v>0</v>
      </c>
      <c r="AQ72" s="573">
        <v>0</v>
      </c>
      <c r="AR72" s="573">
        <v>0</v>
      </c>
      <c r="AS72" s="573">
        <v>0</v>
      </c>
      <c r="AT72" s="573">
        <v>0</v>
      </c>
      <c r="AU72" s="573">
        <v>0</v>
      </c>
      <c r="AV72" s="573">
        <v>0</v>
      </c>
      <c r="AW72" s="573">
        <v>0</v>
      </c>
      <c r="AX72" s="573">
        <v>0</v>
      </c>
      <c r="AY72" s="573">
        <v>0</v>
      </c>
      <c r="AZ72" s="573">
        <v>1.5335503591788078</v>
      </c>
      <c r="BA72" s="573">
        <v>2.2287743001872986</v>
      </c>
      <c r="BB72" s="573">
        <v>1.6841625155447557</v>
      </c>
      <c r="BC72" s="573">
        <v>1.3471502725728879</v>
      </c>
      <c r="BD72" s="573">
        <v>1.1503351226773153</v>
      </c>
      <c r="BE72" s="573">
        <v>1.0379977083533596</v>
      </c>
      <c r="BF72" s="573">
        <v>0.97598745564653444</v>
      </c>
      <c r="BG72" s="573">
        <v>0.94093818237746063</v>
      </c>
      <c r="BH72" s="573">
        <v>0.92206549677103555</v>
      </c>
      <c r="BI72" s="573">
        <v>0.9112811049959364</v>
      </c>
      <c r="BJ72" s="573">
        <v>0.90588890910838515</v>
      </c>
      <c r="BK72" s="573">
        <v>0.90229411185001873</v>
      </c>
      <c r="BL72" s="573">
        <v>0.90049671322083558</v>
      </c>
      <c r="BM72" s="573">
        <v>0.89959801390624405</v>
      </c>
      <c r="BN72" s="573">
        <v>0.89959801390624405</v>
      </c>
      <c r="BO72" s="147"/>
      <c r="BP72" s="580">
        <v>0</v>
      </c>
      <c r="BQ72" s="580">
        <v>0</v>
      </c>
      <c r="BR72" s="580">
        <v>0</v>
      </c>
      <c r="BS72" s="580">
        <v>0</v>
      </c>
      <c r="BT72" s="580">
        <v>0</v>
      </c>
      <c r="BU72" s="580">
        <v>0</v>
      </c>
      <c r="BV72" s="580">
        <v>0</v>
      </c>
      <c r="BW72" s="580">
        <v>0</v>
      </c>
      <c r="BX72" s="580">
        <v>0</v>
      </c>
      <c r="BY72" s="580">
        <v>0</v>
      </c>
      <c r="BZ72" s="580">
        <v>0</v>
      </c>
      <c r="CA72" s="580">
        <v>0</v>
      </c>
      <c r="CB72" s="580">
        <v>0</v>
      </c>
      <c r="CC72" s="580">
        <v>0</v>
      </c>
      <c r="CD72" s="580">
        <v>0</v>
      </c>
      <c r="CE72" s="580">
        <v>1.1907682663105061</v>
      </c>
      <c r="CF72" s="580">
        <v>2.3621218326268192</v>
      </c>
      <c r="CG72" s="580">
        <v>2.3621218326268192</v>
      </c>
      <c r="CH72" s="580">
        <v>2.3621218326268192</v>
      </c>
      <c r="CI72" s="580">
        <v>2.3621218326268192</v>
      </c>
      <c r="CJ72" s="580">
        <v>2.3621218326268192</v>
      </c>
      <c r="CK72" s="580">
        <v>2.3621218326268192</v>
      </c>
      <c r="CL72" s="580">
        <v>2.3621218326268192</v>
      </c>
      <c r="CM72" s="580">
        <v>2.3621218326268192</v>
      </c>
      <c r="CN72" s="580">
        <v>2.3621218326268192</v>
      </c>
      <c r="CO72" s="580">
        <v>2.3621218326268192</v>
      </c>
      <c r="CP72" s="580">
        <v>2.3621218326268192</v>
      </c>
      <c r="CQ72" s="580">
        <v>2.3621218326268192</v>
      </c>
      <c r="CR72" s="580">
        <v>2.3621218326268192</v>
      </c>
      <c r="CS72" s="580">
        <v>2.3621218326268192</v>
      </c>
      <c r="CT72" s="218"/>
      <c r="CU72" s="580">
        <v>0</v>
      </c>
      <c r="CV72" s="580">
        <v>0</v>
      </c>
      <c r="CW72" s="580">
        <v>0</v>
      </c>
      <c r="CX72" s="580">
        <v>0</v>
      </c>
      <c r="CY72" s="580">
        <v>0</v>
      </c>
      <c r="CZ72" s="580">
        <v>0</v>
      </c>
      <c r="DA72" s="580">
        <v>0</v>
      </c>
      <c r="DB72" s="580">
        <v>0</v>
      </c>
      <c r="DC72" s="580">
        <v>0</v>
      </c>
      <c r="DD72" s="580">
        <v>0</v>
      </c>
      <c r="DE72" s="580">
        <v>0</v>
      </c>
      <c r="DF72" s="580">
        <v>0</v>
      </c>
      <c r="DG72" s="580">
        <v>0</v>
      </c>
      <c r="DH72" s="580">
        <v>0</v>
      </c>
      <c r="DI72" s="580">
        <v>0</v>
      </c>
      <c r="DJ72" s="580">
        <v>0.28215254070227447</v>
      </c>
      <c r="DK72" s="580">
        <v>0.41006435014401577</v>
      </c>
      <c r="DL72" s="580">
        <v>0.30986314200398607</v>
      </c>
      <c r="DM72" s="580">
        <v>0.24785744389753214</v>
      </c>
      <c r="DN72" s="580">
        <v>0.21164611620336302</v>
      </c>
      <c r="DO72" s="580">
        <v>0.19097755016787848</v>
      </c>
      <c r="DP72" s="580">
        <v>0.17956850171629085</v>
      </c>
      <c r="DQ72" s="580">
        <v>0.17311990911321956</v>
      </c>
      <c r="DR72" s="580">
        <v>0.16964759001925808</v>
      </c>
      <c r="DS72" s="580">
        <v>0.16766340767985172</v>
      </c>
      <c r="DT72" s="580">
        <v>0.16667131651014833</v>
      </c>
      <c r="DU72" s="580">
        <v>0.16600992239701284</v>
      </c>
      <c r="DV72" s="580">
        <v>0.16567922534044494</v>
      </c>
      <c r="DW72" s="580">
        <v>0.16551387681216115</v>
      </c>
      <c r="DX72" s="580">
        <v>0.16551387681216115</v>
      </c>
      <c r="DY72" s="147"/>
      <c r="DZ72" s="573">
        <v>0</v>
      </c>
      <c r="EA72" s="573">
        <v>0</v>
      </c>
      <c r="EB72" s="573">
        <v>0</v>
      </c>
      <c r="EC72" s="573">
        <v>0</v>
      </c>
      <c r="ED72" s="573">
        <v>0</v>
      </c>
      <c r="EE72" s="573">
        <v>0</v>
      </c>
      <c r="EF72" s="573">
        <v>0</v>
      </c>
      <c r="EG72" s="573">
        <v>0</v>
      </c>
      <c r="EH72" s="573">
        <v>0</v>
      </c>
      <c r="EI72" s="573">
        <v>0</v>
      </c>
      <c r="EJ72" s="573">
        <v>0</v>
      </c>
      <c r="EK72" s="573">
        <v>0</v>
      </c>
      <c r="EL72" s="573">
        <v>0</v>
      </c>
      <c r="EM72" s="573">
        <v>0</v>
      </c>
      <c r="EN72" s="573">
        <v>0</v>
      </c>
      <c r="EO72" s="573">
        <v>-0.14708569207031588</v>
      </c>
      <c r="EP72" s="573">
        <v>-0.29177324785687664</v>
      </c>
      <c r="EQ72" s="573">
        <v>-0.29177324785687664</v>
      </c>
      <c r="ER72" s="573">
        <v>-0.29177324785687664</v>
      </c>
      <c r="ES72" s="573">
        <v>-0.29177324785687664</v>
      </c>
      <c r="ET72" s="573">
        <v>-0.29177324785687664</v>
      </c>
      <c r="EU72" s="573">
        <v>-0.29177324785687664</v>
      </c>
      <c r="EV72" s="573">
        <v>-0.29177324785687664</v>
      </c>
      <c r="EW72" s="573">
        <v>-0.29177324785687664</v>
      </c>
      <c r="EX72" s="573">
        <v>-0.29177324785687664</v>
      </c>
      <c r="EY72" s="573">
        <v>-0.29177324785687664</v>
      </c>
      <c r="EZ72" s="573">
        <v>-0.29177324785687664</v>
      </c>
      <c r="FA72" s="573">
        <v>-0.29177324785687664</v>
      </c>
      <c r="FB72" s="573">
        <v>-0.29177324785687664</v>
      </c>
      <c r="FC72" s="573">
        <v>-0.29177324785687664</v>
      </c>
      <c r="FD72" s="147"/>
      <c r="FE72" s="573">
        <v>0</v>
      </c>
      <c r="FF72" s="573">
        <v>0</v>
      </c>
      <c r="FG72" s="573">
        <v>0</v>
      </c>
      <c r="FH72" s="573">
        <v>0</v>
      </c>
      <c r="FI72" s="573">
        <v>0</v>
      </c>
      <c r="FJ72" s="573">
        <v>0</v>
      </c>
      <c r="FK72" s="573">
        <v>0</v>
      </c>
      <c r="FL72" s="573">
        <v>0</v>
      </c>
      <c r="FM72" s="573">
        <v>0</v>
      </c>
      <c r="FN72" s="573">
        <v>0</v>
      </c>
      <c r="FO72" s="573">
        <v>0</v>
      </c>
      <c r="FP72" s="573">
        <v>0</v>
      </c>
      <c r="FQ72" s="573">
        <v>0</v>
      </c>
      <c r="FR72" s="573">
        <v>0</v>
      </c>
      <c r="FS72" s="573">
        <v>0</v>
      </c>
      <c r="FT72" s="573">
        <v>-3.4851954736061327E-2</v>
      </c>
      <c r="FU72" s="573">
        <v>-5.0651835827953774E-2</v>
      </c>
      <c r="FV72" s="573">
        <v>-3.8274814653865084E-2</v>
      </c>
      <c r="FW72" s="573">
        <v>-3.0615766897622056E-2</v>
      </c>
      <c r="FX72" s="573">
        <v>-2.6142883007976136E-2</v>
      </c>
      <c r="FY72" s="573">
        <v>-2.3589867089228469E-2</v>
      </c>
      <c r="FZ72" s="573">
        <v>-2.2180602302079772E-2</v>
      </c>
      <c r="GA72" s="573">
        <v>-2.1384061335430478E-2</v>
      </c>
      <c r="GB72" s="573">
        <v>-2.0955154661080888E-2</v>
      </c>
      <c r="GC72" s="573">
        <v>-2.0710065132881112E-2</v>
      </c>
      <c r="GD72" s="573">
        <v>-2.0587520368781208E-2</v>
      </c>
      <c r="GE72" s="573">
        <v>-2.0505823859381295E-2</v>
      </c>
      <c r="GF72" s="573">
        <v>-2.0464975604681305E-2</v>
      </c>
      <c r="GG72" s="573">
        <v>-2.0444551477331329E-2</v>
      </c>
      <c r="GH72" s="573">
        <v>-2.0444551477331329E-2</v>
      </c>
    </row>
    <row r="73" spans="1:190" x14ac:dyDescent="0.15">
      <c r="A73">
        <f t="shared" si="6"/>
        <v>65</v>
      </c>
      <c r="B73" s="172" t="str">
        <f ca="1">OFFSET(Inputs!$E$10,$A73,0)</f>
        <v>Std 42f</v>
      </c>
      <c r="C73" s="14">
        <f ca="1">OFFSET(Inputs!$B$10,$A73,0)</f>
        <v>65</v>
      </c>
      <c r="D73" s="173" t="str">
        <f ca="1">OFFSET(Inputs!$D$10,$A73,0)&amp;" - "&amp;OFFSET(Inputs!$F$10,$A73,0)</f>
        <v>2016 T-20 - Displays - Monitors</v>
      </c>
      <c r="E73" s="24"/>
      <c r="F73" s="586">
        <v>0</v>
      </c>
      <c r="G73" s="586">
        <v>0</v>
      </c>
      <c r="H73" s="586">
        <v>0</v>
      </c>
      <c r="I73" s="586">
        <v>0</v>
      </c>
      <c r="J73" s="586">
        <v>0</v>
      </c>
      <c r="K73" s="586">
        <v>0</v>
      </c>
      <c r="L73" s="586">
        <v>0</v>
      </c>
      <c r="M73" s="586">
        <v>0</v>
      </c>
      <c r="N73" s="586">
        <v>0</v>
      </c>
      <c r="O73" s="586">
        <v>0</v>
      </c>
      <c r="P73" s="586">
        <v>0</v>
      </c>
      <c r="Q73" s="586">
        <v>0</v>
      </c>
      <c r="R73" s="586">
        <v>0</v>
      </c>
      <c r="S73" s="586">
        <v>15.711439964227583</v>
      </c>
      <c r="T73" s="586">
        <v>31.166715146429723</v>
      </c>
      <c r="U73" s="586">
        <v>31.166715146429723</v>
      </c>
      <c r="V73" s="586">
        <v>31.166715146429723</v>
      </c>
      <c r="W73" s="586">
        <v>31.166715146429723</v>
      </c>
      <c r="X73" s="586">
        <v>31.166715146429723</v>
      </c>
      <c r="Y73" s="586">
        <v>31.166715146429723</v>
      </c>
      <c r="Z73" s="586">
        <v>31.166715146429723</v>
      </c>
      <c r="AA73" s="586">
        <v>31.166715146429723</v>
      </c>
      <c r="AB73" s="586">
        <v>31.166715146429723</v>
      </c>
      <c r="AC73" s="586">
        <v>31.166715146429723</v>
      </c>
      <c r="AD73" s="586">
        <v>31.166715146429723</v>
      </c>
      <c r="AE73" s="586">
        <v>31.166715146429723</v>
      </c>
      <c r="AF73" s="586">
        <v>31.166715146429723</v>
      </c>
      <c r="AG73" s="586">
        <v>31.166715146429723</v>
      </c>
      <c r="AH73" s="586">
        <v>31.166715146429723</v>
      </c>
      <c r="AI73" s="586">
        <v>31.166715146429723</v>
      </c>
      <c r="AJ73" s="147"/>
      <c r="AK73" s="573">
        <v>0</v>
      </c>
      <c r="AL73" s="573">
        <v>0</v>
      </c>
      <c r="AM73" s="573">
        <v>0</v>
      </c>
      <c r="AN73" s="573">
        <v>0</v>
      </c>
      <c r="AO73" s="573">
        <v>0</v>
      </c>
      <c r="AP73" s="573">
        <v>0</v>
      </c>
      <c r="AQ73" s="573">
        <v>0</v>
      </c>
      <c r="AR73" s="573">
        <v>0</v>
      </c>
      <c r="AS73" s="573">
        <v>0</v>
      </c>
      <c r="AT73" s="573">
        <v>0</v>
      </c>
      <c r="AU73" s="573">
        <v>0</v>
      </c>
      <c r="AV73" s="573">
        <v>0</v>
      </c>
      <c r="AW73" s="573">
        <v>0</v>
      </c>
      <c r="AX73" s="573">
        <v>5.8960320753756843</v>
      </c>
      <c r="AY73" s="573">
        <v>10.633459873658895</v>
      </c>
      <c r="AZ73" s="573">
        <v>9.6080749453413539</v>
      </c>
      <c r="BA73" s="573">
        <v>8.6437767787108211</v>
      </c>
      <c r="BB73" s="573">
        <v>7.7492920540082846</v>
      </c>
      <c r="BC73" s="573">
        <v>6.9377107915952552</v>
      </c>
      <c r="BD73" s="573">
        <v>6.2133963315922305</v>
      </c>
      <c r="BE73" s="573">
        <v>5.5763486739992079</v>
      </c>
      <c r="BF73" s="573">
        <v>5.0222044786956861</v>
      </c>
      <c r="BG73" s="573">
        <v>4.5444187355009191</v>
      </c>
      <c r="BH73" s="573">
        <v>4.1408097743546515</v>
      </c>
      <c r="BI73" s="573">
        <v>3.7982875748953924</v>
      </c>
      <c r="BJ73" s="573">
        <v>3.5124887970026304</v>
      </c>
      <c r="BK73" s="573">
        <v>3.2725050903751209</v>
      </c>
      <c r="BL73" s="573">
        <v>3.0761547849526147</v>
      </c>
      <c r="BM73" s="573">
        <v>2.9125295304338565</v>
      </c>
      <c r="BN73" s="573">
        <v>2.7772659866983518</v>
      </c>
      <c r="BO73" s="147"/>
      <c r="BP73" s="580">
        <v>0</v>
      </c>
      <c r="BQ73" s="580">
        <v>0</v>
      </c>
      <c r="BR73" s="580">
        <v>0</v>
      </c>
      <c r="BS73" s="580">
        <v>0</v>
      </c>
      <c r="BT73" s="580">
        <v>0</v>
      </c>
      <c r="BU73" s="580">
        <v>0</v>
      </c>
      <c r="BV73" s="580">
        <v>0</v>
      </c>
      <c r="BW73" s="580">
        <v>0</v>
      </c>
      <c r="BX73" s="580">
        <v>0</v>
      </c>
      <c r="BY73" s="580">
        <v>0</v>
      </c>
      <c r="BZ73" s="580">
        <v>0</v>
      </c>
      <c r="CA73" s="580">
        <v>0</v>
      </c>
      <c r="CB73" s="580">
        <v>0</v>
      </c>
      <c r="CC73" s="580">
        <v>2.8572465886041192</v>
      </c>
      <c r="CD73" s="580">
        <v>5.667907635002738</v>
      </c>
      <c r="CE73" s="580">
        <v>5.667907635002738</v>
      </c>
      <c r="CF73" s="580">
        <v>5.667907635002738</v>
      </c>
      <c r="CG73" s="580">
        <v>5.667907635002738</v>
      </c>
      <c r="CH73" s="580">
        <v>5.667907635002738</v>
      </c>
      <c r="CI73" s="580">
        <v>5.667907635002738</v>
      </c>
      <c r="CJ73" s="580">
        <v>5.667907635002738</v>
      </c>
      <c r="CK73" s="580">
        <v>5.667907635002738</v>
      </c>
      <c r="CL73" s="580">
        <v>5.667907635002738</v>
      </c>
      <c r="CM73" s="580">
        <v>5.667907635002738</v>
      </c>
      <c r="CN73" s="580">
        <v>5.667907635002738</v>
      </c>
      <c r="CO73" s="580">
        <v>5.667907635002738</v>
      </c>
      <c r="CP73" s="580">
        <v>5.667907635002738</v>
      </c>
      <c r="CQ73" s="580">
        <v>5.667907635002738</v>
      </c>
      <c r="CR73" s="580">
        <v>5.667907635002738</v>
      </c>
      <c r="CS73" s="580">
        <v>5.667907635002738</v>
      </c>
      <c r="CT73" s="218"/>
      <c r="CU73" s="580">
        <v>0</v>
      </c>
      <c r="CV73" s="580">
        <v>0</v>
      </c>
      <c r="CW73" s="580">
        <v>0</v>
      </c>
      <c r="CX73" s="580">
        <v>0</v>
      </c>
      <c r="CY73" s="580">
        <v>0</v>
      </c>
      <c r="CZ73" s="580">
        <v>0</v>
      </c>
      <c r="DA73" s="580">
        <v>0</v>
      </c>
      <c r="DB73" s="580">
        <v>0</v>
      </c>
      <c r="DC73" s="580">
        <v>0</v>
      </c>
      <c r="DD73" s="580">
        <v>0</v>
      </c>
      <c r="DE73" s="580">
        <v>0</v>
      </c>
      <c r="DF73" s="580">
        <v>0</v>
      </c>
      <c r="DG73" s="580">
        <v>0</v>
      </c>
      <c r="DH73" s="580">
        <v>1.0722389273054678</v>
      </c>
      <c r="DI73" s="580">
        <v>1.9337767269102344</v>
      </c>
      <c r="DJ73" s="580">
        <v>1.7473025657186438</v>
      </c>
      <c r="DK73" s="580">
        <v>1.5719375034916598</v>
      </c>
      <c r="DL73" s="580">
        <v>1.4092685543670804</v>
      </c>
      <c r="DM73" s="580">
        <v>1.2616762395516092</v>
      </c>
      <c r="DN73" s="580">
        <v>1.1299540661141465</v>
      </c>
      <c r="DO73" s="580">
        <v>1.0141020340546902</v>
      </c>
      <c r="DP73" s="580">
        <v>0.91332663630434152</v>
      </c>
      <c r="DQ73" s="580">
        <v>0.82643761225974943</v>
      </c>
      <c r="DR73" s="580">
        <v>0.75303820838646407</v>
      </c>
      <c r="DS73" s="580">
        <v>0.69074790347778359</v>
      </c>
      <c r="DT73" s="580">
        <v>0.63877319046480874</v>
      </c>
      <c r="DU73" s="580">
        <v>0.59513030167528747</v>
      </c>
      <c r="DV73" s="580">
        <v>0.55942248357477042</v>
      </c>
      <c r="DW73" s="580">
        <v>0.52966596849100578</v>
      </c>
      <c r="DX73" s="580">
        <v>0.50506724935509428</v>
      </c>
      <c r="DY73" s="147"/>
      <c r="DZ73" s="573">
        <v>0</v>
      </c>
      <c r="EA73" s="573">
        <v>0</v>
      </c>
      <c r="EB73" s="573">
        <v>0</v>
      </c>
      <c r="EC73" s="573">
        <v>0</v>
      </c>
      <c r="ED73" s="573">
        <v>0</v>
      </c>
      <c r="EE73" s="573">
        <v>0</v>
      </c>
      <c r="EF73" s="573">
        <v>0</v>
      </c>
      <c r="EG73" s="573">
        <v>0</v>
      </c>
      <c r="EH73" s="573">
        <v>0</v>
      </c>
      <c r="EI73" s="573">
        <v>0</v>
      </c>
      <c r="EJ73" s="573">
        <v>0</v>
      </c>
      <c r="EK73" s="573">
        <v>0</v>
      </c>
      <c r="EL73" s="573">
        <v>0</v>
      </c>
      <c r="EM73" s="573">
        <v>-6.6517418207016288E-2</v>
      </c>
      <c r="EN73" s="573">
        <v>-0.13195031329109211</v>
      </c>
      <c r="EO73" s="573">
        <v>-0.13195031329109211</v>
      </c>
      <c r="EP73" s="573">
        <v>-0.13195031329109211</v>
      </c>
      <c r="EQ73" s="573">
        <v>-0.13195031329109211</v>
      </c>
      <c r="ER73" s="573">
        <v>-0.13195031329109211</v>
      </c>
      <c r="ES73" s="573">
        <v>-0.13195031329109211</v>
      </c>
      <c r="ET73" s="573">
        <v>-0.13195031329109211</v>
      </c>
      <c r="EU73" s="573">
        <v>-0.13195031329109211</v>
      </c>
      <c r="EV73" s="573">
        <v>-0.13195031329109211</v>
      </c>
      <c r="EW73" s="573">
        <v>-0.13195031329109211</v>
      </c>
      <c r="EX73" s="573">
        <v>-0.13195031329109211</v>
      </c>
      <c r="EY73" s="573">
        <v>-0.13195031329109211</v>
      </c>
      <c r="EZ73" s="573">
        <v>-0.13195031329109211</v>
      </c>
      <c r="FA73" s="573">
        <v>-0.13195031329109211</v>
      </c>
      <c r="FB73" s="573">
        <v>-0.13195031329109211</v>
      </c>
      <c r="FC73" s="573">
        <v>-0.13195031329109211</v>
      </c>
      <c r="FD73" s="147"/>
      <c r="FE73" s="573">
        <v>0</v>
      </c>
      <c r="FF73" s="573">
        <v>0</v>
      </c>
      <c r="FG73" s="573">
        <v>0</v>
      </c>
      <c r="FH73" s="573">
        <v>0</v>
      </c>
      <c r="FI73" s="573">
        <v>0</v>
      </c>
      <c r="FJ73" s="573">
        <v>0</v>
      </c>
      <c r="FK73" s="573">
        <v>0</v>
      </c>
      <c r="FL73" s="573">
        <v>0</v>
      </c>
      <c r="FM73" s="573">
        <v>0</v>
      </c>
      <c r="FN73" s="573">
        <v>0</v>
      </c>
      <c r="FO73" s="573">
        <v>0</v>
      </c>
      <c r="FP73" s="573">
        <v>0</v>
      </c>
      <c r="FQ73" s="573">
        <v>0</v>
      </c>
      <c r="FR73" s="573">
        <v>-2.4961991530546995E-2</v>
      </c>
      <c r="FS73" s="573">
        <v>-4.501880788865481E-2</v>
      </c>
      <c r="FT73" s="573">
        <v>-4.0677642581377876E-2</v>
      </c>
      <c r="FU73" s="573">
        <v>-3.6595099888151489E-2</v>
      </c>
      <c r="FV73" s="573">
        <v>-3.2808125896697141E-2</v>
      </c>
      <c r="FW73" s="573">
        <v>-2.9372139738597106E-2</v>
      </c>
      <c r="FX73" s="573">
        <v>-2.6305614457712127E-2</v>
      </c>
      <c r="FY73" s="573">
        <v>-2.36085500540422E-2</v>
      </c>
      <c r="FZ73" s="573">
        <v>-2.126247348372657E-2</v>
      </c>
      <c r="GA73" s="573">
        <v>-1.9239675180974147E-2</v>
      </c>
      <c r="GB73" s="573">
        <v>-1.7530918623854488E-2</v>
      </c>
      <c r="GC73" s="573">
        <v>-1.6080784680785394E-2</v>
      </c>
      <c r="GD73" s="573">
        <v>-1.4870800307906079E-2</v>
      </c>
      <c r="GE73" s="573">
        <v>-1.3854782895564667E-2</v>
      </c>
      <c r="GF73" s="573">
        <v>-1.3023495921830788E-2</v>
      </c>
      <c r="GG73" s="573">
        <v>-1.2330756777052558E-2</v>
      </c>
      <c r="GH73" s="573">
        <v>-1.1758092417369215E-2</v>
      </c>
    </row>
    <row r="74" spans="1:190" x14ac:dyDescent="0.15">
      <c r="A74">
        <f t="shared" si="6"/>
        <v>66</v>
      </c>
      <c r="B74" s="67" t="str">
        <f ca="1">OFFSET(Inputs!$E$10,$A74,0)</f>
        <v>Fed 1</v>
      </c>
      <c r="C74" s="67">
        <f ca="1">OFFSET(Inputs!$B$10,$A74,0)</f>
        <v>66</v>
      </c>
      <c r="D74" s="69" t="str">
        <f ca="1">OFFSET(Inputs!$D$10,$A74,0)&amp;" - "&amp;OFFSET(Inputs!$F$10,$A74,0)</f>
        <v>2010-12 Fed App - Electric Motors 1-200HP</v>
      </c>
      <c r="E74" s="24"/>
      <c r="F74" s="585">
        <v>0</v>
      </c>
      <c r="G74" s="585">
        <v>0</v>
      </c>
      <c r="H74" s="585">
        <v>0</v>
      </c>
      <c r="I74" s="585">
        <v>0</v>
      </c>
      <c r="J74" s="585">
        <v>3.5689303864306408</v>
      </c>
      <c r="K74" s="585">
        <v>42.021277130554331</v>
      </c>
      <c r="L74" s="585">
        <v>42.021277130554331</v>
      </c>
      <c r="M74" s="585">
        <v>42.021277130554331</v>
      </c>
      <c r="N74" s="585">
        <v>42.021277130554331</v>
      </c>
      <c r="O74" s="585">
        <v>42.021277130554331</v>
      </c>
      <c r="P74" s="585">
        <v>42.021277130554331</v>
      </c>
      <c r="Q74" s="585">
        <v>42.021277130554331</v>
      </c>
      <c r="R74" s="585">
        <v>42.021277130554331</v>
      </c>
      <c r="S74" s="585">
        <v>42.021277130554331</v>
      </c>
      <c r="T74" s="585">
        <v>42.021277130554331</v>
      </c>
      <c r="U74" s="585">
        <v>42.021277130554331</v>
      </c>
      <c r="V74" s="585">
        <v>42.021277130554331</v>
      </c>
      <c r="W74" s="585">
        <v>42.021277130554331</v>
      </c>
      <c r="X74" s="585">
        <v>42.021277130554331</v>
      </c>
      <c r="Y74" s="585">
        <v>42.021277130554331</v>
      </c>
      <c r="Z74" s="585">
        <v>42.021277130554331</v>
      </c>
      <c r="AA74" s="585">
        <v>42.021277130554331</v>
      </c>
      <c r="AB74" s="585">
        <v>42.021277130554331</v>
      </c>
      <c r="AC74" s="585">
        <v>42.021277130554331</v>
      </c>
      <c r="AD74" s="585">
        <v>42.021277130554331</v>
      </c>
      <c r="AE74" s="585">
        <v>42.021277130554331</v>
      </c>
      <c r="AF74" s="585">
        <v>42.021277130554331</v>
      </c>
      <c r="AG74" s="585">
        <v>42.021277130554331</v>
      </c>
      <c r="AH74" s="585">
        <v>42.021277130554331</v>
      </c>
      <c r="AI74" s="585">
        <v>42.021277130554331</v>
      </c>
      <c r="AJ74" s="147"/>
      <c r="AK74" s="572">
        <v>0</v>
      </c>
      <c r="AL74" s="572">
        <v>0</v>
      </c>
      <c r="AM74" s="572">
        <v>0</v>
      </c>
      <c r="AN74" s="572">
        <v>0</v>
      </c>
      <c r="AO74" s="572">
        <v>1.7743722580824945</v>
      </c>
      <c r="AP74" s="572">
        <v>20.80221303070962</v>
      </c>
      <c r="AQ74" s="572">
        <v>20.714808774278062</v>
      </c>
      <c r="AR74" s="572">
        <v>20.627404517846511</v>
      </c>
      <c r="AS74" s="572">
        <v>20.544370474236537</v>
      </c>
      <c r="AT74" s="572">
        <v>20.461336430626559</v>
      </c>
      <c r="AU74" s="572">
        <v>20.382672599838163</v>
      </c>
      <c r="AV74" s="572">
        <v>20.304008769049766</v>
      </c>
      <c r="AW74" s="572">
        <v>20.227530044672154</v>
      </c>
      <c r="AX74" s="572">
        <v>20.155421533116126</v>
      </c>
      <c r="AY74" s="572">
        <v>20.083313021560095</v>
      </c>
      <c r="AZ74" s="572">
        <v>20.01557472282564</v>
      </c>
      <c r="BA74" s="572">
        <v>19.947836424091182</v>
      </c>
      <c r="BB74" s="572">
        <v>19.884468338178312</v>
      </c>
      <c r="BC74" s="572">
        <v>19.821100252265435</v>
      </c>
      <c r="BD74" s="572">
        <v>19.762102379174138</v>
      </c>
      <c r="BE74" s="572">
        <v>19.705289612493626</v>
      </c>
      <c r="BF74" s="572">
        <v>19.648476845813118</v>
      </c>
      <c r="BG74" s="572">
        <v>19.596034291954187</v>
      </c>
      <c r="BH74" s="572">
        <v>19.54577684450604</v>
      </c>
      <c r="BI74" s="572">
        <v>19.495519397057901</v>
      </c>
      <c r="BJ74" s="572">
        <v>19.449632162431335</v>
      </c>
      <c r="BK74" s="572">
        <v>19.405930034215558</v>
      </c>
      <c r="BL74" s="572">
        <v>19.362227905999781</v>
      </c>
      <c r="BM74" s="572">
        <v>19.320710884194792</v>
      </c>
      <c r="BN74" s="572">
        <v>19.281378968800595</v>
      </c>
      <c r="BO74" s="147"/>
      <c r="BP74" s="579">
        <v>0</v>
      </c>
      <c r="BQ74" s="579">
        <v>0</v>
      </c>
      <c r="BR74" s="579">
        <v>0</v>
      </c>
      <c r="BS74" s="579">
        <v>0</v>
      </c>
      <c r="BT74" s="579">
        <v>0.49034000091829671</v>
      </c>
      <c r="BU74" s="579">
        <v>5.7733580753283338</v>
      </c>
      <c r="BV74" s="579">
        <v>5.7733580753283338</v>
      </c>
      <c r="BW74" s="579">
        <v>5.7733580753283338</v>
      </c>
      <c r="BX74" s="579">
        <v>5.7733580753283338</v>
      </c>
      <c r="BY74" s="579">
        <v>5.7733580753283338</v>
      </c>
      <c r="BZ74" s="579">
        <v>5.7733580753283338</v>
      </c>
      <c r="CA74" s="579">
        <v>5.7733580753283338</v>
      </c>
      <c r="CB74" s="579">
        <v>5.7733580753283338</v>
      </c>
      <c r="CC74" s="579">
        <v>5.7733580753283338</v>
      </c>
      <c r="CD74" s="579">
        <v>5.7733580753283338</v>
      </c>
      <c r="CE74" s="579">
        <v>5.7733580753283338</v>
      </c>
      <c r="CF74" s="579">
        <v>5.7733580753283338</v>
      </c>
      <c r="CG74" s="579">
        <v>5.7733580753283338</v>
      </c>
      <c r="CH74" s="579">
        <v>5.7733580753283338</v>
      </c>
      <c r="CI74" s="579">
        <v>5.7733580753283338</v>
      </c>
      <c r="CJ74" s="579">
        <v>5.7733580753283338</v>
      </c>
      <c r="CK74" s="579">
        <v>5.7733580753283338</v>
      </c>
      <c r="CL74" s="579">
        <v>5.7733580753283338</v>
      </c>
      <c r="CM74" s="579">
        <v>5.7733580753283338</v>
      </c>
      <c r="CN74" s="579">
        <v>5.7733580753283338</v>
      </c>
      <c r="CO74" s="579">
        <v>5.7733580753283338</v>
      </c>
      <c r="CP74" s="579">
        <v>5.7733580753283338</v>
      </c>
      <c r="CQ74" s="579">
        <v>5.7733580753283338</v>
      </c>
      <c r="CR74" s="579">
        <v>5.7733580753283338</v>
      </c>
      <c r="CS74" s="579">
        <v>5.7733580753283338</v>
      </c>
      <c r="CT74" s="218"/>
      <c r="CU74" s="579">
        <v>0</v>
      </c>
      <c r="CV74" s="579">
        <v>0</v>
      </c>
      <c r="CW74" s="579">
        <v>0</v>
      </c>
      <c r="CX74" s="579">
        <v>0</v>
      </c>
      <c r="CY74" s="579">
        <v>0.24378331893655145</v>
      </c>
      <c r="CZ74" s="579">
        <v>2.8580431816105385</v>
      </c>
      <c r="DA74" s="579">
        <v>2.8460345968138556</v>
      </c>
      <c r="DB74" s="579">
        <v>2.8340260120171723</v>
      </c>
      <c r="DC74" s="579">
        <v>2.8226178564603237</v>
      </c>
      <c r="DD74" s="579">
        <v>2.8112097009034747</v>
      </c>
      <c r="DE74" s="579">
        <v>2.8004019745864599</v>
      </c>
      <c r="DF74" s="579">
        <v>2.7895942482694456</v>
      </c>
      <c r="DG74" s="579">
        <v>2.7790867365723479</v>
      </c>
      <c r="DH74" s="579">
        <v>2.7691796541150846</v>
      </c>
      <c r="DI74" s="579">
        <v>2.7592725716578212</v>
      </c>
      <c r="DJ74" s="579">
        <v>2.7499659184403917</v>
      </c>
      <c r="DK74" s="579">
        <v>2.7406592652229627</v>
      </c>
      <c r="DL74" s="579">
        <v>2.7319530412453679</v>
      </c>
      <c r="DM74" s="579">
        <v>2.7232468172677726</v>
      </c>
      <c r="DN74" s="579">
        <v>2.7151410225300112</v>
      </c>
      <c r="DO74" s="579">
        <v>2.7073354424121669</v>
      </c>
      <c r="DP74" s="579">
        <v>2.6995298622943236</v>
      </c>
      <c r="DQ74" s="579">
        <v>2.6923247114163136</v>
      </c>
      <c r="DR74" s="579">
        <v>2.6854197751582212</v>
      </c>
      <c r="DS74" s="579">
        <v>2.6785148389001283</v>
      </c>
      <c r="DT74" s="579">
        <v>2.6722103318818702</v>
      </c>
      <c r="DU74" s="579">
        <v>2.6662060394835287</v>
      </c>
      <c r="DV74" s="579">
        <v>2.6602017470851869</v>
      </c>
      <c r="DW74" s="579">
        <v>2.6544976693067621</v>
      </c>
      <c r="DX74" s="579">
        <v>2.649093806148255</v>
      </c>
      <c r="DY74" s="147"/>
      <c r="DZ74" s="572">
        <v>0</v>
      </c>
      <c r="EA74" s="572">
        <v>0</v>
      </c>
      <c r="EB74" s="572">
        <v>0</v>
      </c>
      <c r="EC74" s="572">
        <v>0</v>
      </c>
      <c r="ED74" s="572">
        <v>0</v>
      </c>
      <c r="EE74" s="572">
        <v>0</v>
      </c>
      <c r="EF74" s="572">
        <v>0</v>
      </c>
      <c r="EG74" s="572">
        <v>0</v>
      </c>
      <c r="EH74" s="572">
        <v>0</v>
      </c>
      <c r="EI74" s="572">
        <v>0</v>
      </c>
      <c r="EJ74" s="572">
        <v>0</v>
      </c>
      <c r="EK74" s="572">
        <v>0</v>
      </c>
      <c r="EL74" s="572">
        <v>0</v>
      </c>
      <c r="EM74" s="572">
        <v>0</v>
      </c>
      <c r="EN74" s="572">
        <v>0</v>
      </c>
      <c r="EO74" s="572">
        <v>0</v>
      </c>
      <c r="EP74" s="572">
        <v>0</v>
      </c>
      <c r="EQ74" s="572">
        <v>0</v>
      </c>
      <c r="ER74" s="572">
        <v>0</v>
      </c>
      <c r="ES74" s="572">
        <v>0</v>
      </c>
      <c r="ET74" s="572">
        <v>0</v>
      </c>
      <c r="EU74" s="572">
        <v>0</v>
      </c>
      <c r="EV74" s="572">
        <v>0</v>
      </c>
      <c r="EW74" s="572">
        <v>0</v>
      </c>
      <c r="EX74" s="572">
        <v>0</v>
      </c>
      <c r="EY74" s="572">
        <v>0</v>
      </c>
      <c r="EZ74" s="572">
        <v>0</v>
      </c>
      <c r="FA74" s="572">
        <v>0</v>
      </c>
      <c r="FB74" s="572">
        <v>0</v>
      </c>
      <c r="FC74" s="572">
        <v>0</v>
      </c>
      <c r="FD74" s="147"/>
      <c r="FE74" s="572">
        <v>0</v>
      </c>
      <c r="FF74" s="572">
        <v>0</v>
      </c>
      <c r="FG74" s="572">
        <v>0</v>
      </c>
      <c r="FH74" s="572">
        <v>0</v>
      </c>
      <c r="FI74" s="572">
        <v>0</v>
      </c>
      <c r="FJ74" s="572">
        <v>0</v>
      </c>
      <c r="FK74" s="572">
        <v>0</v>
      </c>
      <c r="FL74" s="572">
        <v>0</v>
      </c>
      <c r="FM74" s="572">
        <v>0</v>
      </c>
      <c r="FN74" s="572">
        <v>0</v>
      </c>
      <c r="FO74" s="572">
        <v>0</v>
      </c>
      <c r="FP74" s="572">
        <v>0</v>
      </c>
      <c r="FQ74" s="572">
        <v>0</v>
      </c>
      <c r="FR74" s="572">
        <v>0</v>
      </c>
      <c r="FS74" s="572">
        <v>0</v>
      </c>
      <c r="FT74" s="572">
        <v>0</v>
      </c>
      <c r="FU74" s="572">
        <v>0</v>
      </c>
      <c r="FV74" s="572">
        <v>0</v>
      </c>
      <c r="FW74" s="572">
        <v>0</v>
      </c>
      <c r="FX74" s="572">
        <v>0</v>
      </c>
      <c r="FY74" s="572">
        <v>0</v>
      </c>
      <c r="FZ74" s="572">
        <v>0</v>
      </c>
      <c r="GA74" s="572">
        <v>0</v>
      </c>
      <c r="GB74" s="572">
        <v>0</v>
      </c>
      <c r="GC74" s="572">
        <v>0</v>
      </c>
      <c r="GD74" s="572">
        <v>0</v>
      </c>
      <c r="GE74" s="572">
        <v>0</v>
      </c>
      <c r="GF74" s="572">
        <v>0</v>
      </c>
      <c r="GG74" s="572">
        <v>0</v>
      </c>
      <c r="GH74" s="572">
        <v>0</v>
      </c>
    </row>
    <row r="75" spans="1:190" x14ac:dyDescent="0.15">
      <c r="A75">
        <f t="shared" ref="A75:A113" si="7">A74+1</f>
        <v>67</v>
      </c>
      <c r="B75" s="67" t="str">
        <f ca="1">OFFSET(Inputs!$E$10,$A75,0)</f>
        <v>Fed 2</v>
      </c>
      <c r="C75" s="67">
        <f ca="1">OFFSET(Inputs!$B$10,$A75,0)</f>
        <v>67</v>
      </c>
      <c r="D75" s="69" t="str">
        <f ca="1">OFFSET(Inputs!$D$10,$A75,0)&amp;" - "&amp;OFFSET(Inputs!$F$10,$A75,0)</f>
        <v>2010-12 Fed App - Refrigerated Beverage Vending Machines</v>
      </c>
      <c r="E75" s="24"/>
      <c r="F75" s="585">
        <v>0</v>
      </c>
      <c r="G75" s="585">
        <v>0</v>
      </c>
      <c r="H75" s="585">
        <v>0</v>
      </c>
      <c r="I75" s="585">
        <v>0</v>
      </c>
      <c r="J75" s="585">
        <v>0</v>
      </c>
      <c r="K75" s="585">
        <v>0.59639678851813049</v>
      </c>
      <c r="L75" s="585">
        <v>1.7697953480416064</v>
      </c>
      <c r="M75" s="585">
        <v>1.7697953480416064</v>
      </c>
      <c r="N75" s="585">
        <v>1.7697953480416064</v>
      </c>
      <c r="O75" s="585">
        <v>1.7697953480416064</v>
      </c>
      <c r="P75" s="585">
        <v>1.7697953480416064</v>
      </c>
      <c r="Q75" s="585">
        <v>1.7697953480416064</v>
      </c>
      <c r="R75" s="585">
        <v>1.7697953480416064</v>
      </c>
      <c r="S75" s="585">
        <v>1.7697953480416064</v>
      </c>
      <c r="T75" s="585">
        <v>1.7697953480416064</v>
      </c>
      <c r="U75" s="585">
        <v>1.7697953480416064</v>
      </c>
      <c r="V75" s="585">
        <v>1.7697953480416064</v>
      </c>
      <c r="W75" s="585">
        <v>1.7697953480416064</v>
      </c>
      <c r="X75" s="585">
        <v>1.7697953480416064</v>
      </c>
      <c r="Y75" s="585">
        <v>1.7697953480416064</v>
      </c>
      <c r="Z75" s="585">
        <v>1.7697953480416064</v>
      </c>
      <c r="AA75" s="585">
        <v>1.7697953480416064</v>
      </c>
      <c r="AB75" s="585">
        <v>1.7697953480416064</v>
      </c>
      <c r="AC75" s="585">
        <v>1.7697953480416064</v>
      </c>
      <c r="AD75" s="585">
        <v>1.7697953480416064</v>
      </c>
      <c r="AE75" s="585">
        <v>1.7697953480416064</v>
      </c>
      <c r="AF75" s="585">
        <v>1.7697953480416064</v>
      </c>
      <c r="AG75" s="585">
        <v>1.7697953480416064</v>
      </c>
      <c r="AH75" s="585">
        <v>1.7697953480416064</v>
      </c>
      <c r="AI75" s="585">
        <v>1.7697953480416064</v>
      </c>
      <c r="AJ75" s="147"/>
      <c r="AK75" s="572">
        <v>0</v>
      </c>
      <c r="AL75" s="572">
        <v>0</v>
      </c>
      <c r="AM75" s="572">
        <v>0</v>
      </c>
      <c r="AN75" s="572">
        <v>0</v>
      </c>
      <c r="AO75" s="572">
        <v>0</v>
      </c>
      <c r="AP75" s="572">
        <v>1.531851115276698E-2</v>
      </c>
      <c r="AQ75" s="572">
        <v>3.9524662528278291E-2</v>
      </c>
      <c r="AR75" s="572">
        <v>3.6157449899094647E-2</v>
      </c>
      <c r="AS75" s="572">
        <v>3.4313500125970009E-2</v>
      </c>
      <c r="AT75" s="572">
        <v>3.3271267645508196E-2</v>
      </c>
      <c r="AU75" s="572">
        <v>3.2790237269910497E-2</v>
      </c>
      <c r="AV75" s="572">
        <v>3.2469550352845364E-2</v>
      </c>
      <c r="AW75" s="572">
        <v>3.2309206894312797E-2</v>
      </c>
      <c r="AX75" s="572">
        <v>3.2148863435780231E-2</v>
      </c>
      <c r="AY75" s="572">
        <v>3.2148863435780231E-2</v>
      </c>
      <c r="AZ75" s="572">
        <v>3.2068691706514073E-2</v>
      </c>
      <c r="BA75" s="572">
        <v>3.2068691706514073E-2</v>
      </c>
      <c r="BB75" s="572">
        <v>3.2068691706514073E-2</v>
      </c>
      <c r="BC75" s="572">
        <v>3.2068691706514073E-2</v>
      </c>
      <c r="BD75" s="572">
        <v>3.2068691706514073E-2</v>
      </c>
      <c r="BE75" s="572">
        <v>3.2068691706514073E-2</v>
      </c>
      <c r="BF75" s="572">
        <v>3.2068691706514073E-2</v>
      </c>
      <c r="BG75" s="572">
        <v>3.2068691706514073E-2</v>
      </c>
      <c r="BH75" s="572">
        <v>3.2068691706514073E-2</v>
      </c>
      <c r="BI75" s="572">
        <v>3.2068691706514073E-2</v>
      </c>
      <c r="BJ75" s="572">
        <v>3.2068691706514073E-2</v>
      </c>
      <c r="BK75" s="572">
        <v>3.2068691706514073E-2</v>
      </c>
      <c r="BL75" s="572">
        <v>3.2068691706514073E-2</v>
      </c>
      <c r="BM75" s="572">
        <v>3.2068691706514073E-2</v>
      </c>
      <c r="BN75" s="572">
        <v>3.2068691706514073E-2</v>
      </c>
      <c r="BO75" s="147"/>
      <c r="BP75" s="579">
        <v>0</v>
      </c>
      <c r="BQ75" s="579">
        <v>0</v>
      </c>
      <c r="BR75" s="579">
        <v>0</v>
      </c>
      <c r="BS75" s="579">
        <v>0</v>
      </c>
      <c r="BT75" s="579">
        <v>0</v>
      </c>
      <c r="BU75" s="579">
        <v>8.9693901587363276E-2</v>
      </c>
      <c r="BV75" s="579">
        <v>0.26616482991372037</v>
      </c>
      <c r="BW75" s="579">
        <v>0.26616482991372037</v>
      </c>
      <c r="BX75" s="579">
        <v>0.26616482991372037</v>
      </c>
      <c r="BY75" s="579">
        <v>0.26616482991372037</v>
      </c>
      <c r="BZ75" s="579">
        <v>0.26616482991372037</v>
      </c>
      <c r="CA75" s="579">
        <v>0.26616482991372037</v>
      </c>
      <c r="CB75" s="579">
        <v>0.26616482991372037</v>
      </c>
      <c r="CC75" s="579">
        <v>0.26616482991372037</v>
      </c>
      <c r="CD75" s="579">
        <v>0.26616482991372037</v>
      </c>
      <c r="CE75" s="579">
        <v>0.26616482991372037</v>
      </c>
      <c r="CF75" s="579">
        <v>0.26616482991372037</v>
      </c>
      <c r="CG75" s="579">
        <v>0.26616482991372037</v>
      </c>
      <c r="CH75" s="579">
        <v>0.26616482991372037</v>
      </c>
      <c r="CI75" s="579">
        <v>0.26616482991372037</v>
      </c>
      <c r="CJ75" s="579">
        <v>0.26616482991372037</v>
      </c>
      <c r="CK75" s="579">
        <v>0.26616482991372037</v>
      </c>
      <c r="CL75" s="579">
        <v>0.26616482991372037</v>
      </c>
      <c r="CM75" s="579">
        <v>0.26616482991372037</v>
      </c>
      <c r="CN75" s="579">
        <v>0.26616482991372037</v>
      </c>
      <c r="CO75" s="579">
        <v>0.26616482991372037</v>
      </c>
      <c r="CP75" s="579">
        <v>0.26616482991372037</v>
      </c>
      <c r="CQ75" s="579">
        <v>0.26616482991372037</v>
      </c>
      <c r="CR75" s="579">
        <v>0.26616482991372037</v>
      </c>
      <c r="CS75" s="579">
        <v>0.26616482991372037</v>
      </c>
      <c r="CT75" s="218"/>
      <c r="CU75" s="579">
        <v>0</v>
      </c>
      <c r="CV75" s="579">
        <v>0</v>
      </c>
      <c r="CW75" s="579">
        <v>0</v>
      </c>
      <c r="CX75" s="579">
        <v>0</v>
      </c>
      <c r="CY75" s="579">
        <v>0</v>
      </c>
      <c r="CZ75" s="579">
        <v>2.3037968316615776E-3</v>
      </c>
      <c r="DA75" s="579">
        <v>5.9442325299800874E-3</v>
      </c>
      <c r="DB75" s="579">
        <v>5.4378273245862694E-3</v>
      </c>
      <c r="DC75" s="579">
        <v>5.1605101882991359E-3</v>
      </c>
      <c r="DD75" s="579">
        <v>5.0037657199629723E-3</v>
      </c>
      <c r="DE75" s="579">
        <v>4.9314221191924532E-3</v>
      </c>
      <c r="DF75" s="579">
        <v>4.8831930520120657E-3</v>
      </c>
      <c r="DG75" s="579">
        <v>4.8590785184218716E-3</v>
      </c>
      <c r="DH75" s="579">
        <v>4.8349639848316783E-3</v>
      </c>
      <c r="DI75" s="579">
        <v>4.8349639848316783E-3</v>
      </c>
      <c r="DJ75" s="579">
        <v>4.8229067180366129E-3</v>
      </c>
      <c r="DK75" s="579">
        <v>4.8229067180366129E-3</v>
      </c>
      <c r="DL75" s="579">
        <v>4.8229067180366129E-3</v>
      </c>
      <c r="DM75" s="579">
        <v>4.8229067180366129E-3</v>
      </c>
      <c r="DN75" s="579">
        <v>4.8229067180366129E-3</v>
      </c>
      <c r="DO75" s="579">
        <v>4.8229067180366129E-3</v>
      </c>
      <c r="DP75" s="579">
        <v>4.8229067180366129E-3</v>
      </c>
      <c r="DQ75" s="579">
        <v>4.8229067180366129E-3</v>
      </c>
      <c r="DR75" s="579">
        <v>4.8229067180366129E-3</v>
      </c>
      <c r="DS75" s="579">
        <v>4.8229067180366129E-3</v>
      </c>
      <c r="DT75" s="579">
        <v>4.8229067180366129E-3</v>
      </c>
      <c r="DU75" s="579">
        <v>4.8229067180366129E-3</v>
      </c>
      <c r="DV75" s="579">
        <v>4.8229067180366129E-3</v>
      </c>
      <c r="DW75" s="579">
        <v>4.8229067180366129E-3</v>
      </c>
      <c r="DX75" s="579">
        <v>4.8229067180366129E-3</v>
      </c>
      <c r="DY75" s="147"/>
      <c r="DZ75" s="572">
        <v>0</v>
      </c>
      <c r="EA75" s="572">
        <v>0</v>
      </c>
      <c r="EB75" s="572">
        <v>0</v>
      </c>
      <c r="EC75" s="572">
        <v>0</v>
      </c>
      <c r="ED75" s="572">
        <v>0</v>
      </c>
      <c r="EE75" s="572">
        <v>-6.9422433554492437E-3</v>
      </c>
      <c r="EF75" s="572">
        <v>-2.0600966054788408E-2</v>
      </c>
      <c r="EG75" s="572">
        <v>-2.0600966054788408E-2</v>
      </c>
      <c r="EH75" s="572">
        <v>-2.0600966054788408E-2</v>
      </c>
      <c r="EI75" s="572">
        <v>-2.0600966054788408E-2</v>
      </c>
      <c r="EJ75" s="572">
        <v>-2.0600966054788408E-2</v>
      </c>
      <c r="EK75" s="572">
        <v>-2.0600966054788408E-2</v>
      </c>
      <c r="EL75" s="572">
        <v>-2.0600966054788408E-2</v>
      </c>
      <c r="EM75" s="572">
        <v>-2.0600966054788408E-2</v>
      </c>
      <c r="EN75" s="572">
        <v>-2.0600966054788408E-2</v>
      </c>
      <c r="EO75" s="572">
        <v>-2.0600966054788408E-2</v>
      </c>
      <c r="EP75" s="572">
        <v>-2.0600966054788408E-2</v>
      </c>
      <c r="EQ75" s="572">
        <v>-2.0600966054788408E-2</v>
      </c>
      <c r="ER75" s="572">
        <v>-2.0600966054788408E-2</v>
      </c>
      <c r="ES75" s="572">
        <v>-2.0600966054788408E-2</v>
      </c>
      <c r="ET75" s="572">
        <v>-2.0600966054788408E-2</v>
      </c>
      <c r="EU75" s="572">
        <v>-2.0600966054788408E-2</v>
      </c>
      <c r="EV75" s="572">
        <v>-2.0600966054788408E-2</v>
      </c>
      <c r="EW75" s="572">
        <v>-2.0600966054788408E-2</v>
      </c>
      <c r="EX75" s="572">
        <v>-2.0600966054788408E-2</v>
      </c>
      <c r="EY75" s="572">
        <v>-2.0600966054788408E-2</v>
      </c>
      <c r="EZ75" s="572">
        <v>-2.0600966054788408E-2</v>
      </c>
      <c r="FA75" s="572">
        <v>-2.0600966054788408E-2</v>
      </c>
      <c r="FB75" s="572">
        <v>-2.0600966054788408E-2</v>
      </c>
      <c r="FC75" s="572">
        <v>-2.0600966054788408E-2</v>
      </c>
      <c r="FD75" s="147"/>
      <c r="FE75" s="572">
        <v>0</v>
      </c>
      <c r="FF75" s="572">
        <v>0</v>
      </c>
      <c r="FG75" s="572">
        <v>0</v>
      </c>
      <c r="FH75" s="572">
        <v>0</v>
      </c>
      <c r="FI75" s="572">
        <v>0</v>
      </c>
      <c r="FJ75" s="572">
        <v>-1.7831221480904942E-4</v>
      </c>
      <c r="FK75" s="572">
        <v>-4.6007931480498347E-4</v>
      </c>
      <c r="FL75" s="572">
        <v>-4.2088391678914334E-4</v>
      </c>
      <c r="FM75" s="572">
        <v>-3.9941977025665976E-4</v>
      </c>
      <c r="FN75" s="572">
        <v>-3.8728786134699595E-4</v>
      </c>
      <c r="FO75" s="572">
        <v>-3.8168851877330321E-4</v>
      </c>
      <c r="FP75" s="572">
        <v>-3.7795562372417617E-4</v>
      </c>
      <c r="FQ75" s="572">
        <v>-3.7608917619961043E-4</v>
      </c>
      <c r="FR75" s="572">
        <v>-3.7422272867504924E-4</v>
      </c>
      <c r="FS75" s="572">
        <v>-3.7422272867504924E-4</v>
      </c>
      <c r="FT75" s="572">
        <v>-3.7328950491276634E-4</v>
      </c>
      <c r="FU75" s="572">
        <v>-3.7328950491276634E-4</v>
      </c>
      <c r="FV75" s="572">
        <v>-3.7328950491276634E-4</v>
      </c>
      <c r="FW75" s="572">
        <v>-3.7328950491276634E-4</v>
      </c>
      <c r="FX75" s="572">
        <v>-3.7328950491276634E-4</v>
      </c>
      <c r="FY75" s="572">
        <v>-3.7328950491276634E-4</v>
      </c>
      <c r="FZ75" s="572">
        <v>-3.7328950491276634E-4</v>
      </c>
      <c r="GA75" s="572">
        <v>-3.7328950491276634E-4</v>
      </c>
      <c r="GB75" s="572">
        <v>-3.7328950491276634E-4</v>
      </c>
      <c r="GC75" s="572">
        <v>-3.7328950491276634E-4</v>
      </c>
      <c r="GD75" s="572">
        <v>-3.7328950491276634E-4</v>
      </c>
      <c r="GE75" s="572">
        <v>-3.7328950491276634E-4</v>
      </c>
      <c r="GF75" s="572">
        <v>-3.7328950491276634E-4</v>
      </c>
      <c r="GG75" s="572">
        <v>-3.7328950491276634E-4</v>
      </c>
      <c r="GH75" s="572">
        <v>-3.7328950491276634E-4</v>
      </c>
    </row>
    <row r="76" spans="1:190" x14ac:dyDescent="0.15">
      <c r="A76">
        <f t="shared" si="7"/>
        <v>68</v>
      </c>
      <c r="B76" s="67" t="str">
        <f ca="1">OFFSET(Inputs!$E$10,$A76,0)</f>
        <v>Fed 3</v>
      </c>
      <c r="C76" s="67">
        <f ca="1">OFFSET(Inputs!$B$10,$A76,0)</f>
        <v>68</v>
      </c>
      <c r="D76" s="69" t="str">
        <f ca="1">OFFSET(Inputs!$D$10,$A76,0)&amp;" - "&amp;OFFSET(Inputs!$F$10,$A76,0)</f>
        <v>2010-12 Fed App - Commercial Refrigeration</v>
      </c>
      <c r="E76" s="24"/>
      <c r="F76" s="585">
        <v>0</v>
      </c>
      <c r="G76" s="585">
        <v>0</v>
      </c>
      <c r="H76" s="585">
        <v>0</v>
      </c>
      <c r="I76" s="585">
        <v>0</v>
      </c>
      <c r="J76" s="585">
        <v>0</v>
      </c>
      <c r="K76" s="585">
        <v>0</v>
      </c>
      <c r="L76" s="585">
        <v>6.442724245922264</v>
      </c>
      <c r="M76" s="585">
        <v>6.442724245922264</v>
      </c>
      <c r="N76" s="585">
        <v>6.442724245922264</v>
      </c>
      <c r="O76" s="585">
        <v>6.442724245922264</v>
      </c>
      <c r="P76" s="585">
        <v>6.442724245922264</v>
      </c>
      <c r="Q76" s="585">
        <v>6.442724245922264</v>
      </c>
      <c r="R76" s="585">
        <v>6.442724245922264</v>
      </c>
      <c r="S76" s="585">
        <v>6.442724245922264</v>
      </c>
      <c r="T76" s="585">
        <v>6.442724245922264</v>
      </c>
      <c r="U76" s="585">
        <v>6.442724245922264</v>
      </c>
      <c r="V76" s="585">
        <v>6.442724245922264</v>
      </c>
      <c r="W76" s="585">
        <v>6.442724245922264</v>
      </c>
      <c r="X76" s="585">
        <v>6.442724245922264</v>
      </c>
      <c r="Y76" s="585">
        <v>6.442724245922264</v>
      </c>
      <c r="Z76" s="585">
        <v>6.442724245922264</v>
      </c>
      <c r="AA76" s="585">
        <v>6.442724245922264</v>
      </c>
      <c r="AB76" s="585">
        <v>6.442724245922264</v>
      </c>
      <c r="AC76" s="585">
        <v>6.442724245922264</v>
      </c>
      <c r="AD76" s="585">
        <v>6.442724245922264</v>
      </c>
      <c r="AE76" s="585">
        <v>6.442724245922264</v>
      </c>
      <c r="AF76" s="585">
        <v>6.442724245922264</v>
      </c>
      <c r="AG76" s="585">
        <v>6.442724245922264</v>
      </c>
      <c r="AH76" s="585">
        <v>6.442724245922264</v>
      </c>
      <c r="AI76" s="585">
        <v>6.442724245922264</v>
      </c>
      <c r="AJ76" s="147"/>
      <c r="AK76" s="572">
        <v>0</v>
      </c>
      <c r="AL76" s="572">
        <v>0</v>
      </c>
      <c r="AM76" s="572">
        <v>0</v>
      </c>
      <c r="AN76" s="572">
        <v>0</v>
      </c>
      <c r="AO76" s="572">
        <v>0</v>
      </c>
      <c r="AP76" s="572">
        <v>0</v>
      </c>
      <c r="AQ76" s="572">
        <v>1.6409135450045558</v>
      </c>
      <c r="AR76" s="572">
        <v>1.6120469190207016</v>
      </c>
      <c r="AS76" s="572">
        <v>1.5910275311683799</v>
      </c>
      <c r="AT76" s="572">
        <v>1.5761738304194064</v>
      </c>
      <c r="AU76" s="572">
        <v>1.5658042657455946</v>
      </c>
      <c r="AV76" s="572">
        <v>1.5582372861187588</v>
      </c>
      <c r="AW76" s="572">
        <v>1.5531926330342014</v>
      </c>
      <c r="AX76" s="572">
        <v>1.5495492724731328</v>
      </c>
      <c r="AY76" s="572">
        <v>1.5470269459308541</v>
      </c>
      <c r="AZ76" s="572">
        <v>1.5453453949026681</v>
      </c>
      <c r="BA76" s="572">
        <v>1.5442243608838775</v>
      </c>
      <c r="BB76" s="572">
        <v>1.5433835853697848</v>
      </c>
      <c r="BC76" s="572">
        <v>1.5428230683603894</v>
      </c>
      <c r="BD76" s="572">
        <v>1.5422625513509942</v>
      </c>
      <c r="BE76" s="572">
        <v>1.541982292846297</v>
      </c>
      <c r="BF76" s="572">
        <v>1.541982292846297</v>
      </c>
      <c r="BG76" s="572">
        <v>1.541702034341599</v>
      </c>
      <c r="BH76" s="572">
        <v>1.541702034341599</v>
      </c>
      <c r="BI76" s="572">
        <v>1.541702034341599</v>
      </c>
      <c r="BJ76" s="572">
        <v>1.5414217758369018</v>
      </c>
      <c r="BK76" s="572">
        <v>1.5414217758369018</v>
      </c>
      <c r="BL76" s="572">
        <v>1.5414217758369018</v>
      </c>
      <c r="BM76" s="572">
        <v>1.5414217758369018</v>
      </c>
      <c r="BN76" s="572">
        <v>1.5414217758369018</v>
      </c>
      <c r="BO76" s="147"/>
      <c r="BP76" s="579">
        <v>0</v>
      </c>
      <c r="BQ76" s="579">
        <v>0</v>
      </c>
      <c r="BR76" s="579">
        <v>0</v>
      </c>
      <c r="BS76" s="579">
        <v>0</v>
      </c>
      <c r="BT76" s="579">
        <v>0</v>
      </c>
      <c r="BU76" s="579">
        <v>0</v>
      </c>
      <c r="BV76" s="579">
        <v>1.07993403725351</v>
      </c>
      <c r="BW76" s="579">
        <v>1.07993403725351</v>
      </c>
      <c r="BX76" s="579">
        <v>1.07993403725351</v>
      </c>
      <c r="BY76" s="579">
        <v>1.07993403725351</v>
      </c>
      <c r="BZ76" s="579">
        <v>1.07993403725351</v>
      </c>
      <c r="CA76" s="579">
        <v>1.07993403725351</v>
      </c>
      <c r="CB76" s="579">
        <v>1.07993403725351</v>
      </c>
      <c r="CC76" s="579">
        <v>1.07993403725351</v>
      </c>
      <c r="CD76" s="579">
        <v>1.07993403725351</v>
      </c>
      <c r="CE76" s="579">
        <v>1.07993403725351</v>
      </c>
      <c r="CF76" s="579">
        <v>1.07993403725351</v>
      </c>
      <c r="CG76" s="579">
        <v>1.07993403725351</v>
      </c>
      <c r="CH76" s="579">
        <v>1.07993403725351</v>
      </c>
      <c r="CI76" s="579">
        <v>1.07993403725351</v>
      </c>
      <c r="CJ76" s="579">
        <v>1.07993403725351</v>
      </c>
      <c r="CK76" s="579">
        <v>1.07993403725351</v>
      </c>
      <c r="CL76" s="579">
        <v>1.07993403725351</v>
      </c>
      <c r="CM76" s="579">
        <v>1.07993403725351</v>
      </c>
      <c r="CN76" s="579">
        <v>1.07993403725351</v>
      </c>
      <c r="CO76" s="579">
        <v>1.07993403725351</v>
      </c>
      <c r="CP76" s="579">
        <v>1.07993403725351</v>
      </c>
      <c r="CQ76" s="579">
        <v>1.07993403725351</v>
      </c>
      <c r="CR76" s="579">
        <v>1.07993403725351</v>
      </c>
      <c r="CS76" s="579">
        <v>1.07993403725351</v>
      </c>
      <c r="CT76" s="218"/>
      <c r="CU76" s="579">
        <v>0</v>
      </c>
      <c r="CV76" s="579">
        <v>0</v>
      </c>
      <c r="CW76" s="579">
        <v>0</v>
      </c>
      <c r="CX76" s="579">
        <v>0</v>
      </c>
      <c r="CY76" s="579">
        <v>0</v>
      </c>
      <c r="CZ76" s="579">
        <v>0</v>
      </c>
      <c r="DA76" s="579">
        <v>0.27505109978318965</v>
      </c>
      <c r="DB76" s="579">
        <v>0.27021245532927524</v>
      </c>
      <c r="DC76" s="579">
        <v>0.26668917053273566</v>
      </c>
      <c r="DD76" s="579">
        <v>0.26419938260984777</v>
      </c>
      <c r="DE76" s="579">
        <v>0.26246122877688816</v>
      </c>
      <c r="DF76" s="579">
        <v>0.26119284625013395</v>
      </c>
      <c r="DG76" s="579">
        <v>0.26034725789896446</v>
      </c>
      <c r="DH76" s="579">
        <v>0.25973655520089756</v>
      </c>
      <c r="DI76" s="579">
        <v>0.25931376102531284</v>
      </c>
      <c r="DJ76" s="579">
        <v>0.25903189824158973</v>
      </c>
      <c r="DK76" s="579">
        <v>0.25884398971910755</v>
      </c>
      <c r="DL76" s="579">
        <v>0.25870305832724605</v>
      </c>
      <c r="DM76" s="579">
        <v>0.25860910406600496</v>
      </c>
      <c r="DN76" s="579">
        <v>0.25851514980476387</v>
      </c>
      <c r="DO76" s="579">
        <v>0.25846817267414335</v>
      </c>
      <c r="DP76" s="579">
        <v>0.25846817267414335</v>
      </c>
      <c r="DQ76" s="579">
        <v>0.25842119554352283</v>
      </c>
      <c r="DR76" s="579">
        <v>0.25842119554352283</v>
      </c>
      <c r="DS76" s="579">
        <v>0.25842119554352283</v>
      </c>
      <c r="DT76" s="579">
        <v>0.25837421841290237</v>
      </c>
      <c r="DU76" s="579">
        <v>0.25837421841290237</v>
      </c>
      <c r="DV76" s="579">
        <v>0.25837421841290237</v>
      </c>
      <c r="DW76" s="579">
        <v>0.25837421841290237</v>
      </c>
      <c r="DX76" s="579">
        <v>0.25837421841290237</v>
      </c>
      <c r="DY76" s="147"/>
      <c r="DZ76" s="572">
        <v>0</v>
      </c>
      <c r="EA76" s="572">
        <v>0</v>
      </c>
      <c r="EB76" s="572">
        <v>0</v>
      </c>
      <c r="EC76" s="572">
        <v>0</v>
      </c>
      <c r="ED76" s="572">
        <v>0</v>
      </c>
      <c r="EE76" s="572">
        <v>0</v>
      </c>
      <c r="EF76" s="572">
        <v>-0.14641940673930409</v>
      </c>
      <c r="EG76" s="572">
        <v>-0.14641940673930409</v>
      </c>
      <c r="EH76" s="572">
        <v>-0.14641940673930409</v>
      </c>
      <c r="EI76" s="572">
        <v>-0.14641940673930409</v>
      </c>
      <c r="EJ76" s="572">
        <v>-0.14641940673930409</v>
      </c>
      <c r="EK76" s="572">
        <v>-0.14641940673930409</v>
      </c>
      <c r="EL76" s="572">
        <v>-0.14641940673930409</v>
      </c>
      <c r="EM76" s="572">
        <v>-0.14641940673930409</v>
      </c>
      <c r="EN76" s="572">
        <v>-0.14641940673930409</v>
      </c>
      <c r="EO76" s="572">
        <v>-0.14641940673930409</v>
      </c>
      <c r="EP76" s="572">
        <v>-0.14641940673930409</v>
      </c>
      <c r="EQ76" s="572">
        <v>-0.14641940673930409</v>
      </c>
      <c r="ER76" s="572">
        <v>-0.14641940673930409</v>
      </c>
      <c r="ES76" s="572">
        <v>-0.14641940673930409</v>
      </c>
      <c r="ET76" s="572">
        <v>-0.14641940673930409</v>
      </c>
      <c r="EU76" s="572">
        <v>-0.14641940673930409</v>
      </c>
      <c r="EV76" s="572">
        <v>-0.14641940673930409</v>
      </c>
      <c r="EW76" s="572">
        <v>-0.14641940673930409</v>
      </c>
      <c r="EX76" s="572">
        <v>-0.14641940673930409</v>
      </c>
      <c r="EY76" s="572">
        <v>-0.14641940673930409</v>
      </c>
      <c r="EZ76" s="572">
        <v>-0.14641940673930409</v>
      </c>
      <c r="FA76" s="572">
        <v>-0.14641940673930409</v>
      </c>
      <c r="FB76" s="572">
        <v>-0.14641940673930409</v>
      </c>
      <c r="FC76" s="572">
        <v>-0.14641940673930409</v>
      </c>
      <c r="FD76" s="147"/>
      <c r="FE76" s="572">
        <v>0</v>
      </c>
      <c r="FF76" s="572">
        <v>0</v>
      </c>
      <c r="FG76" s="572">
        <v>0</v>
      </c>
      <c r="FH76" s="572">
        <v>0</v>
      </c>
      <c r="FI76" s="572">
        <v>0</v>
      </c>
      <c r="FJ76" s="572">
        <v>0</v>
      </c>
      <c r="FK76" s="572">
        <v>-3.7291924750950216E-2</v>
      </c>
      <c r="FL76" s="572">
        <v>-3.663589259905476E-2</v>
      </c>
      <c r="FM76" s="572">
        <v>-3.6158199284567781E-2</v>
      </c>
      <c r="FN76" s="572">
        <v>-3.5820629342330317E-2</v>
      </c>
      <c r="FO76" s="572">
        <v>-3.5584967307183406E-2</v>
      </c>
      <c r="FP76" s="572">
        <v>-3.5412997713968088E-2</v>
      </c>
      <c r="FQ76" s="572">
        <v>-3.5298351318491218E-2</v>
      </c>
      <c r="FR76" s="572">
        <v>-3.5215551143980138E-2</v>
      </c>
      <c r="FS76" s="572">
        <v>-3.5158227946241703E-2</v>
      </c>
      <c r="FT76" s="572">
        <v>-3.5120012481082742E-2</v>
      </c>
      <c r="FU76" s="572">
        <v>-3.5094535504310097E-2</v>
      </c>
      <c r="FV76" s="572">
        <v>-3.5075427771730623E-2</v>
      </c>
      <c r="FW76" s="572">
        <v>-3.5062689283344307E-2</v>
      </c>
      <c r="FX76" s="572">
        <v>-3.5049950794957992E-2</v>
      </c>
      <c r="FY76" s="572">
        <v>-3.5043581550764834E-2</v>
      </c>
      <c r="FZ76" s="572">
        <v>-3.5043581550764834E-2</v>
      </c>
      <c r="GA76" s="572">
        <v>-3.5037212306571669E-2</v>
      </c>
      <c r="GB76" s="572">
        <v>-3.5037212306571669E-2</v>
      </c>
      <c r="GC76" s="572">
        <v>-3.5037212306571669E-2</v>
      </c>
      <c r="GD76" s="572">
        <v>-3.5030843062378497E-2</v>
      </c>
      <c r="GE76" s="572">
        <v>-3.5030843062378497E-2</v>
      </c>
      <c r="GF76" s="572">
        <v>-3.5030843062378497E-2</v>
      </c>
      <c r="GG76" s="572">
        <v>-3.5030843062378497E-2</v>
      </c>
      <c r="GH76" s="572">
        <v>-3.5030843062378497E-2</v>
      </c>
    </row>
    <row r="77" spans="1:190" x14ac:dyDescent="0.15">
      <c r="A77">
        <f t="shared" si="7"/>
        <v>69</v>
      </c>
      <c r="B77" s="67" t="str">
        <f ca="1">OFFSET(Inputs!$E$10,$A77,0)</f>
        <v>Fed 4</v>
      </c>
      <c r="C77" s="67">
        <f ca="1">OFFSET(Inputs!$B$10,$A77,0)</f>
        <v>69</v>
      </c>
      <c r="D77" s="69" t="str">
        <f ca="1">OFFSET(Inputs!$D$10,$A77,0)&amp;" - "&amp;OFFSET(Inputs!$F$10,$A77,0)</f>
        <v xml:space="preserve"> - ASHRAE Products (Commercial boilers)</v>
      </c>
      <c r="E77" s="24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85"/>
      <c r="AG77" s="585"/>
      <c r="AH77" s="585"/>
      <c r="AI77" s="585"/>
      <c r="AJ77" s="147"/>
      <c r="AK77" s="572"/>
      <c r="AL77" s="572"/>
      <c r="AM77" s="572"/>
      <c r="AN77" s="572"/>
      <c r="AO77" s="572"/>
      <c r="AP77" s="572"/>
      <c r="AQ77" s="572"/>
      <c r="AR77" s="572"/>
      <c r="AS77" s="572"/>
      <c r="AT77" s="572"/>
      <c r="AU77" s="572"/>
      <c r="AV77" s="572"/>
      <c r="AW77" s="572"/>
      <c r="AX77" s="572"/>
      <c r="AY77" s="572"/>
      <c r="AZ77" s="572"/>
      <c r="BA77" s="572"/>
      <c r="BB77" s="572"/>
      <c r="BC77" s="572"/>
      <c r="BD77" s="572"/>
      <c r="BE77" s="572"/>
      <c r="BF77" s="572"/>
      <c r="BG77" s="572"/>
      <c r="BH77" s="572"/>
      <c r="BI77" s="572"/>
      <c r="BJ77" s="572"/>
      <c r="BK77" s="572"/>
      <c r="BL77" s="572"/>
      <c r="BM77" s="572"/>
      <c r="BN77" s="572"/>
      <c r="BO77" s="147"/>
      <c r="BP77" s="579"/>
      <c r="BQ77" s="579"/>
      <c r="BR77" s="579"/>
      <c r="BS77" s="579"/>
      <c r="BT77" s="579"/>
      <c r="BU77" s="579"/>
      <c r="BV77" s="579"/>
      <c r="BW77" s="579"/>
      <c r="BX77" s="579"/>
      <c r="BY77" s="579"/>
      <c r="BZ77" s="579"/>
      <c r="CA77" s="579"/>
      <c r="CB77" s="579"/>
      <c r="CC77" s="579"/>
      <c r="CD77" s="579"/>
      <c r="CE77" s="579"/>
      <c r="CF77" s="579"/>
      <c r="CG77" s="579"/>
      <c r="CH77" s="579"/>
      <c r="CI77" s="579"/>
      <c r="CJ77" s="579"/>
      <c r="CK77" s="579"/>
      <c r="CL77" s="579"/>
      <c r="CM77" s="579"/>
      <c r="CN77" s="579"/>
      <c r="CO77" s="579"/>
      <c r="CP77" s="579"/>
      <c r="CQ77" s="579"/>
      <c r="CR77" s="579"/>
      <c r="CS77" s="579"/>
      <c r="CT77" s="218"/>
      <c r="CU77" s="579"/>
      <c r="CV77" s="579"/>
      <c r="CW77" s="579"/>
      <c r="CX77" s="579"/>
      <c r="CY77" s="579"/>
      <c r="CZ77" s="579"/>
      <c r="DA77" s="579"/>
      <c r="DB77" s="579"/>
      <c r="DC77" s="579"/>
      <c r="DD77" s="579"/>
      <c r="DE77" s="579"/>
      <c r="DF77" s="579"/>
      <c r="DG77" s="579"/>
      <c r="DH77" s="579"/>
      <c r="DI77" s="579"/>
      <c r="DJ77" s="579"/>
      <c r="DK77" s="579"/>
      <c r="DL77" s="579"/>
      <c r="DM77" s="579"/>
      <c r="DN77" s="579"/>
      <c r="DO77" s="579"/>
      <c r="DP77" s="579"/>
      <c r="DQ77" s="579"/>
      <c r="DR77" s="579"/>
      <c r="DS77" s="579"/>
      <c r="DT77" s="579"/>
      <c r="DU77" s="579"/>
      <c r="DV77" s="579"/>
      <c r="DW77" s="579"/>
      <c r="DX77" s="579"/>
      <c r="DY77" s="147"/>
      <c r="DZ77" s="572"/>
      <c r="EA77" s="572"/>
      <c r="EB77" s="572"/>
      <c r="EC77" s="572"/>
      <c r="ED77" s="572"/>
      <c r="EE77" s="572"/>
      <c r="EF77" s="572"/>
      <c r="EG77" s="572"/>
      <c r="EH77" s="572"/>
      <c r="EI77" s="572"/>
      <c r="EJ77" s="572"/>
      <c r="EK77" s="572"/>
      <c r="EL77" s="572"/>
      <c r="EM77" s="572"/>
      <c r="EN77" s="572"/>
      <c r="EO77" s="572"/>
      <c r="EP77" s="572"/>
      <c r="EQ77" s="572"/>
      <c r="ER77" s="572"/>
      <c r="ES77" s="572"/>
      <c r="ET77" s="572"/>
      <c r="EU77" s="572"/>
      <c r="EV77" s="572"/>
      <c r="EW77" s="572"/>
      <c r="EX77" s="572"/>
      <c r="EY77" s="572"/>
      <c r="EZ77" s="572"/>
      <c r="FA77" s="572"/>
      <c r="FB77" s="572"/>
      <c r="FC77" s="572"/>
      <c r="FD77" s="147"/>
      <c r="FE77" s="572"/>
      <c r="FF77" s="572"/>
      <c r="FG77" s="572"/>
      <c r="FH77" s="572"/>
      <c r="FI77" s="572"/>
      <c r="FJ77" s="572"/>
      <c r="FK77" s="572"/>
      <c r="FL77" s="572"/>
      <c r="FM77" s="572"/>
      <c r="FN77" s="572"/>
      <c r="FO77" s="572"/>
      <c r="FP77" s="572"/>
      <c r="FQ77" s="572"/>
      <c r="FR77" s="572"/>
      <c r="FS77" s="572"/>
      <c r="FT77" s="572"/>
      <c r="FU77" s="572"/>
      <c r="FV77" s="572"/>
      <c r="FW77" s="572"/>
      <c r="FX77" s="572"/>
      <c r="FY77" s="572"/>
      <c r="FZ77" s="572"/>
      <c r="GA77" s="572"/>
      <c r="GB77" s="572"/>
      <c r="GC77" s="572"/>
      <c r="GD77" s="572"/>
      <c r="GE77" s="572"/>
      <c r="GF77" s="572"/>
      <c r="GG77" s="572"/>
      <c r="GH77" s="572"/>
    </row>
    <row r="78" spans="1:190" x14ac:dyDescent="0.15">
      <c r="A78">
        <f t="shared" si="7"/>
        <v>70</v>
      </c>
      <c r="B78" s="67" t="str">
        <f ca="1">OFFSET(Inputs!$E$10,$A78,0)</f>
        <v>Fed 5</v>
      </c>
      <c r="C78" s="67">
        <f ca="1">OFFSET(Inputs!$B$10,$A78,0)</f>
        <v>70</v>
      </c>
      <c r="D78" s="69" t="str">
        <f ca="1">OFFSET(Inputs!$D$10,$A78,0)&amp;" - "&amp;OFFSET(Inputs!$F$10,$A78,0)</f>
        <v>2010-12 Fed App - Residential Electric &amp; Gas Ranges</v>
      </c>
      <c r="E78" s="24"/>
      <c r="F78" s="585">
        <v>0</v>
      </c>
      <c r="G78" s="585">
        <v>0</v>
      </c>
      <c r="H78" s="585">
        <v>0</v>
      </c>
      <c r="I78" s="585">
        <v>0</v>
      </c>
      <c r="J78" s="585">
        <v>0</v>
      </c>
      <c r="K78" s="585">
        <v>0</v>
      </c>
      <c r="L78" s="585">
        <v>0</v>
      </c>
      <c r="M78" s="585">
        <v>0</v>
      </c>
      <c r="N78" s="585">
        <v>0</v>
      </c>
      <c r="O78" s="585">
        <v>0</v>
      </c>
      <c r="P78" s="585">
        <v>0</v>
      </c>
      <c r="Q78" s="585">
        <v>0</v>
      </c>
      <c r="R78" s="585">
        <v>0</v>
      </c>
      <c r="S78" s="585">
        <v>0</v>
      </c>
      <c r="T78" s="585">
        <v>0</v>
      </c>
      <c r="U78" s="585">
        <v>0</v>
      </c>
      <c r="V78" s="585">
        <v>0</v>
      </c>
      <c r="W78" s="585">
        <v>0</v>
      </c>
      <c r="X78" s="585">
        <v>0</v>
      </c>
      <c r="Y78" s="585">
        <v>0</v>
      </c>
      <c r="Z78" s="585">
        <v>0</v>
      </c>
      <c r="AA78" s="585">
        <v>0</v>
      </c>
      <c r="AB78" s="585">
        <v>0</v>
      </c>
      <c r="AC78" s="585">
        <v>0</v>
      </c>
      <c r="AD78" s="585">
        <v>0</v>
      </c>
      <c r="AE78" s="585">
        <v>0</v>
      </c>
      <c r="AF78" s="585">
        <v>0</v>
      </c>
      <c r="AG78" s="585">
        <v>0</v>
      </c>
      <c r="AH78" s="585">
        <v>0</v>
      </c>
      <c r="AI78" s="585">
        <v>0</v>
      </c>
      <c r="AJ78" s="147"/>
      <c r="AK78" s="572">
        <v>0</v>
      </c>
      <c r="AL78" s="572">
        <v>0</v>
      </c>
      <c r="AM78" s="572">
        <v>0</v>
      </c>
      <c r="AN78" s="572">
        <v>0</v>
      </c>
      <c r="AO78" s="572">
        <v>0</v>
      </c>
      <c r="AP78" s="572">
        <v>0</v>
      </c>
      <c r="AQ78" s="572">
        <v>0</v>
      </c>
      <c r="AR78" s="572">
        <v>0</v>
      </c>
      <c r="AS78" s="572">
        <v>0</v>
      </c>
      <c r="AT78" s="572">
        <v>0</v>
      </c>
      <c r="AU78" s="572">
        <v>0</v>
      </c>
      <c r="AV78" s="572">
        <v>0</v>
      </c>
      <c r="AW78" s="572">
        <v>0</v>
      </c>
      <c r="AX78" s="572">
        <v>0</v>
      </c>
      <c r="AY78" s="572">
        <v>0</v>
      </c>
      <c r="AZ78" s="572">
        <v>0</v>
      </c>
      <c r="BA78" s="572">
        <v>0</v>
      </c>
      <c r="BB78" s="572">
        <v>0</v>
      </c>
      <c r="BC78" s="572">
        <v>0</v>
      </c>
      <c r="BD78" s="572">
        <v>0</v>
      </c>
      <c r="BE78" s="572">
        <v>0</v>
      </c>
      <c r="BF78" s="572">
        <v>0</v>
      </c>
      <c r="BG78" s="572">
        <v>0</v>
      </c>
      <c r="BH78" s="572">
        <v>0</v>
      </c>
      <c r="BI78" s="572">
        <v>0</v>
      </c>
      <c r="BJ78" s="572">
        <v>0</v>
      </c>
      <c r="BK78" s="572">
        <v>0</v>
      </c>
      <c r="BL78" s="572">
        <v>0</v>
      </c>
      <c r="BM78" s="572">
        <v>0</v>
      </c>
      <c r="BN78" s="572">
        <v>0</v>
      </c>
      <c r="BO78" s="147"/>
      <c r="BP78" s="579">
        <v>0</v>
      </c>
      <c r="BQ78" s="579">
        <v>0</v>
      </c>
      <c r="BR78" s="579">
        <v>0</v>
      </c>
      <c r="BS78" s="579">
        <v>0</v>
      </c>
      <c r="BT78" s="579">
        <v>0</v>
      </c>
      <c r="BU78" s="579">
        <v>0</v>
      </c>
      <c r="BV78" s="579">
        <v>0</v>
      </c>
      <c r="BW78" s="579">
        <v>0</v>
      </c>
      <c r="BX78" s="579">
        <v>0</v>
      </c>
      <c r="BY78" s="579">
        <v>0</v>
      </c>
      <c r="BZ78" s="579">
        <v>0</v>
      </c>
      <c r="CA78" s="579">
        <v>0</v>
      </c>
      <c r="CB78" s="579">
        <v>0</v>
      </c>
      <c r="CC78" s="579">
        <v>0</v>
      </c>
      <c r="CD78" s="579">
        <v>0</v>
      </c>
      <c r="CE78" s="579">
        <v>0</v>
      </c>
      <c r="CF78" s="579">
        <v>0</v>
      </c>
      <c r="CG78" s="579">
        <v>0</v>
      </c>
      <c r="CH78" s="579">
        <v>0</v>
      </c>
      <c r="CI78" s="579">
        <v>0</v>
      </c>
      <c r="CJ78" s="579">
        <v>0</v>
      </c>
      <c r="CK78" s="579">
        <v>0</v>
      </c>
      <c r="CL78" s="579">
        <v>0</v>
      </c>
      <c r="CM78" s="579">
        <v>0</v>
      </c>
      <c r="CN78" s="579">
        <v>0</v>
      </c>
      <c r="CO78" s="579">
        <v>0</v>
      </c>
      <c r="CP78" s="579">
        <v>0</v>
      </c>
      <c r="CQ78" s="579">
        <v>0</v>
      </c>
      <c r="CR78" s="579">
        <v>0</v>
      </c>
      <c r="CS78" s="579">
        <v>0</v>
      </c>
      <c r="CT78" s="218"/>
      <c r="CU78" s="579">
        <v>0</v>
      </c>
      <c r="CV78" s="579">
        <v>0</v>
      </c>
      <c r="CW78" s="579">
        <v>0</v>
      </c>
      <c r="CX78" s="579">
        <v>0</v>
      </c>
      <c r="CY78" s="579">
        <v>0</v>
      </c>
      <c r="CZ78" s="579">
        <v>0</v>
      </c>
      <c r="DA78" s="579">
        <v>0</v>
      </c>
      <c r="DB78" s="579">
        <v>0</v>
      </c>
      <c r="DC78" s="579">
        <v>0</v>
      </c>
      <c r="DD78" s="579">
        <v>0</v>
      </c>
      <c r="DE78" s="579">
        <v>0</v>
      </c>
      <c r="DF78" s="579">
        <v>0</v>
      </c>
      <c r="DG78" s="579">
        <v>0</v>
      </c>
      <c r="DH78" s="579">
        <v>0</v>
      </c>
      <c r="DI78" s="579">
        <v>0</v>
      </c>
      <c r="DJ78" s="579">
        <v>0</v>
      </c>
      <c r="DK78" s="579">
        <v>0</v>
      </c>
      <c r="DL78" s="579">
        <v>0</v>
      </c>
      <c r="DM78" s="579">
        <v>0</v>
      </c>
      <c r="DN78" s="579">
        <v>0</v>
      </c>
      <c r="DO78" s="579">
        <v>0</v>
      </c>
      <c r="DP78" s="579">
        <v>0</v>
      </c>
      <c r="DQ78" s="579">
        <v>0</v>
      </c>
      <c r="DR78" s="579">
        <v>0</v>
      </c>
      <c r="DS78" s="579">
        <v>0</v>
      </c>
      <c r="DT78" s="579">
        <v>0</v>
      </c>
      <c r="DU78" s="579">
        <v>0</v>
      </c>
      <c r="DV78" s="579">
        <v>0</v>
      </c>
      <c r="DW78" s="579">
        <v>0</v>
      </c>
      <c r="DX78" s="579">
        <v>0</v>
      </c>
      <c r="DY78" s="147"/>
      <c r="DZ78" s="572">
        <v>0</v>
      </c>
      <c r="EA78" s="572">
        <v>0</v>
      </c>
      <c r="EB78" s="572">
        <v>0</v>
      </c>
      <c r="EC78" s="572">
        <v>0</v>
      </c>
      <c r="ED78" s="572">
        <v>0</v>
      </c>
      <c r="EE78" s="572">
        <v>0</v>
      </c>
      <c r="EF78" s="572">
        <v>3.6053643612598857E-2</v>
      </c>
      <c r="EG78" s="572">
        <v>4.9472104957137532E-2</v>
      </c>
      <c r="EH78" s="572">
        <v>4.9472104957137532E-2</v>
      </c>
      <c r="EI78" s="572">
        <v>4.9472104957137532E-2</v>
      </c>
      <c r="EJ78" s="572">
        <v>4.9472104957137532E-2</v>
      </c>
      <c r="EK78" s="572">
        <v>4.9472104957137532E-2</v>
      </c>
      <c r="EL78" s="572">
        <v>4.9472104957137532E-2</v>
      </c>
      <c r="EM78" s="572">
        <v>4.9472104957137532E-2</v>
      </c>
      <c r="EN78" s="572">
        <v>4.9472104957137532E-2</v>
      </c>
      <c r="EO78" s="572">
        <v>4.9472104957137532E-2</v>
      </c>
      <c r="EP78" s="572">
        <v>4.9472104957137532E-2</v>
      </c>
      <c r="EQ78" s="572">
        <v>4.9472104957137532E-2</v>
      </c>
      <c r="ER78" s="572">
        <v>4.9472104957137532E-2</v>
      </c>
      <c r="ES78" s="572">
        <v>4.9472104957137532E-2</v>
      </c>
      <c r="ET78" s="572">
        <v>4.9472104957137532E-2</v>
      </c>
      <c r="EU78" s="572">
        <v>4.9472104957137532E-2</v>
      </c>
      <c r="EV78" s="572">
        <v>4.9472104957137532E-2</v>
      </c>
      <c r="EW78" s="572">
        <v>4.9472104957137532E-2</v>
      </c>
      <c r="EX78" s="572">
        <v>4.9472104957137532E-2</v>
      </c>
      <c r="EY78" s="572">
        <v>4.9472104957137532E-2</v>
      </c>
      <c r="EZ78" s="572">
        <v>4.9472104957137532E-2</v>
      </c>
      <c r="FA78" s="572">
        <v>4.9472104957137532E-2</v>
      </c>
      <c r="FB78" s="572">
        <v>4.9472104957137532E-2</v>
      </c>
      <c r="FC78" s="572">
        <v>4.9472104957137532E-2</v>
      </c>
      <c r="FD78" s="147"/>
      <c r="FE78" s="572">
        <v>0</v>
      </c>
      <c r="FF78" s="572">
        <v>0</v>
      </c>
      <c r="FG78" s="572">
        <v>0</v>
      </c>
      <c r="FH78" s="572">
        <v>0</v>
      </c>
      <c r="FI78" s="572">
        <v>0</v>
      </c>
      <c r="FJ78" s="572">
        <v>0</v>
      </c>
      <c r="FK78" s="572">
        <v>5.7227948506278171E-3</v>
      </c>
      <c r="FL78" s="572">
        <v>7.8222324031928438E-3</v>
      </c>
      <c r="FM78" s="572">
        <v>7.7939343591573616E-3</v>
      </c>
      <c r="FN78" s="572">
        <v>7.7678130877399934E-3</v>
      </c>
      <c r="FO78" s="572">
        <v>7.7438685889407383E-3</v>
      </c>
      <c r="FP78" s="572">
        <v>7.7221008627595981E-3</v>
      </c>
      <c r="FQ78" s="572">
        <v>7.7025099091965711E-3</v>
      </c>
      <c r="FR78" s="572">
        <v>7.6840073419426015E-3</v>
      </c>
      <c r="FS78" s="572">
        <v>7.6676815473067476E-3</v>
      </c>
      <c r="FT78" s="572">
        <v>7.6535325252890052E-3</v>
      </c>
      <c r="FU78" s="572">
        <v>7.6393835032712645E-3</v>
      </c>
      <c r="FV78" s="572">
        <v>7.6274112538716361E-3</v>
      </c>
      <c r="FW78" s="572">
        <v>7.6154390044720086E-3</v>
      </c>
      <c r="FX78" s="572">
        <v>7.6056435276904959E-3</v>
      </c>
      <c r="FY78" s="572">
        <v>7.5969364372180399E-3</v>
      </c>
      <c r="FZ78" s="572">
        <v>7.5882293467455829E-3</v>
      </c>
      <c r="GA78" s="572">
        <v>7.5806106425821852E-3</v>
      </c>
      <c r="GB78" s="572">
        <v>7.5740803247278431E-3</v>
      </c>
      <c r="GC78" s="572">
        <v>7.5675500068734993E-3</v>
      </c>
      <c r="GD78" s="572">
        <v>7.5621080753282156E-3</v>
      </c>
      <c r="GE78" s="572">
        <v>7.5566661437829292E-3</v>
      </c>
      <c r="GF78" s="572">
        <v>7.552312598546702E-3</v>
      </c>
      <c r="GG78" s="572">
        <v>7.5479590533104749E-3</v>
      </c>
      <c r="GH78" s="572">
        <v>7.5446938943833025E-3</v>
      </c>
    </row>
    <row r="79" spans="1:190" x14ac:dyDescent="0.15">
      <c r="A79">
        <f t="shared" si="7"/>
        <v>71</v>
      </c>
      <c r="B79" s="67" t="str">
        <f ca="1">OFFSET(Inputs!$E$10,$A79,0)</f>
        <v>Fed 6</v>
      </c>
      <c r="C79" s="67">
        <f ca="1">OFFSET(Inputs!$B$10,$A79,0)</f>
        <v>71</v>
      </c>
      <c r="D79" s="69" t="str">
        <f ca="1">OFFSET(Inputs!$D$10,$A79,0)&amp;" - "&amp;OFFSET(Inputs!$F$10,$A79,0)</f>
        <v xml:space="preserve">2010-12 Fed App - Incandescent Reflector Lamps </v>
      </c>
      <c r="E79" s="24"/>
      <c r="F79" s="585">
        <v>0</v>
      </c>
      <c r="G79" s="585">
        <v>0</v>
      </c>
      <c r="H79" s="585">
        <v>0</v>
      </c>
      <c r="I79" s="585">
        <v>0</v>
      </c>
      <c r="J79" s="585">
        <v>0</v>
      </c>
      <c r="K79" s="585">
        <v>0</v>
      </c>
      <c r="L79" s="585">
        <v>0.5582362716605338</v>
      </c>
      <c r="M79" s="585">
        <v>1.1985661126829115</v>
      </c>
      <c r="N79" s="585">
        <v>1.1985661126829115</v>
      </c>
      <c r="O79" s="585">
        <v>1.1985661126829115</v>
      </c>
      <c r="P79" s="585">
        <v>1.1985661126829115</v>
      </c>
      <c r="Q79" s="585">
        <v>1.1985661126829115</v>
      </c>
      <c r="R79" s="585">
        <v>1.1985661126829115</v>
      </c>
      <c r="S79" s="585">
        <v>1.1985661126829115</v>
      </c>
      <c r="T79" s="585">
        <v>1.1985661126829115</v>
      </c>
      <c r="U79" s="585">
        <v>1.1985661126829115</v>
      </c>
      <c r="V79" s="585">
        <v>1.1985661126829115</v>
      </c>
      <c r="W79" s="585">
        <v>1.1985661126829115</v>
      </c>
      <c r="X79" s="585">
        <v>1.1985661126829115</v>
      </c>
      <c r="Y79" s="585">
        <v>1.1985661126829115</v>
      </c>
      <c r="Z79" s="585">
        <v>1.1985661126829115</v>
      </c>
      <c r="AA79" s="585">
        <v>1.1985661126829115</v>
      </c>
      <c r="AB79" s="585">
        <v>1.1985661126829115</v>
      </c>
      <c r="AC79" s="585">
        <v>1.1985661126829115</v>
      </c>
      <c r="AD79" s="585">
        <v>1.1985661126829115</v>
      </c>
      <c r="AE79" s="585">
        <v>1.1985661126829115</v>
      </c>
      <c r="AF79" s="585">
        <v>1.1985661126829115</v>
      </c>
      <c r="AG79" s="585">
        <v>1.1985661126829115</v>
      </c>
      <c r="AH79" s="585">
        <v>1.1985661126829115</v>
      </c>
      <c r="AI79" s="585">
        <v>1.1985661126829115</v>
      </c>
      <c r="AJ79" s="147"/>
      <c r="AK79" s="572">
        <v>0</v>
      </c>
      <c r="AL79" s="572">
        <v>0</v>
      </c>
      <c r="AM79" s="572">
        <v>0</v>
      </c>
      <c r="AN79" s="572">
        <v>0</v>
      </c>
      <c r="AO79" s="572">
        <v>0</v>
      </c>
      <c r="AP79" s="572">
        <v>0</v>
      </c>
      <c r="AQ79" s="572">
        <v>0.14740786989468055</v>
      </c>
      <c r="AR79" s="572">
        <v>0.3132248779257632</v>
      </c>
      <c r="AS79" s="572">
        <v>0.30908263344033116</v>
      </c>
      <c r="AT79" s="572">
        <v>0.30393718911858347</v>
      </c>
      <c r="AU79" s="572">
        <v>0.29765909982035021</v>
      </c>
      <c r="AV79" s="572">
        <v>0.29031308811571677</v>
      </c>
      <c r="AW79" s="572">
        <v>0.28193151528972527</v>
      </c>
      <c r="AX79" s="572">
        <v>0.27274091033767239</v>
      </c>
      <c r="AY79" s="572">
        <v>0.26306488610998341</v>
      </c>
      <c r="AZ79" s="572">
        <v>0.25332413931220926</v>
      </c>
      <c r="BA79" s="572">
        <v>0.24397172793494495</v>
      </c>
      <c r="BB79" s="572">
        <v>0.23536362611365624</v>
      </c>
      <c r="BC79" s="572">
        <v>0.22772636284364037</v>
      </c>
      <c r="BD79" s="572">
        <v>0.22118938326506765</v>
      </c>
      <c r="BE79" s="572">
        <v>0.21575268737793815</v>
      </c>
      <c r="BF79" s="572">
        <v>0.21138391389720895</v>
      </c>
      <c r="BG79" s="572">
        <v>0.20788889511262565</v>
      </c>
      <c r="BH79" s="572">
        <v>0.20517054716906091</v>
      </c>
      <c r="BI79" s="572">
        <v>0.20306706364130203</v>
      </c>
      <c r="BJ79" s="572">
        <v>0.20148136067422273</v>
      </c>
      <c r="BK79" s="572">
        <v>0.20028399312765272</v>
      </c>
      <c r="BL79" s="572">
        <v>0.19934551586142157</v>
      </c>
      <c r="BM79" s="572">
        <v>0.1986659288755305</v>
      </c>
      <c r="BN79" s="572">
        <v>0.1981481483148515</v>
      </c>
      <c r="BO79" s="147"/>
      <c r="BP79" s="579">
        <v>0</v>
      </c>
      <c r="BQ79" s="579">
        <v>0</v>
      </c>
      <c r="BR79" s="579">
        <v>0</v>
      </c>
      <c r="BS79" s="579">
        <v>0</v>
      </c>
      <c r="BT79" s="579">
        <v>0</v>
      </c>
      <c r="BU79" s="579">
        <v>0</v>
      </c>
      <c r="BV79" s="579">
        <v>0.13379937069776801</v>
      </c>
      <c r="BW79" s="579">
        <v>0.28727511943932532</v>
      </c>
      <c r="BX79" s="579">
        <v>0.28727511943932532</v>
      </c>
      <c r="BY79" s="579">
        <v>0.28727511943932532</v>
      </c>
      <c r="BZ79" s="579">
        <v>0.28727511943932532</v>
      </c>
      <c r="CA79" s="579">
        <v>0.28727511943932532</v>
      </c>
      <c r="CB79" s="579">
        <v>0.28727511943932532</v>
      </c>
      <c r="CC79" s="579">
        <v>0.28727511943932532</v>
      </c>
      <c r="CD79" s="579">
        <v>0.28727511943932532</v>
      </c>
      <c r="CE79" s="579">
        <v>0.28727511943932532</v>
      </c>
      <c r="CF79" s="579">
        <v>0.28727511943932532</v>
      </c>
      <c r="CG79" s="579">
        <v>0.28727511943932532</v>
      </c>
      <c r="CH79" s="579">
        <v>0.28727511943932532</v>
      </c>
      <c r="CI79" s="579">
        <v>0.28727511943932532</v>
      </c>
      <c r="CJ79" s="579">
        <v>0.28727511943932532</v>
      </c>
      <c r="CK79" s="579">
        <v>0.28727511943932532</v>
      </c>
      <c r="CL79" s="579">
        <v>0.28727511943932532</v>
      </c>
      <c r="CM79" s="579">
        <v>0.28727511943932532</v>
      </c>
      <c r="CN79" s="579">
        <v>0.28727511943932532</v>
      </c>
      <c r="CO79" s="579">
        <v>0.28727511943932532</v>
      </c>
      <c r="CP79" s="579">
        <v>0.28727511943932532</v>
      </c>
      <c r="CQ79" s="579">
        <v>0.28727511943932532</v>
      </c>
      <c r="CR79" s="579">
        <v>0.28727511943932532</v>
      </c>
      <c r="CS79" s="579">
        <v>0.28727511943932532</v>
      </c>
      <c r="CT79" s="218"/>
      <c r="CU79" s="579">
        <v>0</v>
      </c>
      <c r="CV79" s="579">
        <v>0</v>
      </c>
      <c r="CW79" s="579">
        <v>0</v>
      </c>
      <c r="CX79" s="579">
        <v>0</v>
      </c>
      <c r="CY79" s="579">
        <v>0</v>
      </c>
      <c r="CZ79" s="579">
        <v>0</v>
      </c>
      <c r="DA79" s="579">
        <v>3.5331061826452605E-2</v>
      </c>
      <c r="DB79" s="579">
        <v>7.507446878843721E-2</v>
      </c>
      <c r="DC79" s="579">
        <v>7.4081645975654892E-2</v>
      </c>
      <c r="DD79" s="579">
        <v>7.284837388790194E-2</v>
      </c>
      <c r="DE79" s="579">
        <v>7.1343626812278738E-2</v>
      </c>
      <c r="DF79" s="579">
        <v>6.9582917605235037E-2</v>
      </c>
      <c r="DG79" s="579">
        <v>6.7574002694995819E-2</v>
      </c>
      <c r="DH79" s="579">
        <v>6.5371177079135145E-2</v>
      </c>
      <c r="DI79" s="579">
        <v>6.3052005039901521E-2</v>
      </c>
      <c r="DJ79" s="579">
        <v>6.0717320144217997E-2</v>
      </c>
      <c r="DK79" s="579">
        <v>5.8475712387233009E-2</v>
      </c>
      <c r="DL79" s="579">
        <v>5.641250247941975E-2</v>
      </c>
      <c r="DM79" s="579">
        <v>5.4581985418352401E-2</v>
      </c>
      <c r="DN79" s="579">
        <v>5.3015186916930301E-2</v>
      </c>
      <c r="DO79" s="579">
        <v>5.171210697515357E-2</v>
      </c>
      <c r="DP79" s="579">
        <v>5.0664989164797204E-2</v>
      </c>
      <c r="DQ79" s="579">
        <v>4.982729491651218E-2</v>
      </c>
      <c r="DR79" s="579">
        <v>4.9175754945623741E-2</v>
      </c>
      <c r="DS79" s="579">
        <v>4.8671587111007719E-2</v>
      </c>
      <c r="DT79" s="579">
        <v>4.8291522127989525E-2</v>
      </c>
      <c r="DU79" s="579">
        <v>4.8004534283669548E-2</v>
      </c>
      <c r="DV79" s="579">
        <v>4.7779597865148647E-2</v>
      </c>
      <c r="DW79" s="579">
        <v>4.7616712872426498E-2</v>
      </c>
      <c r="DX79" s="579">
        <v>4.749261002082867E-2</v>
      </c>
      <c r="DY79" s="147"/>
      <c r="DZ79" s="572">
        <v>0</v>
      </c>
      <c r="EA79" s="572">
        <v>0</v>
      </c>
      <c r="EB79" s="572">
        <v>0</v>
      </c>
      <c r="EC79" s="572">
        <v>0</v>
      </c>
      <c r="ED79" s="572">
        <v>0</v>
      </c>
      <c r="EE79" s="572">
        <v>0</v>
      </c>
      <c r="EF79" s="572">
        <v>-7.4395933069165031E-3</v>
      </c>
      <c r="EG79" s="572">
        <v>-1.5973244453085428E-2</v>
      </c>
      <c r="EH79" s="572">
        <v>-1.5973244453085428E-2</v>
      </c>
      <c r="EI79" s="572">
        <v>-1.5973244453085428E-2</v>
      </c>
      <c r="EJ79" s="572">
        <v>-1.5973244453085428E-2</v>
      </c>
      <c r="EK79" s="572">
        <v>-1.5973244453085428E-2</v>
      </c>
      <c r="EL79" s="572">
        <v>-1.5973244453085428E-2</v>
      </c>
      <c r="EM79" s="572">
        <v>-1.5973244453085428E-2</v>
      </c>
      <c r="EN79" s="572">
        <v>-1.5973244453085428E-2</v>
      </c>
      <c r="EO79" s="572">
        <v>-1.5973244453085428E-2</v>
      </c>
      <c r="EP79" s="572">
        <v>-1.5973244453085428E-2</v>
      </c>
      <c r="EQ79" s="572">
        <v>-1.5973244453085428E-2</v>
      </c>
      <c r="ER79" s="572">
        <v>-1.5973244453085428E-2</v>
      </c>
      <c r="ES79" s="572">
        <v>-1.5973244453085428E-2</v>
      </c>
      <c r="ET79" s="572">
        <v>-1.5973244453085428E-2</v>
      </c>
      <c r="EU79" s="572">
        <v>-1.5973244453085428E-2</v>
      </c>
      <c r="EV79" s="572">
        <v>-1.5973244453085428E-2</v>
      </c>
      <c r="EW79" s="572">
        <v>-1.5973244453085428E-2</v>
      </c>
      <c r="EX79" s="572">
        <v>-1.5973244453085428E-2</v>
      </c>
      <c r="EY79" s="572">
        <v>-1.5973244453085428E-2</v>
      </c>
      <c r="EZ79" s="572">
        <v>-1.5973244453085428E-2</v>
      </c>
      <c r="FA79" s="572">
        <v>-1.5973244453085428E-2</v>
      </c>
      <c r="FB79" s="572">
        <v>-1.5973244453085428E-2</v>
      </c>
      <c r="FC79" s="572">
        <v>-1.5973244453085428E-2</v>
      </c>
      <c r="FD79" s="147"/>
      <c r="FE79" s="572">
        <v>0</v>
      </c>
      <c r="FF79" s="572">
        <v>0</v>
      </c>
      <c r="FG79" s="572">
        <v>0</v>
      </c>
      <c r="FH79" s="572">
        <v>0</v>
      </c>
      <c r="FI79" s="572">
        <v>0</v>
      </c>
      <c r="FJ79" s="572">
        <v>0</v>
      </c>
      <c r="FK79" s="572">
        <v>-1.9644990086243709E-3</v>
      </c>
      <c r="FL79" s="572">
        <v>-4.17433589265817E-3</v>
      </c>
      <c r="FM79" s="572">
        <v>-4.1191323598283114E-3</v>
      </c>
      <c r="FN79" s="572">
        <v>-4.0505592213912131E-3</v>
      </c>
      <c r="FO79" s="572">
        <v>-3.9668913669459556E-3</v>
      </c>
      <c r="FP79" s="572">
        <v>-3.868991351692989E-3</v>
      </c>
      <c r="FQ79" s="572">
        <v>-3.7572904532325634E-3</v>
      </c>
      <c r="FR79" s="572">
        <v>-3.6348076147663055E-3</v>
      </c>
      <c r="FS79" s="572">
        <v>-3.5058556122965529E-3</v>
      </c>
      <c r="FT79" s="572">
        <v>-3.3760410546263202E-3</v>
      </c>
      <c r="FU79" s="572">
        <v>-3.251401828158894E-3</v>
      </c>
      <c r="FV79" s="572">
        <v>-3.1366819864968409E-3</v>
      </c>
      <c r="FW79" s="572">
        <v>-3.0349004728417767E-3</v>
      </c>
      <c r="FX79" s="572">
        <v>-2.9477823975946529E-3</v>
      </c>
      <c r="FY79" s="572">
        <v>-2.8753277607554573E-3</v>
      </c>
      <c r="FZ79" s="572">
        <v>-2.8171052847239613E-3</v>
      </c>
      <c r="GA79" s="572">
        <v>-2.7705273038987665E-3</v>
      </c>
      <c r="GB79" s="572">
        <v>-2.734299985479163E-3</v>
      </c>
      <c r="GC79" s="572">
        <v>-2.7062669414639937E-3</v>
      </c>
      <c r="GD79" s="572">
        <v>-2.6851343390525704E-3</v>
      </c>
      <c r="GE79" s="572">
        <v>-2.6691770678439319E-3</v>
      </c>
      <c r="GF79" s="572">
        <v>-2.6566700174371718E-3</v>
      </c>
      <c r="GG79" s="572">
        <v>-2.647613187832268E-3</v>
      </c>
      <c r="GH79" s="572">
        <v>-2.6407127462285333E-3</v>
      </c>
    </row>
    <row r="80" spans="1:190" x14ac:dyDescent="0.15">
      <c r="A80">
        <f t="shared" si="7"/>
        <v>72</v>
      </c>
      <c r="B80" s="67" t="str">
        <f ca="1">OFFSET(Inputs!$E$10,$A80,0)</f>
        <v>Fed 7</v>
      </c>
      <c r="C80" s="67">
        <f ca="1">OFFSET(Inputs!$B$10,$A80,0)</f>
        <v>72</v>
      </c>
      <c r="D80" s="69" t="str">
        <f ca="1">OFFSET(Inputs!$D$10,$A80,0)&amp;" - "&amp;OFFSET(Inputs!$F$10,$A80,0)</f>
        <v>2010-12 Fed App - General Service Fluorescent Lamps</v>
      </c>
      <c r="E80" s="24"/>
      <c r="F80" s="585">
        <v>0</v>
      </c>
      <c r="G80" s="585">
        <v>0</v>
      </c>
      <c r="H80" s="585">
        <v>0</v>
      </c>
      <c r="I80" s="585">
        <v>0</v>
      </c>
      <c r="J80" s="585">
        <v>0</v>
      </c>
      <c r="K80" s="585">
        <v>0</v>
      </c>
      <c r="L80" s="585">
        <v>45.881137930607579</v>
      </c>
      <c r="M80" s="585">
        <v>257.98498596607652</v>
      </c>
      <c r="N80" s="585">
        <v>257.98498596607652</v>
      </c>
      <c r="O80" s="585">
        <v>257.98498596607652</v>
      </c>
      <c r="P80" s="585">
        <v>257.98498596607652</v>
      </c>
      <c r="Q80" s="585">
        <v>257.98498596607652</v>
      </c>
      <c r="R80" s="585">
        <v>257.98498596607652</v>
      </c>
      <c r="S80" s="585">
        <v>257.98498596607652</v>
      </c>
      <c r="T80" s="585">
        <v>257.98498596607652</v>
      </c>
      <c r="U80" s="585">
        <v>257.98498596607652</v>
      </c>
      <c r="V80" s="585">
        <v>257.98498596607652</v>
      </c>
      <c r="W80" s="585">
        <v>257.98498596607652</v>
      </c>
      <c r="X80" s="585">
        <v>257.98498596607652</v>
      </c>
      <c r="Y80" s="585">
        <v>257.98498596607652</v>
      </c>
      <c r="Z80" s="585">
        <v>257.98498596607652</v>
      </c>
      <c r="AA80" s="585">
        <v>257.98498596607652</v>
      </c>
      <c r="AB80" s="585">
        <v>257.98498596607652</v>
      </c>
      <c r="AC80" s="585">
        <v>257.98498596607652</v>
      </c>
      <c r="AD80" s="585">
        <v>257.98498596607652</v>
      </c>
      <c r="AE80" s="585">
        <v>257.98498596607652</v>
      </c>
      <c r="AF80" s="585">
        <v>257.98498596607652</v>
      </c>
      <c r="AG80" s="585">
        <v>257.98498596607652</v>
      </c>
      <c r="AH80" s="585">
        <v>257.98498596607652</v>
      </c>
      <c r="AI80" s="585">
        <v>257.98498596607652</v>
      </c>
      <c r="AJ80" s="147"/>
      <c r="AK80" s="572">
        <v>0</v>
      </c>
      <c r="AL80" s="572">
        <v>0</v>
      </c>
      <c r="AM80" s="572">
        <v>0</v>
      </c>
      <c r="AN80" s="572">
        <v>0</v>
      </c>
      <c r="AO80" s="572">
        <v>0</v>
      </c>
      <c r="AP80" s="572">
        <v>0</v>
      </c>
      <c r="AQ80" s="572">
        <v>5.5782746307412001</v>
      </c>
      <c r="AR80" s="572">
        <v>29.31225410546562</v>
      </c>
      <c r="AS80" s="572">
        <v>27.547636801457656</v>
      </c>
      <c r="AT80" s="572">
        <v>26.101630955117798</v>
      </c>
      <c r="AU80" s="572">
        <v>24.95462970751262</v>
      </c>
      <c r="AV80" s="572">
        <v>24.062517626041931</v>
      </c>
      <c r="AW80" s="572">
        <v>23.395884422305585</v>
      </c>
      <c r="AX80" s="572">
        <v>22.895909519503327</v>
      </c>
      <c r="AY80" s="572">
        <v>22.528280914501671</v>
      </c>
      <c r="AZ80" s="572">
        <v>22.263588318900482</v>
      </c>
      <c r="BA80" s="572">
        <v>22.067519729566261</v>
      </c>
      <c r="BB80" s="572">
        <v>21.930271717032308</v>
      </c>
      <c r="BC80" s="572">
        <v>21.832237422365196</v>
      </c>
      <c r="BD80" s="572">
        <v>21.758711701364867</v>
      </c>
      <c r="BE80" s="572">
        <v>21.709694554031309</v>
      </c>
      <c r="BF80" s="572">
        <v>21.670480836164469</v>
      </c>
      <c r="BG80" s="572">
        <v>21.645972262497686</v>
      </c>
      <c r="BH80" s="572">
        <v>21.626365403564268</v>
      </c>
      <c r="BI80" s="572">
        <v>21.6116602593642</v>
      </c>
      <c r="BJ80" s="572">
        <v>21.606758544630846</v>
      </c>
      <c r="BK80" s="572">
        <v>21.596955115164132</v>
      </c>
      <c r="BL80" s="572">
        <v>21.592053400430778</v>
      </c>
      <c r="BM80" s="572">
        <v>21.592053400430778</v>
      </c>
      <c r="BN80" s="572">
        <v>21.587151685697425</v>
      </c>
      <c r="BO80" s="147"/>
      <c r="BP80" s="579">
        <v>0</v>
      </c>
      <c r="BQ80" s="579">
        <v>0</v>
      </c>
      <c r="BR80" s="579">
        <v>0</v>
      </c>
      <c r="BS80" s="579">
        <v>0</v>
      </c>
      <c r="BT80" s="579">
        <v>0</v>
      </c>
      <c r="BU80" s="579">
        <v>0</v>
      </c>
      <c r="BV80" s="579">
        <v>12.633190242022888</v>
      </c>
      <c r="BW80" s="579">
        <v>71.035147650966081</v>
      </c>
      <c r="BX80" s="579">
        <v>71.035147650966081</v>
      </c>
      <c r="BY80" s="579">
        <v>71.035147650966081</v>
      </c>
      <c r="BZ80" s="579">
        <v>71.035147650966081</v>
      </c>
      <c r="CA80" s="579">
        <v>71.035147650966081</v>
      </c>
      <c r="CB80" s="579">
        <v>71.035147650966081</v>
      </c>
      <c r="CC80" s="579">
        <v>71.035147650966081</v>
      </c>
      <c r="CD80" s="579">
        <v>71.035147650966081</v>
      </c>
      <c r="CE80" s="579">
        <v>71.035147650966081</v>
      </c>
      <c r="CF80" s="579">
        <v>71.035147650966081</v>
      </c>
      <c r="CG80" s="579">
        <v>71.035147650966081</v>
      </c>
      <c r="CH80" s="579">
        <v>71.035147650966081</v>
      </c>
      <c r="CI80" s="579">
        <v>71.035147650966081</v>
      </c>
      <c r="CJ80" s="579">
        <v>71.035147650966081</v>
      </c>
      <c r="CK80" s="579">
        <v>71.035147650966081</v>
      </c>
      <c r="CL80" s="579">
        <v>71.035147650966081</v>
      </c>
      <c r="CM80" s="579">
        <v>71.035147650966081</v>
      </c>
      <c r="CN80" s="579">
        <v>71.035147650966081</v>
      </c>
      <c r="CO80" s="579">
        <v>71.035147650966081</v>
      </c>
      <c r="CP80" s="579">
        <v>71.035147650966081</v>
      </c>
      <c r="CQ80" s="579">
        <v>71.035147650966081</v>
      </c>
      <c r="CR80" s="579">
        <v>71.035147650966081</v>
      </c>
      <c r="CS80" s="579">
        <v>71.035147650966081</v>
      </c>
      <c r="CT80" s="218"/>
      <c r="CU80" s="579">
        <v>0</v>
      </c>
      <c r="CV80" s="579">
        <v>0</v>
      </c>
      <c r="CW80" s="579">
        <v>0</v>
      </c>
      <c r="CX80" s="579">
        <v>0</v>
      </c>
      <c r="CY80" s="579">
        <v>0</v>
      </c>
      <c r="CZ80" s="579">
        <v>0</v>
      </c>
      <c r="DA80" s="579">
        <v>1.5359559028153849</v>
      </c>
      <c r="DB80" s="579">
        <v>8.0710134761027668</v>
      </c>
      <c r="DC80" s="579">
        <v>7.5851330661701581</v>
      </c>
      <c r="DD80" s="579">
        <v>7.1869810635864928</v>
      </c>
      <c r="DE80" s="579">
        <v>6.8711587971302981</v>
      </c>
      <c r="DF80" s="579">
        <v>6.6255192565532575</v>
      </c>
      <c r="DG80" s="579">
        <v>6.4419644350231611</v>
      </c>
      <c r="DH80" s="579">
        <v>6.3042983188755883</v>
      </c>
      <c r="DI80" s="579">
        <v>6.2030732334729617</v>
      </c>
      <c r="DJ80" s="579">
        <v>6.1301911719830722</v>
      </c>
      <c r="DK80" s="579">
        <v>6.0762044597683378</v>
      </c>
      <c r="DL80" s="579">
        <v>6.0384137612180222</v>
      </c>
      <c r="DM80" s="579">
        <v>6.0114204051106546</v>
      </c>
      <c r="DN80" s="579">
        <v>5.9911753880301291</v>
      </c>
      <c r="DO80" s="579">
        <v>5.9776787099764466</v>
      </c>
      <c r="DP80" s="579">
        <v>5.9668813675335013</v>
      </c>
      <c r="DQ80" s="579">
        <v>5.9601330285066574</v>
      </c>
      <c r="DR80" s="579">
        <v>5.9547343572851856</v>
      </c>
      <c r="DS80" s="579">
        <v>5.9506853538690789</v>
      </c>
      <c r="DT80" s="579">
        <v>5.9493356860637112</v>
      </c>
      <c r="DU80" s="579">
        <v>5.9466363504529749</v>
      </c>
      <c r="DV80" s="579">
        <v>5.9452866826476054</v>
      </c>
      <c r="DW80" s="579">
        <v>5.9452866826476054</v>
      </c>
      <c r="DX80" s="579">
        <v>5.9439370148422377</v>
      </c>
      <c r="DY80" s="147"/>
      <c r="DZ80" s="572">
        <v>0</v>
      </c>
      <c r="EA80" s="572">
        <v>0</v>
      </c>
      <c r="EB80" s="572">
        <v>0</v>
      </c>
      <c r="EC80" s="572">
        <v>0</v>
      </c>
      <c r="ED80" s="572">
        <v>0</v>
      </c>
      <c r="EE80" s="572">
        <v>0</v>
      </c>
      <c r="EF80" s="572">
        <v>-0.19424666653678427</v>
      </c>
      <c r="EG80" s="572">
        <v>-1.0922293081797989</v>
      </c>
      <c r="EH80" s="572">
        <v>-1.0922293081797989</v>
      </c>
      <c r="EI80" s="572">
        <v>-1.0922293081797989</v>
      </c>
      <c r="EJ80" s="572">
        <v>-1.0922293081797989</v>
      </c>
      <c r="EK80" s="572">
        <v>-1.0922293081797989</v>
      </c>
      <c r="EL80" s="572">
        <v>-1.0922293081797989</v>
      </c>
      <c r="EM80" s="572">
        <v>-1.0922293081797989</v>
      </c>
      <c r="EN80" s="572">
        <v>-1.0922293081797989</v>
      </c>
      <c r="EO80" s="572">
        <v>-1.0922293081797989</v>
      </c>
      <c r="EP80" s="572">
        <v>-1.0922293081797989</v>
      </c>
      <c r="EQ80" s="572">
        <v>-1.0922293081797989</v>
      </c>
      <c r="ER80" s="572">
        <v>-1.0922293081797989</v>
      </c>
      <c r="ES80" s="572">
        <v>-1.0922293081797989</v>
      </c>
      <c r="ET80" s="572">
        <v>-1.0922293081797989</v>
      </c>
      <c r="EU80" s="572">
        <v>-1.0922293081797989</v>
      </c>
      <c r="EV80" s="572">
        <v>-1.0922293081797989</v>
      </c>
      <c r="EW80" s="572">
        <v>-1.0922293081797989</v>
      </c>
      <c r="EX80" s="572">
        <v>-1.0922293081797989</v>
      </c>
      <c r="EY80" s="572">
        <v>-1.0922293081797989</v>
      </c>
      <c r="EZ80" s="572">
        <v>-1.0922293081797989</v>
      </c>
      <c r="FA80" s="572">
        <v>-1.0922293081797989</v>
      </c>
      <c r="FB80" s="572">
        <v>-1.0922293081797989</v>
      </c>
      <c r="FC80" s="572">
        <v>-1.0922293081797989</v>
      </c>
      <c r="FD80" s="147"/>
      <c r="FE80" s="572">
        <v>0</v>
      </c>
      <c r="FF80" s="572">
        <v>0</v>
      </c>
      <c r="FG80" s="572">
        <v>0</v>
      </c>
      <c r="FH80" s="572">
        <v>0</v>
      </c>
      <c r="FI80" s="572">
        <v>0</v>
      </c>
      <c r="FJ80" s="572">
        <v>0</v>
      </c>
      <c r="FK80" s="572">
        <v>-2.3616703964208771E-2</v>
      </c>
      <c r="FL80" s="572">
        <v>-0.12409909399538874</v>
      </c>
      <c r="FM80" s="572">
        <v>-0.11662824552743893</v>
      </c>
      <c r="FN80" s="572">
        <v>-0.11050630025509113</v>
      </c>
      <c r="FO80" s="572">
        <v>-0.10565024875092377</v>
      </c>
      <c r="FP80" s="572">
        <v>-0.10187331980323799</v>
      </c>
      <c r="FQ80" s="572">
        <v>-9.9050999270901385E-2</v>
      </c>
      <c r="FR80" s="572">
        <v>-9.6934258871648929E-2</v>
      </c>
      <c r="FS80" s="572">
        <v>-9.5377832107492733E-2</v>
      </c>
      <c r="FT80" s="572">
        <v>-9.4257204837300282E-2</v>
      </c>
      <c r="FU80" s="572">
        <v>-9.3427110563083657E-2</v>
      </c>
      <c r="FV80" s="572">
        <v>-9.2846044571131991E-2</v>
      </c>
      <c r="FW80" s="572">
        <v>-9.2430997434023651E-2</v>
      </c>
      <c r="FX80" s="572">
        <v>-9.2119712081192393E-2</v>
      </c>
      <c r="FY80" s="572">
        <v>-9.1912188512638243E-2</v>
      </c>
      <c r="FZ80" s="572">
        <v>-9.1746169657794932E-2</v>
      </c>
      <c r="GA80" s="572">
        <v>-9.1642407873517837E-2</v>
      </c>
      <c r="GB80" s="572">
        <v>-9.155939844609616E-2</v>
      </c>
      <c r="GC80" s="572">
        <v>-9.1497141375529931E-2</v>
      </c>
      <c r="GD80" s="572">
        <v>-9.1476389018674512E-2</v>
      </c>
      <c r="GE80" s="572">
        <v>-9.1434884304963673E-2</v>
      </c>
      <c r="GF80" s="572">
        <v>-9.1414131948108254E-2</v>
      </c>
      <c r="GG80" s="572">
        <v>-9.1414131948108254E-2</v>
      </c>
      <c r="GH80" s="572">
        <v>-9.1393379591252849E-2</v>
      </c>
    </row>
    <row r="81" spans="1:190" x14ac:dyDescent="0.15">
      <c r="A81">
        <f t="shared" si="7"/>
        <v>73</v>
      </c>
      <c r="B81" s="67" t="str">
        <f ca="1">OFFSET(Inputs!$E$10,$A81,0)</f>
        <v>Fed 8</v>
      </c>
      <c r="C81" s="67">
        <f ca="1">OFFSET(Inputs!$B$10,$A81,0)</f>
        <v>73</v>
      </c>
      <c r="D81" s="69" t="str">
        <f ca="1">OFFSET(Inputs!$D$10,$A81,0)&amp;" - "&amp;OFFSET(Inputs!$F$10,$A81,0)</f>
        <v>2013-15 Fed App - Commercial Clothes Washers</v>
      </c>
      <c r="E81" s="24"/>
      <c r="F81" s="585">
        <v>0</v>
      </c>
      <c r="G81" s="585">
        <v>0</v>
      </c>
      <c r="H81" s="585">
        <v>0</v>
      </c>
      <c r="I81" s="585">
        <v>0</v>
      </c>
      <c r="J81" s="585">
        <v>0</v>
      </c>
      <c r="K81" s="585">
        <v>0</v>
      </c>
      <c r="L81" s="585">
        <v>0</v>
      </c>
      <c r="M81" s="585">
        <v>1.1049171029429183</v>
      </c>
      <c r="N81" s="585">
        <v>1.1265216273021375</v>
      </c>
      <c r="O81" s="585">
        <v>1.1265216273021375</v>
      </c>
      <c r="P81" s="585">
        <v>1.1265216273021375</v>
      </c>
      <c r="Q81" s="585">
        <v>1.1265216273021375</v>
      </c>
      <c r="R81" s="585">
        <v>1.1265216273021375</v>
      </c>
      <c r="S81" s="585">
        <v>1.1265216273021375</v>
      </c>
      <c r="T81" s="585">
        <v>1.1265216273021375</v>
      </c>
      <c r="U81" s="585">
        <v>1.1265216273021375</v>
      </c>
      <c r="V81" s="585">
        <v>1.1265216273021375</v>
      </c>
      <c r="W81" s="585">
        <v>1.1265216273021375</v>
      </c>
      <c r="X81" s="585">
        <v>1.1265216273021375</v>
      </c>
      <c r="Y81" s="585">
        <v>1.1265216273021375</v>
      </c>
      <c r="Z81" s="585">
        <v>1.1265216273021375</v>
      </c>
      <c r="AA81" s="585">
        <v>1.1265216273021375</v>
      </c>
      <c r="AB81" s="585">
        <v>1.1265216273021375</v>
      </c>
      <c r="AC81" s="585">
        <v>1.1265216273021375</v>
      </c>
      <c r="AD81" s="585">
        <v>1.1265216273021375</v>
      </c>
      <c r="AE81" s="585">
        <v>1.1265216273021375</v>
      </c>
      <c r="AF81" s="585">
        <v>1.1265216273021375</v>
      </c>
      <c r="AG81" s="585">
        <v>1.1265216273021375</v>
      </c>
      <c r="AH81" s="585">
        <v>1.1265216273021375</v>
      </c>
      <c r="AI81" s="585">
        <v>1.1265216273021375</v>
      </c>
      <c r="AJ81" s="147"/>
      <c r="AK81" s="572">
        <v>0</v>
      </c>
      <c r="AL81" s="572">
        <v>0</v>
      </c>
      <c r="AM81" s="572">
        <v>0</v>
      </c>
      <c r="AN81" s="572">
        <v>0</v>
      </c>
      <c r="AO81" s="572">
        <v>0</v>
      </c>
      <c r="AP81" s="572">
        <v>0</v>
      </c>
      <c r="AQ81" s="572">
        <v>0</v>
      </c>
      <c r="AR81" s="572">
        <v>0.1097196494686105</v>
      </c>
      <c r="AS81" s="572">
        <v>0.11176925140481569</v>
      </c>
      <c r="AT81" s="572">
        <v>0.11169743565107521</v>
      </c>
      <c r="AU81" s="572">
        <v>0.11164955848191487</v>
      </c>
      <c r="AV81" s="572">
        <v>0.1116016813127545</v>
      </c>
      <c r="AW81" s="572">
        <v>0.11155380414359418</v>
      </c>
      <c r="AX81" s="572">
        <v>0.11150592697443384</v>
      </c>
      <c r="AY81" s="572">
        <v>0.11148198838985365</v>
      </c>
      <c r="AZ81" s="572">
        <v>0.11145804980527349</v>
      </c>
      <c r="BA81" s="572">
        <v>0.11143411122069335</v>
      </c>
      <c r="BB81" s="572">
        <v>0.11143411122069335</v>
      </c>
      <c r="BC81" s="572">
        <v>0.11141017263611315</v>
      </c>
      <c r="BD81" s="572">
        <v>0.111386234051533</v>
      </c>
      <c r="BE81" s="572">
        <v>0.111386234051533</v>
      </c>
      <c r="BF81" s="572">
        <v>0.111386234051533</v>
      </c>
      <c r="BG81" s="572">
        <v>0.11136229546695278</v>
      </c>
      <c r="BH81" s="572">
        <v>0.11136229546695278</v>
      </c>
      <c r="BI81" s="572">
        <v>0.11136229546695278</v>
      </c>
      <c r="BJ81" s="572">
        <v>0.11136229546695278</v>
      </c>
      <c r="BK81" s="572">
        <v>0.11136229546695278</v>
      </c>
      <c r="BL81" s="572">
        <v>0.11136229546695278</v>
      </c>
      <c r="BM81" s="572">
        <v>0.11136229546695278</v>
      </c>
      <c r="BN81" s="572">
        <v>0.11133835688237262</v>
      </c>
      <c r="BO81" s="147"/>
      <c r="BP81" s="579">
        <v>0</v>
      </c>
      <c r="BQ81" s="579">
        <v>0</v>
      </c>
      <c r="BR81" s="579">
        <v>0</v>
      </c>
      <c r="BS81" s="579">
        <v>0</v>
      </c>
      <c r="BT81" s="579">
        <v>0</v>
      </c>
      <c r="BU81" s="579">
        <v>0</v>
      </c>
      <c r="BV81" s="579">
        <v>0</v>
      </c>
      <c r="BW81" s="579">
        <v>0.16661448377710675</v>
      </c>
      <c r="BX81" s="579">
        <v>0.16987230887889374</v>
      </c>
      <c r="BY81" s="579">
        <v>0.16987230887889374</v>
      </c>
      <c r="BZ81" s="579">
        <v>0.16987230887889374</v>
      </c>
      <c r="CA81" s="579">
        <v>0.16987230887889374</v>
      </c>
      <c r="CB81" s="579">
        <v>0.16987230887889374</v>
      </c>
      <c r="CC81" s="579">
        <v>0.16987230887889374</v>
      </c>
      <c r="CD81" s="579">
        <v>0.16987230887889374</v>
      </c>
      <c r="CE81" s="579">
        <v>0.16987230887889374</v>
      </c>
      <c r="CF81" s="579">
        <v>0.16987230887889374</v>
      </c>
      <c r="CG81" s="579">
        <v>0.16987230887889374</v>
      </c>
      <c r="CH81" s="579">
        <v>0.16987230887889374</v>
      </c>
      <c r="CI81" s="579">
        <v>0.16987230887889374</v>
      </c>
      <c r="CJ81" s="579">
        <v>0.16987230887889374</v>
      </c>
      <c r="CK81" s="579">
        <v>0.16987230887889374</v>
      </c>
      <c r="CL81" s="579">
        <v>0.16987230887889374</v>
      </c>
      <c r="CM81" s="579">
        <v>0.16987230887889374</v>
      </c>
      <c r="CN81" s="579">
        <v>0.16987230887889374</v>
      </c>
      <c r="CO81" s="579">
        <v>0.16987230887889374</v>
      </c>
      <c r="CP81" s="579">
        <v>0.16987230887889374</v>
      </c>
      <c r="CQ81" s="579">
        <v>0.16987230887889374</v>
      </c>
      <c r="CR81" s="579">
        <v>0.16987230887889374</v>
      </c>
      <c r="CS81" s="579">
        <v>0.16987230887889374</v>
      </c>
      <c r="CT81" s="218"/>
      <c r="CU81" s="579">
        <v>0</v>
      </c>
      <c r="CV81" s="579">
        <v>0</v>
      </c>
      <c r="CW81" s="579">
        <v>0</v>
      </c>
      <c r="CX81" s="579">
        <v>0</v>
      </c>
      <c r="CY81" s="579">
        <v>0</v>
      </c>
      <c r="CZ81" s="579">
        <v>0</v>
      </c>
      <c r="DA81" s="579">
        <v>0</v>
      </c>
      <c r="DB81" s="579">
        <v>1.6545026507171427E-2</v>
      </c>
      <c r="DC81" s="579">
        <v>1.6854093465805544E-2</v>
      </c>
      <c r="DD81" s="579">
        <v>1.6843264106114513E-2</v>
      </c>
      <c r="DE81" s="579">
        <v>1.6836044532987163E-2</v>
      </c>
      <c r="DF81" s="579">
        <v>1.6828824959859805E-2</v>
      </c>
      <c r="DG81" s="579">
        <v>1.6821605386732452E-2</v>
      </c>
      <c r="DH81" s="579">
        <v>1.6814385813605105E-2</v>
      </c>
      <c r="DI81" s="579">
        <v>1.6810776027041428E-2</v>
      </c>
      <c r="DJ81" s="579">
        <v>1.6807166240477751E-2</v>
      </c>
      <c r="DK81" s="579">
        <v>1.6803556453914074E-2</v>
      </c>
      <c r="DL81" s="579">
        <v>1.6803556453914074E-2</v>
      </c>
      <c r="DM81" s="579">
        <v>1.6799946667350397E-2</v>
      </c>
      <c r="DN81" s="579">
        <v>1.679633688078672E-2</v>
      </c>
      <c r="DO81" s="579">
        <v>1.679633688078672E-2</v>
      </c>
      <c r="DP81" s="579">
        <v>1.679633688078672E-2</v>
      </c>
      <c r="DQ81" s="579">
        <v>1.6792727094223039E-2</v>
      </c>
      <c r="DR81" s="579">
        <v>1.6792727094223039E-2</v>
      </c>
      <c r="DS81" s="579">
        <v>1.6792727094223039E-2</v>
      </c>
      <c r="DT81" s="579">
        <v>1.6792727094223039E-2</v>
      </c>
      <c r="DU81" s="579">
        <v>1.6792727094223039E-2</v>
      </c>
      <c r="DV81" s="579">
        <v>1.6792727094223039E-2</v>
      </c>
      <c r="DW81" s="579">
        <v>1.6792727094223039E-2</v>
      </c>
      <c r="DX81" s="579">
        <v>1.6789117307659362E-2</v>
      </c>
      <c r="DY81" s="147"/>
      <c r="DZ81" s="572">
        <v>0</v>
      </c>
      <c r="EA81" s="572">
        <v>0</v>
      </c>
      <c r="EB81" s="572">
        <v>0</v>
      </c>
      <c r="EC81" s="572">
        <v>0</v>
      </c>
      <c r="ED81" s="572">
        <v>0</v>
      </c>
      <c r="EE81" s="572">
        <v>0</v>
      </c>
      <c r="EF81" s="572">
        <v>0</v>
      </c>
      <c r="EG81" s="572">
        <v>0.25378109886810979</v>
      </c>
      <c r="EH81" s="572">
        <v>0.25874329912530752</v>
      </c>
      <c r="EI81" s="572">
        <v>0.25874329912530752</v>
      </c>
      <c r="EJ81" s="572">
        <v>0.25874329912530752</v>
      </c>
      <c r="EK81" s="572">
        <v>0.25874329912530752</v>
      </c>
      <c r="EL81" s="572">
        <v>0.25874329912530752</v>
      </c>
      <c r="EM81" s="572">
        <v>0.25874329912530752</v>
      </c>
      <c r="EN81" s="572">
        <v>0.25874329912530752</v>
      </c>
      <c r="EO81" s="572">
        <v>0.25874329912530752</v>
      </c>
      <c r="EP81" s="572">
        <v>0.25874329912530752</v>
      </c>
      <c r="EQ81" s="572">
        <v>0.25874329912530752</v>
      </c>
      <c r="ER81" s="572">
        <v>0.25874329912530752</v>
      </c>
      <c r="ES81" s="572">
        <v>0.25874329912530752</v>
      </c>
      <c r="ET81" s="572">
        <v>0.25874329912530752</v>
      </c>
      <c r="EU81" s="572">
        <v>0.25874329912530752</v>
      </c>
      <c r="EV81" s="572">
        <v>0.25874329912530752</v>
      </c>
      <c r="EW81" s="572">
        <v>0.25874329912530752</v>
      </c>
      <c r="EX81" s="572">
        <v>0.25874329912530752</v>
      </c>
      <c r="EY81" s="572">
        <v>0.25874329912530752</v>
      </c>
      <c r="EZ81" s="572">
        <v>0.25874329912530752</v>
      </c>
      <c r="FA81" s="572">
        <v>0.25874329912530752</v>
      </c>
      <c r="FB81" s="572">
        <v>0.25874329912530752</v>
      </c>
      <c r="FC81" s="572">
        <v>0.25874329912530752</v>
      </c>
      <c r="FD81" s="147"/>
      <c r="FE81" s="572">
        <v>0</v>
      </c>
      <c r="FF81" s="572">
        <v>0</v>
      </c>
      <c r="FG81" s="572">
        <v>0</v>
      </c>
      <c r="FH81" s="572">
        <v>0</v>
      </c>
      <c r="FI81" s="572">
        <v>0</v>
      </c>
      <c r="FJ81" s="572">
        <v>0</v>
      </c>
      <c r="FK81" s="572">
        <v>0</v>
      </c>
      <c r="FL81" s="572">
        <v>2.5200780343976895E-2</v>
      </c>
      <c r="FM81" s="572">
        <v>2.5671539851841296E-2</v>
      </c>
      <c r="FN81" s="572">
        <v>2.5655044966522062E-2</v>
      </c>
      <c r="FO81" s="572">
        <v>2.5644048376309229E-2</v>
      </c>
      <c r="FP81" s="572">
        <v>2.5633051786096404E-2</v>
      </c>
      <c r="FQ81" s="572">
        <v>2.5622055195883581E-2</v>
      </c>
      <c r="FR81" s="572">
        <v>2.5611058605670756E-2</v>
      </c>
      <c r="FS81" s="572">
        <v>2.5605560310564341E-2</v>
      </c>
      <c r="FT81" s="572">
        <v>2.560006201545793E-2</v>
      </c>
      <c r="FU81" s="572">
        <v>2.5594563720351515E-2</v>
      </c>
      <c r="FV81" s="572">
        <v>2.5594563720351515E-2</v>
      </c>
      <c r="FW81" s="572">
        <v>2.5589065425245108E-2</v>
      </c>
      <c r="FX81" s="572">
        <v>2.5583567130138693E-2</v>
      </c>
      <c r="FY81" s="572">
        <v>2.5583567130138693E-2</v>
      </c>
      <c r="FZ81" s="572">
        <v>2.5583567130138693E-2</v>
      </c>
      <c r="GA81" s="572">
        <v>2.5578068835032275E-2</v>
      </c>
      <c r="GB81" s="572">
        <v>2.5578068835032275E-2</v>
      </c>
      <c r="GC81" s="572">
        <v>2.5578068835032275E-2</v>
      </c>
      <c r="GD81" s="572">
        <v>2.5578068835032275E-2</v>
      </c>
      <c r="GE81" s="572">
        <v>2.5578068835032275E-2</v>
      </c>
      <c r="GF81" s="572">
        <v>2.5578068835032275E-2</v>
      </c>
      <c r="GG81" s="572">
        <v>2.5578068835032275E-2</v>
      </c>
      <c r="GH81" s="572">
        <v>2.557257053992586E-2</v>
      </c>
    </row>
    <row r="82" spans="1:190" x14ac:dyDescent="0.15">
      <c r="A82">
        <f t="shared" si="7"/>
        <v>74</v>
      </c>
      <c r="B82" s="67" t="str">
        <f ca="1">OFFSET(Inputs!$E$10,$A82,0)</f>
        <v>Fed 9</v>
      </c>
      <c r="C82" s="67">
        <f ca="1">OFFSET(Inputs!$B$10,$A82,0)</f>
        <v>74</v>
      </c>
      <c r="D82" s="69" t="str">
        <f ca="1">OFFSET(Inputs!$D$10,$A82,0)&amp;" - "&amp;OFFSET(Inputs!$F$10,$A82,0)</f>
        <v>2013-15 Fed App - Residential Pool Heaters</v>
      </c>
      <c r="E82" s="24"/>
      <c r="F82" s="585">
        <v>0</v>
      </c>
      <c r="G82" s="585">
        <v>0</v>
      </c>
      <c r="H82" s="585">
        <v>0</v>
      </c>
      <c r="I82" s="585">
        <v>0</v>
      </c>
      <c r="J82" s="585">
        <v>0</v>
      </c>
      <c r="K82" s="585">
        <v>0</v>
      </c>
      <c r="L82" s="585">
        <v>0</v>
      </c>
      <c r="M82" s="585">
        <v>0</v>
      </c>
      <c r="N82" s="585">
        <v>0</v>
      </c>
      <c r="O82" s="585">
        <v>0</v>
      </c>
      <c r="P82" s="585">
        <v>0</v>
      </c>
      <c r="Q82" s="585">
        <v>0</v>
      </c>
      <c r="R82" s="585">
        <v>0</v>
      </c>
      <c r="S82" s="585">
        <v>0</v>
      </c>
      <c r="T82" s="585">
        <v>0</v>
      </c>
      <c r="U82" s="585">
        <v>0</v>
      </c>
      <c r="V82" s="585">
        <v>0</v>
      </c>
      <c r="W82" s="585">
        <v>0</v>
      </c>
      <c r="X82" s="585">
        <v>0</v>
      </c>
      <c r="Y82" s="585">
        <v>0</v>
      </c>
      <c r="Z82" s="585">
        <v>0</v>
      </c>
      <c r="AA82" s="585">
        <v>0</v>
      </c>
      <c r="AB82" s="585">
        <v>0</v>
      </c>
      <c r="AC82" s="585">
        <v>0</v>
      </c>
      <c r="AD82" s="585">
        <v>0</v>
      </c>
      <c r="AE82" s="585">
        <v>0</v>
      </c>
      <c r="AF82" s="585">
        <v>0</v>
      </c>
      <c r="AG82" s="585">
        <v>0</v>
      </c>
      <c r="AH82" s="585">
        <v>0</v>
      </c>
      <c r="AI82" s="585">
        <v>0</v>
      </c>
      <c r="AJ82" s="147"/>
      <c r="AK82" s="572">
        <v>0</v>
      </c>
      <c r="AL82" s="572">
        <v>0</v>
      </c>
      <c r="AM82" s="572">
        <v>0</v>
      </c>
      <c r="AN82" s="572">
        <v>0</v>
      </c>
      <c r="AO82" s="572">
        <v>0</v>
      </c>
      <c r="AP82" s="572">
        <v>0</v>
      </c>
      <c r="AQ82" s="572">
        <v>0</v>
      </c>
      <c r="AR82" s="572">
        <v>0</v>
      </c>
      <c r="AS82" s="572">
        <v>0</v>
      </c>
      <c r="AT82" s="572">
        <v>0</v>
      </c>
      <c r="AU82" s="572">
        <v>0</v>
      </c>
      <c r="AV82" s="572">
        <v>0</v>
      </c>
      <c r="AW82" s="572">
        <v>0</v>
      </c>
      <c r="AX82" s="572">
        <v>0</v>
      </c>
      <c r="AY82" s="572">
        <v>0</v>
      </c>
      <c r="AZ82" s="572">
        <v>0</v>
      </c>
      <c r="BA82" s="572">
        <v>0</v>
      </c>
      <c r="BB82" s="572">
        <v>0</v>
      </c>
      <c r="BC82" s="572">
        <v>0</v>
      </c>
      <c r="BD82" s="572">
        <v>0</v>
      </c>
      <c r="BE82" s="572">
        <v>0</v>
      </c>
      <c r="BF82" s="572">
        <v>0</v>
      </c>
      <c r="BG82" s="572">
        <v>0</v>
      </c>
      <c r="BH82" s="572">
        <v>0</v>
      </c>
      <c r="BI82" s="572">
        <v>0</v>
      </c>
      <c r="BJ82" s="572">
        <v>0</v>
      </c>
      <c r="BK82" s="572">
        <v>0</v>
      </c>
      <c r="BL82" s="572">
        <v>0</v>
      </c>
      <c r="BM82" s="572">
        <v>0</v>
      </c>
      <c r="BN82" s="572">
        <v>0</v>
      </c>
      <c r="BO82" s="147"/>
      <c r="BP82" s="579">
        <v>0</v>
      </c>
      <c r="BQ82" s="579">
        <v>0</v>
      </c>
      <c r="BR82" s="579">
        <v>0</v>
      </c>
      <c r="BS82" s="579">
        <v>0</v>
      </c>
      <c r="BT82" s="579">
        <v>0</v>
      </c>
      <c r="BU82" s="579">
        <v>0</v>
      </c>
      <c r="BV82" s="579">
        <v>0</v>
      </c>
      <c r="BW82" s="579">
        <v>0</v>
      </c>
      <c r="BX82" s="579">
        <v>0</v>
      </c>
      <c r="BY82" s="579">
        <v>0</v>
      </c>
      <c r="BZ82" s="579">
        <v>0</v>
      </c>
      <c r="CA82" s="579">
        <v>0</v>
      </c>
      <c r="CB82" s="579">
        <v>0</v>
      </c>
      <c r="CC82" s="579">
        <v>0</v>
      </c>
      <c r="CD82" s="579">
        <v>0</v>
      </c>
      <c r="CE82" s="579">
        <v>0</v>
      </c>
      <c r="CF82" s="579">
        <v>0</v>
      </c>
      <c r="CG82" s="579">
        <v>0</v>
      </c>
      <c r="CH82" s="579">
        <v>0</v>
      </c>
      <c r="CI82" s="579">
        <v>0</v>
      </c>
      <c r="CJ82" s="579">
        <v>0</v>
      </c>
      <c r="CK82" s="579">
        <v>0</v>
      </c>
      <c r="CL82" s="579">
        <v>0</v>
      </c>
      <c r="CM82" s="579">
        <v>0</v>
      </c>
      <c r="CN82" s="579">
        <v>0</v>
      </c>
      <c r="CO82" s="579">
        <v>0</v>
      </c>
      <c r="CP82" s="579">
        <v>0</v>
      </c>
      <c r="CQ82" s="579">
        <v>0</v>
      </c>
      <c r="CR82" s="579">
        <v>0</v>
      </c>
      <c r="CS82" s="579">
        <v>0</v>
      </c>
      <c r="CT82" s="218"/>
      <c r="CU82" s="579">
        <v>0</v>
      </c>
      <c r="CV82" s="579">
        <v>0</v>
      </c>
      <c r="CW82" s="579">
        <v>0</v>
      </c>
      <c r="CX82" s="579">
        <v>0</v>
      </c>
      <c r="CY82" s="579">
        <v>0</v>
      </c>
      <c r="CZ82" s="579">
        <v>0</v>
      </c>
      <c r="DA82" s="579">
        <v>0</v>
      </c>
      <c r="DB82" s="579">
        <v>0</v>
      </c>
      <c r="DC82" s="579">
        <v>0</v>
      </c>
      <c r="DD82" s="579">
        <v>0</v>
      </c>
      <c r="DE82" s="579">
        <v>0</v>
      </c>
      <c r="DF82" s="579">
        <v>0</v>
      </c>
      <c r="DG82" s="579">
        <v>0</v>
      </c>
      <c r="DH82" s="579">
        <v>0</v>
      </c>
      <c r="DI82" s="579">
        <v>0</v>
      </c>
      <c r="DJ82" s="579">
        <v>0</v>
      </c>
      <c r="DK82" s="579">
        <v>0</v>
      </c>
      <c r="DL82" s="579">
        <v>0</v>
      </c>
      <c r="DM82" s="579">
        <v>0</v>
      </c>
      <c r="DN82" s="579">
        <v>0</v>
      </c>
      <c r="DO82" s="579">
        <v>0</v>
      </c>
      <c r="DP82" s="579">
        <v>0</v>
      </c>
      <c r="DQ82" s="579">
        <v>0</v>
      </c>
      <c r="DR82" s="579">
        <v>0</v>
      </c>
      <c r="DS82" s="579">
        <v>0</v>
      </c>
      <c r="DT82" s="579">
        <v>0</v>
      </c>
      <c r="DU82" s="579">
        <v>0</v>
      </c>
      <c r="DV82" s="579">
        <v>0</v>
      </c>
      <c r="DW82" s="579">
        <v>0</v>
      </c>
      <c r="DX82" s="579">
        <v>0</v>
      </c>
      <c r="DY82" s="147"/>
      <c r="DZ82" s="572">
        <v>0</v>
      </c>
      <c r="EA82" s="572">
        <v>0</v>
      </c>
      <c r="EB82" s="572">
        <v>0</v>
      </c>
      <c r="EC82" s="572">
        <v>0</v>
      </c>
      <c r="ED82" s="572">
        <v>0</v>
      </c>
      <c r="EE82" s="572">
        <v>0</v>
      </c>
      <c r="EF82" s="572">
        <v>0</v>
      </c>
      <c r="EG82" s="572">
        <v>7.2163703617806677E-2</v>
      </c>
      <c r="EH82" s="572">
        <v>0.10130673777115171</v>
      </c>
      <c r="EI82" s="572">
        <v>0.10130673777115171</v>
      </c>
      <c r="EJ82" s="572">
        <v>0.10130673777115171</v>
      </c>
      <c r="EK82" s="572">
        <v>0.10130673777115171</v>
      </c>
      <c r="EL82" s="572">
        <v>0.10130673777115171</v>
      </c>
      <c r="EM82" s="572">
        <v>0.10130673777115171</v>
      </c>
      <c r="EN82" s="572">
        <v>0.10130673777115171</v>
      </c>
      <c r="EO82" s="572">
        <v>0.10130673777115171</v>
      </c>
      <c r="EP82" s="572">
        <v>0.10130673777115171</v>
      </c>
      <c r="EQ82" s="572">
        <v>0.10130673777115171</v>
      </c>
      <c r="ER82" s="572">
        <v>0.10130673777115171</v>
      </c>
      <c r="ES82" s="572">
        <v>0.10130673777115171</v>
      </c>
      <c r="ET82" s="572">
        <v>0.10130673777115171</v>
      </c>
      <c r="EU82" s="572">
        <v>0.10130673777115171</v>
      </c>
      <c r="EV82" s="572">
        <v>0.10130673777115171</v>
      </c>
      <c r="EW82" s="572">
        <v>0.10130673777115171</v>
      </c>
      <c r="EX82" s="572">
        <v>0.10130673777115171</v>
      </c>
      <c r="EY82" s="572">
        <v>0.10130673777115171</v>
      </c>
      <c r="EZ82" s="572">
        <v>0.10130673777115171</v>
      </c>
      <c r="FA82" s="572">
        <v>0.10130673777115171</v>
      </c>
      <c r="FB82" s="572">
        <v>0.10130673777115171</v>
      </c>
      <c r="FC82" s="572">
        <v>0.10130673777115171</v>
      </c>
      <c r="FD82" s="147"/>
      <c r="FE82" s="572">
        <v>0</v>
      </c>
      <c r="FF82" s="572">
        <v>0</v>
      </c>
      <c r="FG82" s="572">
        <v>0</v>
      </c>
      <c r="FH82" s="572">
        <v>0</v>
      </c>
      <c r="FI82" s="572">
        <v>0</v>
      </c>
      <c r="FJ82" s="572">
        <v>0</v>
      </c>
      <c r="FK82" s="572">
        <v>0</v>
      </c>
      <c r="FL82" s="572">
        <v>1.7299985077555841E-3</v>
      </c>
      <c r="FM82" s="572">
        <v>2.4180651971751769E-3</v>
      </c>
      <c r="FN82" s="572">
        <v>2.4074786430780919E-3</v>
      </c>
      <c r="FO82" s="572">
        <v>2.3973732959854193E-3</v>
      </c>
      <c r="FP82" s="572">
        <v>2.3872679488927471E-3</v>
      </c>
      <c r="FQ82" s="572">
        <v>2.3771626018000746E-3</v>
      </c>
      <c r="FR82" s="572">
        <v>2.367057254707402E-3</v>
      </c>
      <c r="FS82" s="572">
        <v>2.3574331146191431E-3</v>
      </c>
      <c r="FT82" s="572">
        <v>2.3478089745308833E-3</v>
      </c>
      <c r="FU82" s="572">
        <v>2.338184834442624E-3</v>
      </c>
      <c r="FV82" s="572">
        <v>2.3285606943543647E-3</v>
      </c>
      <c r="FW82" s="572">
        <v>2.3189365542661054E-3</v>
      </c>
      <c r="FX82" s="572">
        <v>2.3097936211822589E-3</v>
      </c>
      <c r="FY82" s="572">
        <v>2.3001694810939992E-3</v>
      </c>
      <c r="FZ82" s="572">
        <v>2.2910265480101527E-3</v>
      </c>
      <c r="GA82" s="572">
        <v>2.2823648219307199E-3</v>
      </c>
      <c r="GB82" s="572">
        <v>2.273221888846873E-3</v>
      </c>
      <c r="GC82" s="572">
        <v>2.2640789557630265E-3</v>
      </c>
      <c r="GD82" s="572">
        <v>2.2554172296835933E-3</v>
      </c>
      <c r="GE82" s="572">
        <v>2.2467555036041597E-3</v>
      </c>
      <c r="GF82" s="572">
        <v>2.2380937775247256E-3</v>
      </c>
      <c r="GG82" s="572">
        <v>2.2299132584497061E-3</v>
      </c>
      <c r="GH82" s="572">
        <v>2.2212515323702725E-3</v>
      </c>
    </row>
    <row r="83" spans="1:190" x14ac:dyDescent="0.15">
      <c r="A83">
        <f t="shared" si="7"/>
        <v>75</v>
      </c>
      <c r="B83" s="67" t="str">
        <f ca="1">OFFSET(Inputs!$E$10,$A83,0)</f>
        <v>Fed 10</v>
      </c>
      <c r="C83" s="67">
        <f ca="1">OFFSET(Inputs!$B$10,$A83,0)</f>
        <v>75</v>
      </c>
      <c r="D83" s="69" t="str">
        <f ca="1">OFFSET(Inputs!$D$10,$A83,0)&amp;" - "&amp;OFFSET(Inputs!$F$10,$A83,0)</f>
        <v>2013-15 Fed App - Residential Direct Heating Equipment</v>
      </c>
      <c r="E83" s="24"/>
      <c r="F83" s="585">
        <v>0</v>
      </c>
      <c r="G83" s="585">
        <v>0</v>
      </c>
      <c r="H83" s="585">
        <v>0</v>
      </c>
      <c r="I83" s="585">
        <v>0</v>
      </c>
      <c r="J83" s="585">
        <v>0</v>
      </c>
      <c r="K83" s="585">
        <v>0</v>
      </c>
      <c r="L83" s="585">
        <v>0</v>
      </c>
      <c r="M83" s="585">
        <v>0</v>
      </c>
      <c r="N83" s="585">
        <v>0</v>
      </c>
      <c r="O83" s="585">
        <v>0</v>
      </c>
      <c r="P83" s="585">
        <v>0</v>
      </c>
      <c r="Q83" s="585">
        <v>0</v>
      </c>
      <c r="R83" s="585">
        <v>0</v>
      </c>
      <c r="S83" s="585">
        <v>0</v>
      </c>
      <c r="T83" s="585">
        <v>0</v>
      </c>
      <c r="U83" s="585">
        <v>0</v>
      </c>
      <c r="V83" s="585">
        <v>0</v>
      </c>
      <c r="W83" s="585">
        <v>0</v>
      </c>
      <c r="X83" s="585">
        <v>0</v>
      </c>
      <c r="Y83" s="585">
        <v>0</v>
      </c>
      <c r="Z83" s="585">
        <v>0</v>
      </c>
      <c r="AA83" s="585">
        <v>0</v>
      </c>
      <c r="AB83" s="585">
        <v>0</v>
      </c>
      <c r="AC83" s="585">
        <v>0</v>
      </c>
      <c r="AD83" s="585">
        <v>0</v>
      </c>
      <c r="AE83" s="585">
        <v>0</v>
      </c>
      <c r="AF83" s="585">
        <v>0</v>
      </c>
      <c r="AG83" s="585">
        <v>0</v>
      </c>
      <c r="AH83" s="585">
        <v>0</v>
      </c>
      <c r="AI83" s="585">
        <v>0</v>
      </c>
      <c r="AJ83" s="147"/>
      <c r="AK83" s="572">
        <v>0</v>
      </c>
      <c r="AL83" s="572">
        <v>0</v>
      </c>
      <c r="AM83" s="572">
        <v>0</v>
      </c>
      <c r="AN83" s="572">
        <v>0</v>
      </c>
      <c r="AO83" s="572">
        <v>0</v>
      </c>
      <c r="AP83" s="572">
        <v>0</v>
      </c>
      <c r="AQ83" s="572">
        <v>0</v>
      </c>
      <c r="AR83" s="572">
        <v>0</v>
      </c>
      <c r="AS83" s="572">
        <v>0</v>
      </c>
      <c r="AT83" s="572">
        <v>0</v>
      </c>
      <c r="AU83" s="572">
        <v>0</v>
      </c>
      <c r="AV83" s="572">
        <v>0</v>
      </c>
      <c r="AW83" s="572">
        <v>0</v>
      </c>
      <c r="AX83" s="572">
        <v>0</v>
      </c>
      <c r="AY83" s="572">
        <v>0</v>
      </c>
      <c r="AZ83" s="572">
        <v>0</v>
      </c>
      <c r="BA83" s="572">
        <v>0</v>
      </c>
      <c r="BB83" s="572">
        <v>0</v>
      </c>
      <c r="BC83" s="572">
        <v>0</v>
      </c>
      <c r="BD83" s="572">
        <v>0</v>
      </c>
      <c r="BE83" s="572">
        <v>0</v>
      </c>
      <c r="BF83" s="572">
        <v>0</v>
      </c>
      <c r="BG83" s="572">
        <v>0</v>
      </c>
      <c r="BH83" s="572">
        <v>0</v>
      </c>
      <c r="BI83" s="572">
        <v>0</v>
      </c>
      <c r="BJ83" s="572">
        <v>0</v>
      </c>
      <c r="BK83" s="572">
        <v>0</v>
      </c>
      <c r="BL83" s="572">
        <v>0</v>
      </c>
      <c r="BM83" s="572">
        <v>0</v>
      </c>
      <c r="BN83" s="572">
        <v>0</v>
      </c>
      <c r="BO83" s="147"/>
      <c r="BP83" s="579">
        <v>0</v>
      </c>
      <c r="BQ83" s="579">
        <v>0</v>
      </c>
      <c r="BR83" s="579">
        <v>0</v>
      </c>
      <c r="BS83" s="579">
        <v>0</v>
      </c>
      <c r="BT83" s="579">
        <v>0</v>
      </c>
      <c r="BU83" s="579">
        <v>0</v>
      </c>
      <c r="BV83" s="579">
        <v>0</v>
      </c>
      <c r="BW83" s="579">
        <v>0</v>
      </c>
      <c r="BX83" s="579">
        <v>0</v>
      </c>
      <c r="BY83" s="579">
        <v>0</v>
      </c>
      <c r="BZ83" s="579">
        <v>0</v>
      </c>
      <c r="CA83" s="579">
        <v>0</v>
      </c>
      <c r="CB83" s="579">
        <v>0</v>
      </c>
      <c r="CC83" s="579">
        <v>0</v>
      </c>
      <c r="CD83" s="579">
        <v>0</v>
      </c>
      <c r="CE83" s="579">
        <v>0</v>
      </c>
      <c r="CF83" s="579">
        <v>0</v>
      </c>
      <c r="CG83" s="579">
        <v>0</v>
      </c>
      <c r="CH83" s="579">
        <v>0</v>
      </c>
      <c r="CI83" s="579">
        <v>0</v>
      </c>
      <c r="CJ83" s="579">
        <v>0</v>
      </c>
      <c r="CK83" s="579">
        <v>0</v>
      </c>
      <c r="CL83" s="579">
        <v>0</v>
      </c>
      <c r="CM83" s="579">
        <v>0</v>
      </c>
      <c r="CN83" s="579">
        <v>0</v>
      </c>
      <c r="CO83" s="579">
        <v>0</v>
      </c>
      <c r="CP83" s="579">
        <v>0</v>
      </c>
      <c r="CQ83" s="579">
        <v>0</v>
      </c>
      <c r="CR83" s="579">
        <v>0</v>
      </c>
      <c r="CS83" s="579">
        <v>0</v>
      </c>
      <c r="CT83" s="218"/>
      <c r="CU83" s="579">
        <v>0</v>
      </c>
      <c r="CV83" s="579">
        <v>0</v>
      </c>
      <c r="CW83" s="579">
        <v>0</v>
      </c>
      <c r="CX83" s="579">
        <v>0</v>
      </c>
      <c r="CY83" s="579">
        <v>0</v>
      </c>
      <c r="CZ83" s="579">
        <v>0</v>
      </c>
      <c r="DA83" s="579">
        <v>0</v>
      </c>
      <c r="DB83" s="579">
        <v>0</v>
      </c>
      <c r="DC83" s="579">
        <v>0</v>
      </c>
      <c r="DD83" s="579">
        <v>0</v>
      </c>
      <c r="DE83" s="579">
        <v>0</v>
      </c>
      <c r="DF83" s="579">
        <v>0</v>
      </c>
      <c r="DG83" s="579">
        <v>0</v>
      </c>
      <c r="DH83" s="579">
        <v>0</v>
      </c>
      <c r="DI83" s="579">
        <v>0</v>
      </c>
      <c r="DJ83" s="579">
        <v>0</v>
      </c>
      <c r="DK83" s="579">
        <v>0</v>
      </c>
      <c r="DL83" s="579">
        <v>0</v>
      </c>
      <c r="DM83" s="579">
        <v>0</v>
      </c>
      <c r="DN83" s="579">
        <v>0</v>
      </c>
      <c r="DO83" s="579">
        <v>0</v>
      </c>
      <c r="DP83" s="579">
        <v>0</v>
      </c>
      <c r="DQ83" s="579">
        <v>0</v>
      </c>
      <c r="DR83" s="579">
        <v>0</v>
      </c>
      <c r="DS83" s="579">
        <v>0</v>
      </c>
      <c r="DT83" s="579">
        <v>0</v>
      </c>
      <c r="DU83" s="579">
        <v>0</v>
      </c>
      <c r="DV83" s="579">
        <v>0</v>
      </c>
      <c r="DW83" s="579">
        <v>0</v>
      </c>
      <c r="DX83" s="579">
        <v>0</v>
      </c>
      <c r="DY83" s="147"/>
      <c r="DZ83" s="572">
        <v>0</v>
      </c>
      <c r="EA83" s="572">
        <v>0</v>
      </c>
      <c r="EB83" s="572">
        <v>0</v>
      </c>
      <c r="EC83" s="572">
        <v>0</v>
      </c>
      <c r="ED83" s="572">
        <v>0</v>
      </c>
      <c r="EE83" s="572">
        <v>0</v>
      </c>
      <c r="EF83" s="572">
        <v>0</v>
      </c>
      <c r="EG83" s="572">
        <v>0.19444084352927357</v>
      </c>
      <c r="EH83" s="572">
        <v>0.27296503033917258</v>
      </c>
      <c r="EI83" s="572">
        <v>0.27296503033917258</v>
      </c>
      <c r="EJ83" s="572">
        <v>0.27296503033917258</v>
      </c>
      <c r="EK83" s="572">
        <v>0.27296503033917258</v>
      </c>
      <c r="EL83" s="572">
        <v>0.27296503033917258</v>
      </c>
      <c r="EM83" s="572">
        <v>0.27296503033917258</v>
      </c>
      <c r="EN83" s="572">
        <v>0.27296503033917258</v>
      </c>
      <c r="EO83" s="572">
        <v>0.27296503033917258</v>
      </c>
      <c r="EP83" s="572">
        <v>0.27296503033917258</v>
      </c>
      <c r="EQ83" s="572">
        <v>0.27296503033917258</v>
      </c>
      <c r="ER83" s="572">
        <v>0.27296503033917258</v>
      </c>
      <c r="ES83" s="572">
        <v>0.27296503033917258</v>
      </c>
      <c r="ET83" s="572">
        <v>0.27296503033917258</v>
      </c>
      <c r="EU83" s="572">
        <v>0.27296503033917258</v>
      </c>
      <c r="EV83" s="572">
        <v>0.27296503033917258</v>
      </c>
      <c r="EW83" s="572">
        <v>0.27296503033917258</v>
      </c>
      <c r="EX83" s="572">
        <v>0.27296503033917258</v>
      </c>
      <c r="EY83" s="572">
        <v>0.27296503033917258</v>
      </c>
      <c r="EZ83" s="572">
        <v>0.27296503033917258</v>
      </c>
      <c r="FA83" s="572">
        <v>0.27296503033917258</v>
      </c>
      <c r="FB83" s="572">
        <v>0.27296503033917258</v>
      </c>
      <c r="FC83" s="572">
        <v>0.27296503033917258</v>
      </c>
      <c r="FD83" s="147"/>
      <c r="FE83" s="572">
        <v>0</v>
      </c>
      <c r="FF83" s="572">
        <v>0</v>
      </c>
      <c r="FG83" s="572">
        <v>0</v>
      </c>
      <c r="FH83" s="572">
        <v>0</v>
      </c>
      <c r="FI83" s="572">
        <v>0</v>
      </c>
      <c r="FJ83" s="572">
        <v>0</v>
      </c>
      <c r="FK83" s="572">
        <v>0</v>
      </c>
      <c r="FL83" s="572">
        <v>6.4647691656612881E-3</v>
      </c>
      <c r="FM83" s="572">
        <v>9.0755413287168085E-3</v>
      </c>
      <c r="FN83" s="572">
        <v>9.0755413287168085E-3</v>
      </c>
      <c r="FO83" s="572">
        <v>9.0755413287168085E-3</v>
      </c>
      <c r="FP83" s="572">
        <v>9.0755413287168085E-3</v>
      </c>
      <c r="FQ83" s="572">
        <v>9.0755413287168085E-3</v>
      </c>
      <c r="FR83" s="572">
        <v>9.0755413287168085E-3</v>
      </c>
      <c r="FS83" s="572">
        <v>9.0755413287168085E-3</v>
      </c>
      <c r="FT83" s="572">
        <v>9.0755413287168085E-3</v>
      </c>
      <c r="FU83" s="572">
        <v>9.0755413287168085E-3</v>
      </c>
      <c r="FV83" s="572">
        <v>9.0755413287168085E-3</v>
      </c>
      <c r="FW83" s="572">
        <v>9.0755413287168085E-3</v>
      </c>
      <c r="FX83" s="572">
        <v>9.0755413287168085E-3</v>
      </c>
      <c r="FY83" s="572">
        <v>9.0755413287168085E-3</v>
      </c>
      <c r="FZ83" s="572">
        <v>9.0755413287168085E-3</v>
      </c>
      <c r="GA83" s="572">
        <v>9.0755413287168085E-3</v>
      </c>
      <c r="GB83" s="572">
        <v>9.0755413287168085E-3</v>
      </c>
      <c r="GC83" s="572">
        <v>9.0755413287168085E-3</v>
      </c>
      <c r="GD83" s="572">
        <v>9.0755413287168085E-3</v>
      </c>
      <c r="GE83" s="572">
        <v>9.0755413287168085E-3</v>
      </c>
      <c r="GF83" s="572">
        <v>9.0755413287168085E-3</v>
      </c>
      <c r="GG83" s="572">
        <v>9.0755413287168085E-3</v>
      </c>
      <c r="GH83" s="572">
        <v>9.0755413287168085E-3</v>
      </c>
    </row>
    <row r="84" spans="1:190" x14ac:dyDescent="0.15">
      <c r="A84">
        <f t="shared" si="7"/>
        <v>76</v>
      </c>
      <c r="B84" s="67" t="str">
        <f ca="1">OFFSET(Inputs!$E$10,$A84,0)</f>
        <v>Fed 11</v>
      </c>
      <c r="C84" s="67">
        <f ca="1">OFFSET(Inputs!$B$10,$A84,0)</f>
        <v>76</v>
      </c>
      <c r="D84" s="69" t="str">
        <f ca="1">OFFSET(Inputs!$D$10,$A84,0)&amp;" - "&amp;OFFSET(Inputs!$F$10,$A84,0)</f>
        <v>2013-15 Fed App - Residential Refrigerators &amp; Freezers</v>
      </c>
      <c r="E84" s="24"/>
      <c r="F84" s="585">
        <v>0</v>
      </c>
      <c r="G84" s="585">
        <v>0</v>
      </c>
      <c r="H84" s="585">
        <v>0</v>
      </c>
      <c r="I84" s="585">
        <v>0</v>
      </c>
      <c r="J84" s="585">
        <v>0</v>
      </c>
      <c r="K84" s="585">
        <v>0</v>
      </c>
      <c r="L84" s="585">
        <v>0</v>
      </c>
      <c r="M84" s="585">
        <v>0</v>
      </c>
      <c r="N84" s="585">
        <v>7.1628998448194929</v>
      </c>
      <c r="O84" s="585">
        <v>24.207948549621435</v>
      </c>
      <c r="P84" s="585">
        <v>24.207948549621435</v>
      </c>
      <c r="Q84" s="585">
        <v>24.207948549621435</v>
      </c>
      <c r="R84" s="585">
        <v>24.207948549621435</v>
      </c>
      <c r="S84" s="585">
        <v>24.207948549621435</v>
      </c>
      <c r="T84" s="585">
        <v>24.207948549621435</v>
      </c>
      <c r="U84" s="585">
        <v>24.207948549621435</v>
      </c>
      <c r="V84" s="585">
        <v>24.207948549621435</v>
      </c>
      <c r="W84" s="585">
        <v>24.207948549621435</v>
      </c>
      <c r="X84" s="585">
        <v>24.207948549621435</v>
      </c>
      <c r="Y84" s="585">
        <v>24.207948549621435</v>
      </c>
      <c r="Z84" s="585">
        <v>24.207948549621435</v>
      </c>
      <c r="AA84" s="585">
        <v>24.207948549621435</v>
      </c>
      <c r="AB84" s="585">
        <v>24.207948549621435</v>
      </c>
      <c r="AC84" s="585">
        <v>24.207948549621435</v>
      </c>
      <c r="AD84" s="585">
        <v>24.207948549621435</v>
      </c>
      <c r="AE84" s="585">
        <v>24.207948549621435</v>
      </c>
      <c r="AF84" s="585">
        <v>24.207948549621435</v>
      </c>
      <c r="AG84" s="585">
        <v>24.207948549621435</v>
      </c>
      <c r="AH84" s="585">
        <v>24.207948549621435</v>
      </c>
      <c r="AI84" s="585">
        <v>24.207948549621435</v>
      </c>
      <c r="AJ84" s="147"/>
      <c r="AK84" s="572">
        <v>0</v>
      </c>
      <c r="AL84" s="572">
        <v>0</v>
      </c>
      <c r="AM84" s="572">
        <v>0</v>
      </c>
      <c r="AN84" s="572">
        <v>0</v>
      </c>
      <c r="AO84" s="572">
        <v>0</v>
      </c>
      <c r="AP84" s="572">
        <v>0</v>
      </c>
      <c r="AQ84" s="572">
        <v>0</v>
      </c>
      <c r="AR84" s="572">
        <v>0</v>
      </c>
      <c r="AS84" s="572">
        <v>2.3208440158201191</v>
      </c>
      <c r="AT84" s="572">
        <v>7.6044428778925814</v>
      </c>
      <c r="AU84" s="572">
        <v>7.3491700604368235</v>
      </c>
      <c r="AV84" s="572">
        <v>7.0849403020177055</v>
      </c>
      <c r="AW84" s="572">
        <v>6.8207105435985875</v>
      </c>
      <c r="AX84" s="572">
        <v>6.5645420320464929</v>
      </c>
      <c r="AY84" s="572">
        <v>6.3244960142284476</v>
      </c>
      <c r="AZ84" s="572">
        <v>6.1050509606261292</v>
      </c>
      <c r="BA84" s="572">
        <v>5.9115810358175551</v>
      </c>
      <c r="BB84" s="572">
        <v>5.7440862398027237</v>
      </c>
      <c r="BC84" s="572">
        <v>5.6025665725816367</v>
      </c>
      <c r="BD84" s="572">
        <v>5.4852306459616216</v>
      </c>
      <c r="BE84" s="572">
        <v>5.388495683557335</v>
      </c>
      <c r="BF84" s="572">
        <v>5.3105702971761035</v>
      </c>
      <c r="BG84" s="572">
        <v>5.2478717104325829</v>
      </c>
      <c r="BH84" s="572">
        <v>5.1977128410377684</v>
      </c>
      <c r="BI84" s="572">
        <v>5.1591979948953197</v>
      </c>
      <c r="BJ84" s="572">
        <v>5.1278487015235594</v>
      </c>
      <c r="BK84" s="572">
        <v>5.1036649609224884</v>
      </c>
      <c r="BL84" s="572">
        <v>5.0848553848994333</v>
      </c>
      <c r="BM84" s="572">
        <v>5.0705242793580565</v>
      </c>
      <c r="BN84" s="572">
        <v>5.0588802561056889</v>
      </c>
      <c r="BO84" s="147"/>
      <c r="BP84" s="579">
        <v>0</v>
      </c>
      <c r="BQ84" s="579">
        <v>0</v>
      </c>
      <c r="BR84" s="579">
        <v>0</v>
      </c>
      <c r="BS84" s="579">
        <v>0</v>
      </c>
      <c r="BT84" s="579">
        <v>0</v>
      </c>
      <c r="BU84" s="579">
        <v>0</v>
      </c>
      <c r="BV84" s="579">
        <v>0</v>
      </c>
      <c r="BW84" s="579">
        <v>0</v>
      </c>
      <c r="BX84" s="579">
        <v>1.1229260369970291</v>
      </c>
      <c r="BY84" s="579">
        <v>3.7950741065177369</v>
      </c>
      <c r="BZ84" s="579">
        <v>3.7950741065177369</v>
      </c>
      <c r="CA84" s="579">
        <v>3.7950741065177369</v>
      </c>
      <c r="CB84" s="579">
        <v>3.7950741065177369</v>
      </c>
      <c r="CC84" s="579">
        <v>3.7950741065177369</v>
      </c>
      <c r="CD84" s="579">
        <v>3.7950741065177369</v>
      </c>
      <c r="CE84" s="579">
        <v>3.7950741065177369</v>
      </c>
      <c r="CF84" s="579">
        <v>3.7950741065177369</v>
      </c>
      <c r="CG84" s="579">
        <v>3.7950741065177369</v>
      </c>
      <c r="CH84" s="579">
        <v>3.7950741065177369</v>
      </c>
      <c r="CI84" s="579">
        <v>3.7950741065177369</v>
      </c>
      <c r="CJ84" s="579">
        <v>3.7950741065177369</v>
      </c>
      <c r="CK84" s="579">
        <v>3.7950741065177369</v>
      </c>
      <c r="CL84" s="579">
        <v>3.7950741065177369</v>
      </c>
      <c r="CM84" s="579">
        <v>3.7950741065177369</v>
      </c>
      <c r="CN84" s="579">
        <v>3.7950741065177369</v>
      </c>
      <c r="CO84" s="579">
        <v>3.7950741065177369</v>
      </c>
      <c r="CP84" s="579">
        <v>3.7950741065177369</v>
      </c>
      <c r="CQ84" s="579">
        <v>3.7950741065177369</v>
      </c>
      <c r="CR84" s="579">
        <v>3.7950741065177369</v>
      </c>
      <c r="CS84" s="579">
        <v>3.7950741065177369</v>
      </c>
      <c r="CT84" s="218"/>
      <c r="CU84" s="579">
        <v>0</v>
      </c>
      <c r="CV84" s="579">
        <v>0</v>
      </c>
      <c r="CW84" s="579">
        <v>0</v>
      </c>
      <c r="CX84" s="579">
        <v>0</v>
      </c>
      <c r="CY84" s="579">
        <v>0</v>
      </c>
      <c r="CZ84" s="579">
        <v>0</v>
      </c>
      <c r="DA84" s="579">
        <v>0</v>
      </c>
      <c r="DB84" s="579">
        <v>0</v>
      </c>
      <c r="DC84" s="579">
        <v>0.36383814232137035</v>
      </c>
      <c r="DD84" s="579">
        <v>1.1921466290804166</v>
      </c>
      <c r="DE84" s="579">
        <v>1.1521275726271871</v>
      </c>
      <c r="DF84" s="579">
        <v>1.1107043387545459</v>
      </c>
      <c r="DG84" s="579">
        <v>1.0692811048819049</v>
      </c>
      <c r="DH84" s="579">
        <v>1.0291216306867343</v>
      </c>
      <c r="DI84" s="579">
        <v>0.99148967584650438</v>
      </c>
      <c r="DJ84" s="579">
        <v>0.95708732907092109</v>
      </c>
      <c r="DK84" s="579">
        <v>0.92675709681163121</v>
      </c>
      <c r="DL84" s="579">
        <v>0.90049897906863496</v>
      </c>
      <c r="DM84" s="579">
        <v>0.87831297584193246</v>
      </c>
      <c r="DN84" s="579">
        <v>0.85991825164764091</v>
      </c>
      <c r="DO84" s="579">
        <v>0.84475313551799602</v>
      </c>
      <c r="DP84" s="579">
        <v>0.83253679196911534</v>
      </c>
      <c r="DQ84" s="579">
        <v>0.82270755003323459</v>
      </c>
      <c r="DR84" s="579">
        <v>0.81484415648452968</v>
      </c>
      <c r="DS84" s="579">
        <v>0.80880619358105998</v>
      </c>
      <c r="DT84" s="579">
        <v>0.8038915726131195</v>
      </c>
      <c r="DU84" s="579">
        <v>0.80010029358070833</v>
      </c>
      <c r="DV84" s="579">
        <v>0.79715152099994402</v>
      </c>
      <c r="DW84" s="579">
        <v>0.7949048371288856</v>
      </c>
      <c r="DX84" s="579">
        <v>0.7930794064836505</v>
      </c>
      <c r="DY84" s="147"/>
      <c r="DZ84" s="572">
        <v>0</v>
      </c>
      <c r="EA84" s="572">
        <v>0</v>
      </c>
      <c r="EB84" s="572">
        <v>0</v>
      </c>
      <c r="EC84" s="572">
        <v>0</v>
      </c>
      <c r="ED84" s="572">
        <v>0</v>
      </c>
      <c r="EE84" s="572">
        <v>0</v>
      </c>
      <c r="EF84" s="572">
        <v>0</v>
      </c>
      <c r="EG84" s="572">
        <v>0</v>
      </c>
      <c r="EH84" s="572">
        <v>-0.16588589310836516</v>
      </c>
      <c r="EI84" s="572">
        <v>-0.56063287948660445</v>
      </c>
      <c r="EJ84" s="572">
        <v>-0.56063287948660445</v>
      </c>
      <c r="EK84" s="572">
        <v>-0.56063287948660445</v>
      </c>
      <c r="EL84" s="572">
        <v>-0.56063287948660445</v>
      </c>
      <c r="EM84" s="572">
        <v>-0.56063287948660445</v>
      </c>
      <c r="EN84" s="572">
        <v>-0.56063287948660445</v>
      </c>
      <c r="EO84" s="572">
        <v>-0.56063287948660445</v>
      </c>
      <c r="EP84" s="572">
        <v>-0.56063287948660445</v>
      </c>
      <c r="EQ84" s="572">
        <v>-0.56063287948660445</v>
      </c>
      <c r="ER84" s="572">
        <v>-0.56063287948660445</v>
      </c>
      <c r="ES84" s="572">
        <v>-0.56063287948660445</v>
      </c>
      <c r="ET84" s="572">
        <v>-0.56063287948660445</v>
      </c>
      <c r="EU84" s="572">
        <v>-0.56063287948660445</v>
      </c>
      <c r="EV84" s="572">
        <v>-0.56063287948660445</v>
      </c>
      <c r="EW84" s="572">
        <v>-0.56063287948660445</v>
      </c>
      <c r="EX84" s="572">
        <v>-0.56063287948660445</v>
      </c>
      <c r="EY84" s="572">
        <v>-0.56063287948660445</v>
      </c>
      <c r="EZ84" s="572">
        <v>-0.56063287948660445</v>
      </c>
      <c r="FA84" s="572">
        <v>-0.56063287948660445</v>
      </c>
      <c r="FB84" s="572">
        <v>-0.56063287948660445</v>
      </c>
      <c r="FC84" s="572">
        <v>-0.56063287948660445</v>
      </c>
      <c r="FD84" s="147"/>
      <c r="FE84" s="572">
        <v>0</v>
      </c>
      <c r="FF84" s="572">
        <v>0</v>
      </c>
      <c r="FG84" s="572">
        <v>0</v>
      </c>
      <c r="FH84" s="572">
        <v>0</v>
      </c>
      <c r="FI84" s="572">
        <v>0</v>
      </c>
      <c r="FJ84" s="572">
        <v>0</v>
      </c>
      <c r="FK84" s="572">
        <v>0</v>
      </c>
      <c r="FL84" s="572">
        <v>0</v>
      </c>
      <c r="FM84" s="572">
        <v>-5.3748522340148291E-2</v>
      </c>
      <c r="FN84" s="572">
        <v>-0.17611160643312707</v>
      </c>
      <c r="FO84" s="572">
        <v>-0.17019973271894079</v>
      </c>
      <c r="FP84" s="572">
        <v>-0.16408042483934451</v>
      </c>
      <c r="FQ84" s="572">
        <v>-0.15796111695974824</v>
      </c>
      <c r="FR84" s="572">
        <v>-0.15202849982902097</v>
      </c>
      <c r="FS84" s="572">
        <v>-0.14646926419603185</v>
      </c>
      <c r="FT84" s="572">
        <v>-0.14138712714348575</v>
      </c>
      <c r="FU84" s="572">
        <v>-0.13690654917062881</v>
      </c>
      <c r="FV84" s="572">
        <v>-0.13302753027746098</v>
      </c>
      <c r="FW84" s="572">
        <v>-0.12975007046398229</v>
      </c>
      <c r="FX84" s="572">
        <v>-0.12703268289711073</v>
      </c>
      <c r="FY84" s="572">
        <v>-0.12479239391068227</v>
      </c>
      <c r="FZ84" s="572">
        <v>-0.12298771667161487</v>
      </c>
      <c r="GA84" s="572">
        <v>-0.12153567751374457</v>
      </c>
      <c r="GB84" s="572">
        <v>-0.12037404618744832</v>
      </c>
      <c r="GC84" s="572">
        <v>-0.11948207927618514</v>
      </c>
      <c r="GD84" s="572">
        <v>-0.11875605969724998</v>
      </c>
      <c r="GE84" s="572">
        <v>-0.11819598745064287</v>
      </c>
      <c r="GF84" s="572">
        <v>-0.11776037570328178</v>
      </c>
      <c r="GG84" s="572">
        <v>-0.1174284810386257</v>
      </c>
      <c r="GH84" s="572">
        <v>-0.11715881662359265</v>
      </c>
    </row>
    <row r="85" spans="1:190" x14ac:dyDescent="0.15">
      <c r="A85">
        <f t="shared" si="7"/>
        <v>77</v>
      </c>
      <c r="B85" s="67" t="str">
        <f ca="1">OFFSET(Inputs!$E$10,$A85,0)</f>
        <v>Fed 12</v>
      </c>
      <c r="C85" s="67">
        <f ca="1">OFFSET(Inputs!$B$10,$A85,0)</f>
        <v>77</v>
      </c>
      <c r="D85" s="69" t="str">
        <f ca="1">OFFSET(Inputs!$D$10,$A85,0)&amp;" - "&amp;OFFSET(Inputs!$F$10,$A85,0)</f>
        <v>2013-15 Fed App - Residential Room AC</v>
      </c>
      <c r="E85" s="24"/>
      <c r="F85" s="585">
        <v>0</v>
      </c>
      <c r="G85" s="585">
        <v>0</v>
      </c>
      <c r="H85" s="585">
        <v>0</v>
      </c>
      <c r="I85" s="585">
        <v>0</v>
      </c>
      <c r="J85" s="585">
        <v>0</v>
      </c>
      <c r="K85" s="585">
        <v>0</v>
      </c>
      <c r="L85" s="585">
        <v>0</v>
      </c>
      <c r="M85" s="585">
        <v>0</v>
      </c>
      <c r="N85" s="585">
        <v>3.5721122246406352</v>
      </c>
      <c r="O85" s="585">
        <v>6.0926213177281854</v>
      </c>
      <c r="P85" s="585">
        <v>6.0926213177281854</v>
      </c>
      <c r="Q85" s="585">
        <v>6.0926213177281854</v>
      </c>
      <c r="R85" s="585">
        <v>6.0926213177281854</v>
      </c>
      <c r="S85" s="585">
        <v>6.0926213177281854</v>
      </c>
      <c r="T85" s="585">
        <v>6.0926213177281854</v>
      </c>
      <c r="U85" s="585">
        <v>6.0926213177281854</v>
      </c>
      <c r="V85" s="585">
        <v>6.0926213177281854</v>
      </c>
      <c r="W85" s="585">
        <v>6.0926213177281854</v>
      </c>
      <c r="X85" s="585">
        <v>6.0926213177281854</v>
      </c>
      <c r="Y85" s="585">
        <v>6.0926213177281854</v>
      </c>
      <c r="Z85" s="585">
        <v>6.0926213177281854</v>
      </c>
      <c r="AA85" s="585">
        <v>6.0926213177281854</v>
      </c>
      <c r="AB85" s="585">
        <v>6.0926213177281854</v>
      </c>
      <c r="AC85" s="585">
        <v>6.0926213177281854</v>
      </c>
      <c r="AD85" s="585">
        <v>6.0926213177281854</v>
      </c>
      <c r="AE85" s="585">
        <v>6.0926213177281854</v>
      </c>
      <c r="AF85" s="585">
        <v>6.0926213177281854</v>
      </c>
      <c r="AG85" s="585">
        <v>6.0926213177281854</v>
      </c>
      <c r="AH85" s="585">
        <v>6.0926213177281854</v>
      </c>
      <c r="AI85" s="585">
        <v>6.0926213177281854</v>
      </c>
      <c r="AJ85" s="147"/>
      <c r="AK85" s="572">
        <v>0</v>
      </c>
      <c r="AL85" s="572">
        <v>0</v>
      </c>
      <c r="AM85" s="572">
        <v>0</v>
      </c>
      <c r="AN85" s="572">
        <v>0</v>
      </c>
      <c r="AO85" s="572">
        <v>0</v>
      </c>
      <c r="AP85" s="572">
        <v>0</v>
      </c>
      <c r="AQ85" s="572">
        <v>0</v>
      </c>
      <c r="AR85" s="572">
        <v>0</v>
      </c>
      <c r="AS85" s="572">
        <v>0.69553311548422736</v>
      </c>
      <c r="AT85" s="572">
        <v>1.1384915899159598</v>
      </c>
      <c r="AU85" s="572">
        <v>1.0897993603446761</v>
      </c>
      <c r="AV85" s="572">
        <v>1.0418382453315198</v>
      </c>
      <c r="AW85" s="572">
        <v>0.99548558234624385</v>
      </c>
      <c r="AX85" s="572">
        <v>0.95191115468185172</v>
      </c>
      <c r="AY85" s="572">
        <v>0.9119922998080966</v>
      </c>
      <c r="AZ85" s="572">
        <v>0.87631390937148024</v>
      </c>
      <c r="BA85" s="572">
        <v>0.84487598337200287</v>
      </c>
      <c r="BB85" s="572">
        <v>0.81767852180966416</v>
      </c>
      <c r="BC85" s="572">
        <v>0.79457530177283886</v>
      </c>
      <c r="BD85" s="572">
        <v>0.77512765452665056</v>
      </c>
      <c r="BE85" s="572">
        <v>0.75904313424784819</v>
      </c>
      <c r="BF85" s="572">
        <v>0.74573684928992989</v>
      </c>
      <c r="BG85" s="572">
        <v>0.73477013091801902</v>
      </c>
      <c r="BH85" s="572">
        <v>0.72599675622049054</v>
      </c>
      <c r="BI85" s="572">
        <v>0.71883183355084235</v>
      </c>
      <c r="BJ85" s="572">
        <v>0.71312913999744865</v>
      </c>
      <c r="BK85" s="572">
        <v>0.70845000682543335</v>
      </c>
      <c r="BL85" s="572">
        <v>0.70479443403479647</v>
      </c>
      <c r="BM85" s="572">
        <v>0.70186997580228694</v>
      </c>
      <c r="BN85" s="572">
        <v>0.6995304092162794</v>
      </c>
      <c r="BO85" s="147"/>
      <c r="BP85" s="579">
        <v>0</v>
      </c>
      <c r="BQ85" s="579">
        <v>0</v>
      </c>
      <c r="BR85" s="579">
        <v>0</v>
      </c>
      <c r="BS85" s="579">
        <v>0</v>
      </c>
      <c r="BT85" s="579">
        <v>0</v>
      </c>
      <c r="BU85" s="579">
        <v>0</v>
      </c>
      <c r="BV85" s="579">
        <v>0</v>
      </c>
      <c r="BW85" s="579">
        <v>0</v>
      </c>
      <c r="BX85" s="579">
        <v>5.0401035498354156</v>
      </c>
      <c r="BY85" s="579">
        <v>8.5964382976164799</v>
      </c>
      <c r="BZ85" s="579">
        <v>8.5964382976164799</v>
      </c>
      <c r="CA85" s="579">
        <v>8.5964382976164799</v>
      </c>
      <c r="CB85" s="579">
        <v>8.5964382976164799</v>
      </c>
      <c r="CC85" s="579">
        <v>8.5964382976164799</v>
      </c>
      <c r="CD85" s="579">
        <v>8.5964382976164799</v>
      </c>
      <c r="CE85" s="579">
        <v>8.5964382976164799</v>
      </c>
      <c r="CF85" s="579">
        <v>8.5964382976164799</v>
      </c>
      <c r="CG85" s="579">
        <v>8.5964382976164799</v>
      </c>
      <c r="CH85" s="579">
        <v>8.5964382976164799</v>
      </c>
      <c r="CI85" s="579">
        <v>8.5964382976164799</v>
      </c>
      <c r="CJ85" s="579">
        <v>8.5964382976164799</v>
      </c>
      <c r="CK85" s="579">
        <v>8.5964382976164799</v>
      </c>
      <c r="CL85" s="579">
        <v>8.5964382976164799</v>
      </c>
      <c r="CM85" s="579">
        <v>8.5964382976164799</v>
      </c>
      <c r="CN85" s="579">
        <v>8.5964382976164799</v>
      </c>
      <c r="CO85" s="579">
        <v>8.5964382976164799</v>
      </c>
      <c r="CP85" s="579">
        <v>8.5964382976164799</v>
      </c>
      <c r="CQ85" s="579">
        <v>8.5964382976164799</v>
      </c>
      <c r="CR85" s="579">
        <v>8.5964382976164799</v>
      </c>
      <c r="CS85" s="579">
        <v>8.5964382976164799</v>
      </c>
      <c r="CT85" s="218"/>
      <c r="CU85" s="579">
        <v>0</v>
      </c>
      <c r="CV85" s="579">
        <v>0</v>
      </c>
      <c r="CW85" s="579">
        <v>0</v>
      </c>
      <c r="CX85" s="579">
        <v>0</v>
      </c>
      <c r="CY85" s="579">
        <v>0</v>
      </c>
      <c r="CZ85" s="579">
        <v>0</v>
      </c>
      <c r="DA85" s="579">
        <v>0</v>
      </c>
      <c r="DB85" s="579">
        <v>0</v>
      </c>
      <c r="DC85" s="579">
        <v>0.98136864239555355</v>
      </c>
      <c r="DD85" s="579">
        <v>1.6063648460458062</v>
      </c>
      <c r="DE85" s="579">
        <v>1.5376621111712552</v>
      </c>
      <c r="DF85" s="579">
        <v>1.4699909488924181</v>
      </c>
      <c r="DG85" s="579">
        <v>1.4045892463241521</v>
      </c>
      <c r="DH85" s="579">
        <v>1.343107519619599</v>
      </c>
      <c r="DI85" s="579">
        <v>1.2867836558936159</v>
      </c>
      <c r="DJ85" s="579">
        <v>1.2364429132227737</v>
      </c>
      <c r="DK85" s="579">
        <v>1.1920852916070726</v>
      </c>
      <c r="DL85" s="579">
        <v>1.1537107910465128</v>
      </c>
      <c r="DM85" s="579">
        <v>1.1211130970219509</v>
      </c>
      <c r="DN85" s="579">
        <v>1.0936732659759592</v>
      </c>
      <c r="DO85" s="579">
        <v>1.0709786688702516</v>
      </c>
      <c r="DP85" s="579">
        <v>1.0522040476282573</v>
      </c>
      <c r="DQ85" s="579">
        <v>1.0367304586925477</v>
      </c>
      <c r="DR85" s="579">
        <v>1.0243515875439801</v>
      </c>
      <c r="DS85" s="579">
        <v>1.014242176105983</v>
      </c>
      <c r="DT85" s="579">
        <v>1.0061959098594138</v>
      </c>
      <c r="DU85" s="579">
        <v>0.99959384524684447</v>
      </c>
      <c r="DV85" s="579">
        <v>0.99443598226827468</v>
      </c>
      <c r="DW85" s="579">
        <v>0.99030969188541851</v>
      </c>
      <c r="DX85" s="579">
        <v>0.98700865957913375</v>
      </c>
      <c r="DY85" s="147"/>
      <c r="DZ85" s="572">
        <v>0</v>
      </c>
      <c r="EA85" s="572">
        <v>0</v>
      </c>
      <c r="EB85" s="572">
        <v>0</v>
      </c>
      <c r="EC85" s="572">
        <v>0</v>
      </c>
      <c r="ED85" s="572">
        <v>0</v>
      </c>
      <c r="EE85" s="572">
        <v>0</v>
      </c>
      <c r="EF85" s="572">
        <v>0</v>
      </c>
      <c r="EG85" s="572">
        <v>0</v>
      </c>
      <c r="EH85" s="572">
        <v>0</v>
      </c>
      <c r="EI85" s="572">
        <v>0</v>
      </c>
      <c r="EJ85" s="572">
        <v>0</v>
      </c>
      <c r="EK85" s="572">
        <v>0</v>
      </c>
      <c r="EL85" s="572">
        <v>0</v>
      </c>
      <c r="EM85" s="572">
        <v>0</v>
      </c>
      <c r="EN85" s="572">
        <v>0</v>
      </c>
      <c r="EO85" s="572">
        <v>0</v>
      </c>
      <c r="EP85" s="572">
        <v>0</v>
      </c>
      <c r="EQ85" s="572">
        <v>0</v>
      </c>
      <c r="ER85" s="572">
        <v>0</v>
      </c>
      <c r="ES85" s="572">
        <v>0</v>
      </c>
      <c r="ET85" s="572">
        <v>0</v>
      </c>
      <c r="EU85" s="572">
        <v>0</v>
      </c>
      <c r="EV85" s="572">
        <v>0</v>
      </c>
      <c r="EW85" s="572">
        <v>0</v>
      </c>
      <c r="EX85" s="572">
        <v>0</v>
      </c>
      <c r="EY85" s="572">
        <v>0</v>
      </c>
      <c r="EZ85" s="572">
        <v>0</v>
      </c>
      <c r="FA85" s="572">
        <v>0</v>
      </c>
      <c r="FB85" s="572">
        <v>0</v>
      </c>
      <c r="FC85" s="572">
        <v>0</v>
      </c>
      <c r="FD85" s="147"/>
      <c r="FE85" s="572">
        <v>0</v>
      </c>
      <c r="FF85" s="572">
        <v>0</v>
      </c>
      <c r="FG85" s="572">
        <v>0</v>
      </c>
      <c r="FH85" s="572">
        <v>0</v>
      </c>
      <c r="FI85" s="572">
        <v>0</v>
      </c>
      <c r="FJ85" s="572">
        <v>0</v>
      </c>
      <c r="FK85" s="572">
        <v>0</v>
      </c>
      <c r="FL85" s="572">
        <v>0</v>
      </c>
      <c r="FM85" s="572">
        <v>0</v>
      </c>
      <c r="FN85" s="572">
        <v>0</v>
      </c>
      <c r="FO85" s="572">
        <v>0</v>
      </c>
      <c r="FP85" s="572">
        <v>0</v>
      </c>
      <c r="FQ85" s="572">
        <v>0</v>
      </c>
      <c r="FR85" s="572">
        <v>0</v>
      </c>
      <c r="FS85" s="572">
        <v>0</v>
      </c>
      <c r="FT85" s="572">
        <v>0</v>
      </c>
      <c r="FU85" s="572">
        <v>0</v>
      </c>
      <c r="FV85" s="572">
        <v>0</v>
      </c>
      <c r="FW85" s="572">
        <v>0</v>
      </c>
      <c r="FX85" s="572">
        <v>0</v>
      </c>
      <c r="FY85" s="572">
        <v>0</v>
      </c>
      <c r="FZ85" s="572">
        <v>0</v>
      </c>
      <c r="GA85" s="572">
        <v>0</v>
      </c>
      <c r="GB85" s="572">
        <v>0</v>
      </c>
      <c r="GC85" s="572">
        <v>0</v>
      </c>
      <c r="GD85" s="572">
        <v>0</v>
      </c>
      <c r="GE85" s="572">
        <v>0</v>
      </c>
      <c r="GF85" s="572">
        <v>0</v>
      </c>
      <c r="GG85" s="572">
        <v>0</v>
      </c>
      <c r="GH85" s="572">
        <v>0</v>
      </c>
    </row>
    <row r="86" spans="1:190" x14ac:dyDescent="0.15">
      <c r="A86">
        <f t="shared" si="7"/>
        <v>78</v>
      </c>
      <c r="B86" s="67" t="str">
        <f ca="1">OFFSET(Inputs!$E$10,$A86,0)</f>
        <v>Fed 13</v>
      </c>
      <c r="C86" s="67">
        <f ca="1">OFFSET(Inputs!$B$10,$A86,0)</f>
        <v>78</v>
      </c>
      <c r="D86" s="69" t="str">
        <f ca="1">OFFSET(Inputs!$D$10,$A86,0)&amp;" - "&amp;OFFSET(Inputs!$F$10,$A86,0)</f>
        <v>2013-15 Fed App - Fluorescent Ballasts</v>
      </c>
      <c r="E86" s="24"/>
      <c r="F86" s="585">
        <v>0</v>
      </c>
      <c r="G86" s="585">
        <v>0</v>
      </c>
      <c r="H86" s="585">
        <v>0</v>
      </c>
      <c r="I86" s="585">
        <v>0</v>
      </c>
      <c r="J86" s="585">
        <v>0</v>
      </c>
      <c r="K86" s="585">
        <v>0</v>
      </c>
      <c r="L86" s="585">
        <v>0</v>
      </c>
      <c r="M86" s="585">
        <v>0</v>
      </c>
      <c r="N86" s="585">
        <v>1.1084264091697418</v>
      </c>
      <c r="O86" s="585">
        <v>8.4286591530615773</v>
      </c>
      <c r="P86" s="585">
        <v>8.4286591530615773</v>
      </c>
      <c r="Q86" s="585">
        <v>8.4286591530615773</v>
      </c>
      <c r="R86" s="585">
        <v>8.4286591530615773</v>
      </c>
      <c r="S86" s="585">
        <v>8.4286591530615773</v>
      </c>
      <c r="T86" s="585">
        <v>8.4286591530615773</v>
      </c>
      <c r="U86" s="585">
        <v>8.4286591530615773</v>
      </c>
      <c r="V86" s="585">
        <v>8.4286591530615773</v>
      </c>
      <c r="W86" s="585">
        <v>8.4286591530615773</v>
      </c>
      <c r="X86" s="585">
        <v>8.4286591530615773</v>
      </c>
      <c r="Y86" s="585">
        <v>8.4286591530615773</v>
      </c>
      <c r="Z86" s="585">
        <v>8.4286591530615773</v>
      </c>
      <c r="AA86" s="585">
        <v>8.4286591530615773</v>
      </c>
      <c r="AB86" s="585">
        <v>8.4286591530615773</v>
      </c>
      <c r="AC86" s="585">
        <v>8.4286591530615773</v>
      </c>
      <c r="AD86" s="585">
        <v>8.4286591530615773</v>
      </c>
      <c r="AE86" s="585">
        <v>8.4286591530615773</v>
      </c>
      <c r="AF86" s="585">
        <v>8.4286591530615773</v>
      </c>
      <c r="AG86" s="585">
        <v>8.4286591530615773</v>
      </c>
      <c r="AH86" s="585">
        <v>8.4286591530615773</v>
      </c>
      <c r="AI86" s="585">
        <v>8.4286591530615773</v>
      </c>
      <c r="AJ86" s="147"/>
      <c r="AK86" s="572">
        <v>0</v>
      </c>
      <c r="AL86" s="572">
        <v>0</v>
      </c>
      <c r="AM86" s="572">
        <v>0</v>
      </c>
      <c r="AN86" s="572">
        <v>0</v>
      </c>
      <c r="AO86" s="572">
        <v>0</v>
      </c>
      <c r="AP86" s="572">
        <v>0</v>
      </c>
      <c r="AQ86" s="572">
        <v>0</v>
      </c>
      <c r="AR86" s="572">
        <v>0</v>
      </c>
      <c r="AS86" s="572">
        <v>0.61796545793467783</v>
      </c>
      <c r="AT86" s="572">
        <v>4.5388160966053537</v>
      </c>
      <c r="AU86" s="572">
        <v>4.3822621814963867</v>
      </c>
      <c r="AV86" s="572">
        <v>4.2319454741606863</v>
      </c>
      <c r="AW86" s="572">
        <v>4.089737136930232</v>
      </c>
      <c r="AX86" s="572">
        <v>3.9575083321370021</v>
      </c>
      <c r="AY86" s="572">
        <v>3.8365065013356494</v>
      </c>
      <c r="AZ86" s="572">
        <v>3.7267316445261764</v>
      </c>
      <c r="BA86" s="572">
        <v>3.6281837617085806</v>
      </c>
      <c r="BB86" s="572">
        <v>3.5408628528828623</v>
      </c>
      <c r="BC86" s="572">
        <v>3.4647689180490224</v>
      </c>
      <c r="BD86" s="572">
        <v>3.3980307948750808</v>
      </c>
      <c r="BE86" s="572">
        <v>3.3406484833610373</v>
      </c>
      <c r="BF86" s="572">
        <v>3.2913745419522398</v>
      </c>
      <c r="BG86" s="572">
        <v>3.248961529094033</v>
      </c>
      <c r="BH86" s="572">
        <v>3.2134094447864201</v>
      </c>
      <c r="BI86" s="572">
        <v>3.182847126697419</v>
      </c>
      <c r="BJ86" s="572">
        <v>3.1572745748270301</v>
      </c>
      <c r="BK86" s="572">
        <v>3.1360680683979267</v>
      </c>
      <c r="BL86" s="572">
        <v>3.1179801658554562</v>
      </c>
      <c r="BM86" s="572">
        <v>3.1023871464222927</v>
      </c>
      <c r="BN86" s="572">
        <v>3.0899127308757612</v>
      </c>
      <c r="BO86" s="147"/>
      <c r="BP86" s="579">
        <v>0</v>
      </c>
      <c r="BQ86" s="579">
        <v>0</v>
      </c>
      <c r="BR86" s="579">
        <v>0</v>
      </c>
      <c r="BS86" s="579">
        <v>0</v>
      </c>
      <c r="BT86" s="579">
        <v>0</v>
      </c>
      <c r="BU86" s="579">
        <v>0</v>
      </c>
      <c r="BV86" s="579">
        <v>0</v>
      </c>
      <c r="BW86" s="579">
        <v>0</v>
      </c>
      <c r="BX86" s="579">
        <v>0.23570919458067321</v>
      </c>
      <c r="BY86" s="579">
        <v>1.7923720004572026</v>
      </c>
      <c r="BZ86" s="579">
        <v>1.7923720004572026</v>
      </c>
      <c r="CA86" s="579">
        <v>1.7923720004572026</v>
      </c>
      <c r="CB86" s="579">
        <v>1.7923720004572026</v>
      </c>
      <c r="CC86" s="579">
        <v>1.7923720004572026</v>
      </c>
      <c r="CD86" s="579">
        <v>1.7923720004572026</v>
      </c>
      <c r="CE86" s="579">
        <v>1.7923720004572026</v>
      </c>
      <c r="CF86" s="579">
        <v>1.7923720004572026</v>
      </c>
      <c r="CG86" s="579">
        <v>1.7923720004572026</v>
      </c>
      <c r="CH86" s="579">
        <v>1.7923720004572026</v>
      </c>
      <c r="CI86" s="579">
        <v>1.7923720004572026</v>
      </c>
      <c r="CJ86" s="579">
        <v>1.7923720004572026</v>
      </c>
      <c r="CK86" s="579">
        <v>1.7923720004572026</v>
      </c>
      <c r="CL86" s="579">
        <v>1.7923720004572026</v>
      </c>
      <c r="CM86" s="579">
        <v>1.7923720004572026</v>
      </c>
      <c r="CN86" s="579">
        <v>1.7923720004572026</v>
      </c>
      <c r="CO86" s="579">
        <v>1.7923720004572026</v>
      </c>
      <c r="CP86" s="579">
        <v>1.7923720004572026</v>
      </c>
      <c r="CQ86" s="579">
        <v>1.7923720004572026</v>
      </c>
      <c r="CR86" s="579">
        <v>1.7923720004572026</v>
      </c>
      <c r="CS86" s="579">
        <v>1.7923720004572026</v>
      </c>
      <c r="CT86" s="218"/>
      <c r="CU86" s="579">
        <v>0</v>
      </c>
      <c r="CV86" s="579">
        <v>0</v>
      </c>
      <c r="CW86" s="579">
        <v>0</v>
      </c>
      <c r="CX86" s="579">
        <v>0</v>
      </c>
      <c r="CY86" s="579">
        <v>0</v>
      </c>
      <c r="CZ86" s="579">
        <v>0</v>
      </c>
      <c r="DA86" s="579">
        <v>0</v>
      </c>
      <c r="DB86" s="579">
        <v>0</v>
      </c>
      <c r="DC86" s="579">
        <v>0.1314116473258386</v>
      </c>
      <c r="DD86" s="579">
        <v>0.96518873750220258</v>
      </c>
      <c r="DE86" s="579">
        <v>0.9318972199657104</v>
      </c>
      <c r="DF86" s="579">
        <v>0.89993205770955675</v>
      </c>
      <c r="DG86" s="579">
        <v>0.86969115731784274</v>
      </c>
      <c r="DH86" s="579">
        <v>0.84157242537467014</v>
      </c>
      <c r="DI86" s="579">
        <v>0.81584113293610672</v>
      </c>
      <c r="DJ86" s="579">
        <v>0.79249728000215214</v>
      </c>
      <c r="DK86" s="579">
        <v>0.77154086657280652</v>
      </c>
      <c r="DL86" s="579">
        <v>0.75297189264806985</v>
      </c>
      <c r="DM86" s="579">
        <v>0.73679035822794214</v>
      </c>
      <c r="DN86" s="579">
        <v>0.72259835672832218</v>
      </c>
      <c r="DO86" s="579">
        <v>0.7103958881492094</v>
      </c>
      <c r="DP86" s="579">
        <v>0.6999176814345367</v>
      </c>
      <c r="DQ86" s="579">
        <v>0.69089846552823597</v>
      </c>
      <c r="DR86" s="579">
        <v>0.68333824043030744</v>
      </c>
      <c r="DS86" s="579">
        <v>0.67683909955664978</v>
      </c>
      <c r="DT86" s="579">
        <v>0.67140104290726255</v>
      </c>
      <c r="DU86" s="579">
        <v>0.66689143495411207</v>
      </c>
      <c r="DV86" s="579">
        <v>0.66304500464113103</v>
      </c>
      <c r="DW86" s="579">
        <v>0.65972911644028531</v>
      </c>
      <c r="DX86" s="579">
        <v>0.65707640587960847</v>
      </c>
      <c r="DY86" s="147"/>
      <c r="DZ86" s="572">
        <v>0</v>
      </c>
      <c r="EA86" s="572">
        <v>0</v>
      </c>
      <c r="EB86" s="572">
        <v>0</v>
      </c>
      <c r="EC86" s="572">
        <v>0</v>
      </c>
      <c r="ED86" s="572">
        <v>0</v>
      </c>
      <c r="EE86" s="572">
        <v>0</v>
      </c>
      <c r="EF86" s="572">
        <v>0</v>
      </c>
      <c r="EG86" s="572">
        <v>0</v>
      </c>
      <c r="EH86" s="572">
        <v>-5.8600617743459898E-3</v>
      </c>
      <c r="EI86" s="572">
        <v>-4.4560886409089291E-2</v>
      </c>
      <c r="EJ86" s="572">
        <v>-4.4560886409089291E-2</v>
      </c>
      <c r="EK86" s="572">
        <v>-4.4560886409089291E-2</v>
      </c>
      <c r="EL86" s="572">
        <v>-4.4560886409089291E-2</v>
      </c>
      <c r="EM86" s="572">
        <v>-4.4560886409089291E-2</v>
      </c>
      <c r="EN86" s="572">
        <v>-4.4560886409089291E-2</v>
      </c>
      <c r="EO86" s="572">
        <v>-4.4560886409089291E-2</v>
      </c>
      <c r="EP86" s="572">
        <v>-4.4560886409089291E-2</v>
      </c>
      <c r="EQ86" s="572">
        <v>-4.4560886409089291E-2</v>
      </c>
      <c r="ER86" s="572">
        <v>-4.4560886409089291E-2</v>
      </c>
      <c r="ES86" s="572">
        <v>-4.4560886409089291E-2</v>
      </c>
      <c r="ET86" s="572">
        <v>-4.4560886409089291E-2</v>
      </c>
      <c r="EU86" s="572">
        <v>-4.4560886409089291E-2</v>
      </c>
      <c r="EV86" s="572">
        <v>-4.4560886409089291E-2</v>
      </c>
      <c r="EW86" s="572">
        <v>-4.4560886409089291E-2</v>
      </c>
      <c r="EX86" s="572">
        <v>-4.4560886409089291E-2</v>
      </c>
      <c r="EY86" s="572">
        <v>-4.4560886409089291E-2</v>
      </c>
      <c r="EZ86" s="572">
        <v>-4.4560886409089291E-2</v>
      </c>
      <c r="FA86" s="572">
        <v>-4.4560886409089291E-2</v>
      </c>
      <c r="FB86" s="572">
        <v>-4.4560886409089291E-2</v>
      </c>
      <c r="FC86" s="572">
        <v>-4.4560886409089291E-2</v>
      </c>
      <c r="FD86" s="147"/>
      <c r="FE86" s="572">
        <v>0</v>
      </c>
      <c r="FF86" s="572">
        <v>0</v>
      </c>
      <c r="FG86" s="572">
        <v>0</v>
      </c>
      <c r="FH86" s="572">
        <v>0</v>
      </c>
      <c r="FI86" s="572">
        <v>0</v>
      </c>
      <c r="FJ86" s="572">
        <v>0</v>
      </c>
      <c r="FK86" s="572">
        <v>0</v>
      </c>
      <c r="FL86" s="572">
        <v>0</v>
      </c>
      <c r="FM86" s="572">
        <v>-3.2670782001862782E-3</v>
      </c>
      <c r="FN86" s="572">
        <v>-2.3995948209521761E-2</v>
      </c>
      <c r="FO86" s="572">
        <v>-2.3168274305359338E-2</v>
      </c>
      <c r="FP86" s="572">
        <v>-2.2373575457139638E-2</v>
      </c>
      <c r="FQ86" s="572">
        <v>-2.1621744181645485E-2</v>
      </c>
      <c r="FR86" s="572">
        <v>-2.0922672995659693E-2</v>
      </c>
      <c r="FS86" s="572">
        <v>-2.0282956910370804E-2</v>
      </c>
      <c r="FT86" s="572">
        <v>-1.9702595925778828E-2</v>
      </c>
      <c r="FU86" s="572">
        <v>-1.9181590041883755E-2</v>
      </c>
      <c r="FV86" s="572">
        <v>-1.8719939258685592E-2</v>
      </c>
      <c r="FW86" s="572">
        <v>-1.8317643576184331E-2</v>
      </c>
      <c r="FX86" s="572">
        <v>-1.7964810477597164E-2</v>
      </c>
      <c r="FY86" s="572">
        <v>-1.7661439962924085E-2</v>
      </c>
      <c r="FZ86" s="572">
        <v>-1.7400937020976549E-2</v>
      </c>
      <c r="GA86" s="572">
        <v>-1.717670664056601E-2</v>
      </c>
      <c r="GB86" s="572">
        <v>-1.6988748821692472E-2</v>
      </c>
      <c r="GC86" s="572">
        <v>-1.6827171047573114E-2</v>
      </c>
      <c r="GD86" s="572">
        <v>-1.6691973318207935E-2</v>
      </c>
      <c r="GE86" s="572">
        <v>-1.657985812800267E-2</v>
      </c>
      <c r="GF86" s="572">
        <v>-1.6484230465768763E-2</v>
      </c>
      <c r="GG86" s="572">
        <v>-1.6401792825911948E-2</v>
      </c>
      <c r="GH86" s="572">
        <v>-1.6335842714026494E-2</v>
      </c>
    </row>
    <row r="87" spans="1:190" x14ac:dyDescent="0.15">
      <c r="A87">
        <f t="shared" si="7"/>
        <v>79</v>
      </c>
      <c r="B87" s="67" t="str">
        <f ca="1">OFFSET(Inputs!$E$10,$A87,0)</f>
        <v>Fed 14</v>
      </c>
      <c r="C87" s="67">
        <f ca="1">OFFSET(Inputs!$B$10,$A87,0)</f>
        <v>79</v>
      </c>
      <c r="D87" s="69" t="str">
        <f ca="1">OFFSET(Inputs!$D$10,$A87,0)&amp;" - "&amp;OFFSET(Inputs!$F$10,$A87,0)</f>
        <v>2013-15 Fed App - Small Commercial Package Air-Conditioners ≥65 and &lt;135 kBtu/h</v>
      </c>
      <c r="E87" s="24"/>
      <c r="F87" s="585">
        <v>0</v>
      </c>
      <c r="G87" s="585">
        <v>0</v>
      </c>
      <c r="H87" s="585">
        <v>0</v>
      </c>
      <c r="I87" s="585">
        <v>0</v>
      </c>
      <c r="J87" s="585">
        <v>0</v>
      </c>
      <c r="K87" s="585">
        <v>0</v>
      </c>
      <c r="L87" s="585">
        <v>0</v>
      </c>
      <c r="M87" s="585">
        <v>6.8142260330931778E-5</v>
      </c>
      <c r="N87" s="585">
        <v>1.1622394869528082E-4</v>
      </c>
      <c r="O87" s="585">
        <v>1.1622394869528082E-4</v>
      </c>
      <c r="P87" s="585">
        <v>1.1622394869528082E-4</v>
      </c>
      <c r="Q87" s="585">
        <v>1.1622394869528082E-4</v>
      </c>
      <c r="R87" s="585">
        <v>1.1622394869528082E-4</v>
      </c>
      <c r="S87" s="585">
        <v>1.1622394869528082E-4</v>
      </c>
      <c r="T87" s="585">
        <v>1.1622394869528082E-4</v>
      </c>
      <c r="U87" s="585">
        <v>1.1622394869528082E-4</v>
      </c>
      <c r="V87" s="585">
        <v>1.1622394869528082E-4</v>
      </c>
      <c r="W87" s="585">
        <v>1.1622394869528082E-4</v>
      </c>
      <c r="X87" s="585">
        <v>1.1622394869528082E-4</v>
      </c>
      <c r="Y87" s="585">
        <v>1.1622394869528082E-4</v>
      </c>
      <c r="Z87" s="585">
        <v>1.1622394869528082E-4</v>
      </c>
      <c r="AA87" s="585">
        <v>1.1622394869528082E-4</v>
      </c>
      <c r="AB87" s="585">
        <v>1.1622394869528082E-4</v>
      </c>
      <c r="AC87" s="585">
        <v>1.1622394869528082E-4</v>
      </c>
      <c r="AD87" s="585">
        <v>1.1622394869528082E-4</v>
      </c>
      <c r="AE87" s="585">
        <v>1.1622394869528082E-4</v>
      </c>
      <c r="AF87" s="585">
        <v>1.1622394869528082E-4</v>
      </c>
      <c r="AG87" s="585">
        <v>1.1622394869528082E-4</v>
      </c>
      <c r="AH87" s="585">
        <v>1.1622394869528082E-4</v>
      </c>
      <c r="AI87" s="585">
        <v>1.1622394869528082E-4</v>
      </c>
      <c r="AJ87" s="147"/>
      <c r="AK87" s="572">
        <v>0</v>
      </c>
      <c r="AL87" s="572">
        <v>0</v>
      </c>
      <c r="AM87" s="572">
        <v>0</v>
      </c>
      <c r="AN87" s="572">
        <v>0</v>
      </c>
      <c r="AO87" s="572">
        <v>0</v>
      </c>
      <c r="AP87" s="572">
        <v>0</v>
      </c>
      <c r="AQ87" s="572">
        <v>0</v>
      </c>
      <c r="AR87" s="572">
        <v>5.1106695248198805E-7</v>
      </c>
      <c r="AS87" s="572">
        <v>8.33325712145164E-7</v>
      </c>
      <c r="AT87" s="572">
        <v>7.9729628804962677E-7</v>
      </c>
      <c r="AU87" s="572">
        <v>7.6591582190190051E-7</v>
      </c>
      <c r="AV87" s="572">
        <v>7.3685983472807996E-7</v>
      </c>
      <c r="AW87" s="572">
        <v>7.1129056601511864E-7</v>
      </c>
      <c r="AX87" s="572">
        <v>6.8804577627606291E-7</v>
      </c>
      <c r="AY87" s="572">
        <v>6.6596322602395893E-7</v>
      </c>
      <c r="AZ87" s="572">
        <v>6.4736739423271439E-7</v>
      </c>
      <c r="BA87" s="572">
        <v>6.299338019284217E-7</v>
      </c>
      <c r="BB87" s="572">
        <v>6.1366244911108265E-7</v>
      </c>
      <c r="BC87" s="572">
        <v>5.9971557526764919E-7</v>
      </c>
      <c r="BD87" s="572">
        <v>5.8693094091116769E-7</v>
      </c>
      <c r="BE87" s="572">
        <v>5.7530854604163982E-7</v>
      </c>
      <c r="BF87" s="572">
        <v>5.648483906590638E-7</v>
      </c>
      <c r="BG87" s="572">
        <v>5.5555047476344154E-7</v>
      </c>
      <c r="BH87" s="572">
        <v>5.4625255886782096E-7</v>
      </c>
      <c r="BI87" s="572">
        <v>5.3811688245915054E-7</v>
      </c>
      <c r="BJ87" s="572">
        <v>5.3114344553743386E-7</v>
      </c>
      <c r="BK87" s="572">
        <v>5.2533224810266903E-7</v>
      </c>
      <c r="BL87" s="572">
        <v>5.1952105066790431E-7</v>
      </c>
      <c r="BM87" s="572">
        <v>5.1370985323314117E-7</v>
      </c>
      <c r="BN87" s="572">
        <v>5.0906089528532998E-7</v>
      </c>
      <c r="BO87" s="147"/>
      <c r="BP87" s="579">
        <v>0</v>
      </c>
      <c r="BQ87" s="579">
        <v>0</v>
      </c>
      <c r="BR87" s="579">
        <v>0</v>
      </c>
      <c r="BS87" s="579">
        <v>0</v>
      </c>
      <c r="BT87" s="579">
        <v>0</v>
      </c>
      <c r="BU87" s="579">
        <v>0</v>
      </c>
      <c r="BV87" s="579">
        <v>0</v>
      </c>
      <c r="BW87" s="579">
        <v>1.7776241825460465E-5</v>
      </c>
      <c r="BX87" s="579">
        <v>3.0319290963986302E-5</v>
      </c>
      <c r="BY87" s="579">
        <v>3.0319290963986302E-5</v>
      </c>
      <c r="BZ87" s="579">
        <v>3.0319290963986302E-5</v>
      </c>
      <c r="CA87" s="579">
        <v>3.0319290963986302E-5</v>
      </c>
      <c r="CB87" s="579">
        <v>3.0319290963986302E-5</v>
      </c>
      <c r="CC87" s="579">
        <v>3.0319290963986302E-5</v>
      </c>
      <c r="CD87" s="579">
        <v>3.0319290963986302E-5</v>
      </c>
      <c r="CE87" s="579">
        <v>3.0319290963986302E-5</v>
      </c>
      <c r="CF87" s="579">
        <v>3.0319290963986302E-5</v>
      </c>
      <c r="CG87" s="579">
        <v>3.0319290963986302E-5</v>
      </c>
      <c r="CH87" s="579">
        <v>3.0319290963986302E-5</v>
      </c>
      <c r="CI87" s="579">
        <v>3.0319290963986302E-5</v>
      </c>
      <c r="CJ87" s="579">
        <v>3.0319290963986302E-5</v>
      </c>
      <c r="CK87" s="579">
        <v>3.0319290963986302E-5</v>
      </c>
      <c r="CL87" s="579">
        <v>3.0319290963986302E-5</v>
      </c>
      <c r="CM87" s="579">
        <v>3.0319290963986302E-5</v>
      </c>
      <c r="CN87" s="579">
        <v>3.0319290963986302E-5</v>
      </c>
      <c r="CO87" s="579">
        <v>3.0319290963986302E-5</v>
      </c>
      <c r="CP87" s="579">
        <v>3.0319290963986302E-5</v>
      </c>
      <c r="CQ87" s="579">
        <v>3.0319290963986302E-5</v>
      </c>
      <c r="CR87" s="579">
        <v>3.0319290963986302E-5</v>
      </c>
      <c r="CS87" s="579">
        <v>3.0319290963986302E-5</v>
      </c>
      <c r="CT87" s="218"/>
      <c r="CU87" s="579">
        <v>0</v>
      </c>
      <c r="CV87" s="579">
        <v>0</v>
      </c>
      <c r="CW87" s="579">
        <v>0</v>
      </c>
      <c r="CX87" s="579">
        <v>0</v>
      </c>
      <c r="CY87" s="579">
        <v>0</v>
      </c>
      <c r="CZ87" s="579">
        <v>0</v>
      </c>
      <c r="DA87" s="579">
        <v>0</v>
      </c>
      <c r="DB87" s="579">
        <v>1.3332181369095341E-7</v>
      </c>
      <c r="DC87" s="579">
        <v>2.1738931621178163E-7</v>
      </c>
      <c r="DD87" s="579">
        <v>2.0799033601294584E-7</v>
      </c>
      <c r="DE87" s="579">
        <v>1.9980412745266959E-7</v>
      </c>
      <c r="DF87" s="579">
        <v>1.9222430471167306E-7</v>
      </c>
      <c r="DG87" s="579">
        <v>1.8555406069959643E-7</v>
      </c>
      <c r="DH87" s="579">
        <v>1.7949020250679913E-7</v>
      </c>
      <c r="DI87" s="579">
        <v>1.7372953722364152E-7</v>
      </c>
      <c r="DJ87" s="579">
        <v>1.6887845066940376E-7</v>
      </c>
      <c r="DK87" s="579">
        <v>1.643305570248057E-7</v>
      </c>
      <c r="DL87" s="579">
        <v>1.6008585628984772E-7</v>
      </c>
      <c r="DM87" s="579">
        <v>1.564475413741691E-7</v>
      </c>
      <c r="DN87" s="579">
        <v>1.5311241936813099E-7</v>
      </c>
      <c r="DO87" s="579">
        <v>1.5008049027173215E-7</v>
      </c>
      <c r="DP87" s="579">
        <v>1.4735175408497338E-7</v>
      </c>
      <c r="DQ87" s="579">
        <v>1.4492621080785429E-7</v>
      </c>
      <c r="DR87" s="579">
        <v>1.4250066753073562E-7</v>
      </c>
      <c r="DS87" s="579">
        <v>1.4037831716325665E-7</v>
      </c>
      <c r="DT87" s="579">
        <v>1.3855915970541733E-7</v>
      </c>
      <c r="DU87" s="579">
        <v>1.3704319515721811E-7</v>
      </c>
      <c r="DV87" s="579">
        <v>1.3552723060901847E-7</v>
      </c>
      <c r="DW87" s="579">
        <v>1.340112660608197E-7</v>
      </c>
      <c r="DX87" s="579">
        <v>1.327984944222597E-7</v>
      </c>
      <c r="DY87" s="147"/>
      <c r="DZ87" s="572">
        <v>0</v>
      </c>
      <c r="EA87" s="572">
        <v>0</v>
      </c>
      <c r="EB87" s="572">
        <v>0</v>
      </c>
      <c r="EC87" s="572">
        <v>0</v>
      </c>
      <c r="ED87" s="572">
        <v>0</v>
      </c>
      <c r="EE87" s="572">
        <v>0</v>
      </c>
      <c r="EF87" s="572">
        <v>0</v>
      </c>
      <c r="EG87" s="572">
        <v>0</v>
      </c>
      <c r="EH87" s="572">
        <v>0</v>
      </c>
      <c r="EI87" s="572">
        <v>0</v>
      </c>
      <c r="EJ87" s="572">
        <v>0</v>
      </c>
      <c r="EK87" s="572">
        <v>0</v>
      </c>
      <c r="EL87" s="572">
        <v>0</v>
      </c>
      <c r="EM87" s="572">
        <v>0</v>
      </c>
      <c r="EN87" s="572">
        <v>0</v>
      </c>
      <c r="EO87" s="572">
        <v>0</v>
      </c>
      <c r="EP87" s="572">
        <v>0</v>
      </c>
      <c r="EQ87" s="572">
        <v>0</v>
      </c>
      <c r="ER87" s="572">
        <v>0</v>
      </c>
      <c r="ES87" s="572">
        <v>0</v>
      </c>
      <c r="ET87" s="572">
        <v>0</v>
      </c>
      <c r="EU87" s="572">
        <v>0</v>
      </c>
      <c r="EV87" s="572">
        <v>0</v>
      </c>
      <c r="EW87" s="572">
        <v>0</v>
      </c>
      <c r="EX87" s="572">
        <v>0</v>
      </c>
      <c r="EY87" s="572">
        <v>0</v>
      </c>
      <c r="EZ87" s="572">
        <v>0</v>
      </c>
      <c r="FA87" s="572">
        <v>0</v>
      </c>
      <c r="FB87" s="572">
        <v>0</v>
      </c>
      <c r="FC87" s="572">
        <v>0</v>
      </c>
      <c r="FD87" s="147"/>
      <c r="FE87" s="572">
        <v>0</v>
      </c>
      <c r="FF87" s="572">
        <v>0</v>
      </c>
      <c r="FG87" s="572">
        <v>0</v>
      </c>
      <c r="FH87" s="572">
        <v>0</v>
      </c>
      <c r="FI87" s="572">
        <v>0</v>
      </c>
      <c r="FJ87" s="572">
        <v>0</v>
      </c>
      <c r="FK87" s="572">
        <v>0</v>
      </c>
      <c r="FL87" s="572">
        <v>0</v>
      </c>
      <c r="FM87" s="572">
        <v>0</v>
      </c>
      <c r="FN87" s="572">
        <v>0</v>
      </c>
      <c r="FO87" s="572">
        <v>0</v>
      </c>
      <c r="FP87" s="572">
        <v>0</v>
      </c>
      <c r="FQ87" s="572">
        <v>0</v>
      </c>
      <c r="FR87" s="572">
        <v>0</v>
      </c>
      <c r="FS87" s="572">
        <v>0</v>
      </c>
      <c r="FT87" s="572">
        <v>0</v>
      </c>
      <c r="FU87" s="572">
        <v>0</v>
      </c>
      <c r="FV87" s="572">
        <v>0</v>
      </c>
      <c r="FW87" s="572">
        <v>0</v>
      </c>
      <c r="FX87" s="572">
        <v>0</v>
      </c>
      <c r="FY87" s="572">
        <v>0</v>
      </c>
      <c r="FZ87" s="572">
        <v>0</v>
      </c>
      <c r="GA87" s="572">
        <v>0</v>
      </c>
      <c r="GB87" s="572">
        <v>0</v>
      </c>
      <c r="GC87" s="572">
        <v>0</v>
      </c>
      <c r="GD87" s="572">
        <v>0</v>
      </c>
      <c r="GE87" s="572">
        <v>0</v>
      </c>
      <c r="GF87" s="572">
        <v>0</v>
      </c>
      <c r="GG87" s="572">
        <v>0</v>
      </c>
      <c r="GH87" s="572">
        <v>0</v>
      </c>
    </row>
    <row r="88" spans="1:190" x14ac:dyDescent="0.15">
      <c r="A88">
        <f t="shared" si="7"/>
        <v>80</v>
      </c>
      <c r="B88" s="67" t="str">
        <f ca="1">OFFSET(Inputs!$E$10,$A88,0)</f>
        <v>Fed 15</v>
      </c>
      <c r="C88" s="67">
        <f ca="1">OFFSET(Inputs!$B$10,$A88,0)</f>
        <v>80</v>
      </c>
      <c r="D88" s="69" t="str">
        <f ca="1">OFFSET(Inputs!$D$10,$A88,0)&amp;" - "&amp;OFFSET(Inputs!$F$10,$A88,0)</f>
        <v>2013-15 Fed App - Large and Very Large Commercial Package Air-Conditioners ≥135 kBtu/h</v>
      </c>
      <c r="E88" s="24"/>
      <c r="F88" s="585">
        <v>0</v>
      </c>
      <c r="G88" s="585">
        <v>0</v>
      </c>
      <c r="H88" s="585">
        <v>0</v>
      </c>
      <c r="I88" s="585">
        <v>0</v>
      </c>
      <c r="J88" s="585">
        <v>0</v>
      </c>
      <c r="K88" s="585">
        <v>0</v>
      </c>
      <c r="L88" s="585">
        <v>0</v>
      </c>
      <c r="M88" s="585">
        <v>0</v>
      </c>
      <c r="N88" s="585">
        <v>2.1147802358356126E-2</v>
      </c>
      <c r="O88" s="585">
        <v>3.6069849816822375E-2</v>
      </c>
      <c r="P88" s="585">
        <v>3.6069849816822375E-2</v>
      </c>
      <c r="Q88" s="585">
        <v>3.6069849816822375E-2</v>
      </c>
      <c r="R88" s="585">
        <v>3.6069849816822375E-2</v>
      </c>
      <c r="S88" s="585">
        <v>3.6069849816822375E-2</v>
      </c>
      <c r="T88" s="585">
        <v>3.6069849816822375E-2</v>
      </c>
      <c r="U88" s="585">
        <v>3.6069849816822375E-2</v>
      </c>
      <c r="V88" s="585">
        <v>3.6069849816822375E-2</v>
      </c>
      <c r="W88" s="585">
        <v>3.6069849816822375E-2</v>
      </c>
      <c r="X88" s="585">
        <v>3.6069849816822375E-2</v>
      </c>
      <c r="Y88" s="585">
        <v>3.6069849816822375E-2</v>
      </c>
      <c r="Z88" s="585">
        <v>3.6069849816822375E-2</v>
      </c>
      <c r="AA88" s="585">
        <v>3.6069849816822375E-2</v>
      </c>
      <c r="AB88" s="585">
        <v>3.6069849816822375E-2</v>
      </c>
      <c r="AC88" s="585">
        <v>3.6069849816822375E-2</v>
      </c>
      <c r="AD88" s="585">
        <v>3.6069849816822375E-2</v>
      </c>
      <c r="AE88" s="585">
        <v>3.6069849816822375E-2</v>
      </c>
      <c r="AF88" s="585">
        <v>3.6069849816822375E-2</v>
      </c>
      <c r="AG88" s="585">
        <v>3.6069849816822375E-2</v>
      </c>
      <c r="AH88" s="585">
        <v>3.6069849816822375E-2</v>
      </c>
      <c r="AI88" s="585">
        <v>3.6069849816822375E-2</v>
      </c>
      <c r="AJ88" s="147"/>
      <c r="AK88" s="572">
        <v>0</v>
      </c>
      <c r="AL88" s="572">
        <v>0</v>
      </c>
      <c r="AM88" s="572">
        <v>0</v>
      </c>
      <c r="AN88" s="572">
        <v>0</v>
      </c>
      <c r="AO88" s="572">
        <v>0</v>
      </c>
      <c r="AP88" s="572">
        <v>0</v>
      </c>
      <c r="AQ88" s="572">
        <v>0</v>
      </c>
      <c r="AR88" s="572">
        <v>0</v>
      </c>
      <c r="AS88" s="572">
        <v>5.248884545343991E-4</v>
      </c>
      <c r="AT88" s="572">
        <v>8.7866154153779311E-4</v>
      </c>
      <c r="AU88" s="572">
        <v>8.6351220461472749E-4</v>
      </c>
      <c r="AV88" s="572">
        <v>8.5016636018250347E-4</v>
      </c>
      <c r="AW88" s="572">
        <v>8.3754191274661551E-4</v>
      </c>
      <c r="AX88" s="572">
        <v>8.2672095780156882E-4</v>
      </c>
      <c r="AY88" s="572">
        <v>8.1662139985285863E-4</v>
      </c>
      <c r="AZ88" s="572">
        <v>8.0760393739865311E-4</v>
      </c>
      <c r="BA88" s="572">
        <v>7.9930787194078376E-4</v>
      </c>
      <c r="BB88" s="572">
        <v>7.9173320347925144E-4</v>
      </c>
      <c r="BC88" s="572">
        <v>7.8487993201405517E-4</v>
      </c>
      <c r="BD88" s="572">
        <v>7.7910875604336304E-4</v>
      </c>
      <c r="BE88" s="572">
        <v>7.7333758007267178E-4</v>
      </c>
      <c r="BF88" s="572">
        <v>7.6864849959648487E-4</v>
      </c>
      <c r="BG88" s="572">
        <v>7.6395941912029786E-4</v>
      </c>
      <c r="BH88" s="572">
        <v>7.5999173564044733E-4</v>
      </c>
      <c r="BI88" s="572">
        <v>7.563847506587651E-4</v>
      </c>
      <c r="BJ88" s="572">
        <v>7.5277776567708309E-4</v>
      </c>
      <c r="BK88" s="572">
        <v>7.4989217769173735E-4</v>
      </c>
      <c r="BL88" s="572">
        <v>7.4700658970639096E-4</v>
      </c>
      <c r="BM88" s="572">
        <v>7.4484239871738214E-4</v>
      </c>
      <c r="BN88" s="572">
        <v>7.4231750923020438E-4</v>
      </c>
      <c r="BO88" s="147"/>
      <c r="BP88" s="579">
        <v>0</v>
      </c>
      <c r="BQ88" s="579">
        <v>0</v>
      </c>
      <c r="BR88" s="579">
        <v>0</v>
      </c>
      <c r="BS88" s="579">
        <v>0</v>
      </c>
      <c r="BT88" s="579">
        <v>0</v>
      </c>
      <c r="BU88" s="579">
        <v>0</v>
      </c>
      <c r="BV88" s="579">
        <v>0</v>
      </c>
      <c r="BW88" s="579">
        <v>0</v>
      </c>
      <c r="BX88" s="579">
        <v>8.3914971567314294E-3</v>
      </c>
      <c r="BY88" s="579">
        <v>1.4312600290686785E-2</v>
      </c>
      <c r="BZ88" s="579">
        <v>1.4312600290686785E-2</v>
      </c>
      <c r="CA88" s="579">
        <v>1.4312600290686785E-2</v>
      </c>
      <c r="CB88" s="579">
        <v>1.4312600290686785E-2</v>
      </c>
      <c r="CC88" s="579">
        <v>1.4312600290686785E-2</v>
      </c>
      <c r="CD88" s="579">
        <v>1.4312600290686785E-2</v>
      </c>
      <c r="CE88" s="579">
        <v>1.4312600290686785E-2</v>
      </c>
      <c r="CF88" s="579">
        <v>1.4312600290686785E-2</v>
      </c>
      <c r="CG88" s="579">
        <v>1.4312600290686785E-2</v>
      </c>
      <c r="CH88" s="579">
        <v>1.4312600290686785E-2</v>
      </c>
      <c r="CI88" s="579">
        <v>1.4312600290686785E-2</v>
      </c>
      <c r="CJ88" s="579">
        <v>1.4312600290686785E-2</v>
      </c>
      <c r="CK88" s="579">
        <v>1.4312600290686785E-2</v>
      </c>
      <c r="CL88" s="579">
        <v>1.4312600290686785E-2</v>
      </c>
      <c r="CM88" s="579">
        <v>1.4312600290686785E-2</v>
      </c>
      <c r="CN88" s="579">
        <v>1.4312600290686785E-2</v>
      </c>
      <c r="CO88" s="579">
        <v>1.4312600290686785E-2</v>
      </c>
      <c r="CP88" s="579">
        <v>1.4312600290686785E-2</v>
      </c>
      <c r="CQ88" s="579">
        <v>1.4312600290686785E-2</v>
      </c>
      <c r="CR88" s="579">
        <v>1.4312600290686785E-2</v>
      </c>
      <c r="CS88" s="579">
        <v>1.4312600290686785E-2</v>
      </c>
      <c r="CT88" s="218"/>
      <c r="CU88" s="579">
        <v>0</v>
      </c>
      <c r="CV88" s="579">
        <v>0</v>
      </c>
      <c r="CW88" s="579">
        <v>0</v>
      </c>
      <c r="CX88" s="579">
        <v>0</v>
      </c>
      <c r="CY88" s="579">
        <v>0</v>
      </c>
      <c r="CZ88" s="579">
        <v>0</v>
      </c>
      <c r="DA88" s="579">
        <v>0</v>
      </c>
      <c r="DB88" s="579">
        <v>0</v>
      </c>
      <c r="DC88" s="579">
        <v>2.0827695943007407E-4</v>
      </c>
      <c r="DD88" s="579">
        <v>3.4865494308113012E-4</v>
      </c>
      <c r="DE88" s="579">
        <v>3.4264365095904167E-4</v>
      </c>
      <c r="DF88" s="579">
        <v>3.3734798885148756E-4</v>
      </c>
      <c r="DG88" s="579">
        <v>3.3233857874974713E-4</v>
      </c>
      <c r="DH88" s="579">
        <v>3.280447986625411E-4</v>
      </c>
      <c r="DI88" s="579">
        <v>3.2403727058114891E-4</v>
      </c>
      <c r="DJ88" s="579">
        <v>3.2045912050847705E-4</v>
      </c>
      <c r="DK88" s="579">
        <v>3.171672224416192E-4</v>
      </c>
      <c r="DL88" s="579">
        <v>3.1416157638057508E-4</v>
      </c>
      <c r="DM88" s="579">
        <v>3.1144218232534443E-4</v>
      </c>
      <c r="DN88" s="579">
        <v>3.0915216627883444E-4</v>
      </c>
      <c r="DO88" s="579">
        <v>3.0686215023232471E-4</v>
      </c>
      <c r="DP88" s="579">
        <v>3.0500151219453543E-4</v>
      </c>
      <c r="DQ88" s="579">
        <v>3.031408741567462E-4</v>
      </c>
      <c r="DR88" s="579">
        <v>3.015664881247706E-4</v>
      </c>
      <c r="DS88" s="579">
        <v>3.0013522809570182E-4</v>
      </c>
      <c r="DT88" s="579">
        <v>2.987039680666333E-4</v>
      </c>
      <c r="DU88" s="579">
        <v>2.975589600433782E-4</v>
      </c>
      <c r="DV88" s="579">
        <v>2.9641395202012336E-4</v>
      </c>
      <c r="DW88" s="579">
        <v>2.9555519600268215E-4</v>
      </c>
      <c r="DX88" s="579">
        <v>2.9455331398233408E-4</v>
      </c>
      <c r="DY88" s="147"/>
      <c r="DZ88" s="572">
        <v>0</v>
      </c>
      <c r="EA88" s="572">
        <v>0</v>
      </c>
      <c r="EB88" s="572">
        <v>0</v>
      </c>
      <c r="EC88" s="572">
        <v>0</v>
      </c>
      <c r="ED88" s="572">
        <v>0</v>
      </c>
      <c r="EE88" s="572">
        <v>0</v>
      </c>
      <c r="EF88" s="572">
        <v>0</v>
      </c>
      <c r="EG88" s="572">
        <v>0</v>
      </c>
      <c r="EH88" s="572">
        <v>0</v>
      </c>
      <c r="EI88" s="572">
        <v>0</v>
      </c>
      <c r="EJ88" s="572">
        <v>0</v>
      </c>
      <c r="EK88" s="572">
        <v>0</v>
      </c>
      <c r="EL88" s="572">
        <v>0</v>
      </c>
      <c r="EM88" s="572">
        <v>0</v>
      </c>
      <c r="EN88" s="572">
        <v>0</v>
      </c>
      <c r="EO88" s="572">
        <v>0</v>
      </c>
      <c r="EP88" s="572">
        <v>0</v>
      </c>
      <c r="EQ88" s="572">
        <v>0</v>
      </c>
      <c r="ER88" s="572">
        <v>0</v>
      </c>
      <c r="ES88" s="572">
        <v>0</v>
      </c>
      <c r="ET88" s="572">
        <v>0</v>
      </c>
      <c r="EU88" s="572">
        <v>0</v>
      </c>
      <c r="EV88" s="572">
        <v>0</v>
      </c>
      <c r="EW88" s="572">
        <v>0</v>
      </c>
      <c r="EX88" s="572">
        <v>0</v>
      </c>
      <c r="EY88" s="572">
        <v>0</v>
      </c>
      <c r="EZ88" s="572">
        <v>0</v>
      </c>
      <c r="FA88" s="572">
        <v>0</v>
      </c>
      <c r="FB88" s="572">
        <v>0</v>
      </c>
      <c r="FC88" s="572">
        <v>0</v>
      </c>
      <c r="FD88" s="147"/>
      <c r="FE88" s="572">
        <v>0</v>
      </c>
      <c r="FF88" s="572">
        <v>0</v>
      </c>
      <c r="FG88" s="572">
        <v>0</v>
      </c>
      <c r="FH88" s="572">
        <v>0</v>
      </c>
      <c r="FI88" s="572">
        <v>0</v>
      </c>
      <c r="FJ88" s="572">
        <v>0</v>
      </c>
      <c r="FK88" s="572">
        <v>0</v>
      </c>
      <c r="FL88" s="572">
        <v>0</v>
      </c>
      <c r="FM88" s="572">
        <v>0</v>
      </c>
      <c r="FN88" s="572">
        <v>0</v>
      </c>
      <c r="FO88" s="572">
        <v>0</v>
      </c>
      <c r="FP88" s="572">
        <v>0</v>
      </c>
      <c r="FQ88" s="572">
        <v>0</v>
      </c>
      <c r="FR88" s="572">
        <v>0</v>
      </c>
      <c r="FS88" s="572">
        <v>0</v>
      </c>
      <c r="FT88" s="572">
        <v>0</v>
      </c>
      <c r="FU88" s="572">
        <v>0</v>
      </c>
      <c r="FV88" s="572">
        <v>0</v>
      </c>
      <c r="FW88" s="572">
        <v>0</v>
      </c>
      <c r="FX88" s="572">
        <v>0</v>
      </c>
      <c r="FY88" s="572">
        <v>0</v>
      </c>
      <c r="FZ88" s="572">
        <v>0</v>
      </c>
      <c r="GA88" s="572">
        <v>0</v>
      </c>
      <c r="GB88" s="572">
        <v>0</v>
      </c>
      <c r="GC88" s="572">
        <v>0</v>
      </c>
      <c r="GD88" s="572">
        <v>0</v>
      </c>
      <c r="GE88" s="572">
        <v>0</v>
      </c>
      <c r="GF88" s="572">
        <v>0</v>
      </c>
      <c r="GG88" s="572">
        <v>0</v>
      </c>
      <c r="GH88" s="572">
        <v>0</v>
      </c>
    </row>
    <row r="89" spans="1:190" x14ac:dyDescent="0.15">
      <c r="A89">
        <f t="shared" si="7"/>
        <v>81</v>
      </c>
      <c r="B89" s="67" t="str">
        <f ca="1">OFFSET(Inputs!$E$10,$A89,0)</f>
        <v>Fed 16</v>
      </c>
      <c r="C89" s="67">
        <f ca="1">OFFSET(Inputs!$B$10,$A89,0)</f>
        <v>81</v>
      </c>
      <c r="D89" s="69" t="str">
        <f ca="1">OFFSET(Inputs!$D$10,$A89,0)&amp;" - "&amp;OFFSET(Inputs!$F$10,$A89,0)</f>
        <v>2013-15 Fed App - Computer Room Acs &gt;=65,000 Btu/h and &lt; 760,000 Btu/h</v>
      </c>
      <c r="E89" s="24"/>
      <c r="F89" s="585">
        <v>0</v>
      </c>
      <c r="G89" s="585">
        <v>0</v>
      </c>
      <c r="H89" s="585">
        <v>0</v>
      </c>
      <c r="I89" s="585">
        <v>0</v>
      </c>
      <c r="J89" s="585">
        <v>0</v>
      </c>
      <c r="K89" s="585">
        <v>0</v>
      </c>
      <c r="L89" s="585">
        <v>0</v>
      </c>
      <c r="M89" s="585">
        <v>1.1460304340484083E-2</v>
      </c>
      <c r="N89" s="585">
        <v>6.5359548191823311E-2</v>
      </c>
      <c r="O89" s="585">
        <v>6.5359548191823311E-2</v>
      </c>
      <c r="P89" s="585">
        <v>6.5359548191823311E-2</v>
      </c>
      <c r="Q89" s="585">
        <v>6.5359548191823311E-2</v>
      </c>
      <c r="R89" s="585">
        <v>6.5359548191823311E-2</v>
      </c>
      <c r="S89" s="585">
        <v>6.5359548191823311E-2</v>
      </c>
      <c r="T89" s="585">
        <v>6.5359548191823311E-2</v>
      </c>
      <c r="U89" s="585">
        <v>6.5359548191823311E-2</v>
      </c>
      <c r="V89" s="585">
        <v>6.5359548191823311E-2</v>
      </c>
      <c r="W89" s="585">
        <v>6.5359548191823311E-2</v>
      </c>
      <c r="X89" s="585">
        <v>6.5359548191823311E-2</v>
      </c>
      <c r="Y89" s="585">
        <v>6.5359548191823311E-2</v>
      </c>
      <c r="Z89" s="585">
        <v>6.5359548191823311E-2</v>
      </c>
      <c r="AA89" s="585">
        <v>6.5359548191823311E-2</v>
      </c>
      <c r="AB89" s="585">
        <v>6.5359548191823311E-2</v>
      </c>
      <c r="AC89" s="585">
        <v>6.5359548191823311E-2</v>
      </c>
      <c r="AD89" s="585">
        <v>6.5359548191823311E-2</v>
      </c>
      <c r="AE89" s="585">
        <v>6.5359548191823311E-2</v>
      </c>
      <c r="AF89" s="585">
        <v>6.5359548191823311E-2</v>
      </c>
      <c r="AG89" s="585">
        <v>6.5359548191823311E-2</v>
      </c>
      <c r="AH89" s="585">
        <v>6.5359548191823311E-2</v>
      </c>
      <c r="AI89" s="585">
        <v>6.5359548191823311E-2</v>
      </c>
      <c r="AJ89" s="147"/>
      <c r="AK89" s="572">
        <v>0</v>
      </c>
      <c r="AL89" s="572">
        <v>0</v>
      </c>
      <c r="AM89" s="572">
        <v>0</v>
      </c>
      <c r="AN89" s="572">
        <v>0</v>
      </c>
      <c r="AO89" s="572">
        <v>0</v>
      </c>
      <c r="AP89" s="572">
        <v>0</v>
      </c>
      <c r="AQ89" s="572">
        <v>0</v>
      </c>
      <c r="AR89" s="572">
        <v>1.5127601729438913E-5</v>
      </c>
      <c r="AS89" s="572">
        <v>7.5817075902515524E-5</v>
      </c>
      <c r="AT89" s="572">
        <v>7.0588312047169174E-5</v>
      </c>
      <c r="AU89" s="572">
        <v>6.7973930119496446E-5</v>
      </c>
      <c r="AV89" s="572">
        <v>6.6666739155660075E-5</v>
      </c>
      <c r="AW89" s="572">
        <v>6.6013143673741883E-5</v>
      </c>
      <c r="AX89" s="572">
        <v>6.5359548191823704E-5</v>
      </c>
      <c r="AY89" s="572">
        <v>6.5359548191823704E-5</v>
      </c>
      <c r="AZ89" s="572">
        <v>6.5359548191823704E-5</v>
      </c>
      <c r="BA89" s="572">
        <v>6.5359548191823704E-5</v>
      </c>
      <c r="BB89" s="572">
        <v>6.5359548191823704E-5</v>
      </c>
      <c r="BC89" s="572">
        <v>6.5359548191823704E-5</v>
      </c>
      <c r="BD89" s="572">
        <v>6.5359548191823704E-5</v>
      </c>
      <c r="BE89" s="572">
        <v>6.5359548191823704E-5</v>
      </c>
      <c r="BF89" s="572">
        <v>6.5359548191823704E-5</v>
      </c>
      <c r="BG89" s="572">
        <v>6.5359548191823704E-5</v>
      </c>
      <c r="BH89" s="572">
        <v>6.5359548191823704E-5</v>
      </c>
      <c r="BI89" s="572">
        <v>6.5359548191823704E-5</v>
      </c>
      <c r="BJ89" s="572">
        <v>6.5359548191823704E-5</v>
      </c>
      <c r="BK89" s="572">
        <v>6.5359548191823704E-5</v>
      </c>
      <c r="BL89" s="572">
        <v>6.5359548191823704E-5</v>
      </c>
      <c r="BM89" s="572">
        <v>6.5359548191823704E-5</v>
      </c>
      <c r="BN89" s="572">
        <v>6.5359548191823704E-5</v>
      </c>
      <c r="BO89" s="147"/>
      <c r="BP89" s="579">
        <v>0</v>
      </c>
      <c r="BQ89" s="579">
        <v>0</v>
      </c>
      <c r="BR89" s="579">
        <v>0</v>
      </c>
      <c r="BS89" s="579">
        <v>0</v>
      </c>
      <c r="BT89" s="579">
        <v>0</v>
      </c>
      <c r="BU89" s="579">
        <v>0</v>
      </c>
      <c r="BV89" s="579">
        <v>0</v>
      </c>
      <c r="BW89" s="579">
        <v>1.3571413034783781E-3</v>
      </c>
      <c r="BX89" s="579">
        <v>7.7399464964001278E-3</v>
      </c>
      <c r="BY89" s="579">
        <v>7.7399464964001278E-3</v>
      </c>
      <c r="BZ89" s="579">
        <v>7.7399464964001278E-3</v>
      </c>
      <c r="CA89" s="579">
        <v>7.7399464964001278E-3</v>
      </c>
      <c r="CB89" s="579">
        <v>7.7399464964001278E-3</v>
      </c>
      <c r="CC89" s="579">
        <v>7.7399464964001278E-3</v>
      </c>
      <c r="CD89" s="579">
        <v>7.7399464964001278E-3</v>
      </c>
      <c r="CE89" s="579">
        <v>7.7399464964001278E-3</v>
      </c>
      <c r="CF89" s="579">
        <v>7.7399464964001278E-3</v>
      </c>
      <c r="CG89" s="579">
        <v>7.7399464964001278E-3</v>
      </c>
      <c r="CH89" s="579">
        <v>7.7399464964001278E-3</v>
      </c>
      <c r="CI89" s="579">
        <v>7.7399464964001278E-3</v>
      </c>
      <c r="CJ89" s="579">
        <v>7.7399464964001278E-3</v>
      </c>
      <c r="CK89" s="579">
        <v>7.7399464964001278E-3</v>
      </c>
      <c r="CL89" s="579">
        <v>7.7399464964001278E-3</v>
      </c>
      <c r="CM89" s="579">
        <v>7.7399464964001278E-3</v>
      </c>
      <c r="CN89" s="579">
        <v>7.7399464964001278E-3</v>
      </c>
      <c r="CO89" s="579">
        <v>7.7399464964001278E-3</v>
      </c>
      <c r="CP89" s="579">
        <v>7.7399464964001278E-3</v>
      </c>
      <c r="CQ89" s="579">
        <v>7.7399464964001278E-3</v>
      </c>
      <c r="CR89" s="579">
        <v>7.7399464964001278E-3</v>
      </c>
      <c r="CS89" s="579">
        <v>7.7399464964001278E-3</v>
      </c>
      <c r="CT89" s="218"/>
      <c r="CU89" s="579">
        <v>0</v>
      </c>
      <c r="CV89" s="579">
        <v>0</v>
      </c>
      <c r="CW89" s="579">
        <v>0</v>
      </c>
      <c r="CX89" s="579">
        <v>0</v>
      </c>
      <c r="CY89" s="579">
        <v>0</v>
      </c>
      <c r="CZ89" s="579">
        <v>0</v>
      </c>
      <c r="DA89" s="579">
        <v>0</v>
      </c>
      <c r="DB89" s="579">
        <v>1.7914265205914575E-6</v>
      </c>
      <c r="DC89" s="579">
        <v>8.9783379358241497E-6</v>
      </c>
      <c r="DD89" s="579">
        <v>8.3591422161121395E-6</v>
      </c>
      <c r="DE89" s="579">
        <v>8.0495443562561336E-6</v>
      </c>
      <c r="DF89" s="579">
        <v>7.8947454263281306E-6</v>
      </c>
      <c r="DG89" s="579">
        <v>7.81734596136413E-6</v>
      </c>
      <c r="DH89" s="579">
        <v>7.7399464964001294E-6</v>
      </c>
      <c r="DI89" s="579">
        <v>7.7399464964001294E-6</v>
      </c>
      <c r="DJ89" s="579">
        <v>7.7399464964001294E-6</v>
      </c>
      <c r="DK89" s="579">
        <v>7.7399464964001294E-6</v>
      </c>
      <c r="DL89" s="579">
        <v>7.7399464964001294E-6</v>
      </c>
      <c r="DM89" s="579">
        <v>7.7399464964001294E-6</v>
      </c>
      <c r="DN89" s="579">
        <v>7.7399464964001294E-6</v>
      </c>
      <c r="DO89" s="579">
        <v>7.7399464964001294E-6</v>
      </c>
      <c r="DP89" s="579">
        <v>7.7399464964001294E-6</v>
      </c>
      <c r="DQ89" s="579">
        <v>7.7399464964001294E-6</v>
      </c>
      <c r="DR89" s="579">
        <v>7.7399464964001294E-6</v>
      </c>
      <c r="DS89" s="579">
        <v>7.7399464964001294E-6</v>
      </c>
      <c r="DT89" s="579">
        <v>7.7399464964001294E-6</v>
      </c>
      <c r="DU89" s="579">
        <v>7.7399464964001294E-6</v>
      </c>
      <c r="DV89" s="579">
        <v>7.7399464964001294E-6</v>
      </c>
      <c r="DW89" s="579">
        <v>7.7399464964001294E-6</v>
      </c>
      <c r="DX89" s="579">
        <v>7.7399464964001294E-6</v>
      </c>
      <c r="DY89" s="147"/>
      <c r="DZ89" s="572">
        <v>0</v>
      </c>
      <c r="EA89" s="572">
        <v>0</v>
      </c>
      <c r="EB89" s="572">
        <v>0</v>
      </c>
      <c r="EC89" s="572">
        <v>0</v>
      </c>
      <c r="ED89" s="572">
        <v>0</v>
      </c>
      <c r="EE89" s="572">
        <v>0</v>
      </c>
      <c r="EF89" s="572">
        <v>0</v>
      </c>
      <c r="EG89" s="572">
        <v>0</v>
      </c>
      <c r="EH89" s="572">
        <v>0</v>
      </c>
      <c r="EI89" s="572">
        <v>0</v>
      </c>
      <c r="EJ89" s="572">
        <v>0</v>
      </c>
      <c r="EK89" s="572">
        <v>0</v>
      </c>
      <c r="EL89" s="572">
        <v>0</v>
      </c>
      <c r="EM89" s="572">
        <v>0</v>
      </c>
      <c r="EN89" s="572">
        <v>0</v>
      </c>
      <c r="EO89" s="572">
        <v>0</v>
      </c>
      <c r="EP89" s="572">
        <v>0</v>
      </c>
      <c r="EQ89" s="572">
        <v>0</v>
      </c>
      <c r="ER89" s="572">
        <v>0</v>
      </c>
      <c r="ES89" s="572">
        <v>0</v>
      </c>
      <c r="ET89" s="572">
        <v>0</v>
      </c>
      <c r="EU89" s="572">
        <v>0</v>
      </c>
      <c r="EV89" s="572">
        <v>0</v>
      </c>
      <c r="EW89" s="572">
        <v>0</v>
      </c>
      <c r="EX89" s="572">
        <v>0</v>
      </c>
      <c r="EY89" s="572">
        <v>0</v>
      </c>
      <c r="EZ89" s="572">
        <v>0</v>
      </c>
      <c r="FA89" s="572">
        <v>0</v>
      </c>
      <c r="FB89" s="572">
        <v>0</v>
      </c>
      <c r="FC89" s="572">
        <v>0</v>
      </c>
      <c r="FD89" s="147"/>
      <c r="FE89" s="572">
        <v>0</v>
      </c>
      <c r="FF89" s="572">
        <v>0</v>
      </c>
      <c r="FG89" s="572">
        <v>0</v>
      </c>
      <c r="FH89" s="572">
        <v>0</v>
      </c>
      <c r="FI89" s="572">
        <v>0</v>
      </c>
      <c r="FJ89" s="572">
        <v>0</v>
      </c>
      <c r="FK89" s="572">
        <v>0</v>
      </c>
      <c r="FL89" s="572">
        <v>0</v>
      </c>
      <c r="FM89" s="572">
        <v>0</v>
      </c>
      <c r="FN89" s="572">
        <v>0</v>
      </c>
      <c r="FO89" s="572">
        <v>0</v>
      </c>
      <c r="FP89" s="572">
        <v>0</v>
      </c>
      <c r="FQ89" s="572">
        <v>0</v>
      </c>
      <c r="FR89" s="572">
        <v>0</v>
      </c>
      <c r="FS89" s="572">
        <v>0</v>
      </c>
      <c r="FT89" s="572">
        <v>0</v>
      </c>
      <c r="FU89" s="572">
        <v>0</v>
      </c>
      <c r="FV89" s="572">
        <v>0</v>
      </c>
      <c r="FW89" s="572">
        <v>0</v>
      </c>
      <c r="FX89" s="572">
        <v>0</v>
      </c>
      <c r="FY89" s="572">
        <v>0</v>
      </c>
      <c r="FZ89" s="572">
        <v>0</v>
      </c>
      <c r="GA89" s="572">
        <v>0</v>
      </c>
      <c r="GB89" s="572">
        <v>0</v>
      </c>
      <c r="GC89" s="572">
        <v>0</v>
      </c>
      <c r="GD89" s="572">
        <v>0</v>
      </c>
      <c r="GE89" s="572">
        <v>0</v>
      </c>
      <c r="GF89" s="572">
        <v>0</v>
      </c>
      <c r="GG89" s="572">
        <v>0</v>
      </c>
      <c r="GH89" s="572">
        <v>0</v>
      </c>
    </row>
    <row r="90" spans="1:190" x14ac:dyDescent="0.15">
      <c r="A90">
        <f t="shared" si="7"/>
        <v>82</v>
      </c>
      <c r="B90" s="67" t="str">
        <f ca="1">OFFSET(Inputs!$E$10,$A90,0)</f>
        <v>Fed 17</v>
      </c>
      <c r="C90" s="67">
        <f ca="1">OFFSET(Inputs!$B$10,$A90,0)</f>
        <v>82</v>
      </c>
      <c r="D90" s="69" t="str">
        <f ca="1">OFFSET(Inputs!$D$10,$A90,0)&amp;" - "&amp;OFFSET(Inputs!$F$10,$A90,0)</f>
        <v>2013-15 Fed App - Residential Dishwashers</v>
      </c>
      <c r="E90" s="24"/>
      <c r="F90" s="585">
        <v>0</v>
      </c>
      <c r="G90" s="585">
        <v>0</v>
      </c>
      <c r="H90" s="585">
        <v>0</v>
      </c>
      <c r="I90" s="585">
        <v>0</v>
      </c>
      <c r="J90" s="585">
        <v>0</v>
      </c>
      <c r="K90" s="585">
        <v>0</v>
      </c>
      <c r="L90" s="585">
        <v>0</v>
      </c>
      <c r="M90" s="585">
        <v>-0.94622130848402053</v>
      </c>
      <c r="N90" s="585">
        <v>-1.5989387851697572</v>
      </c>
      <c r="O90" s="585">
        <v>-1.5989387851697572</v>
      </c>
      <c r="P90" s="585">
        <v>-1.5989387851697572</v>
      </c>
      <c r="Q90" s="585">
        <v>-1.5989387851697572</v>
      </c>
      <c r="R90" s="585">
        <v>-1.5989387851697572</v>
      </c>
      <c r="S90" s="585">
        <v>-1.5989387851697572</v>
      </c>
      <c r="T90" s="585">
        <v>-1.5989387851697572</v>
      </c>
      <c r="U90" s="585">
        <v>-1.5989387851697572</v>
      </c>
      <c r="V90" s="585">
        <v>-1.5989387851697572</v>
      </c>
      <c r="W90" s="585">
        <v>-1.5989387851697572</v>
      </c>
      <c r="X90" s="585">
        <v>-1.5989387851697572</v>
      </c>
      <c r="Y90" s="585">
        <v>-1.5989387851697572</v>
      </c>
      <c r="Z90" s="585">
        <v>-1.5989387851697572</v>
      </c>
      <c r="AA90" s="585">
        <v>-1.5989387851697572</v>
      </c>
      <c r="AB90" s="585">
        <v>-1.5989387851697572</v>
      </c>
      <c r="AC90" s="585">
        <v>-1.5989387851697572</v>
      </c>
      <c r="AD90" s="585">
        <v>-1.5989387851697572</v>
      </c>
      <c r="AE90" s="585">
        <v>-1.5989387851697572</v>
      </c>
      <c r="AF90" s="585">
        <v>-1.5989387851697572</v>
      </c>
      <c r="AG90" s="585">
        <v>-1.5989387851697572</v>
      </c>
      <c r="AH90" s="585">
        <v>-1.5989387851697572</v>
      </c>
      <c r="AI90" s="585">
        <v>-1.5989387851697572</v>
      </c>
      <c r="AJ90" s="147"/>
      <c r="AK90" s="572">
        <v>0</v>
      </c>
      <c r="AL90" s="572">
        <v>0</v>
      </c>
      <c r="AM90" s="572">
        <v>0</v>
      </c>
      <c r="AN90" s="572">
        <v>0</v>
      </c>
      <c r="AO90" s="572">
        <v>0</v>
      </c>
      <c r="AP90" s="572">
        <v>0</v>
      </c>
      <c r="AQ90" s="572">
        <v>0</v>
      </c>
      <c r="AR90" s="572">
        <v>-1.0635527507360389E-2</v>
      </c>
      <c r="AS90" s="572">
        <v>-1.7972071945308064E-2</v>
      </c>
      <c r="AT90" s="572">
        <v>-1.7972071945308064E-2</v>
      </c>
      <c r="AU90" s="572">
        <v>-1.7972071945308064E-2</v>
      </c>
      <c r="AV90" s="572">
        <v>-1.7972071945308064E-2</v>
      </c>
      <c r="AW90" s="572">
        <v>-1.7972071945308064E-2</v>
      </c>
      <c r="AX90" s="572">
        <v>-1.7964077251382219E-2</v>
      </c>
      <c r="AY90" s="572">
        <v>-1.7964077251382219E-2</v>
      </c>
      <c r="AZ90" s="572">
        <v>-1.7964077251382219E-2</v>
      </c>
      <c r="BA90" s="572">
        <v>-1.7964077251382219E-2</v>
      </c>
      <c r="BB90" s="572">
        <v>-1.7964077251382219E-2</v>
      </c>
      <c r="BC90" s="572">
        <v>-1.7964077251382219E-2</v>
      </c>
      <c r="BD90" s="572">
        <v>-1.7964077251382219E-2</v>
      </c>
      <c r="BE90" s="572">
        <v>-1.7964077251382219E-2</v>
      </c>
      <c r="BF90" s="572">
        <v>-1.7964077251382219E-2</v>
      </c>
      <c r="BG90" s="572">
        <v>-1.7964077251382219E-2</v>
      </c>
      <c r="BH90" s="572">
        <v>-1.7964077251382219E-2</v>
      </c>
      <c r="BI90" s="572">
        <v>-1.7964077251382219E-2</v>
      </c>
      <c r="BJ90" s="572">
        <v>-1.7964077251382219E-2</v>
      </c>
      <c r="BK90" s="572">
        <v>-1.7964077251382219E-2</v>
      </c>
      <c r="BL90" s="572">
        <v>-1.7964077251382219E-2</v>
      </c>
      <c r="BM90" s="572">
        <v>-1.7964077251382219E-2</v>
      </c>
      <c r="BN90" s="572">
        <v>-1.7964077251382219E-2</v>
      </c>
      <c r="BO90" s="147"/>
      <c r="BP90" s="579">
        <v>0</v>
      </c>
      <c r="BQ90" s="579">
        <v>0</v>
      </c>
      <c r="BR90" s="579">
        <v>0</v>
      </c>
      <c r="BS90" s="579">
        <v>0</v>
      </c>
      <c r="BT90" s="579">
        <v>0</v>
      </c>
      <c r="BU90" s="579">
        <v>0</v>
      </c>
      <c r="BV90" s="579">
        <v>0</v>
      </c>
      <c r="BW90" s="579">
        <v>-0.13876863013784202</v>
      </c>
      <c r="BX90" s="579">
        <v>-0.23449328703848302</v>
      </c>
      <c r="BY90" s="579">
        <v>-0.23449328703848302</v>
      </c>
      <c r="BZ90" s="579">
        <v>-0.23449328703848302</v>
      </c>
      <c r="CA90" s="579">
        <v>-0.23449328703848302</v>
      </c>
      <c r="CB90" s="579">
        <v>-0.23449328703848302</v>
      </c>
      <c r="CC90" s="579">
        <v>-0.23449328703848302</v>
      </c>
      <c r="CD90" s="579">
        <v>-0.23449328703848302</v>
      </c>
      <c r="CE90" s="579">
        <v>-0.23449328703848302</v>
      </c>
      <c r="CF90" s="579">
        <v>-0.23449328703848302</v>
      </c>
      <c r="CG90" s="579">
        <v>-0.23449328703848302</v>
      </c>
      <c r="CH90" s="579">
        <v>-0.23449328703848302</v>
      </c>
      <c r="CI90" s="579">
        <v>-0.23449328703848302</v>
      </c>
      <c r="CJ90" s="579">
        <v>-0.23449328703848302</v>
      </c>
      <c r="CK90" s="579">
        <v>-0.23449328703848302</v>
      </c>
      <c r="CL90" s="579">
        <v>-0.23449328703848302</v>
      </c>
      <c r="CM90" s="579">
        <v>-0.23449328703848302</v>
      </c>
      <c r="CN90" s="579">
        <v>-0.23449328703848302</v>
      </c>
      <c r="CO90" s="579">
        <v>-0.23449328703848302</v>
      </c>
      <c r="CP90" s="579">
        <v>-0.23449328703848302</v>
      </c>
      <c r="CQ90" s="579">
        <v>-0.23449328703848302</v>
      </c>
      <c r="CR90" s="579">
        <v>-0.23449328703848302</v>
      </c>
      <c r="CS90" s="579">
        <v>-0.23449328703848302</v>
      </c>
      <c r="CT90" s="218"/>
      <c r="CU90" s="579">
        <v>0</v>
      </c>
      <c r="CV90" s="579">
        <v>0</v>
      </c>
      <c r="CW90" s="579">
        <v>0</v>
      </c>
      <c r="CX90" s="579">
        <v>0</v>
      </c>
      <c r="CY90" s="579">
        <v>0</v>
      </c>
      <c r="CZ90" s="579">
        <v>0</v>
      </c>
      <c r="DA90" s="579">
        <v>0</v>
      </c>
      <c r="DB90" s="579">
        <v>-1.5597594027493445E-3</v>
      </c>
      <c r="DC90" s="579">
        <v>-2.6357045463125499E-3</v>
      </c>
      <c r="DD90" s="579">
        <v>-2.6357045463125499E-3</v>
      </c>
      <c r="DE90" s="579">
        <v>-2.6357045463125499E-3</v>
      </c>
      <c r="DF90" s="579">
        <v>-2.6357045463125499E-3</v>
      </c>
      <c r="DG90" s="579">
        <v>-2.6357045463125499E-3</v>
      </c>
      <c r="DH90" s="579">
        <v>-2.6345320798773575E-3</v>
      </c>
      <c r="DI90" s="579">
        <v>-2.6345320798773575E-3</v>
      </c>
      <c r="DJ90" s="579">
        <v>-2.6345320798773575E-3</v>
      </c>
      <c r="DK90" s="579">
        <v>-2.6345320798773575E-3</v>
      </c>
      <c r="DL90" s="579">
        <v>-2.6345320798773575E-3</v>
      </c>
      <c r="DM90" s="579">
        <v>-2.6345320798773575E-3</v>
      </c>
      <c r="DN90" s="579">
        <v>-2.6345320798773575E-3</v>
      </c>
      <c r="DO90" s="579">
        <v>-2.6345320798773575E-3</v>
      </c>
      <c r="DP90" s="579">
        <v>-2.6345320798773575E-3</v>
      </c>
      <c r="DQ90" s="579">
        <v>-2.6345320798773575E-3</v>
      </c>
      <c r="DR90" s="579">
        <v>-2.6345320798773575E-3</v>
      </c>
      <c r="DS90" s="579">
        <v>-2.6345320798773575E-3</v>
      </c>
      <c r="DT90" s="579">
        <v>-2.6345320798773575E-3</v>
      </c>
      <c r="DU90" s="579">
        <v>-2.6345320798773575E-3</v>
      </c>
      <c r="DV90" s="579">
        <v>-2.6345320798773575E-3</v>
      </c>
      <c r="DW90" s="579">
        <v>-2.6345320798773575E-3</v>
      </c>
      <c r="DX90" s="579">
        <v>-2.6345320798773575E-3</v>
      </c>
      <c r="DY90" s="147"/>
      <c r="DZ90" s="572">
        <v>0</v>
      </c>
      <c r="EA90" s="572">
        <v>0</v>
      </c>
      <c r="EB90" s="572">
        <v>0</v>
      </c>
      <c r="EC90" s="572">
        <v>0</v>
      </c>
      <c r="ED90" s="572">
        <v>0</v>
      </c>
      <c r="EE90" s="572">
        <v>0</v>
      </c>
      <c r="EF90" s="572">
        <v>0</v>
      </c>
      <c r="EG90" s="572">
        <v>0.44268121144144756</v>
      </c>
      <c r="EH90" s="572">
        <v>0.74804926933392757</v>
      </c>
      <c r="EI90" s="572">
        <v>0.74804926933392757</v>
      </c>
      <c r="EJ90" s="572">
        <v>0.74804926933392757</v>
      </c>
      <c r="EK90" s="572">
        <v>0.74804926933392757</v>
      </c>
      <c r="EL90" s="572">
        <v>0.74804926933392757</v>
      </c>
      <c r="EM90" s="572">
        <v>0.74804926933392757</v>
      </c>
      <c r="EN90" s="572">
        <v>0.74804926933392757</v>
      </c>
      <c r="EO90" s="572">
        <v>0.74804926933392757</v>
      </c>
      <c r="EP90" s="572">
        <v>0.74804926933392757</v>
      </c>
      <c r="EQ90" s="572">
        <v>0.74804926933392757</v>
      </c>
      <c r="ER90" s="572">
        <v>0.74804926933392757</v>
      </c>
      <c r="ES90" s="572">
        <v>0.74804926933392757</v>
      </c>
      <c r="ET90" s="572">
        <v>0.74804926933392757</v>
      </c>
      <c r="EU90" s="572">
        <v>0.74804926933392757</v>
      </c>
      <c r="EV90" s="572">
        <v>0.74804926933392757</v>
      </c>
      <c r="EW90" s="572">
        <v>0.74804926933392757</v>
      </c>
      <c r="EX90" s="572">
        <v>0.74804926933392757</v>
      </c>
      <c r="EY90" s="572">
        <v>0.74804926933392757</v>
      </c>
      <c r="EZ90" s="572">
        <v>0.74804926933392757</v>
      </c>
      <c r="FA90" s="572">
        <v>0.74804926933392757</v>
      </c>
      <c r="FB90" s="572">
        <v>0.74804926933392757</v>
      </c>
      <c r="FC90" s="572">
        <v>0.74804926933392757</v>
      </c>
      <c r="FD90" s="147"/>
      <c r="FE90" s="572">
        <v>0</v>
      </c>
      <c r="FF90" s="572">
        <v>0</v>
      </c>
      <c r="FG90" s="572">
        <v>0</v>
      </c>
      <c r="FH90" s="572">
        <v>0</v>
      </c>
      <c r="FI90" s="572">
        <v>0</v>
      </c>
      <c r="FJ90" s="572">
        <v>0</v>
      </c>
      <c r="FK90" s="572">
        <v>0</v>
      </c>
      <c r="FL90" s="572">
        <v>4.9757368166018735E-3</v>
      </c>
      <c r="FM90" s="572">
        <v>8.4080737873133467E-3</v>
      </c>
      <c r="FN90" s="572">
        <v>8.4080737873133467E-3</v>
      </c>
      <c r="FO90" s="572">
        <v>8.4080737873133467E-3</v>
      </c>
      <c r="FP90" s="572">
        <v>8.4080737873133467E-3</v>
      </c>
      <c r="FQ90" s="572">
        <v>8.4080737873133467E-3</v>
      </c>
      <c r="FR90" s="572">
        <v>8.4043335409666794E-3</v>
      </c>
      <c r="FS90" s="572">
        <v>8.4043335409666794E-3</v>
      </c>
      <c r="FT90" s="572">
        <v>8.4043335409666794E-3</v>
      </c>
      <c r="FU90" s="572">
        <v>8.4043335409666794E-3</v>
      </c>
      <c r="FV90" s="572">
        <v>8.4043335409666794E-3</v>
      </c>
      <c r="FW90" s="572">
        <v>8.4043335409666794E-3</v>
      </c>
      <c r="FX90" s="572">
        <v>8.4043335409666794E-3</v>
      </c>
      <c r="FY90" s="572">
        <v>8.4043335409666794E-3</v>
      </c>
      <c r="FZ90" s="572">
        <v>8.4043335409666794E-3</v>
      </c>
      <c r="GA90" s="572">
        <v>8.4043335409666794E-3</v>
      </c>
      <c r="GB90" s="572">
        <v>8.4043335409666794E-3</v>
      </c>
      <c r="GC90" s="572">
        <v>8.4043335409666794E-3</v>
      </c>
      <c r="GD90" s="572">
        <v>8.4043335409666794E-3</v>
      </c>
      <c r="GE90" s="572">
        <v>8.4043335409666794E-3</v>
      </c>
      <c r="GF90" s="572">
        <v>8.4043335409666794E-3</v>
      </c>
      <c r="GG90" s="572">
        <v>8.4043335409666794E-3</v>
      </c>
      <c r="GH90" s="572">
        <v>8.4043335409666794E-3</v>
      </c>
    </row>
    <row r="91" spans="1:190" x14ac:dyDescent="0.15">
      <c r="A91">
        <f t="shared" si="7"/>
        <v>83</v>
      </c>
      <c r="B91" s="67" t="str">
        <f ca="1">OFFSET(Inputs!$E$10,$A91,0)</f>
        <v>Fed 18</v>
      </c>
      <c r="C91" s="67">
        <f ca="1">OFFSET(Inputs!$B$10,$A91,0)</f>
        <v>83</v>
      </c>
      <c r="D91" s="69" t="str">
        <f ca="1">OFFSET(Inputs!$D$10,$A91,0)&amp;" - "&amp;OFFSET(Inputs!$F$10,$A91,0)</f>
        <v>2013-15 Fed App - Residential Clothes Dryers</v>
      </c>
      <c r="E91" s="24"/>
      <c r="F91" s="585">
        <v>0</v>
      </c>
      <c r="G91" s="585">
        <v>0</v>
      </c>
      <c r="H91" s="585">
        <v>0</v>
      </c>
      <c r="I91" s="585">
        <v>0</v>
      </c>
      <c r="J91" s="585">
        <v>0</v>
      </c>
      <c r="K91" s="585">
        <v>0</v>
      </c>
      <c r="L91" s="585">
        <v>0</v>
      </c>
      <c r="M91" s="585">
        <v>0</v>
      </c>
      <c r="N91" s="585">
        <v>0</v>
      </c>
      <c r="O91" s="585">
        <v>2.1285882077687561</v>
      </c>
      <c r="P91" s="585">
        <v>2.1285882077687561</v>
      </c>
      <c r="Q91" s="585">
        <v>2.1285882077687561</v>
      </c>
      <c r="R91" s="585">
        <v>2.1285882077687561</v>
      </c>
      <c r="S91" s="585">
        <v>2.1285882077687561</v>
      </c>
      <c r="T91" s="585">
        <v>2.1285882077687561</v>
      </c>
      <c r="U91" s="585">
        <v>2.1285882077687561</v>
      </c>
      <c r="V91" s="585">
        <v>2.1285882077687561</v>
      </c>
      <c r="W91" s="585">
        <v>2.1285882077687561</v>
      </c>
      <c r="X91" s="585">
        <v>2.1285882077687561</v>
      </c>
      <c r="Y91" s="585">
        <v>2.1285882077687561</v>
      </c>
      <c r="Z91" s="585">
        <v>2.1285882077687561</v>
      </c>
      <c r="AA91" s="585">
        <v>2.1285882077687561</v>
      </c>
      <c r="AB91" s="585">
        <v>2.1285882077687561</v>
      </c>
      <c r="AC91" s="585">
        <v>2.1285882077687561</v>
      </c>
      <c r="AD91" s="585">
        <v>2.1285882077687561</v>
      </c>
      <c r="AE91" s="585">
        <v>2.1285882077687561</v>
      </c>
      <c r="AF91" s="585">
        <v>2.1285882077687561</v>
      </c>
      <c r="AG91" s="585">
        <v>2.1285882077687561</v>
      </c>
      <c r="AH91" s="585">
        <v>2.1285882077687561</v>
      </c>
      <c r="AI91" s="585">
        <v>2.1285882077687561</v>
      </c>
      <c r="AJ91" s="147"/>
      <c r="AK91" s="572">
        <v>0</v>
      </c>
      <c r="AL91" s="572">
        <v>0</v>
      </c>
      <c r="AM91" s="572">
        <v>0</v>
      </c>
      <c r="AN91" s="572">
        <v>0</v>
      </c>
      <c r="AO91" s="572">
        <v>0</v>
      </c>
      <c r="AP91" s="572">
        <v>0</v>
      </c>
      <c r="AQ91" s="572">
        <v>0</v>
      </c>
      <c r="AR91" s="572">
        <v>0</v>
      </c>
      <c r="AS91" s="572">
        <v>0</v>
      </c>
      <c r="AT91" s="572">
        <v>0.5839143171551251</v>
      </c>
      <c r="AU91" s="572">
        <v>0.57880570545648014</v>
      </c>
      <c r="AV91" s="572">
        <v>0.57386738081445665</v>
      </c>
      <c r="AW91" s="572">
        <v>0.56901419970074396</v>
      </c>
      <c r="AX91" s="572">
        <v>0.56441644917196332</v>
      </c>
      <c r="AY91" s="572">
        <v>0.55990384217149358</v>
      </c>
      <c r="AZ91" s="572">
        <v>0.55564666575595612</v>
      </c>
      <c r="BA91" s="572">
        <v>0.55147463286872933</v>
      </c>
      <c r="BB91" s="572">
        <v>0.54747288703812402</v>
      </c>
      <c r="BC91" s="572">
        <v>0.54355628473582951</v>
      </c>
      <c r="BD91" s="572">
        <v>0.53989511301846738</v>
      </c>
      <c r="BE91" s="572">
        <v>0.53631908482941582</v>
      </c>
      <c r="BF91" s="572">
        <v>0.53291334369698573</v>
      </c>
      <c r="BG91" s="572">
        <v>0.52967788962117723</v>
      </c>
      <c r="BH91" s="572">
        <v>0.52652757907367953</v>
      </c>
      <c r="BI91" s="572">
        <v>0.5235475555828033</v>
      </c>
      <c r="BJ91" s="572">
        <v>0.52073781914854844</v>
      </c>
      <c r="BK91" s="572">
        <v>0.51801322624260449</v>
      </c>
      <c r="BL91" s="572">
        <v>0.51537377686497132</v>
      </c>
      <c r="BM91" s="572">
        <v>0.51290461454395941</v>
      </c>
      <c r="BN91" s="572">
        <v>0.51052059575125852</v>
      </c>
      <c r="BO91" s="147"/>
      <c r="BP91" s="579">
        <v>0</v>
      </c>
      <c r="BQ91" s="579">
        <v>0</v>
      </c>
      <c r="BR91" s="579">
        <v>0</v>
      </c>
      <c r="BS91" s="579">
        <v>0</v>
      </c>
      <c r="BT91" s="579">
        <v>0</v>
      </c>
      <c r="BU91" s="579">
        <v>0</v>
      </c>
      <c r="BV91" s="579">
        <v>0</v>
      </c>
      <c r="BW91" s="579">
        <v>0</v>
      </c>
      <c r="BX91" s="579">
        <v>0</v>
      </c>
      <c r="BY91" s="579">
        <v>0.34098743134159681</v>
      </c>
      <c r="BZ91" s="579">
        <v>0.34098743134159681</v>
      </c>
      <c r="CA91" s="579">
        <v>0.34098743134159681</v>
      </c>
      <c r="CB91" s="579">
        <v>0.34098743134159681</v>
      </c>
      <c r="CC91" s="579">
        <v>0.34098743134159681</v>
      </c>
      <c r="CD91" s="579">
        <v>0.34098743134159681</v>
      </c>
      <c r="CE91" s="579">
        <v>0.34098743134159681</v>
      </c>
      <c r="CF91" s="579">
        <v>0.34098743134159681</v>
      </c>
      <c r="CG91" s="579">
        <v>0.34098743134159681</v>
      </c>
      <c r="CH91" s="579">
        <v>0.34098743134159681</v>
      </c>
      <c r="CI91" s="579">
        <v>0.34098743134159681</v>
      </c>
      <c r="CJ91" s="579">
        <v>0.34098743134159681</v>
      </c>
      <c r="CK91" s="579">
        <v>0.34098743134159681</v>
      </c>
      <c r="CL91" s="579">
        <v>0.34098743134159681</v>
      </c>
      <c r="CM91" s="579">
        <v>0.34098743134159681</v>
      </c>
      <c r="CN91" s="579">
        <v>0.34098743134159681</v>
      </c>
      <c r="CO91" s="579">
        <v>0.34098743134159681</v>
      </c>
      <c r="CP91" s="579">
        <v>0.34098743134159681</v>
      </c>
      <c r="CQ91" s="579">
        <v>0.34098743134159681</v>
      </c>
      <c r="CR91" s="579">
        <v>0.34098743134159681</v>
      </c>
      <c r="CS91" s="579">
        <v>0.34098743134159681</v>
      </c>
      <c r="CT91" s="218"/>
      <c r="CU91" s="579">
        <v>0</v>
      </c>
      <c r="CV91" s="579">
        <v>0</v>
      </c>
      <c r="CW91" s="579">
        <v>0</v>
      </c>
      <c r="CX91" s="579">
        <v>0</v>
      </c>
      <c r="CY91" s="579">
        <v>0</v>
      </c>
      <c r="CZ91" s="579">
        <v>0</v>
      </c>
      <c r="DA91" s="579">
        <v>0</v>
      </c>
      <c r="DB91" s="579">
        <v>0</v>
      </c>
      <c r="DC91" s="579">
        <v>0</v>
      </c>
      <c r="DD91" s="579">
        <v>9.3539672165626836E-2</v>
      </c>
      <c r="DE91" s="579">
        <v>9.2721302330406999E-2</v>
      </c>
      <c r="DF91" s="579">
        <v>9.1930211489694491E-2</v>
      </c>
      <c r="DG91" s="579">
        <v>9.1152760146235662E-2</v>
      </c>
      <c r="DH91" s="579">
        <v>9.0416227294537813E-2</v>
      </c>
      <c r="DI91" s="579">
        <v>8.9693333940093614E-2</v>
      </c>
      <c r="DJ91" s="579">
        <v>8.9011359077410424E-2</v>
      </c>
      <c r="DK91" s="579">
        <v>8.8343023711980898E-2</v>
      </c>
      <c r="DL91" s="579">
        <v>8.7701967341058687E-2</v>
      </c>
      <c r="DM91" s="579">
        <v>8.7074550467390169E-2</v>
      </c>
      <c r="DN91" s="579">
        <v>8.6488052085482603E-2</v>
      </c>
      <c r="DO91" s="579">
        <v>8.5915193200828729E-2</v>
      </c>
      <c r="DP91" s="579">
        <v>8.5369613310682185E-2</v>
      </c>
      <c r="DQ91" s="579">
        <v>8.4851312415042929E-2</v>
      </c>
      <c r="DR91" s="579">
        <v>8.4346651016657392E-2</v>
      </c>
      <c r="DS91" s="579">
        <v>8.386926861277913E-2</v>
      </c>
      <c r="DT91" s="579">
        <v>8.3419165203408224E-2</v>
      </c>
      <c r="DU91" s="579">
        <v>8.2982701291290997E-2</v>
      </c>
      <c r="DV91" s="579">
        <v>8.2559876876427407E-2</v>
      </c>
      <c r="DW91" s="579">
        <v>8.2164331456071146E-2</v>
      </c>
      <c r="DX91" s="579">
        <v>8.1782425532968592E-2</v>
      </c>
      <c r="DY91" s="147"/>
      <c r="DZ91" s="572">
        <v>0</v>
      </c>
      <c r="EA91" s="572">
        <v>0</v>
      </c>
      <c r="EB91" s="572">
        <v>0</v>
      </c>
      <c r="EC91" s="572">
        <v>0</v>
      </c>
      <c r="ED91" s="572">
        <v>0</v>
      </c>
      <c r="EE91" s="572">
        <v>0</v>
      </c>
      <c r="EF91" s="572">
        <v>0</v>
      </c>
      <c r="EG91" s="572">
        <v>0</v>
      </c>
      <c r="EH91" s="572">
        <v>0</v>
      </c>
      <c r="EI91" s="572">
        <v>3.1463866018676401E-2</v>
      </c>
      <c r="EJ91" s="572">
        <v>3.1463866018676401E-2</v>
      </c>
      <c r="EK91" s="572">
        <v>3.1463866018676401E-2</v>
      </c>
      <c r="EL91" s="572">
        <v>3.1463866018676401E-2</v>
      </c>
      <c r="EM91" s="572">
        <v>3.1463866018676401E-2</v>
      </c>
      <c r="EN91" s="572">
        <v>3.1463866018676401E-2</v>
      </c>
      <c r="EO91" s="572">
        <v>3.1463866018676401E-2</v>
      </c>
      <c r="EP91" s="572">
        <v>3.1463866018676401E-2</v>
      </c>
      <c r="EQ91" s="572">
        <v>3.1463866018676401E-2</v>
      </c>
      <c r="ER91" s="572">
        <v>3.1463866018676401E-2</v>
      </c>
      <c r="ES91" s="572">
        <v>3.1463866018676401E-2</v>
      </c>
      <c r="ET91" s="572">
        <v>3.1463866018676401E-2</v>
      </c>
      <c r="EU91" s="572">
        <v>3.1463866018676401E-2</v>
      </c>
      <c r="EV91" s="572">
        <v>3.1463866018676401E-2</v>
      </c>
      <c r="EW91" s="572">
        <v>3.1463866018676401E-2</v>
      </c>
      <c r="EX91" s="572">
        <v>3.1463866018676401E-2</v>
      </c>
      <c r="EY91" s="572">
        <v>3.1463866018676401E-2</v>
      </c>
      <c r="EZ91" s="572">
        <v>3.1463866018676401E-2</v>
      </c>
      <c r="FA91" s="572">
        <v>3.1463866018676401E-2</v>
      </c>
      <c r="FB91" s="572">
        <v>3.1463866018676401E-2</v>
      </c>
      <c r="FC91" s="572">
        <v>3.1463866018676401E-2</v>
      </c>
      <c r="FD91" s="147"/>
      <c r="FE91" s="572">
        <v>0</v>
      </c>
      <c r="FF91" s="572">
        <v>0</v>
      </c>
      <c r="FG91" s="572">
        <v>0</v>
      </c>
      <c r="FH91" s="572">
        <v>0</v>
      </c>
      <c r="FI91" s="572">
        <v>0</v>
      </c>
      <c r="FJ91" s="572">
        <v>0</v>
      </c>
      <c r="FK91" s="572">
        <v>0</v>
      </c>
      <c r="FL91" s="572">
        <v>0</v>
      </c>
      <c r="FM91" s="572">
        <v>0</v>
      </c>
      <c r="FN91" s="572">
        <v>8.6311677262433106E-3</v>
      </c>
      <c r="FO91" s="572">
        <v>8.5556544477984869E-3</v>
      </c>
      <c r="FP91" s="572">
        <v>8.4826582786351572E-3</v>
      </c>
      <c r="FQ91" s="572">
        <v>8.4109206641125762E-3</v>
      </c>
      <c r="FR91" s="572">
        <v>8.3429587135122347E-3</v>
      </c>
      <c r="FS91" s="572">
        <v>8.2762553175526419E-3</v>
      </c>
      <c r="FT91" s="572">
        <v>8.2133275855152885E-3</v>
      </c>
      <c r="FU91" s="572">
        <v>8.1516584081186821E-3</v>
      </c>
      <c r="FV91" s="572">
        <v>8.0925063400035715E-3</v>
      </c>
      <c r="FW91" s="572">
        <v>8.0346128265292079E-3</v>
      </c>
      <c r="FX91" s="572">
        <v>7.980494976977082E-3</v>
      </c>
      <c r="FY91" s="572">
        <v>7.9276356820657066E-3</v>
      </c>
      <c r="FZ91" s="572">
        <v>7.8772934964358235E-3</v>
      </c>
      <c r="GA91" s="572">
        <v>7.8294684200874362E-3</v>
      </c>
      <c r="GB91" s="572">
        <v>7.782901898379796E-3</v>
      </c>
      <c r="GC91" s="572">
        <v>7.738852485953648E-3</v>
      </c>
      <c r="GD91" s="572">
        <v>7.6973201828089951E-3</v>
      </c>
      <c r="GE91" s="572">
        <v>7.6570464343050891E-3</v>
      </c>
      <c r="GF91" s="572">
        <v>7.6180312404419302E-3</v>
      </c>
      <c r="GG91" s="572">
        <v>7.5815331558602662E-3</v>
      </c>
      <c r="GH91" s="572">
        <v>7.5462936259193484E-3</v>
      </c>
    </row>
    <row r="92" spans="1:190" x14ac:dyDescent="0.15">
      <c r="A92">
        <f t="shared" si="7"/>
        <v>84</v>
      </c>
      <c r="B92" s="67" t="str">
        <f ca="1">OFFSET(Inputs!$E$10,$A92,0)</f>
        <v>Fed 19</v>
      </c>
      <c r="C92" s="67">
        <f ca="1">OFFSET(Inputs!$B$10,$A92,0)</f>
        <v>84</v>
      </c>
      <c r="D92" s="69" t="str">
        <f ca="1">OFFSET(Inputs!$D$10,$A92,0)&amp;" - "&amp;OFFSET(Inputs!$F$10,$A92,0)</f>
        <v>2013-15 Fed App - Residential Gas-fired water heater</v>
      </c>
      <c r="E92" s="24"/>
      <c r="F92" s="585">
        <v>0</v>
      </c>
      <c r="G92" s="585">
        <v>0</v>
      </c>
      <c r="H92" s="585">
        <v>0</v>
      </c>
      <c r="I92" s="585">
        <v>0</v>
      </c>
      <c r="J92" s="585">
        <v>0</v>
      </c>
      <c r="K92" s="585">
        <v>0</v>
      </c>
      <c r="L92" s="585">
        <v>0</v>
      </c>
      <c r="M92" s="585">
        <v>0</v>
      </c>
      <c r="N92" s="585">
        <v>0</v>
      </c>
      <c r="O92" s="585">
        <v>0</v>
      </c>
      <c r="P92" s="585">
        <v>0</v>
      </c>
      <c r="Q92" s="585">
        <v>0</v>
      </c>
      <c r="R92" s="585">
        <v>0</v>
      </c>
      <c r="S92" s="585">
        <v>0</v>
      </c>
      <c r="T92" s="585">
        <v>0</v>
      </c>
      <c r="U92" s="585">
        <v>0</v>
      </c>
      <c r="V92" s="585">
        <v>0</v>
      </c>
      <c r="W92" s="585">
        <v>0</v>
      </c>
      <c r="X92" s="585">
        <v>0</v>
      </c>
      <c r="Y92" s="585">
        <v>0</v>
      </c>
      <c r="Z92" s="585">
        <v>0</v>
      </c>
      <c r="AA92" s="585">
        <v>0</v>
      </c>
      <c r="AB92" s="585">
        <v>0</v>
      </c>
      <c r="AC92" s="585">
        <v>0</v>
      </c>
      <c r="AD92" s="585">
        <v>0</v>
      </c>
      <c r="AE92" s="585">
        <v>0</v>
      </c>
      <c r="AF92" s="585">
        <v>0</v>
      </c>
      <c r="AG92" s="585">
        <v>0</v>
      </c>
      <c r="AH92" s="585">
        <v>0</v>
      </c>
      <c r="AI92" s="585">
        <v>0</v>
      </c>
      <c r="AJ92" s="147"/>
      <c r="AK92" s="572">
        <v>0</v>
      </c>
      <c r="AL92" s="572">
        <v>0</v>
      </c>
      <c r="AM92" s="572">
        <v>0</v>
      </c>
      <c r="AN92" s="572">
        <v>0</v>
      </c>
      <c r="AO92" s="572">
        <v>0</v>
      </c>
      <c r="AP92" s="572">
        <v>0</v>
      </c>
      <c r="AQ92" s="572">
        <v>0</v>
      </c>
      <c r="AR92" s="572">
        <v>0</v>
      </c>
      <c r="AS92" s="572">
        <v>0</v>
      </c>
      <c r="AT92" s="572">
        <v>0</v>
      </c>
      <c r="AU92" s="572">
        <v>0</v>
      </c>
      <c r="AV92" s="572">
        <v>0</v>
      </c>
      <c r="AW92" s="572">
        <v>0</v>
      </c>
      <c r="AX92" s="572">
        <v>0</v>
      </c>
      <c r="AY92" s="572">
        <v>0</v>
      </c>
      <c r="AZ92" s="572">
        <v>0</v>
      </c>
      <c r="BA92" s="572">
        <v>0</v>
      </c>
      <c r="BB92" s="572">
        <v>0</v>
      </c>
      <c r="BC92" s="572">
        <v>0</v>
      </c>
      <c r="BD92" s="572">
        <v>0</v>
      </c>
      <c r="BE92" s="572">
        <v>0</v>
      </c>
      <c r="BF92" s="572">
        <v>0</v>
      </c>
      <c r="BG92" s="572">
        <v>0</v>
      </c>
      <c r="BH92" s="572">
        <v>0</v>
      </c>
      <c r="BI92" s="572">
        <v>0</v>
      </c>
      <c r="BJ92" s="572">
        <v>0</v>
      </c>
      <c r="BK92" s="572">
        <v>0</v>
      </c>
      <c r="BL92" s="572">
        <v>0</v>
      </c>
      <c r="BM92" s="572">
        <v>0</v>
      </c>
      <c r="BN92" s="572">
        <v>0</v>
      </c>
      <c r="BO92" s="147"/>
      <c r="BP92" s="579">
        <v>0</v>
      </c>
      <c r="BQ92" s="579">
        <v>0</v>
      </c>
      <c r="BR92" s="579">
        <v>0</v>
      </c>
      <c r="BS92" s="579">
        <v>0</v>
      </c>
      <c r="BT92" s="579">
        <v>0</v>
      </c>
      <c r="BU92" s="579">
        <v>0</v>
      </c>
      <c r="BV92" s="579">
        <v>0</v>
      </c>
      <c r="BW92" s="579">
        <v>0</v>
      </c>
      <c r="BX92" s="579">
        <v>0</v>
      </c>
      <c r="BY92" s="579">
        <v>0</v>
      </c>
      <c r="BZ92" s="579">
        <v>0</v>
      </c>
      <c r="CA92" s="579">
        <v>0</v>
      </c>
      <c r="CB92" s="579">
        <v>0</v>
      </c>
      <c r="CC92" s="579">
        <v>0</v>
      </c>
      <c r="CD92" s="579">
        <v>0</v>
      </c>
      <c r="CE92" s="579">
        <v>0</v>
      </c>
      <c r="CF92" s="579">
        <v>0</v>
      </c>
      <c r="CG92" s="579">
        <v>0</v>
      </c>
      <c r="CH92" s="579">
        <v>0</v>
      </c>
      <c r="CI92" s="579">
        <v>0</v>
      </c>
      <c r="CJ92" s="579">
        <v>0</v>
      </c>
      <c r="CK92" s="579">
        <v>0</v>
      </c>
      <c r="CL92" s="579">
        <v>0</v>
      </c>
      <c r="CM92" s="579">
        <v>0</v>
      </c>
      <c r="CN92" s="579">
        <v>0</v>
      </c>
      <c r="CO92" s="579">
        <v>0</v>
      </c>
      <c r="CP92" s="579">
        <v>0</v>
      </c>
      <c r="CQ92" s="579">
        <v>0</v>
      </c>
      <c r="CR92" s="579">
        <v>0</v>
      </c>
      <c r="CS92" s="579">
        <v>0</v>
      </c>
      <c r="CT92" s="218"/>
      <c r="CU92" s="579">
        <v>0</v>
      </c>
      <c r="CV92" s="579">
        <v>0</v>
      </c>
      <c r="CW92" s="579">
        <v>0</v>
      </c>
      <c r="CX92" s="579">
        <v>0</v>
      </c>
      <c r="CY92" s="579">
        <v>0</v>
      </c>
      <c r="CZ92" s="579">
        <v>0</v>
      </c>
      <c r="DA92" s="579">
        <v>0</v>
      </c>
      <c r="DB92" s="579">
        <v>0</v>
      </c>
      <c r="DC92" s="579">
        <v>0</v>
      </c>
      <c r="DD92" s="579">
        <v>0</v>
      </c>
      <c r="DE92" s="579">
        <v>0</v>
      </c>
      <c r="DF92" s="579">
        <v>0</v>
      </c>
      <c r="DG92" s="579">
        <v>0</v>
      </c>
      <c r="DH92" s="579">
        <v>0</v>
      </c>
      <c r="DI92" s="579">
        <v>0</v>
      </c>
      <c r="DJ92" s="579">
        <v>0</v>
      </c>
      <c r="DK92" s="579">
        <v>0</v>
      </c>
      <c r="DL92" s="579">
        <v>0</v>
      </c>
      <c r="DM92" s="579">
        <v>0</v>
      </c>
      <c r="DN92" s="579">
        <v>0</v>
      </c>
      <c r="DO92" s="579">
        <v>0</v>
      </c>
      <c r="DP92" s="579">
        <v>0</v>
      </c>
      <c r="DQ92" s="579">
        <v>0</v>
      </c>
      <c r="DR92" s="579">
        <v>0</v>
      </c>
      <c r="DS92" s="579">
        <v>0</v>
      </c>
      <c r="DT92" s="579">
        <v>0</v>
      </c>
      <c r="DU92" s="579">
        <v>0</v>
      </c>
      <c r="DV92" s="579">
        <v>0</v>
      </c>
      <c r="DW92" s="579">
        <v>0</v>
      </c>
      <c r="DX92" s="579">
        <v>0</v>
      </c>
      <c r="DY92" s="147"/>
      <c r="DZ92" s="572">
        <v>0</v>
      </c>
      <c r="EA92" s="572">
        <v>0</v>
      </c>
      <c r="EB92" s="572">
        <v>0</v>
      </c>
      <c r="EC92" s="572">
        <v>0</v>
      </c>
      <c r="ED92" s="572">
        <v>0</v>
      </c>
      <c r="EE92" s="572">
        <v>0</v>
      </c>
      <c r="EF92" s="572">
        <v>0</v>
      </c>
      <c r="EG92" s="572">
        <v>0</v>
      </c>
      <c r="EH92" s="572">
        <v>0</v>
      </c>
      <c r="EI92" s="572">
        <v>2.0464149191649912</v>
      </c>
      <c r="EJ92" s="572">
        <v>2.8728517134431604</v>
      </c>
      <c r="EK92" s="572">
        <v>2.8728517134431604</v>
      </c>
      <c r="EL92" s="572">
        <v>2.8728517134431604</v>
      </c>
      <c r="EM92" s="572">
        <v>2.8728517134431604</v>
      </c>
      <c r="EN92" s="572">
        <v>2.8728517134431604</v>
      </c>
      <c r="EO92" s="572">
        <v>2.8728517134431604</v>
      </c>
      <c r="EP92" s="572">
        <v>2.8728517134431604</v>
      </c>
      <c r="EQ92" s="572">
        <v>2.8728517134431604</v>
      </c>
      <c r="ER92" s="572">
        <v>2.8728517134431604</v>
      </c>
      <c r="ES92" s="572">
        <v>2.8728517134431604</v>
      </c>
      <c r="ET92" s="572">
        <v>2.8728517134431604</v>
      </c>
      <c r="EU92" s="572">
        <v>2.8728517134431604</v>
      </c>
      <c r="EV92" s="572">
        <v>2.8728517134431604</v>
      </c>
      <c r="EW92" s="572">
        <v>2.8728517134431604</v>
      </c>
      <c r="EX92" s="572">
        <v>2.8728517134431604</v>
      </c>
      <c r="EY92" s="572">
        <v>2.8728517134431604</v>
      </c>
      <c r="EZ92" s="572">
        <v>2.8728517134431604</v>
      </c>
      <c r="FA92" s="572">
        <v>2.8728517134431604</v>
      </c>
      <c r="FB92" s="572">
        <v>2.8728517134431604</v>
      </c>
      <c r="FC92" s="572">
        <v>2.8728517134431604</v>
      </c>
      <c r="FD92" s="147"/>
      <c r="FE92" s="572">
        <v>0</v>
      </c>
      <c r="FF92" s="572">
        <v>0</v>
      </c>
      <c r="FG92" s="572">
        <v>0</v>
      </c>
      <c r="FH92" s="572">
        <v>0</v>
      </c>
      <c r="FI92" s="572">
        <v>0</v>
      </c>
      <c r="FJ92" s="572">
        <v>0</v>
      </c>
      <c r="FK92" s="572">
        <v>0</v>
      </c>
      <c r="FL92" s="572">
        <v>0</v>
      </c>
      <c r="FM92" s="572">
        <v>0</v>
      </c>
      <c r="FN92" s="572">
        <v>0.53575142583739466</v>
      </c>
      <c r="FO92" s="572">
        <v>0.74878007059182539</v>
      </c>
      <c r="FP92" s="572">
        <v>0.7454475626042314</v>
      </c>
      <c r="FQ92" s="572">
        <v>0.74222996868517488</v>
      </c>
      <c r="FR92" s="572">
        <v>0.73912728883465639</v>
      </c>
      <c r="FS92" s="572">
        <v>0.73590969491559999</v>
      </c>
      <c r="FT92" s="572">
        <v>0.73280701506508139</v>
      </c>
      <c r="FU92" s="572">
        <v>0.7297043352145629</v>
      </c>
      <c r="FV92" s="572">
        <v>0.72671656943258189</v>
      </c>
      <c r="FW92" s="572">
        <v>0.72372880365060099</v>
      </c>
      <c r="FX92" s="572">
        <v>0.7208559519371579</v>
      </c>
      <c r="FY92" s="572">
        <v>0.71798310022371481</v>
      </c>
      <c r="FZ92" s="572">
        <v>0.71511024851027161</v>
      </c>
      <c r="GA92" s="572">
        <v>0.7122373967968284</v>
      </c>
      <c r="GB92" s="572">
        <v>0.7094794591519229</v>
      </c>
      <c r="GC92" s="572">
        <v>0.70683643557555531</v>
      </c>
      <c r="GD92" s="572">
        <v>0.70407849793064992</v>
      </c>
      <c r="GE92" s="572">
        <v>0.70155038842281991</v>
      </c>
      <c r="GF92" s="572">
        <v>0.69890736484645211</v>
      </c>
      <c r="GG92" s="572">
        <v>0.69637925533862211</v>
      </c>
      <c r="GH92" s="572">
        <v>0.6938511458307921</v>
      </c>
    </row>
    <row r="93" spans="1:190" x14ac:dyDescent="0.15">
      <c r="A93">
        <f t="shared" si="7"/>
        <v>85</v>
      </c>
      <c r="B93" s="67" t="str">
        <f ca="1">OFFSET(Inputs!$E$10,$A93,0)</f>
        <v>Fed 20</v>
      </c>
      <c r="C93" s="67">
        <f ca="1">OFFSET(Inputs!$B$10,$A93,0)</f>
        <v>85</v>
      </c>
      <c r="D93" s="69" t="str">
        <f ca="1">OFFSET(Inputs!$D$10,$A93,0)&amp;" - "&amp;OFFSET(Inputs!$F$10,$A93,0)</f>
        <v>2013-15 Fed App - Residential Electric storage water heater</v>
      </c>
      <c r="E93" s="24"/>
      <c r="F93" s="585">
        <v>0</v>
      </c>
      <c r="G93" s="585">
        <v>0</v>
      </c>
      <c r="H93" s="585">
        <v>0</v>
      </c>
      <c r="I93" s="585">
        <v>0</v>
      </c>
      <c r="J93" s="585">
        <v>0</v>
      </c>
      <c r="K93" s="585">
        <v>0</v>
      </c>
      <c r="L93" s="585">
        <v>0</v>
      </c>
      <c r="M93" s="585">
        <v>0</v>
      </c>
      <c r="N93" s="585">
        <v>0</v>
      </c>
      <c r="O93" s="585">
        <v>2.8648149875703335</v>
      </c>
      <c r="P93" s="585">
        <v>4.02175950178143</v>
      </c>
      <c r="Q93" s="585">
        <v>4.02175950178143</v>
      </c>
      <c r="R93" s="585">
        <v>4.02175950178143</v>
      </c>
      <c r="S93" s="585">
        <v>4.02175950178143</v>
      </c>
      <c r="T93" s="585">
        <v>4.02175950178143</v>
      </c>
      <c r="U93" s="585">
        <v>4.02175950178143</v>
      </c>
      <c r="V93" s="585">
        <v>4.02175950178143</v>
      </c>
      <c r="W93" s="585">
        <v>4.02175950178143</v>
      </c>
      <c r="X93" s="585">
        <v>4.02175950178143</v>
      </c>
      <c r="Y93" s="585">
        <v>4.02175950178143</v>
      </c>
      <c r="Z93" s="585">
        <v>4.02175950178143</v>
      </c>
      <c r="AA93" s="585">
        <v>4.02175950178143</v>
      </c>
      <c r="AB93" s="585">
        <v>4.02175950178143</v>
      </c>
      <c r="AC93" s="585">
        <v>4.02175950178143</v>
      </c>
      <c r="AD93" s="585">
        <v>4.02175950178143</v>
      </c>
      <c r="AE93" s="585">
        <v>4.02175950178143</v>
      </c>
      <c r="AF93" s="585">
        <v>4.02175950178143</v>
      </c>
      <c r="AG93" s="585">
        <v>4.02175950178143</v>
      </c>
      <c r="AH93" s="585">
        <v>4.02175950178143</v>
      </c>
      <c r="AI93" s="585">
        <v>4.02175950178143</v>
      </c>
      <c r="AJ93" s="147"/>
      <c r="AK93" s="572">
        <v>0</v>
      </c>
      <c r="AL93" s="572">
        <v>0</v>
      </c>
      <c r="AM93" s="572">
        <v>0</v>
      </c>
      <c r="AN93" s="572">
        <v>0</v>
      </c>
      <c r="AO93" s="572">
        <v>0</v>
      </c>
      <c r="AP93" s="572">
        <v>0</v>
      </c>
      <c r="AQ93" s="572">
        <v>0</v>
      </c>
      <c r="AR93" s="572">
        <v>0</v>
      </c>
      <c r="AS93" s="572">
        <v>0</v>
      </c>
      <c r="AT93" s="572">
        <v>1.0717845831498132</v>
      </c>
      <c r="AU93" s="572">
        <v>1.5002771645445447</v>
      </c>
      <c r="AV93" s="572">
        <v>1.4957727939025496</v>
      </c>
      <c r="AW93" s="572">
        <v>1.4912684232605544</v>
      </c>
      <c r="AX93" s="572">
        <v>1.486603182238488</v>
      </c>
      <c r="AY93" s="572">
        <v>1.4820988115964926</v>
      </c>
      <c r="AZ93" s="572">
        <v>1.4774335705744261</v>
      </c>
      <c r="BA93" s="572">
        <v>1.4727683295523597</v>
      </c>
      <c r="BB93" s="572">
        <v>1.4681030885302933</v>
      </c>
      <c r="BC93" s="572">
        <v>1.4632769771281555</v>
      </c>
      <c r="BD93" s="572">
        <v>1.4586117361060893</v>
      </c>
      <c r="BE93" s="572">
        <v>1.4537856247039513</v>
      </c>
      <c r="BF93" s="572">
        <v>1.4489595133018138</v>
      </c>
      <c r="BG93" s="572">
        <v>1.4441334018996759</v>
      </c>
      <c r="BH93" s="572">
        <v>1.4393072904975384</v>
      </c>
      <c r="BI93" s="572">
        <v>1.4343203087153293</v>
      </c>
      <c r="BJ93" s="572">
        <v>1.4294941973131916</v>
      </c>
      <c r="BK93" s="572">
        <v>1.4245072155309826</v>
      </c>
      <c r="BL93" s="572">
        <v>1.4196811041288449</v>
      </c>
      <c r="BM93" s="572">
        <v>1.4146941223466358</v>
      </c>
      <c r="BN93" s="572">
        <v>1.4097071405644268</v>
      </c>
      <c r="BO93" s="147"/>
      <c r="BP93" s="579">
        <v>0</v>
      </c>
      <c r="BQ93" s="579">
        <v>0</v>
      </c>
      <c r="BR93" s="579">
        <v>0</v>
      </c>
      <c r="BS93" s="579">
        <v>0</v>
      </c>
      <c r="BT93" s="579">
        <v>0</v>
      </c>
      <c r="BU93" s="579">
        <v>0</v>
      </c>
      <c r="BV93" s="579">
        <v>0</v>
      </c>
      <c r="BW93" s="579">
        <v>0</v>
      </c>
      <c r="BX93" s="579">
        <v>0</v>
      </c>
      <c r="BY93" s="579">
        <v>0.2815136114953507</v>
      </c>
      <c r="BZ93" s="579">
        <v>0.39520180075308853</v>
      </c>
      <c r="CA93" s="579">
        <v>0.39520180075308853</v>
      </c>
      <c r="CB93" s="579">
        <v>0.39520180075308853</v>
      </c>
      <c r="CC93" s="579">
        <v>0.39520180075308853</v>
      </c>
      <c r="CD93" s="579">
        <v>0.39520180075308853</v>
      </c>
      <c r="CE93" s="579">
        <v>0.39520180075308853</v>
      </c>
      <c r="CF93" s="579">
        <v>0.39520180075308853</v>
      </c>
      <c r="CG93" s="579">
        <v>0.39520180075308853</v>
      </c>
      <c r="CH93" s="579">
        <v>0.39520180075308853</v>
      </c>
      <c r="CI93" s="579">
        <v>0.39520180075308853</v>
      </c>
      <c r="CJ93" s="579">
        <v>0.39520180075308853</v>
      </c>
      <c r="CK93" s="579">
        <v>0.39520180075308853</v>
      </c>
      <c r="CL93" s="579">
        <v>0.39520180075308853</v>
      </c>
      <c r="CM93" s="579">
        <v>0.39520180075308853</v>
      </c>
      <c r="CN93" s="579">
        <v>0.39520180075308853</v>
      </c>
      <c r="CO93" s="579">
        <v>0.39520180075308853</v>
      </c>
      <c r="CP93" s="579">
        <v>0.39520180075308853</v>
      </c>
      <c r="CQ93" s="579">
        <v>0.39520180075308853</v>
      </c>
      <c r="CR93" s="579">
        <v>0.39520180075308853</v>
      </c>
      <c r="CS93" s="579">
        <v>0.39520180075308853</v>
      </c>
      <c r="CT93" s="218"/>
      <c r="CU93" s="579">
        <v>0</v>
      </c>
      <c r="CV93" s="579">
        <v>0</v>
      </c>
      <c r="CW93" s="579">
        <v>0</v>
      </c>
      <c r="CX93" s="579">
        <v>0</v>
      </c>
      <c r="CY93" s="579">
        <v>0</v>
      </c>
      <c r="CZ93" s="579">
        <v>0</v>
      </c>
      <c r="DA93" s="579">
        <v>0</v>
      </c>
      <c r="DB93" s="579">
        <v>0</v>
      </c>
      <c r="DC93" s="579">
        <v>0</v>
      </c>
      <c r="DD93" s="579">
        <v>0.10531987233264063</v>
      </c>
      <c r="DE93" s="579">
        <v>0.14742607975293215</v>
      </c>
      <c r="DF93" s="579">
        <v>0.14698345373608873</v>
      </c>
      <c r="DG93" s="579">
        <v>0.14654082771924523</v>
      </c>
      <c r="DH93" s="579">
        <v>0.14608239363037168</v>
      </c>
      <c r="DI93" s="579">
        <v>0.1456397676135282</v>
      </c>
      <c r="DJ93" s="579">
        <v>0.14518133352465462</v>
      </c>
      <c r="DK93" s="579">
        <v>0.14472289943578107</v>
      </c>
      <c r="DL93" s="579">
        <v>0.14426446534690746</v>
      </c>
      <c r="DM93" s="579">
        <v>0.14379022318600376</v>
      </c>
      <c r="DN93" s="579">
        <v>0.14333178909713018</v>
      </c>
      <c r="DO93" s="579">
        <v>0.14285754693622646</v>
      </c>
      <c r="DP93" s="579">
        <v>0.14238330477532274</v>
      </c>
      <c r="DQ93" s="579">
        <v>0.14190906261441905</v>
      </c>
      <c r="DR93" s="579">
        <v>0.14143482045351535</v>
      </c>
      <c r="DS93" s="579">
        <v>0.14094477022058152</v>
      </c>
      <c r="DT93" s="579">
        <v>0.1404705280596778</v>
      </c>
      <c r="DU93" s="579">
        <v>0.139980477826744</v>
      </c>
      <c r="DV93" s="579">
        <v>0.13950623566584028</v>
      </c>
      <c r="DW93" s="579">
        <v>0.13901618543290645</v>
      </c>
      <c r="DX93" s="579">
        <v>0.13852613519997262</v>
      </c>
      <c r="DY93" s="147"/>
      <c r="DZ93" s="572">
        <v>0</v>
      </c>
      <c r="EA93" s="572">
        <v>0</v>
      </c>
      <c r="EB93" s="572">
        <v>0</v>
      </c>
      <c r="EC93" s="572">
        <v>0</v>
      </c>
      <c r="ED93" s="572">
        <v>0</v>
      </c>
      <c r="EE93" s="572">
        <v>0</v>
      </c>
      <c r="EF93" s="572">
        <v>0</v>
      </c>
      <c r="EG93" s="572">
        <v>0</v>
      </c>
      <c r="EH93" s="572">
        <v>0</v>
      </c>
      <c r="EI93" s="572">
        <v>0</v>
      </c>
      <c r="EJ93" s="572">
        <v>0</v>
      </c>
      <c r="EK93" s="572">
        <v>0</v>
      </c>
      <c r="EL93" s="572">
        <v>0</v>
      </c>
      <c r="EM93" s="572">
        <v>0</v>
      </c>
      <c r="EN93" s="572">
        <v>0</v>
      </c>
      <c r="EO93" s="572">
        <v>0</v>
      </c>
      <c r="EP93" s="572">
        <v>0</v>
      </c>
      <c r="EQ93" s="572">
        <v>0</v>
      </c>
      <c r="ER93" s="572">
        <v>0</v>
      </c>
      <c r="ES93" s="572">
        <v>0</v>
      </c>
      <c r="ET93" s="572">
        <v>0</v>
      </c>
      <c r="EU93" s="572">
        <v>0</v>
      </c>
      <c r="EV93" s="572">
        <v>0</v>
      </c>
      <c r="EW93" s="572">
        <v>0</v>
      </c>
      <c r="EX93" s="572">
        <v>0</v>
      </c>
      <c r="EY93" s="572">
        <v>0</v>
      </c>
      <c r="EZ93" s="572">
        <v>0</v>
      </c>
      <c r="FA93" s="572">
        <v>0</v>
      </c>
      <c r="FB93" s="572">
        <v>0</v>
      </c>
      <c r="FC93" s="572">
        <v>0</v>
      </c>
      <c r="FD93" s="147"/>
      <c r="FE93" s="572">
        <v>0</v>
      </c>
      <c r="FF93" s="572">
        <v>0</v>
      </c>
      <c r="FG93" s="572">
        <v>0</v>
      </c>
      <c r="FH93" s="572">
        <v>0</v>
      </c>
      <c r="FI93" s="572">
        <v>0</v>
      </c>
      <c r="FJ93" s="572">
        <v>0</v>
      </c>
      <c r="FK93" s="572">
        <v>0</v>
      </c>
      <c r="FL93" s="572">
        <v>0</v>
      </c>
      <c r="FM93" s="572">
        <v>0</v>
      </c>
      <c r="FN93" s="572">
        <v>0</v>
      </c>
      <c r="FO93" s="572">
        <v>0</v>
      </c>
      <c r="FP93" s="572">
        <v>0</v>
      </c>
      <c r="FQ93" s="572">
        <v>0</v>
      </c>
      <c r="FR93" s="572">
        <v>0</v>
      </c>
      <c r="FS93" s="572">
        <v>0</v>
      </c>
      <c r="FT93" s="572">
        <v>0</v>
      </c>
      <c r="FU93" s="572">
        <v>0</v>
      </c>
      <c r="FV93" s="572">
        <v>0</v>
      </c>
      <c r="FW93" s="572">
        <v>0</v>
      </c>
      <c r="FX93" s="572">
        <v>0</v>
      </c>
      <c r="FY93" s="572">
        <v>0</v>
      </c>
      <c r="FZ93" s="572">
        <v>0</v>
      </c>
      <c r="GA93" s="572">
        <v>0</v>
      </c>
      <c r="GB93" s="572">
        <v>0</v>
      </c>
      <c r="GC93" s="572">
        <v>0</v>
      </c>
      <c r="GD93" s="572">
        <v>0</v>
      </c>
      <c r="GE93" s="572">
        <v>0</v>
      </c>
      <c r="GF93" s="572">
        <v>0</v>
      </c>
      <c r="GG93" s="572">
        <v>0</v>
      </c>
      <c r="GH93" s="572">
        <v>0</v>
      </c>
    </row>
    <row r="94" spans="1:190" x14ac:dyDescent="0.15">
      <c r="A94">
        <f t="shared" si="7"/>
        <v>86</v>
      </c>
      <c r="B94" s="67" t="str">
        <f ca="1">OFFSET(Inputs!$E$10,$A94,0)</f>
        <v>Fed 21</v>
      </c>
      <c r="C94" s="67">
        <f ca="1">OFFSET(Inputs!$B$10,$A94,0)</f>
        <v>86</v>
      </c>
      <c r="D94" s="69" t="str">
        <f ca="1">OFFSET(Inputs!$D$10,$A94,0)&amp;" - "&amp;OFFSET(Inputs!$F$10,$A94,0)</f>
        <v>2013-15 Fed App - Residential Gas-fired instantaneous water heater</v>
      </c>
      <c r="E94" s="24"/>
      <c r="F94" s="585">
        <v>0</v>
      </c>
      <c r="G94" s="585">
        <v>0</v>
      </c>
      <c r="H94" s="585">
        <v>0</v>
      </c>
      <c r="I94" s="585">
        <v>0</v>
      </c>
      <c r="J94" s="585">
        <v>0</v>
      </c>
      <c r="K94" s="585">
        <v>0</v>
      </c>
      <c r="L94" s="585">
        <v>0</v>
      </c>
      <c r="M94" s="585">
        <v>0</v>
      </c>
      <c r="N94" s="585">
        <v>0</v>
      </c>
      <c r="O94" s="585">
        <v>-0.30160985348475339</v>
      </c>
      <c r="P94" s="585">
        <v>-0.4234138327766731</v>
      </c>
      <c r="Q94" s="585">
        <v>-0.4234138327766731</v>
      </c>
      <c r="R94" s="585">
        <v>-0.4234138327766731</v>
      </c>
      <c r="S94" s="585">
        <v>-0.4234138327766731</v>
      </c>
      <c r="T94" s="585">
        <v>-0.4234138327766731</v>
      </c>
      <c r="U94" s="585">
        <v>-0.4234138327766731</v>
      </c>
      <c r="V94" s="585">
        <v>-0.4234138327766731</v>
      </c>
      <c r="W94" s="585">
        <v>-0.4234138327766731</v>
      </c>
      <c r="X94" s="585">
        <v>-0.4234138327766731</v>
      </c>
      <c r="Y94" s="585">
        <v>-0.4234138327766731</v>
      </c>
      <c r="Z94" s="585">
        <v>-0.4234138327766731</v>
      </c>
      <c r="AA94" s="585">
        <v>-0.4234138327766731</v>
      </c>
      <c r="AB94" s="585">
        <v>-0.4234138327766731</v>
      </c>
      <c r="AC94" s="585">
        <v>-0.4234138327766731</v>
      </c>
      <c r="AD94" s="585">
        <v>-0.4234138327766731</v>
      </c>
      <c r="AE94" s="585">
        <v>-0.4234138327766731</v>
      </c>
      <c r="AF94" s="585">
        <v>-0.4234138327766731</v>
      </c>
      <c r="AG94" s="585">
        <v>-0.4234138327766731</v>
      </c>
      <c r="AH94" s="585">
        <v>-0.4234138327766731</v>
      </c>
      <c r="AI94" s="585">
        <v>-0.4234138327766731</v>
      </c>
      <c r="AJ94" s="147"/>
      <c r="AK94" s="572">
        <v>0</v>
      </c>
      <c r="AL94" s="572">
        <v>0</v>
      </c>
      <c r="AM94" s="572">
        <v>0</v>
      </c>
      <c r="AN94" s="572">
        <v>0</v>
      </c>
      <c r="AO94" s="572">
        <v>0</v>
      </c>
      <c r="AP94" s="572">
        <v>0</v>
      </c>
      <c r="AQ94" s="572">
        <v>0</v>
      </c>
      <c r="AR94" s="572">
        <v>0</v>
      </c>
      <c r="AS94" s="572">
        <v>0</v>
      </c>
      <c r="AT94" s="572">
        <v>-0.12064394139390136</v>
      </c>
      <c r="AU94" s="572">
        <v>-5.3282396716616547E-2</v>
      </c>
      <c r="AV94" s="572">
        <v>-2.2423996583852603E-2</v>
      </c>
      <c r="AW94" s="572">
        <v>-1.769869821006495E-2</v>
      </c>
      <c r="AX94" s="572">
        <v>-1.7038172630933324E-2</v>
      </c>
      <c r="AY94" s="572">
        <v>-1.6953489864377998E-2</v>
      </c>
      <c r="AZ94" s="572">
        <v>-1.6936553311066926E-2</v>
      </c>
      <c r="BA94" s="572">
        <v>-1.6936553311066926E-2</v>
      </c>
      <c r="BB94" s="572">
        <v>-1.6936553311066926E-2</v>
      </c>
      <c r="BC94" s="572">
        <v>-1.6936553311066926E-2</v>
      </c>
      <c r="BD94" s="572">
        <v>-1.6936553311066926E-2</v>
      </c>
      <c r="BE94" s="572">
        <v>-1.6936553311066926E-2</v>
      </c>
      <c r="BF94" s="572">
        <v>-1.6936553311066926E-2</v>
      </c>
      <c r="BG94" s="572">
        <v>-1.6936553311066926E-2</v>
      </c>
      <c r="BH94" s="572">
        <v>-1.6936553311066926E-2</v>
      </c>
      <c r="BI94" s="572">
        <v>-1.6936553311066926E-2</v>
      </c>
      <c r="BJ94" s="572">
        <v>-1.6936553311066926E-2</v>
      </c>
      <c r="BK94" s="572">
        <v>-1.6936553311066926E-2</v>
      </c>
      <c r="BL94" s="572">
        <v>-1.6936553311066926E-2</v>
      </c>
      <c r="BM94" s="572">
        <v>-1.6936553311066926E-2</v>
      </c>
      <c r="BN94" s="572">
        <v>-1.6936553311066926E-2</v>
      </c>
      <c r="BO94" s="147"/>
      <c r="BP94" s="579">
        <v>0</v>
      </c>
      <c r="BQ94" s="579">
        <v>0</v>
      </c>
      <c r="BR94" s="579">
        <v>0</v>
      </c>
      <c r="BS94" s="579">
        <v>0</v>
      </c>
      <c r="BT94" s="579">
        <v>0</v>
      </c>
      <c r="BU94" s="579">
        <v>0</v>
      </c>
      <c r="BV94" s="579">
        <v>0</v>
      </c>
      <c r="BW94" s="579">
        <v>0</v>
      </c>
      <c r="BX94" s="579">
        <v>0</v>
      </c>
      <c r="BY94" s="579">
        <v>-3.1093799328325095E-2</v>
      </c>
      <c r="BZ94" s="579">
        <v>-4.3650910595533318E-2</v>
      </c>
      <c r="CA94" s="579">
        <v>-4.3650910595533318E-2</v>
      </c>
      <c r="CB94" s="579">
        <v>-4.3650910595533318E-2</v>
      </c>
      <c r="CC94" s="579">
        <v>-4.3650910595533318E-2</v>
      </c>
      <c r="CD94" s="579">
        <v>-4.3650910595533318E-2</v>
      </c>
      <c r="CE94" s="579">
        <v>-4.3650910595533318E-2</v>
      </c>
      <c r="CF94" s="579">
        <v>-4.3650910595533318E-2</v>
      </c>
      <c r="CG94" s="579">
        <v>-4.3650910595533318E-2</v>
      </c>
      <c r="CH94" s="579">
        <v>-4.3650910595533318E-2</v>
      </c>
      <c r="CI94" s="579">
        <v>-4.3650910595533318E-2</v>
      </c>
      <c r="CJ94" s="579">
        <v>-4.3650910595533318E-2</v>
      </c>
      <c r="CK94" s="579">
        <v>-4.3650910595533318E-2</v>
      </c>
      <c r="CL94" s="579">
        <v>-4.3650910595533318E-2</v>
      </c>
      <c r="CM94" s="579">
        <v>-4.3650910595533318E-2</v>
      </c>
      <c r="CN94" s="579">
        <v>-4.3650910595533318E-2</v>
      </c>
      <c r="CO94" s="579">
        <v>-4.3650910595533318E-2</v>
      </c>
      <c r="CP94" s="579">
        <v>-4.3650910595533318E-2</v>
      </c>
      <c r="CQ94" s="579">
        <v>-4.3650910595533318E-2</v>
      </c>
      <c r="CR94" s="579">
        <v>-4.3650910595533318E-2</v>
      </c>
      <c r="CS94" s="579">
        <v>-4.3650910595533318E-2</v>
      </c>
      <c r="CT94" s="218"/>
      <c r="CU94" s="579">
        <v>0</v>
      </c>
      <c r="CV94" s="579">
        <v>0</v>
      </c>
      <c r="CW94" s="579">
        <v>0</v>
      </c>
      <c r="CX94" s="579">
        <v>0</v>
      </c>
      <c r="CY94" s="579">
        <v>0</v>
      </c>
      <c r="CZ94" s="579">
        <v>0</v>
      </c>
      <c r="DA94" s="579">
        <v>0</v>
      </c>
      <c r="DB94" s="579">
        <v>0</v>
      </c>
      <c r="DC94" s="579">
        <v>0</v>
      </c>
      <c r="DD94" s="579">
        <v>-1.2437519731330039E-2</v>
      </c>
      <c r="DE94" s="579">
        <v>-5.4930305893419133E-3</v>
      </c>
      <c r="DF94" s="579">
        <v>-2.3117522251394429E-3</v>
      </c>
      <c r="DG94" s="579">
        <v>-1.824608062893291E-3</v>
      </c>
      <c r="DH94" s="579">
        <v>-1.756512642364259E-3</v>
      </c>
      <c r="DI94" s="579">
        <v>-1.747782460245151E-3</v>
      </c>
      <c r="DJ94" s="579">
        <v>-1.7460364238213303E-3</v>
      </c>
      <c r="DK94" s="579">
        <v>-1.7460364238213303E-3</v>
      </c>
      <c r="DL94" s="579">
        <v>-1.7460364238213303E-3</v>
      </c>
      <c r="DM94" s="579">
        <v>-1.7460364238213303E-3</v>
      </c>
      <c r="DN94" s="579">
        <v>-1.7460364238213303E-3</v>
      </c>
      <c r="DO94" s="579">
        <v>-1.7460364238213303E-3</v>
      </c>
      <c r="DP94" s="579">
        <v>-1.7460364238213303E-3</v>
      </c>
      <c r="DQ94" s="579">
        <v>-1.7460364238213303E-3</v>
      </c>
      <c r="DR94" s="579">
        <v>-1.7460364238213303E-3</v>
      </c>
      <c r="DS94" s="579">
        <v>-1.7460364238213303E-3</v>
      </c>
      <c r="DT94" s="579">
        <v>-1.7460364238213303E-3</v>
      </c>
      <c r="DU94" s="579">
        <v>-1.7460364238213303E-3</v>
      </c>
      <c r="DV94" s="579">
        <v>-1.7460364238213303E-3</v>
      </c>
      <c r="DW94" s="579">
        <v>-1.7460364238213303E-3</v>
      </c>
      <c r="DX94" s="579">
        <v>-1.7460364238213303E-3</v>
      </c>
      <c r="DY94" s="147"/>
      <c r="DZ94" s="572">
        <v>0</v>
      </c>
      <c r="EA94" s="572">
        <v>0</v>
      </c>
      <c r="EB94" s="572">
        <v>0</v>
      </c>
      <c r="EC94" s="572">
        <v>0</v>
      </c>
      <c r="ED94" s="572">
        <v>0</v>
      </c>
      <c r="EE94" s="572">
        <v>0</v>
      </c>
      <c r="EF94" s="572">
        <v>0</v>
      </c>
      <c r="EG94" s="572">
        <v>0</v>
      </c>
      <c r="EH94" s="572">
        <v>0</v>
      </c>
      <c r="EI94" s="572">
        <v>0.69411030769490289</v>
      </c>
      <c r="EJ94" s="572">
        <v>0.97442408580245976</v>
      </c>
      <c r="EK94" s="572">
        <v>0.97442408580245976</v>
      </c>
      <c r="EL94" s="572">
        <v>0.97442408580245976</v>
      </c>
      <c r="EM94" s="572">
        <v>0.97442408580245976</v>
      </c>
      <c r="EN94" s="572">
        <v>0.97442408580245976</v>
      </c>
      <c r="EO94" s="572">
        <v>0.97442408580245976</v>
      </c>
      <c r="EP94" s="572">
        <v>0.97442408580245976</v>
      </c>
      <c r="EQ94" s="572">
        <v>0.97442408580245976</v>
      </c>
      <c r="ER94" s="572">
        <v>0.97442408580245976</v>
      </c>
      <c r="ES94" s="572">
        <v>0.97442408580245976</v>
      </c>
      <c r="ET94" s="572">
        <v>0.97442408580245976</v>
      </c>
      <c r="EU94" s="572">
        <v>0.97442408580245976</v>
      </c>
      <c r="EV94" s="572">
        <v>0.97442408580245976</v>
      </c>
      <c r="EW94" s="572">
        <v>0.97442408580245976</v>
      </c>
      <c r="EX94" s="572">
        <v>0.97442408580245976</v>
      </c>
      <c r="EY94" s="572">
        <v>0.97442408580245976</v>
      </c>
      <c r="EZ94" s="572">
        <v>0.97442408580245976</v>
      </c>
      <c r="FA94" s="572">
        <v>0.97442408580245976</v>
      </c>
      <c r="FB94" s="572">
        <v>0.97442408580245976</v>
      </c>
      <c r="FC94" s="572">
        <v>0.97442408580245976</v>
      </c>
      <c r="FD94" s="147"/>
      <c r="FE94" s="572">
        <v>0</v>
      </c>
      <c r="FF94" s="572">
        <v>0</v>
      </c>
      <c r="FG94" s="572">
        <v>0</v>
      </c>
      <c r="FH94" s="572">
        <v>0</v>
      </c>
      <c r="FI94" s="572">
        <v>0</v>
      </c>
      <c r="FJ94" s="572">
        <v>0</v>
      </c>
      <c r="FK94" s="572">
        <v>0</v>
      </c>
      <c r="FL94" s="572">
        <v>0</v>
      </c>
      <c r="FM94" s="572">
        <v>0</v>
      </c>
      <c r="FN94" s="572">
        <v>0.27764412307796116</v>
      </c>
      <c r="FO94" s="572">
        <v>0.12262152695738159</v>
      </c>
      <c r="FP94" s="572">
        <v>5.1605499584098276E-2</v>
      </c>
      <c r="FQ94" s="572">
        <v>4.0730926786542838E-2</v>
      </c>
      <c r="FR94" s="572">
        <v>3.9210825212691008E-2</v>
      </c>
      <c r="FS94" s="572">
        <v>3.9015940395530475E-2</v>
      </c>
      <c r="FT94" s="572">
        <v>3.8976963432098416E-2</v>
      </c>
      <c r="FU94" s="572">
        <v>3.8976963432098416E-2</v>
      </c>
      <c r="FV94" s="572">
        <v>3.8976963432098416E-2</v>
      </c>
      <c r="FW94" s="572">
        <v>3.8976963432098416E-2</v>
      </c>
      <c r="FX94" s="572">
        <v>3.8976963432098416E-2</v>
      </c>
      <c r="FY94" s="572">
        <v>3.8976963432098416E-2</v>
      </c>
      <c r="FZ94" s="572">
        <v>3.8976963432098416E-2</v>
      </c>
      <c r="GA94" s="572">
        <v>3.8976963432098416E-2</v>
      </c>
      <c r="GB94" s="572">
        <v>3.8976963432098416E-2</v>
      </c>
      <c r="GC94" s="572">
        <v>3.8976963432098416E-2</v>
      </c>
      <c r="GD94" s="572">
        <v>3.8976963432098416E-2</v>
      </c>
      <c r="GE94" s="572">
        <v>3.8976963432098416E-2</v>
      </c>
      <c r="GF94" s="572">
        <v>3.8976963432098416E-2</v>
      </c>
      <c r="GG94" s="572">
        <v>3.8976963432098416E-2</v>
      </c>
      <c r="GH94" s="572">
        <v>3.8976963432098416E-2</v>
      </c>
    </row>
    <row r="95" spans="1:190" x14ac:dyDescent="0.15">
      <c r="A95">
        <f t="shared" si="7"/>
        <v>87</v>
      </c>
      <c r="B95" s="67" t="str">
        <f ca="1">OFFSET(Inputs!$E$10,$A95,0)</f>
        <v>Fed 22</v>
      </c>
      <c r="C95" s="67">
        <f ca="1">OFFSET(Inputs!$B$10,$A95,0)</f>
        <v>87</v>
      </c>
      <c r="D95" s="69" t="str">
        <f ca="1">OFFSET(Inputs!$D$10,$A95,0)&amp;" - "&amp;OFFSET(Inputs!$F$10,$A95,0)</f>
        <v>2013-15 Fed App - Residential Oil-fired storage water heater</v>
      </c>
      <c r="E95" s="24"/>
      <c r="F95" s="585">
        <v>0</v>
      </c>
      <c r="G95" s="585">
        <v>0</v>
      </c>
      <c r="H95" s="585">
        <v>0</v>
      </c>
      <c r="I95" s="585">
        <v>0</v>
      </c>
      <c r="J95" s="585">
        <v>0</v>
      </c>
      <c r="K95" s="585">
        <v>0</v>
      </c>
      <c r="L95" s="585">
        <v>0</v>
      </c>
      <c r="M95" s="585">
        <v>0</v>
      </c>
      <c r="N95" s="585">
        <v>0</v>
      </c>
      <c r="O95" s="585">
        <v>3.8593725036702967E-4</v>
      </c>
      <c r="P95" s="585">
        <v>5.3935230502964824E-4</v>
      </c>
      <c r="Q95" s="585">
        <v>5.3645362975066817E-4</v>
      </c>
      <c r="R95" s="585">
        <v>5.3224191690964926E-4</v>
      </c>
      <c r="S95" s="585">
        <v>5.2766587683477381E-4</v>
      </c>
      <c r="T95" s="585">
        <v>5.2347094607847983E-4</v>
      </c>
      <c r="U95" s="585">
        <v>5.2347094607847983E-4</v>
      </c>
      <c r="V95" s="585">
        <v>5.2347094607847983E-4</v>
      </c>
      <c r="W95" s="585">
        <v>5.2347094607847983E-4</v>
      </c>
      <c r="X95" s="585">
        <v>5.2347094607847983E-4</v>
      </c>
      <c r="Y95" s="585">
        <v>5.2347094607847983E-4</v>
      </c>
      <c r="Z95" s="585">
        <v>5.2347094607847983E-4</v>
      </c>
      <c r="AA95" s="585">
        <v>5.2347094607847983E-4</v>
      </c>
      <c r="AB95" s="585">
        <v>5.2347094607847983E-4</v>
      </c>
      <c r="AC95" s="585">
        <v>5.2347094607847983E-4</v>
      </c>
      <c r="AD95" s="585">
        <v>5.2347094607847983E-4</v>
      </c>
      <c r="AE95" s="585">
        <v>5.2347094607847983E-4</v>
      </c>
      <c r="AF95" s="585">
        <v>5.2347094607847983E-4</v>
      </c>
      <c r="AG95" s="585">
        <v>5.2347094607847983E-4</v>
      </c>
      <c r="AH95" s="585">
        <v>5.2347094607847983E-4</v>
      </c>
      <c r="AI95" s="585">
        <v>5.2347094607847983E-4</v>
      </c>
      <c r="AJ95" s="147"/>
      <c r="AK95" s="572">
        <v>0</v>
      </c>
      <c r="AL95" s="572">
        <v>0</v>
      </c>
      <c r="AM95" s="572">
        <v>0</v>
      </c>
      <c r="AN95" s="572">
        <v>0</v>
      </c>
      <c r="AO95" s="572">
        <v>0</v>
      </c>
      <c r="AP95" s="572">
        <v>0</v>
      </c>
      <c r="AQ95" s="572">
        <v>0</v>
      </c>
      <c r="AR95" s="572">
        <v>0</v>
      </c>
      <c r="AS95" s="572">
        <v>0</v>
      </c>
      <c r="AT95" s="572">
        <v>8.2868446398808618E-5</v>
      </c>
      <c r="AU95" s="572">
        <v>1.141269477442736E-4</v>
      </c>
      <c r="AV95" s="572">
        <v>1.1190422716598941E-4</v>
      </c>
      <c r="AW95" s="572">
        <v>1.0951409682332943E-4</v>
      </c>
      <c r="AX95" s="572">
        <v>1.0713727963253246E-4</v>
      </c>
      <c r="AY95" s="572">
        <v>1.0494545526981366E-4</v>
      </c>
      <c r="AZ95" s="572">
        <v>1.0366818616138215E-4</v>
      </c>
      <c r="BA95" s="572">
        <v>1.0245373356648008E-4</v>
      </c>
      <c r="BB95" s="572">
        <v>1.0130209748510744E-4</v>
      </c>
      <c r="BC95" s="572">
        <v>1.002132779172642E-4</v>
      </c>
      <c r="BD95" s="572">
        <v>9.9166336025107254E-5</v>
      </c>
      <c r="BE95" s="572">
        <v>9.81822106464797E-5</v>
      </c>
      <c r="BF95" s="572">
        <v>9.7239962943538433E-5</v>
      </c>
      <c r="BG95" s="572">
        <v>9.6360531754126591E-5</v>
      </c>
      <c r="BH95" s="572">
        <v>9.5502039402557871E-5</v>
      </c>
      <c r="BI95" s="572">
        <v>9.470636356451859E-5</v>
      </c>
      <c r="BJ95" s="572">
        <v>9.3931626564322445E-5</v>
      </c>
      <c r="BK95" s="572">
        <v>9.3219706077655711E-5</v>
      </c>
      <c r="BL95" s="572">
        <v>9.2528724428832086E-5</v>
      </c>
      <c r="BM95" s="572">
        <v>9.1858681617851666E-5</v>
      </c>
      <c r="BN95" s="572">
        <v>9.1251455320400603E-5</v>
      </c>
      <c r="BO95" s="147"/>
      <c r="BP95" s="579">
        <v>0</v>
      </c>
      <c r="BQ95" s="579">
        <v>0</v>
      </c>
      <c r="BR95" s="579">
        <v>0</v>
      </c>
      <c r="BS95" s="579">
        <v>0</v>
      </c>
      <c r="BT95" s="579">
        <v>0</v>
      </c>
      <c r="BU95" s="579">
        <v>0</v>
      </c>
      <c r="BV95" s="579">
        <v>0</v>
      </c>
      <c r="BW95" s="579">
        <v>0</v>
      </c>
      <c r="BX95" s="579">
        <v>0</v>
      </c>
      <c r="BY95" s="579">
        <v>5.1228795047126155E-5</v>
      </c>
      <c r="BZ95" s="579">
        <v>7.1592904458645052E-5</v>
      </c>
      <c r="CA95" s="579">
        <v>7.1208138174401093E-5</v>
      </c>
      <c r="CB95" s="579">
        <v>7.0649081038235266E-5</v>
      </c>
      <c r="CC95" s="579">
        <v>7.004166359174548E-5</v>
      </c>
      <c r="CD95" s="579">
        <v>6.9484834087087159E-5</v>
      </c>
      <c r="CE95" s="579">
        <v>6.9484834087087159E-5</v>
      </c>
      <c r="CF95" s="579">
        <v>6.9484834087087159E-5</v>
      </c>
      <c r="CG95" s="579">
        <v>6.9484834087087159E-5</v>
      </c>
      <c r="CH95" s="579">
        <v>6.9484834087087159E-5</v>
      </c>
      <c r="CI95" s="579">
        <v>6.9484834087087159E-5</v>
      </c>
      <c r="CJ95" s="579">
        <v>6.9484834087087159E-5</v>
      </c>
      <c r="CK95" s="579">
        <v>6.9484834087087159E-5</v>
      </c>
      <c r="CL95" s="579">
        <v>6.9484834087087159E-5</v>
      </c>
      <c r="CM95" s="579">
        <v>6.9484834087087159E-5</v>
      </c>
      <c r="CN95" s="579">
        <v>6.9484834087087159E-5</v>
      </c>
      <c r="CO95" s="579">
        <v>6.9484834087087159E-5</v>
      </c>
      <c r="CP95" s="579">
        <v>6.9484834087087159E-5</v>
      </c>
      <c r="CQ95" s="579">
        <v>6.9484834087087159E-5</v>
      </c>
      <c r="CR95" s="579">
        <v>6.9484834087087159E-5</v>
      </c>
      <c r="CS95" s="579">
        <v>6.9484834087087159E-5</v>
      </c>
      <c r="CT95" s="218"/>
      <c r="CU95" s="579">
        <v>0</v>
      </c>
      <c r="CV95" s="579">
        <v>0</v>
      </c>
      <c r="CW95" s="579">
        <v>0</v>
      </c>
      <c r="CX95" s="579">
        <v>0</v>
      </c>
      <c r="CY95" s="579">
        <v>0</v>
      </c>
      <c r="CZ95" s="579">
        <v>0</v>
      </c>
      <c r="DA95" s="579">
        <v>0</v>
      </c>
      <c r="DB95" s="579">
        <v>0</v>
      </c>
      <c r="DC95" s="579">
        <v>0</v>
      </c>
      <c r="DD95" s="579">
        <v>1.0999846872518927E-5</v>
      </c>
      <c r="DE95" s="579">
        <v>1.5149058583449293E-5</v>
      </c>
      <c r="DF95" s="579">
        <v>1.485401762318007E-5</v>
      </c>
      <c r="DG95" s="579">
        <v>1.4536754914427293E-5</v>
      </c>
      <c r="DH95" s="579">
        <v>1.4221259375668003E-5</v>
      </c>
      <c r="DI95" s="579">
        <v>1.3930319537779233E-5</v>
      </c>
      <c r="DJ95" s="579">
        <v>1.3760776542606739E-5</v>
      </c>
      <c r="DK95" s="579">
        <v>1.3599571727524693E-5</v>
      </c>
      <c r="DL95" s="579">
        <v>1.3446705092533106E-5</v>
      </c>
      <c r="DM95" s="579">
        <v>1.3302176637631963E-5</v>
      </c>
      <c r="DN95" s="579">
        <v>1.316320696945779E-5</v>
      </c>
      <c r="DO95" s="579">
        <v>1.3032575481374065E-5</v>
      </c>
      <c r="DP95" s="579">
        <v>1.2907502780017312E-5</v>
      </c>
      <c r="DQ95" s="579">
        <v>1.2790768258751005E-5</v>
      </c>
      <c r="DR95" s="579">
        <v>1.2676813130848177E-5</v>
      </c>
      <c r="DS95" s="579">
        <v>1.2571196183035805E-5</v>
      </c>
      <c r="DT95" s="579">
        <v>1.2468358628586917E-5</v>
      </c>
      <c r="DU95" s="579">
        <v>1.237385925422848E-5</v>
      </c>
      <c r="DV95" s="579">
        <v>1.2282139273233525E-5</v>
      </c>
      <c r="DW95" s="579">
        <v>1.2193198685602056E-5</v>
      </c>
      <c r="DX95" s="579">
        <v>1.2112596278061029E-5</v>
      </c>
      <c r="DY95" s="147"/>
      <c r="DZ95" s="572">
        <v>0</v>
      </c>
      <c r="EA95" s="572">
        <v>0</v>
      </c>
      <c r="EB95" s="572">
        <v>0</v>
      </c>
      <c r="EC95" s="572">
        <v>0</v>
      </c>
      <c r="ED95" s="572">
        <v>0</v>
      </c>
      <c r="EE95" s="572">
        <v>0</v>
      </c>
      <c r="EF95" s="572">
        <v>0</v>
      </c>
      <c r="EG95" s="572">
        <v>0</v>
      </c>
      <c r="EH95" s="572">
        <v>0</v>
      </c>
      <c r="EI95" s="572">
        <v>0</v>
      </c>
      <c r="EJ95" s="572">
        <v>0</v>
      </c>
      <c r="EK95" s="572">
        <v>0</v>
      </c>
      <c r="EL95" s="572">
        <v>0</v>
      </c>
      <c r="EM95" s="572">
        <v>0</v>
      </c>
      <c r="EN95" s="572">
        <v>0</v>
      </c>
      <c r="EO95" s="572">
        <v>0</v>
      </c>
      <c r="EP95" s="572">
        <v>0</v>
      </c>
      <c r="EQ95" s="572">
        <v>0</v>
      </c>
      <c r="ER95" s="572">
        <v>0</v>
      </c>
      <c r="ES95" s="572">
        <v>0</v>
      </c>
      <c r="ET95" s="572">
        <v>0</v>
      </c>
      <c r="EU95" s="572">
        <v>0</v>
      </c>
      <c r="EV95" s="572">
        <v>0</v>
      </c>
      <c r="EW95" s="572">
        <v>0</v>
      </c>
      <c r="EX95" s="572">
        <v>0</v>
      </c>
      <c r="EY95" s="572">
        <v>0</v>
      </c>
      <c r="EZ95" s="572">
        <v>0</v>
      </c>
      <c r="FA95" s="572">
        <v>0</v>
      </c>
      <c r="FB95" s="572">
        <v>0</v>
      </c>
      <c r="FC95" s="572">
        <v>0</v>
      </c>
      <c r="FD95" s="147"/>
      <c r="FE95" s="572">
        <v>0</v>
      </c>
      <c r="FF95" s="572">
        <v>0</v>
      </c>
      <c r="FG95" s="572">
        <v>0</v>
      </c>
      <c r="FH95" s="572">
        <v>0</v>
      </c>
      <c r="FI95" s="572">
        <v>0</v>
      </c>
      <c r="FJ95" s="572">
        <v>0</v>
      </c>
      <c r="FK95" s="572">
        <v>0</v>
      </c>
      <c r="FL95" s="572">
        <v>0</v>
      </c>
      <c r="FM95" s="572">
        <v>0</v>
      </c>
      <c r="FN95" s="572">
        <v>0</v>
      </c>
      <c r="FO95" s="572">
        <v>0</v>
      </c>
      <c r="FP95" s="572">
        <v>0</v>
      </c>
      <c r="FQ95" s="572">
        <v>0</v>
      </c>
      <c r="FR95" s="572">
        <v>0</v>
      </c>
      <c r="FS95" s="572">
        <v>0</v>
      </c>
      <c r="FT95" s="572">
        <v>0</v>
      </c>
      <c r="FU95" s="572">
        <v>0</v>
      </c>
      <c r="FV95" s="572">
        <v>0</v>
      </c>
      <c r="FW95" s="572">
        <v>0</v>
      </c>
      <c r="FX95" s="572">
        <v>0</v>
      </c>
      <c r="FY95" s="572">
        <v>0</v>
      </c>
      <c r="FZ95" s="572">
        <v>0</v>
      </c>
      <c r="GA95" s="572">
        <v>0</v>
      </c>
      <c r="GB95" s="572">
        <v>0</v>
      </c>
      <c r="GC95" s="572">
        <v>0</v>
      </c>
      <c r="GD95" s="572">
        <v>0</v>
      </c>
      <c r="GE95" s="572">
        <v>0</v>
      </c>
      <c r="GF95" s="572">
        <v>0</v>
      </c>
      <c r="GG95" s="572">
        <v>0</v>
      </c>
      <c r="GH95" s="572">
        <v>0</v>
      </c>
    </row>
    <row r="96" spans="1:190" x14ac:dyDescent="0.15">
      <c r="A96">
        <f t="shared" si="7"/>
        <v>88</v>
      </c>
      <c r="B96" s="67" t="str">
        <f ca="1">OFFSET(Inputs!$E$10,$A96,0)</f>
        <v>Fed 23</v>
      </c>
      <c r="C96" s="67">
        <f ca="1">OFFSET(Inputs!$B$10,$A96,0)</f>
        <v>88</v>
      </c>
      <c r="D96" s="69" t="str">
        <f ca="1">OFFSET(Inputs!$D$10,$A96,0)&amp;" - "&amp;OFFSET(Inputs!$F$10,$A96,0)</f>
        <v>2013-15 Fed App - Small Electric Motors</v>
      </c>
      <c r="E96" s="24"/>
      <c r="F96" s="585">
        <v>0</v>
      </c>
      <c r="G96" s="585">
        <v>0</v>
      </c>
      <c r="H96" s="585">
        <v>0</v>
      </c>
      <c r="I96" s="585">
        <v>0</v>
      </c>
      <c r="J96" s="585">
        <v>0</v>
      </c>
      <c r="K96" s="585">
        <v>0</v>
      </c>
      <c r="L96" s="585">
        <v>0</v>
      </c>
      <c r="M96" s="585">
        <v>0</v>
      </c>
      <c r="N96" s="585">
        <v>0</v>
      </c>
      <c r="O96" s="585">
        <v>43.424988133502744</v>
      </c>
      <c r="P96" s="585">
        <v>55.158820955216967</v>
      </c>
      <c r="Q96" s="585">
        <v>56.117360351964123</v>
      </c>
      <c r="R96" s="585">
        <v>57.198959399158539</v>
      </c>
      <c r="S96" s="585">
        <v>58.360226783358314</v>
      </c>
      <c r="T96" s="585">
        <v>59.357510556472981</v>
      </c>
      <c r="U96" s="585">
        <v>59.357510556472981</v>
      </c>
      <c r="V96" s="585">
        <v>59.357510556472981</v>
      </c>
      <c r="W96" s="585">
        <v>59.357510556472981</v>
      </c>
      <c r="X96" s="585">
        <v>59.357510556472981</v>
      </c>
      <c r="Y96" s="585">
        <v>59.357510556472981</v>
      </c>
      <c r="Z96" s="585">
        <v>59.357510556472981</v>
      </c>
      <c r="AA96" s="585">
        <v>59.357510556472981</v>
      </c>
      <c r="AB96" s="585">
        <v>59.357510556472981</v>
      </c>
      <c r="AC96" s="585">
        <v>59.357510556472981</v>
      </c>
      <c r="AD96" s="585">
        <v>59.357510556472981</v>
      </c>
      <c r="AE96" s="585">
        <v>59.357510556472981</v>
      </c>
      <c r="AF96" s="585">
        <v>59.357510556472981</v>
      </c>
      <c r="AG96" s="585">
        <v>59.357510556472981</v>
      </c>
      <c r="AH96" s="585">
        <v>59.357510556472981</v>
      </c>
      <c r="AI96" s="585">
        <v>59.357510556472981</v>
      </c>
      <c r="AJ96" s="147"/>
      <c r="AK96" s="572">
        <v>0</v>
      </c>
      <c r="AL96" s="572">
        <v>0</v>
      </c>
      <c r="AM96" s="572">
        <v>0</v>
      </c>
      <c r="AN96" s="572">
        <v>0</v>
      </c>
      <c r="AO96" s="572">
        <v>0</v>
      </c>
      <c r="AP96" s="572">
        <v>0</v>
      </c>
      <c r="AQ96" s="572">
        <v>0</v>
      </c>
      <c r="AR96" s="572">
        <v>0</v>
      </c>
      <c r="AS96" s="572">
        <v>0</v>
      </c>
      <c r="AT96" s="572">
        <v>17.020858348807735</v>
      </c>
      <c r="AU96" s="572">
        <v>21.520765583887457</v>
      </c>
      <c r="AV96" s="572">
        <v>21.784759288632475</v>
      </c>
      <c r="AW96" s="572">
        <v>22.083374244827134</v>
      </c>
      <c r="AX96" s="572">
        <v>22.396320630381588</v>
      </c>
      <c r="AY96" s="572">
        <v>22.629457324549755</v>
      </c>
      <c r="AZ96" s="572">
        <v>22.468004895836149</v>
      </c>
      <c r="BA96" s="572">
        <v>22.294680965011253</v>
      </c>
      <c r="BB96" s="572">
        <v>22.109485532075055</v>
      </c>
      <c r="BC96" s="572">
        <v>21.912418597027568</v>
      </c>
      <c r="BD96" s="572">
        <v>21.69873155902426</v>
      </c>
      <c r="BE96" s="572">
        <v>21.47554731933192</v>
      </c>
      <c r="BF96" s="572">
        <v>21.235742976683774</v>
      </c>
      <c r="BG96" s="572">
        <v>20.986441432346588</v>
      </c>
      <c r="BH96" s="572">
        <v>20.722894085475851</v>
      </c>
      <c r="BI96" s="572">
        <v>20.447475236493808</v>
      </c>
      <c r="BJ96" s="572">
        <v>20.160184885400479</v>
      </c>
      <c r="BK96" s="572">
        <v>19.863397332618117</v>
      </c>
      <c r="BL96" s="572">
        <v>19.559486878568975</v>
      </c>
      <c r="BM96" s="572">
        <v>19.246079222830801</v>
      </c>
      <c r="BN96" s="572">
        <v>18.927922966248101</v>
      </c>
      <c r="BO96" s="147"/>
      <c r="BP96" s="579">
        <v>0</v>
      </c>
      <c r="BQ96" s="579">
        <v>0</v>
      </c>
      <c r="BR96" s="579">
        <v>0</v>
      </c>
      <c r="BS96" s="579">
        <v>0</v>
      </c>
      <c r="BT96" s="579">
        <v>0</v>
      </c>
      <c r="BU96" s="579">
        <v>0</v>
      </c>
      <c r="BV96" s="579">
        <v>0</v>
      </c>
      <c r="BW96" s="579">
        <v>0</v>
      </c>
      <c r="BX96" s="579">
        <v>0</v>
      </c>
      <c r="BY96" s="579">
        <v>6.7906718167108817</v>
      </c>
      <c r="BZ96" s="579">
        <v>8.6255740531708547</v>
      </c>
      <c r="CA96" s="579">
        <v>8.7754676224376258</v>
      </c>
      <c r="CB96" s="579">
        <v>8.9446048975978218</v>
      </c>
      <c r="CC96" s="579">
        <v>9.1262004727838733</v>
      </c>
      <c r="CD96" s="579">
        <v>9.2821527735774332</v>
      </c>
      <c r="CE96" s="579">
        <v>9.2821527735774332</v>
      </c>
      <c r="CF96" s="579">
        <v>9.2821527735774332</v>
      </c>
      <c r="CG96" s="579">
        <v>9.2821527735774332</v>
      </c>
      <c r="CH96" s="579">
        <v>9.2821527735774332</v>
      </c>
      <c r="CI96" s="579">
        <v>9.2821527735774332</v>
      </c>
      <c r="CJ96" s="579">
        <v>9.2821527735774332</v>
      </c>
      <c r="CK96" s="579">
        <v>9.2821527735774332</v>
      </c>
      <c r="CL96" s="579">
        <v>9.2821527735774332</v>
      </c>
      <c r="CM96" s="579">
        <v>9.2821527735774332</v>
      </c>
      <c r="CN96" s="579">
        <v>9.2821527735774332</v>
      </c>
      <c r="CO96" s="579">
        <v>9.2821527735774332</v>
      </c>
      <c r="CP96" s="579">
        <v>9.2821527735774332</v>
      </c>
      <c r="CQ96" s="579">
        <v>9.2821527735774332</v>
      </c>
      <c r="CR96" s="579">
        <v>9.2821527735774332</v>
      </c>
      <c r="CS96" s="579">
        <v>9.2821527735774332</v>
      </c>
      <c r="CT96" s="218"/>
      <c r="CU96" s="579">
        <v>0</v>
      </c>
      <c r="CV96" s="579">
        <v>0</v>
      </c>
      <c r="CW96" s="579">
        <v>0</v>
      </c>
      <c r="CX96" s="579">
        <v>0</v>
      </c>
      <c r="CY96" s="579">
        <v>0</v>
      </c>
      <c r="CZ96" s="579">
        <v>0</v>
      </c>
      <c r="DA96" s="579">
        <v>0</v>
      </c>
      <c r="DB96" s="579">
        <v>0</v>
      </c>
      <c r="DC96" s="579">
        <v>0</v>
      </c>
      <c r="DD96" s="579">
        <v>2.6616717252779969</v>
      </c>
      <c r="DE96" s="579">
        <v>3.3653539725851416</v>
      </c>
      <c r="DF96" s="579">
        <v>3.4066365310302862</v>
      </c>
      <c r="DG96" s="579">
        <v>3.4533330588645672</v>
      </c>
      <c r="DH96" s="579">
        <v>3.5022706934355399</v>
      </c>
      <c r="DI96" s="579">
        <v>3.5387279233986613</v>
      </c>
      <c r="DJ96" s="579">
        <v>3.5134804678545306</v>
      </c>
      <c r="DK96" s="579">
        <v>3.486376581755684</v>
      </c>
      <c r="DL96" s="579">
        <v>3.4574162651021223</v>
      </c>
      <c r="DM96" s="579">
        <v>3.426599517893846</v>
      </c>
      <c r="DN96" s="579">
        <v>3.3931837679089667</v>
      </c>
      <c r="DO96" s="579">
        <v>3.3582828734803161</v>
      </c>
      <c r="DP96" s="579">
        <v>3.3207829762750625</v>
      </c>
      <c r="DQ96" s="579">
        <v>3.281797934626038</v>
      </c>
      <c r="DR96" s="579">
        <v>3.2405851763113538</v>
      </c>
      <c r="DS96" s="579">
        <v>3.197515987441955</v>
      </c>
      <c r="DT96" s="579">
        <v>3.1525903680178393</v>
      </c>
      <c r="DU96" s="579">
        <v>3.1061796041499523</v>
      </c>
      <c r="DV96" s="579">
        <v>3.0586549819492359</v>
      </c>
      <c r="DW96" s="579">
        <v>3.0096452153047473</v>
      </c>
      <c r="DX96" s="579">
        <v>2.9598928764383721</v>
      </c>
      <c r="DY96" s="147"/>
      <c r="DZ96" s="572">
        <v>0</v>
      </c>
      <c r="EA96" s="572">
        <v>0</v>
      </c>
      <c r="EB96" s="572">
        <v>0</v>
      </c>
      <c r="EC96" s="572">
        <v>0</v>
      </c>
      <c r="ED96" s="572">
        <v>0</v>
      </c>
      <c r="EE96" s="572">
        <v>0</v>
      </c>
      <c r="EF96" s="572">
        <v>0</v>
      </c>
      <c r="EG96" s="572">
        <v>0</v>
      </c>
      <c r="EH96" s="572">
        <v>0</v>
      </c>
      <c r="EI96" s="572">
        <v>0</v>
      </c>
      <c r="EJ96" s="572">
        <v>0</v>
      </c>
      <c r="EK96" s="572">
        <v>0</v>
      </c>
      <c r="EL96" s="572">
        <v>0</v>
      </c>
      <c r="EM96" s="572">
        <v>0</v>
      </c>
      <c r="EN96" s="572">
        <v>0</v>
      </c>
      <c r="EO96" s="572">
        <v>0</v>
      </c>
      <c r="EP96" s="572">
        <v>0</v>
      </c>
      <c r="EQ96" s="572">
        <v>0</v>
      </c>
      <c r="ER96" s="572">
        <v>0</v>
      </c>
      <c r="ES96" s="572">
        <v>0</v>
      </c>
      <c r="ET96" s="572">
        <v>0</v>
      </c>
      <c r="EU96" s="572">
        <v>0</v>
      </c>
      <c r="EV96" s="572">
        <v>0</v>
      </c>
      <c r="EW96" s="572">
        <v>0</v>
      </c>
      <c r="EX96" s="572">
        <v>0</v>
      </c>
      <c r="EY96" s="572">
        <v>0</v>
      </c>
      <c r="EZ96" s="572">
        <v>0</v>
      </c>
      <c r="FA96" s="572">
        <v>0</v>
      </c>
      <c r="FB96" s="572">
        <v>0</v>
      </c>
      <c r="FC96" s="572">
        <v>0</v>
      </c>
      <c r="FD96" s="147"/>
      <c r="FE96" s="572">
        <v>0</v>
      </c>
      <c r="FF96" s="572">
        <v>0</v>
      </c>
      <c r="FG96" s="572">
        <v>0</v>
      </c>
      <c r="FH96" s="572">
        <v>0</v>
      </c>
      <c r="FI96" s="572">
        <v>0</v>
      </c>
      <c r="FJ96" s="572">
        <v>0</v>
      </c>
      <c r="FK96" s="572">
        <v>0</v>
      </c>
      <c r="FL96" s="572">
        <v>0</v>
      </c>
      <c r="FM96" s="572">
        <v>0</v>
      </c>
      <c r="FN96" s="572">
        <v>0</v>
      </c>
      <c r="FO96" s="572">
        <v>0</v>
      </c>
      <c r="FP96" s="572">
        <v>0</v>
      </c>
      <c r="FQ96" s="572">
        <v>0</v>
      </c>
      <c r="FR96" s="572">
        <v>0</v>
      </c>
      <c r="FS96" s="572">
        <v>0</v>
      </c>
      <c r="FT96" s="572">
        <v>0</v>
      </c>
      <c r="FU96" s="572">
        <v>0</v>
      </c>
      <c r="FV96" s="572">
        <v>0</v>
      </c>
      <c r="FW96" s="572">
        <v>0</v>
      </c>
      <c r="FX96" s="572">
        <v>0</v>
      </c>
      <c r="FY96" s="572">
        <v>0</v>
      </c>
      <c r="FZ96" s="572">
        <v>0</v>
      </c>
      <c r="GA96" s="572">
        <v>0</v>
      </c>
      <c r="GB96" s="572">
        <v>0</v>
      </c>
      <c r="GC96" s="572">
        <v>0</v>
      </c>
      <c r="GD96" s="572">
        <v>0</v>
      </c>
      <c r="GE96" s="572">
        <v>0</v>
      </c>
      <c r="GF96" s="572">
        <v>0</v>
      </c>
      <c r="GG96" s="572">
        <v>0</v>
      </c>
      <c r="GH96" s="572">
        <v>0</v>
      </c>
    </row>
    <row r="97" spans="1:190" x14ac:dyDescent="0.15">
      <c r="A97">
        <f t="shared" si="7"/>
        <v>89</v>
      </c>
      <c r="B97" s="67" t="str">
        <f ca="1">OFFSET(Inputs!$E$10,$A97,0)</f>
        <v>Fed 24</v>
      </c>
      <c r="C97" s="67">
        <f ca="1">OFFSET(Inputs!$B$10,$A97,0)</f>
        <v>89</v>
      </c>
      <c r="D97" s="69" t="str">
        <f ca="1">OFFSET(Inputs!$D$10,$A97,0)&amp;" - "&amp;OFFSET(Inputs!$F$10,$A97,0)</f>
        <v>2013-15 Fed App - Residential Clothes Washers (Front Loading)</v>
      </c>
      <c r="E97" s="24"/>
      <c r="F97" s="585">
        <v>0</v>
      </c>
      <c r="G97" s="585">
        <v>0</v>
      </c>
      <c r="H97" s="585">
        <v>0</v>
      </c>
      <c r="I97" s="585">
        <v>0</v>
      </c>
      <c r="J97" s="585">
        <v>0</v>
      </c>
      <c r="K97" s="585">
        <v>0</v>
      </c>
      <c r="L97" s="585">
        <v>0</v>
      </c>
      <c r="M97" s="585">
        <v>0</v>
      </c>
      <c r="N97" s="585">
        <v>0</v>
      </c>
      <c r="O97" s="585">
        <v>-1.6057213053510928</v>
      </c>
      <c r="P97" s="585">
        <v>-1.953627588177163</v>
      </c>
      <c r="Q97" s="585">
        <v>-1.953627588177163</v>
      </c>
      <c r="R97" s="585">
        <v>-1.953627588177163</v>
      </c>
      <c r="S97" s="585">
        <v>-1.953627588177163</v>
      </c>
      <c r="T97" s="585">
        <v>-1.953627588177163</v>
      </c>
      <c r="U97" s="585">
        <v>-1.953627588177163</v>
      </c>
      <c r="V97" s="585">
        <v>-1.953627588177163</v>
      </c>
      <c r="W97" s="585">
        <v>-1.953627588177163</v>
      </c>
      <c r="X97" s="585">
        <v>-1.953627588177163</v>
      </c>
      <c r="Y97" s="585">
        <v>-1.953627588177163</v>
      </c>
      <c r="Z97" s="585">
        <v>-1.953627588177163</v>
      </c>
      <c r="AA97" s="585">
        <v>-1.953627588177163</v>
      </c>
      <c r="AB97" s="585">
        <v>-1.953627588177163</v>
      </c>
      <c r="AC97" s="585">
        <v>-1.953627588177163</v>
      </c>
      <c r="AD97" s="585">
        <v>-1.953627588177163</v>
      </c>
      <c r="AE97" s="585">
        <v>-1.953627588177163</v>
      </c>
      <c r="AF97" s="585">
        <v>-1.953627588177163</v>
      </c>
      <c r="AG97" s="585">
        <v>-1.953627588177163</v>
      </c>
      <c r="AH97" s="585">
        <v>-1.953627588177163</v>
      </c>
      <c r="AI97" s="585">
        <v>-1.953627588177163</v>
      </c>
      <c r="AJ97" s="147"/>
      <c r="AK97" s="572">
        <v>0</v>
      </c>
      <c r="AL97" s="572">
        <v>0</v>
      </c>
      <c r="AM97" s="572">
        <v>0</v>
      </c>
      <c r="AN97" s="572">
        <v>0</v>
      </c>
      <c r="AO97" s="572">
        <v>0</v>
      </c>
      <c r="AP97" s="572">
        <v>0</v>
      </c>
      <c r="AQ97" s="572">
        <v>0</v>
      </c>
      <c r="AR97" s="572">
        <v>0</v>
      </c>
      <c r="AS97" s="572">
        <v>0</v>
      </c>
      <c r="AT97" s="572">
        <v>-0.64228852214043719</v>
      </c>
      <c r="AU97" s="572">
        <v>-0.77973184299326936</v>
      </c>
      <c r="AV97" s="572">
        <v>-0.77762192519803808</v>
      </c>
      <c r="AW97" s="572">
        <v>-0.77519942698869848</v>
      </c>
      <c r="AX97" s="572">
        <v>-0.77222991305466915</v>
      </c>
      <c r="AY97" s="572">
        <v>-0.76871338339595019</v>
      </c>
      <c r="AZ97" s="572">
        <v>-0.76464983801254161</v>
      </c>
      <c r="BA97" s="572">
        <v>-0.75996113180091651</v>
      </c>
      <c r="BB97" s="572">
        <v>-0.75456911965754758</v>
      </c>
      <c r="BC97" s="572">
        <v>-0.74847380158243482</v>
      </c>
      <c r="BD97" s="572">
        <v>-0.74167517757557822</v>
      </c>
      <c r="BE97" s="572">
        <v>-0.7343295378440321</v>
      </c>
      <c r="BF97" s="572">
        <v>-0.72635873728426925</v>
      </c>
      <c r="BG97" s="572">
        <v>-0.71807535631039809</v>
      </c>
      <c r="BH97" s="572">
        <v>-0.70947939492241863</v>
      </c>
      <c r="BI97" s="572">
        <v>-0.70088343353443916</v>
      </c>
      <c r="BJ97" s="572">
        <v>-0.69244376235351357</v>
      </c>
      <c r="BK97" s="572">
        <v>-0.68431667158669673</v>
      </c>
      <c r="BL97" s="572">
        <v>-0.67658030633751509</v>
      </c>
      <c r="BM97" s="572">
        <v>-0.66946910191655018</v>
      </c>
      <c r="BN97" s="572">
        <v>-0.66306120342732933</v>
      </c>
      <c r="BO97" s="147"/>
      <c r="BP97" s="579">
        <v>0</v>
      </c>
      <c r="BQ97" s="579">
        <v>0</v>
      </c>
      <c r="BR97" s="579">
        <v>0</v>
      </c>
      <c r="BS97" s="579">
        <v>0</v>
      </c>
      <c r="BT97" s="579">
        <v>0</v>
      </c>
      <c r="BU97" s="579">
        <v>0</v>
      </c>
      <c r="BV97" s="579">
        <v>0</v>
      </c>
      <c r="BW97" s="579">
        <v>0</v>
      </c>
      <c r="BX97" s="579">
        <v>0</v>
      </c>
      <c r="BY97" s="579">
        <v>-0.25475386094512531</v>
      </c>
      <c r="BZ97" s="579">
        <v>-0.30995053081656915</v>
      </c>
      <c r="CA97" s="579">
        <v>-0.30995053081656915</v>
      </c>
      <c r="CB97" s="579">
        <v>-0.30995053081656915</v>
      </c>
      <c r="CC97" s="579">
        <v>-0.30995053081656915</v>
      </c>
      <c r="CD97" s="579">
        <v>-0.30995053081656915</v>
      </c>
      <c r="CE97" s="579">
        <v>-0.30995053081656915</v>
      </c>
      <c r="CF97" s="579">
        <v>-0.30995053081656915</v>
      </c>
      <c r="CG97" s="579">
        <v>-0.30995053081656915</v>
      </c>
      <c r="CH97" s="579">
        <v>-0.30995053081656915</v>
      </c>
      <c r="CI97" s="579">
        <v>-0.30995053081656915</v>
      </c>
      <c r="CJ97" s="579">
        <v>-0.30995053081656915</v>
      </c>
      <c r="CK97" s="579">
        <v>-0.30995053081656915</v>
      </c>
      <c r="CL97" s="579">
        <v>-0.30995053081656915</v>
      </c>
      <c r="CM97" s="579">
        <v>-0.30995053081656915</v>
      </c>
      <c r="CN97" s="579">
        <v>-0.30995053081656915</v>
      </c>
      <c r="CO97" s="579">
        <v>-0.30995053081656915</v>
      </c>
      <c r="CP97" s="579">
        <v>-0.30995053081656915</v>
      </c>
      <c r="CQ97" s="579">
        <v>-0.30995053081656915</v>
      </c>
      <c r="CR97" s="579">
        <v>-0.30995053081656915</v>
      </c>
      <c r="CS97" s="579">
        <v>-0.30995053081656915</v>
      </c>
      <c r="CT97" s="218"/>
      <c r="CU97" s="579">
        <v>0</v>
      </c>
      <c r="CV97" s="579">
        <v>0</v>
      </c>
      <c r="CW97" s="579">
        <v>0</v>
      </c>
      <c r="CX97" s="579">
        <v>0</v>
      </c>
      <c r="CY97" s="579">
        <v>0</v>
      </c>
      <c r="CZ97" s="579">
        <v>0</v>
      </c>
      <c r="DA97" s="579">
        <v>0</v>
      </c>
      <c r="DB97" s="579">
        <v>0</v>
      </c>
      <c r="DC97" s="579">
        <v>0</v>
      </c>
      <c r="DD97" s="579">
        <v>-0.10190154437805014</v>
      </c>
      <c r="DE97" s="579">
        <v>-0.1237074558595091</v>
      </c>
      <c r="DF97" s="579">
        <v>-0.12337270928622721</v>
      </c>
      <c r="DG97" s="579">
        <v>-0.12298837062801465</v>
      </c>
      <c r="DH97" s="579">
        <v>-0.12251724582117347</v>
      </c>
      <c r="DI97" s="579">
        <v>-0.12195933486570365</v>
      </c>
      <c r="DJ97" s="579">
        <v>-0.12131463776160517</v>
      </c>
      <c r="DK97" s="579">
        <v>-0.12057075648764541</v>
      </c>
      <c r="DL97" s="579">
        <v>-0.11971529302259169</v>
      </c>
      <c r="DM97" s="579">
        <v>-0.11874824736644399</v>
      </c>
      <c r="DN97" s="579">
        <v>-0.11766961951920232</v>
      </c>
      <c r="DO97" s="579">
        <v>-0.11650420552333202</v>
      </c>
      <c r="DP97" s="579">
        <v>-0.11523960735760042</v>
      </c>
      <c r="DQ97" s="579">
        <v>-0.11392541710693817</v>
      </c>
      <c r="DR97" s="579">
        <v>-0.11256163477134527</v>
      </c>
      <c r="DS97" s="579">
        <v>-0.11119785243575236</v>
      </c>
      <c r="DT97" s="579">
        <v>-0.1098588661426248</v>
      </c>
      <c r="DU97" s="579">
        <v>-0.10856947193442786</v>
      </c>
      <c r="DV97" s="579">
        <v>-0.10734206783239424</v>
      </c>
      <c r="DW97" s="579">
        <v>-0.10621384790022192</v>
      </c>
      <c r="DX97" s="579">
        <v>-0.10519721015914359</v>
      </c>
      <c r="DY97" s="147"/>
      <c r="DZ97" s="572">
        <v>0</v>
      </c>
      <c r="EA97" s="572">
        <v>0</v>
      </c>
      <c r="EB97" s="572">
        <v>0</v>
      </c>
      <c r="EC97" s="572">
        <v>0</v>
      </c>
      <c r="ED97" s="572">
        <v>0</v>
      </c>
      <c r="EE97" s="572">
        <v>0</v>
      </c>
      <c r="EF97" s="572">
        <v>0</v>
      </c>
      <c r="EG97" s="572">
        <v>0</v>
      </c>
      <c r="EH97" s="572">
        <v>0</v>
      </c>
      <c r="EI97" s="572">
        <v>0.51595084889783438</v>
      </c>
      <c r="EJ97" s="572">
        <v>0.62774019949236526</v>
      </c>
      <c r="EK97" s="572">
        <v>0.62774019949236526</v>
      </c>
      <c r="EL97" s="572">
        <v>0.62774019949236526</v>
      </c>
      <c r="EM97" s="572">
        <v>0.62774019949236526</v>
      </c>
      <c r="EN97" s="572">
        <v>0.62774019949236526</v>
      </c>
      <c r="EO97" s="572">
        <v>0.62774019949236526</v>
      </c>
      <c r="EP97" s="572">
        <v>0.62774019949236526</v>
      </c>
      <c r="EQ97" s="572">
        <v>0.62774019949236526</v>
      </c>
      <c r="ER97" s="572">
        <v>0.62774019949236526</v>
      </c>
      <c r="ES97" s="572">
        <v>0.62774019949236526</v>
      </c>
      <c r="ET97" s="572">
        <v>0.62774019949236526</v>
      </c>
      <c r="EU97" s="572">
        <v>0.62774019949236526</v>
      </c>
      <c r="EV97" s="572">
        <v>0.62774019949236526</v>
      </c>
      <c r="EW97" s="572">
        <v>0.62774019949236526</v>
      </c>
      <c r="EX97" s="572">
        <v>0.62774019949236526</v>
      </c>
      <c r="EY97" s="572">
        <v>0.62774019949236526</v>
      </c>
      <c r="EZ97" s="572">
        <v>0.62774019949236526</v>
      </c>
      <c r="FA97" s="572">
        <v>0.62774019949236526</v>
      </c>
      <c r="FB97" s="572">
        <v>0.62774019949236526</v>
      </c>
      <c r="FC97" s="572">
        <v>0.62774019949236526</v>
      </c>
      <c r="FD97" s="147"/>
      <c r="FE97" s="572">
        <v>0</v>
      </c>
      <c r="FF97" s="572">
        <v>0</v>
      </c>
      <c r="FG97" s="572">
        <v>0</v>
      </c>
      <c r="FH97" s="572">
        <v>0</v>
      </c>
      <c r="FI97" s="572">
        <v>0</v>
      </c>
      <c r="FJ97" s="572">
        <v>0</v>
      </c>
      <c r="FK97" s="572">
        <v>0</v>
      </c>
      <c r="FL97" s="572">
        <v>0</v>
      </c>
      <c r="FM97" s="572">
        <v>0</v>
      </c>
      <c r="FN97" s="572">
        <v>0.20638033955913379</v>
      </c>
      <c r="FO97" s="572">
        <v>0.25054366842139286</v>
      </c>
      <c r="FP97" s="572">
        <v>0.2498657090059411</v>
      </c>
      <c r="FQ97" s="572">
        <v>0.24908731115857055</v>
      </c>
      <c r="FR97" s="572">
        <v>0.24813314605534217</v>
      </c>
      <c r="FS97" s="572">
        <v>0.24700321369625589</v>
      </c>
      <c r="FT97" s="572">
        <v>0.24569751408131174</v>
      </c>
      <c r="FU97" s="572">
        <v>0.24419093760253008</v>
      </c>
      <c r="FV97" s="572">
        <v>0.24245837465193115</v>
      </c>
      <c r="FW97" s="572">
        <v>0.24049982522951499</v>
      </c>
      <c r="FX97" s="572">
        <v>0.23831528933528157</v>
      </c>
      <c r="FY97" s="572">
        <v>0.23595498618519026</v>
      </c>
      <c r="FZ97" s="572">
        <v>0.23339380617126143</v>
      </c>
      <c r="GA97" s="572">
        <v>0.23073218772541376</v>
      </c>
      <c r="GB97" s="572">
        <v>0.22797013084764739</v>
      </c>
      <c r="GC97" s="572">
        <v>0.22520807396988096</v>
      </c>
      <c r="GD97" s="572">
        <v>0.22249623630807394</v>
      </c>
      <c r="GE97" s="572">
        <v>0.21988483707818574</v>
      </c>
      <c r="GF97" s="572">
        <v>0.21739898588819595</v>
      </c>
      <c r="GG97" s="572">
        <v>0.21511401156204371</v>
      </c>
      <c r="GH97" s="572">
        <v>0.21305502370770876</v>
      </c>
    </row>
    <row r="98" spans="1:190" x14ac:dyDescent="0.15">
      <c r="A98">
        <f t="shared" si="7"/>
        <v>90</v>
      </c>
      <c r="B98" s="67" t="str">
        <f ca="1">OFFSET(Inputs!$E$10,$A98,0)</f>
        <v>Fed 25</v>
      </c>
      <c r="C98" s="67">
        <f ca="1">OFFSET(Inputs!$B$10,$A98,0)</f>
        <v>90</v>
      </c>
      <c r="D98" s="69" t="str">
        <f ca="1">OFFSET(Inputs!$D$10,$A98,0)&amp;" - "&amp;OFFSET(Inputs!$F$10,$A98,0)</f>
        <v xml:space="preserve">2013-15 Fed App - Residential Clothes Washers (Top Loading) Tier I </v>
      </c>
      <c r="E98" s="24"/>
      <c r="F98" s="585">
        <v>0</v>
      </c>
      <c r="G98" s="585">
        <v>0</v>
      </c>
      <c r="H98" s="585">
        <v>0</v>
      </c>
      <c r="I98" s="585">
        <v>0</v>
      </c>
      <c r="J98" s="585">
        <v>0</v>
      </c>
      <c r="K98" s="585">
        <v>0</v>
      </c>
      <c r="L98" s="585">
        <v>0</v>
      </c>
      <c r="M98" s="585">
        <v>0</v>
      </c>
      <c r="N98" s="585">
        <v>0</v>
      </c>
      <c r="O98" s="585">
        <v>11.854097419066887</v>
      </c>
      <c r="P98" s="585">
        <v>14.42248519319805</v>
      </c>
      <c r="Q98" s="585">
        <v>14.42248519319805</v>
      </c>
      <c r="R98" s="585">
        <v>14.42248519319805</v>
      </c>
      <c r="S98" s="585">
        <v>14.42248519319805</v>
      </c>
      <c r="T98" s="585">
        <v>14.42248519319805</v>
      </c>
      <c r="U98" s="585">
        <v>14.42248519319805</v>
      </c>
      <c r="V98" s="585">
        <v>14.42248519319805</v>
      </c>
      <c r="W98" s="585">
        <v>14.42248519319805</v>
      </c>
      <c r="X98" s="585">
        <v>14.42248519319805</v>
      </c>
      <c r="Y98" s="585">
        <v>14.42248519319805</v>
      </c>
      <c r="Z98" s="585">
        <v>14.42248519319805</v>
      </c>
      <c r="AA98" s="585">
        <v>14.42248519319805</v>
      </c>
      <c r="AB98" s="585">
        <v>14.42248519319805</v>
      </c>
      <c r="AC98" s="585">
        <v>14.42248519319805</v>
      </c>
      <c r="AD98" s="585">
        <v>14.42248519319805</v>
      </c>
      <c r="AE98" s="585">
        <v>14.42248519319805</v>
      </c>
      <c r="AF98" s="585">
        <v>14.42248519319805</v>
      </c>
      <c r="AG98" s="585">
        <v>14.42248519319805</v>
      </c>
      <c r="AH98" s="585">
        <v>14.42248519319805</v>
      </c>
      <c r="AI98" s="585">
        <v>14.42248519319805</v>
      </c>
      <c r="AJ98" s="147"/>
      <c r="AK98" s="572">
        <v>0</v>
      </c>
      <c r="AL98" s="572">
        <v>0</v>
      </c>
      <c r="AM98" s="572">
        <v>0</v>
      </c>
      <c r="AN98" s="572">
        <v>0</v>
      </c>
      <c r="AO98" s="572">
        <v>0</v>
      </c>
      <c r="AP98" s="572">
        <v>0</v>
      </c>
      <c r="AQ98" s="572">
        <v>0</v>
      </c>
      <c r="AR98" s="572">
        <v>0</v>
      </c>
      <c r="AS98" s="572">
        <v>0</v>
      </c>
      <c r="AT98" s="572">
        <v>4.7416389676267556</v>
      </c>
      <c r="AU98" s="572">
        <v>5.7563022903092058</v>
      </c>
      <c r="AV98" s="572">
        <v>5.7407260063005516</v>
      </c>
      <c r="AW98" s="572">
        <v>5.7228421246609864</v>
      </c>
      <c r="AX98" s="572">
        <v>5.7009199471673258</v>
      </c>
      <c r="AY98" s="572">
        <v>5.6749594738195697</v>
      </c>
      <c r="AZ98" s="572">
        <v>5.6449607046177164</v>
      </c>
      <c r="BA98" s="572">
        <v>5.6103467401540419</v>
      </c>
      <c r="BB98" s="572">
        <v>5.5705406810208142</v>
      </c>
      <c r="BC98" s="572">
        <v>5.525542527218037</v>
      </c>
      <c r="BD98" s="572">
        <v>5.4753522787457083</v>
      </c>
      <c r="BE98" s="572">
        <v>5.4211237344192833</v>
      </c>
      <c r="BF98" s="572">
        <v>5.3622799948310345</v>
      </c>
      <c r="BG98" s="572">
        <v>5.3011286576118746</v>
      </c>
      <c r="BH98" s="572">
        <v>5.2376697227618036</v>
      </c>
      <c r="BI98" s="572">
        <v>5.1742107879117327</v>
      </c>
      <c r="BJ98" s="572">
        <v>5.1119056518771169</v>
      </c>
      <c r="BK98" s="572">
        <v>5.051908113473413</v>
      </c>
      <c r="BL98" s="572">
        <v>4.9947950721083476</v>
      </c>
      <c r="BM98" s="572">
        <v>4.9422972260051079</v>
      </c>
      <c r="BN98" s="572">
        <v>4.8949914745714178</v>
      </c>
      <c r="BO98" s="147"/>
      <c r="BP98" s="579">
        <v>0</v>
      </c>
      <c r="BQ98" s="579">
        <v>0</v>
      </c>
      <c r="BR98" s="579">
        <v>0</v>
      </c>
      <c r="BS98" s="579">
        <v>0</v>
      </c>
      <c r="BT98" s="579">
        <v>0</v>
      </c>
      <c r="BU98" s="579">
        <v>0</v>
      </c>
      <c r="BV98" s="579">
        <v>0</v>
      </c>
      <c r="BW98" s="579">
        <v>0</v>
      </c>
      <c r="BX98" s="579">
        <v>0</v>
      </c>
      <c r="BY98" s="579">
        <v>1.9559260741460367</v>
      </c>
      <c r="BZ98" s="579">
        <v>2.3797100568776788</v>
      </c>
      <c r="CA98" s="579">
        <v>2.3797100568776788</v>
      </c>
      <c r="CB98" s="579">
        <v>2.3797100568776788</v>
      </c>
      <c r="CC98" s="579">
        <v>2.3797100568776788</v>
      </c>
      <c r="CD98" s="579">
        <v>2.3797100568776788</v>
      </c>
      <c r="CE98" s="579">
        <v>2.3797100568776788</v>
      </c>
      <c r="CF98" s="579">
        <v>2.3797100568776788</v>
      </c>
      <c r="CG98" s="579">
        <v>2.3797100568776788</v>
      </c>
      <c r="CH98" s="579">
        <v>2.3797100568776788</v>
      </c>
      <c r="CI98" s="579">
        <v>2.3797100568776788</v>
      </c>
      <c r="CJ98" s="579">
        <v>2.3797100568776788</v>
      </c>
      <c r="CK98" s="579">
        <v>2.3797100568776788</v>
      </c>
      <c r="CL98" s="579">
        <v>2.3797100568776788</v>
      </c>
      <c r="CM98" s="579">
        <v>2.3797100568776788</v>
      </c>
      <c r="CN98" s="579">
        <v>2.3797100568776788</v>
      </c>
      <c r="CO98" s="579">
        <v>2.3797100568776788</v>
      </c>
      <c r="CP98" s="579">
        <v>2.3797100568776788</v>
      </c>
      <c r="CQ98" s="579">
        <v>2.3797100568776788</v>
      </c>
      <c r="CR98" s="579">
        <v>2.3797100568776788</v>
      </c>
      <c r="CS98" s="579">
        <v>2.3797100568776788</v>
      </c>
      <c r="CT98" s="218"/>
      <c r="CU98" s="579">
        <v>0</v>
      </c>
      <c r="CV98" s="579">
        <v>0</v>
      </c>
      <c r="CW98" s="579">
        <v>0</v>
      </c>
      <c r="CX98" s="579">
        <v>0</v>
      </c>
      <c r="CY98" s="579">
        <v>0</v>
      </c>
      <c r="CZ98" s="579">
        <v>0</v>
      </c>
      <c r="DA98" s="579">
        <v>0</v>
      </c>
      <c r="DB98" s="579">
        <v>0</v>
      </c>
      <c r="DC98" s="579">
        <v>0</v>
      </c>
      <c r="DD98" s="579">
        <v>0.78237042965841463</v>
      </c>
      <c r="DE98" s="579">
        <v>0.9497898779010191</v>
      </c>
      <c r="DF98" s="579">
        <v>0.9472197910395912</v>
      </c>
      <c r="DG98" s="579">
        <v>0.9442689505690629</v>
      </c>
      <c r="DH98" s="579">
        <v>0.9406517912826089</v>
      </c>
      <c r="DI98" s="579">
        <v>0.93636831318022895</v>
      </c>
      <c r="DJ98" s="579">
        <v>0.9314185162619234</v>
      </c>
      <c r="DK98" s="579">
        <v>0.92570721212541696</v>
      </c>
      <c r="DL98" s="579">
        <v>0.91913921236843454</v>
      </c>
      <c r="DM98" s="579">
        <v>0.91171451699097628</v>
      </c>
      <c r="DN98" s="579">
        <v>0.90343312599304204</v>
      </c>
      <c r="DO98" s="579">
        <v>0.89448541617918187</v>
      </c>
      <c r="DP98" s="579">
        <v>0.88477619914712102</v>
      </c>
      <c r="DQ98" s="579">
        <v>0.87468622850595956</v>
      </c>
      <c r="DR98" s="579">
        <v>0.86421550425569782</v>
      </c>
      <c r="DS98" s="579">
        <v>0.85374478000543597</v>
      </c>
      <c r="DT98" s="579">
        <v>0.84346443255972448</v>
      </c>
      <c r="DU98" s="579">
        <v>0.83356483872311338</v>
      </c>
      <c r="DV98" s="579">
        <v>0.82414118689787763</v>
      </c>
      <c r="DW98" s="579">
        <v>0.81547904229084289</v>
      </c>
      <c r="DX98" s="579">
        <v>0.80767359330428412</v>
      </c>
      <c r="DY98" s="147"/>
      <c r="DZ98" s="572">
        <v>0</v>
      </c>
      <c r="EA98" s="572">
        <v>0</v>
      </c>
      <c r="EB98" s="572">
        <v>0</v>
      </c>
      <c r="EC98" s="572">
        <v>0</v>
      </c>
      <c r="ED98" s="572">
        <v>0</v>
      </c>
      <c r="EE98" s="572">
        <v>0</v>
      </c>
      <c r="EF98" s="572">
        <v>0</v>
      </c>
      <c r="EG98" s="572">
        <v>0</v>
      </c>
      <c r="EH98" s="572">
        <v>0</v>
      </c>
      <c r="EI98" s="572">
        <v>1.6457298384045826</v>
      </c>
      <c r="EJ98" s="572">
        <v>2.0023046367255755</v>
      </c>
      <c r="EK98" s="572">
        <v>2.0023046367255755</v>
      </c>
      <c r="EL98" s="572">
        <v>2.0023046367255755</v>
      </c>
      <c r="EM98" s="572">
        <v>2.0023046367255755</v>
      </c>
      <c r="EN98" s="572">
        <v>2.0023046367255755</v>
      </c>
      <c r="EO98" s="572">
        <v>2.0023046367255755</v>
      </c>
      <c r="EP98" s="572">
        <v>2.0023046367255755</v>
      </c>
      <c r="EQ98" s="572">
        <v>2.0023046367255755</v>
      </c>
      <c r="ER98" s="572">
        <v>2.0023046367255755</v>
      </c>
      <c r="ES98" s="572">
        <v>2.0023046367255755</v>
      </c>
      <c r="ET98" s="572">
        <v>2.0023046367255755</v>
      </c>
      <c r="EU98" s="572">
        <v>2.0023046367255755</v>
      </c>
      <c r="EV98" s="572">
        <v>2.0023046367255755</v>
      </c>
      <c r="EW98" s="572">
        <v>2.0023046367255755</v>
      </c>
      <c r="EX98" s="572">
        <v>2.0023046367255755</v>
      </c>
      <c r="EY98" s="572">
        <v>2.0023046367255755</v>
      </c>
      <c r="EZ98" s="572">
        <v>2.0023046367255755</v>
      </c>
      <c r="FA98" s="572">
        <v>2.0023046367255755</v>
      </c>
      <c r="FB98" s="572">
        <v>2.0023046367255755</v>
      </c>
      <c r="FC98" s="572">
        <v>2.0023046367255755</v>
      </c>
      <c r="FD98" s="147"/>
      <c r="FE98" s="572">
        <v>0</v>
      </c>
      <c r="FF98" s="572">
        <v>0</v>
      </c>
      <c r="FG98" s="572">
        <v>0</v>
      </c>
      <c r="FH98" s="572">
        <v>0</v>
      </c>
      <c r="FI98" s="572">
        <v>0</v>
      </c>
      <c r="FJ98" s="572">
        <v>0</v>
      </c>
      <c r="FK98" s="572">
        <v>0</v>
      </c>
      <c r="FL98" s="572">
        <v>0</v>
      </c>
      <c r="FM98" s="572">
        <v>0</v>
      </c>
      <c r="FN98" s="572">
        <v>0.65829193536183306</v>
      </c>
      <c r="FO98" s="572">
        <v>0.79915982660991181</v>
      </c>
      <c r="FP98" s="572">
        <v>0.79699733760224811</v>
      </c>
      <c r="FQ98" s="572">
        <v>0.79451447985270851</v>
      </c>
      <c r="FR98" s="572">
        <v>0.79147097680488543</v>
      </c>
      <c r="FS98" s="572">
        <v>0.78786682845877942</v>
      </c>
      <c r="FT98" s="572">
        <v>0.78370203481439038</v>
      </c>
      <c r="FU98" s="572">
        <v>0.77889650368624908</v>
      </c>
      <c r="FV98" s="572">
        <v>0.77337014288888628</v>
      </c>
      <c r="FW98" s="572">
        <v>0.76712295242230244</v>
      </c>
      <c r="FX98" s="572">
        <v>0.76015493228649744</v>
      </c>
      <c r="FY98" s="572">
        <v>0.75262626685240941</v>
      </c>
      <c r="FZ98" s="572">
        <v>0.744456863934569</v>
      </c>
      <c r="GA98" s="572">
        <v>0.73596709227485257</v>
      </c>
      <c r="GB98" s="572">
        <v>0.72715695187326002</v>
      </c>
      <c r="GC98" s="572">
        <v>0.71834681147166757</v>
      </c>
      <c r="GD98" s="572">
        <v>0.70969685544101302</v>
      </c>
      <c r="GE98" s="572">
        <v>0.70136726815223471</v>
      </c>
      <c r="GF98" s="572">
        <v>0.69343814179080132</v>
      </c>
      <c r="GG98" s="572">
        <v>0.6861497529131203</v>
      </c>
      <c r="GH98" s="572">
        <v>0.67958219370466044</v>
      </c>
    </row>
    <row r="99" spans="1:190" x14ac:dyDescent="0.15">
      <c r="A99">
        <f t="shared" si="7"/>
        <v>91</v>
      </c>
      <c r="B99" s="67" t="str">
        <f ca="1">OFFSET(Inputs!$E$10,$A99,0)</f>
        <v>Fed 26</v>
      </c>
      <c r="C99" s="67">
        <f ca="1">OFFSET(Inputs!$B$10,$A99,0)</f>
        <v>91</v>
      </c>
      <c r="D99" s="69" t="str">
        <f ca="1">OFFSET(Inputs!$D$10,$A99,0)&amp;" - "&amp;OFFSET(Inputs!$F$10,$A99,0)</f>
        <v>2013-15 Fed App - Residential Central AC, Heat Pumps and Furnaces</v>
      </c>
      <c r="E99" s="24"/>
      <c r="F99" s="585">
        <v>0</v>
      </c>
      <c r="G99" s="585">
        <v>0</v>
      </c>
      <c r="H99" s="585">
        <v>0</v>
      </c>
      <c r="I99" s="585">
        <v>0</v>
      </c>
      <c r="J99" s="585">
        <v>0</v>
      </c>
      <c r="K99" s="585">
        <v>0</v>
      </c>
      <c r="L99" s="585">
        <v>0</v>
      </c>
      <c r="M99" s="585">
        <v>0</v>
      </c>
      <c r="N99" s="585">
        <v>0</v>
      </c>
      <c r="O99" s="585">
        <v>4.9123632069997951</v>
      </c>
      <c r="P99" s="585">
        <v>5.1082979218089033</v>
      </c>
      <c r="Q99" s="585">
        <v>5.1082979218089033</v>
      </c>
      <c r="R99" s="585">
        <v>5.1082979218089033</v>
      </c>
      <c r="S99" s="585">
        <v>5.1082979218089033</v>
      </c>
      <c r="T99" s="585">
        <v>5.1082979218089033</v>
      </c>
      <c r="U99" s="585">
        <v>5.1082979218089033</v>
      </c>
      <c r="V99" s="585">
        <v>5.1082979218089033</v>
      </c>
      <c r="W99" s="585">
        <v>5.1082979218089033</v>
      </c>
      <c r="X99" s="585">
        <v>5.1082979218089033</v>
      </c>
      <c r="Y99" s="585">
        <v>5.1082979218089033</v>
      </c>
      <c r="Z99" s="585">
        <v>5.1082979218089033</v>
      </c>
      <c r="AA99" s="585">
        <v>5.1082979218089033</v>
      </c>
      <c r="AB99" s="585">
        <v>5.1082979218089033</v>
      </c>
      <c r="AC99" s="585">
        <v>5.1082979218089033</v>
      </c>
      <c r="AD99" s="585">
        <v>5.1082979218089033</v>
      </c>
      <c r="AE99" s="585">
        <v>5.1082979218089033</v>
      </c>
      <c r="AF99" s="585">
        <v>5.1082979218089033</v>
      </c>
      <c r="AG99" s="585">
        <v>5.1082979218089033</v>
      </c>
      <c r="AH99" s="585">
        <v>5.1082979218089033</v>
      </c>
      <c r="AI99" s="585">
        <v>5.1082979218089033</v>
      </c>
      <c r="AJ99" s="147"/>
      <c r="AK99" s="572">
        <v>0</v>
      </c>
      <c r="AL99" s="572">
        <v>0</v>
      </c>
      <c r="AM99" s="572">
        <v>0</v>
      </c>
      <c r="AN99" s="572">
        <v>0</v>
      </c>
      <c r="AO99" s="572">
        <v>0</v>
      </c>
      <c r="AP99" s="572">
        <v>0</v>
      </c>
      <c r="AQ99" s="572">
        <v>0</v>
      </c>
      <c r="AR99" s="572">
        <v>0</v>
      </c>
      <c r="AS99" s="572">
        <v>0</v>
      </c>
      <c r="AT99" s="572">
        <v>1.2636563113686272</v>
      </c>
      <c r="AU99" s="572">
        <v>1.2842260975427584</v>
      </c>
      <c r="AV99" s="572">
        <v>1.2574586164324795</v>
      </c>
      <c r="AW99" s="572">
        <v>1.2333474502415416</v>
      </c>
      <c r="AX99" s="572">
        <v>1.2116882670530718</v>
      </c>
      <c r="AY99" s="572">
        <v>1.1922767349501979</v>
      </c>
      <c r="AZ99" s="572">
        <v>1.1747041900991755</v>
      </c>
      <c r="BA99" s="572">
        <v>1.158970632500004</v>
      </c>
      <c r="BB99" s="572">
        <v>1.1448717302358113</v>
      </c>
      <c r="BC99" s="572">
        <v>1.1322031513897253</v>
      </c>
      <c r="BD99" s="572">
        <v>1.1207605640448732</v>
      </c>
      <c r="BE99" s="572">
        <v>1.1105439682012554</v>
      </c>
      <c r="BF99" s="572">
        <v>1.1013490319419994</v>
      </c>
      <c r="BG99" s="572">
        <v>1.0929714233502328</v>
      </c>
      <c r="BH99" s="572">
        <v>1.0856154743428281</v>
      </c>
      <c r="BI99" s="572">
        <v>1.0790768530029127</v>
      </c>
      <c r="BJ99" s="572">
        <v>1.0731512274136144</v>
      </c>
      <c r="BK99" s="572">
        <v>1.0678385975749332</v>
      </c>
      <c r="BL99" s="572">
        <v>1.0629346315699963</v>
      </c>
      <c r="BM99" s="572">
        <v>1.0586436613156771</v>
      </c>
      <c r="BN99" s="572">
        <v>1.0547613548951023</v>
      </c>
      <c r="BO99" s="147"/>
      <c r="BP99" s="579">
        <v>0</v>
      </c>
      <c r="BQ99" s="579">
        <v>0</v>
      </c>
      <c r="BR99" s="579">
        <v>0</v>
      </c>
      <c r="BS99" s="579">
        <v>0</v>
      </c>
      <c r="BT99" s="579">
        <v>0</v>
      </c>
      <c r="BU99" s="579">
        <v>0</v>
      </c>
      <c r="BV99" s="579">
        <v>0</v>
      </c>
      <c r="BW99" s="579">
        <v>0</v>
      </c>
      <c r="BX99" s="579">
        <v>0</v>
      </c>
      <c r="BY99" s="579">
        <v>8.0110293656226368</v>
      </c>
      <c r="BZ99" s="579">
        <v>8.3305576024280956</v>
      </c>
      <c r="CA99" s="579">
        <v>8.3305576024280956</v>
      </c>
      <c r="CB99" s="579">
        <v>8.3305576024280956</v>
      </c>
      <c r="CC99" s="579">
        <v>8.3305576024280956</v>
      </c>
      <c r="CD99" s="579">
        <v>8.3305576024280956</v>
      </c>
      <c r="CE99" s="579">
        <v>8.3305576024280956</v>
      </c>
      <c r="CF99" s="579">
        <v>8.3305576024280956</v>
      </c>
      <c r="CG99" s="579">
        <v>8.3305576024280956</v>
      </c>
      <c r="CH99" s="579">
        <v>8.3305576024280956</v>
      </c>
      <c r="CI99" s="579">
        <v>8.3305576024280956</v>
      </c>
      <c r="CJ99" s="579">
        <v>8.3305576024280956</v>
      </c>
      <c r="CK99" s="579">
        <v>8.3305576024280956</v>
      </c>
      <c r="CL99" s="579">
        <v>8.3305576024280956</v>
      </c>
      <c r="CM99" s="579">
        <v>8.3305576024280956</v>
      </c>
      <c r="CN99" s="579">
        <v>8.3305576024280956</v>
      </c>
      <c r="CO99" s="579">
        <v>8.3305576024280956</v>
      </c>
      <c r="CP99" s="579">
        <v>8.3305576024280956</v>
      </c>
      <c r="CQ99" s="579">
        <v>8.3305576024280956</v>
      </c>
      <c r="CR99" s="579">
        <v>8.3305576024280956</v>
      </c>
      <c r="CS99" s="579">
        <v>8.3305576024280956</v>
      </c>
      <c r="CT99" s="218"/>
      <c r="CU99" s="579">
        <v>0</v>
      </c>
      <c r="CV99" s="579">
        <v>0</v>
      </c>
      <c r="CW99" s="579">
        <v>0</v>
      </c>
      <c r="CX99" s="579">
        <v>0</v>
      </c>
      <c r="CY99" s="579">
        <v>0</v>
      </c>
      <c r="CZ99" s="579">
        <v>0</v>
      </c>
      <c r="DA99" s="579">
        <v>0</v>
      </c>
      <c r="DB99" s="579">
        <v>0</v>
      </c>
      <c r="DC99" s="579">
        <v>0</v>
      </c>
      <c r="DD99" s="579">
        <v>2.0607571940127669</v>
      </c>
      <c r="DE99" s="579">
        <v>2.0943021812504234</v>
      </c>
      <c r="DF99" s="579">
        <v>2.0506500594137003</v>
      </c>
      <c r="DG99" s="579">
        <v>2.0113298275302398</v>
      </c>
      <c r="DH99" s="579">
        <v>1.9760082632959446</v>
      </c>
      <c r="DI99" s="579">
        <v>1.9443521444067176</v>
      </c>
      <c r="DJ99" s="579">
        <v>1.9156950262543648</v>
      </c>
      <c r="DK99" s="579">
        <v>1.8900369088388866</v>
      </c>
      <c r="DL99" s="579">
        <v>1.8670445698561853</v>
      </c>
      <c r="DM99" s="579">
        <v>1.8463847870021635</v>
      </c>
      <c r="DN99" s="579">
        <v>1.8277243379727244</v>
      </c>
      <c r="DO99" s="579">
        <v>1.8110632227678682</v>
      </c>
      <c r="DP99" s="579">
        <v>1.796068219083498</v>
      </c>
      <c r="DQ99" s="579">
        <v>1.7824061046155157</v>
      </c>
      <c r="DR99" s="579">
        <v>1.7704101016680189</v>
      </c>
      <c r="DS99" s="579">
        <v>1.759746987936911</v>
      </c>
      <c r="DT99" s="579">
        <v>1.7500835411180944</v>
      </c>
      <c r="DU99" s="579">
        <v>1.7414197612115692</v>
      </c>
      <c r="DV99" s="579">
        <v>1.7334224259132383</v>
      </c>
      <c r="DW99" s="579">
        <v>1.7264247575271987</v>
      </c>
      <c r="DX99" s="579">
        <v>1.7200935337493537</v>
      </c>
      <c r="DY99" s="147"/>
      <c r="DZ99" s="572">
        <v>0</v>
      </c>
      <c r="EA99" s="572">
        <v>0</v>
      </c>
      <c r="EB99" s="572">
        <v>0</v>
      </c>
      <c r="EC99" s="572">
        <v>0</v>
      </c>
      <c r="ED99" s="572">
        <v>0</v>
      </c>
      <c r="EE99" s="572">
        <v>0</v>
      </c>
      <c r="EF99" s="572">
        <v>0</v>
      </c>
      <c r="EG99" s="572">
        <v>0</v>
      </c>
      <c r="EH99" s="572">
        <v>0</v>
      </c>
      <c r="EI99" s="572">
        <v>0</v>
      </c>
      <c r="EJ99" s="572">
        <v>0</v>
      </c>
      <c r="EK99" s="572">
        <v>0</v>
      </c>
      <c r="EL99" s="572">
        <v>0</v>
      </c>
      <c r="EM99" s="572">
        <v>0</v>
      </c>
      <c r="EN99" s="572">
        <v>0</v>
      </c>
      <c r="EO99" s="572">
        <v>0</v>
      </c>
      <c r="EP99" s="572">
        <v>0</v>
      </c>
      <c r="EQ99" s="572">
        <v>0</v>
      </c>
      <c r="ER99" s="572">
        <v>0</v>
      </c>
      <c r="ES99" s="572">
        <v>0</v>
      </c>
      <c r="ET99" s="572">
        <v>0</v>
      </c>
      <c r="EU99" s="572">
        <v>0</v>
      </c>
      <c r="EV99" s="572">
        <v>0</v>
      </c>
      <c r="EW99" s="572">
        <v>0</v>
      </c>
      <c r="EX99" s="572">
        <v>0</v>
      </c>
      <c r="EY99" s="572">
        <v>0</v>
      </c>
      <c r="EZ99" s="572">
        <v>0</v>
      </c>
      <c r="FA99" s="572">
        <v>0</v>
      </c>
      <c r="FB99" s="572">
        <v>0</v>
      </c>
      <c r="FC99" s="572">
        <v>0</v>
      </c>
      <c r="FD99" s="147"/>
      <c r="FE99" s="572">
        <v>0</v>
      </c>
      <c r="FF99" s="572">
        <v>0</v>
      </c>
      <c r="FG99" s="572">
        <v>0</v>
      </c>
      <c r="FH99" s="572">
        <v>0</v>
      </c>
      <c r="FI99" s="572">
        <v>0</v>
      </c>
      <c r="FJ99" s="572">
        <v>0</v>
      </c>
      <c r="FK99" s="572">
        <v>0</v>
      </c>
      <c r="FL99" s="572">
        <v>0</v>
      </c>
      <c r="FM99" s="572">
        <v>0</v>
      </c>
      <c r="FN99" s="572">
        <v>0</v>
      </c>
      <c r="FO99" s="572">
        <v>0</v>
      </c>
      <c r="FP99" s="572">
        <v>0</v>
      </c>
      <c r="FQ99" s="572">
        <v>0</v>
      </c>
      <c r="FR99" s="572">
        <v>0</v>
      </c>
      <c r="FS99" s="572">
        <v>0</v>
      </c>
      <c r="FT99" s="572">
        <v>0</v>
      </c>
      <c r="FU99" s="572">
        <v>0</v>
      </c>
      <c r="FV99" s="572">
        <v>0</v>
      </c>
      <c r="FW99" s="572">
        <v>0</v>
      </c>
      <c r="FX99" s="572">
        <v>0</v>
      </c>
      <c r="FY99" s="572">
        <v>0</v>
      </c>
      <c r="FZ99" s="572">
        <v>0</v>
      </c>
      <c r="GA99" s="572">
        <v>0</v>
      </c>
      <c r="GB99" s="572">
        <v>0</v>
      </c>
      <c r="GC99" s="572">
        <v>0</v>
      </c>
      <c r="GD99" s="572">
        <v>0</v>
      </c>
      <c r="GE99" s="572">
        <v>0</v>
      </c>
      <c r="GF99" s="572">
        <v>0</v>
      </c>
      <c r="GG99" s="572">
        <v>0</v>
      </c>
      <c r="GH99" s="572">
        <v>0</v>
      </c>
    </row>
    <row r="100" spans="1:190" x14ac:dyDescent="0.15">
      <c r="A100">
        <f t="shared" si="7"/>
        <v>92</v>
      </c>
      <c r="B100" s="67" t="str">
        <f ca="1">OFFSET(Inputs!$E$10,$A100,0)</f>
        <v>Fed 27</v>
      </c>
      <c r="C100" s="67">
        <f ca="1">OFFSET(Inputs!$B$10,$A100,0)</f>
        <v>92</v>
      </c>
      <c r="D100" s="69" t="str">
        <f ca="1">OFFSET(Inputs!$D$10,$A100,0)&amp;" - "&amp;OFFSET(Inputs!$F$10,$A100,0)</f>
        <v>2016-18 Fed App - Distribution Transformers</v>
      </c>
      <c r="E100" s="24"/>
      <c r="F100" s="585">
        <v>0</v>
      </c>
      <c r="G100" s="585">
        <v>0</v>
      </c>
      <c r="H100" s="585">
        <v>0</v>
      </c>
      <c r="I100" s="585">
        <v>0</v>
      </c>
      <c r="J100" s="585">
        <v>0</v>
      </c>
      <c r="K100" s="585">
        <v>0</v>
      </c>
      <c r="L100" s="585">
        <v>0</v>
      </c>
      <c r="M100" s="585">
        <v>0</v>
      </c>
      <c r="N100" s="585">
        <v>0</v>
      </c>
      <c r="O100" s="585">
        <v>0</v>
      </c>
      <c r="P100" s="585">
        <v>35.403519706296272</v>
      </c>
      <c r="Q100" s="585">
        <v>35.403519706296272</v>
      </c>
      <c r="R100" s="585">
        <v>35.403519706296272</v>
      </c>
      <c r="S100" s="585">
        <v>35.403519706296272</v>
      </c>
      <c r="T100" s="585">
        <v>35.403519706296272</v>
      </c>
      <c r="U100" s="585">
        <v>35.403519706296272</v>
      </c>
      <c r="V100" s="585">
        <v>35.403519706296272</v>
      </c>
      <c r="W100" s="585">
        <v>35.403519706296272</v>
      </c>
      <c r="X100" s="585">
        <v>35.403519706296272</v>
      </c>
      <c r="Y100" s="585">
        <v>35.403519706296272</v>
      </c>
      <c r="Z100" s="585">
        <v>35.403519706296272</v>
      </c>
      <c r="AA100" s="585">
        <v>35.403519706296272</v>
      </c>
      <c r="AB100" s="585">
        <v>35.403519706296272</v>
      </c>
      <c r="AC100" s="585">
        <v>35.403519706296272</v>
      </c>
      <c r="AD100" s="585">
        <v>35.403519706296272</v>
      </c>
      <c r="AE100" s="585">
        <v>35.403519706296272</v>
      </c>
      <c r="AF100" s="585">
        <v>35.403519706296272</v>
      </c>
      <c r="AG100" s="585">
        <v>35.403519706296272</v>
      </c>
      <c r="AH100" s="585">
        <v>35.403519706296272</v>
      </c>
      <c r="AI100" s="585">
        <v>35.403519706296272</v>
      </c>
      <c r="AJ100" s="147"/>
      <c r="AK100" s="572">
        <v>0</v>
      </c>
      <c r="AL100" s="572">
        <v>0</v>
      </c>
      <c r="AM100" s="572">
        <v>0</v>
      </c>
      <c r="AN100" s="572">
        <v>0</v>
      </c>
      <c r="AO100" s="572">
        <v>0</v>
      </c>
      <c r="AP100" s="572">
        <v>0</v>
      </c>
      <c r="AQ100" s="572">
        <v>0</v>
      </c>
      <c r="AR100" s="572">
        <v>0</v>
      </c>
      <c r="AS100" s="572">
        <v>0</v>
      </c>
      <c r="AT100" s="572">
        <v>0</v>
      </c>
      <c r="AU100" s="572">
        <v>8.1555547995424096</v>
      </c>
      <c r="AV100" s="572">
        <v>7.7618676604083934</v>
      </c>
      <c r="AW100" s="572">
        <v>7.4064163225571802</v>
      </c>
      <c r="AX100" s="572">
        <v>7.0849523636240122</v>
      </c>
      <c r="AY100" s="572">
        <v>6.797475783608883</v>
      </c>
      <c r="AZ100" s="572">
        <v>6.5369058785705434</v>
      </c>
      <c r="BA100" s="572">
        <v>6.3032426485089896</v>
      </c>
      <c r="BB100" s="572">
        <v>6.0922376710594621</v>
      </c>
      <c r="BC100" s="572">
        <v>5.9038909462219662</v>
      </c>
      <c r="BD100" s="572">
        <v>5.7339540516317449</v>
      </c>
      <c r="BE100" s="572">
        <v>5.5810108465005452</v>
      </c>
      <c r="BF100" s="572">
        <v>5.4436451900401144</v>
      </c>
      <c r="BG100" s="572">
        <v>5.3204409414622038</v>
      </c>
      <c r="BH100" s="572">
        <v>5.2099819599785597</v>
      </c>
      <c r="BI100" s="572">
        <v>5.1108521048009301</v>
      </c>
      <c r="BJ100" s="572">
        <v>5.0216352351410638</v>
      </c>
      <c r="BK100" s="572">
        <v>4.9409152102107079</v>
      </c>
      <c r="BL100" s="572">
        <v>4.8686920300098633</v>
      </c>
      <c r="BM100" s="572">
        <v>4.8049656945385308</v>
      </c>
      <c r="BN100" s="572">
        <v>4.7469039222202047</v>
      </c>
      <c r="BO100" s="147"/>
      <c r="BP100" s="579">
        <v>0</v>
      </c>
      <c r="BQ100" s="579">
        <v>0</v>
      </c>
      <c r="BR100" s="579">
        <v>0</v>
      </c>
      <c r="BS100" s="579">
        <v>0</v>
      </c>
      <c r="BT100" s="579">
        <v>0</v>
      </c>
      <c r="BU100" s="579">
        <v>0</v>
      </c>
      <c r="BV100" s="579">
        <v>0</v>
      </c>
      <c r="BW100" s="579">
        <v>0</v>
      </c>
      <c r="BX100" s="579">
        <v>0</v>
      </c>
      <c r="BY100" s="579">
        <v>0</v>
      </c>
      <c r="BZ100" s="579">
        <v>8.0829953667343091</v>
      </c>
      <c r="CA100" s="579">
        <v>8.0829953667343091</v>
      </c>
      <c r="CB100" s="579">
        <v>8.0829953667343091</v>
      </c>
      <c r="CC100" s="579">
        <v>8.0829953667343091</v>
      </c>
      <c r="CD100" s="579">
        <v>8.0829953667343091</v>
      </c>
      <c r="CE100" s="579">
        <v>8.0829953667343091</v>
      </c>
      <c r="CF100" s="579">
        <v>8.0829953667343091</v>
      </c>
      <c r="CG100" s="579">
        <v>8.0829953667343091</v>
      </c>
      <c r="CH100" s="579">
        <v>8.0829953667343091</v>
      </c>
      <c r="CI100" s="579">
        <v>8.0829953667343091</v>
      </c>
      <c r="CJ100" s="579">
        <v>8.0829953667343091</v>
      </c>
      <c r="CK100" s="579">
        <v>8.0829953667343091</v>
      </c>
      <c r="CL100" s="579">
        <v>8.0829953667343091</v>
      </c>
      <c r="CM100" s="579">
        <v>8.0829953667343091</v>
      </c>
      <c r="CN100" s="579">
        <v>8.0829953667343091</v>
      </c>
      <c r="CO100" s="579">
        <v>8.0829953667343091</v>
      </c>
      <c r="CP100" s="579">
        <v>8.0829953667343091</v>
      </c>
      <c r="CQ100" s="579">
        <v>8.0829953667343091</v>
      </c>
      <c r="CR100" s="579">
        <v>8.0829953667343091</v>
      </c>
      <c r="CS100" s="579">
        <v>8.0829953667343091</v>
      </c>
      <c r="CT100" s="218"/>
      <c r="CU100" s="579">
        <v>0</v>
      </c>
      <c r="CV100" s="579">
        <v>0</v>
      </c>
      <c r="CW100" s="579">
        <v>0</v>
      </c>
      <c r="CX100" s="579">
        <v>0</v>
      </c>
      <c r="CY100" s="579">
        <v>0</v>
      </c>
      <c r="CZ100" s="579">
        <v>0</v>
      </c>
      <c r="DA100" s="579">
        <v>0</v>
      </c>
      <c r="DB100" s="579">
        <v>0</v>
      </c>
      <c r="DC100" s="579">
        <v>0</v>
      </c>
      <c r="DD100" s="579">
        <v>0</v>
      </c>
      <c r="DE100" s="579">
        <v>1.8619988126809155</v>
      </c>
      <c r="DF100" s="579">
        <v>1.7721159042028296</v>
      </c>
      <c r="DG100" s="579">
        <v>1.6909626307208172</v>
      </c>
      <c r="DH100" s="579">
        <v>1.6175690327908698</v>
      </c>
      <c r="DI100" s="579">
        <v>1.5519351104129873</v>
      </c>
      <c r="DJ100" s="579">
        <v>1.4924442645138225</v>
      </c>
      <c r="DK100" s="579">
        <v>1.4390964950933764</v>
      </c>
      <c r="DL100" s="579">
        <v>1.3909218427076395</v>
      </c>
      <c r="DM100" s="579">
        <v>1.3479203073566131</v>
      </c>
      <c r="DN100" s="579">
        <v>1.3091219295962888</v>
      </c>
      <c r="DO100" s="579">
        <v>1.2742033896119966</v>
      </c>
      <c r="DP100" s="579">
        <v>1.242841367589067</v>
      </c>
      <c r="DQ100" s="579">
        <v>1.2147125437128319</v>
      </c>
      <c r="DR100" s="579">
        <v>1.189493598168621</v>
      </c>
      <c r="DS100" s="579">
        <v>1.1668612111417649</v>
      </c>
      <c r="DT100" s="579">
        <v>1.1464920628175945</v>
      </c>
      <c r="DU100" s="579">
        <v>1.1280628333814404</v>
      </c>
      <c r="DV100" s="579">
        <v>1.1115735228333021</v>
      </c>
      <c r="DW100" s="579">
        <v>1.0970241311731805</v>
      </c>
      <c r="DX100" s="579">
        <v>1.0837680187717365</v>
      </c>
      <c r="DY100" s="147"/>
      <c r="DZ100" s="572">
        <v>0</v>
      </c>
      <c r="EA100" s="572">
        <v>0</v>
      </c>
      <c r="EB100" s="572">
        <v>0</v>
      </c>
      <c r="EC100" s="572">
        <v>0</v>
      </c>
      <c r="ED100" s="572">
        <v>0</v>
      </c>
      <c r="EE100" s="572">
        <v>0</v>
      </c>
      <c r="EF100" s="572">
        <v>0</v>
      </c>
      <c r="EG100" s="572">
        <v>0</v>
      </c>
      <c r="EH100" s="572">
        <v>0</v>
      </c>
      <c r="EI100" s="572">
        <v>0</v>
      </c>
      <c r="EJ100" s="572">
        <v>0</v>
      </c>
      <c r="EK100" s="572">
        <v>0</v>
      </c>
      <c r="EL100" s="572">
        <v>0</v>
      </c>
      <c r="EM100" s="572">
        <v>0</v>
      </c>
      <c r="EN100" s="572">
        <v>0</v>
      </c>
      <c r="EO100" s="572">
        <v>0</v>
      </c>
      <c r="EP100" s="572">
        <v>0</v>
      </c>
      <c r="EQ100" s="572">
        <v>0</v>
      </c>
      <c r="ER100" s="572">
        <v>0</v>
      </c>
      <c r="ES100" s="572">
        <v>0</v>
      </c>
      <c r="ET100" s="572">
        <v>0</v>
      </c>
      <c r="EU100" s="572">
        <v>0</v>
      </c>
      <c r="EV100" s="572">
        <v>0</v>
      </c>
      <c r="EW100" s="572">
        <v>0</v>
      </c>
      <c r="EX100" s="572">
        <v>0</v>
      </c>
      <c r="EY100" s="572">
        <v>0</v>
      </c>
      <c r="EZ100" s="572">
        <v>0</v>
      </c>
      <c r="FA100" s="572">
        <v>0</v>
      </c>
      <c r="FB100" s="572">
        <v>0</v>
      </c>
      <c r="FC100" s="572">
        <v>0</v>
      </c>
      <c r="FD100" s="147"/>
      <c r="FE100" s="572">
        <v>0</v>
      </c>
      <c r="FF100" s="572">
        <v>0</v>
      </c>
      <c r="FG100" s="572">
        <v>0</v>
      </c>
      <c r="FH100" s="572">
        <v>0</v>
      </c>
      <c r="FI100" s="572">
        <v>0</v>
      </c>
      <c r="FJ100" s="572">
        <v>0</v>
      </c>
      <c r="FK100" s="572">
        <v>0</v>
      </c>
      <c r="FL100" s="572">
        <v>0</v>
      </c>
      <c r="FM100" s="572">
        <v>0</v>
      </c>
      <c r="FN100" s="572">
        <v>0</v>
      </c>
      <c r="FO100" s="572">
        <v>0</v>
      </c>
      <c r="FP100" s="572">
        <v>0</v>
      </c>
      <c r="FQ100" s="572">
        <v>0</v>
      </c>
      <c r="FR100" s="572">
        <v>0</v>
      </c>
      <c r="FS100" s="572">
        <v>0</v>
      </c>
      <c r="FT100" s="572">
        <v>0</v>
      </c>
      <c r="FU100" s="572">
        <v>0</v>
      </c>
      <c r="FV100" s="572">
        <v>0</v>
      </c>
      <c r="FW100" s="572">
        <v>0</v>
      </c>
      <c r="FX100" s="572">
        <v>0</v>
      </c>
      <c r="FY100" s="572">
        <v>0</v>
      </c>
      <c r="FZ100" s="572">
        <v>0</v>
      </c>
      <c r="GA100" s="572">
        <v>0</v>
      </c>
      <c r="GB100" s="572">
        <v>0</v>
      </c>
      <c r="GC100" s="572">
        <v>0</v>
      </c>
      <c r="GD100" s="572">
        <v>0</v>
      </c>
      <c r="GE100" s="572">
        <v>0</v>
      </c>
      <c r="GF100" s="572">
        <v>0</v>
      </c>
      <c r="GG100" s="572">
        <v>0</v>
      </c>
      <c r="GH100" s="572">
        <v>0</v>
      </c>
    </row>
    <row r="101" spans="1:190" x14ac:dyDescent="0.15">
      <c r="A101">
        <f t="shared" si="7"/>
        <v>93</v>
      </c>
      <c r="B101" s="67" t="str">
        <f ca="1">OFFSET(Inputs!$E$10,$A101,0)</f>
        <v>Fed 28</v>
      </c>
      <c r="C101" s="67">
        <f ca="1">OFFSET(Inputs!$B$10,$A101,0)</f>
        <v>93</v>
      </c>
      <c r="D101" s="69" t="str">
        <f ca="1">OFFSET(Inputs!$D$10,$A101,0)&amp;" - "&amp;OFFSET(Inputs!$F$10,$A101,0)</f>
        <v>2016-18 Fed App - External Power Supplies</v>
      </c>
      <c r="E101" s="24"/>
      <c r="F101" s="585">
        <v>0</v>
      </c>
      <c r="G101" s="585">
        <v>0</v>
      </c>
      <c r="H101" s="585">
        <v>0</v>
      </c>
      <c r="I101" s="585">
        <v>0</v>
      </c>
      <c r="J101" s="585">
        <v>0</v>
      </c>
      <c r="K101" s="585">
        <v>0</v>
      </c>
      <c r="L101" s="585">
        <v>0</v>
      </c>
      <c r="M101" s="585">
        <v>0</v>
      </c>
      <c r="N101" s="585">
        <v>0</v>
      </c>
      <c r="O101" s="585">
        <v>0</v>
      </c>
      <c r="P101" s="585">
        <v>90.554310630162576</v>
      </c>
      <c r="Q101" s="585">
        <v>101.69945655387491</v>
      </c>
      <c r="R101" s="585">
        <v>101.69945655387491</v>
      </c>
      <c r="S101" s="585">
        <v>101.69945655387491</v>
      </c>
      <c r="T101" s="585">
        <v>101.69945655387491</v>
      </c>
      <c r="U101" s="585">
        <v>101.69945655387491</v>
      </c>
      <c r="V101" s="585">
        <v>101.69945655387491</v>
      </c>
      <c r="W101" s="585">
        <v>101.69945655387491</v>
      </c>
      <c r="X101" s="585">
        <v>101.69945655387491</v>
      </c>
      <c r="Y101" s="585">
        <v>101.69945655387491</v>
      </c>
      <c r="Z101" s="585">
        <v>101.69945655387491</v>
      </c>
      <c r="AA101" s="585">
        <v>101.69945655387491</v>
      </c>
      <c r="AB101" s="585">
        <v>101.69945655387491</v>
      </c>
      <c r="AC101" s="585">
        <v>101.69945655387491</v>
      </c>
      <c r="AD101" s="585">
        <v>101.69945655387491</v>
      </c>
      <c r="AE101" s="585">
        <v>101.69945655387491</v>
      </c>
      <c r="AF101" s="585">
        <v>101.69945655387491</v>
      </c>
      <c r="AG101" s="585">
        <v>101.69945655387491</v>
      </c>
      <c r="AH101" s="585">
        <v>101.69945655387491</v>
      </c>
      <c r="AI101" s="585">
        <v>101.69945655387491</v>
      </c>
      <c r="AJ101" s="147"/>
      <c r="AK101" s="572">
        <v>0</v>
      </c>
      <c r="AL101" s="572">
        <v>0</v>
      </c>
      <c r="AM101" s="572">
        <v>0</v>
      </c>
      <c r="AN101" s="572">
        <v>0</v>
      </c>
      <c r="AO101" s="572">
        <v>0</v>
      </c>
      <c r="AP101" s="572">
        <v>0</v>
      </c>
      <c r="AQ101" s="572">
        <v>0</v>
      </c>
      <c r="AR101" s="572">
        <v>0</v>
      </c>
      <c r="AS101" s="572">
        <v>0</v>
      </c>
      <c r="AT101" s="572">
        <v>0</v>
      </c>
      <c r="AU101" s="572">
        <v>6.298957847434111</v>
      </c>
      <c r="AV101" s="572">
        <v>5.8904325236004391</v>
      </c>
      <c r="AW101" s="572">
        <v>5.1744683494611543</v>
      </c>
      <c r="AX101" s="572">
        <v>4.7391946754105714</v>
      </c>
      <c r="AY101" s="572">
        <v>4.4747760883704935</v>
      </c>
      <c r="AZ101" s="572">
        <v>4.3161249361464513</v>
      </c>
      <c r="BA101" s="572">
        <v>4.2184934578547342</v>
      </c>
      <c r="BB101" s="572">
        <v>4.1574737839224021</v>
      </c>
      <c r="BC101" s="572">
        <v>4.1249299578251701</v>
      </c>
      <c r="BD101" s="572">
        <v>4.1005220882522355</v>
      </c>
      <c r="BE101" s="572">
        <v>4.0883181534657718</v>
      </c>
      <c r="BF101" s="572">
        <v>4.0801821969414602</v>
      </c>
      <c r="BG101" s="572">
        <v>4.076114218679308</v>
      </c>
      <c r="BH101" s="572">
        <v>4.0720462404171487</v>
      </c>
      <c r="BI101" s="572">
        <v>4.0720462404171487</v>
      </c>
      <c r="BJ101" s="572">
        <v>4.0679782621549965</v>
      </c>
      <c r="BK101" s="572">
        <v>4.0679782621549965</v>
      </c>
      <c r="BL101" s="572">
        <v>4.0679782621549965</v>
      </c>
      <c r="BM101" s="572">
        <v>4.0679782621549965</v>
      </c>
      <c r="BN101" s="572">
        <v>4.0679782621549965</v>
      </c>
      <c r="BO101" s="147"/>
      <c r="BP101" s="579">
        <v>0</v>
      </c>
      <c r="BQ101" s="579">
        <v>0</v>
      </c>
      <c r="BR101" s="579">
        <v>0</v>
      </c>
      <c r="BS101" s="579">
        <v>0</v>
      </c>
      <c r="BT101" s="579">
        <v>0</v>
      </c>
      <c r="BU101" s="579">
        <v>0</v>
      </c>
      <c r="BV101" s="579">
        <v>0</v>
      </c>
      <c r="BW101" s="579">
        <v>0</v>
      </c>
      <c r="BX101" s="579">
        <v>0</v>
      </c>
      <c r="BY101" s="579">
        <v>0</v>
      </c>
      <c r="BZ101" s="579">
        <v>25.990800180868582</v>
      </c>
      <c r="CA101" s="579">
        <v>29.189667895437022</v>
      </c>
      <c r="CB101" s="579">
        <v>29.189667895437022</v>
      </c>
      <c r="CC101" s="579">
        <v>29.189667895437022</v>
      </c>
      <c r="CD101" s="579">
        <v>29.189667895437022</v>
      </c>
      <c r="CE101" s="579">
        <v>29.189667895437022</v>
      </c>
      <c r="CF101" s="579">
        <v>29.189667895437022</v>
      </c>
      <c r="CG101" s="579">
        <v>29.189667895437022</v>
      </c>
      <c r="CH101" s="579">
        <v>29.189667895437022</v>
      </c>
      <c r="CI101" s="579">
        <v>29.189667895437022</v>
      </c>
      <c r="CJ101" s="579">
        <v>29.189667895437022</v>
      </c>
      <c r="CK101" s="579">
        <v>29.189667895437022</v>
      </c>
      <c r="CL101" s="579">
        <v>29.189667895437022</v>
      </c>
      <c r="CM101" s="579">
        <v>29.189667895437022</v>
      </c>
      <c r="CN101" s="579">
        <v>29.189667895437022</v>
      </c>
      <c r="CO101" s="579">
        <v>29.189667895437022</v>
      </c>
      <c r="CP101" s="579">
        <v>29.189667895437022</v>
      </c>
      <c r="CQ101" s="579">
        <v>29.189667895437022</v>
      </c>
      <c r="CR101" s="579">
        <v>29.189667895437022</v>
      </c>
      <c r="CS101" s="579">
        <v>29.189667895437022</v>
      </c>
      <c r="CT101" s="218"/>
      <c r="CU101" s="579">
        <v>0</v>
      </c>
      <c r="CV101" s="579">
        <v>0</v>
      </c>
      <c r="CW101" s="579">
        <v>0</v>
      </c>
      <c r="CX101" s="579">
        <v>0</v>
      </c>
      <c r="CY101" s="579">
        <v>0</v>
      </c>
      <c r="CZ101" s="579">
        <v>0</v>
      </c>
      <c r="DA101" s="579">
        <v>0</v>
      </c>
      <c r="DB101" s="579">
        <v>0</v>
      </c>
      <c r="DC101" s="579">
        <v>0</v>
      </c>
      <c r="DD101" s="579">
        <v>0</v>
      </c>
      <c r="DE101" s="579">
        <v>1.8079200605812193</v>
      </c>
      <c r="DF101" s="579">
        <v>1.6906655645037136</v>
      </c>
      <c r="DG101" s="579">
        <v>1.4851703025198355</v>
      </c>
      <c r="DH101" s="579">
        <v>1.3602385239273658</v>
      </c>
      <c r="DI101" s="579">
        <v>1.2843453873992297</v>
      </c>
      <c r="DJ101" s="579">
        <v>1.2388095054823471</v>
      </c>
      <c r="DK101" s="579">
        <v>1.2107874243027275</v>
      </c>
      <c r="DL101" s="579">
        <v>1.1932736235654644</v>
      </c>
      <c r="DM101" s="579">
        <v>1.1839329298389265</v>
      </c>
      <c r="DN101" s="579">
        <v>1.1769274095440208</v>
      </c>
      <c r="DO101" s="579">
        <v>1.1734246493965694</v>
      </c>
      <c r="DP101" s="579">
        <v>1.1710894759649317</v>
      </c>
      <c r="DQ101" s="579">
        <v>1.1699218892491148</v>
      </c>
      <c r="DR101" s="579">
        <v>1.1687543025332978</v>
      </c>
      <c r="DS101" s="579">
        <v>1.1687543025332978</v>
      </c>
      <c r="DT101" s="579">
        <v>1.1675867158174806</v>
      </c>
      <c r="DU101" s="579">
        <v>1.1675867158174806</v>
      </c>
      <c r="DV101" s="579">
        <v>1.1675867158174806</v>
      </c>
      <c r="DW101" s="579">
        <v>1.1675867158174806</v>
      </c>
      <c r="DX101" s="579">
        <v>1.1675867158174806</v>
      </c>
      <c r="DY101" s="147"/>
      <c r="DZ101" s="572">
        <v>0</v>
      </c>
      <c r="EA101" s="572">
        <v>0</v>
      </c>
      <c r="EB101" s="572">
        <v>0</v>
      </c>
      <c r="EC101" s="572">
        <v>0</v>
      </c>
      <c r="ED101" s="572">
        <v>0</v>
      </c>
      <c r="EE101" s="572">
        <v>0</v>
      </c>
      <c r="EF101" s="572">
        <v>0</v>
      </c>
      <c r="EG101" s="572">
        <v>0</v>
      </c>
      <c r="EH101" s="572">
        <v>0</v>
      </c>
      <c r="EI101" s="572">
        <v>0</v>
      </c>
      <c r="EJ101" s="572">
        <v>-2.0579661543867731</v>
      </c>
      <c r="EK101" s="572">
        <v>-2.3112542964651452</v>
      </c>
      <c r="EL101" s="572">
        <v>-2.3112542964651452</v>
      </c>
      <c r="EM101" s="572">
        <v>-2.3112542964651452</v>
      </c>
      <c r="EN101" s="572">
        <v>-2.3112542964651452</v>
      </c>
      <c r="EO101" s="572">
        <v>-2.3112542964651452</v>
      </c>
      <c r="EP101" s="572">
        <v>-2.3112542964651452</v>
      </c>
      <c r="EQ101" s="572">
        <v>-2.3112542964651452</v>
      </c>
      <c r="ER101" s="572">
        <v>-2.3112542964651452</v>
      </c>
      <c r="ES101" s="572">
        <v>-2.3112542964651452</v>
      </c>
      <c r="ET101" s="572">
        <v>-2.3112542964651452</v>
      </c>
      <c r="EU101" s="572">
        <v>-2.3112542964651452</v>
      </c>
      <c r="EV101" s="572">
        <v>-2.3112542964651452</v>
      </c>
      <c r="EW101" s="572">
        <v>-2.3112542964651452</v>
      </c>
      <c r="EX101" s="572">
        <v>-2.3112542964651452</v>
      </c>
      <c r="EY101" s="572">
        <v>-2.3112542964651452</v>
      </c>
      <c r="EZ101" s="572">
        <v>-2.3112542964651452</v>
      </c>
      <c r="FA101" s="572">
        <v>-2.3112542964651452</v>
      </c>
      <c r="FB101" s="572">
        <v>-2.3112542964651452</v>
      </c>
      <c r="FC101" s="572">
        <v>-2.3112542964651452</v>
      </c>
      <c r="FD101" s="147"/>
      <c r="FE101" s="572">
        <v>0</v>
      </c>
      <c r="FF101" s="572">
        <v>0</v>
      </c>
      <c r="FG101" s="572">
        <v>0</v>
      </c>
      <c r="FH101" s="572">
        <v>0</v>
      </c>
      <c r="FI101" s="572">
        <v>0</v>
      </c>
      <c r="FJ101" s="572">
        <v>0</v>
      </c>
      <c r="FK101" s="572">
        <v>0</v>
      </c>
      <c r="FL101" s="572">
        <v>0</v>
      </c>
      <c r="FM101" s="572">
        <v>0</v>
      </c>
      <c r="FN101" s="572">
        <v>0</v>
      </c>
      <c r="FO101" s="572">
        <v>-0.14315212569914404</v>
      </c>
      <c r="FP101" s="572">
        <v>-0.13386784885126121</v>
      </c>
      <c r="FQ101" s="572">
        <v>-0.11759661860414659</v>
      </c>
      <c r="FR101" s="572">
        <v>-0.10770445021527582</v>
      </c>
      <c r="FS101" s="572">
        <v>-0.10169518904446637</v>
      </c>
      <c r="FT101" s="572">
        <v>-9.8089632341980731E-2</v>
      </c>
      <c r="FU101" s="572">
        <v>-9.5870828217374221E-2</v>
      </c>
      <c r="FV101" s="572">
        <v>-9.4484075639495096E-2</v>
      </c>
      <c r="FW101" s="572">
        <v>-9.3744474264626315E-2</v>
      </c>
      <c r="FX101" s="572">
        <v>-9.3189773233474715E-2</v>
      </c>
      <c r="FY101" s="572">
        <v>-9.2912422717898915E-2</v>
      </c>
      <c r="FZ101" s="572">
        <v>-9.2727522374181581E-2</v>
      </c>
      <c r="GA101" s="572">
        <v>-9.2635072202322991E-2</v>
      </c>
      <c r="GB101" s="572">
        <v>-9.2542622030464386E-2</v>
      </c>
      <c r="GC101" s="572">
        <v>-9.2542622030464386E-2</v>
      </c>
      <c r="GD101" s="572">
        <v>-9.2450171858605795E-2</v>
      </c>
      <c r="GE101" s="572">
        <v>-9.2450171858605795E-2</v>
      </c>
      <c r="GF101" s="572">
        <v>-9.2450171858605795E-2</v>
      </c>
      <c r="GG101" s="572">
        <v>-9.2450171858605795E-2</v>
      </c>
      <c r="GH101" s="572">
        <v>-9.2450171858605795E-2</v>
      </c>
    </row>
    <row r="102" spans="1:190" x14ac:dyDescent="0.15">
      <c r="A102">
        <f t="shared" si="7"/>
        <v>94</v>
      </c>
      <c r="B102" s="67" t="str">
        <f ca="1">OFFSET(Inputs!$E$10,$A102,0)</f>
        <v>Fed 29</v>
      </c>
      <c r="C102" s="67">
        <f ca="1">OFFSET(Inputs!$B$10,$A102,0)</f>
        <v>94</v>
      </c>
      <c r="D102" s="69" t="str">
        <f ca="1">OFFSET(Inputs!$D$10,$A102,0)&amp;" - "&amp;OFFSET(Inputs!$F$10,$A102,0)</f>
        <v>2016-18 Fed App - Electric Motors</v>
      </c>
      <c r="E102" s="24"/>
      <c r="F102" s="585">
        <v>0</v>
      </c>
      <c r="G102" s="585">
        <v>0</v>
      </c>
      <c r="H102" s="585">
        <v>0</v>
      </c>
      <c r="I102" s="585">
        <v>0</v>
      </c>
      <c r="J102" s="585">
        <v>0</v>
      </c>
      <c r="K102" s="585">
        <v>0</v>
      </c>
      <c r="L102" s="585">
        <v>0</v>
      </c>
      <c r="M102" s="585">
        <v>0</v>
      </c>
      <c r="N102" s="585">
        <v>0</v>
      </c>
      <c r="O102" s="585">
        <v>0</v>
      </c>
      <c r="P102" s="585">
        <v>108.41337813597296</v>
      </c>
      <c r="Q102" s="585">
        <v>195.18240124071824</v>
      </c>
      <c r="R102" s="585">
        <v>200.8140745930356</v>
      </c>
      <c r="S102" s="585">
        <v>207.2819062663674</v>
      </c>
      <c r="T102" s="585">
        <v>213.85140749963549</v>
      </c>
      <c r="U102" s="585">
        <v>219.31978031120394</v>
      </c>
      <c r="V102" s="585">
        <v>227.01428282025705</v>
      </c>
      <c r="W102" s="585">
        <v>236.51066769069001</v>
      </c>
      <c r="X102" s="585">
        <v>246.8892966418515</v>
      </c>
      <c r="Y102" s="585">
        <v>258.2151103289803</v>
      </c>
      <c r="Z102" s="585">
        <v>269.23096160381084</v>
      </c>
      <c r="AA102" s="585">
        <v>278.65807396824789</v>
      </c>
      <c r="AB102" s="585">
        <v>286.52617350708124</v>
      </c>
      <c r="AC102" s="585">
        <v>294.57613535761044</v>
      </c>
      <c r="AD102" s="585">
        <v>302.80693080770118</v>
      </c>
      <c r="AE102" s="585">
        <v>302.80693080770118</v>
      </c>
      <c r="AF102" s="585">
        <v>302.80693080770118</v>
      </c>
      <c r="AG102" s="585">
        <v>302.80693080770118</v>
      </c>
      <c r="AH102" s="585">
        <v>302.80693080770118</v>
      </c>
      <c r="AI102" s="585">
        <v>302.80693080770118</v>
      </c>
      <c r="AJ102" s="147"/>
      <c r="AK102" s="572">
        <v>0</v>
      </c>
      <c r="AL102" s="572">
        <v>0</v>
      </c>
      <c r="AM102" s="572">
        <v>0</v>
      </c>
      <c r="AN102" s="572">
        <v>0</v>
      </c>
      <c r="AO102" s="572">
        <v>0</v>
      </c>
      <c r="AP102" s="572">
        <v>0</v>
      </c>
      <c r="AQ102" s="572">
        <v>0</v>
      </c>
      <c r="AR102" s="572">
        <v>0</v>
      </c>
      <c r="AS102" s="572">
        <v>0</v>
      </c>
      <c r="AT102" s="572">
        <v>0</v>
      </c>
      <c r="AU102" s="572">
        <v>20.737310969848902</v>
      </c>
      <c r="AV102" s="572">
        <v>34.765889308996741</v>
      </c>
      <c r="AW102" s="572">
        <v>33.53595045703694</v>
      </c>
      <c r="AX102" s="572">
        <v>32.692502256331458</v>
      </c>
      <c r="AY102" s="572">
        <v>32.094819237545309</v>
      </c>
      <c r="AZ102" s="572">
        <v>31.555729991176015</v>
      </c>
      <c r="BA102" s="572">
        <v>31.527743598077294</v>
      </c>
      <c r="BB102" s="572">
        <v>31.900558858120277</v>
      </c>
      <c r="BC102" s="572">
        <v>32.52025815366467</v>
      </c>
      <c r="BD102" s="572">
        <v>33.361392254504253</v>
      </c>
      <c r="BE102" s="572">
        <v>34.24617831600473</v>
      </c>
      <c r="BF102" s="572">
        <v>35.010600413370668</v>
      </c>
      <c r="BG102" s="572">
        <v>35.643855984280911</v>
      </c>
      <c r="BH102" s="572">
        <v>36.362478148543438</v>
      </c>
      <c r="BI102" s="572">
        <v>37.148354271488785</v>
      </c>
      <c r="BJ102" s="572">
        <v>36.966670113004163</v>
      </c>
      <c r="BK102" s="572">
        <v>36.833435063448775</v>
      </c>
      <c r="BL102" s="572">
        <v>36.724424568357996</v>
      </c>
      <c r="BM102" s="572">
        <v>36.639638627731848</v>
      </c>
      <c r="BN102" s="572">
        <v>36.566964964337984</v>
      </c>
      <c r="BO102" s="147"/>
      <c r="BP102" s="579">
        <v>0</v>
      </c>
      <c r="BQ102" s="579">
        <v>0</v>
      </c>
      <c r="BR102" s="579">
        <v>0</v>
      </c>
      <c r="BS102" s="579">
        <v>0</v>
      </c>
      <c r="BT102" s="579">
        <v>0</v>
      </c>
      <c r="BU102" s="579">
        <v>0</v>
      </c>
      <c r="BV102" s="579">
        <v>0</v>
      </c>
      <c r="BW102" s="579">
        <v>0</v>
      </c>
      <c r="BX102" s="579">
        <v>0</v>
      </c>
      <c r="BY102" s="579">
        <v>0</v>
      </c>
      <c r="BZ102" s="579">
        <v>16.953364942761752</v>
      </c>
      <c r="CA102" s="579">
        <v>30.522049358966353</v>
      </c>
      <c r="CB102" s="579">
        <v>31.402713860173165</v>
      </c>
      <c r="CC102" s="579">
        <v>32.414134338269712</v>
      </c>
      <c r="CD102" s="579">
        <v>33.44145360287034</v>
      </c>
      <c r="CE102" s="579">
        <v>34.296581646213127</v>
      </c>
      <c r="CF102" s="579">
        <v>35.499825298720324</v>
      </c>
      <c r="CG102" s="579">
        <v>36.984842010804051</v>
      </c>
      <c r="CH102" s="579">
        <v>38.607821455221618</v>
      </c>
      <c r="CI102" s="579">
        <v>40.37891886047727</v>
      </c>
      <c r="CJ102" s="579">
        <v>42.10154525611599</v>
      </c>
      <c r="CK102" s="579">
        <v>43.575729337625496</v>
      </c>
      <c r="CL102" s="579">
        <v>44.806119582642303</v>
      </c>
      <c r="CM102" s="579">
        <v>46.06494892062458</v>
      </c>
      <c r="CN102" s="579">
        <v>47.352056484596979</v>
      </c>
      <c r="CO102" s="579">
        <v>47.352056484596979</v>
      </c>
      <c r="CP102" s="579">
        <v>47.352056484596979</v>
      </c>
      <c r="CQ102" s="579">
        <v>47.352056484596979</v>
      </c>
      <c r="CR102" s="579">
        <v>47.352056484596979</v>
      </c>
      <c r="CS102" s="579">
        <v>47.352056484596979</v>
      </c>
      <c r="CT102" s="218"/>
      <c r="CU102" s="579">
        <v>0</v>
      </c>
      <c r="CV102" s="579">
        <v>0</v>
      </c>
      <c r="CW102" s="579">
        <v>0</v>
      </c>
      <c r="CX102" s="579">
        <v>0</v>
      </c>
      <c r="CY102" s="579">
        <v>0</v>
      </c>
      <c r="CZ102" s="579">
        <v>0</v>
      </c>
      <c r="DA102" s="579">
        <v>0</v>
      </c>
      <c r="DB102" s="579">
        <v>0</v>
      </c>
      <c r="DC102" s="579">
        <v>0</v>
      </c>
      <c r="DD102" s="579">
        <v>0</v>
      </c>
      <c r="DE102" s="579">
        <v>3.2428396462514675</v>
      </c>
      <c r="DF102" s="579">
        <v>5.4365874318190865</v>
      </c>
      <c r="DG102" s="579">
        <v>5.2442532146489169</v>
      </c>
      <c r="DH102" s="579">
        <v>5.1123572678318983</v>
      </c>
      <c r="DI102" s="579">
        <v>5.0188933567187828</v>
      </c>
      <c r="DJ102" s="579">
        <v>4.9345921672571453</v>
      </c>
      <c r="DK102" s="579">
        <v>4.9302157374862796</v>
      </c>
      <c r="DL102" s="579">
        <v>4.9885154904172522</v>
      </c>
      <c r="DM102" s="579">
        <v>5.0854222420817932</v>
      </c>
      <c r="DN102" s="579">
        <v>5.216956316773663</v>
      </c>
      <c r="DO102" s="579">
        <v>5.3553165565779537</v>
      </c>
      <c r="DP102" s="579">
        <v>5.474854633979267</v>
      </c>
      <c r="DQ102" s="579">
        <v>5.5738812760807015</v>
      </c>
      <c r="DR102" s="579">
        <v>5.6862572947619006</v>
      </c>
      <c r="DS102" s="579">
        <v>5.8091502895303577</v>
      </c>
      <c r="DT102" s="579">
        <v>5.7807390556395992</v>
      </c>
      <c r="DU102" s="579">
        <v>5.7599041507863795</v>
      </c>
      <c r="DV102" s="579">
        <v>5.742857410451923</v>
      </c>
      <c r="DW102" s="579">
        <v>5.7295988346362368</v>
      </c>
      <c r="DX102" s="579">
        <v>5.7182343410799312</v>
      </c>
      <c r="DY102" s="147"/>
      <c r="DZ102" s="572">
        <v>0</v>
      </c>
      <c r="EA102" s="572">
        <v>0</v>
      </c>
      <c r="EB102" s="572">
        <v>0</v>
      </c>
      <c r="EC102" s="572">
        <v>0</v>
      </c>
      <c r="ED102" s="572">
        <v>0</v>
      </c>
      <c r="EE102" s="572">
        <v>0</v>
      </c>
      <c r="EF102" s="572">
        <v>0</v>
      </c>
      <c r="EG102" s="572">
        <v>0</v>
      </c>
      <c r="EH102" s="572">
        <v>0</v>
      </c>
      <c r="EI102" s="572">
        <v>0</v>
      </c>
      <c r="EJ102" s="572">
        <v>0</v>
      </c>
      <c r="EK102" s="572">
        <v>0</v>
      </c>
      <c r="EL102" s="572">
        <v>0</v>
      </c>
      <c r="EM102" s="572">
        <v>0</v>
      </c>
      <c r="EN102" s="572">
        <v>0</v>
      </c>
      <c r="EO102" s="572">
        <v>0</v>
      </c>
      <c r="EP102" s="572">
        <v>0</v>
      </c>
      <c r="EQ102" s="572">
        <v>0</v>
      </c>
      <c r="ER102" s="572">
        <v>0</v>
      </c>
      <c r="ES102" s="572">
        <v>0</v>
      </c>
      <c r="ET102" s="572">
        <v>0</v>
      </c>
      <c r="EU102" s="572">
        <v>0</v>
      </c>
      <c r="EV102" s="572">
        <v>0</v>
      </c>
      <c r="EW102" s="572">
        <v>0</v>
      </c>
      <c r="EX102" s="572">
        <v>0</v>
      </c>
      <c r="EY102" s="572">
        <v>0</v>
      </c>
      <c r="EZ102" s="572">
        <v>0</v>
      </c>
      <c r="FA102" s="572">
        <v>0</v>
      </c>
      <c r="FB102" s="572">
        <v>0</v>
      </c>
      <c r="FC102" s="572">
        <v>0</v>
      </c>
      <c r="FD102" s="147"/>
      <c r="FE102" s="572">
        <v>0</v>
      </c>
      <c r="FF102" s="572">
        <v>0</v>
      </c>
      <c r="FG102" s="572">
        <v>0</v>
      </c>
      <c r="FH102" s="572">
        <v>0</v>
      </c>
      <c r="FI102" s="572">
        <v>0</v>
      </c>
      <c r="FJ102" s="572">
        <v>0</v>
      </c>
      <c r="FK102" s="572">
        <v>0</v>
      </c>
      <c r="FL102" s="572">
        <v>0</v>
      </c>
      <c r="FM102" s="572">
        <v>0</v>
      </c>
      <c r="FN102" s="572">
        <v>0</v>
      </c>
      <c r="FO102" s="572">
        <v>0</v>
      </c>
      <c r="FP102" s="572">
        <v>0</v>
      </c>
      <c r="FQ102" s="572">
        <v>0</v>
      </c>
      <c r="FR102" s="572">
        <v>0</v>
      </c>
      <c r="FS102" s="572">
        <v>0</v>
      </c>
      <c r="FT102" s="572">
        <v>0</v>
      </c>
      <c r="FU102" s="572">
        <v>0</v>
      </c>
      <c r="FV102" s="572">
        <v>0</v>
      </c>
      <c r="FW102" s="572">
        <v>0</v>
      </c>
      <c r="FX102" s="572">
        <v>0</v>
      </c>
      <c r="FY102" s="572">
        <v>0</v>
      </c>
      <c r="FZ102" s="572">
        <v>0</v>
      </c>
      <c r="GA102" s="572">
        <v>0</v>
      </c>
      <c r="GB102" s="572">
        <v>0</v>
      </c>
      <c r="GC102" s="572">
        <v>0</v>
      </c>
      <c r="GD102" s="572">
        <v>0</v>
      </c>
      <c r="GE102" s="572">
        <v>0</v>
      </c>
      <c r="GF102" s="572">
        <v>0</v>
      </c>
      <c r="GG102" s="572">
        <v>0</v>
      </c>
      <c r="GH102" s="572">
        <v>0</v>
      </c>
    </row>
    <row r="103" spans="1:190" x14ac:dyDescent="0.15">
      <c r="A103">
        <f t="shared" si="7"/>
        <v>95</v>
      </c>
      <c r="B103" s="67" t="str">
        <f ca="1">OFFSET(Inputs!$E$10,$A103,0)</f>
        <v>Fed 30</v>
      </c>
      <c r="C103" s="67">
        <f ca="1">OFFSET(Inputs!$B$10,$A103,0)</f>
        <v>95</v>
      </c>
      <c r="D103" s="69" t="str">
        <f ca="1">OFFSET(Inputs!$D$10,$A103,0)&amp;" - "&amp;OFFSET(Inputs!$F$10,$A103,0)</f>
        <v>2016-18 Fed App - Microwaves</v>
      </c>
      <c r="E103" s="24"/>
      <c r="F103" s="585">
        <v>0</v>
      </c>
      <c r="G103" s="585">
        <v>0</v>
      </c>
      <c r="H103" s="585">
        <v>0</v>
      </c>
      <c r="I103" s="585">
        <v>0</v>
      </c>
      <c r="J103" s="585">
        <v>0</v>
      </c>
      <c r="K103" s="585">
        <v>0</v>
      </c>
      <c r="L103" s="585">
        <v>0</v>
      </c>
      <c r="M103" s="585">
        <v>0</v>
      </c>
      <c r="N103" s="585">
        <v>0</v>
      </c>
      <c r="O103" s="585">
        <v>0</v>
      </c>
      <c r="P103" s="585">
        <v>0.73686825524896682</v>
      </c>
      <c r="Q103" s="585">
        <v>1.3652635186084918</v>
      </c>
      <c r="R103" s="585">
        <v>1.3652635186084918</v>
      </c>
      <c r="S103" s="585">
        <v>1.3652635186084918</v>
      </c>
      <c r="T103" s="585">
        <v>1.3652635186084918</v>
      </c>
      <c r="U103" s="585">
        <v>1.3652635186084918</v>
      </c>
      <c r="V103" s="585">
        <v>1.3652635186084918</v>
      </c>
      <c r="W103" s="585">
        <v>1.3652635186084918</v>
      </c>
      <c r="X103" s="585">
        <v>1.3652635186084918</v>
      </c>
      <c r="Y103" s="585">
        <v>1.3652635186084918</v>
      </c>
      <c r="Z103" s="585">
        <v>1.3652635186084918</v>
      </c>
      <c r="AA103" s="585">
        <v>1.3652635186084918</v>
      </c>
      <c r="AB103" s="585">
        <v>1.3652635186084918</v>
      </c>
      <c r="AC103" s="585">
        <v>1.3652635186084918</v>
      </c>
      <c r="AD103" s="585">
        <v>1.3652635186084918</v>
      </c>
      <c r="AE103" s="585">
        <v>1.3652635186084918</v>
      </c>
      <c r="AF103" s="585">
        <v>1.3652635186084918</v>
      </c>
      <c r="AG103" s="585">
        <v>1.3652635186084918</v>
      </c>
      <c r="AH103" s="585">
        <v>1.3652635186084918</v>
      </c>
      <c r="AI103" s="585">
        <v>1.3652635186084918</v>
      </c>
      <c r="AJ103" s="147"/>
      <c r="AK103" s="572">
        <v>0</v>
      </c>
      <c r="AL103" s="572">
        <v>0</v>
      </c>
      <c r="AM103" s="572">
        <v>0</v>
      </c>
      <c r="AN103" s="572">
        <v>0</v>
      </c>
      <c r="AO103" s="572">
        <v>0</v>
      </c>
      <c r="AP103" s="572">
        <v>0</v>
      </c>
      <c r="AQ103" s="572">
        <v>0</v>
      </c>
      <c r="AR103" s="572">
        <v>0</v>
      </c>
      <c r="AS103" s="572">
        <v>0</v>
      </c>
      <c r="AT103" s="572">
        <v>0</v>
      </c>
      <c r="AU103" s="572">
        <v>0.12400018999329614</v>
      </c>
      <c r="AV103" s="572">
        <v>0.21478325674748797</v>
      </c>
      <c r="AW103" s="572">
        <v>0.20123984264289174</v>
      </c>
      <c r="AX103" s="572">
        <v>0.18906169205690393</v>
      </c>
      <c r="AY103" s="572">
        <v>0.17813958390803611</v>
      </c>
      <c r="AZ103" s="572">
        <v>0.16825507603331061</v>
      </c>
      <c r="BA103" s="572">
        <v>0.15940816843272756</v>
      </c>
      <c r="BB103" s="572">
        <v>0.15143502948405396</v>
      </c>
      <c r="BC103" s="572">
        <v>0.14428104864654545</v>
      </c>
      <c r="BD103" s="572">
        <v>0.13789161537945765</v>
      </c>
      <c r="BE103" s="572">
        <v>0.13210289806055775</v>
      </c>
      <c r="BF103" s="572">
        <v>0.1269148966898454</v>
      </c>
      <c r="BG103" s="572">
        <v>0.12227300072657657</v>
      </c>
      <c r="BH103" s="572">
        <v>0.11812259963000678</v>
      </c>
      <c r="BI103" s="572">
        <v>0.11435447231864736</v>
      </c>
      <c r="BJ103" s="572">
        <v>0.11096861879249828</v>
      </c>
      <c r="BK103" s="572">
        <v>0.10796503905155956</v>
      </c>
      <c r="BL103" s="572">
        <v>0.10528912255508688</v>
      </c>
      <c r="BM103" s="572">
        <v>0.10283164822159163</v>
      </c>
      <c r="BN103" s="572">
        <v>0.10070183713256244</v>
      </c>
      <c r="BO103" s="147"/>
      <c r="BP103" s="579">
        <v>0</v>
      </c>
      <c r="BQ103" s="579">
        <v>0</v>
      </c>
      <c r="BR103" s="579">
        <v>0</v>
      </c>
      <c r="BS103" s="579">
        <v>0</v>
      </c>
      <c r="BT103" s="579">
        <v>0</v>
      </c>
      <c r="BU103" s="579">
        <v>0</v>
      </c>
      <c r="BV103" s="579">
        <v>0</v>
      </c>
      <c r="BW103" s="579">
        <v>0</v>
      </c>
      <c r="BX103" s="579">
        <v>0</v>
      </c>
      <c r="BY103" s="579">
        <v>0</v>
      </c>
      <c r="BZ103" s="579">
        <v>0.13738256623582218</v>
      </c>
      <c r="CA103" s="579">
        <v>0.25454130292423904</v>
      </c>
      <c r="CB103" s="579">
        <v>0.25454130292423904</v>
      </c>
      <c r="CC103" s="579">
        <v>0.25454130292423904</v>
      </c>
      <c r="CD103" s="579">
        <v>0.25454130292423904</v>
      </c>
      <c r="CE103" s="579">
        <v>0.25454130292423904</v>
      </c>
      <c r="CF103" s="579">
        <v>0.25454130292423904</v>
      </c>
      <c r="CG103" s="579">
        <v>0.25454130292423904</v>
      </c>
      <c r="CH103" s="579">
        <v>0.25454130292423904</v>
      </c>
      <c r="CI103" s="579">
        <v>0.25454130292423904</v>
      </c>
      <c r="CJ103" s="579">
        <v>0.25454130292423904</v>
      </c>
      <c r="CK103" s="579">
        <v>0.25454130292423904</v>
      </c>
      <c r="CL103" s="579">
        <v>0.25454130292423904</v>
      </c>
      <c r="CM103" s="579">
        <v>0.25454130292423904</v>
      </c>
      <c r="CN103" s="579">
        <v>0.25454130292423904</v>
      </c>
      <c r="CO103" s="579">
        <v>0.25454130292423904</v>
      </c>
      <c r="CP103" s="579">
        <v>0.25454130292423904</v>
      </c>
      <c r="CQ103" s="579">
        <v>0.25454130292423904</v>
      </c>
      <c r="CR103" s="579">
        <v>0.25454130292423904</v>
      </c>
      <c r="CS103" s="579">
        <v>0.25454130292423904</v>
      </c>
      <c r="CT103" s="218"/>
      <c r="CU103" s="579">
        <v>0</v>
      </c>
      <c r="CV103" s="579">
        <v>0</v>
      </c>
      <c r="CW103" s="579">
        <v>0</v>
      </c>
      <c r="CX103" s="579">
        <v>0</v>
      </c>
      <c r="CY103" s="579">
        <v>0</v>
      </c>
      <c r="CZ103" s="579">
        <v>0</v>
      </c>
      <c r="DA103" s="579">
        <v>0</v>
      </c>
      <c r="DB103" s="579">
        <v>0</v>
      </c>
      <c r="DC103" s="579">
        <v>0</v>
      </c>
      <c r="DD103" s="579">
        <v>0</v>
      </c>
      <c r="DE103" s="579">
        <v>2.3118738246164148E-2</v>
      </c>
      <c r="DF103" s="579">
        <v>4.0044437776041289E-2</v>
      </c>
      <c r="DG103" s="579">
        <v>3.7519388051032838E-2</v>
      </c>
      <c r="DH103" s="579">
        <v>3.5248879628948619E-2</v>
      </c>
      <c r="DI103" s="579">
        <v>3.3212549205554713E-2</v>
      </c>
      <c r="DJ103" s="579">
        <v>3.1369670172383228E-2</v>
      </c>
      <c r="DK103" s="579">
        <v>2.9720242529434164E-2</v>
      </c>
      <c r="DL103" s="579">
        <v>2.8233721320356595E-2</v>
      </c>
      <c r="DM103" s="579">
        <v>2.689992489303358E-2</v>
      </c>
      <c r="DN103" s="579">
        <v>2.5708671595348145E-2</v>
      </c>
      <c r="DO103" s="579">
        <v>2.4629416470949371E-2</v>
      </c>
      <c r="DP103" s="579">
        <v>2.3662159519837276E-2</v>
      </c>
      <c r="DQ103" s="579">
        <v>2.2796719089894842E-2</v>
      </c>
      <c r="DR103" s="579">
        <v>2.2022913529005168E-2</v>
      </c>
      <c r="DS103" s="579">
        <v>2.132037953293427E-2</v>
      </c>
      <c r="DT103" s="579">
        <v>2.0689117101682152E-2</v>
      </c>
      <c r="DU103" s="579">
        <v>2.0129126235248825E-2</v>
      </c>
      <c r="DV103" s="579">
        <v>1.9630225281517311E-2</v>
      </c>
      <c r="DW103" s="579">
        <v>1.9172050936253689E-2</v>
      </c>
      <c r="DX103" s="579">
        <v>1.8774966503691874E-2</v>
      </c>
      <c r="DY103" s="147"/>
      <c r="DZ103" s="572">
        <v>0</v>
      </c>
      <c r="EA103" s="572">
        <v>0</v>
      </c>
      <c r="EB103" s="572">
        <v>0</v>
      </c>
      <c r="EC103" s="572">
        <v>0</v>
      </c>
      <c r="ED103" s="572">
        <v>0</v>
      </c>
      <c r="EE103" s="572">
        <v>0</v>
      </c>
      <c r="EF103" s="572">
        <v>0</v>
      </c>
      <c r="EG103" s="572">
        <v>0</v>
      </c>
      <c r="EH103" s="572">
        <v>0</v>
      </c>
      <c r="EI103" s="572">
        <v>0</v>
      </c>
      <c r="EJ103" s="572">
        <v>-1.6746303063780329E-2</v>
      </c>
      <c r="EK103" s="572">
        <v>-3.1027414305988935E-2</v>
      </c>
      <c r="EL103" s="572">
        <v>-3.1027414305988935E-2</v>
      </c>
      <c r="EM103" s="572">
        <v>-3.1027414305988935E-2</v>
      </c>
      <c r="EN103" s="572">
        <v>-3.1027414305988935E-2</v>
      </c>
      <c r="EO103" s="572">
        <v>-3.1027414305988935E-2</v>
      </c>
      <c r="EP103" s="572">
        <v>-3.1027414305988935E-2</v>
      </c>
      <c r="EQ103" s="572">
        <v>-3.1027414305988935E-2</v>
      </c>
      <c r="ER103" s="572">
        <v>-3.1027414305988935E-2</v>
      </c>
      <c r="ES103" s="572">
        <v>-3.1027414305988935E-2</v>
      </c>
      <c r="ET103" s="572">
        <v>-3.1027414305988935E-2</v>
      </c>
      <c r="EU103" s="572">
        <v>-3.1027414305988935E-2</v>
      </c>
      <c r="EV103" s="572">
        <v>-3.1027414305988935E-2</v>
      </c>
      <c r="EW103" s="572">
        <v>-3.1027414305988935E-2</v>
      </c>
      <c r="EX103" s="572">
        <v>-3.1027414305988935E-2</v>
      </c>
      <c r="EY103" s="572">
        <v>-3.1027414305988935E-2</v>
      </c>
      <c r="EZ103" s="572">
        <v>-3.1027414305988935E-2</v>
      </c>
      <c r="FA103" s="572">
        <v>-3.1027414305988935E-2</v>
      </c>
      <c r="FB103" s="572">
        <v>-3.1027414305988935E-2</v>
      </c>
      <c r="FC103" s="572">
        <v>-3.1027414305988935E-2</v>
      </c>
      <c r="FD103" s="147"/>
      <c r="FE103" s="572">
        <v>0</v>
      </c>
      <c r="FF103" s="572">
        <v>0</v>
      </c>
      <c r="FG103" s="572">
        <v>0</v>
      </c>
      <c r="FH103" s="572">
        <v>0</v>
      </c>
      <c r="FI103" s="572">
        <v>0</v>
      </c>
      <c r="FJ103" s="572">
        <v>0</v>
      </c>
      <c r="FK103" s="572">
        <v>0</v>
      </c>
      <c r="FL103" s="572">
        <v>0</v>
      </c>
      <c r="FM103" s="572">
        <v>0</v>
      </c>
      <c r="FN103" s="572">
        <v>0</v>
      </c>
      <c r="FO103" s="572">
        <v>-2.8180678795729536E-3</v>
      </c>
      <c r="FP103" s="572">
        <v>-4.8812328186181803E-3</v>
      </c>
      <c r="FQ103" s="572">
        <v>-4.573440868702771E-3</v>
      </c>
      <c r="FR103" s="572">
        <v>-4.2966763330933482E-3</v>
      </c>
      <c r="FS103" s="572">
        <v>-4.0484570186454369E-3</v>
      </c>
      <c r="FT103" s="572">
        <v>-3.8238185390700769E-3</v>
      </c>
      <c r="FU103" s="572">
        <v>-3.6227608943672687E-3</v>
      </c>
      <c r="FV103" s="572">
        <v>-3.4415607948202935E-3</v>
      </c>
      <c r="FW103" s="572">
        <v>-3.2789771438569118E-3</v>
      </c>
      <c r="FX103" s="572">
        <v>-3.1337688449048816E-3</v>
      </c>
      <c r="FY103" s="572">
        <v>-3.0022126082474886E-3</v>
      </c>
      <c r="FZ103" s="572">
        <v>-2.884308433884731E-3</v>
      </c>
      <c r="GA103" s="572">
        <v>-2.7788152252443692E-3</v>
      </c>
      <c r="GB103" s="572">
        <v>-2.6844918857541629E-3</v>
      </c>
      <c r="GC103" s="572">
        <v>-2.5988562222696333E-3</v>
      </c>
      <c r="GD103" s="572">
        <v>-2.5219082347907812E-3</v>
      </c>
      <c r="GE103" s="572">
        <v>-2.4536479233176057E-3</v>
      </c>
      <c r="GF103" s="572">
        <v>-2.3928341912778663E-3</v>
      </c>
      <c r="GG103" s="572">
        <v>-2.3369848455270857E-3</v>
      </c>
      <c r="GH103" s="572">
        <v>-2.2885820792097437E-3</v>
      </c>
    </row>
    <row r="104" spans="1:190" x14ac:dyDescent="0.15">
      <c r="A104">
        <f t="shared" si="7"/>
        <v>96</v>
      </c>
      <c r="B104" s="67" t="str">
        <f ca="1">OFFSET(Inputs!$E$10,$A104,0)</f>
        <v>Fed 31</v>
      </c>
      <c r="C104" s="67">
        <f ca="1">OFFSET(Inputs!$B$10,$A104,0)</f>
        <v>96</v>
      </c>
      <c r="D104" s="69" t="str">
        <f ca="1">OFFSET(Inputs!$D$10,$A104,0)&amp;" - "&amp;OFFSET(Inputs!$F$10,$A104,0)</f>
        <v>2016-18 Fed App - Metal Halide Lamp Fixtures</v>
      </c>
      <c r="E104" s="24"/>
      <c r="F104" s="585">
        <v>0</v>
      </c>
      <c r="G104" s="585">
        <v>0</v>
      </c>
      <c r="H104" s="585">
        <v>0</v>
      </c>
      <c r="I104" s="585">
        <v>0</v>
      </c>
      <c r="J104" s="585">
        <v>0</v>
      </c>
      <c r="K104" s="585">
        <v>0</v>
      </c>
      <c r="L104" s="585">
        <v>0</v>
      </c>
      <c r="M104" s="585">
        <v>0</v>
      </c>
      <c r="N104" s="585">
        <v>0</v>
      </c>
      <c r="O104" s="585">
        <v>0</v>
      </c>
      <c r="P104" s="585">
        <v>0</v>
      </c>
      <c r="Q104" s="585">
        <v>2.0297764988562199</v>
      </c>
      <c r="R104" s="585">
        <v>2.2163203454768099</v>
      </c>
      <c r="S104" s="585">
        <v>2.1537566906400496</v>
      </c>
      <c r="T104" s="585">
        <v>2.0983637778193627</v>
      </c>
      <c r="U104" s="585">
        <v>2.0983637778193627</v>
      </c>
      <c r="V104" s="585">
        <v>2.0983637778193627</v>
      </c>
      <c r="W104" s="585">
        <v>2.0983637778193627</v>
      </c>
      <c r="X104" s="585">
        <v>2.0983637778193627</v>
      </c>
      <c r="Y104" s="585">
        <v>2.0983637778193627</v>
      </c>
      <c r="Z104" s="585">
        <v>2.0983637778193627</v>
      </c>
      <c r="AA104" s="585">
        <v>2.0983637778193627</v>
      </c>
      <c r="AB104" s="585">
        <v>2.0983637778193627</v>
      </c>
      <c r="AC104" s="585">
        <v>2.0983637778193627</v>
      </c>
      <c r="AD104" s="585">
        <v>2.0983637778193627</v>
      </c>
      <c r="AE104" s="585">
        <v>2.0983637778193627</v>
      </c>
      <c r="AF104" s="585">
        <v>2.0983637778193627</v>
      </c>
      <c r="AG104" s="585">
        <v>2.0983637778193627</v>
      </c>
      <c r="AH104" s="585">
        <v>2.0983637778193627</v>
      </c>
      <c r="AI104" s="585">
        <v>2.0983637778193627</v>
      </c>
      <c r="AJ104" s="147"/>
      <c r="AK104" s="572">
        <v>0</v>
      </c>
      <c r="AL104" s="572">
        <v>0</v>
      </c>
      <c r="AM104" s="572">
        <v>0</v>
      </c>
      <c r="AN104" s="572">
        <v>0</v>
      </c>
      <c r="AO104" s="572">
        <v>0</v>
      </c>
      <c r="AP104" s="572">
        <v>0</v>
      </c>
      <c r="AQ104" s="572">
        <v>0</v>
      </c>
      <c r="AR104" s="572">
        <v>0</v>
      </c>
      <c r="AS104" s="572">
        <v>0</v>
      </c>
      <c r="AT104" s="572">
        <v>0</v>
      </c>
      <c r="AU104" s="572">
        <v>0</v>
      </c>
      <c r="AV104" s="572">
        <v>0.25396563553689028</v>
      </c>
      <c r="AW104" s="572">
        <v>0.25319243626727067</v>
      </c>
      <c r="AX104" s="572">
        <v>0.23251957232149981</v>
      </c>
      <c r="AY104" s="572">
        <v>0.2190691784043414</v>
      </c>
      <c r="AZ104" s="572">
        <v>0.21495638539981551</v>
      </c>
      <c r="BA104" s="572">
        <v>0.21260621796865781</v>
      </c>
      <c r="BB104" s="572">
        <v>0.21134719970196625</v>
      </c>
      <c r="BC104" s="572">
        <v>0.21067572329306405</v>
      </c>
      <c r="BD104" s="572">
        <v>0.21033998508861301</v>
      </c>
      <c r="BE104" s="572">
        <v>0.21008818143527463</v>
      </c>
      <c r="BF104" s="572">
        <v>0.21000424688416183</v>
      </c>
      <c r="BG104" s="572">
        <v>0.20992031233304903</v>
      </c>
      <c r="BH104" s="572">
        <v>0.20992031233304903</v>
      </c>
      <c r="BI104" s="572">
        <v>0.20983637778193626</v>
      </c>
      <c r="BJ104" s="572">
        <v>0.20983637778193626</v>
      </c>
      <c r="BK104" s="572">
        <v>0.20983637778193626</v>
      </c>
      <c r="BL104" s="572">
        <v>0.20983637778193626</v>
      </c>
      <c r="BM104" s="572">
        <v>0.20983637778193626</v>
      </c>
      <c r="BN104" s="572">
        <v>0.20983637778193626</v>
      </c>
      <c r="BO104" s="147"/>
      <c r="BP104" s="579">
        <v>0</v>
      </c>
      <c r="BQ104" s="579">
        <v>0</v>
      </c>
      <c r="BR104" s="579">
        <v>0</v>
      </c>
      <c r="BS104" s="579">
        <v>0</v>
      </c>
      <c r="BT104" s="579">
        <v>0</v>
      </c>
      <c r="BU104" s="579">
        <v>0</v>
      </c>
      <c r="BV104" s="579">
        <v>0</v>
      </c>
      <c r="BW104" s="579">
        <v>0</v>
      </c>
      <c r="BX104" s="579">
        <v>0</v>
      </c>
      <c r="BY104" s="579">
        <v>0</v>
      </c>
      <c r="BZ104" s="579">
        <v>0</v>
      </c>
      <c r="CA104" s="579">
        <v>3.8225546117819587E-2</v>
      </c>
      <c r="CB104" s="579">
        <v>4.1738612909167784E-2</v>
      </c>
      <c r="CC104" s="579">
        <v>4.0560389654238221E-2</v>
      </c>
      <c r="CD104" s="579">
        <v>3.9517208621833562E-2</v>
      </c>
      <c r="CE104" s="579">
        <v>3.9517208621833562E-2</v>
      </c>
      <c r="CF104" s="579">
        <v>3.9517208621833562E-2</v>
      </c>
      <c r="CG104" s="579">
        <v>3.9517208621833562E-2</v>
      </c>
      <c r="CH104" s="579">
        <v>3.9517208621833562E-2</v>
      </c>
      <c r="CI104" s="579">
        <v>3.9517208621833562E-2</v>
      </c>
      <c r="CJ104" s="579">
        <v>3.9517208621833562E-2</v>
      </c>
      <c r="CK104" s="579">
        <v>3.9517208621833562E-2</v>
      </c>
      <c r="CL104" s="579">
        <v>3.9517208621833562E-2</v>
      </c>
      <c r="CM104" s="579">
        <v>3.9517208621833562E-2</v>
      </c>
      <c r="CN104" s="579">
        <v>3.9517208621833562E-2</v>
      </c>
      <c r="CO104" s="579">
        <v>3.9517208621833562E-2</v>
      </c>
      <c r="CP104" s="579">
        <v>3.9517208621833562E-2</v>
      </c>
      <c r="CQ104" s="579">
        <v>3.9517208621833562E-2</v>
      </c>
      <c r="CR104" s="579">
        <v>3.9517208621833562E-2</v>
      </c>
      <c r="CS104" s="579">
        <v>3.9517208621833562E-2</v>
      </c>
      <c r="CT104" s="218"/>
      <c r="CU104" s="579">
        <v>0</v>
      </c>
      <c r="CV104" s="579">
        <v>0</v>
      </c>
      <c r="CW104" s="579">
        <v>0</v>
      </c>
      <c r="CX104" s="579">
        <v>0</v>
      </c>
      <c r="CY104" s="579">
        <v>0</v>
      </c>
      <c r="CZ104" s="579">
        <v>0</v>
      </c>
      <c r="DA104" s="579">
        <v>0</v>
      </c>
      <c r="DB104" s="579">
        <v>0</v>
      </c>
      <c r="DC104" s="579">
        <v>0</v>
      </c>
      <c r="DD104" s="579">
        <v>0</v>
      </c>
      <c r="DE104" s="579">
        <v>0</v>
      </c>
      <c r="DF104" s="579">
        <v>4.7827803302615858E-3</v>
      </c>
      <c r="DG104" s="579">
        <v>4.7682191387433273E-3</v>
      </c>
      <c r="DH104" s="579">
        <v>4.3788996670715589E-3</v>
      </c>
      <c r="DI104" s="579">
        <v>4.1255965801194252E-3</v>
      </c>
      <c r="DJ104" s="579">
        <v>4.0481428512206324E-3</v>
      </c>
      <c r="DK104" s="579">
        <v>4.0038835775641785E-3</v>
      </c>
      <c r="DL104" s="579">
        <v>3.9801732523910777E-3</v>
      </c>
      <c r="DM104" s="579">
        <v>3.9675277456320919E-3</v>
      </c>
      <c r="DN104" s="579">
        <v>3.9612049922525981E-3</v>
      </c>
      <c r="DO104" s="579">
        <v>3.9564629272179777E-3</v>
      </c>
      <c r="DP104" s="579">
        <v>3.9548822388731052E-3</v>
      </c>
      <c r="DQ104" s="579">
        <v>3.9533015505282317E-3</v>
      </c>
      <c r="DR104" s="579">
        <v>3.9533015505282317E-3</v>
      </c>
      <c r="DS104" s="579">
        <v>3.9517208621833574E-3</v>
      </c>
      <c r="DT104" s="579">
        <v>3.9517208621833574E-3</v>
      </c>
      <c r="DU104" s="579">
        <v>3.9517208621833574E-3</v>
      </c>
      <c r="DV104" s="579">
        <v>3.9517208621833574E-3</v>
      </c>
      <c r="DW104" s="579">
        <v>3.9517208621833574E-3</v>
      </c>
      <c r="DX104" s="579">
        <v>3.9517208621833574E-3</v>
      </c>
      <c r="DY104" s="147"/>
      <c r="DZ104" s="572">
        <v>0</v>
      </c>
      <c r="EA104" s="572">
        <v>0</v>
      </c>
      <c r="EB104" s="572">
        <v>0</v>
      </c>
      <c r="EC104" s="572">
        <v>0</v>
      </c>
      <c r="ED104" s="572">
        <v>0</v>
      </c>
      <c r="EE104" s="572">
        <v>0</v>
      </c>
      <c r="EF104" s="572">
        <v>0</v>
      </c>
      <c r="EG104" s="572">
        <v>0</v>
      </c>
      <c r="EH104" s="572">
        <v>0</v>
      </c>
      <c r="EI104" s="572">
        <v>0</v>
      </c>
      <c r="EJ104" s="572">
        <v>0</v>
      </c>
      <c r="EK104" s="572">
        <v>0</v>
      </c>
      <c r="EL104" s="572">
        <v>0</v>
      </c>
      <c r="EM104" s="572">
        <v>0</v>
      </c>
      <c r="EN104" s="572">
        <v>0</v>
      </c>
      <c r="EO104" s="572">
        <v>0</v>
      </c>
      <c r="EP104" s="572">
        <v>0</v>
      </c>
      <c r="EQ104" s="572">
        <v>0</v>
      </c>
      <c r="ER104" s="572">
        <v>0</v>
      </c>
      <c r="ES104" s="572">
        <v>0</v>
      </c>
      <c r="ET104" s="572">
        <v>0</v>
      </c>
      <c r="EU104" s="572">
        <v>0</v>
      </c>
      <c r="EV104" s="572">
        <v>0</v>
      </c>
      <c r="EW104" s="572">
        <v>0</v>
      </c>
      <c r="EX104" s="572">
        <v>0</v>
      </c>
      <c r="EY104" s="572">
        <v>0</v>
      </c>
      <c r="EZ104" s="572">
        <v>0</v>
      </c>
      <c r="FA104" s="572">
        <v>0</v>
      </c>
      <c r="FB104" s="572">
        <v>0</v>
      </c>
      <c r="FC104" s="572">
        <v>0</v>
      </c>
      <c r="FD104" s="147"/>
      <c r="FE104" s="572">
        <v>0</v>
      </c>
      <c r="FF104" s="572">
        <v>0</v>
      </c>
      <c r="FG104" s="572">
        <v>0</v>
      </c>
      <c r="FH104" s="572">
        <v>0</v>
      </c>
      <c r="FI104" s="572">
        <v>0</v>
      </c>
      <c r="FJ104" s="572">
        <v>0</v>
      </c>
      <c r="FK104" s="572">
        <v>0</v>
      </c>
      <c r="FL104" s="572">
        <v>0</v>
      </c>
      <c r="FM104" s="572">
        <v>0</v>
      </c>
      <c r="FN104" s="572">
        <v>0</v>
      </c>
      <c r="FO104" s="572">
        <v>0</v>
      </c>
      <c r="FP104" s="572">
        <v>0</v>
      </c>
      <c r="FQ104" s="572">
        <v>0</v>
      </c>
      <c r="FR104" s="572">
        <v>0</v>
      </c>
      <c r="FS104" s="572">
        <v>0</v>
      </c>
      <c r="FT104" s="572">
        <v>0</v>
      </c>
      <c r="FU104" s="572">
        <v>0</v>
      </c>
      <c r="FV104" s="572">
        <v>0</v>
      </c>
      <c r="FW104" s="572">
        <v>0</v>
      </c>
      <c r="FX104" s="572">
        <v>0</v>
      </c>
      <c r="FY104" s="572">
        <v>0</v>
      </c>
      <c r="FZ104" s="572">
        <v>0</v>
      </c>
      <c r="GA104" s="572">
        <v>0</v>
      </c>
      <c r="GB104" s="572">
        <v>0</v>
      </c>
      <c r="GC104" s="572">
        <v>0</v>
      </c>
      <c r="GD104" s="572">
        <v>0</v>
      </c>
      <c r="GE104" s="572">
        <v>0</v>
      </c>
      <c r="GF104" s="572">
        <v>0</v>
      </c>
      <c r="GG104" s="572">
        <v>0</v>
      </c>
      <c r="GH104" s="572">
        <v>0</v>
      </c>
    </row>
    <row r="105" spans="1:190" x14ac:dyDescent="0.15">
      <c r="A105">
        <f t="shared" si="7"/>
        <v>97</v>
      </c>
      <c r="B105" s="67" t="str">
        <f ca="1">OFFSET(Inputs!$E$10,$A105,0)</f>
        <v>Fed 32</v>
      </c>
      <c r="C105" s="67">
        <f ca="1">OFFSET(Inputs!$B$10,$A105,0)</f>
        <v>97</v>
      </c>
      <c r="D105" s="69" t="str">
        <f ca="1">OFFSET(Inputs!$D$10,$A105,0)&amp;" - "&amp;OFFSET(Inputs!$F$10,$A105,0)</f>
        <v>2016-18 Fed App - Commercial Refrigeration Equipment</v>
      </c>
      <c r="E105" s="24"/>
      <c r="F105" s="585">
        <v>0</v>
      </c>
      <c r="G105" s="585">
        <v>0</v>
      </c>
      <c r="H105" s="585">
        <v>0</v>
      </c>
      <c r="I105" s="585">
        <v>0</v>
      </c>
      <c r="J105" s="585">
        <v>0</v>
      </c>
      <c r="K105" s="585">
        <v>0</v>
      </c>
      <c r="L105" s="585">
        <v>0</v>
      </c>
      <c r="M105" s="585">
        <v>0</v>
      </c>
      <c r="N105" s="585">
        <v>0</v>
      </c>
      <c r="O105" s="585">
        <v>0</v>
      </c>
      <c r="P105" s="585">
        <v>0</v>
      </c>
      <c r="Q105" s="585">
        <v>47.08229850489051</v>
      </c>
      <c r="R105" s="585">
        <v>61.375139122446583</v>
      </c>
      <c r="S105" s="585">
        <v>61.375139122446583</v>
      </c>
      <c r="T105" s="585">
        <v>61.375139122446583</v>
      </c>
      <c r="U105" s="585">
        <v>61.375139122446583</v>
      </c>
      <c r="V105" s="585">
        <v>61.375139122446583</v>
      </c>
      <c r="W105" s="585">
        <v>61.375139122446583</v>
      </c>
      <c r="X105" s="585">
        <v>61.375139122446583</v>
      </c>
      <c r="Y105" s="585">
        <v>61.375139122446583</v>
      </c>
      <c r="Z105" s="585">
        <v>61.375139122446583</v>
      </c>
      <c r="AA105" s="585">
        <v>61.375139122446583</v>
      </c>
      <c r="AB105" s="585">
        <v>61.375139122446583</v>
      </c>
      <c r="AC105" s="585">
        <v>61.375139122446583</v>
      </c>
      <c r="AD105" s="585">
        <v>61.375139122446583</v>
      </c>
      <c r="AE105" s="585">
        <v>61.375139122446583</v>
      </c>
      <c r="AF105" s="585">
        <v>61.375139122446583</v>
      </c>
      <c r="AG105" s="585">
        <v>61.375139122446583</v>
      </c>
      <c r="AH105" s="585">
        <v>61.375139122446583</v>
      </c>
      <c r="AI105" s="585">
        <v>61.375139122446583</v>
      </c>
      <c r="AJ105" s="147"/>
      <c r="AK105" s="572">
        <v>0</v>
      </c>
      <c r="AL105" s="572">
        <v>0</v>
      </c>
      <c r="AM105" s="572">
        <v>0</v>
      </c>
      <c r="AN105" s="572">
        <v>0</v>
      </c>
      <c r="AO105" s="572">
        <v>0</v>
      </c>
      <c r="AP105" s="572">
        <v>0</v>
      </c>
      <c r="AQ105" s="572">
        <v>0</v>
      </c>
      <c r="AR105" s="572">
        <v>0</v>
      </c>
      <c r="AS105" s="572">
        <v>0</v>
      </c>
      <c r="AT105" s="572">
        <v>0</v>
      </c>
      <c r="AU105" s="572">
        <v>0</v>
      </c>
      <c r="AV105" s="572">
        <v>18.315014118402413</v>
      </c>
      <c r="AW105" s="572">
        <v>23.70553373465377</v>
      </c>
      <c r="AX105" s="572">
        <v>23.514043300591737</v>
      </c>
      <c r="AY105" s="572">
        <v>23.300457816445626</v>
      </c>
      <c r="AZ105" s="572">
        <v>23.069687293345222</v>
      </c>
      <c r="BA105" s="572">
        <v>22.819276725725643</v>
      </c>
      <c r="BB105" s="572">
        <v>22.559046135846465</v>
      </c>
      <c r="BC105" s="572">
        <v>22.288995523707705</v>
      </c>
      <c r="BD105" s="572">
        <v>22.018944911568937</v>
      </c>
      <c r="BE105" s="572">
        <v>21.753804310559971</v>
      </c>
      <c r="BF105" s="572">
        <v>21.498483731810595</v>
      </c>
      <c r="BG105" s="572">
        <v>21.255438180885701</v>
      </c>
      <c r="BH105" s="572">
        <v>21.032032674479996</v>
      </c>
      <c r="BI105" s="572">
        <v>20.830722218158375</v>
      </c>
      <c r="BJ105" s="572">
        <v>20.649051806355928</v>
      </c>
      <c r="BK105" s="572">
        <v>20.489476444637567</v>
      </c>
      <c r="BL105" s="572">
        <v>20.349541127438393</v>
      </c>
      <c r="BM105" s="572">
        <v>20.231700860323294</v>
      </c>
      <c r="BN105" s="572">
        <v>20.128590626597582</v>
      </c>
      <c r="BO105" s="147"/>
      <c r="BP105" s="579">
        <v>0</v>
      </c>
      <c r="BQ105" s="579">
        <v>0</v>
      </c>
      <c r="BR105" s="579">
        <v>0</v>
      </c>
      <c r="BS105" s="579">
        <v>0</v>
      </c>
      <c r="BT105" s="579">
        <v>0</v>
      </c>
      <c r="BU105" s="579">
        <v>0</v>
      </c>
      <c r="BV105" s="579">
        <v>0</v>
      </c>
      <c r="BW105" s="579">
        <v>0</v>
      </c>
      <c r="BX105" s="579">
        <v>0</v>
      </c>
      <c r="BY105" s="579">
        <v>0</v>
      </c>
      <c r="BZ105" s="579">
        <v>0</v>
      </c>
      <c r="CA105" s="579">
        <v>10.729954079700001</v>
      </c>
      <c r="CB105" s="579">
        <v>13.987261568180363</v>
      </c>
      <c r="CC105" s="579">
        <v>13.987261568180363</v>
      </c>
      <c r="CD105" s="579">
        <v>13.987261568180363</v>
      </c>
      <c r="CE105" s="579">
        <v>13.987261568180363</v>
      </c>
      <c r="CF105" s="579">
        <v>13.987261568180363</v>
      </c>
      <c r="CG105" s="579">
        <v>13.987261568180363</v>
      </c>
      <c r="CH105" s="579">
        <v>13.987261568180363</v>
      </c>
      <c r="CI105" s="579">
        <v>13.987261568180363</v>
      </c>
      <c r="CJ105" s="579">
        <v>13.987261568180363</v>
      </c>
      <c r="CK105" s="579">
        <v>13.987261568180363</v>
      </c>
      <c r="CL105" s="579">
        <v>13.987261568180363</v>
      </c>
      <c r="CM105" s="579">
        <v>13.987261568180363</v>
      </c>
      <c r="CN105" s="579">
        <v>13.987261568180363</v>
      </c>
      <c r="CO105" s="579">
        <v>13.987261568180363</v>
      </c>
      <c r="CP105" s="579">
        <v>13.987261568180363</v>
      </c>
      <c r="CQ105" s="579">
        <v>13.987261568180363</v>
      </c>
      <c r="CR105" s="579">
        <v>13.987261568180363</v>
      </c>
      <c r="CS105" s="579">
        <v>13.987261568180363</v>
      </c>
      <c r="CT105" s="218"/>
      <c r="CU105" s="579">
        <v>0</v>
      </c>
      <c r="CV105" s="579">
        <v>0</v>
      </c>
      <c r="CW105" s="579">
        <v>0</v>
      </c>
      <c r="CX105" s="579">
        <v>0</v>
      </c>
      <c r="CY105" s="579">
        <v>0</v>
      </c>
      <c r="CZ105" s="579">
        <v>0</v>
      </c>
      <c r="DA105" s="579">
        <v>0</v>
      </c>
      <c r="DB105" s="579">
        <v>0</v>
      </c>
      <c r="DC105" s="579">
        <v>0</v>
      </c>
      <c r="DD105" s="579">
        <v>0</v>
      </c>
      <c r="DE105" s="579">
        <v>0</v>
      </c>
      <c r="DF105" s="579">
        <v>4.1739521370032993</v>
      </c>
      <c r="DG105" s="579">
        <v>5.4024399080939833</v>
      </c>
      <c r="DH105" s="579">
        <v>5.3587996520012604</v>
      </c>
      <c r="DI105" s="579">
        <v>5.3101239817439927</v>
      </c>
      <c r="DJ105" s="579">
        <v>5.2575318782476357</v>
      </c>
      <c r="DK105" s="579">
        <v>5.2004638510494585</v>
      </c>
      <c r="DL105" s="579">
        <v>5.1411578620003739</v>
      </c>
      <c r="DM105" s="579">
        <v>5.0796139111003811</v>
      </c>
      <c r="DN105" s="579">
        <v>5.0180699602003873</v>
      </c>
      <c r="DO105" s="579">
        <v>4.9576449902258481</v>
      </c>
      <c r="DP105" s="579">
        <v>4.8994579821022173</v>
      </c>
      <c r="DQ105" s="579">
        <v>4.8440684262922238</v>
      </c>
      <c r="DR105" s="579">
        <v>4.7931547941840478</v>
      </c>
      <c r="DS105" s="579">
        <v>4.7472765762404148</v>
      </c>
      <c r="DT105" s="579">
        <v>4.7058742819986019</v>
      </c>
      <c r="DU105" s="579">
        <v>4.6695074019213321</v>
      </c>
      <c r="DV105" s="579">
        <v>4.6376164455458806</v>
      </c>
      <c r="DW105" s="579">
        <v>4.6107609033349748</v>
      </c>
      <c r="DX105" s="579">
        <v>4.5872623039004319</v>
      </c>
      <c r="DY105" s="147"/>
      <c r="DZ105" s="572">
        <v>0</v>
      </c>
      <c r="EA105" s="572">
        <v>0</v>
      </c>
      <c r="EB105" s="572">
        <v>0</v>
      </c>
      <c r="EC105" s="572">
        <v>0</v>
      </c>
      <c r="ED105" s="572">
        <v>0</v>
      </c>
      <c r="EE105" s="572">
        <v>0</v>
      </c>
      <c r="EF105" s="572">
        <v>0</v>
      </c>
      <c r="EG105" s="572">
        <v>0</v>
      </c>
      <c r="EH105" s="572">
        <v>0</v>
      </c>
      <c r="EI105" s="572">
        <v>0</v>
      </c>
      <c r="EJ105" s="572">
        <v>0</v>
      </c>
      <c r="EK105" s="572">
        <v>0</v>
      </c>
      <c r="EL105" s="572">
        <v>0</v>
      </c>
      <c r="EM105" s="572">
        <v>0</v>
      </c>
      <c r="EN105" s="572">
        <v>0</v>
      </c>
      <c r="EO105" s="572">
        <v>0</v>
      </c>
      <c r="EP105" s="572">
        <v>0</v>
      </c>
      <c r="EQ105" s="572">
        <v>0</v>
      </c>
      <c r="ER105" s="572">
        <v>0</v>
      </c>
      <c r="ES105" s="572">
        <v>0</v>
      </c>
      <c r="ET105" s="572">
        <v>0</v>
      </c>
      <c r="EU105" s="572">
        <v>0</v>
      </c>
      <c r="EV105" s="572">
        <v>0</v>
      </c>
      <c r="EW105" s="572">
        <v>0</v>
      </c>
      <c r="EX105" s="572">
        <v>0</v>
      </c>
      <c r="EY105" s="572">
        <v>0</v>
      </c>
      <c r="EZ105" s="572">
        <v>0</v>
      </c>
      <c r="FA105" s="572">
        <v>0</v>
      </c>
      <c r="FB105" s="572">
        <v>0</v>
      </c>
      <c r="FC105" s="572">
        <v>0</v>
      </c>
      <c r="FD105" s="147"/>
      <c r="FE105" s="572">
        <v>0</v>
      </c>
      <c r="FF105" s="572">
        <v>0</v>
      </c>
      <c r="FG105" s="572">
        <v>0</v>
      </c>
      <c r="FH105" s="572">
        <v>0</v>
      </c>
      <c r="FI105" s="572">
        <v>0</v>
      </c>
      <c r="FJ105" s="572">
        <v>0</v>
      </c>
      <c r="FK105" s="572">
        <v>0</v>
      </c>
      <c r="FL105" s="572">
        <v>0</v>
      </c>
      <c r="FM105" s="572">
        <v>0</v>
      </c>
      <c r="FN105" s="572">
        <v>0</v>
      </c>
      <c r="FO105" s="572">
        <v>0</v>
      </c>
      <c r="FP105" s="572">
        <v>0</v>
      </c>
      <c r="FQ105" s="572">
        <v>0</v>
      </c>
      <c r="FR105" s="572">
        <v>0</v>
      </c>
      <c r="FS105" s="572">
        <v>0</v>
      </c>
      <c r="FT105" s="572">
        <v>0</v>
      </c>
      <c r="FU105" s="572">
        <v>0</v>
      </c>
      <c r="FV105" s="572">
        <v>0</v>
      </c>
      <c r="FW105" s="572">
        <v>0</v>
      </c>
      <c r="FX105" s="572">
        <v>0</v>
      </c>
      <c r="FY105" s="572">
        <v>0</v>
      </c>
      <c r="FZ105" s="572">
        <v>0</v>
      </c>
      <c r="GA105" s="572">
        <v>0</v>
      </c>
      <c r="GB105" s="572">
        <v>0</v>
      </c>
      <c r="GC105" s="572">
        <v>0</v>
      </c>
      <c r="GD105" s="572">
        <v>0</v>
      </c>
      <c r="GE105" s="572">
        <v>0</v>
      </c>
      <c r="GF105" s="572">
        <v>0</v>
      </c>
      <c r="GG105" s="572">
        <v>0</v>
      </c>
      <c r="GH105" s="572">
        <v>0</v>
      </c>
    </row>
    <row r="106" spans="1:190" x14ac:dyDescent="0.15">
      <c r="A106">
        <f t="shared" si="7"/>
        <v>98</v>
      </c>
      <c r="B106" s="67" t="str">
        <f ca="1">OFFSET(Inputs!$E$10,$A106,0)</f>
        <v>Fed 33</v>
      </c>
      <c r="C106" s="67">
        <f ca="1">OFFSET(Inputs!$B$10,$A106,0)</f>
        <v>98</v>
      </c>
      <c r="D106" s="69" t="str">
        <f ca="1">OFFSET(Inputs!$D$10,$A106,0)&amp;" - "&amp;OFFSET(Inputs!$F$10,$A106,0)</f>
        <v>2016-18 Fed App - Walk-in Coolers and Freezers (Door)</v>
      </c>
      <c r="E106" s="24"/>
      <c r="F106" s="585">
        <v>0</v>
      </c>
      <c r="G106" s="585">
        <v>0</v>
      </c>
      <c r="H106" s="585">
        <v>0</v>
      </c>
      <c r="I106" s="585">
        <v>0</v>
      </c>
      <c r="J106" s="585">
        <v>0</v>
      </c>
      <c r="K106" s="585">
        <v>0</v>
      </c>
      <c r="L106" s="585">
        <v>0</v>
      </c>
      <c r="M106" s="585">
        <v>0</v>
      </c>
      <c r="N106" s="585">
        <v>0</v>
      </c>
      <c r="O106" s="585">
        <v>0</v>
      </c>
      <c r="P106" s="585">
        <v>0</v>
      </c>
      <c r="Q106" s="585">
        <v>3.7964312733572583</v>
      </c>
      <c r="R106" s="585">
        <v>6.5985591179780902</v>
      </c>
      <c r="S106" s="585">
        <v>6.5985591179780902</v>
      </c>
      <c r="T106" s="585">
        <v>6.5985591179780902</v>
      </c>
      <c r="U106" s="585">
        <v>6.5985591179780902</v>
      </c>
      <c r="V106" s="585">
        <v>6.5985591179780902</v>
      </c>
      <c r="W106" s="585">
        <v>6.5985591179780902</v>
      </c>
      <c r="X106" s="585">
        <v>6.5985591179780902</v>
      </c>
      <c r="Y106" s="585">
        <v>6.5985591179780902</v>
      </c>
      <c r="Z106" s="585">
        <v>6.5985591179780902</v>
      </c>
      <c r="AA106" s="585">
        <v>6.5985591179780902</v>
      </c>
      <c r="AB106" s="585">
        <v>6.5985591179780902</v>
      </c>
      <c r="AC106" s="585">
        <v>6.5985591179780902</v>
      </c>
      <c r="AD106" s="585">
        <v>6.5985591179780902</v>
      </c>
      <c r="AE106" s="585">
        <v>6.5985591179780902</v>
      </c>
      <c r="AF106" s="585">
        <v>6.5985591179780902</v>
      </c>
      <c r="AG106" s="585">
        <v>6.5985591179780902</v>
      </c>
      <c r="AH106" s="585">
        <v>6.5985591179780902</v>
      </c>
      <c r="AI106" s="585">
        <v>6.5985591179780902</v>
      </c>
      <c r="AJ106" s="147"/>
      <c r="AK106" s="572">
        <v>0</v>
      </c>
      <c r="AL106" s="572">
        <v>0</v>
      </c>
      <c r="AM106" s="572">
        <v>0</v>
      </c>
      <c r="AN106" s="572">
        <v>0</v>
      </c>
      <c r="AO106" s="572">
        <v>0</v>
      </c>
      <c r="AP106" s="572">
        <v>0</v>
      </c>
      <c r="AQ106" s="572">
        <v>0</v>
      </c>
      <c r="AR106" s="572">
        <v>0</v>
      </c>
      <c r="AS106" s="572">
        <v>0</v>
      </c>
      <c r="AT106" s="572">
        <v>0</v>
      </c>
      <c r="AU106" s="572">
        <v>0</v>
      </c>
      <c r="AV106" s="572">
        <v>0.81046214823630747</v>
      </c>
      <c r="AW106" s="572">
        <v>1.3112656679246057</v>
      </c>
      <c r="AX106" s="572">
        <v>1.2212613215553847</v>
      </c>
      <c r="AY106" s="572">
        <v>1.1394391884924564</v>
      </c>
      <c r="AZ106" s="572">
        <v>1.0663271534652594</v>
      </c>
      <c r="BA106" s="572">
        <v>1.0019252164737933</v>
      </c>
      <c r="BB106" s="572">
        <v>0.94623337751805792</v>
      </c>
      <c r="BC106" s="572">
        <v>0.89819586713917743</v>
      </c>
      <c r="BD106" s="572">
        <v>0.85728480060771317</v>
      </c>
      <c r="BE106" s="572">
        <v>0.82270835082950777</v>
      </c>
      <c r="BF106" s="572">
        <v>0.7939386330751238</v>
      </c>
      <c r="BG106" s="572">
        <v>0.76991987788568317</v>
      </c>
      <c r="BH106" s="572">
        <v>0.74986025816703006</v>
      </c>
      <c r="BI106" s="572">
        <v>0.7334958315544442</v>
      </c>
      <c r="BJ106" s="572">
        <v>0.720034770953769</v>
      </c>
      <c r="BK106" s="572">
        <v>0.7089491916355658</v>
      </c>
      <c r="BL106" s="572">
        <v>0.69971120887039617</v>
      </c>
      <c r="BM106" s="572">
        <v>0.69232082265826123</v>
      </c>
      <c r="BN106" s="572">
        <v>0.68625014826972097</v>
      </c>
      <c r="BO106" s="147"/>
      <c r="BP106" s="579">
        <v>0</v>
      </c>
      <c r="BQ106" s="579">
        <v>0</v>
      </c>
      <c r="BR106" s="579">
        <v>0</v>
      </c>
      <c r="BS106" s="579">
        <v>0</v>
      </c>
      <c r="BT106" s="579">
        <v>0</v>
      </c>
      <c r="BU106" s="579">
        <v>0</v>
      </c>
      <c r="BV106" s="579">
        <v>0</v>
      </c>
      <c r="BW106" s="579">
        <v>0</v>
      </c>
      <c r="BX106" s="579">
        <v>0</v>
      </c>
      <c r="BY106" s="579">
        <v>0</v>
      </c>
      <c r="BZ106" s="579">
        <v>0</v>
      </c>
      <c r="CA106" s="579">
        <v>0.49953043070490238</v>
      </c>
      <c r="CB106" s="579">
        <v>0.86823146289185393</v>
      </c>
      <c r="CC106" s="579">
        <v>0.86823146289185393</v>
      </c>
      <c r="CD106" s="579">
        <v>0.86823146289185393</v>
      </c>
      <c r="CE106" s="579">
        <v>0.86823146289185393</v>
      </c>
      <c r="CF106" s="579">
        <v>0.86823146289185393</v>
      </c>
      <c r="CG106" s="579">
        <v>0.86823146289185393</v>
      </c>
      <c r="CH106" s="579">
        <v>0.86823146289185393</v>
      </c>
      <c r="CI106" s="579">
        <v>0.86823146289185393</v>
      </c>
      <c r="CJ106" s="579">
        <v>0.86823146289185393</v>
      </c>
      <c r="CK106" s="579">
        <v>0.86823146289185393</v>
      </c>
      <c r="CL106" s="579">
        <v>0.86823146289185393</v>
      </c>
      <c r="CM106" s="579">
        <v>0.86823146289185393</v>
      </c>
      <c r="CN106" s="579">
        <v>0.86823146289185393</v>
      </c>
      <c r="CO106" s="579">
        <v>0.86823146289185393</v>
      </c>
      <c r="CP106" s="579">
        <v>0.86823146289185393</v>
      </c>
      <c r="CQ106" s="579">
        <v>0.86823146289185393</v>
      </c>
      <c r="CR106" s="579">
        <v>0.86823146289185393</v>
      </c>
      <c r="CS106" s="579">
        <v>0.86823146289185393</v>
      </c>
      <c r="CT106" s="218"/>
      <c r="CU106" s="579">
        <v>0</v>
      </c>
      <c r="CV106" s="579">
        <v>0</v>
      </c>
      <c r="CW106" s="579">
        <v>0</v>
      </c>
      <c r="CX106" s="579">
        <v>0</v>
      </c>
      <c r="CY106" s="579">
        <v>0</v>
      </c>
      <c r="CZ106" s="579">
        <v>0</v>
      </c>
      <c r="DA106" s="579">
        <v>0</v>
      </c>
      <c r="DB106" s="579">
        <v>0</v>
      </c>
      <c r="DC106" s="579">
        <v>0</v>
      </c>
      <c r="DD106" s="579">
        <v>0</v>
      </c>
      <c r="DE106" s="579">
        <v>0</v>
      </c>
      <c r="DF106" s="579">
        <v>0.10663975634688255</v>
      </c>
      <c r="DG106" s="579">
        <v>0.17253495630586921</v>
      </c>
      <c r="DH106" s="579">
        <v>0.16069227915202433</v>
      </c>
      <c r="DI106" s="579">
        <v>0.14992620901216533</v>
      </c>
      <c r="DJ106" s="579">
        <v>0.14030620440332359</v>
      </c>
      <c r="DK106" s="579">
        <v>0.13183226532549908</v>
      </c>
      <c r="DL106" s="579">
        <v>0.12450439177869188</v>
      </c>
      <c r="DM106" s="579">
        <v>0.11818366672883915</v>
      </c>
      <c r="DN106" s="579">
        <v>0.11280063165890966</v>
      </c>
      <c r="DO106" s="579">
        <v>0.10825109879335632</v>
      </c>
      <c r="DP106" s="579">
        <v>0.10446560961514786</v>
      </c>
      <c r="DQ106" s="579">
        <v>0.10130524709022147</v>
      </c>
      <c r="DR106" s="579">
        <v>9.8665823443030279E-2</v>
      </c>
      <c r="DS106" s="579">
        <v>9.6512609415058515E-2</v>
      </c>
      <c r="DT106" s="579">
        <v>9.4741417230759128E-2</v>
      </c>
      <c r="DU106" s="579">
        <v>9.3282788373100792E-2</v>
      </c>
      <c r="DV106" s="579">
        <v>9.2067264325052175E-2</v>
      </c>
      <c r="DW106" s="579">
        <v>9.1094845086613335E-2</v>
      </c>
      <c r="DX106" s="579">
        <v>9.0296072140752845E-2</v>
      </c>
      <c r="DY106" s="147"/>
      <c r="DZ106" s="572">
        <v>0</v>
      </c>
      <c r="EA106" s="572">
        <v>0</v>
      </c>
      <c r="EB106" s="572">
        <v>0</v>
      </c>
      <c r="EC106" s="572">
        <v>0</v>
      </c>
      <c r="ED106" s="572">
        <v>0</v>
      </c>
      <c r="EE106" s="572">
        <v>0</v>
      </c>
      <c r="EF106" s="572">
        <v>0</v>
      </c>
      <c r="EG106" s="572">
        <v>0</v>
      </c>
      <c r="EH106" s="572">
        <v>0</v>
      </c>
      <c r="EI106" s="572">
        <v>0</v>
      </c>
      <c r="EJ106" s="572">
        <v>0</v>
      </c>
      <c r="EK106" s="572">
        <v>0</v>
      </c>
      <c r="EL106" s="572">
        <v>0</v>
      </c>
      <c r="EM106" s="572">
        <v>0</v>
      </c>
      <c r="EN106" s="572">
        <v>0</v>
      </c>
      <c r="EO106" s="572">
        <v>0</v>
      </c>
      <c r="EP106" s="572">
        <v>0</v>
      </c>
      <c r="EQ106" s="572">
        <v>0</v>
      </c>
      <c r="ER106" s="572">
        <v>0</v>
      </c>
      <c r="ES106" s="572">
        <v>0</v>
      </c>
      <c r="ET106" s="572">
        <v>0</v>
      </c>
      <c r="EU106" s="572">
        <v>0</v>
      </c>
      <c r="EV106" s="572">
        <v>0</v>
      </c>
      <c r="EW106" s="572">
        <v>0</v>
      </c>
      <c r="EX106" s="572">
        <v>0</v>
      </c>
      <c r="EY106" s="572">
        <v>0</v>
      </c>
      <c r="EZ106" s="572">
        <v>0</v>
      </c>
      <c r="FA106" s="572">
        <v>0</v>
      </c>
      <c r="FB106" s="572">
        <v>0</v>
      </c>
      <c r="FC106" s="572">
        <v>0</v>
      </c>
      <c r="FD106" s="147"/>
      <c r="FE106" s="572">
        <v>0</v>
      </c>
      <c r="FF106" s="572">
        <v>0</v>
      </c>
      <c r="FG106" s="572">
        <v>0</v>
      </c>
      <c r="FH106" s="572">
        <v>0</v>
      </c>
      <c r="FI106" s="572">
        <v>0</v>
      </c>
      <c r="FJ106" s="572">
        <v>0</v>
      </c>
      <c r="FK106" s="572">
        <v>0</v>
      </c>
      <c r="FL106" s="572">
        <v>0</v>
      </c>
      <c r="FM106" s="572">
        <v>0</v>
      </c>
      <c r="FN106" s="572">
        <v>0</v>
      </c>
      <c r="FO106" s="572">
        <v>0</v>
      </c>
      <c r="FP106" s="572">
        <v>0</v>
      </c>
      <c r="FQ106" s="572">
        <v>0</v>
      </c>
      <c r="FR106" s="572">
        <v>0</v>
      </c>
      <c r="FS106" s="572">
        <v>0</v>
      </c>
      <c r="FT106" s="572">
        <v>0</v>
      </c>
      <c r="FU106" s="572">
        <v>0</v>
      </c>
      <c r="FV106" s="572">
        <v>0</v>
      </c>
      <c r="FW106" s="572">
        <v>0</v>
      </c>
      <c r="FX106" s="572">
        <v>0</v>
      </c>
      <c r="FY106" s="572">
        <v>0</v>
      </c>
      <c r="FZ106" s="572">
        <v>0</v>
      </c>
      <c r="GA106" s="572">
        <v>0</v>
      </c>
      <c r="GB106" s="572">
        <v>0</v>
      </c>
      <c r="GC106" s="572">
        <v>0</v>
      </c>
      <c r="GD106" s="572">
        <v>0</v>
      </c>
      <c r="GE106" s="572">
        <v>0</v>
      </c>
      <c r="GF106" s="572">
        <v>0</v>
      </c>
      <c r="GG106" s="572">
        <v>0</v>
      </c>
      <c r="GH106" s="572">
        <v>0</v>
      </c>
    </row>
    <row r="107" spans="1:190" x14ac:dyDescent="0.15">
      <c r="A107">
        <f t="shared" si="7"/>
        <v>99</v>
      </c>
      <c r="B107" s="67" t="str">
        <f ca="1">OFFSET(Inputs!$E$10,$A107,0)</f>
        <v>Fed 34</v>
      </c>
      <c r="C107" s="67">
        <f ca="1">OFFSET(Inputs!$B$10,$A107,0)</f>
        <v>99</v>
      </c>
      <c r="D107" s="69" t="str">
        <f ca="1">OFFSET(Inputs!$D$10,$A107,0)&amp;" - "&amp;OFFSET(Inputs!$F$10,$A107,0)</f>
        <v>2016-18 Fed App - Walk-in Coolers and Freezers (Systems)</v>
      </c>
      <c r="E107" s="24"/>
      <c r="F107" s="585">
        <v>0</v>
      </c>
      <c r="G107" s="585">
        <v>0</v>
      </c>
      <c r="H107" s="585">
        <v>0</v>
      </c>
      <c r="I107" s="585">
        <v>0</v>
      </c>
      <c r="J107" s="585">
        <v>0</v>
      </c>
      <c r="K107" s="585">
        <v>0</v>
      </c>
      <c r="L107" s="585">
        <v>0</v>
      </c>
      <c r="M107" s="585">
        <v>0</v>
      </c>
      <c r="N107" s="585">
        <v>0</v>
      </c>
      <c r="O107" s="585">
        <v>0</v>
      </c>
      <c r="P107" s="585">
        <v>0</v>
      </c>
      <c r="Q107" s="585">
        <v>70.05610571832284</v>
      </c>
      <c r="R107" s="585">
        <v>121.76418374851347</v>
      </c>
      <c r="S107" s="585">
        <v>121.76418374851347</v>
      </c>
      <c r="T107" s="585">
        <v>121.76418374851347</v>
      </c>
      <c r="U107" s="585">
        <v>121.76418374851347</v>
      </c>
      <c r="V107" s="585">
        <v>121.76418374851347</v>
      </c>
      <c r="W107" s="585">
        <v>121.76418374851347</v>
      </c>
      <c r="X107" s="585">
        <v>121.76418374851347</v>
      </c>
      <c r="Y107" s="585">
        <v>121.76418374851347</v>
      </c>
      <c r="Z107" s="585">
        <v>121.76418374851347</v>
      </c>
      <c r="AA107" s="585">
        <v>121.76418374851347</v>
      </c>
      <c r="AB107" s="585">
        <v>121.76418374851347</v>
      </c>
      <c r="AC107" s="585">
        <v>121.76418374851347</v>
      </c>
      <c r="AD107" s="585">
        <v>121.76418374851347</v>
      </c>
      <c r="AE107" s="585">
        <v>121.76418374851347</v>
      </c>
      <c r="AF107" s="585">
        <v>121.76418374851347</v>
      </c>
      <c r="AG107" s="585">
        <v>121.76418374851347</v>
      </c>
      <c r="AH107" s="585">
        <v>121.76418374851347</v>
      </c>
      <c r="AI107" s="585">
        <v>121.76418374851347</v>
      </c>
      <c r="AJ107" s="147"/>
      <c r="AK107" s="572">
        <v>0</v>
      </c>
      <c r="AL107" s="572">
        <v>0</v>
      </c>
      <c r="AM107" s="572">
        <v>0</v>
      </c>
      <c r="AN107" s="572">
        <v>0</v>
      </c>
      <c r="AO107" s="572">
        <v>0</v>
      </c>
      <c r="AP107" s="572">
        <v>0</v>
      </c>
      <c r="AQ107" s="572">
        <v>0</v>
      </c>
      <c r="AR107" s="572">
        <v>0</v>
      </c>
      <c r="AS107" s="572">
        <v>0</v>
      </c>
      <c r="AT107" s="572">
        <v>0</v>
      </c>
      <c r="AU107" s="572">
        <v>0</v>
      </c>
      <c r="AV107" s="572">
        <v>7.0056105718322854</v>
      </c>
      <c r="AW107" s="572">
        <v>12.17641837485135</v>
      </c>
      <c r="AX107" s="572">
        <v>12.17641837485135</v>
      </c>
      <c r="AY107" s="572">
        <v>12.17641837485135</v>
      </c>
      <c r="AZ107" s="572">
        <v>12.17641837485135</v>
      </c>
      <c r="BA107" s="572">
        <v>12.17641837485135</v>
      </c>
      <c r="BB107" s="572">
        <v>12.17641837485135</v>
      </c>
      <c r="BC107" s="572">
        <v>12.17641837485135</v>
      </c>
      <c r="BD107" s="572">
        <v>12.17641837485135</v>
      </c>
      <c r="BE107" s="572">
        <v>12.17641837485135</v>
      </c>
      <c r="BF107" s="572">
        <v>12.17641837485135</v>
      </c>
      <c r="BG107" s="572">
        <v>12.17641837485135</v>
      </c>
      <c r="BH107" s="572">
        <v>12.17641837485135</v>
      </c>
      <c r="BI107" s="572">
        <v>12.17641837485135</v>
      </c>
      <c r="BJ107" s="572">
        <v>12.17641837485135</v>
      </c>
      <c r="BK107" s="572">
        <v>12.17641837485135</v>
      </c>
      <c r="BL107" s="572">
        <v>12.17641837485135</v>
      </c>
      <c r="BM107" s="572">
        <v>12.17641837485135</v>
      </c>
      <c r="BN107" s="572">
        <v>12.17641837485135</v>
      </c>
      <c r="BO107" s="147"/>
      <c r="BP107" s="579">
        <v>0</v>
      </c>
      <c r="BQ107" s="579">
        <v>0</v>
      </c>
      <c r="BR107" s="579">
        <v>0</v>
      </c>
      <c r="BS107" s="579">
        <v>0</v>
      </c>
      <c r="BT107" s="579">
        <v>0</v>
      </c>
      <c r="BU107" s="579">
        <v>0</v>
      </c>
      <c r="BV107" s="579">
        <v>0</v>
      </c>
      <c r="BW107" s="579">
        <v>0</v>
      </c>
      <c r="BX107" s="579">
        <v>0</v>
      </c>
      <c r="BY107" s="579">
        <v>0</v>
      </c>
      <c r="BZ107" s="579">
        <v>0</v>
      </c>
      <c r="CA107" s="579">
        <v>9.1924238016443027</v>
      </c>
      <c r="CB107" s="579">
        <v>15.977308036191282</v>
      </c>
      <c r="CC107" s="579">
        <v>15.977308036191282</v>
      </c>
      <c r="CD107" s="579">
        <v>15.977308036191282</v>
      </c>
      <c r="CE107" s="579">
        <v>15.977308036191282</v>
      </c>
      <c r="CF107" s="579">
        <v>15.977308036191282</v>
      </c>
      <c r="CG107" s="579">
        <v>15.977308036191282</v>
      </c>
      <c r="CH107" s="579">
        <v>15.977308036191282</v>
      </c>
      <c r="CI107" s="579">
        <v>15.977308036191282</v>
      </c>
      <c r="CJ107" s="579">
        <v>15.977308036191282</v>
      </c>
      <c r="CK107" s="579">
        <v>15.977308036191282</v>
      </c>
      <c r="CL107" s="579">
        <v>15.977308036191282</v>
      </c>
      <c r="CM107" s="579">
        <v>15.977308036191282</v>
      </c>
      <c r="CN107" s="579">
        <v>15.977308036191282</v>
      </c>
      <c r="CO107" s="579">
        <v>15.977308036191282</v>
      </c>
      <c r="CP107" s="579">
        <v>15.977308036191282</v>
      </c>
      <c r="CQ107" s="579">
        <v>15.977308036191282</v>
      </c>
      <c r="CR107" s="579">
        <v>15.977308036191282</v>
      </c>
      <c r="CS107" s="579">
        <v>15.977308036191282</v>
      </c>
      <c r="CT107" s="218"/>
      <c r="CU107" s="579">
        <v>0</v>
      </c>
      <c r="CV107" s="579">
        <v>0</v>
      </c>
      <c r="CW107" s="579">
        <v>0</v>
      </c>
      <c r="CX107" s="579">
        <v>0</v>
      </c>
      <c r="CY107" s="579">
        <v>0</v>
      </c>
      <c r="CZ107" s="579">
        <v>0</v>
      </c>
      <c r="DA107" s="579">
        <v>0</v>
      </c>
      <c r="DB107" s="579">
        <v>0</v>
      </c>
      <c r="DC107" s="579">
        <v>0</v>
      </c>
      <c r="DD107" s="579">
        <v>0</v>
      </c>
      <c r="DE107" s="579">
        <v>0</v>
      </c>
      <c r="DF107" s="579">
        <v>0.91924238016443049</v>
      </c>
      <c r="DG107" s="579">
        <v>1.5977308036191287</v>
      </c>
      <c r="DH107" s="579">
        <v>1.5977308036191287</v>
      </c>
      <c r="DI107" s="579">
        <v>1.5977308036191287</v>
      </c>
      <c r="DJ107" s="579">
        <v>1.5977308036191287</v>
      </c>
      <c r="DK107" s="579">
        <v>1.5977308036191287</v>
      </c>
      <c r="DL107" s="579">
        <v>1.5977308036191287</v>
      </c>
      <c r="DM107" s="579">
        <v>1.5977308036191287</v>
      </c>
      <c r="DN107" s="579">
        <v>1.5977308036191287</v>
      </c>
      <c r="DO107" s="579">
        <v>1.5977308036191287</v>
      </c>
      <c r="DP107" s="579">
        <v>1.5977308036191287</v>
      </c>
      <c r="DQ107" s="579">
        <v>1.5977308036191287</v>
      </c>
      <c r="DR107" s="579">
        <v>1.5977308036191287</v>
      </c>
      <c r="DS107" s="579">
        <v>1.5977308036191287</v>
      </c>
      <c r="DT107" s="579">
        <v>1.5977308036191287</v>
      </c>
      <c r="DU107" s="579">
        <v>1.5977308036191287</v>
      </c>
      <c r="DV107" s="579">
        <v>1.5977308036191287</v>
      </c>
      <c r="DW107" s="579">
        <v>1.5977308036191287</v>
      </c>
      <c r="DX107" s="579">
        <v>1.5977308036191287</v>
      </c>
      <c r="DY107" s="147"/>
      <c r="DZ107" s="572">
        <v>0</v>
      </c>
      <c r="EA107" s="572">
        <v>0</v>
      </c>
      <c r="EB107" s="572">
        <v>0</v>
      </c>
      <c r="EC107" s="572">
        <v>0</v>
      </c>
      <c r="ED107" s="572">
        <v>0</v>
      </c>
      <c r="EE107" s="572">
        <v>0</v>
      </c>
      <c r="EF107" s="572">
        <v>0</v>
      </c>
      <c r="EG107" s="572">
        <v>0</v>
      </c>
      <c r="EH107" s="572">
        <v>0</v>
      </c>
      <c r="EI107" s="572">
        <v>0</v>
      </c>
      <c r="EJ107" s="572">
        <v>0</v>
      </c>
      <c r="EK107" s="572">
        <v>0</v>
      </c>
      <c r="EL107" s="572">
        <v>0</v>
      </c>
      <c r="EM107" s="572">
        <v>0</v>
      </c>
      <c r="EN107" s="572">
        <v>0</v>
      </c>
      <c r="EO107" s="572">
        <v>0</v>
      </c>
      <c r="EP107" s="572">
        <v>0</v>
      </c>
      <c r="EQ107" s="572">
        <v>0</v>
      </c>
      <c r="ER107" s="572">
        <v>0</v>
      </c>
      <c r="ES107" s="572">
        <v>0</v>
      </c>
      <c r="ET107" s="572">
        <v>0</v>
      </c>
      <c r="EU107" s="572">
        <v>0</v>
      </c>
      <c r="EV107" s="572">
        <v>0</v>
      </c>
      <c r="EW107" s="572">
        <v>0</v>
      </c>
      <c r="EX107" s="572">
        <v>0</v>
      </c>
      <c r="EY107" s="572">
        <v>0</v>
      </c>
      <c r="EZ107" s="572">
        <v>0</v>
      </c>
      <c r="FA107" s="572">
        <v>0</v>
      </c>
      <c r="FB107" s="572">
        <v>0</v>
      </c>
      <c r="FC107" s="572">
        <v>0</v>
      </c>
      <c r="FD107" s="147"/>
      <c r="FE107" s="572">
        <v>0</v>
      </c>
      <c r="FF107" s="572">
        <v>0</v>
      </c>
      <c r="FG107" s="572">
        <v>0</v>
      </c>
      <c r="FH107" s="572">
        <v>0</v>
      </c>
      <c r="FI107" s="572">
        <v>0</v>
      </c>
      <c r="FJ107" s="572">
        <v>0</v>
      </c>
      <c r="FK107" s="572">
        <v>0</v>
      </c>
      <c r="FL107" s="572">
        <v>0</v>
      </c>
      <c r="FM107" s="572">
        <v>0</v>
      </c>
      <c r="FN107" s="572">
        <v>0</v>
      </c>
      <c r="FO107" s="572">
        <v>0</v>
      </c>
      <c r="FP107" s="572">
        <v>0</v>
      </c>
      <c r="FQ107" s="572">
        <v>0</v>
      </c>
      <c r="FR107" s="572">
        <v>0</v>
      </c>
      <c r="FS107" s="572">
        <v>0</v>
      </c>
      <c r="FT107" s="572">
        <v>0</v>
      </c>
      <c r="FU107" s="572">
        <v>0</v>
      </c>
      <c r="FV107" s="572">
        <v>0</v>
      </c>
      <c r="FW107" s="572">
        <v>0</v>
      </c>
      <c r="FX107" s="572">
        <v>0</v>
      </c>
      <c r="FY107" s="572">
        <v>0</v>
      </c>
      <c r="FZ107" s="572">
        <v>0</v>
      </c>
      <c r="GA107" s="572">
        <v>0</v>
      </c>
      <c r="GB107" s="572">
        <v>0</v>
      </c>
      <c r="GC107" s="572">
        <v>0</v>
      </c>
      <c r="GD107" s="572">
        <v>0</v>
      </c>
      <c r="GE107" s="572">
        <v>0</v>
      </c>
      <c r="GF107" s="572">
        <v>0</v>
      </c>
      <c r="GG107" s="572">
        <v>0</v>
      </c>
      <c r="GH107" s="572">
        <v>0</v>
      </c>
    </row>
    <row r="108" spans="1:190" x14ac:dyDescent="0.15">
      <c r="A108">
        <f t="shared" si="7"/>
        <v>100</v>
      </c>
      <c r="B108" s="67" t="str">
        <f ca="1">OFFSET(Inputs!$E$10,$A108,0)</f>
        <v>Fed 35</v>
      </c>
      <c r="C108" s="67">
        <f ca="1">OFFSET(Inputs!$B$10,$A108,0)</f>
        <v>100</v>
      </c>
      <c r="D108" s="69" t="str">
        <f ca="1">OFFSET(Inputs!$D$10,$A108,0)&amp;" - "&amp;OFFSET(Inputs!$F$10,$A108,0)</f>
        <v>2016-18 Fed App - Air-Cooled Commercial Package ACs and HPs - Tier 1</v>
      </c>
      <c r="E108" s="24"/>
      <c r="F108" s="585">
        <v>0</v>
      </c>
      <c r="G108" s="585">
        <v>0</v>
      </c>
      <c r="H108" s="585">
        <v>0</v>
      </c>
      <c r="I108" s="585">
        <v>0</v>
      </c>
      <c r="J108" s="585">
        <v>0</v>
      </c>
      <c r="K108" s="585">
        <v>0</v>
      </c>
      <c r="L108" s="585">
        <v>0</v>
      </c>
      <c r="M108" s="585">
        <v>0</v>
      </c>
      <c r="N108" s="585">
        <v>0</v>
      </c>
      <c r="O108" s="585">
        <v>0</v>
      </c>
      <c r="P108" s="585">
        <v>0</v>
      </c>
      <c r="Q108" s="585">
        <v>0</v>
      </c>
      <c r="R108" s="585">
        <v>11.911932430846923</v>
      </c>
      <c r="S108" s="585">
        <v>11.911932430846923</v>
      </c>
      <c r="T108" s="585">
        <v>11.911932430846923</v>
      </c>
      <c r="U108" s="585">
        <v>11.911932430846923</v>
      </c>
      <c r="V108" s="585">
        <v>11.911932430846923</v>
      </c>
      <c r="W108" s="585">
        <v>11.911932430846923</v>
      </c>
      <c r="X108" s="585">
        <v>11.911932430846923</v>
      </c>
      <c r="Y108" s="585">
        <v>11.911932430846923</v>
      </c>
      <c r="Z108" s="585">
        <v>11.911932430846923</v>
      </c>
      <c r="AA108" s="585">
        <v>11.911932430846923</v>
      </c>
      <c r="AB108" s="585">
        <v>11.911932430846923</v>
      </c>
      <c r="AC108" s="585">
        <v>11.911932430846923</v>
      </c>
      <c r="AD108" s="585">
        <v>11.911932430846923</v>
      </c>
      <c r="AE108" s="585">
        <v>11.911932430846923</v>
      </c>
      <c r="AF108" s="585">
        <v>11.911932430846923</v>
      </c>
      <c r="AG108" s="585">
        <v>11.911932430846923</v>
      </c>
      <c r="AH108" s="585">
        <v>11.911932430846923</v>
      </c>
      <c r="AI108" s="585">
        <v>11.911932430846923</v>
      </c>
      <c r="AJ108" s="147"/>
      <c r="AK108" s="572">
        <v>0</v>
      </c>
      <c r="AL108" s="572">
        <v>0</v>
      </c>
      <c r="AM108" s="572">
        <v>0</v>
      </c>
      <c r="AN108" s="572">
        <v>0</v>
      </c>
      <c r="AO108" s="572">
        <v>0</v>
      </c>
      <c r="AP108" s="572">
        <v>0</v>
      </c>
      <c r="AQ108" s="572">
        <v>0</v>
      </c>
      <c r="AR108" s="572">
        <v>0</v>
      </c>
      <c r="AS108" s="572">
        <v>0</v>
      </c>
      <c r="AT108" s="572">
        <v>0</v>
      </c>
      <c r="AU108" s="572">
        <v>0</v>
      </c>
      <c r="AV108" s="572">
        <v>0</v>
      </c>
      <c r="AW108" s="572">
        <v>1.3608191608999525</v>
      </c>
      <c r="AX108" s="572">
        <v>1.2860122252342341</v>
      </c>
      <c r="AY108" s="572">
        <v>1.2436057457804186</v>
      </c>
      <c r="AZ108" s="572">
        <v>1.2202583582159587</v>
      </c>
      <c r="BA108" s="572">
        <v>1.2069169938934099</v>
      </c>
      <c r="BB108" s="572">
        <v>1.1997698344349017</v>
      </c>
      <c r="BC108" s="572">
        <v>1.1959580160570307</v>
      </c>
      <c r="BD108" s="572">
        <v>1.1940521068680956</v>
      </c>
      <c r="BE108" s="572">
        <v>1.1926226749763935</v>
      </c>
      <c r="BF108" s="572">
        <v>1.1921461976791596</v>
      </c>
      <c r="BG108" s="572">
        <v>1.191669720381926</v>
      </c>
      <c r="BH108" s="572">
        <v>1.191669720381926</v>
      </c>
      <c r="BI108" s="572">
        <v>1.1911932430846923</v>
      </c>
      <c r="BJ108" s="572">
        <v>1.1911932430846923</v>
      </c>
      <c r="BK108" s="572">
        <v>1.1911932430846923</v>
      </c>
      <c r="BL108" s="572">
        <v>1.1911932430846923</v>
      </c>
      <c r="BM108" s="572">
        <v>1.1911932430846923</v>
      </c>
      <c r="BN108" s="572">
        <v>1.1911932430846923</v>
      </c>
      <c r="BO108" s="147"/>
      <c r="BP108" s="579">
        <v>0</v>
      </c>
      <c r="BQ108" s="579">
        <v>0</v>
      </c>
      <c r="BR108" s="579">
        <v>0</v>
      </c>
      <c r="BS108" s="579">
        <v>0</v>
      </c>
      <c r="BT108" s="579">
        <v>0</v>
      </c>
      <c r="BU108" s="579">
        <v>0</v>
      </c>
      <c r="BV108" s="579">
        <v>0</v>
      </c>
      <c r="BW108" s="579">
        <v>0</v>
      </c>
      <c r="BX108" s="579">
        <v>0</v>
      </c>
      <c r="BY108" s="579">
        <v>0</v>
      </c>
      <c r="BZ108" s="579">
        <v>0</v>
      </c>
      <c r="CA108" s="579">
        <v>0</v>
      </c>
      <c r="CB108" s="579">
        <v>6.1809707071097284</v>
      </c>
      <c r="CC108" s="579">
        <v>6.1809707071097284</v>
      </c>
      <c r="CD108" s="579">
        <v>6.1809707071097284</v>
      </c>
      <c r="CE108" s="579">
        <v>6.1809707071097284</v>
      </c>
      <c r="CF108" s="579">
        <v>6.1809707071097284</v>
      </c>
      <c r="CG108" s="579">
        <v>6.1809707071097284</v>
      </c>
      <c r="CH108" s="579">
        <v>6.1809707071097284</v>
      </c>
      <c r="CI108" s="579">
        <v>6.1809707071097284</v>
      </c>
      <c r="CJ108" s="579">
        <v>6.1809707071097284</v>
      </c>
      <c r="CK108" s="579">
        <v>6.1809707071097284</v>
      </c>
      <c r="CL108" s="579">
        <v>6.1809707071097284</v>
      </c>
      <c r="CM108" s="579">
        <v>6.1809707071097284</v>
      </c>
      <c r="CN108" s="579">
        <v>6.1809707071097284</v>
      </c>
      <c r="CO108" s="579">
        <v>6.1809707071097284</v>
      </c>
      <c r="CP108" s="579">
        <v>6.1809707071097284</v>
      </c>
      <c r="CQ108" s="579">
        <v>6.1809707071097284</v>
      </c>
      <c r="CR108" s="579">
        <v>6.1809707071097284</v>
      </c>
      <c r="CS108" s="579">
        <v>6.1809707071097284</v>
      </c>
      <c r="CT108" s="218"/>
      <c r="CU108" s="579">
        <v>0</v>
      </c>
      <c r="CV108" s="579">
        <v>0</v>
      </c>
      <c r="CW108" s="579">
        <v>0</v>
      </c>
      <c r="CX108" s="579">
        <v>0</v>
      </c>
      <c r="CY108" s="579">
        <v>0</v>
      </c>
      <c r="CZ108" s="579">
        <v>0</v>
      </c>
      <c r="DA108" s="579">
        <v>0</v>
      </c>
      <c r="DB108" s="579">
        <v>0</v>
      </c>
      <c r="DC108" s="579">
        <v>0</v>
      </c>
      <c r="DD108" s="579">
        <v>0</v>
      </c>
      <c r="DE108" s="579">
        <v>0</v>
      </c>
      <c r="DF108" s="579">
        <v>0</v>
      </c>
      <c r="DG108" s="579">
        <v>0.70611409358021548</v>
      </c>
      <c r="DH108" s="579">
        <v>0.66729759753956652</v>
      </c>
      <c r="DI108" s="579">
        <v>0.64529334182225584</v>
      </c>
      <c r="DJ108" s="579">
        <v>0.63317863923632078</v>
      </c>
      <c r="DK108" s="579">
        <v>0.62625595204435747</v>
      </c>
      <c r="DL108" s="579">
        <v>0.62254736962009205</v>
      </c>
      <c r="DM108" s="579">
        <v>0.62056945899381677</v>
      </c>
      <c r="DN108" s="579">
        <v>0.61958050368067952</v>
      </c>
      <c r="DO108" s="579">
        <v>0.61883878719582597</v>
      </c>
      <c r="DP108" s="579">
        <v>0.61859154836754149</v>
      </c>
      <c r="DQ108" s="579">
        <v>0.61834430953925745</v>
      </c>
      <c r="DR108" s="579">
        <v>0.61834430953925745</v>
      </c>
      <c r="DS108" s="579">
        <v>0.61809707071097297</v>
      </c>
      <c r="DT108" s="579">
        <v>0.61809707071097297</v>
      </c>
      <c r="DU108" s="579">
        <v>0.61809707071097297</v>
      </c>
      <c r="DV108" s="579">
        <v>0.61809707071097297</v>
      </c>
      <c r="DW108" s="579">
        <v>0.61809707071097297</v>
      </c>
      <c r="DX108" s="579">
        <v>0.61809707071097297</v>
      </c>
      <c r="DY108" s="147"/>
      <c r="DZ108" s="572">
        <v>0</v>
      </c>
      <c r="EA108" s="572">
        <v>0</v>
      </c>
      <c r="EB108" s="572">
        <v>0</v>
      </c>
      <c r="EC108" s="572">
        <v>0</v>
      </c>
      <c r="ED108" s="572">
        <v>0</v>
      </c>
      <c r="EE108" s="572">
        <v>0</v>
      </c>
      <c r="EF108" s="572">
        <v>0</v>
      </c>
      <c r="EG108" s="572">
        <v>0</v>
      </c>
      <c r="EH108" s="572">
        <v>0</v>
      </c>
      <c r="EI108" s="572">
        <v>0</v>
      </c>
      <c r="EJ108" s="572">
        <v>0</v>
      </c>
      <c r="EK108" s="572">
        <v>0</v>
      </c>
      <c r="EL108" s="572">
        <v>0</v>
      </c>
      <c r="EM108" s="572">
        <v>0</v>
      </c>
      <c r="EN108" s="572">
        <v>0</v>
      </c>
      <c r="EO108" s="572">
        <v>0</v>
      </c>
      <c r="EP108" s="572">
        <v>0</v>
      </c>
      <c r="EQ108" s="572">
        <v>0</v>
      </c>
      <c r="ER108" s="572">
        <v>0</v>
      </c>
      <c r="ES108" s="572">
        <v>0</v>
      </c>
      <c r="ET108" s="572">
        <v>0</v>
      </c>
      <c r="EU108" s="572">
        <v>0</v>
      </c>
      <c r="EV108" s="572">
        <v>0</v>
      </c>
      <c r="EW108" s="572">
        <v>0</v>
      </c>
      <c r="EX108" s="572">
        <v>0</v>
      </c>
      <c r="EY108" s="572">
        <v>0</v>
      </c>
      <c r="EZ108" s="572">
        <v>0</v>
      </c>
      <c r="FA108" s="572">
        <v>0</v>
      </c>
      <c r="FB108" s="572">
        <v>0</v>
      </c>
      <c r="FC108" s="572">
        <v>0</v>
      </c>
      <c r="FD108" s="147"/>
      <c r="FE108" s="572">
        <v>0</v>
      </c>
      <c r="FF108" s="572">
        <v>0</v>
      </c>
      <c r="FG108" s="572">
        <v>0</v>
      </c>
      <c r="FH108" s="572">
        <v>0</v>
      </c>
      <c r="FI108" s="572">
        <v>0</v>
      </c>
      <c r="FJ108" s="572">
        <v>0</v>
      </c>
      <c r="FK108" s="572">
        <v>0</v>
      </c>
      <c r="FL108" s="572">
        <v>0</v>
      </c>
      <c r="FM108" s="572">
        <v>0</v>
      </c>
      <c r="FN108" s="572">
        <v>0</v>
      </c>
      <c r="FO108" s="572">
        <v>0</v>
      </c>
      <c r="FP108" s="572">
        <v>0</v>
      </c>
      <c r="FQ108" s="572">
        <v>0</v>
      </c>
      <c r="FR108" s="572">
        <v>0</v>
      </c>
      <c r="FS108" s="572">
        <v>0</v>
      </c>
      <c r="FT108" s="572">
        <v>0</v>
      </c>
      <c r="FU108" s="572">
        <v>0</v>
      </c>
      <c r="FV108" s="572">
        <v>0</v>
      </c>
      <c r="FW108" s="572">
        <v>0</v>
      </c>
      <c r="FX108" s="572">
        <v>0</v>
      </c>
      <c r="FY108" s="572">
        <v>0</v>
      </c>
      <c r="FZ108" s="572">
        <v>0</v>
      </c>
      <c r="GA108" s="572">
        <v>0</v>
      </c>
      <c r="GB108" s="572">
        <v>0</v>
      </c>
      <c r="GC108" s="572">
        <v>0</v>
      </c>
      <c r="GD108" s="572">
        <v>0</v>
      </c>
      <c r="GE108" s="572">
        <v>0</v>
      </c>
      <c r="GF108" s="572">
        <v>0</v>
      </c>
      <c r="GG108" s="572">
        <v>0</v>
      </c>
      <c r="GH108" s="572">
        <v>0</v>
      </c>
    </row>
    <row r="109" spans="1:190" x14ac:dyDescent="0.15">
      <c r="A109">
        <f t="shared" si="7"/>
        <v>101</v>
      </c>
      <c r="B109" s="67" t="str">
        <f ca="1">OFFSET(Inputs!$E$10,$A109,0)</f>
        <v>Fed 36</v>
      </c>
      <c r="C109" s="67">
        <f ca="1">OFFSET(Inputs!$B$10,$A109,0)</f>
        <v>101</v>
      </c>
      <c r="D109" s="69" t="str">
        <f ca="1">OFFSET(Inputs!$D$10,$A109,0)&amp;" - "&amp;OFFSET(Inputs!$F$10,$A109,0)</f>
        <v>2016-18 Fed App - Commercial Clothes Washers</v>
      </c>
      <c r="E109" s="24"/>
      <c r="F109" s="585">
        <v>0</v>
      </c>
      <c r="G109" s="585">
        <v>0</v>
      </c>
      <c r="H109" s="585">
        <v>0</v>
      </c>
      <c r="I109" s="585">
        <v>0</v>
      </c>
      <c r="J109" s="585">
        <v>0</v>
      </c>
      <c r="K109" s="585">
        <v>0</v>
      </c>
      <c r="L109" s="585">
        <v>0</v>
      </c>
      <c r="M109" s="585">
        <v>0</v>
      </c>
      <c r="N109" s="585">
        <v>0</v>
      </c>
      <c r="O109" s="585">
        <v>0</v>
      </c>
      <c r="P109" s="585">
        <v>0</v>
      </c>
      <c r="Q109" s="585">
        <v>0</v>
      </c>
      <c r="R109" s="585">
        <v>0.98924159014002544</v>
      </c>
      <c r="S109" s="585">
        <v>0.98924159014002544</v>
      </c>
      <c r="T109" s="585">
        <v>0.98924159014002544</v>
      </c>
      <c r="U109" s="585">
        <v>0.98924159014002544</v>
      </c>
      <c r="V109" s="585">
        <v>0.98924159014002544</v>
      </c>
      <c r="W109" s="585">
        <v>0.98924159014002544</v>
      </c>
      <c r="X109" s="585">
        <v>0.98924159014002544</v>
      </c>
      <c r="Y109" s="585">
        <v>0.98924159014002544</v>
      </c>
      <c r="Z109" s="585">
        <v>0.98924159014002544</v>
      </c>
      <c r="AA109" s="585">
        <v>0.98924159014002544</v>
      </c>
      <c r="AB109" s="585">
        <v>0.98924159014002544</v>
      </c>
      <c r="AC109" s="585">
        <v>0.98924159014002544</v>
      </c>
      <c r="AD109" s="585">
        <v>0.98924159014002544</v>
      </c>
      <c r="AE109" s="585">
        <v>0.98924159014002544</v>
      </c>
      <c r="AF109" s="585">
        <v>0.98924159014002544</v>
      </c>
      <c r="AG109" s="585">
        <v>0.98924159014002544</v>
      </c>
      <c r="AH109" s="585">
        <v>0.98924159014002544</v>
      </c>
      <c r="AI109" s="585">
        <v>0.98924159014002544</v>
      </c>
      <c r="AJ109" s="147"/>
      <c r="AK109" s="572">
        <v>0</v>
      </c>
      <c r="AL109" s="572">
        <v>0</v>
      </c>
      <c r="AM109" s="572">
        <v>0</v>
      </c>
      <c r="AN109" s="572">
        <v>0</v>
      </c>
      <c r="AO109" s="572">
        <v>0</v>
      </c>
      <c r="AP109" s="572">
        <v>0</v>
      </c>
      <c r="AQ109" s="572">
        <v>0</v>
      </c>
      <c r="AR109" s="572">
        <v>0</v>
      </c>
      <c r="AS109" s="572">
        <v>0</v>
      </c>
      <c r="AT109" s="572">
        <v>0</v>
      </c>
      <c r="AU109" s="572">
        <v>0</v>
      </c>
      <c r="AV109" s="572">
        <v>0</v>
      </c>
      <c r="AW109" s="572">
        <v>0.18439463240210072</v>
      </c>
      <c r="AX109" s="572">
        <v>0.18431549307488954</v>
      </c>
      <c r="AY109" s="572">
        <v>0.18427592341128396</v>
      </c>
      <c r="AZ109" s="572">
        <v>0.18423635374767836</v>
      </c>
      <c r="BA109" s="572">
        <v>0.18419678408407275</v>
      </c>
      <c r="BB109" s="572">
        <v>0.18419678408407275</v>
      </c>
      <c r="BC109" s="572">
        <v>0.18415721442046717</v>
      </c>
      <c r="BD109" s="572">
        <v>0.18411764475686154</v>
      </c>
      <c r="BE109" s="572">
        <v>0.18411764475686154</v>
      </c>
      <c r="BF109" s="572">
        <v>0.18411764475686154</v>
      </c>
      <c r="BG109" s="572">
        <v>0.18407807509325594</v>
      </c>
      <c r="BH109" s="572">
        <v>0.18407807509325594</v>
      </c>
      <c r="BI109" s="572">
        <v>0.18407807509325594</v>
      </c>
      <c r="BJ109" s="572">
        <v>0.18407807509325594</v>
      </c>
      <c r="BK109" s="572">
        <v>0.18407807509325594</v>
      </c>
      <c r="BL109" s="572">
        <v>0.18407807509325594</v>
      </c>
      <c r="BM109" s="572">
        <v>0.18407807509325594</v>
      </c>
      <c r="BN109" s="572">
        <v>0.18403850542965033</v>
      </c>
      <c r="BO109" s="147"/>
      <c r="BP109" s="579">
        <v>0</v>
      </c>
      <c r="BQ109" s="579">
        <v>0</v>
      </c>
      <c r="BR109" s="579">
        <v>0</v>
      </c>
      <c r="BS109" s="579">
        <v>0</v>
      </c>
      <c r="BT109" s="579">
        <v>0</v>
      </c>
      <c r="BU109" s="579">
        <v>0</v>
      </c>
      <c r="BV109" s="579">
        <v>0</v>
      </c>
      <c r="BW109" s="579">
        <v>0</v>
      </c>
      <c r="BX109" s="579">
        <v>0</v>
      </c>
      <c r="BY109" s="579">
        <v>0</v>
      </c>
      <c r="BZ109" s="579">
        <v>0</v>
      </c>
      <c r="CA109" s="579">
        <v>0</v>
      </c>
      <c r="CB109" s="579">
        <v>0.14917135089413086</v>
      </c>
      <c r="CC109" s="579">
        <v>0.14917135089413086</v>
      </c>
      <c r="CD109" s="579">
        <v>0.14917135089413086</v>
      </c>
      <c r="CE109" s="579">
        <v>0.14917135089413086</v>
      </c>
      <c r="CF109" s="579">
        <v>0.14917135089413086</v>
      </c>
      <c r="CG109" s="579">
        <v>0.14917135089413086</v>
      </c>
      <c r="CH109" s="579">
        <v>0.14917135089413086</v>
      </c>
      <c r="CI109" s="579">
        <v>0.14917135089413086</v>
      </c>
      <c r="CJ109" s="579">
        <v>0.14917135089413086</v>
      </c>
      <c r="CK109" s="579">
        <v>0.14917135089413086</v>
      </c>
      <c r="CL109" s="579">
        <v>0.14917135089413086</v>
      </c>
      <c r="CM109" s="579">
        <v>0.14917135089413086</v>
      </c>
      <c r="CN109" s="579">
        <v>0.14917135089413086</v>
      </c>
      <c r="CO109" s="579">
        <v>0.14917135089413086</v>
      </c>
      <c r="CP109" s="579">
        <v>0.14917135089413086</v>
      </c>
      <c r="CQ109" s="579">
        <v>0.14917135089413086</v>
      </c>
      <c r="CR109" s="579">
        <v>0.14917135089413086</v>
      </c>
      <c r="CS109" s="579">
        <v>0.14917135089413086</v>
      </c>
      <c r="CT109" s="218"/>
      <c r="CU109" s="579">
        <v>0</v>
      </c>
      <c r="CV109" s="579">
        <v>0</v>
      </c>
      <c r="CW109" s="579">
        <v>0</v>
      </c>
      <c r="CX109" s="579">
        <v>0</v>
      </c>
      <c r="CY109" s="579">
        <v>0</v>
      </c>
      <c r="CZ109" s="579">
        <v>0</v>
      </c>
      <c r="DA109" s="579">
        <v>0</v>
      </c>
      <c r="DB109" s="579">
        <v>0</v>
      </c>
      <c r="DC109" s="579">
        <v>0</v>
      </c>
      <c r="DD109" s="579">
        <v>0</v>
      </c>
      <c r="DE109" s="579">
        <v>0</v>
      </c>
      <c r="DF109" s="579">
        <v>0</v>
      </c>
      <c r="DG109" s="579">
        <v>2.7805539806665992E-2</v>
      </c>
      <c r="DH109" s="579">
        <v>2.7793606098594464E-2</v>
      </c>
      <c r="DI109" s="579">
        <v>2.7787639244558699E-2</v>
      </c>
      <c r="DJ109" s="579">
        <v>2.7781672390522934E-2</v>
      </c>
      <c r="DK109" s="579">
        <v>2.7775705536487172E-2</v>
      </c>
      <c r="DL109" s="579">
        <v>2.7775705536487172E-2</v>
      </c>
      <c r="DM109" s="579">
        <v>2.7769738682451403E-2</v>
      </c>
      <c r="DN109" s="579">
        <v>2.7763771828415645E-2</v>
      </c>
      <c r="DO109" s="579">
        <v>2.7763771828415645E-2</v>
      </c>
      <c r="DP109" s="579">
        <v>2.7763771828415645E-2</v>
      </c>
      <c r="DQ109" s="579">
        <v>2.7757804974379869E-2</v>
      </c>
      <c r="DR109" s="579">
        <v>2.7757804974379869E-2</v>
      </c>
      <c r="DS109" s="579">
        <v>2.7757804974379869E-2</v>
      </c>
      <c r="DT109" s="579">
        <v>2.7757804974379869E-2</v>
      </c>
      <c r="DU109" s="579">
        <v>2.7757804974379869E-2</v>
      </c>
      <c r="DV109" s="579">
        <v>2.7757804974379869E-2</v>
      </c>
      <c r="DW109" s="579">
        <v>2.7757804974379869E-2</v>
      </c>
      <c r="DX109" s="579">
        <v>2.7751838120344107E-2</v>
      </c>
      <c r="DY109" s="147"/>
      <c r="DZ109" s="572">
        <v>0</v>
      </c>
      <c r="EA109" s="572">
        <v>0</v>
      </c>
      <c r="EB109" s="572">
        <v>0</v>
      </c>
      <c r="EC109" s="572">
        <v>0</v>
      </c>
      <c r="ED109" s="572">
        <v>0</v>
      </c>
      <c r="EE109" s="572">
        <v>0</v>
      </c>
      <c r="EF109" s="572">
        <v>0</v>
      </c>
      <c r="EG109" s="572">
        <v>0</v>
      </c>
      <c r="EH109" s="572">
        <v>0</v>
      </c>
      <c r="EI109" s="572">
        <v>0</v>
      </c>
      <c r="EJ109" s="572">
        <v>0</v>
      </c>
      <c r="EK109" s="572">
        <v>0</v>
      </c>
      <c r="EL109" s="572">
        <v>-5.2299519210436511E-3</v>
      </c>
      <c r="EM109" s="572">
        <v>-5.2299519210436511E-3</v>
      </c>
      <c r="EN109" s="572">
        <v>-5.2299519210436511E-3</v>
      </c>
      <c r="EO109" s="572">
        <v>-5.2299519210436511E-3</v>
      </c>
      <c r="EP109" s="572">
        <v>-5.2299519210436511E-3</v>
      </c>
      <c r="EQ109" s="572">
        <v>-5.2299519210436511E-3</v>
      </c>
      <c r="ER109" s="572">
        <v>-5.2299519210436511E-3</v>
      </c>
      <c r="ES109" s="572">
        <v>-5.2299519210436511E-3</v>
      </c>
      <c r="ET109" s="572">
        <v>-5.2299519210436511E-3</v>
      </c>
      <c r="EU109" s="572">
        <v>-5.2299519210436511E-3</v>
      </c>
      <c r="EV109" s="572">
        <v>-5.2299519210436511E-3</v>
      </c>
      <c r="EW109" s="572">
        <v>-5.2299519210436511E-3</v>
      </c>
      <c r="EX109" s="572">
        <v>-5.2299519210436511E-3</v>
      </c>
      <c r="EY109" s="572">
        <v>-5.2299519210436511E-3</v>
      </c>
      <c r="EZ109" s="572">
        <v>-5.2299519210436511E-3</v>
      </c>
      <c r="FA109" s="572">
        <v>-5.2299519210436511E-3</v>
      </c>
      <c r="FB109" s="572">
        <v>-5.2299519210436511E-3</v>
      </c>
      <c r="FC109" s="572">
        <v>-5.2299519210436511E-3</v>
      </c>
      <c r="FD109" s="147"/>
      <c r="FE109" s="572">
        <v>0</v>
      </c>
      <c r="FF109" s="572">
        <v>0</v>
      </c>
      <c r="FG109" s="572">
        <v>0</v>
      </c>
      <c r="FH109" s="572">
        <v>0</v>
      </c>
      <c r="FI109" s="572">
        <v>0</v>
      </c>
      <c r="FJ109" s="572">
        <v>0</v>
      </c>
      <c r="FK109" s="572">
        <v>0</v>
      </c>
      <c r="FL109" s="572">
        <v>0</v>
      </c>
      <c r="FM109" s="572">
        <v>0</v>
      </c>
      <c r="FN109" s="572">
        <v>0</v>
      </c>
      <c r="FO109" s="572">
        <v>0</v>
      </c>
      <c r="FP109" s="572">
        <v>0</v>
      </c>
      <c r="FQ109" s="572">
        <v>-9.7486303808253655E-4</v>
      </c>
      <c r="FR109" s="572">
        <v>-9.7444464192885305E-4</v>
      </c>
      <c r="FS109" s="572">
        <v>-9.742354438520114E-4</v>
      </c>
      <c r="FT109" s="572">
        <v>-9.7402624577516965E-4</v>
      </c>
      <c r="FU109" s="572">
        <v>-9.738170476983279E-4</v>
      </c>
      <c r="FV109" s="572">
        <v>-9.738170476983279E-4</v>
      </c>
      <c r="FW109" s="572">
        <v>-9.7360784962148615E-4</v>
      </c>
      <c r="FX109" s="572">
        <v>-9.7339865154464451E-4</v>
      </c>
      <c r="FY109" s="572">
        <v>-9.7339865154464451E-4</v>
      </c>
      <c r="FZ109" s="572">
        <v>-9.7339865154464451E-4</v>
      </c>
      <c r="GA109" s="572">
        <v>-9.7318945346780254E-4</v>
      </c>
      <c r="GB109" s="572">
        <v>-9.7318945346780254E-4</v>
      </c>
      <c r="GC109" s="572">
        <v>-9.7318945346780254E-4</v>
      </c>
      <c r="GD109" s="572">
        <v>-9.7318945346780254E-4</v>
      </c>
      <c r="GE109" s="572">
        <v>-9.7318945346780254E-4</v>
      </c>
      <c r="GF109" s="572">
        <v>-9.7318945346780254E-4</v>
      </c>
      <c r="GG109" s="572">
        <v>-9.7318945346780254E-4</v>
      </c>
      <c r="GH109" s="572">
        <v>-9.729802553909609E-4</v>
      </c>
    </row>
    <row r="110" spans="1:190" x14ac:dyDescent="0.15">
      <c r="A110">
        <f t="shared" si="7"/>
        <v>102</v>
      </c>
      <c r="B110" s="67" t="str">
        <f ca="1">OFFSET(Inputs!$E$10,$A110,0)</f>
        <v>Fed 37</v>
      </c>
      <c r="C110" s="67">
        <f ca="1">OFFSET(Inputs!$B$10,$A110,0)</f>
        <v>102</v>
      </c>
      <c r="D110" s="69" t="str">
        <f ca="1">OFFSET(Inputs!$D$10,$A110,0)&amp;" - "&amp;OFFSET(Inputs!$F$10,$A110,0)</f>
        <v>2016-18 Fed App - General Service Fluorescent Lamps</v>
      </c>
      <c r="E110" s="24"/>
      <c r="F110" s="585">
        <v>0</v>
      </c>
      <c r="G110" s="585">
        <v>0</v>
      </c>
      <c r="H110" s="585">
        <v>0</v>
      </c>
      <c r="I110" s="585">
        <v>0</v>
      </c>
      <c r="J110" s="585">
        <v>0</v>
      </c>
      <c r="K110" s="585">
        <v>0</v>
      </c>
      <c r="L110" s="585">
        <v>0</v>
      </c>
      <c r="M110" s="585">
        <v>0</v>
      </c>
      <c r="N110" s="585">
        <v>0</v>
      </c>
      <c r="O110" s="585">
        <v>0</v>
      </c>
      <c r="P110" s="585">
        <v>0</v>
      </c>
      <c r="Q110" s="585">
        <v>0</v>
      </c>
      <c r="R110" s="585">
        <v>72.774642303739995</v>
      </c>
      <c r="S110" s="585">
        <v>78.125718943720884</v>
      </c>
      <c r="T110" s="585">
        <v>78.125718943720884</v>
      </c>
      <c r="U110" s="585">
        <v>78.125718943720884</v>
      </c>
      <c r="V110" s="585">
        <v>78.125718943720884</v>
      </c>
      <c r="W110" s="585">
        <v>78.125718943720884</v>
      </c>
      <c r="X110" s="585">
        <v>78.125718943720884</v>
      </c>
      <c r="Y110" s="585">
        <v>78.125718943720884</v>
      </c>
      <c r="Z110" s="585">
        <v>78.125718943720884</v>
      </c>
      <c r="AA110" s="585">
        <v>78.125718943720884</v>
      </c>
      <c r="AB110" s="585">
        <v>78.125718943720884</v>
      </c>
      <c r="AC110" s="585">
        <v>78.125718943720884</v>
      </c>
      <c r="AD110" s="585">
        <v>78.125718943720884</v>
      </c>
      <c r="AE110" s="585">
        <v>78.125718943720884</v>
      </c>
      <c r="AF110" s="585">
        <v>78.125718943720884</v>
      </c>
      <c r="AG110" s="585">
        <v>78.125718943720884</v>
      </c>
      <c r="AH110" s="585">
        <v>78.125718943720884</v>
      </c>
      <c r="AI110" s="585">
        <v>78.125718943720884</v>
      </c>
      <c r="AJ110" s="147"/>
      <c r="AK110" s="572">
        <v>0</v>
      </c>
      <c r="AL110" s="572">
        <v>0</v>
      </c>
      <c r="AM110" s="572">
        <v>0</v>
      </c>
      <c r="AN110" s="572">
        <v>0</v>
      </c>
      <c r="AO110" s="572">
        <v>0</v>
      </c>
      <c r="AP110" s="572">
        <v>0</v>
      </c>
      <c r="AQ110" s="572">
        <v>0</v>
      </c>
      <c r="AR110" s="572">
        <v>0</v>
      </c>
      <c r="AS110" s="572">
        <v>0</v>
      </c>
      <c r="AT110" s="572">
        <v>0</v>
      </c>
      <c r="AU110" s="572">
        <v>0</v>
      </c>
      <c r="AV110" s="572">
        <v>0</v>
      </c>
      <c r="AW110" s="572">
        <v>12.549259318856926</v>
      </c>
      <c r="AX110" s="572">
        <v>12.487614915964345</v>
      </c>
      <c r="AY110" s="572">
        <v>11.596981720005926</v>
      </c>
      <c r="AZ110" s="572">
        <v>10.79072430050673</v>
      </c>
      <c r="BA110" s="572">
        <v>10.059467571193501</v>
      </c>
      <c r="BB110" s="572">
        <v>9.4000865033084935</v>
      </c>
      <c r="BC110" s="572">
        <v>8.8032060105784691</v>
      </c>
      <c r="BD110" s="572">
        <v>8.2625760354879212</v>
      </c>
      <c r="BE110" s="572">
        <v>7.7750715492791009</v>
      </c>
      <c r="BF110" s="572">
        <v>7.3313174656787687</v>
      </c>
      <c r="BG110" s="572">
        <v>6.9313137846869166</v>
      </c>
      <c r="BH110" s="572">
        <v>6.5688104487880556</v>
      </c>
      <c r="BI110" s="572">
        <v>6.2406824292244254</v>
      </c>
      <c r="BJ110" s="572">
        <v>5.9438046972382867</v>
      </c>
      <c r="BK110" s="572">
        <v>5.6750522240718837</v>
      </c>
      <c r="BL110" s="572">
        <v>5.4344250097252269</v>
      </c>
      <c r="BM110" s="572">
        <v>5.2125479679250537</v>
      </c>
      <c r="BN110" s="572">
        <v>5.0156711561868814</v>
      </c>
      <c r="BO110" s="147"/>
      <c r="BP110" s="579">
        <v>0</v>
      </c>
      <c r="BQ110" s="579">
        <v>0</v>
      </c>
      <c r="BR110" s="579">
        <v>0</v>
      </c>
      <c r="BS110" s="579">
        <v>0</v>
      </c>
      <c r="BT110" s="579">
        <v>0</v>
      </c>
      <c r="BU110" s="579">
        <v>0</v>
      </c>
      <c r="BV110" s="579">
        <v>0</v>
      </c>
      <c r="BW110" s="579">
        <v>0</v>
      </c>
      <c r="BX110" s="579">
        <v>0</v>
      </c>
      <c r="BY110" s="579">
        <v>0</v>
      </c>
      <c r="BZ110" s="579">
        <v>0</v>
      </c>
      <c r="CA110" s="579">
        <v>0</v>
      </c>
      <c r="CB110" s="579">
        <v>14.475376824633475</v>
      </c>
      <c r="CC110" s="579">
        <v>15.539742767621231</v>
      </c>
      <c r="CD110" s="579">
        <v>15.539742767621231</v>
      </c>
      <c r="CE110" s="579">
        <v>15.539742767621231</v>
      </c>
      <c r="CF110" s="579">
        <v>15.539742767621231</v>
      </c>
      <c r="CG110" s="579">
        <v>15.539742767621231</v>
      </c>
      <c r="CH110" s="579">
        <v>15.539742767621231</v>
      </c>
      <c r="CI110" s="579">
        <v>15.539742767621231</v>
      </c>
      <c r="CJ110" s="579">
        <v>15.539742767621231</v>
      </c>
      <c r="CK110" s="579">
        <v>15.539742767621231</v>
      </c>
      <c r="CL110" s="579">
        <v>15.539742767621231</v>
      </c>
      <c r="CM110" s="579">
        <v>15.539742767621231</v>
      </c>
      <c r="CN110" s="579">
        <v>15.539742767621231</v>
      </c>
      <c r="CO110" s="579">
        <v>15.539742767621231</v>
      </c>
      <c r="CP110" s="579">
        <v>15.539742767621231</v>
      </c>
      <c r="CQ110" s="579">
        <v>15.539742767621231</v>
      </c>
      <c r="CR110" s="579">
        <v>15.539742767621231</v>
      </c>
      <c r="CS110" s="579">
        <v>15.539742767621231</v>
      </c>
      <c r="CT110" s="218"/>
      <c r="CU110" s="579">
        <v>0</v>
      </c>
      <c r="CV110" s="579">
        <v>0</v>
      </c>
      <c r="CW110" s="579">
        <v>0</v>
      </c>
      <c r="CX110" s="579">
        <v>0</v>
      </c>
      <c r="CY110" s="579">
        <v>0</v>
      </c>
      <c r="CZ110" s="579">
        <v>0</v>
      </c>
      <c r="DA110" s="579">
        <v>0</v>
      </c>
      <c r="DB110" s="579">
        <v>0</v>
      </c>
      <c r="DC110" s="579">
        <v>0</v>
      </c>
      <c r="DD110" s="579">
        <v>0</v>
      </c>
      <c r="DE110" s="579">
        <v>0</v>
      </c>
      <c r="DF110" s="579">
        <v>0</v>
      </c>
      <c r="DG110" s="579">
        <v>2.4961339796397959</v>
      </c>
      <c r="DH110" s="579">
        <v>2.4838724839765778</v>
      </c>
      <c r="DI110" s="579">
        <v>2.3067194164256959</v>
      </c>
      <c r="DJ110" s="579">
        <v>2.1463492710638445</v>
      </c>
      <c r="DK110" s="579">
        <v>2.0008972787589099</v>
      </c>
      <c r="DL110" s="579">
        <v>1.8697418498001868</v>
      </c>
      <c r="DM110" s="579">
        <v>1.7510182150555604</v>
      </c>
      <c r="DN110" s="579">
        <v>1.6434831951036217</v>
      </c>
      <c r="DO110" s="579">
        <v>1.5465152002336651</v>
      </c>
      <c r="DP110" s="579">
        <v>1.4582494613135768</v>
      </c>
      <c r="DQ110" s="579">
        <v>1.3786859783433554</v>
      </c>
      <c r="DR110" s="579">
        <v>1.3065815719015939</v>
      </c>
      <c r="DS110" s="579">
        <v>1.2413146522775838</v>
      </c>
      <c r="DT110" s="579">
        <v>1.1822636297606237</v>
      </c>
      <c r="DU110" s="579">
        <v>1.1288069146400057</v>
      </c>
      <c r="DV110" s="579">
        <v>1.0809445069157333</v>
      </c>
      <c r="DW110" s="579">
        <v>1.0368116374556884</v>
      </c>
      <c r="DX110" s="579">
        <v>0.99765148568128259</v>
      </c>
      <c r="DY110" s="147"/>
      <c r="DZ110" s="572">
        <v>0</v>
      </c>
      <c r="EA110" s="572">
        <v>0</v>
      </c>
      <c r="EB110" s="572">
        <v>0</v>
      </c>
      <c r="EC110" s="572">
        <v>0</v>
      </c>
      <c r="ED110" s="572">
        <v>0</v>
      </c>
      <c r="EE110" s="572">
        <v>0</v>
      </c>
      <c r="EF110" s="572">
        <v>0</v>
      </c>
      <c r="EG110" s="572">
        <v>0</v>
      </c>
      <c r="EH110" s="572">
        <v>0</v>
      </c>
      <c r="EI110" s="572">
        <v>0</v>
      </c>
      <c r="EJ110" s="572">
        <v>0</v>
      </c>
      <c r="EK110" s="572">
        <v>0</v>
      </c>
      <c r="EL110" s="572">
        <v>-0.30810551598106661</v>
      </c>
      <c r="EM110" s="572">
        <v>-0.33076033333261567</v>
      </c>
      <c r="EN110" s="572">
        <v>-0.33076033333261567</v>
      </c>
      <c r="EO110" s="572">
        <v>-0.33076033333261567</v>
      </c>
      <c r="EP110" s="572">
        <v>-0.33076033333261567</v>
      </c>
      <c r="EQ110" s="572">
        <v>-0.33076033333261567</v>
      </c>
      <c r="ER110" s="572">
        <v>-0.33076033333261567</v>
      </c>
      <c r="ES110" s="572">
        <v>-0.33076033333261567</v>
      </c>
      <c r="ET110" s="572">
        <v>-0.33076033333261567</v>
      </c>
      <c r="EU110" s="572">
        <v>-0.33076033333261567</v>
      </c>
      <c r="EV110" s="572">
        <v>-0.33076033333261567</v>
      </c>
      <c r="EW110" s="572">
        <v>-0.33076033333261567</v>
      </c>
      <c r="EX110" s="572">
        <v>-0.33076033333261567</v>
      </c>
      <c r="EY110" s="572">
        <v>-0.33076033333261567</v>
      </c>
      <c r="EZ110" s="572">
        <v>-0.33076033333261567</v>
      </c>
      <c r="FA110" s="572">
        <v>-0.33076033333261567</v>
      </c>
      <c r="FB110" s="572">
        <v>-0.33076033333261567</v>
      </c>
      <c r="FC110" s="572">
        <v>-0.33076033333261567</v>
      </c>
      <c r="FD110" s="147"/>
      <c r="FE110" s="572">
        <v>0</v>
      </c>
      <c r="FF110" s="572">
        <v>0</v>
      </c>
      <c r="FG110" s="572">
        <v>0</v>
      </c>
      <c r="FH110" s="572">
        <v>0</v>
      </c>
      <c r="FI110" s="572">
        <v>0</v>
      </c>
      <c r="FJ110" s="572">
        <v>0</v>
      </c>
      <c r="FK110" s="572">
        <v>0</v>
      </c>
      <c r="FL110" s="572">
        <v>0</v>
      </c>
      <c r="FM110" s="572">
        <v>0</v>
      </c>
      <c r="FN110" s="572">
        <v>0</v>
      </c>
      <c r="FO110" s="572">
        <v>0</v>
      </c>
      <c r="FP110" s="572">
        <v>0</v>
      </c>
      <c r="FQ110" s="572">
        <v>-5.3129715175775132E-2</v>
      </c>
      <c r="FR110" s="572">
        <v>-5.2868731679885296E-2</v>
      </c>
      <c r="FS110" s="572">
        <v>-4.9098063879893475E-2</v>
      </c>
      <c r="FT110" s="572">
        <v>-4.5684617239900881E-2</v>
      </c>
      <c r="FU110" s="572">
        <v>-4.2588700519907589E-2</v>
      </c>
      <c r="FV110" s="572">
        <v>-3.9797083306580314E-2</v>
      </c>
      <c r="FW110" s="572">
        <v>-3.7270074359919136E-2</v>
      </c>
      <c r="FX110" s="572">
        <v>-3.4981212853257421E-2</v>
      </c>
      <c r="FY110" s="572">
        <v>-3.2917268373261921E-2</v>
      </c>
      <c r="FZ110" s="572">
        <v>-3.1038549679932668E-2</v>
      </c>
      <c r="GA110" s="572">
        <v>-2.9345056773269672E-2</v>
      </c>
      <c r="GB110" s="572">
        <v>-2.7810328826606331E-2</v>
      </c>
      <c r="GC110" s="572">
        <v>-2.6421135426609337E-2</v>
      </c>
      <c r="GD110" s="572">
        <v>-2.5164246159945416E-2</v>
      </c>
      <c r="GE110" s="572">
        <v>-2.4026430613281202E-2</v>
      </c>
      <c r="GF110" s="572">
        <v>-2.300768878661676E-2</v>
      </c>
      <c r="GG110" s="572">
        <v>-2.2068329439952107E-2</v>
      </c>
      <c r="GH110" s="572">
        <v>-2.1234813399953926E-2</v>
      </c>
    </row>
    <row r="111" spans="1:190" x14ac:dyDescent="0.15">
      <c r="A111">
        <f t="shared" si="7"/>
        <v>103</v>
      </c>
      <c r="B111" s="67" t="str">
        <f ca="1">OFFSET(Inputs!$E$10,$A111,0)</f>
        <v>Fed 38</v>
      </c>
      <c r="C111" s="67">
        <f ca="1">OFFSET(Inputs!$B$10,$A111,0)</f>
        <v>103</v>
      </c>
      <c r="D111" s="69" t="str">
        <f ca="1">OFFSET(Inputs!$D$10,$A111,0)&amp;" - "&amp;OFFSET(Inputs!$F$10,$A111,0)</f>
        <v>2016-18 Fed App - Automatic Commercial Ice Makers</v>
      </c>
      <c r="E111" s="24"/>
      <c r="F111" s="585">
        <v>0</v>
      </c>
      <c r="G111" s="585">
        <v>0</v>
      </c>
      <c r="H111" s="585">
        <v>0</v>
      </c>
      <c r="I111" s="585">
        <v>0</v>
      </c>
      <c r="J111" s="585">
        <v>0</v>
      </c>
      <c r="K111" s="585">
        <v>0</v>
      </c>
      <c r="L111" s="585">
        <v>0</v>
      </c>
      <c r="M111" s="585">
        <v>0</v>
      </c>
      <c r="N111" s="585">
        <v>0</v>
      </c>
      <c r="O111" s="585">
        <v>0</v>
      </c>
      <c r="P111" s="585">
        <v>0</v>
      </c>
      <c r="Q111" s="585">
        <v>0</v>
      </c>
      <c r="R111" s="585">
        <v>2.6213546979696893</v>
      </c>
      <c r="S111" s="585">
        <v>2.8307528543163802</v>
      </c>
      <c r="T111" s="585">
        <v>2.8307528543163802</v>
      </c>
      <c r="U111" s="585">
        <v>2.8307528543163802</v>
      </c>
      <c r="V111" s="585">
        <v>2.8307528543163802</v>
      </c>
      <c r="W111" s="585">
        <v>2.8307528543163802</v>
      </c>
      <c r="X111" s="585">
        <v>2.8307528543163802</v>
      </c>
      <c r="Y111" s="585">
        <v>2.8307528543163802</v>
      </c>
      <c r="Z111" s="585">
        <v>2.8307528543163802</v>
      </c>
      <c r="AA111" s="585">
        <v>2.8307528543163802</v>
      </c>
      <c r="AB111" s="585">
        <v>2.8307528543163802</v>
      </c>
      <c r="AC111" s="585">
        <v>2.8307528543163802</v>
      </c>
      <c r="AD111" s="585">
        <v>2.8307528543163802</v>
      </c>
      <c r="AE111" s="585">
        <v>2.8307528543163802</v>
      </c>
      <c r="AF111" s="585">
        <v>2.8307528543163802</v>
      </c>
      <c r="AG111" s="585">
        <v>2.8307528543163802</v>
      </c>
      <c r="AH111" s="585">
        <v>2.8307528543163802</v>
      </c>
      <c r="AI111" s="585">
        <v>2.8307528543163802</v>
      </c>
      <c r="AJ111" s="147"/>
      <c r="AK111" s="572">
        <v>0</v>
      </c>
      <c r="AL111" s="572">
        <v>0</v>
      </c>
      <c r="AM111" s="572">
        <v>0</v>
      </c>
      <c r="AN111" s="572">
        <v>0</v>
      </c>
      <c r="AO111" s="572">
        <v>0</v>
      </c>
      <c r="AP111" s="572">
        <v>0</v>
      </c>
      <c r="AQ111" s="572">
        <v>0</v>
      </c>
      <c r="AR111" s="572">
        <v>0</v>
      </c>
      <c r="AS111" s="572">
        <v>0</v>
      </c>
      <c r="AT111" s="572">
        <v>0</v>
      </c>
      <c r="AU111" s="572">
        <v>0</v>
      </c>
      <c r="AV111" s="572">
        <v>0</v>
      </c>
      <c r="AW111" s="572">
        <v>0.58665918140561646</v>
      </c>
      <c r="AX111" s="572">
        <v>0.59479778974895803</v>
      </c>
      <c r="AY111" s="572">
        <v>0.55969645435543491</v>
      </c>
      <c r="AZ111" s="572">
        <v>0.52799202238709142</v>
      </c>
      <c r="BA111" s="572">
        <v>0.49934480350140964</v>
      </c>
      <c r="BB111" s="572">
        <v>0.47330187724169898</v>
      </c>
      <c r="BC111" s="572">
        <v>0.44986324360795921</v>
      </c>
      <c r="BD111" s="572">
        <v>0.42857598214350007</v>
      </c>
      <c r="BE111" s="572">
        <v>0.40932686273414876</v>
      </c>
      <c r="BF111" s="572">
        <v>0.39188942515155983</v>
      </c>
      <c r="BG111" s="572">
        <v>0.37615043928156083</v>
      </c>
      <c r="BH111" s="572">
        <v>0.36199667500997884</v>
      </c>
      <c r="BI111" s="572">
        <v>0.34908844199429617</v>
      </c>
      <c r="BJ111" s="572">
        <v>0.33742574023451266</v>
      </c>
      <c r="BK111" s="572">
        <v>0.32678210950228315</v>
      </c>
      <c r="BL111" s="572">
        <v>0.31727077991177999</v>
      </c>
      <c r="BM111" s="572">
        <v>0.30866529123465819</v>
      </c>
      <c r="BN111" s="572">
        <v>0.30085241335674501</v>
      </c>
      <c r="BO111" s="147"/>
      <c r="BP111" s="579">
        <v>0</v>
      </c>
      <c r="BQ111" s="579">
        <v>0</v>
      </c>
      <c r="BR111" s="579">
        <v>0</v>
      </c>
      <c r="BS111" s="579">
        <v>0</v>
      </c>
      <c r="BT111" s="579">
        <v>0</v>
      </c>
      <c r="BU111" s="579">
        <v>0</v>
      </c>
      <c r="BV111" s="579">
        <v>0</v>
      </c>
      <c r="BW111" s="579">
        <v>0</v>
      </c>
      <c r="BX111" s="579">
        <v>0</v>
      </c>
      <c r="BY111" s="579">
        <v>0</v>
      </c>
      <c r="BZ111" s="579">
        <v>0</v>
      </c>
      <c r="CA111" s="579">
        <v>0</v>
      </c>
      <c r="CB111" s="579">
        <v>0.38925711073537334</v>
      </c>
      <c r="CC111" s="579">
        <v>0.42035161366393869</v>
      </c>
      <c r="CD111" s="579">
        <v>0.42035161366393869</v>
      </c>
      <c r="CE111" s="579">
        <v>0.42035161366393869</v>
      </c>
      <c r="CF111" s="579">
        <v>0.42035161366393869</v>
      </c>
      <c r="CG111" s="579">
        <v>0.42035161366393869</v>
      </c>
      <c r="CH111" s="579">
        <v>0.42035161366393869</v>
      </c>
      <c r="CI111" s="579">
        <v>0.42035161366393869</v>
      </c>
      <c r="CJ111" s="579">
        <v>0.42035161366393869</v>
      </c>
      <c r="CK111" s="579">
        <v>0.42035161366393869</v>
      </c>
      <c r="CL111" s="579">
        <v>0.42035161366393869</v>
      </c>
      <c r="CM111" s="579">
        <v>0.42035161366393869</v>
      </c>
      <c r="CN111" s="579">
        <v>0.42035161366393869</v>
      </c>
      <c r="CO111" s="579">
        <v>0.42035161366393869</v>
      </c>
      <c r="CP111" s="579">
        <v>0.42035161366393869</v>
      </c>
      <c r="CQ111" s="579">
        <v>0.42035161366393869</v>
      </c>
      <c r="CR111" s="579">
        <v>0.42035161366393869</v>
      </c>
      <c r="CS111" s="579">
        <v>0.42035161366393869</v>
      </c>
      <c r="CT111" s="218"/>
      <c r="CU111" s="579">
        <v>0</v>
      </c>
      <c r="CV111" s="579">
        <v>0</v>
      </c>
      <c r="CW111" s="579">
        <v>0</v>
      </c>
      <c r="CX111" s="579">
        <v>0</v>
      </c>
      <c r="CY111" s="579">
        <v>0</v>
      </c>
      <c r="CZ111" s="579">
        <v>0</v>
      </c>
      <c r="DA111" s="579">
        <v>0</v>
      </c>
      <c r="DB111" s="579">
        <v>0</v>
      </c>
      <c r="DC111" s="579">
        <v>0</v>
      </c>
      <c r="DD111" s="579">
        <v>0</v>
      </c>
      <c r="DE111" s="579">
        <v>0</v>
      </c>
      <c r="DF111" s="579">
        <v>0</v>
      </c>
      <c r="DG111" s="579">
        <v>8.7115741382576564E-2</v>
      </c>
      <c r="DH111" s="579">
        <v>8.8324281063066792E-2</v>
      </c>
      <c r="DI111" s="579">
        <v>8.3111921053633936E-2</v>
      </c>
      <c r="DJ111" s="579">
        <v>7.8403982980597836E-2</v>
      </c>
      <c r="DK111" s="579">
        <v>7.4150024650318766E-2</v>
      </c>
      <c r="DL111" s="579">
        <v>7.0282789804610543E-2</v>
      </c>
      <c r="DM111" s="579">
        <v>6.6802278443473112E-2</v>
      </c>
      <c r="DN111" s="579">
        <v>6.364123430872029E-2</v>
      </c>
      <c r="DO111" s="579">
        <v>6.0782843335805518E-2</v>
      </c>
      <c r="DP111" s="579">
        <v>5.819347739563565E-2</v>
      </c>
      <c r="DQ111" s="579">
        <v>5.5856322423664187E-2</v>
      </c>
      <c r="DR111" s="579">
        <v>5.3754564355344467E-2</v>
      </c>
      <c r="DS111" s="579">
        <v>5.1837760997036908E-2</v>
      </c>
      <c r="DT111" s="579">
        <v>5.010591234874149E-2</v>
      </c>
      <c r="DU111" s="579">
        <v>4.8525390281365065E-2</v>
      </c>
      <c r="DV111" s="579">
        <v>4.7113008859454242E-2</v>
      </c>
      <c r="DW111" s="579">
        <v>4.5835139953915832E-2</v>
      </c>
      <c r="DX111" s="579">
        <v>4.4674969500203408E-2</v>
      </c>
      <c r="DY111" s="147"/>
      <c r="DZ111" s="572">
        <v>0</v>
      </c>
      <c r="EA111" s="572">
        <v>0</v>
      </c>
      <c r="EB111" s="572">
        <v>0</v>
      </c>
      <c r="EC111" s="572">
        <v>0</v>
      </c>
      <c r="ED111" s="572">
        <v>0</v>
      </c>
      <c r="EE111" s="572">
        <v>0</v>
      </c>
      <c r="EF111" s="572">
        <v>0</v>
      </c>
      <c r="EG111" s="572">
        <v>0</v>
      </c>
      <c r="EH111" s="572">
        <v>0</v>
      </c>
      <c r="EI111" s="572">
        <v>0</v>
      </c>
      <c r="EJ111" s="572">
        <v>0</v>
      </c>
      <c r="EK111" s="572">
        <v>0</v>
      </c>
      <c r="EL111" s="572">
        <v>-3.0513380663018973E-2</v>
      </c>
      <c r="EM111" s="572">
        <v>-3.2950840065094453E-2</v>
      </c>
      <c r="EN111" s="572">
        <v>-3.2950840065094453E-2</v>
      </c>
      <c r="EO111" s="572">
        <v>-3.2950840065094453E-2</v>
      </c>
      <c r="EP111" s="572">
        <v>-3.2950840065094453E-2</v>
      </c>
      <c r="EQ111" s="572">
        <v>-3.2950840065094453E-2</v>
      </c>
      <c r="ER111" s="572">
        <v>-3.2950840065094453E-2</v>
      </c>
      <c r="ES111" s="572">
        <v>-3.2950840065094453E-2</v>
      </c>
      <c r="ET111" s="572">
        <v>-3.2950840065094453E-2</v>
      </c>
      <c r="EU111" s="572">
        <v>-3.2950840065094453E-2</v>
      </c>
      <c r="EV111" s="572">
        <v>-3.2950840065094453E-2</v>
      </c>
      <c r="EW111" s="572">
        <v>-3.2950840065094453E-2</v>
      </c>
      <c r="EX111" s="572">
        <v>-3.2950840065094453E-2</v>
      </c>
      <c r="EY111" s="572">
        <v>-3.2950840065094453E-2</v>
      </c>
      <c r="EZ111" s="572">
        <v>-3.2950840065094453E-2</v>
      </c>
      <c r="FA111" s="572">
        <v>-3.2950840065094453E-2</v>
      </c>
      <c r="FB111" s="572">
        <v>-3.2950840065094453E-2</v>
      </c>
      <c r="FC111" s="572">
        <v>-3.2950840065094453E-2</v>
      </c>
      <c r="FD111" s="147"/>
      <c r="FE111" s="572">
        <v>0</v>
      </c>
      <c r="FF111" s="572">
        <v>0</v>
      </c>
      <c r="FG111" s="572">
        <v>0</v>
      </c>
      <c r="FH111" s="572">
        <v>0</v>
      </c>
      <c r="FI111" s="572">
        <v>0</v>
      </c>
      <c r="FJ111" s="572">
        <v>0</v>
      </c>
      <c r="FK111" s="572">
        <v>0</v>
      </c>
      <c r="FL111" s="572">
        <v>0</v>
      </c>
      <c r="FM111" s="572">
        <v>0</v>
      </c>
      <c r="FN111" s="572">
        <v>0</v>
      </c>
      <c r="FO111" s="572">
        <v>0</v>
      </c>
      <c r="FP111" s="572">
        <v>0</v>
      </c>
      <c r="FQ111" s="572">
        <v>-6.8288945923836459E-3</v>
      </c>
      <c r="FR111" s="572">
        <v>-6.9236305144776463E-3</v>
      </c>
      <c r="FS111" s="572">
        <v>-6.5150400976704739E-3</v>
      </c>
      <c r="FT111" s="572">
        <v>-6.1459906889414165E-3</v>
      </c>
      <c r="FU111" s="572">
        <v>-5.8125281874826604E-3</v>
      </c>
      <c r="FV111" s="572">
        <v>-5.5093804588837916E-3</v>
      </c>
      <c r="FW111" s="572">
        <v>-5.2365475031448108E-3</v>
      </c>
      <c r="FX111" s="572">
        <v>-4.9887571858552981E-3</v>
      </c>
      <c r="FY111" s="572">
        <v>-4.7646914734126586E-3</v>
      </c>
      <c r="FZ111" s="572">
        <v>-4.561714298611675E-3</v>
      </c>
      <c r="GA111" s="572">
        <v>-4.3785076278497516E-3</v>
      </c>
      <c r="GB111" s="572">
        <v>-4.2137534275242779E-3</v>
      </c>
      <c r="GC111" s="572">
        <v>-4.0634975968274487E-3</v>
      </c>
      <c r="GD111" s="572">
        <v>-3.9277401357592605E-3</v>
      </c>
      <c r="GE111" s="572">
        <v>-3.8038449771145037E-3</v>
      </c>
      <c r="GF111" s="572">
        <v>-3.6931301544957857E-3</v>
      </c>
      <c r="GG111" s="572">
        <v>-3.5929596006978983E-3</v>
      </c>
      <c r="GH111" s="572">
        <v>-3.5020152821182383E-3</v>
      </c>
    </row>
    <row r="112" spans="1:190" x14ac:dyDescent="0.15">
      <c r="A112">
        <f t="shared" si="7"/>
        <v>104</v>
      </c>
      <c r="B112" s="67" t="str">
        <f ca="1">OFFSET(Inputs!$E$10,$A112,0)</f>
        <v>Fed 39</v>
      </c>
      <c r="C112" s="67">
        <f ca="1">OFFSET(Inputs!$B$10,$A112,0)</f>
        <v>104</v>
      </c>
      <c r="D112" s="69" t="str">
        <f ca="1">OFFSET(Inputs!$D$10,$A112,0)&amp;" - "&amp;OFFSET(Inputs!$F$10,$A112,0)</f>
        <v>2016-18 Fed App - Battery Chargers</v>
      </c>
      <c r="E112" s="24"/>
      <c r="F112" s="585">
        <v>0</v>
      </c>
      <c r="G112" s="585">
        <v>0</v>
      </c>
      <c r="H112" s="585">
        <v>0</v>
      </c>
      <c r="I112" s="585">
        <v>0</v>
      </c>
      <c r="J112" s="585">
        <v>0</v>
      </c>
      <c r="K112" s="585">
        <v>0</v>
      </c>
      <c r="L112" s="585">
        <v>0</v>
      </c>
      <c r="M112" s="585">
        <v>0</v>
      </c>
      <c r="N112" s="585">
        <v>0</v>
      </c>
      <c r="O112" s="585">
        <v>0</v>
      </c>
      <c r="P112" s="585">
        <v>0</v>
      </c>
      <c r="Q112" s="585">
        <v>0</v>
      </c>
      <c r="R112" s="585">
        <v>3.0252228679568378</v>
      </c>
      <c r="S112" s="585">
        <v>5.4663680534863666</v>
      </c>
      <c r="T112" s="585">
        <v>5.4663680534863666</v>
      </c>
      <c r="U112" s="585">
        <v>5.4663680534863666</v>
      </c>
      <c r="V112" s="585">
        <v>5.4663680534863666</v>
      </c>
      <c r="W112" s="585">
        <v>5.4663680534863666</v>
      </c>
      <c r="X112" s="585">
        <v>5.4663680534863666</v>
      </c>
      <c r="Y112" s="585">
        <v>5.4663680534863666</v>
      </c>
      <c r="Z112" s="585">
        <v>5.4663680534863666</v>
      </c>
      <c r="AA112" s="585">
        <v>5.4663680534863666</v>
      </c>
      <c r="AB112" s="585">
        <v>5.4663680534863666</v>
      </c>
      <c r="AC112" s="585">
        <v>5.4663680534863666</v>
      </c>
      <c r="AD112" s="585">
        <v>5.4663680534863666</v>
      </c>
      <c r="AE112" s="585">
        <v>5.4663680534863666</v>
      </c>
      <c r="AF112" s="585">
        <v>5.4663680534863666</v>
      </c>
      <c r="AG112" s="585">
        <v>5.4663680534863666</v>
      </c>
      <c r="AH112" s="585">
        <v>5.4663680534863666</v>
      </c>
      <c r="AI112" s="585">
        <v>5.4663680534863666</v>
      </c>
      <c r="AJ112" s="147"/>
      <c r="AK112" s="572">
        <v>0</v>
      </c>
      <c r="AL112" s="572">
        <v>0</v>
      </c>
      <c r="AM112" s="572">
        <v>0</v>
      </c>
      <c r="AN112" s="572">
        <v>0</v>
      </c>
      <c r="AO112" s="572">
        <v>0</v>
      </c>
      <c r="AP112" s="572">
        <v>0</v>
      </c>
      <c r="AQ112" s="572">
        <v>0</v>
      </c>
      <c r="AR112" s="572">
        <v>0</v>
      </c>
      <c r="AS112" s="572">
        <v>0</v>
      </c>
      <c r="AT112" s="572">
        <v>0</v>
      </c>
      <c r="AU112" s="572">
        <v>0</v>
      </c>
      <c r="AV112" s="572">
        <v>0</v>
      </c>
      <c r="AW112" s="572">
        <v>0.63529680227093588</v>
      </c>
      <c r="AX112" s="572">
        <v>1.1125152262455453</v>
      </c>
      <c r="AY112" s="572">
        <v>1.0856206954223924</v>
      </c>
      <c r="AZ112" s="572">
        <v>1.0655044609855626</v>
      </c>
      <c r="BA112" s="572">
        <v>1.0504172851579405</v>
      </c>
      <c r="BB112" s="572">
        <v>1.039265894328828</v>
      </c>
      <c r="BC112" s="572">
        <v>1.0311756696096683</v>
      </c>
      <c r="BD112" s="572">
        <v>1.0252719921119027</v>
      </c>
      <c r="BE112" s="572">
        <v>1.0208988976691138</v>
      </c>
      <c r="BF112" s="572">
        <v>1.0178377315591614</v>
      </c>
      <c r="BG112" s="572">
        <v>1.0154325296156277</v>
      </c>
      <c r="BH112" s="572">
        <v>1.0139019465606516</v>
      </c>
      <c r="BI112" s="572">
        <v>1.0125900182278145</v>
      </c>
      <c r="BJ112" s="572">
        <v>1.0119340540613964</v>
      </c>
      <c r="BK112" s="572">
        <v>1.011278089894978</v>
      </c>
      <c r="BL112" s="572">
        <v>1.0108407804506989</v>
      </c>
      <c r="BM112" s="572">
        <v>1.01040347100642</v>
      </c>
      <c r="BN112" s="572">
        <v>1.0101848162842808</v>
      </c>
      <c r="BO112" s="147"/>
      <c r="BP112" s="579">
        <v>0</v>
      </c>
      <c r="BQ112" s="579">
        <v>0</v>
      </c>
      <c r="BR112" s="579">
        <v>0</v>
      </c>
      <c r="BS112" s="579">
        <v>0</v>
      </c>
      <c r="BT112" s="579">
        <v>0</v>
      </c>
      <c r="BU112" s="579">
        <v>0</v>
      </c>
      <c r="BV112" s="579">
        <v>0</v>
      </c>
      <c r="BW112" s="579">
        <v>0</v>
      </c>
      <c r="BX112" s="579">
        <v>0</v>
      </c>
      <c r="BY112" s="579">
        <v>0</v>
      </c>
      <c r="BZ112" s="579">
        <v>0</v>
      </c>
      <c r="CA112" s="579">
        <v>0</v>
      </c>
      <c r="CB112" s="579">
        <v>2.8509225583588029</v>
      </c>
      <c r="CC112" s="579">
        <v>5.1514194742621928</v>
      </c>
      <c r="CD112" s="579">
        <v>5.1514194742621928</v>
      </c>
      <c r="CE112" s="579">
        <v>5.1514194742621928</v>
      </c>
      <c r="CF112" s="579">
        <v>5.1514194742621928</v>
      </c>
      <c r="CG112" s="579">
        <v>5.1514194742621928</v>
      </c>
      <c r="CH112" s="579">
        <v>5.1514194742621928</v>
      </c>
      <c r="CI112" s="579">
        <v>5.1514194742621928</v>
      </c>
      <c r="CJ112" s="579">
        <v>5.1514194742621928</v>
      </c>
      <c r="CK112" s="579">
        <v>5.1514194742621928</v>
      </c>
      <c r="CL112" s="579">
        <v>5.1514194742621928</v>
      </c>
      <c r="CM112" s="579">
        <v>5.1514194742621928</v>
      </c>
      <c r="CN112" s="579">
        <v>5.1514194742621928</v>
      </c>
      <c r="CO112" s="579">
        <v>5.1514194742621928</v>
      </c>
      <c r="CP112" s="579">
        <v>5.1514194742621928</v>
      </c>
      <c r="CQ112" s="579">
        <v>5.1514194742621928</v>
      </c>
      <c r="CR112" s="579">
        <v>5.1514194742621928</v>
      </c>
      <c r="CS112" s="579">
        <v>5.1514194742621928</v>
      </c>
      <c r="CT112" s="218"/>
      <c r="CU112" s="579">
        <v>0</v>
      </c>
      <c r="CV112" s="579">
        <v>0</v>
      </c>
      <c r="CW112" s="579">
        <v>0</v>
      </c>
      <c r="CX112" s="579">
        <v>0</v>
      </c>
      <c r="CY112" s="579">
        <v>0</v>
      </c>
      <c r="CZ112" s="579">
        <v>0</v>
      </c>
      <c r="DA112" s="579">
        <v>0</v>
      </c>
      <c r="DB112" s="579">
        <v>0</v>
      </c>
      <c r="DC112" s="579">
        <v>0</v>
      </c>
      <c r="DD112" s="579">
        <v>0</v>
      </c>
      <c r="DE112" s="579">
        <v>0</v>
      </c>
      <c r="DF112" s="579">
        <v>0</v>
      </c>
      <c r="DG112" s="579">
        <v>0.59869373725534847</v>
      </c>
      <c r="DH112" s="579">
        <v>1.0484168914018419</v>
      </c>
      <c r="DI112" s="579">
        <v>1.0230719075884718</v>
      </c>
      <c r="DJ112" s="579">
        <v>1.0041146839231869</v>
      </c>
      <c r="DK112" s="579">
        <v>0.98989676617422329</v>
      </c>
      <c r="DL112" s="579">
        <v>0.97938787044672837</v>
      </c>
      <c r="DM112" s="579">
        <v>0.97176376962482036</v>
      </c>
      <c r="DN112" s="579">
        <v>0.966200236592617</v>
      </c>
      <c r="DO112" s="579">
        <v>0.96207910101320726</v>
      </c>
      <c r="DP112" s="579">
        <v>0.95919430610762069</v>
      </c>
      <c r="DQ112" s="579">
        <v>0.95692768153894525</v>
      </c>
      <c r="DR112" s="579">
        <v>0.95548528408615174</v>
      </c>
      <c r="DS112" s="579">
        <v>0.95424894341232891</v>
      </c>
      <c r="DT112" s="579">
        <v>0.95363077307541733</v>
      </c>
      <c r="DU112" s="579">
        <v>0.95301260273850585</v>
      </c>
      <c r="DV112" s="579">
        <v>0.95260048918056517</v>
      </c>
      <c r="DW112" s="579">
        <v>0.95218837562262382</v>
      </c>
      <c r="DX112" s="579">
        <v>0.95198231884365347</v>
      </c>
      <c r="DY112" s="147"/>
      <c r="DZ112" s="572">
        <v>0</v>
      </c>
      <c r="EA112" s="572">
        <v>0</v>
      </c>
      <c r="EB112" s="572">
        <v>0</v>
      </c>
      <c r="EC112" s="572">
        <v>0</v>
      </c>
      <c r="ED112" s="572">
        <v>0</v>
      </c>
      <c r="EE112" s="572">
        <v>0</v>
      </c>
      <c r="EF112" s="572">
        <v>0</v>
      </c>
      <c r="EG112" s="572">
        <v>0</v>
      </c>
      <c r="EH112" s="572">
        <v>0</v>
      </c>
      <c r="EI112" s="572">
        <v>0</v>
      </c>
      <c r="EJ112" s="572">
        <v>0</v>
      </c>
      <c r="EK112" s="572">
        <v>0</v>
      </c>
      <c r="EL112" s="572">
        <v>-7.0061261245446968E-2</v>
      </c>
      <c r="EM112" s="572">
        <v>-0.12659584333954529</v>
      </c>
      <c r="EN112" s="572">
        <v>-0.12659584333954529</v>
      </c>
      <c r="EO112" s="572">
        <v>-0.12659584333954529</v>
      </c>
      <c r="EP112" s="572">
        <v>-0.12659584333954529</v>
      </c>
      <c r="EQ112" s="572">
        <v>-0.12659584333954529</v>
      </c>
      <c r="ER112" s="572">
        <v>-0.12659584333954529</v>
      </c>
      <c r="ES112" s="572">
        <v>-0.12659584333954529</v>
      </c>
      <c r="ET112" s="572">
        <v>-0.12659584333954529</v>
      </c>
      <c r="EU112" s="572">
        <v>-0.12659584333954529</v>
      </c>
      <c r="EV112" s="572">
        <v>-0.12659584333954529</v>
      </c>
      <c r="EW112" s="572">
        <v>-0.12659584333954529</v>
      </c>
      <c r="EX112" s="572">
        <v>-0.12659584333954529</v>
      </c>
      <c r="EY112" s="572">
        <v>-0.12659584333954529</v>
      </c>
      <c r="EZ112" s="572">
        <v>-0.12659584333954529</v>
      </c>
      <c r="FA112" s="572">
        <v>-0.12659584333954529</v>
      </c>
      <c r="FB112" s="572">
        <v>-0.12659584333954529</v>
      </c>
      <c r="FC112" s="572">
        <v>-0.12659584333954529</v>
      </c>
      <c r="FD112" s="147"/>
      <c r="FE112" s="572">
        <v>0</v>
      </c>
      <c r="FF112" s="572">
        <v>0</v>
      </c>
      <c r="FG112" s="572">
        <v>0</v>
      </c>
      <c r="FH112" s="572">
        <v>0</v>
      </c>
      <c r="FI112" s="572">
        <v>0</v>
      </c>
      <c r="FJ112" s="572">
        <v>0</v>
      </c>
      <c r="FK112" s="572">
        <v>0</v>
      </c>
      <c r="FL112" s="572">
        <v>0</v>
      </c>
      <c r="FM112" s="572">
        <v>0</v>
      </c>
      <c r="FN112" s="572">
        <v>0</v>
      </c>
      <c r="FO112" s="572">
        <v>0</v>
      </c>
      <c r="FP112" s="572">
        <v>0</v>
      </c>
      <c r="FQ112" s="572">
        <v>-1.4712864861543865E-2</v>
      </c>
      <c r="FR112" s="572">
        <v>-2.576478603646425E-2</v>
      </c>
      <c r="FS112" s="572">
        <v>-2.5141934487233692E-2</v>
      </c>
      <c r="FT112" s="572">
        <v>-2.4676061783744162E-2</v>
      </c>
      <c r="FU112" s="572">
        <v>-2.432665725612702E-2</v>
      </c>
      <c r="FV112" s="572">
        <v>-2.4068401735714343E-2</v>
      </c>
      <c r="FW112" s="572">
        <v>-2.3881039887571821E-2</v>
      </c>
      <c r="FX112" s="572">
        <v>-2.374431637676511E-2</v>
      </c>
      <c r="FY112" s="572">
        <v>-2.3643039702093475E-2</v>
      </c>
      <c r="FZ112" s="572">
        <v>-2.357214602982333E-2</v>
      </c>
      <c r="GA112" s="572">
        <v>-2.3516443858753931E-2</v>
      </c>
      <c r="GB112" s="572">
        <v>-2.3480997022618851E-2</v>
      </c>
      <c r="GC112" s="572">
        <v>-2.3450614020217364E-2</v>
      </c>
      <c r="GD112" s="572">
        <v>-2.3435422519016619E-2</v>
      </c>
      <c r="GE112" s="572">
        <v>-2.3420231017815873E-2</v>
      </c>
      <c r="GF112" s="572">
        <v>-2.3410103350348706E-2</v>
      </c>
      <c r="GG112" s="572">
        <v>-2.3399975682881546E-2</v>
      </c>
      <c r="GH112" s="572">
        <v>-2.3394911849147961E-2</v>
      </c>
    </row>
    <row r="113" spans="1:190" x14ac:dyDescent="0.15">
      <c r="A113">
        <f t="shared" si="7"/>
        <v>105</v>
      </c>
      <c r="B113" s="44" t="str">
        <f ca="1">OFFSET(Inputs!$E$10,$A113,0)</f>
        <v>Std B1</v>
      </c>
      <c r="C113" s="44">
        <f ca="1">OFFSET(Inputs!$B$10,$A113,0)</f>
        <v>105</v>
      </c>
      <c r="D113" s="22" t="str">
        <f ca="1">OFFSET(Inputs!$D$10,$A113,0)&amp;" - "&amp;OFFSET(Inputs!$F$10,$A113,0)</f>
        <v xml:space="preserve"> - Time dependent valuation, Residential</v>
      </c>
      <c r="E113" s="24"/>
      <c r="F113" s="587"/>
      <c r="G113" s="587"/>
      <c r="H113" s="587"/>
      <c r="I113" s="587"/>
      <c r="J113" s="587"/>
      <c r="K113" s="587"/>
      <c r="L113" s="587"/>
      <c r="M113" s="587"/>
      <c r="N113" s="587"/>
      <c r="O113" s="587"/>
      <c r="P113" s="587"/>
      <c r="Q113" s="587"/>
      <c r="R113" s="587"/>
      <c r="S113" s="587"/>
      <c r="T113" s="587"/>
      <c r="U113" s="587"/>
      <c r="V113" s="587"/>
      <c r="W113" s="587"/>
      <c r="X113" s="587"/>
      <c r="Y113" s="587"/>
      <c r="Z113" s="587"/>
      <c r="AA113" s="587"/>
      <c r="AB113" s="587"/>
      <c r="AC113" s="587"/>
      <c r="AD113" s="587"/>
      <c r="AE113" s="587"/>
      <c r="AF113" s="587"/>
      <c r="AG113" s="587"/>
      <c r="AH113" s="587"/>
      <c r="AI113" s="587"/>
      <c r="AJ113" s="147"/>
      <c r="AK113" s="574"/>
      <c r="AL113" s="574"/>
      <c r="AM113" s="574"/>
      <c r="AN113" s="574"/>
      <c r="AO113" s="574"/>
      <c r="AP113" s="574"/>
      <c r="AQ113" s="574"/>
      <c r="AR113" s="574"/>
      <c r="AS113" s="574"/>
      <c r="AT113" s="574"/>
      <c r="AU113" s="574"/>
      <c r="AV113" s="574"/>
      <c r="AW113" s="574"/>
      <c r="AX113" s="574"/>
      <c r="AY113" s="574"/>
      <c r="AZ113" s="574"/>
      <c r="BA113" s="574"/>
      <c r="BB113" s="574"/>
      <c r="BC113" s="574"/>
      <c r="BD113" s="574"/>
      <c r="BE113" s="574"/>
      <c r="BF113" s="574"/>
      <c r="BG113" s="574"/>
      <c r="BH113" s="574"/>
      <c r="BI113" s="574"/>
      <c r="BJ113" s="574"/>
      <c r="BK113" s="574"/>
      <c r="BL113" s="574"/>
      <c r="BM113" s="574"/>
      <c r="BN113" s="574"/>
      <c r="BO113" s="147"/>
      <c r="BP113" s="581"/>
      <c r="BQ113" s="581"/>
      <c r="BR113" s="581"/>
      <c r="BS113" s="581"/>
      <c r="BT113" s="581"/>
      <c r="BU113" s="581"/>
      <c r="BV113" s="581"/>
      <c r="BW113" s="581"/>
      <c r="BX113" s="581"/>
      <c r="BY113" s="581"/>
      <c r="BZ113" s="581"/>
      <c r="CA113" s="581"/>
      <c r="CB113" s="581"/>
      <c r="CC113" s="581"/>
      <c r="CD113" s="581"/>
      <c r="CE113" s="581"/>
      <c r="CF113" s="581"/>
      <c r="CG113" s="581"/>
      <c r="CH113" s="581"/>
      <c r="CI113" s="581"/>
      <c r="CJ113" s="581"/>
      <c r="CK113" s="581"/>
      <c r="CL113" s="581"/>
      <c r="CM113" s="581"/>
      <c r="CN113" s="581"/>
      <c r="CO113" s="581"/>
      <c r="CP113" s="581"/>
      <c r="CQ113" s="581"/>
      <c r="CR113" s="581"/>
      <c r="CS113" s="581"/>
      <c r="CT113" s="218"/>
      <c r="CU113" s="581"/>
      <c r="CV113" s="581"/>
      <c r="CW113" s="581"/>
      <c r="CX113" s="581"/>
      <c r="CY113" s="581"/>
      <c r="CZ113" s="581"/>
      <c r="DA113" s="581"/>
      <c r="DB113" s="581"/>
      <c r="DC113" s="581"/>
      <c r="DD113" s="581"/>
      <c r="DE113" s="581"/>
      <c r="DF113" s="581"/>
      <c r="DG113" s="581"/>
      <c r="DH113" s="581"/>
      <c r="DI113" s="581"/>
      <c r="DJ113" s="581"/>
      <c r="DK113" s="581"/>
      <c r="DL113" s="581"/>
      <c r="DM113" s="581"/>
      <c r="DN113" s="581"/>
      <c r="DO113" s="581"/>
      <c r="DP113" s="581"/>
      <c r="DQ113" s="581"/>
      <c r="DR113" s="581"/>
      <c r="DS113" s="581"/>
      <c r="DT113" s="581"/>
      <c r="DU113" s="581"/>
      <c r="DV113" s="581"/>
      <c r="DW113" s="581"/>
      <c r="DX113" s="581"/>
      <c r="DY113" s="147"/>
      <c r="DZ113" s="574"/>
      <c r="EA113" s="574"/>
      <c r="EB113" s="574"/>
      <c r="EC113" s="574"/>
      <c r="ED113" s="574"/>
      <c r="EE113" s="574"/>
      <c r="EF113" s="574"/>
      <c r="EG113" s="574"/>
      <c r="EH113" s="574"/>
      <c r="EI113" s="574"/>
      <c r="EJ113" s="574"/>
      <c r="EK113" s="574"/>
      <c r="EL113" s="574"/>
      <c r="EM113" s="574"/>
      <c r="EN113" s="574"/>
      <c r="EO113" s="574"/>
      <c r="EP113" s="574"/>
      <c r="EQ113" s="574"/>
      <c r="ER113" s="574"/>
      <c r="ES113" s="574"/>
      <c r="ET113" s="574"/>
      <c r="EU113" s="574"/>
      <c r="EV113" s="574"/>
      <c r="EW113" s="574"/>
      <c r="EX113" s="574"/>
      <c r="EY113" s="574"/>
      <c r="EZ113" s="574"/>
      <c r="FA113" s="574"/>
      <c r="FB113" s="574"/>
      <c r="FC113" s="574"/>
      <c r="FD113" s="147"/>
      <c r="FE113" s="574"/>
      <c r="FF113" s="574"/>
      <c r="FG113" s="574"/>
      <c r="FH113" s="574"/>
      <c r="FI113" s="574"/>
      <c r="FJ113" s="574"/>
      <c r="FK113" s="574"/>
      <c r="FL113" s="574"/>
      <c r="FM113" s="574"/>
      <c r="FN113" s="574"/>
      <c r="FO113" s="574"/>
      <c r="FP113" s="574"/>
      <c r="FQ113" s="574"/>
      <c r="FR113" s="574"/>
      <c r="FS113" s="574"/>
      <c r="FT113" s="574"/>
      <c r="FU113" s="574"/>
      <c r="FV113" s="574"/>
      <c r="FW113" s="574"/>
      <c r="FX113" s="574"/>
      <c r="FY113" s="574"/>
      <c r="FZ113" s="574"/>
      <c r="GA113" s="574"/>
      <c r="GB113" s="574"/>
      <c r="GC113" s="574"/>
      <c r="GD113" s="574"/>
      <c r="GE113" s="574"/>
      <c r="GF113" s="574"/>
      <c r="GG113" s="574"/>
      <c r="GH113" s="574"/>
    </row>
    <row r="114" spans="1:190" x14ac:dyDescent="0.15">
      <c r="A114">
        <f t="shared" ref="A114:A175" si="8">A113+1</f>
        <v>106</v>
      </c>
      <c r="B114" s="44" t="str">
        <f ca="1">OFFSET(Inputs!$E$10,$A114,0)</f>
        <v>Std B2</v>
      </c>
      <c r="C114" s="44">
        <f ca="1">OFFSET(Inputs!$B$10,$A114,0)</f>
        <v>106</v>
      </c>
      <c r="D114" s="22" t="str">
        <f ca="1">OFFSET(Inputs!$D$10,$A114,0)&amp;" - "&amp;OFFSET(Inputs!$F$10,$A114,0)</f>
        <v xml:space="preserve"> - Time dependent valuation, Nonresidential</v>
      </c>
      <c r="E114" s="24"/>
      <c r="F114" s="587"/>
      <c r="G114" s="587"/>
      <c r="H114" s="587"/>
      <c r="I114" s="587"/>
      <c r="J114" s="587"/>
      <c r="K114" s="587"/>
      <c r="L114" s="587"/>
      <c r="M114" s="587"/>
      <c r="N114" s="587"/>
      <c r="O114" s="587"/>
      <c r="P114" s="587"/>
      <c r="Q114" s="587"/>
      <c r="R114" s="587"/>
      <c r="S114" s="587"/>
      <c r="T114" s="587"/>
      <c r="U114" s="587"/>
      <c r="V114" s="587"/>
      <c r="W114" s="587"/>
      <c r="X114" s="587"/>
      <c r="Y114" s="587"/>
      <c r="Z114" s="587"/>
      <c r="AA114" s="587"/>
      <c r="AB114" s="587"/>
      <c r="AC114" s="587"/>
      <c r="AD114" s="587"/>
      <c r="AE114" s="587"/>
      <c r="AF114" s="587"/>
      <c r="AG114" s="587"/>
      <c r="AH114" s="587"/>
      <c r="AI114" s="587"/>
      <c r="AJ114" s="147"/>
      <c r="AK114" s="574"/>
      <c r="AL114" s="574"/>
      <c r="AM114" s="574"/>
      <c r="AN114" s="574"/>
      <c r="AO114" s="574"/>
      <c r="AP114" s="574"/>
      <c r="AQ114" s="574"/>
      <c r="AR114" s="574"/>
      <c r="AS114" s="574"/>
      <c r="AT114" s="574"/>
      <c r="AU114" s="574"/>
      <c r="AV114" s="574"/>
      <c r="AW114" s="574"/>
      <c r="AX114" s="574"/>
      <c r="AY114" s="574"/>
      <c r="AZ114" s="574"/>
      <c r="BA114" s="574"/>
      <c r="BB114" s="574"/>
      <c r="BC114" s="574"/>
      <c r="BD114" s="574"/>
      <c r="BE114" s="574"/>
      <c r="BF114" s="574"/>
      <c r="BG114" s="574"/>
      <c r="BH114" s="574"/>
      <c r="BI114" s="574"/>
      <c r="BJ114" s="574"/>
      <c r="BK114" s="574"/>
      <c r="BL114" s="574"/>
      <c r="BM114" s="574"/>
      <c r="BN114" s="574"/>
      <c r="BO114" s="147"/>
      <c r="BP114" s="581"/>
      <c r="BQ114" s="581"/>
      <c r="BR114" s="581"/>
      <c r="BS114" s="581"/>
      <c r="BT114" s="581"/>
      <c r="BU114" s="581"/>
      <c r="BV114" s="581"/>
      <c r="BW114" s="581"/>
      <c r="BX114" s="581"/>
      <c r="BY114" s="581"/>
      <c r="BZ114" s="581"/>
      <c r="CA114" s="581"/>
      <c r="CB114" s="581"/>
      <c r="CC114" s="581"/>
      <c r="CD114" s="581"/>
      <c r="CE114" s="581"/>
      <c r="CF114" s="581"/>
      <c r="CG114" s="581"/>
      <c r="CH114" s="581"/>
      <c r="CI114" s="581"/>
      <c r="CJ114" s="581"/>
      <c r="CK114" s="581"/>
      <c r="CL114" s="581"/>
      <c r="CM114" s="581"/>
      <c r="CN114" s="581"/>
      <c r="CO114" s="581"/>
      <c r="CP114" s="581"/>
      <c r="CQ114" s="581"/>
      <c r="CR114" s="581"/>
      <c r="CS114" s="581"/>
      <c r="CT114" s="218"/>
      <c r="CU114" s="581"/>
      <c r="CV114" s="581"/>
      <c r="CW114" s="581"/>
      <c r="CX114" s="581"/>
      <c r="CY114" s="581"/>
      <c r="CZ114" s="581"/>
      <c r="DA114" s="581"/>
      <c r="DB114" s="581"/>
      <c r="DC114" s="581"/>
      <c r="DD114" s="581"/>
      <c r="DE114" s="581"/>
      <c r="DF114" s="581"/>
      <c r="DG114" s="581"/>
      <c r="DH114" s="581"/>
      <c r="DI114" s="581"/>
      <c r="DJ114" s="581"/>
      <c r="DK114" s="581"/>
      <c r="DL114" s="581"/>
      <c r="DM114" s="581"/>
      <c r="DN114" s="581"/>
      <c r="DO114" s="581"/>
      <c r="DP114" s="581"/>
      <c r="DQ114" s="581"/>
      <c r="DR114" s="581"/>
      <c r="DS114" s="581"/>
      <c r="DT114" s="581"/>
      <c r="DU114" s="581"/>
      <c r="DV114" s="581"/>
      <c r="DW114" s="581"/>
      <c r="DX114" s="581"/>
      <c r="DY114" s="147"/>
      <c r="DZ114" s="574"/>
      <c r="EA114" s="574"/>
      <c r="EB114" s="574"/>
      <c r="EC114" s="574"/>
      <c r="ED114" s="574"/>
      <c r="EE114" s="574"/>
      <c r="EF114" s="574"/>
      <c r="EG114" s="574"/>
      <c r="EH114" s="574"/>
      <c r="EI114" s="574"/>
      <c r="EJ114" s="574"/>
      <c r="EK114" s="574"/>
      <c r="EL114" s="574"/>
      <c r="EM114" s="574"/>
      <c r="EN114" s="574"/>
      <c r="EO114" s="574"/>
      <c r="EP114" s="574"/>
      <c r="EQ114" s="574"/>
      <c r="ER114" s="574"/>
      <c r="ES114" s="574"/>
      <c r="ET114" s="574"/>
      <c r="EU114" s="574"/>
      <c r="EV114" s="574"/>
      <c r="EW114" s="574"/>
      <c r="EX114" s="574"/>
      <c r="EY114" s="574"/>
      <c r="EZ114" s="574"/>
      <c r="FA114" s="574"/>
      <c r="FB114" s="574"/>
      <c r="FC114" s="574"/>
      <c r="FD114" s="147"/>
      <c r="FE114" s="574"/>
      <c r="FF114" s="574"/>
      <c r="FG114" s="574"/>
      <c r="FH114" s="574"/>
      <c r="FI114" s="574"/>
      <c r="FJ114" s="574"/>
      <c r="FK114" s="574"/>
      <c r="FL114" s="574"/>
      <c r="FM114" s="574"/>
      <c r="FN114" s="574"/>
      <c r="FO114" s="574"/>
      <c r="FP114" s="574"/>
      <c r="FQ114" s="574"/>
      <c r="FR114" s="574"/>
      <c r="FS114" s="574"/>
      <c r="FT114" s="574"/>
      <c r="FU114" s="574"/>
      <c r="FV114" s="574"/>
      <c r="FW114" s="574"/>
      <c r="FX114" s="574"/>
      <c r="FY114" s="574"/>
      <c r="FZ114" s="574"/>
      <c r="GA114" s="574"/>
      <c r="GB114" s="574"/>
      <c r="GC114" s="574"/>
      <c r="GD114" s="574"/>
      <c r="GE114" s="574"/>
      <c r="GF114" s="574"/>
      <c r="GG114" s="574"/>
      <c r="GH114" s="574"/>
    </row>
    <row r="115" spans="1:190" x14ac:dyDescent="0.15">
      <c r="A115">
        <f t="shared" si="8"/>
        <v>107</v>
      </c>
      <c r="B115" s="44" t="str">
        <f ca="1">OFFSET(Inputs!$E$10,$A115,0)</f>
        <v>Std B3</v>
      </c>
      <c r="C115" s="44">
        <f ca="1">OFFSET(Inputs!$B$10,$A115,0)</f>
        <v>107</v>
      </c>
      <c r="D115" s="22" t="str">
        <f ca="1">OFFSET(Inputs!$D$10,$A115,0)&amp;" - "&amp;OFFSET(Inputs!$F$10,$A115,0)</f>
        <v xml:space="preserve"> - Res. Hardwired lighting</v>
      </c>
      <c r="E115" s="24"/>
      <c r="F115" s="587"/>
      <c r="G115" s="587"/>
      <c r="H115" s="587"/>
      <c r="I115" s="587"/>
      <c r="J115" s="587"/>
      <c r="K115" s="587"/>
      <c r="L115" s="587"/>
      <c r="M115" s="587"/>
      <c r="N115" s="587"/>
      <c r="O115" s="587"/>
      <c r="P115" s="587"/>
      <c r="Q115" s="587"/>
      <c r="R115" s="587"/>
      <c r="S115" s="587"/>
      <c r="T115" s="587"/>
      <c r="U115" s="587"/>
      <c r="V115" s="587"/>
      <c r="W115" s="587"/>
      <c r="X115" s="587"/>
      <c r="Y115" s="587"/>
      <c r="Z115" s="587"/>
      <c r="AA115" s="587"/>
      <c r="AB115" s="587"/>
      <c r="AC115" s="587"/>
      <c r="AD115" s="587"/>
      <c r="AE115" s="587"/>
      <c r="AF115" s="587"/>
      <c r="AG115" s="587"/>
      <c r="AH115" s="587"/>
      <c r="AI115" s="587"/>
      <c r="AJ115" s="147"/>
      <c r="AK115" s="574"/>
      <c r="AL115" s="574"/>
      <c r="AM115" s="574"/>
      <c r="AN115" s="574"/>
      <c r="AO115" s="574"/>
      <c r="AP115" s="574"/>
      <c r="AQ115" s="574"/>
      <c r="AR115" s="574"/>
      <c r="AS115" s="574"/>
      <c r="AT115" s="574"/>
      <c r="AU115" s="574"/>
      <c r="AV115" s="574"/>
      <c r="AW115" s="574"/>
      <c r="AX115" s="574"/>
      <c r="AY115" s="574"/>
      <c r="AZ115" s="574"/>
      <c r="BA115" s="574"/>
      <c r="BB115" s="574"/>
      <c r="BC115" s="574"/>
      <c r="BD115" s="574"/>
      <c r="BE115" s="574"/>
      <c r="BF115" s="574"/>
      <c r="BG115" s="574"/>
      <c r="BH115" s="574"/>
      <c r="BI115" s="574"/>
      <c r="BJ115" s="574"/>
      <c r="BK115" s="574"/>
      <c r="BL115" s="574"/>
      <c r="BM115" s="574"/>
      <c r="BN115" s="574"/>
      <c r="BO115" s="147"/>
      <c r="BP115" s="581"/>
      <c r="BQ115" s="581"/>
      <c r="BR115" s="581"/>
      <c r="BS115" s="581"/>
      <c r="BT115" s="581"/>
      <c r="BU115" s="581"/>
      <c r="BV115" s="581"/>
      <c r="BW115" s="581"/>
      <c r="BX115" s="581"/>
      <c r="BY115" s="581"/>
      <c r="BZ115" s="581"/>
      <c r="CA115" s="581"/>
      <c r="CB115" s="581"/>
      <c r="CC115" s="581"/>
      <c r="CD115" s="581"/>
      <c r="CE115" s="581"/>
      <c r="CF115" s="581"/>
      <c r="CG115" s="581"/>
      <c r="CH115" s="581"/>
      <c r="CI115" s="581"/>
      <c r="CJ115" s="581"/>
      <c r="CK115" s="581"/>
      <c r="CL115" s="581"/>
      <c r="CM115" s="581"/>
      <c r="CN115" s="581"/>
      <c r="CO115" s="581"/>
      <c r="CP115" s="581"/>
      <c r="CQ115" s="581"/>
      <c r="CR115" s="581"/>
      <c r="CS115" s="581"/>
      <c r="CT115" s="218"/>
      <c r="CU115" s="581"/>
      <c r="CV115" s="581"/>
      <c r="CW115" s="581"/>
      <c r="CX115" s="581"/>
      <c r="CY115" s="581"/>
      <c r="CZ115" s="581"/>
      <c r="DA115" s="581"/>
      <c r="DB115" s="581"/>
      <c r="DC115" s="581"/>
      <c r="DD115" s="581"/>
      <c r="DE115" s="581"/>
      <c r="DF115" s="581"/>
      <c r="DG115" s="581"/>
      <c r="DH115" s="581"/>
      <c r="DI115" s="581"/>
      <c r="DJ115" s="581"/>
      <c r="DK115" s="581"/>
      <c r="DL115" s="581"/>
      <c r="DM115" s="581"/>
      <c r="DN115" s="581"/>
      <c r="DO115" s="581"/>
      <c r="DP115" s="581"/>
      <c r="DQ115" s="581"/>
      <c r="DR115" s="581"/>
      <c r="DS115" s="581"/>
      <c r="DT115" s="581"/>
      <c r="DU115" s="581"/>
      <c r="DV115" s="581"/>
      <c r="DW115" s="581"/>
      <c r="DX115" s="581"/>
      <c r="DY115" s="147"/>
      <c r="DZ115" s="574"/>
      <c r="EA115" s="574"/>
      <c r="EB115" s="574"/>
      <c r="EC115" s="574"/>
      <c r="ED115" s="574"/>
      <c r="EE115" s="574"/>
      <c r="EF115" s="574"/>
      <c r="EG115" s="574"/>
      <c r="EH115" s="574"/>
      <c r="EI115" s="574"/>
      <c r="EJ115" s="574"/>
      <c r="EK115" s="574"/>
      <c r="EL115" s="574"/>
      <c r="EM115" s="574"/>
      <c r="EN115" s="574"/>
      <c r="EO115" s="574"/>
      <c r="EP115" s="574"/>
      <c r="EQ115" s="574"/>
      <c r="ER115" s="574"/>
      <c r="ES115" s="574"/>
      <c r="ET115" s="574"/>
      <c r="EU115" s="574"/>
      <c r="EV115" s="574"/>
      <c r="EW115" s="574"/>
      <c r="EX115" s="574"/>
      <c r="EY115" s="574"/>
      <c r="EZ115" s="574"/>
      <c r="FA115" s="574"/>
      <c r="FB115" s="574"/>
      <c r="FC115" s="574"/>
      <c r="FD115" s="147"/>
      <c r="FE115" s="574"/>
      <c r="FF115" s="574"/>
      <c r="FG115" s="574"/>
      <c r="FH115" s="574"/>
      <c r="FI115" s="574"/>
      <c r="FJ115" s="574"/>
      <c r="FK115" s="574"/>
      <c r="FL115" s="574"/>
      <c r="FM115" s="574"/>
      <c r="FN115" s="574"/>
      <c r="FO115" s="574"/>
      <c r="FP115" s="574"/>
      <c r="FQ115" s="574"/>
      <c r="FR115" s="574"/>
      <c r="FS115" s="574"/>
      <c r="FT115" s="574"/>
      <c r="FU115" s="574"/>
      <c r="FV115" s="574"/>
      <c r="FW115" s="574"/>
      <c r="FX115" s="574"/>
      <c r="FY115" s="574"/>
      <c r="FZ115" s="574"/>
      <c r="GA115" s="574"/>
      <c r="GB115" s="574"/>
      <c r="GC115" s="574"/>
      <c r="GD115" s="574"/>
      <c r="GE115" s="574"/>
      <c r="GF115" s="574"/>
      <c r="GG115" s="574"/>
      <c r="GH115" s="574"/>
    </row>
    <row r="116" spans="1:190" x14ac:dyDescent="0.15">
      <c r="A116">
        <f t="shared" si="8"/>
        <v>108</v>
      </c>
      <c r="B116" s="44" t="str">
        <f ca="1">OFFSET(Inputs!$E$10,$A116,0)</f>
        <v>Std B4</v>
      </c>
      <c r="C116" s="44">
        <f ca="1">OFFSET(Inputs!$B$10,$A116,0)</f>
        <v>108</v>
      </c>
      <c r="D116" s="22" t="str">
        <f ca="1">OFFSET(Inputs!$D$10,$A116,0)&amp;" - "&amp;OFFSET(Inputs!$F$10,$A116,0)</f>
        <v>2005 T-24 - Duct improvement</v>
      </c>
      <c r="E116" s="24"/>
      <c r="F116" s="587">
        <v>1.1683349277403596</v>
      </c>
      <c r="G116" s="587">
        <v>1.1683349277403596</v>
      </c>
      <c r="H116" s="587">
        <v>1.1683349277403596</v>
      </c>
      <c r="I116" s="587">
        <v>1.1683349277403596</v>
      </c>
      <c r="J116" s="587">
        <v>1.1683349277403596</v>
      </c>
      <c r="K116" s="587">
        <v>1.1683349277403596</v>
      </c>
      <c r="L116" s="587">
        <v>1.1683349277403596</v>
      </c>
      <c r="M116" s="587">
        <v>1.1683349277403596</v>
      </c>
      <c r="N116" s="587">
        <v>1.1683349277403596</v>
      </c>
      <c r="O116" s="587">
        <v>1.1683349277403596</v>
      </c>
      <c r="P116" s="587">
        <v>1.1683349277403596</v>
      </c>
      <c r="Q116" s="587">
        <v>1.1683349277403596</v>
      </c>
      <c r="R116" s="587">
        <v>1.1683349277403596</v>
      </c>
      <c r="S116" s="587">
        <v>1.1683349277403596</v>
      </c>
      <c r="T116" s="587">
        <v>1.1683349277403596</v>
      </c>
      <c r="U116" s="587">
        <v>1.1683349277403596</v>
      </c>
      <c r="V116" s="587">
        <v>1.1683349277403596</v>
      </c>
      <c r="W116" s="587">
        <v>1.1682015367095382</v>
      </c>
      <c r="X116" s="587">
        <v>1.1682858455179503</v>
      </c>
      <c r="Y116" s="587">
        <v>1.1683168699912994</v>
      </c>
      <c r="Z116" s="587">
        <v>1.1683282844750853</v>
      </c>
      <c r="AA116" s="587">
        <v>1.1683324837938414</v>
      </c>
      <c r="AB116" s="587">
        <v>1.1683340286591883</v>
      </c>
      <c r="AC116" s="587">
        <v>1.1683345969864081</v>
      </c>
      <c r="AD116" s="587">
        <v>1.1683348060627168</v>
      </c>
      <c r="AE116" s="587">
        <v>1.1683348060627168</v>
      </c>
      <c r="AF116" s="587">
        <v>1.1683348060627168</v>
      </c>
      <c r="AG116" s="587">
        <v>1.1683348060627168</v>
      </c>
      <c r="AH116" s="587">
        <v>1.1683348060627168</v>
      </c>
      <c r="AI116" s="587">
        <v>1.1683348060627168</v>
      </c>
      <c r="AJ116" s="147"/>
      <c r="AK116" s="574">
        <v>0.80907193746019879</v>
      </c>
      <c r="AL116" s="574">
        <v>0.80907193746019879</v>
      </c>
      <c r="AM116" s="574">
        <v>0.8089910302664528</v>
      </c>
      <c r="AN116" s="574">
        <v>0.80882921587896073</v>
      </c>
      <c r="AO116" s="574">
        <v>0.80866740149146887</v>
      </c>
      <c r="AP116" s="574">
        <v>0.8084246799102307</v>
      </c>
      <c r="AQ116" s="574">
        <v>0.80793923674775459</v>
      </c>
      <c r="AR116" s="574">
        <v>0.80721107200404041</v>
      </c>
      <c r="AS116" s="574">
        <v>0.80599746409785011</v>
      </c>
      <c r="AT116" s="574">
        <v>0.80405569144794564</v>
      </c>
      <c r="AU116" s="574">
        <v>0.80098121808559686</v>
      </c>
      <c r="AV116" s="574">
        <v>0.79612678646083568</v>
      </c>
      <c r="AW116" s="574">
        <v>0.78892604621743989</v>
      </c>
      <c r="AX116" s="574">
        <v>0.77856992541794934</v>
      </c>
      <c r="AY116" s="574">
        <v>0.76473479528737986</v>
      </c>
      <c r="AZ116" s="574">
        <v>0.74798700618195391</v>
      </c>
      <c r="BA116" s="574">
        <v>0.72994470197659145</v>
      </c>
      <c r="BB116" s="574">
        <v>0.71254920012212941</v>
      </c>
      <c r="BC116" s="574">
        <v>0.69779523016826817</v>
      </c>
      <c r="BD116" s="574">
        <v>0.68640602250667804</v>
      </c>
      <c r="BE116" s="574">
        <v>0.6783220553399586</v>
      </c>
      <c r="BF116" s="574">
        <v>0.67282281576464864</v>
      </c>
      <c r="BG116" s="574">
        <v>0.66926379164101479</v>
      </c>
      <c r="BH116" s="574">
        <v>0.66707962358659068</v>
      </c>
      <c r="BI116" s="574">
        <v>0.66562341362634936</v>
      </c>
      <c r="BJ116" s="574">
        <v>0.66481434177315102</v>
      </c>
      <c r="BK116" s="574">
        <v>0.66424799147591218</v>
      </c>
      <c r="BL116" s="574">
        <v>0.66392436273463284</v>
      </c>
      <c r="BM116" s="574">
        <v>0.66376254836399307</v>
      </c>
      <c r="BN116" s="574">
        <v>0.6636007339933534</v>
      </c>
      <c r="BO116" s="147"/>
      <c r="BP116" s="581">
        <v>1.7432298921840284</v>
      </c>
      <c r="BQ116" s="581">
        <v>1.7432298921840284</v>
      </c>
      <c r="BR116" s="581">
        <v>1.7432298921840284</v>
      </c>
      <c r="BS116" s="581">
        <v>1.7432298921840284</v>
      </c>
      <c r="BT116" s="581">
        <v>1.7432298921840284</v>
      </c>
      <c r="BU116" s="581">
        <v>1.7432298921840284</v>
      </c>
      <c r="BV116" s="581">
        <v>1.7432298921840284</v>
      </c>
      <c r="BW116" s="581">
        <v>1.7432298921840284</v>
      </c>
      <c r="BX116" s="581">
        <v>1.7432298921840284</v>
      </c>
      <c r="BY116" s="581">
        <v>1.7432298921840284</v>
      </c>
      <c r="BZ116" s="581">
        <v>1.7432298921840284</v>
      </c>
      <c r="CA116" s="581">
        <v>1.7432298921840284</v>
      </c>
      <c r="CB116" s="581">
        <v>1.7432298921840284</v>
      </c>
      <c r="CC116" s="581">
        <v>1.7432298921840284</v>
      </c>
      <c r="CD116" s="581">
        <v>1.7432298921840284</v>
      </c>
      <c r="CE116" s="581">
        <v>1.7432298921840284</v>
      </c>
      <c r="CF116" s="581">
        <v>1.7432298921840284</v>
      </c>
      <c r="CG116" s="581">
        <v>1.7430308642967709</v>
      </c>
      <c r="CH116" s="581">
        <v>1.7431566583918621</v>
      </c>
      <c r="CI116" s="581">
        <v>1.7432029488759067</v>
      </c>
      <c r="CJ116" s="581">
        <v>1.7432199800104446</v>
      </c>
      <c r="CK116" s="581">
        <v>1.7432262456606524</v>
      </c>
      <c r="CL116" s="581">
        <v>1.7432285506978362</v>
      </c>
      <c r="CM116" s="581">
        <v>1.7432293986781324</v>
      </c>
      <c r="CN116" s="581">
        <v>1.7432297106332595</v>
      </c>
      <c r="CO116" s="581">
        <v>1.7432297106332595</v>
      </c>
      <c r="CP116" s="581">
        <v>1.7432297106332595</v>
      </c>
      <c r="CQ116" s="581">
        <v>1.7432297106332595</v>
      </c>
      <c r="CR116" s="581">
        <v>1.7432297106332595</v>
      </c>
      <c r="CS116" s="581">
        <v>1.7432297106332595</v>
      </c>
      <c r="CT116" s="218"/>
      <c r="CU116" s="581">
        <v>1.2071867003374392</v>
      </c>
      <c r="CV116" s="581">
        <v>1.2071867003374392</v>
      </c>
      <c r="CW116" s="581">
        <v>1.2070659816674056</v>
      </c>
      <c r="CX116" s="581">
        <v>1.206824544327338</v>
      </c>
      <c r="CY116" s="581">
        <v>1.2065831069872708</v>
      </c>
      <c r="CZ116" s="581">
        <v>1.2062209509771693</v>
      </c>
      <c r="DA116" s="581">
        <v>1.205496638956967</v>
      </c>
      <c r="DB116" s="581">
        <v>1.2044101709266632</v>
      </c>
      <c r="DC116" s="581">
        <v>1.2025993908761572</v>
      </c>
      <c r="DD116" s="581">
        <v>1.1997021427953471</v>
      </c>
      <c r="DE116" s="581">
        <v>1.1951148333340649</v>
      </c>
      <c r="DF116" s="581">
        <v>1.1878717131320404</v>
      </c>
      <c r="DG116" s="581">
        <v>1.177127751499037</v>
      </c>
      <c r="DH116" s="581">
        <v>1.161675761734718</v>
      </c>
      <c r="DI116" s="581">
        <v>1.1410328691589475</v>
      </c>
      <c r="DJ116" s="581">
        <v>1.1160441044619627</v>
      </c>
      <c r="DK116" s="581">
        <v>1.0891238410444377</v>
      </c>
      <c r="DL116" s="581">
        <v>1.0631686478012725</v>
      </c>
      <c r="DM116" s="581">
        <v>1.0411547878701144</v>
      </c>
      <c r="DN116" s="581">
        <v>1.0241613669147258</v>
      </c>
      <c r="DO116" s="581">
        <v>1.0120995746342238</v>
      </c>
      <c r="DP116" s="581">
        <v>1.0038943600297932</v>
      </c>
      <c r="DQ116" s="581">
        <v>0.99858407006754546</v>
      </c>
      <c r="DR116" s="581">
        <v>0.99532515265300803</v>
      </c>
      <c r="DS116" s="581">
        <v>0.99315239493455298</v>
      </c>
      <c r="DT116" s="581">
        <v>0.99194520835993949</v>
      </c>
      <c r="DU116" s="581">
        <v>0.99110017775770987</v>
      </c>
      <c r="DV116" s="581">
        <v>0.99061730312786445</v>
      </c>
      <c r="DW116" s="581">
        <v>0.99037586581294168</v>
      </c>
      <c r="DX116" s="581">
        <v>0.99013442849801903</v>
      </c>
      <c r="DY116" s="147"/>
      <c r="DZ116" s="574">
        <v>0.26033535594483787</v>
      </c>
      <c r="EA116" s="574">
        <v>0.26033535594483787</v>
      </c>
      <c r="EB116" s="574">
        <v>0.26033535594483787</v>
      </c>
      <c r="EC116" s="574">
        <v>0.26033535594483787</v>
      </c>
      <c r="ED116" s="574">
        <v>0.26033535594483787</v>
      </c>
      <c r="EE116" s="574">
        <v>0.26033535594483787</v>
      </c>
      <c r="EF116" s="574">
        <v>0.26033535594483787</v>
      </c>
      <c r="EG116" s="574">
        <v>0.26033535594483787</v>
      </c>
      <c r="EH116" s="574">
        <v>0.26033535594483787</v>
      </c>
      <c r="EI116" s="574">
        <v>0.26033535594483787</v>
      </c>
      <c r="EJ116" s="574">
        <v>0.26033535594483787</v>
      </c>
      <c r="EK116" s="574">
        <v>0.26033535594483787</v>
      </c>
      <c r="EL116" s="574">
        <v>0.26033535594483787</v>
      </c>
      <c r="EM116" s="574">
        <v>0.26033535594483787</v>
      </c>
      <c r="EN116" s="574">
        <v>0.26033535594483787</v>
      </c>
      <c r="EO116" s="574">
        <v>0.26033535594483787</v>
      </c>
      <c r="EP116" s="574">
        <v>0.26033535594483787</v>
      </c>
      <c r="EQ116" s="574">
        <v>0.26030563295987502</v>
      </c>
      <c r="ER116" s="574">
        <v>0.26032441915133964</v>
      </c>
      <c r="ES116" s="574">
        <v>0.26033133220950516</v>
      </c>
      <c r="ET116" s="574">
        <v>0.26033387565285243</v>
      </c>
      <c r="EU116" s="574">
        <v>0.26033481137010028</v>
      </c>
      <c r="EV116" s="574">
        <v>0.26033515560620968</v>
      </c>
      <c r="EW116" s="574">
        <v>0.26033528224426983</v>
      </c>
      <c r="EX116" s="574">
        <v>0.2603353288318998</v>
      </c>
      <c r="EY116" s="574">
        <v>0.2603353288318998</v>
      </c>
      <c r="EZ116" s="574">
        <v>0.2603353288318998</v>
      </c>
      <c r="FA116" s="574">
        <v>0.2603353288318998</v>
      </c>
      <c r="FB116" s="574">
        <v>0.2603353288318998</v>
      </c>
      <c r="FC116" s="574">
        <v>0.2603353288318998</v>
      </c>
      <c r="FD116" s="147"/>
      <c r="FE116" s="574">
        <v>0.18028223399180018</v>
      </c>
      <c r="FF116" s="574">
        <v>0.18028223399180018</v>
      </c>
      <c r="FG116" s="574">
        <v>0.18026420576840102</v>
      </c>
      <c r="FH116" s="574">
        <v>0.18022814932160264</v>
      </c>
      <c r="FI116" s="574">
        <v>0.18019209287480428</v>
      </c>
      <c r="FJ116" s="574">
        <v>0.18013800820460674</v>
      </c>
      <c r="FK116" s="574">
        <v>0.18002983886421164</v>
      </c>
      <c r="FL116" s="574">
        <v>0.17986758485361903</v>
      </c>
      <c r="FM116" s="574">
        <v>0.17959716150263133</v>
      </c>
      <c r="FN116" s="574">
        <v>0.17916448414105102</v>
      </c>
      <c r="FO116" s="574">
        <v>0.17847941165188219</v>
      </c>
      <c r="FP116" s="574">
        <v>0.17739771824793138</v>
      </c>
      <c r="FQ116" s="574">
        <v>0.17579320636540438</v>
      </c>
      <c r="FR116" s="574">
        <v>0.17348559377030931</v>
      </c>
      <c r="FS116" s="574">
        <v>0.17040276756904954</v>
      </c>
      <c r="FT116" s="574">
        <v>0.16667092532541927</v>
      </c>
      <c r="FU116" s="574">
        <v>0.16265063150740211</v>
      </c>
      <c r="FV116" s="574">
        <v>0.15877446204640761</v>
      </c>
      <c r="FW116" s="574">
        <v>0.15548689447623606</v>
      </c>
      <c r="FX116" s="574">
        <v>0.15294908330573184</v>
      </c>
      <c r="FY116" s="574">
        <v>0.15114776553304088</v>
      </c>
      <c r="FZ116" s="574">
        <v>0.14992239217624742</v>
      </c>
      <c r="GA116" s="574">
        <v>0.14912934919683868</v>
      </c>
      <c r="GB116" s="574">
        <v>0.14864265984570235</v>
      </c>
      <c r="GC116" s="574">
        <v>0.14831817845827777</v>
      </c>
      <c r="GD116" s="574">
        <v>0.14813789624306167</v>
      </c>
      <c r="GE116" s="574">
        <v>0.1480116986924104</v>
      </c>
      <c r="GF116" s="574">
        <v>0.14793958580632394</v>
      </c>
      <c r="GG116" s="574">
        <v>0.14790352936328074</v>
      </c>
      <c r="GH116" s="574">
        <v>0.14786747292023752</v>
      </c>
    </row>
    <row r="117" spans="1:190" x14ac:dyDescent="0.15">
      <c r="A117">
        <f t="shared" si="8"/>
        <v>109</v>
      </c>
      <c r="B117" s="44" t="str">
        <f ca="1">OFFSET(Inputs!$E$10,$A117,0)</f>
        <v>Std B5</v>
      </c>
      <c r="C117" s="44">
        <f ca="1">OFFSET(Inputs!$B$10,$A117,0)</f>
        <v>109</v>
      </c>
      <c r="D117" s="22" t="str">
        <f ca="1">OFFSET(Inputs!$D$10,$A117,0)&amp;" - "&amp;OFFSET(Inputs!$F$10,$A117,0)</f>
        <v>2005 T-24 - Window replacement</v>
      </c>
      <c r="E117" s="24"/>
      <c r="F117" s="587">
        <v>6.4175832540437678</v>
      </c>
      <c r="G117" s="587">
        <v>6.4175832540437678</v>
      </c>
      <c r="H117" s="587">
        <v>6.4175832540437678</v>
      </c>
      <c r="I117" s="587">
        <v>6.4175832540437678</v>
      </c>
      <c r="J117" s="587">
        <v>6.4175832540437678</v>
      </c>
      <c r="K117" s="587">
        <v>6.4175832540437678</v>
      </c>
      <c r="L117" s="587">
        <v>6.4175832540437678</v>
      </c>
      <c r="M117" s="587">
        <v>6.4175832540437678</v>
      </c>
      <c r="N117" s="587">
        <v>6.4175832540437678</v>
      </c>
      <c r="O117" s="587">
        <v>6.4175832540437678</v>
      </c>
      <c r="P117" s="587">
        <v>6.4175832540437678</v>
      </c>
      <c r="Q117" s="587">
        <v>6.4175832540437678</v>
      </c>
      <c r="R117" s="587">
        <v>6.4175832540437678</v>
      </c>
      <c r="S117" s="587">
        <v>6.4175832540437678</v>
      </c>
      <c r="T117" s="587">
        <v>6.4175832540437678</v>
      </c>
      <c r="U117" s="587">
        <v>6.4175832540437678</v>
      </c>
      <c r="V117" s="587">
        <v>6.4175832540437678</v>
      </c>
      <c r="W117" s="587">
        <v>6.416850546302765</v>
      </c>
      <c r="X117" s="587">
        <v>6.4173136487780811</v>
      </c>
      <c r="Y117" s="587">
        <v>6.4174840640724478</v>
      </c>
      <c r="Z117" s="587">
        <v>6.4175467630453689</v>
      </c>
      <c r="AA117" s="587">
        <v>6.4175698296139441</v>
      </c>
      <c r="AB117" s="587">
        <v>6.417578315452845</v>
      </c>
      <c r="AC117" s="587">
        <v>6.4175814372351034</v>
      </c>
      <c r="AD117" s="587">
        <v>6.4175825856768611</v>
      </c>
      <c r="AE117" s="587">
        <v>6.4175825856768611</v>
      </c>
      <c r="AF117" s="587">
        <v>6.4175825856768611</v>
      </c>
      <c r="AG117" s="587">
        <v>6.4175825856768611</v>
      </c>
      <c r="AH117" s="587">
        <v>6.4175825856768611</v>
      </c>
      <c r="AI117" s="587">
        <v>6.4175825856768611</v>
      </c>
      <c r="AJ117" s="147"/>
      <c r="AK117" s="574">
        <v>2.5941594901347917</v>
      </c>
      <c r="AL117" s="574">
        <v>2.499264384542816</v>
      </c>
      <c r="AM117" s="574">
        <v>2.4079096457126545</v>
      </c>
      <c r="AN117" s="574">
        <v>2.3193872002919438</v>
      </c>
      <c r="AO117" s="574">
        <v>2.2329889749283218</v>
      </c>
      <c r="AP117" s="574">
        <v>2.1483609329456073</v>
      </c>
      <c r="AQ117" s="574">
        <v>2.0647950009914369</v>
      </c>
      <c r="AR117" s="574">
        <v>1.9826452157419916</v>
      </c>
      <c r="AS117" s="574">
        <v>1.9008494671687279</v>
      </c>
      <c r="AT117" s="574">
        <v>1.8197617919478275</v>
      </c>
      <c r="AU117" s="574">
        <v>1.7390281534031078</v>
      </c>
      <c r="AV117" s="574">
        <v>1.7379660433745634</v>
      </c>
      <c r="AW117" s="574">
        <v>1.7372579700222008</v>
      </c>
      <c r="AX117" s="574">
        <v>1.7365498966698383</v>
      </c>
      <c r="AY117" s="574">
        <v>1.7361958599936564</v>
      </c>
      <c r="AZ117" s="574">
        <v>1.7358418233174751</v>
      </c>
      <c r="BA117" s="574">
        <v>1.7354877866412934</v>
      </c>
      <c r="BB117" s="574">
        <v>1.7352896426850175</v>
      </c>
      <c r="BC117" s="574">
        <v>1.7350608562951524</v>
      </c>
      <c r="BD117" s="574">
        <v>1.735106931790718</v>
      </c>
      <c r="BE117" s="574">
        <v>1.7351238838269751</v>
      </c>
      <c r="BF117" s="574">
        <v>1.7351301203774094</v>
      </c>
      <c r="BG117" s="574">
        <v>1.7347783783054946</v>
      </c>
      <c r="BH117" s="574">
        <v>1.7347792221752689</v>
      </c>
      <c r="BI117" s="574">
        <v>1.7347795326182167</v>
      </c>
      <c r="BJ117" s="574">
        <v>1.7347795326182167</v>
      </c>
      <c r="BK117" s="574">
        <v>1.7347795326182167</v>
      </c>
      <c r="BL117" s="574">
        <v>1.7347795326182167</v>
      </c>
      <c r="BM117" s="574">
        <v>1.7347795326182167</v>
      </c>
      <c r="BN117" s="574">
        <v>1.7347795326182167</v>
      </c>
      <c r="BO117" s="147"/>
      <c r="BP117" s="581">
        <v>2.4488146627272274</v>
      </c>
      <c r="BQ117" s="581">
        <v>2.4488146627272274</v>
      </c>
      <c r="BR117" s="581">
        <v>2.4488146627272274</v>
      </c>
      <c r="BS117" s="581">
        <v>2.4488146627272274</v>
      </c>
      <c r="BT117" s="581">
        <v>2.4488146627272274</v>
      </c>
      <c r="BU117" s="581">
        <v>2.4488146627272274</v>
      </c>
      <c r="BV117" s="581">
        <v>2.4488146627272274</v>
      </c>
      <c r="BW117" s="581">
        <v>2.4488146627272274</v>
      </c>
      <c r="BX117" s="581">
        <v>2.4488146627272274</v>
      </c>
      <c r="BY117" s="581">
        <v>2.4488146627272274</v>
      </c>
      <c r="BZ117" s="581">
        <v>2.4488146627272274</v>
      </c>
      <c r="CA117" s="581">
        <v>2.4488146627272274</v>
      </c>
      <c r="CB117" s="581">
        <v>2.4488146627272274</v>
      </c>
      <c r="CC117" s="581">
        <v>2.4488146627272274</v>
      </c>
      <c r="CD117" s="581">
        <v>2.4488146627272274</v>
      </c>
      <c r="CE117" s="581">
        <v>2.4488146627272274</v>
      </c>
      <c r="CF117" s="581">
        <v>2.4488146627272274</v>
      </c>
      <c r="CG117" s="581">
        <v>2.4485350768786871</v>
      </c>
      <c r="CH117" s="581">
        <v>2.4487117870337411</v>
      </c>
      <c r="CI117" s="581">
        <v>2.4487768139223811</v>
      </c>
      <c r="CJ117" s="581">
        <v>2.44880073853047</v>
      </c>
      <c r="CK117" s="581">
        <v>2.4488095402474257</v>
      </c>
      <c r="CL117" s="581">
        <v>2.4488127782649016</v>
      </c>
      <c r="CM117" s="581">
        <v>2.4488139694712894</v>
      </c>
      <c r="CN117" s="581">
        <v>2.4488144076924865</v>
      </c>
      <c r="CO117" s="581">
        <v>2.4488144076924865</v>
      </c>
      <c r="CP117" s="581">
        <v>2.4488144076924865</v>
      </c>
      <c r="CQ117" s="581">
        <v>2.4488144076924865</v>
      </c>
      <c r="CR117" s="581">
        <v>2.4488144076924865</v>
      </c>
      <c r="CS117" s="581">
        <v>2.4488144076924865</v>
      </c>
      <c r="CT117" s="218"/>
      <c r="CU117" s="581">
        <v>0.9898766475514339</v>
      </c>
      <c r="CV117" s="581">
        <v>0.95366667304923258</v>
      </c>
      <c r="CW117" s="581">
        <v>0.91880762796930227</v>
      </c>
      <c r="CX117" s="581">
        <v>0.88502932642718923</v>
      </c>
      <c r="CY117" s="581">
        <v>0.85206158253843867</v>
      </c>
      <c r="CZ117" s="581">
        <v>0.81976930336082399</v>
      </c>
      <c r="DA117" s="581">
        <v>0.78788230300989037</v>
      </c>
      <c r="DB117" s="581">
        <v>0.7565356744278654</v>
      </c>
      <c r="DC117" s="581">
        <v>0.72532413878806734</v>
      </c>
      <c r="DD117" s="581">
        <v>0.69438278903272377</v>
      </c>
      <c r="DE117" s="581">
        <v>0.66357653221960711</v>
      </c>
      <c r="DF117" s="581">
        <v>0.66317125339292571</v>
      </c>
      <c r="DG117" s="581">
        <v>0.66290106750847166</v>
      </c>
      <c r="DH117" s="581">
        <v>0.66263088162401729</v>
      </c>
      <c r="DI117" s="581">
        <v>0.66249578868179004</v>
      </c>
      <c r="DJ117" s="581">
        <v>0.66236069573956291</v>
      </c>
      <c r="DK117" s="581">
        <v>0.66222560279733578</v>
      </c>
      <c r="DL117" s="581">
        <v>0.66214999523507267</v>
      </c>
      <c r="DM117" s="581">
        <v>0.66206269516525551</v>
      </c>
      <c r="DN117" s="581">
        <v>0.66208027660435298</v>
      </c>
      <c r="DO117" s="581">
        <v>0.66208674514450383</v>
      </c>
      <c r="DP117" s="581">
        <v>0.66208912488085336</v>
      </c>
      <c r="DQ117" s="581">
        <v>0.66195490751130726</v>
      </c>
      <c r="DR117" s="581">
        <v>0.66195522951424735</v>
      </c>
      <c r="DS117" s="581">
        <v>0.66195534797274058</v>
      </c>
      <c r="DT117" s="581">
        <v>0.66195534797274058</v>
      </c>
      <c r="DU117" s="581">
        <v>0.66195534797274058</v>
      </c>
      <c r="DV117" s="581">
        <v>0.66195534797274058</v>
      </c>
      <c r="DW117" s="581">
        <v>0.66195534797274058</v>
      </c>
      <c r="DX117" s="581">
        <v>0.66195534797274058</v>
      </c>
      <c r="DY117" s="147"/>
      <c r="DZ117" s="574">
        <v>0.34424509877003351</v>
      </c>
      <c r="EA117" s="574">
        <v>0.34424509877003351</v>
      </c>
      <c r="EB117" s="574">
        <v>0.34424509877003351</v>
      </c>
      <c r="EC117" s="574">
        <v>0.34424509877003351</v>
      </c>
      <c r="ED117" s="574">
        <v>0.34424509877003351</v>
      </c>
      <c r="EE117" s="574">
        <v>0.34424509877003351</v>
      </c>
      <c r="EF117" s="574">
        <v>0.34424509877003351</v>
      </c>
      <c r="EG117" s="574">
        <v>0.34424509877003351</v>
      </c>
      <c r="EH117" s="574">
        <v>0.34424509877003351</v>
      </c>
      <c r="EI117" s="574">
        <v>0.34424509877003351</v>
      </c>
      <c r="EJ117" s="574">
        <v>0.34424509877003351</v>
      </c>
      <c r="EK117" s="574">
        <v>0.34424509877003351</v>
      </c>
      <c r="EL117" s="574">
        <v>0.34424509877003351</v>
      </c>
      <c r="EM117" s="574">
        <v>0.34424509877003351</v>
      </c>
      <c r="EN117" s="574">
        <v>0.34424509877003351</v>
      </c>
      <c r="EO117" s="574">
        <v>0.34424509877003351</v>
      </c>
      <c r="EP117" s="574">
        <v>0.34424509877003351</v>
      </c>
      <c r="EQ117" s="574">
        <v>0.34420579564942161</v>
      </c>
      <c r="ER117" s="574">
        <v>0.34423063689433342</v>
      </c>
      <c r="ES117" s="574">
        <v>0.34423977812827128</v>
      </c>
      <c r="ET117" s="574">
        <v>0.34424314135914375</v>
      </c>
      <c r="EU117" s="574">
        <v>0.34424437867120694</v>
      </c>
      <c r="EV117" s="574">
        <v>0.34424483385945076</v>
      </c>
      <c r="EW117" s="574">
        <v>0.34424500131473718</v>
      </c>
      <c r="EX117" s="574">
        <v>0.34424506291821472</v>
      </c>
      <c r="EY117" s="574">
        <v>0.34424506291821472</v>
      </c>
      <c r="EZ117" s="574">
        <v>0.34424506291821472</v>
      </c>
      <c r="FA117" s="574">
        <v>0.34424506291821472</v>
      </c>
      <c r="FB117" s="574">
        <v>0.34424506291821472</v>
      </c>
      <c r="FC117" s="574">
        <v>0.34424506291821472</v>
      </c>
      <c r="FD117" s="147"/>
      <c r="FE117" s="574">
        <v>0.1391531133381041</v>
      </c>
      <c r="FF117" s="574">
        <v>0.13406285214410735</v>
      </c>
      <c r="FG117" s="574">
        <v>0.12916249949626538</v>
      </c>
      <c r="FH117" s="574">
        <v>0.12441407368534724</v>
      </c>
      <c r="FI117" s="574">
        <v>0.119779593002122</v>
      </c>
      <c r="FJ117" s="574">
        <v>0.11524006659197414</v>
      </c>
      <c r="FK117" s="574">
        <v>0.11075751274567279</v>
      </c>
      <c r="FL117" s="574">
        <v>0.10635092231783327</v>
      </c>
      <c r="FM117" s="574">
        <v>0.10196332274460929</v>
      </c>
      <c r="FN117" s="574">
        <v>9.7613704880616242E-2</v>
      </c>
      <c r="FO117" s="574">
        <v>9.3283077871238657E-2</v>
      </c>
      <c r="FP117" s="574">
        <v>9.3226105307392226E-2</v>
      </c>
      <c r="FQ117" s="574">
        <v>9.3188123598161254E-2</v>
      </c>
      <c r="FR117" s="574">
        <v>9.315014188893031E-2</v>
      </c>
      <c r="FS117" s="574">
        <v>9.3131151034314824E-2</v>
      </c>
      <c r="FT117" s="574">
        <v>9.3112160179699338E-2</v>
      </c>
      <c r="FU117" s="574">
        <v>9.3093169325083852E-2</v>
      </c>
      <c r="FV117" s="574">
        <v>9.3082540700086119E-2</v>
      </c>
      <c r="FW117" s="574">
        <v>9.3070268386621899E-2</v>
      </c>
      <c r="FX117" s="574">
        <v>9.3072739918800607E-2</v>
      </c>
      <c r="FY117" s="574">
        <v>9.3073649241697518E-2</v>
      </c>
      <c r="FZ117" s="574">
        <v>9.3073983776028449E-2</v>
      </c>
      <c r="GA117" s="574">
        <v>9.3055116006107205E-2</v>
      </c>
      <c r="GB117" s="574">
        <v>9.3055161272062023E-2</v>
      </c>
      <c r="GC117" s="574">
        <v>9.3055177924508736E-2</v>
      </c>
      <c r="GD117" s="574">
        <v>9.3055177924508736E-2</v>
      </c>
      <c r="GE117" s="574">
        <v>9.3055177924508736E-2</v>
      </c>
      <c r="GF117" s="574">
        <v>9.3055177924508736E-2</v>
      </c>
      <c r="GG117" s="574">
        <v>9.3055177924508736E-2</v>
      </c>
      <c r="GH117" s="574">
        <v>9.3055177924508736E-2</v>
      </c>
    </row>
    <row r="118" spans="1:190" x14ac:dyDescent="0.15">
      <c r="A118">
        <f t="shared" si="8"/>
        <v>110</v>
      </c>
      <c r="B118" s="44" t="str">
        <f ca="1">OFFSET(Inputs!$E$10,$A118,0)</f>
        <v>Std B6</v>
      </c>
      <c r="C118" s="44">
        <f ca="1">OFFSET(Inputs!$B$10,$A118,0)</f>
        <v>110</v>
      </c>
      <c r="D118" s="22" t="str">
        <f ca="1">OFFSET(Inputs!$D$10,$A118,0)&amp;" - "&amp;OFFSET(Inputs!$F$10,$A118,0)</f>
        <v>2005 T-24 - Lighting controls under skylights</v>
      </c>
      <c r="E118" s="24"/>
      <c r="F118" s="587">
        <v>0.35038346480854365</v>
      </c>
      <c r="G118" s="587">
        <v>0.35038346480854365</v>
      </c>
      <c r="H118" s="587">
        <v>0.35038346480854365</v>
      </c>
      <c r="I118" s="587">
        <v>0.35038346480854365</v>
      </c>
      <c r="J118" s="587">
        <v>0.35038346480854365</v>
      </c>
      <c r="K118" s="587">
        <v>0.35038346480854365</v>
      </c>
      <c r="L118" s="587">
        <v>0.35038346480854365</v>
      </c>
      <c r="M118" s="587">
        <v>0.35038346480854365</v>
      </c>
      <c r="N118" s="587">
        <v>0.35038346480854365</v>
      </c>
      <c r="O118" s="587">
        <v>0.35038346480854365</v>
      </c>
      <c r="P118" s="587">
        <v>0.35038346480854365</v>
      </c>
      <c r="Q118" s="587">
        <v>0.35038346480854365</v>
      </c>
      <c r="R118" s="587">
        <v>0.35038346480854365</v>
      </c>
      <c r="S118" s="587">
        <v>0.35038346480854365</v>
      </c>
      <c r="T118" s="587">
        <v>0.35038346480854365</v>
      </c>
      <c r="U118" s="587">
        <v>0.35038346480854365</v>
      </c>
      <c r="V118" s="587">
        <v>0.35038346480854365</v>
      </c>
      <c r="W118" s="587">
        <v>0.35034578180026638</v>
      </c>
      <c r="X118" s="587">
        <v>0.35037266722531596</v>
      </c>
      <c r="Y118" s="587">
        <v>0.35038037114894721</v>
      </c>
      <c r="Z118" s="587">
        <v>0.35038257845200338</v>
      </c>
      <c r="AA118" s="587">
        <v>0.35038321086246771</v>
      </c>
      <c r="AB118" s="587">
        <v>0.35038339205171942</v>
      </c>
      <c r="AC118" s="587">
        <v>0.35038344396336008</v>
      </c>
      <c r="AD118" s="587">
        <v>0.35038345883629829</v>
      </c>
      <c r="AE118" s="587">
        <v>0.35038345883629829</v>
      </c>
      <c r="AF118" s="587">
        <v>0.35038345883629829</v>
      </c>
      <c r="AG118" s="587">
        <v>0.35038345883629829</v>
      </c>
      <c r="AH118" s="587">
        <v>0.35038345883629829</v>
      </c>
      <c r="AI118" s="587">
        <v>0.35038345883629829</v>
      </c>
      <c r="AJ118" s="147"/>
      <c r="AK118" s="574">
        <v>0.32892247758902032</v>
      </c>
      <c r="AL118" s="574">
        <v>0.32892247758902032</v>
      </c>
      <c r="AM118" s="574">
        <v>0.32892247758902032</v>
      </c>
      <c r="AN118" s="574">
        <v>0.32892247758902032</v>
      </c>
      <c r="AO118" s="574">
        <v>0.32892247758902032</v>
      </c>
      <c r="AP118" s="574">
        <v>0.32892247758902032</v>
      </c>
      <c r="AQ118" s="574">
        <v>0.32892247758902032</v>
      </c>
      <c r="AR118" s="574">
        <v>0.32892247758902032</v>
      </c>
      <c r="AS118" s="574">
        <v>0.32892247758902032</v>
      </c>
      <c r="AT118" s="574">
        <v>0.32892247758902032</v>
      </c>
      <c r="AU118" s="574">
        <v>0.19386690829096845</v>
      </c>
      <c r="AV118" s="574">
        <v>0.1870582130048761</v>
      </c>
      <c r="AW118" s="574">
        <v>0.18166388437241618</v>
      </c>
      <c r="AX118" s="574">
        <v>0.17742078441151729</v>
      </c>
      <c r="AY118" s="574">
        <v>0.174164451883386</v>
      </c>
      <c r="AZ118" s="574">
        <v>0.17169753330146872</v>
      </c>
      <c r="BA118" s="574">
        <v>0.16982267517921093</v>
      </c>
      <c r="BB118" s="574">
        <v>0.16839019656448023</v>
      </c>
      <c r="BC118" s="574">
        <v>0.16738349051696683</v>
      </c>
      <c r="BD118" s="574">
        <v>0.16663065589258338</v>
      </c>
      <c r="BE118" s="574">
        <v>0.16603964665941381</v>
      </c>
      <c r="BF118" s="574">
        <v>0.16561234743576081</v>
      </c>
      <c r="BG118" s="574">
        <v>0.16531640290842597</v>
      </c>
      <c r="BH118" s="574">
        <v>0.16508618168054115</v>
      </c>
      <c r="BI118" s="574">
        <v>0.16492172745206332</v>
      </c>
      <c r="BJ118" s="574">
        <v>0.16479015846327016</v>
      </c>
      <c r="BK118" s="574">
        <v>0.1647243739688736</v>
      </c>
      <c r="BL118" s="574">
        <v>0.16465858947447701</v>
      </c>
      <c r="BM118" s="574">
        <v>0.16459280498008041</v>
      </c>
      <c r="BN118" s="574">
        <v>0.1645599127328824</v>
      </c>
      <c r="BO118" s="147"/>
      <c r="BP118" s="581">
        <v>0</v>
      </c>
      <c r="BQ118" s="581">
        <v>0</v>
      </c>
      <c r="BR118" s="581">
        <v>0</v>
      </c>
      <c r="BS118" s="581">
        <v>0</v>
      </c>
      <c r="BT118" s="581">
        <v>0</v>
      </c>
      <c r="BU118" s="581">
        <v>0</v>
      </c>
      <c r="BV118" s="581">
        <v>0</v>
      </c>
      <c r="BW118" s="581">
        <v>0</v>
      </c>
      <c r="BX118" s="581">
        <v>0</v>
      </c>
      <c r="BY118" s="581">
        <v>0</v>
      </c>
      <c r="BZ118" s="581">
        <v>0</v>
      </c>
      <c r="CA118" s="581">
        <v>0</v>
      </c>
      <c r="CB118" s="581">
        <v>0</v>
      </c>
      <c r="CC118" s="581">
        <v>0</v>
      </c>
      <c r="CD118" s="581">
        <v>0</v>
      </c>
      <c r="CE118" s="581">
        <v>0</v>
      </c>
      <c r="CF118" s="581">
        <v>0</v>
      </c>
      <c r="CG118" s="581">
        <v>0</v>
      </c>
      <c r="CH118" s="581">
        <v>0</v>
      </c>
      <c r="CI118" s="581">
        <v>0</v>
      </c>
      <c r="CJ118" s="581">
        <v>0</v>
      </c>
      <c r="CK118" s="581">
        <v>0</v>
      </c>
      <c r="CL118" s="581">
        <v>0</v>
      </c>
      <c r="CM118" s="581">
        <v>0</v>
      </c>
      <c r="CN118" s="581">
        <v>0</v>
      </c>
      <c r="CO118" s="581">
        <v>0</v>
      </c>
      <c r="CP118" s="581">
        <v>0</v>
      </c>
      <c r="CQ118" s="581">
        <v>0</v>
      </c>
      <c r="CR118" s="581">
        <v>0</v>
      </c>
      <c r="CS118" s="581">
        <v>0</v>
      </c>
      <c r="CT118" s="218"/>
      <c r="CU118" s="581">
        <v>0</v>
      </c>
      <c r="CV118" s="581">
        <v>0</v>
      </c>
      <c r="CW118" s="581">
        <v>0</v>
      </c>
      <c r="CX118" s="581">
        <v>0</v>
      </c>
      <c r="CY118" s="581">
        <v>0</v>
      </c>
      <c r="CZ118" s="581">
        <v>0</v>
      </c>
      <c r="DA118" s="581">
        <v>0</v>
      </c>
      <c r="DB118" s="581">
        <v>0</v>
      </c>
      <c r="DC118" s="581">
        <v>0</v>
      </c>
      <c r="DD118" s="581">
        <v>0</v>
      </c>
      <c r="DE118" s="581">
        <v>0</v>
      </c>
      <c r="DF118" s="581">
        <v>0</v>
      </c>
      <c r="DG118" s="581">
        <v>0</v>
      </c>
      <c r="DH118" s="581">
        <v>0</v>
      </c>
      <c r="DI118" s="581">
        <v>0</v>
      </c>
      <c r="DJ118" s="581">
        <v>0</v>
      </c>
      <c r="DK118" s="581">
        <v>0</v>
      </c>
      <c r="DL118" s="581">
        <v>0</v>
      </c>
      <c r="DM118" s="581">
        <v>0</v>
      </c>
      <c r="DN118" s="581">
        <v>0</v>
      </c>
      <c r="DO118" s="581">
        <v>0</v>
      </c>
      <c r="DP118" s="581">
        <v>0</v>
      </c>
      <c r="DQ118" s="581">
        <v>0</v>
      </c>
      <c r="DR118" s="581">
        <v>0</v>
      </c>
      <c r="DS118" s="581">
        <v>0</v>
      </c>
      <c r="DT118" s="581">
        <v>0</v>
      </c>
      <c r="DU118" s="581">
        <v>0</v>
      </c>
      <c r="DV118" s="581">
        <v>0</v>
      </c>
      <c r="DW118" s="581">
        <v>0</v>
      </c>
      <c r="DX118" s="581">
        <v>0</v>
      </c>
      <c r="DY118" s="147"/>
      <c r="DZ118" s="574">
        <v>-7.7702749643433983E-4</v>
      </c>
      <c r="EA118" s="574">
        <v>-7.7702749643433983E-4</v>
      </c>
      <c r="EB118" s="574">
        <v>-7.7702749643433983E-4</v>
      </c>
      <c r="EC118" s="574">
        <v>-7.7702749643433983E-4</v>
      </c>
      <c r="ED118" s="574">
        <v>-7.7702749643433983E-4</v>
      </c>
      <c r="EE118" s="574">
        <v>-7.7702749643433983E-4</v>
      </c>
      <c r="EF118" s="574">
        <v>-7.7702749643433983E-4</v>
      </c>
      <c r="EG118" s="574">
        <v>-7.7702749643433983E-4</v>
      </c>
      <c r="EH118" s="574">
        <v>-7.7702749643433983E-4</v>
      </c>
      <c r="EI118" s="574">
        <v>-7.7702749643433983E-4</v>
      </c>
      <c r="EJ118" s="574">
        <v>-7.7702749643433983E-4</v>
      </c>
      <c r="EK118" s="574">
        <v>-7.7702749643433983E-4</v>
      </c>
      <c r="EL118" s="574">
        <v>-7.7702749643433983E-4</v>
      </c>
      <c r="EM118" s="574">
        <v>-7.7702749643433983E-4</v>
      </c>
      <c r="EN118" s="574">
        <v>-7.7702749643433983E-4</v>
      </c>
      <c r="EO118" s="574">
        <v>-7.7702749643433983E-4</v>
      </c>
      <c r="EP118" s="574">
        <v>-7.7702749643433983E-4</v>
      </c>
      <c r="EQ118" s="574">
        <v>-7.7694392875343992E-4</v>
      </c>
      <c r="ER118" s="574">
        <v>-7.7700355118604555E-4</v>
      </c>
      <c r="ES118" s="574">
        <v>-7.7702063578361717E-4</v>
      </c>
      <c r="ET118" s="574">
        <v>-7.7702553080675509E-4</v>
      </c>
      <c r="EU118" s="574">
        <v>-7.77026933271111E-4</v>
      </c>
      <c r="EV118" s="574">
        <v>-7.7702733508525003E-4</v>
      </c>
      <c r="EW118" s="574">
        <v>-7.7702745020704158E-4</v>
      </c>
      <c r="EX118" s="574">
        <v>-7.7702748318999627E-4</v>
      </c>
      <c r="EY118" s="574">
        <v>-7.7702748318999627E-4</v>
      </c>
      <c r="EZ118" s="574">
        <v>-7.7702748318999627E-4</v>
      </c>
      <c r="FA118" s="574">
        <v>-7.7702748318999627E-4</v>
      </c>
      <c r="FB118" s="574">
        <v>-7.7702748318999627E-4</v>
      </c>
      <c r="FC118" s="574">
        <v>-7.7702748318999627E-4</v>
      </c>
      <c r="FD118" s="147"/>
      <c r="FE118" s="574">
        <v>-7.2943456227773657E-4</v>
      </c>
      <c r="FF118" s="574">
        <v>-7.2943456227773657E-4</v>
      </c>
      <c r="FG118" s="574">
        <v>-7.2943456227773657E-4</v>
      </c>
      <c r="FH118" s="574">
        <v>-7.2943456227773657E-4</v>
      </c>
      <c r="FI118" s="574">
        <v>-7.2943456227773657E-4</v>
      </c>
      <c r="FJ118" s="574">
        <v>-7.2943456227773657E-4</v>
      </c>
      <c r="FK118" s="574">
        <v>-7.2943456227773657E-4</v>
      </c>
      <c r="FL118" s="574">
        <v>-7.2943456227773657E-4</v>
      </c>
      <c r="FM118" s="574">
        <v>-7.2943456227773657E-4</v>
      </c>
      <c r="FN118" s="574">
        <v>-7.2943456227773657E-4</v>
      </c>
      <c r="FO118" s="574">
        <v>-4.2992873100649817E-4</v>
      </c>
      <c r="FP118" s="574">
        <v>-4.1482943556734849E-4</v>
      </c>
      <c r="FQ118" s="574">
        <v>-4.0286670874599401E-4</v>
      </c>
      <c r="FR118" s="574">
        <v>-3.9345700289261084E-4</v>
      </c>
      <c r="FS118" s="574">
        <v>-3.8623560072606104E-4</v>
      </c>
      <c r="FT118" s="574">
        <v>-3.807648415089784E-4</v>
      </c>
      <c r="FU118" s="574">
        <v>-3.7660706450399524E-4</v>
      </c>
      <c r="FV118" s="574">
        <v>-3.7343032991605314E-4</v>
      </c>
      <c r="FW118" s="574">
        <v>-3.7119780938266558E-4</v>
      </c>
      <c r="FX118" s="574">
        <v>-3.6952828652509157E-4</v>
      </c>
      <c r="FY118" s="574">
        <v>-3.6821763556423574E-4</v>
      </c>
      <c r="FZ118" s="574">
        <v>-3.6727003592175716E-4</v>
      </c>
      <c r="GA118" s="574">
        <v>-3.6661373487374867E-4</v>
      </c>
      <c r="GB118" s="574">
        <v>-3.6610318502680594E-4</v>
      </c>
      <c r="GC118" s="574">
        <v>-3.657384832920868E-4</v>
      </c>
      <c r="GD118" s="574">
        <v>-3.6544670947214944E-4</v>
      </c>
      <c r="GE118" s="574">
        <v>-3.653008225621802E-4</v>
      </c>
      <c r="GF118" s="574">
        <v>-3.65154935652211E-4</v>
      </c>
      <c r="GG118" s="574">
        <v>-3.6500904874224176E-4</v>
      </c>
      <c r="GH118" s="574">
        <v>-3.6493610528725776E-4</v>
      </c>
    </row>
    <row r="119" spans="1:190" x14ac:dyDescent="0.15">
      <c r="A119">
        <f t="shared" si="8"/>
        <v>111</v>
      </c>
      <c r="B119" s="44" t="str">
        <f ca="1">OFFSET(Inputs!$E$10,$A119,0)</f>
        <v>Std B7</v>
      </c>
      <c r="C119" s="44">
        <f ca="1">OFFSET(Inputs!$B$10,$A119,0)</f>
        <v>111</v>
      </c>
      <c r="D119" s="22" t="str">
        <f ca="1">OFFSET(Inputs!$D$10,$A119,0)&amp;" - "&amp;OFFSET(Inputs!$F$10,$A119,0)</f>
        <v>2005 T-24 - Ducts in existing commercial buildings</v>
      </c>
      <c r="E119" s="24"/>
      <c r="F119" s="587">
        <v>2.7121553245128367</v>
      </c>
      <c r="G119" s="587">
        <v>2.7121553245128367</v>
      </c>
      <c r="H119" s="587">
        <v>2.7121553245128367</v>
      </c>
      <c r="I119" s="587">
        <v>2.7121553245128367</v>
      </c>
      <c r="J119" s="587">
        <v>2.7121553245128367</v>
      </c>
      <c r="K119" s="587">
        <v>2.7121553245128367</v>
      </c>
      <c r="L119" s="587">
        <v>2.7121553245128367</v>
      </c>
      <c r="M119" s="587">
        <v>2.7121553245128367</v>
      </c>
      <c r="N119" s="587">
        <v>2.7121553245128367</v>
      </c>
      <c r="O119" s="587">
        <v>2.7121553245128367</v>
      </c>
      <c r="P119" s="587">
        <v>2.7121553245128367</v>
      </c>
      <c r="Q119" s="587">
        <v>2.7121553245128367</v>
      </c>
      <c r="R119" s="587">
        <v>2.7121553245128367</v>
      </c>
      <c r="S119" s="587">
        <v>2.7121553245128367</v>
      </c>
      <c r="T119" s="587">
        <v>2.7121553245128367</v>
      </c>
      <c r="U119" s="587">
        <v>2.7121553245128367</v>
      </c>
      <c r="V119" s="587">
        <v>2.7121553245128367</v>
      </c>
      <c r="W119" s="587">
        <v>2.7121553080203857</v>
      </c>
      <c r="X119" s="587">
        <v>2.7121553197876271</v>
      </c>
      <c r="Y119" s="587">
        <v>2.7121553231590383</v>
      </c>
      <c r="Z119" s="587">
        <v>2.712155324124967</v>
      </c>
      <c r="AA119" s="587">
        <v>2.71215532440171</v>
      </c>
      <c r="AB119" s="587">
        <v>2.7121553244809991</v>
      </c>
      <c r="AC119" s="587">
        <v>2.7121553245037151</v>
      </c>
      <c r="AD119" s="587">
        <v>2.7121553245102241</v>
      </c>
      <c r="AE119" s="587">
        <v>2.7121553245102241</v>
      </c>
      <c r="AF119" s="587">
        <v>2.7121553245102241</v>
      </c>
      <c r="AG119" s="587">
        <v>2.7121553245102241</v>
      </c>
      <c r="AH119" s="587">
        <v>2.7121553245102241</v>
      </c>
      <c r="AI119" s="587">
        <v>2.7121553245102241</v>
      </c>
      <c r="AJ119" s="147"/>
      <c r="AK119" s="574">
        <v>2.003604745983858</v>
      </c>
      <c r="AL119" s="574">
        <v>2.0021463338883687</v>
      </c>
      <c r="AM119" s="574">
        <v>1.995963631314474</v>
      </c>
      <c r="AN119" s="574">
        <v>1.9865751611470053</v>
      </c>
      <c r="AO119" s="574">
        <v>1.9725784000637741</v>
      </c>
      <c r="AP119" s="574">
        <v>1.9521701037933941</v>
      </c>
      <c r="AQ119" s="574">
        <v>1.9237473885390788</v>
      </c>
      <c r="AR119" s="574">
        <v>1.8867091728770329</v>
      </c>
      <c r="AS119" s="574">
        <v>1.8432594220278384</v>
      </c>
      <c r="AT119" s="574">
        <v>1.7976057059580621</v>
      </c>
      <c r="AU119" s="574">
        <v>1.7551577574818598</v>
      </c>
      <c r="AV119" s="574">
        <v>1.7204953953763389</v>
      </c>
      <c r="AW119" s="574">
        <v>1.6942481732039507</v>
      </c>
      <c r="AX119" s="574">
        <v>1.6758150095408988</v>
      </c>
      <c r="AY119" s="574">
        <v>1.6635930205903975</v>
      </c>
      <c r="AZ119" s="574">
        <v>1.6557789620810603</v>
      </c>
      <c r="BA119" s="574">
        <v>1.6507699502161008</v>
      </c>
      <c r="BB119" s="574">
        <v>1.6477645330771693</v>
      </c>
      <c r="BC119" s="574">
        <v>1.6459612959580892</v>
      </c>
      <c r="BD119" s="574">
        <v>1.6447591351571518</v>
      </c>
      <c r="BE119" s="574">
        <v>1.6439576938446503</v>
      </c>
      <c r="BF119" s="574">
        <v>1.6435569730632165</v>
      </c>
      <c r="BG119" s="574">
        <v>1.643356612636669</v>
      </c>
      <c r="BH119" s="574">
        <v>1.6431562521758356</v>
      </c>
      <c r="BI119" s="574">
        <v>1.6431562521797791</v>
      </c>
      <c r="BJ119" s="574">
        <v>1.6429558917051807</v>
      </c>
      <c r="BK119" s="574">
        <v>1.6429558917051807</v>
      </c>
      <c r="BL119" s="574">
        <v>1.6429558917051807</v>
      </c>
      <c r="BM119" s="574">
        <v>1.6429558917051807</v>
      </c>
      <c r="BN119" s="574">
        <v>1.6429558917051807</v>
      </c>
      <c r="BO119" s="147"/>
      <c r="BP119" s="581">
        <v>2.0607643077084439</v>
      </c>
      <c r="BQ119" s="581">
        <v>2.0607643077084439</v>
      </c>
      <c r="BR119" s="581">
        <v>2.0607643077084439</v>
      </c>
      <c r="BS119" s="581">
        <v>2.0607643077084439</v>
      </c>
      <c r="BT119" s="581">
        <v>2.0607643077084439</v>
      </c>
      <c r="BU119" s="581">
        <v>2.0607643077084439</v>
      </c>
      <c r="BV119" s="581">
        <v>2.0607643077084439</v>
      </c>
      <c r="BW119" s="581">
        <v>2.0607643077084439</v>
      </c>
      <c r="BX119" s="581">
        <v>2.0607643077084439</v>
      </c>
      <c r="BY119" s="581">
        <v>2.0607643077084439</v>
      </c>
      <c r="BZ119" s="581">
        <v>2.0607643077084439</v>
      </c>
      <c r="CA119" s="581">
        <v>2.0607643077084439</v>
      </c>
      <c r="CB119" s="581">
        <v>2.0607643077084439</v>
      </c>
      <c r="CC119" s="581">
        <v>2.0607643077084439</v>
      </c>
      <c r="CD119" s="581">
        <v>2.0607643077084439</v>
      </c>
      <c r="CE119" s="581">
        <v>2.0607643077084439</v>
      </c>
      <c r="CF119" s="581">
        <v>2.0607643077084439</v>
      </c>
      <c r="CG119" s="581">
        <v>2.0607642951770617</v>
      </c>
      <c r="CH119" s="581">
        <v>2.0607643041181096</v>
      </c>
      <c r="CI119" s="581">
        <v>2.0607643066797934</v>
      </c>
      <c r="CJ119" s="581">
        <v>2.0607643074137303</v>
      </c>
      <c r="CK119" s="581">
        <v>2.060764307624007</v>
      </c>
      <c r="CL119" s="581">
        <v>2.0607643076842526</v>
      </c>
      <c r="CM119" s="581">
        <v>2.060764307701513</v>
      </c>
      <c r="CN119" s="581">
        <v>2.0607643077064579</v>
      </c>
      <c r="CO119" s="581">
        <v>2.0607643077064579</v>
      </c>
      <c r="CP119" s="581">
        <v>2.0607643077064579</v>
      </c>
      <c r="CQ119" s="581">
        <v>2.0607643077064579</v>
      </c>
      <c r="CR119" s="581">
        <v>2.0607643077064579</v>
      </c>
      <c r="CS119" s="581">
        <v>2.0607643077064579</v>
      </c>
      <c r="CT119" s="218"/>
      <c r="CU119" s="581">
        <v>1.5223896323196129</v>
      </c>
      <c r="CV119" s="581">
        <v>1.5212814938715113</v>
      </c>
      <c r="CW119" s="581">
        <v>1.5165837198633993</v>
      </c>
      <c r="CX119" s="581">
        <v>1.5094501224435761</v>
      </c>
      <c r="CY119" s="581">
        <v>1.4988150288694175</v>
      </c>
      <c r="CZ119" s="581">
        <v>1.4833082884718363</v>
      </c>
      <c r="DA119" s="581">
        <v>1.4617119895449766</v>
      </c>
      <c r="DB119" s="581">
        <v>1.4335694151991427</v>
      </c>
      <c r="DC119" s="581">
        <v>1.4005551940298859</v>
      </c>
      <c r="DD119" s="581">
        <v>1.3658663442650778</v>
      </c>
      <c r="DE119" s="581">
        <v>1.3336133179119807</v>
      </c>
      <c r="DF119" s="581">
        <v>1.3072759772728515</v>
      </c>
      <c r="DG119" s="581">
        <v>1.2873326730894645</v>
      </c>
      <c r="DH119" s="581">
        <v>1.2733266884721242</v>
      </c>
      <c r="DI119" s="581">
        <v>1.2640401117149744</v>
      </c>
      <c r="DJ119" s="581">
        <v>1.2581027921489278</v>
      </c>
      <c r="DK119" s="581">
        <v>1.2542968180681291</v>
      </c>
      <c r="DL119" s="581">
        <v>1.2520132260062333</v>
      </c>
      <c r="DM119" s="581">
        <v>1.2506430807716487</v>
      </c>
      <c r="DN119" s="581">
        <v>1.2497296485473552</v>
      </c>
      <c r="DO119" s="581">
        <v>1.2491206931396031</v>
      </c>
      <c r="DP119" s="581">
        <v>1.2488162153406097</v>
      </c>
      <c r="DQ119" s="581">
        <v>1.2486639764138883</v>
      </c>
      <c r="DR119" s="581">
        <v>1.2485117374611152</v>
      </c>
      <c r="DS119" s="581">
        <v>1.2485117374641115</v>
      </c>
      <c r="DT119" s="581">
        <v>1.2483594985008797</v>
      </c>
      <c r="DU119" s="581">
        <v>1.2483594985008797</v>
      </c>
      <c r="DV119" s="581">
        <v>1.2483594985008797</v>
      </c>
      <c r="DW119" s="581">
        <v>1.2483594985008797</v>
      </c>
      <c r="DX119" s="581">
        <v>1.2483594985008797</v>
      </c>
      <c r="DY119" s="147"/>
      <c r="DZ119" s="574">
        <v>0.33366977264256431</v>
      </c>
      <c r="EA119" s="574">
        <v>0.33366977264256431</v>
      </c>
      <c r="EB119" s="574">
        <v>0.33366977264256431</v>
      </c>
      <c r="EC119" s="574">
        <v>0.33366977264256431</v>
      </c>
      <c r="ED119" s="574">
        <v>0.33366977264256431</v>
      </c>
      <c r="EE119" s="574">
        <v>0.33366977264256431</v>
      </c>
      <c r="EF119" s="574">
        <v>0.33366977264256431</v>
      </c>
      <c r="EG119" s="574">
        <v>0.33366977264256431</v>
      </c>
      <c r="EH119" s="574">
        <v>0.33366977264256431</v>
      </c>
      <c r="EI119" s="574">
        <v>0.33366977264256431</v>
      </c>
      <c r="EJ119" s="574">
        <v>0.33366977264256431</v>
      </c>
      <c r="EK119" s="574">
        <v>0.33366977264256431</v>
      </c>
      <c r="EL119" s="574">
        <v>0.33366977264256431</v>
      </c>
      <c r="EM119" s="574">
        <v>0.33366977264256431</v>
      </c>
      <c r="EN119" s="574">
        <v>0.33366977264256431</v>
      </c>
      <c r="EO119" s="574">
        <v>0.33366977264256431</v>
      </c>
      <c r="EP119" s="574">
        <v>0.33366977264256431</v>
      </c>
      <c r="EQ119" s="574">
        <v>0.33366977061353875</v>
      </c>
      <c r="ER119" s="574">
        <v>0.33366977206123338</v>
      </c>
      <c r="ES119" s="574">
        <v>0.33366977247600971</v>
      </c>
      <c r="ET119" s="574">
        <v>0.33366977259484554</v>
      </c>
      <c r="EU119" s="574">
        <v>0.33366977262889264</v>
      </c>
      <c r="EV119" s="574">
        <v>0.33366977263864728</v>
      </c>
      <c r="EW119" s="574">
        <v>0.3336697726414421</v>
      </c>
      <c r="EX119" s="574">
        <v>0.33366977264224279</v>
      </c>
      <c r="EY119" s="574">
        <v>0.33366977264224279</v>
      </c>
      <c r="EZ119" s="574">
        <v>0.33366977264224279</v>
      </c>
      <c r="FA119" s="574">
        <v>0.33366977264224279</v>
      </c>
      <c r="FB119" s="574">
        <v>0.33366977264224279</v>
      </c>
      <c r="FC119" s="574">
        <v>0.33366977264224279</v>
      </c>
      <c r="FD119" s="147"/>
      <c r="FE119" s="574">
        <v>0.24649854453969433</v>
      </c>
      <c r="FF119" s="574">
        <v>0.24631911970073947</v>
      </c>
      <c r="FG119" s="574">
        <v>0.24555847706958098</v>
      </c>
      <c r="FH119" s="574">
        <v>0.24440343676715898</v>
      </c>
      <c r="FI119" s="574">
        <v>0.2426814498122957</v>
      </c>
      <c r="FJ119" s="574">
        <v>0.24017066751490534</v>
      </c>
      <c r="FK119" s="574">
        <v>0.23667389103935627</v>
      </c>
      <c r="FL119" s="574">
        <v>0.23211717082228647</v>
      </c>
      <c r="FM119" s="574">
        <v>0.22677165526268966</v>
      </c>
      <c r="FN119" s="574">
        <v>0.22115499130409919</v>
      </c>
      <c r="FO119" s="574">
        <v>0.21593272501677224</v>
      </c>
      <c r="FP119" s="574">
        <v>0.21166830019623553</v>
      </c>
      <c r="FQ119" s="574">
        <v>0.20843916926276551</v>
      </c>
      <c r="FR119" s="574">
        <v>0.20617138265300036</v>
      </c>
      <c r="FS119" s="574">
        <v>0.20466774153130823</v>
      </c>
      <c r="FT119" s="574">
        <v>0.20370639720760339</v>
      </c>
      <c r="FU119" s="574">
        <v>0.20309015084625415</v>
      </c>
      <c r="FV119" s="574">
        <v>0.20272040179671422</v>
      </c>
      <c r="FW119" s="574">
        <v>0.202498553986559</v>
      </c>
      <c r="FX119" s="574">
        <v>0.20235065511162975</v>
      </c>
      <c r="FY119" s="574">
        <v>0.20225205576589475</v>
      </c>
      <c r="FZ119" s="574">
        <v>0.20220275607762631</v>
      </c>
      <c r="GA119" s="574">
        <v>0.20217810622908389</v>
      </c>
      <c r="GB119" s="574">
        <v>0.20215345637632345</v>
      </c>
      <c r="GC119" s="574">
        <v>0.20215345637680851</v>
      </c>
      <c r="GD119" s="574">
        <v>0.2021288065223546</v>
      </c>
      <c r="GE119" s="574">
        <v>0.2021288065223546</v>
      </c>
      <c r="GF119" s="574">
        <v>0.2021288065223546</v>
      </c>
      <c r="GG119" s="574">
        <v>0.2021288065223546</v>
      </c>
      <c r="GH119" s="574">
        <v>0.2021288065223546</v>
      </c>
    </row>
    <row r="120" spans="1:190" x14ac:dyDescent="0.15">
      <c r="A120">
        <f t="shared" si="8"/>
        <v>112</v>
      </c>
      <c r="B120" s="44" t="str">
        <f ca="1">OFFSET(Inputs!$E$10,$A120,0)</f>
        <v>Std B8</v>
      </c>
      <c r="C120" s="44">
        <f ca="1">OFFSET(Inputs!$B$10,$A120,0)</f>
        <v>112</v>
      </c>
      <c r="D120" s="22" t="str">
        <f ca="1">OFFSET(Inputs!$D$10,$A120,0)&amp;" - "&amp;OFFSET(Inputs!$F$10,$A120,0)</f>
        <v>2005 T-24 - Cool roofs</v>
      </c>
      <c r="E120" s="24"/>
      <c r="F120" s="587">
        <v>4.3328547730890419</v>
      </c>
      <c r="G120" s="587">
        <v>4.3328547730890419</v>
      </c>
      <c r="H120" s="587">
        <v>4.3328547730890419</v>
      </c>
      <c r="I120" s="587">
        <v>4.3328547730890419</v>
      </c>
      <c r="J120" s="587">
        <v>4.3328547730890419</v>
      </c>
      <c r="K120" s="587">
        <v>4.3328547730890419</v>
      </c>
      <c r="L120" s="587">
        <v>4.3328547730890419</v>
      </c>
      <c r="M120" s="587">
        <v>4.3328547730890419</v>
      </c>
      <c r="N120" s="587">
        <v>4.3328547730890419</v>
      </c>
      <c r="O120" s="587">
        <v>4.3328547730890419</v>
      </c>
      <c r="P120" s="587">
        <v>4.3328547730890419</v>
      </c>
      <c r="Q120" s="587">
        <v>4.3328547730890419</v>
      </c>
      <c r="R120" s="587">
        <v>4.3328547730890419</v>
      </c>
      <c r="S120" s="587">
        <v>4.3328547730890419</v>
      </c>
      <c r="T120" s="587">
        <v>4.3328547730890419</v>
      </c>
      <c r="U120" s="587">
        <v>4.3328547730890419</v>
      </c>
      <c r="V120" s="587">
        <v>4.3328547730890419</v>
      </c>
      <c r="W120" s="587">
        <v>4.332388783626989</v>
      </c>
      <c r="X120" s="587">
        <v>4.3327212497789374</v>
      </c>
      <c r="Y120" s="587">
        <v>4.3328165167810395</v>
      </c>
      <c r="Z120" s="587">
        <v>4.3328438123715678</v>
      </c>
      <c r="AA120" s="587">
        <v>4.3328516327825586</v>
      </c>
      <c r="AB120" s="587">
        <v>4.3328538733754867</v>
      </c>
      <c r="AC120" s="587">
        <v>4.3328545153167362</v>
      </c>
      <c r="AD120" s="587">
        <v>4.3328546992360346</v>
      </c>
      <c r="AE120" s="587">
        <v>4.3328546992360346</v>
      </c>
      <c r="AF120" s="587">
        <v>4.3328546992360346</v>
      </c>
      <c r="AG120" s="587">
        <v>4.3328546992360346</v>
      </c>
      <c r="AH120" s="587">
        <v>4.3328546992360346</v>
      </c>
      <c r="AI120" s="587">
        <v>4.3328546992360346</v>
      </c>
      <c r="AJ120" s="147"/>
      <c r="AK120" s="574">
        <v>2.811292065435401</v>
      </c>
      <c r="AL120" s="574">
        <v>2.6971799675452006</v>
      </c>
      <c r="AM120" s="574">
        <v>2.6060681070754801</v>
      </c>
      <c r="AN120" s="574">
        <v>2.5351256855744895</v>
      </c>
      <c r="AO120" s="574">
        <v>2.4801065053646005</v>
      </c>
      <c r="AP120" s="574">
        <v>2.4371182185746565</v>
      </c>
      <c r="AQ120" s="574">
        <v>2.4026223271399663</v>
      </c>
      <c r="AR120" s="574">
        <v>2.3737880326087795</v>
      </c>
      <c r="AS120" s="574">
        <v>2.3488460859487503</v>
      </c>
      <c r="AT120" s="574">
        <v>2.3263810879340046</v>
      </c>
      <c r="AU120" s="574">
        <v>2.3053314891451344</v>
      </c>
      <c r="AV120" s="574">
        <v>2.30356224011279</v>
      </c>
      <c r="AW120" s="574">
        <v>2.3021468408869143</v>
      </c>
      <c r="AX120" s="574">
        <v>2.3014391412739759</v>
      </c>
      <c r="AY120" s="574">
        <v>2.3010852914675071</v>
      </c>
      <c r="AZ120" s="574">
        <v>2.3007314416610378</v>
      </c>
      <c r="BA120" s="574">
        <v>2.3003775918545695</v>
      </c>
      <c r="BB120" s="574">
        <v>2.3001301910593233</v>
      </c>
      <c r="BC120" s="574">
        <v>2.2999528634243198</v>
      </c>
      <c r="BD120" s="574">
        <v>2.3000034343246019</v>
      </c>
      <c r="BE120" s="574">
        <v>2.300017923733908</v>
      </c>
      <c r="BF120" s="574">
        <v>2.3000220750687417</v>
      </c>
      <c r="BG120" s="574">
        <v>2.3000232644501541</v>
      </c>
      <c r="BH120" s="574">
        <v>2.3000236052139678</v>
      </c>
      <c r="BI120" s="574">
        <v>2.3000237028444626</v>
      </c>
      <c r="BJ120" s="574">
        <v>2.3000237028444626</v>
      </c>
      <c r="BK120" s="574">
        <v>2.3000237028444626</v>
      </c>
      <c r="BL120" s="574">
        <v>2.3000237028444626</v>
      </c>
      <c r="BM120" s="574">
        <v>2.3000237028444626</v>
      </c>
      <c r="BN120" s="574">
        <v>2.3000237028444626</v>
      </c>
      <c r="BO120" s="147"/>
      <c r="BP120" s="581">
        <v>2.8175394426098141</v>
      </c>
      <c r="BQ120" s="581">
        <v>2.8175394426098141</v>
      </c>
      <c r="BR120" s="581">
        <v>2.8175394426098141</v>
      </c>
      <c r="BS120" s="581">
        <v>2.8175394426098141</v>
      </c>
      <c r="BT120" s="581">
        <v>2.8175394426098141</v>
      </c>
      <c r="BU120" s="581">
        <v>2.8175394426098141</v>
      </c>
      <c r="BV120" s="581">
        <v>2.8175394426098141</v>
      </c>
      <c r="BW120" s="581">
        <v>2.8175394426098141</v>
      </c>
      <c r="BX120" s="581">
        <v>2.8175394426098141</v>
      </c>
      <c r="BY120" s="581">
        <v>2.8175394426098141</v>
      </c>
      <c r="BZ120" s="581">
        <v>2.8175394426098141</v>
      </c>
      <c r="CA120" s="581">
        <v>2.8175394426098141</v>
      </c>
      <c r="CB120" s="581">
        <v>2.8175394426098141</v>
      </c>
      <c r="CC120" s="581">
        <v>2.8175394426098141</v>
      </c>
      <c r="CD120" s="581">
        <v>2.8175394426098141</v>
      </c>
      <c r="CE120" s="581">
        <v>2.8175394426098141</v>
      </c>
      <c r="CF120" s="581">
        <v>2.8175394426098141</v>
      </c>
      <c r="CG120" s="581">
        <v>2.8172364221399544</v>
      </c>
      <c r="CH120" s="581">
        <v>2.8174526159764675</v>
      </c>
      <c r="CI120" s="581">
        <v>2.8175145655570684</v>
      </c>
      <c r="CJ120" s="581">
        <v>2.8175323151487244</v>
      </c>
      <c r="CK120" s="581">
        <v>2.8175374005525931</v>
      </c>
      <c r="CL120" s="581">
        <v>2.8175388575501792</v>
      </c>
      <c r="CM120" s="581">
        <v>2.8175392749873862</v>
      </c>
      <c r="CN120" s="581">
        <v>2.8175393945851814</v>
      </c>
      <c r="CO120" s="581">
        <v>2.8175393945851814</v>
      </c>
      <c r="CP120" s="581">
        <v>2.8175393945851814</v>
      </c>
      <c r="CQ120" s="581">
        <v>2.8175393945851814</v>
      </c>
      <c r="CR120" s="581">
        <v>2.8175393945851814</v>
      </c>
      <c r="CS120" s="581">
        <v>2.8175393945851814</v>
      </c>
      <c r="CT120" s="218"/>
      <c r="CU120" s="581">
        <v>1.8281079551191952</v>
      </c>
      <c r="CV120" s="581">
        <v>1.753903913321742</v>
      </c>
      <c r="CW120" s="581">
        <v>1.6946563100654759</v>
      </c>
      <c r="CX120" s="581">
        <v>1.6485243529145586</v>
      </c>
      <c r="CY120" s="581">
        <v>1.612746853215232</v>
      </c>
      <c r="CZ120" s="581">
        <v>1.5847927213682189</v>
      </c>
      <c r="DA120" s="581">
        <v>1.5623609668287211</v>
      </c>
      <c r="DB120" s="581">
        <v>1.5436107971609001</v>
      </c>
      <c r="DC120" s="581">
        <v>1.527391717092357</v>
      </c>
      <c r="DD120" s="581">
        <v>1.5127833304051721</v>
      </c>
      <c r="DE120" s="581">
        <v>1.499095339935907</v>
      </c>
      <c r="DF120" s="581">
        <v>1.4979448446635082</v>
      </c>
      <c r="DG120" s="581">
        <v>1.4970244484455886</v>
      </c>
      <c r="DH120" s="581">
        <v>1.496564250336629</v>
      </c>
      <c r="DI120" s="581">
        <v>1.4963341512821493</v>
      </c>
      <c r="DJ120" s="581">
        <v>1.4961040522276692</v>
      </c>
      <c r="DK120" s="581">
        <v>1.4958739531731895</v>
      </c>
      <c r="DL120" s="581">
        <v>1.4957130750604344</v>
      </c>
      <c r="DM120" s="581">
        <v>1.4955977636475086</v>
      </c>
      <c r="DN120" s="581">
        <v>1.4956306485498772</v>
      </c>
      <c r="DO120" s="581">
        <v>1.4956400706247812</v>
      </c>
      <c r="DP120" s="581">
        <v>1.4956427701266679</v>
      </c>
      <c r="DQ120" s="581">
        <v>1.4956435435495536</v>
      </c>
      <c r="DR120" s="581">
        <v>1.4956437651391377</v>
      </c>
      <c r="DS120" s="581">
        <v>1.4956438286256339</v>
      </c>
      <c r="DT120" s="581">
        <v>1.4956438286256339</v>
      </c>
      <c r="DU120" s="581">
        <v>1.4956438286256339</v>
      </c>
      <c r="DV120" s="581">
        <v>1.4956438286256339</v>
      </c>
      <c r="DW120" s="581">
        <v>1.4956438286256339</v>
      </c>
      <c r="DX120" s="581">
        <v>1.4956438286256339</v>
      </c>
      <c r="DY120" s="147"/>
      <c r="DZ120" s="574">
        <v>-6.8847291178205344E-2</v>
      </c>
      <c r="EA120" s="574">
        <v>-6.8847291178205344E-2</v>
      </c>
      <c r="EB120" s="574">
        <v>-6.8847291178205344E-2</v>
      </c>
      <c r="EC120" s="574">
        <v>-6.8847291178205344E-2</v>
      </c>
      <c r="ED120" s="574">
        <v>-6.8847291178205344E-2</v>
      </c>
      <c r="EE120" s="574">
        <v>-6.8847291178205344E-2</v>
      </c>
      <c r="EF120" s="574">
        <v>-6.8847291178205344E-2</v>
      </c>
      <c r="EG120" s="574">
        <v>-6.8847291178205344E-2</v>
      </c>
      <c r="EH120" s="574">
        <v>-6.8847291178205344E-2</v>
      </c>
      <c r="EI120" s="574">
        <v>-6.8847291178205344E-2</v>
      </c>
      <c r="EJ120" s="574">
        <v>-6.8847291178205344E-2</v>
      </c>
      <c r="EK120" s="574">
        <v>-6.8847291178205344E-2</v>
      </c>
      <c r="EL120" s="574">
        <v>-6.8847291178205344E-2</v>
      </c>
      <c r="EM120" s="574">
        <v>-6.8847291178205344E-2</v>
      </c>
      <c r="EN120" s="574">
        <v>-6.8847291178205344E-2</v>
      </c>
      <c r="EO120" s="574">
        <v>-6.8847291178205344E-2</v>
      </c>
      <c r="EP120" s="574">
        <v>-6.8847291178205344E-2</v>
      </c>
      <c r="EQ120" s="574">
        <v>-6.8839886796138547E-2</v>
      </c>
      <c r="ER120" s="574">
        <v>-6.8845169547388896E-2</v>
      </c>
      <c r="ES120" s="574">
        <v>-6.8846683301109435E-2</v>
      </c>
      <c r="ET120" s="574">
        <v>-6.8847117016885173E-2</v>
      </c>
      <c r="EU120" s="574">
        <v>-6.8847241280019025E-2</v>
      </c>
      <c r="EV120" s="574">
        <v>-6.8847276882124733E-2</v>
      </c>
      <c r="EW120" s="574">
        <v>-6.8847287082308806E-2</v>
      </c>
      <c r="EX120" s="574">
        <v>-6.8847290004711278E-2</v>
      </c>
      <c r="EY120" s="574">
        <v>-6.8847290004711278E-2</v>
      </c>
      <c r="EZ120" s="574">
        <v>-6.8847290004711278E-2</v>
      </c>
      <c r="FA120" s="574">
        <v>-6.8847290004711278E-2</v>
      </c>
      <c r="FB120" s="574">
        <v>-6.8847290004711278E-2</v>
      </c>
      <c r="FC120" s="574">
        <v>-6.8847290004711278E-2</v>
      </c>
      <c r="FD120" s="147"/>
      <c r="FE120" s="574">
        <v>-4.4670281731603256E-2</v>
      </c>
      <c r="FF120" s="574">
        <v>-4.2857087142392156E-2</v>
      </c>
      <c r="FG120" s="574">
        <v>-4.1409356923852031E-2</v>
      </c>
      <c r="FH120" s="574">
        <v>-4.0282110845746441E-2</v>
      </c>
      <c r="FI120" s="574">
        <v>-3.9407878562720759E-2</v>
      </c>
      <c r="FJ120" s="574">
        <v>-3.8724812258199903E-2</v>
      </c>
      <c r="FK120" s="574">
        <v>-3.8176686644388322E-2</v>
      </c>
      <c r="FL120" s="574">
        <v>-3.7718521491049595E-2</v>
      </c>
      <c r="FM120" s="574">
        <v>-3.7322204154285957E-2</v>
      </c>
      <c r="FN120" s="574">
        <v>-3.6965244518979194E-2</v>
      </c>
      <c r="FO120" s="574">
        <v>-3.6630774998790652E-2</v>
      </c>
      <c r="FP120" s="574">
        <v>-3.660266235489288E-2</v>
      </c>
      <c r="FQ120" s="574">
        <v>-3.6580172239774673E-2</v>
      </c>
      <c r="FR120" s="574">
        <v>-3.6568927182215556E-2</v>
      </c>
      <c r="FS120" s="574">
        <v>-3.6563304653436005E-2</v>
      </c>
      <c r="FT120" s="574">
        <v>-3.6557682124656453E-2</v>
      </c>
      <c r="FU120" s="574">
        <v>-3.6552059595876908E-2</v>
      </c>
      <c r="FV120" s="574">
        <v>-3.6548128498371905E-2</v>
      </c>
      <c r="FW120" s="574">
        <v>-3.6545310834738935E-2</v>
      </c>
      <c r="FX120" s="574">
        <v>-3.6546114385672263E-2</v>
      </c>
      <c r="FY120" s="574">
        <v>-3.6546344616463215E-2</v>
      </c>
      <c r="FZ120" s="574">
        <v>-3.6546410579476774E-2</v>
      </c>
      <c r="GA120" s="574">
        <v>-3.6546429478261221E-2</v>
      </c>
      <c r="GB120" s="574">
        <v>-3.6546434892858928E-2</v>
      </c>
      <c r="GC120" s="574">
        <v>-3.6546436444167572E-2</v>
      </c>
      <c r="GD120" s="574">
        <v>-3.6546436444167572E-2</v>
      </c>
      <c r="GE120" s="574">
        <v>-3.6546436444167572E-2</v>
      </c>
      <c r="GF120" s="574">
        <v>-3.6546436444167572E-2</v>
      </c>
      <c r="GG120" s="574">
        <v>-3.6546436444167572E-2</v>
      </c>
      <c r="GH120" s="574">
        <v>-3.6546436444167572E-2</v>
      </c>
    </row>
    <row r="121" spans="1:190" x14ac:dyDescent="0.15">
      <c r="A121">
        <f t="shared" si="8"/>
        <v>113</v>
      </c>
      <c r="B121" s="44" t="str">
        <f ca="1">OFFSET(Inputs!$E$10,$A121,0)</f>
        <v>Std B9</v>
      </c>
      <c r="C121" s="44">
        <f ca="1">OFFSET(Inputs!$B$10,$A121,0)</f>
        <v>113</v>
      </c>
      <c r="D121" s="22" t="str">
        <f ca="1">OFFSET(Inputs!$D$10,$A121,0)&amp;" - "&amp;OFFSET(Inputs!$F$10,$A121,0)</f>
        <v>2005 T-24 - Relocatable classrooms</v>
      </c>
      <c r="E121" s="24"/>
      <c r="F121" s="587">
        <v>0.9190535073458348</v>
      </c>
      <c r="G121" s="587">
        <v>0.9190535073458348</v>
      </c>
      <c r="H121" s="587">
        <v>0.9190535073458348</v>
      </c>
      <c r="I121" s="587">
        <v>0.9190535073458348</v>
      </c>
      <c r="J121" s="587">
        <v>0.9190535073458348</v>
      </c>
      <c r="K121" s="587">
        <v>0.9190535073458348</v>
      </c>
      <c r="L121" s="587">
        <v>0.9190535073458348</v>
      </c>
      <c r="M121" s="587">
        <v>0.9190535073458348</v>
      </c>
      <c r="N121" s="587">
        <v>0.9190535073458348</v>
      </c>
      <c r="O121" s="587">
        <v>0.9190535073458348</v>
      </c>
      <c r="P121" s="587">
        <v>0.9190535073458348</v>
      </c>
      <c r="Q121" s="587">
        <v>0.9190535073458348</v>
      </c>
      <c r="R121" s="587">
        <v>0.9190535073458348</v>
      </c>
      <c r="S121" s="587">
        <v>0.9190535073458348</v>
      </c>
      <c r="T121" s="587">
        <v>0.9190535073458348</v>
      </c>
      <c r="U121" s="587">
        <v>0.9190535073458348</v>
      </c>
      <c r="V121" s="587">
        <v>0.9190535073458348</v>
      </c>
      <c r="W121" s="587">
        <v>0.9189546650647259</v>
      </c>
      <c r="X121" s="587">
        <v>0.9190251853565482</v>
      </c>
      <c r="Y121" s="587">
        <v>0.91904539269720475</v>
      </c>
      <c r="Z121" s="587">
        <v>0.91905118243850115</v>
      </c>
      <c r="AA121" s="587">
        <v>0.91905284124696029</v>
      </c>
      <c r="AB121" s="587">
        <v>0.91905331650516675</v>
      </c>
      <c r="AC121" s="587">
        <v>0.91905345266905603</v>
      </c>
      <c r="AD121" s="587">
        <v>0.91905349168067441</v>
      </c>
      <c r="AE121" s="587">
        <v>0.91905349168067441</v>
      </c>
      <c r="AF121" s="587">
        <v>0.91905349168067441</v>
      </c>
      <c r="AG121" s="587">
        <v>0.91905349168067441</v>
      </c>
      <c r="AH121" s="587">
        <v>0.91905349168067441</v>
      </c>
      <c r="AI121" s="587">
        <v>0.91905349168067441</v>
      </c>
      <c r="AJ121" s="147"/>
      <c r="AK121" s="574">
        <v>0.70521273252414274</v>
      </c>
      <c r="AL121" s="574">
        <v>0.66376916342726655</v>
      </c>
      <c r="AM121" s="574">
        <v>0.62225092123291836</v>
      </c>
      <c r="AN121" s="574">
        <v>0.58080735213604218</v>
      </c>
      <c r="AO121" s="574">
        <v>0.5392891099416941</v>
      </c>
      <c r="AP121" s="574">
        <v>0.49784554084481786</v>
      </c>
      <c r="AQ121" s="574">
        <v>0.45632729865046967</v>
      </c>
      <c r="AR121" s="574">
        <v>0.41488372955359354</v>
      </c>
      <c r="AS121" s="574">
        <v>0.37336548735924535</v>
      </c>
      <c r="AT121" s="574">
        <v>0.33184724516489728</v>
      </c>
      <c r="AU121" s="574">
        <v>0.29040367606802114</v>
      </c>
      <c r="AV121" s="574">
        <v>0.24888543387367301</v>
      </c>
      <c r="AW121" s="574">
        <v>0.20744186477679685</v>
      </c>
      <c r="AX121" s="574">
        <v>0.16592362258244855</v>
      </c>
      <c r="AY121" s="574">
        <v>0.12448005348557244</v>
      </c>
      <c r="AZ121" s="574">
        <v>8.2961811291224277E-2</v>
      </c>
      <c r="BA121" s="574">
        <v>4.1518242194348041E-2</v>
      </c>
      <c r="BB121" s="574">
        <v>0</v>
      </c>
      <c r="BC121" s="574">
        <v>0</v>
      </c>
      <c r="BD121" s="574">
        <v>0</v>
      </c>
      <c r="BE121" s="574">
        <v>0</v>
      </c>
      <c r="BF121" s="574">
        <v>0</v>
      </c>
      <c r="BG121" s="574">
        <v>0</v>
      </c>
      <c r="BH121" s="574">
        <v>0</v>
      </c>
      <c r="BI121" s="574">
        <v>0</v>
      </c>
      <c r="BJ121" s="574">
        <v>0</v>
      </c>
      <c r="BK121" s="574">
        <v>0</v>
      </c>
      <c r="BL121" s="574">
        <v>0</v>
      </c>
      <c r="BM121" s="574">
        <v>0</v>
      </c>
      <c r="BN121" s="574">
        <v>0</v>
      </c>
      <c r="BO121" s="147"/>
      <c r="BP121" s="581">
        <v>0</v>
      </c>
      <c r="BQ121" s="581">
        <v>0</v>
      </c>
      <c r="BR121" s="581">
        <v>0</v>
      </c>
      <c r="BS121" s="581">
        <v>0</v>
      </c>
      <c r="BT121" s="581">
        <v>0</v>
      </c>
      <c r="BU121" s="581">
        <v>0</v>
      </c>
      <c r="BV121" s="581">
        <v>0</v>
      </c>
      <c r="BW121" s="581">
        <v>0</v>
      </c>
      <c r="BX121" s="581">
        <v>0</v>
      </c>
      <c r="BY121" s="581">
        <v>0</v>
      </c>
      <c r="BZ121" s="581">
        <v>0</v>
      </c>
      <c r="CA121" s="581">
        <v>0</v>
      </c>
      <c r="CB121" s="581">
        <v>0</v>
      </c>
      <c r="CC121" s="581">
        <v>0</v>
      </c>
      <c r="CD121" s="581">
        <v>0</v>
      </c>
      <c r="CE121" s="581">
        <v>0</v>
      </c>
      <c r="CF121" s="581">
        <v>0</v>
      </c>
      <c r="CG121" s="581">
        <v>0</v>
      </c>
      <c r="CH121" s="581">
        <v>0</v>
      </c>
      <c r="CI121" s="581">
        <v>0</v>
      </c>
      <c r="CJ121" s="581">
        <v>0</v>
      </c>
      <c r="CK121" s="581">
        <v>0</v>
      </c>
      <c r="CL121" s="581">
        <v>0</v>
      </c>
      <c r="CM121" s="581">
        <v>0</v>
      </c>
      <c r="CN121" s="581">
        <v>0</v>
      </c>
      <c r="CO121" s="581">
        <v>0</v>
      </c>
      <c r="CP121" s="581">
        <v>0</v>
      </c>
      <c r="CQ121" s="581">
        <v>0</v>
      </c>
      <c r="CR121" s="581">
        <v>0</v>
      </c>
      <c r="CS121" s="581">
        <v>0</v>
      </c>
      <c r="CT121" s="218"/>
      <c r="CU121" s="581">
        <v>0</v>
      </c>
      <c r="CV121" s="581">
        <v>0</v>
      </c>
      <c r="CW121" s="581">
        <v>0</v>
      </c>
      <c r="CX121" s="581">
        <v>0</v>
      </c>
      <c r="CY121" s="581">
        <v>0</v>
      </c>
      <c r="CZ121" s="581">
        <v>0</v>
      </c>
      <c r="DA121" s="581">
        <v>0</v>
      </c>
      <c r="DB121" s="581">
        <v>0</v>
      </c>
      <c r="DC121" s="581">
        <v>0</v>
      </c>
      <c r="DD121" s="581">
        <v>0</v>
      </c>
      <c r="DE121" s="581">
        <v>0</v>
      </c>
      <c r="DF121" s="581">
        <v>0</v>
      </c>
      <c r="DG121" s="581">
        <v>0</v>
      </c>
      <c r="DH121" s="581">
        <v>0</v>
      </c>
      <c r="DI121" s="581">
        <v>0</v>
      </c>
      <c r="DJ121" s="581">
        <v>0</v>
      </c>
      <c r="DK121" s="581">
        <v>0</v>
      </c>
      <c r="DL121" s="581">
        <v>0</v>
      </c>
      <c r="DM121" s="581">
        <v>0</v>
      </c>
      <c r="DN121" s="581">
        <v>0</v>
      </c>
      <c r="DO121" s="581">
        <v>0</v>
      </c>
      <c r="DP121" s="581">
        <v>0</v>
      </c>
      <c r="DQ121" s="581">
        <v>0</v>
      </c>
      <c r="DR121" s="581">
        <v>0</v>
      </c>
      <c r="DS121" s="581">
        <v>0</v>
      </c>
      <c r="DT121" s="581">
        <v>0</v>
      </c>
      <c r="DU121" s="581">
        <v>0</v>
      </c>
      <c r="DV121" s="581">
        <v>0</v>
      </c>
      <c r="DW121" s="581">
        <v>0</v>
      </c>
      <c r="DX121" s="581">
        <v>0</v>
      </c>
      <c r="DY121" s="147"/>
      <c r="DZ121" s="574">
        <v>0</v>
      </c>
      <c r="EA121" s="574">
        <v>0</v>
      </c>
      <c r="EB121" s="574">
        <v>0</v>
      </c>
      <c r="EC121" s="574">
        <v>0</v>
      </c>
      <c r="ED121" s="574">
        <v>0</v>
      </c>
      <c r="EE121" s="574">
        <v>0</v>
      </c>
      <c r="EF121" s="574">
        <v>0</v>
      </c>
      <c r="EG121" s="574">
        <v>0</v>
      </c>
      <c r="EH121" s="574">
        <v>0</v>
      </c>
      <c r="EI121" s="574">
        <v>0</v>
      </c>
      <c r="EJ121" s="574">
        <v>0</v>
      </c>
      <c r="EK121" s="574">
        <v>0</v>
      </c>
      <c r="EL121" s="574">
        <v>0</v>
      </c>
      <c r="EM121" s="574">
        <v>0</v>
      </c>
      <c r="EN121" s="574">
        <v>0</v>
      </c>
      <c r="EO121" s="574">
        <v>0</v>
      </c>
      <c r="EP121" s="574">
        <v>0</v>
      </c>
      <c r="EQ121" s="574">
        <v>0</v>
      </c>
      <c r="ER121" s="574">
        <v>0</v>
      </c>
      <c r="ES121" s="574">
        <v>0</v>
      </c>
      <c r="ET121" s="574">
        <v>0</v>
      </c>
      <c r="EU121" s="574">
        <v>0</v>
      </c>
      <c r="EV121" s="574">
        <v>0</v>
      </c>
      <c r="EW121" s="574">
        <v>0</v>
      </c>
      <c r="EX121" s="574">
        <v>0</v>
      </c>
      <c r="EY121" s="574">
        <v>0</v>
      </c>
      <c r="EZ121" s="574">
        <v>0</v>
      </c>
      <c r="FA121" s="574">
        <v>0</v>
      </c>
      <c r="FB121" s="574">
        <v>0</v>
      </c>
      <c r="FC121" s="574">
        <v>0</v>
      </c>
      <c r="FD121" s="147"/>
      <c r="FE121" s="574">
        <v>0</v>
      </c>
      <c r="FF121" s="574">
        <v>0</v>
      </c>
      <c r="FG121" s="574">
        <v>0</v>
      </c>
      <c r="FH121" s="574">
        <v>0</v>
      </c>
      <c r="FI121" s="574">
        <v>0</v>
      </c>
      <c r="FJ121" s="574">
        <v>0</v>
      </c>
      <c r="FK121" s="574">
        <v>0</v>
      </c>
      <c r="FL121" s="574">
        <v>0</v>
      </c>
      <c r="FM121" s="574">
        <v>0</v>
      </c>
      <c r="FN121" s="574">
        <v>0</v>
      </c>
      <c r="FO121" s="574">
        <v>0</v>
      </c>
      <c r="FP121" s="574">
        <v>0</v>
      </c>
      <c r="FQ121" s="574">
        <v>0</v>
      </c>
      <c r="FR121" s="574">
        <v>0</v>
      </c>
      <c r="FS121" s="574">
        <v>0</v>
      </c>
      <c r="FT121" s="574">
        <v>0</v>
      </c>
      <c r="FU121" s="574">
        <v>0</v>
      </c>
      <c r="FV121" s="574">
        <v>0</v>
      </c>
      <c r="FW121" s="574">
        <v>0</v>
      </c>
      <c r="FX121" s="574">
        <v>0</v>
      </c>
      <c r="FY121" s="574">
        <v>0</v>
      </c>
      <c r="FZ121" s="574">
        <v>0</v>
      </c>
      <c r="GA121" s="574">
        <v>0</v>
      </c>
      <c r="GB121" s="574">
        <v>0</v>
      </c>
      <c r="GC121" s="574">
        <v>0</v>
      </c>
      <c r="GD121" s="574">
        <v>0</v>
      </c>
      <c r="GE121" s="574">
        <v>0</v>
      </c>
      <c r="GF121" s="574">
        <v>0</v>
      </c>
      <c r="GG121" s="574">
        <v>0</v>
      </c>
      <c r="GH121" s="574">
        <v>0</v>
      </c>
    </row>
    <row r="122" spans="1:190" x14ac:dyDescent="0.15">
      <c r="A122">
        <f t="shared" si="8"/>
        <v>114</v>
      </c>
      <c r="B122" s="44" t="str">
        <f ca="1">OFFSET(Inputs!$E$10,$A122,0)</f>
        <v>Std B10</v>
      </c>
      <c r="C122" s="44">
        <f ca="1">OFFSET(Inputs!$B$10,$A122,0)</f>
        <v>114</v>
      </c>
      <c r="D122" s="22" t="str">
        <f ca="1">OFFSET(Inputs!$D$10,$A122,0)&amp;" - "&amp;OFFSET(Inputs!$F$10,$A122,0)</f>
        <v>2005 T-24 - Bi-level lighting control credits</v>
      </c>
      <c r="E122" s="24"/>
      <c r="F122" s="587">
        <v>0.45101172416425905</v>
      </c>
      <c r="G122" s="587">
        <v>0.45101172416425905</v>
      </c>
      <c r="H122" s="587">
        <v>0.45101172416425905</v>
      </c>
      <c r="I122" s="587">
        <v>0.45101172416425905</v>
      </c>
      <c r="J122" s="587">
        <v>0.45101172416425905</v>
      </c>
      <c r="K122" s="587">
        <v>0.45101172416425905</v>
      </c>
      <c r="L122" s="587">
        <v>0.45101172416425905</v>
      </c>
      <c r="M122" s="587">
        <v>0.45101172416425905</v>
      </c>
      <c r="N122" s="587">
        <v>0.45101172416425905</v>
      </c>
      <c r="O122" s="587">
        <v>0.45101172416425905</v>
      </c>
      <c r="P122" s="587">
        <v>0.45101172416425905</v>
      </c>
      <c r="Q122" s="587">
        <v>0.45101172416425905</v>
      </c>
      <c r="R122" s="587">
        <v>0.45101172416425905</v>
      </c>
      <c r="S122" s="587">
        <v>0.45101172416425905</v>
      </c>
      <c r="T122" s="587">
        <v>0.45101172416425905</v>
      </c>
      <c r="U122" s="587">
        <v>0.45101172416425905</v>
      </c>
      <c r="V122" s="587">
        <v>0.45101172416425905</v>
      </c>
      <c r="W122" s="587">
        <v>0.450963218797306</v>
      </c>
      <c r="X122" s="587">
        <v>0.45099782557280838</v>
      </c>
      <c r="Y122" s="587">
        <v>0.4510077420221526</v>
      </c>
      <c r="Z122" s="587">
        <v>0.45101058325085552</v>
      </c>
      <c r="AA122" s="587">
        <v>0.45101139728622702</v>
      </c>
      <c r="AB122" s="587">
        <v>0.45101163051206344</v>
      </c>
      <c r="AC122" s="587">
        <v>0.45101169733244995</v>
      </c>
      <c r="AD122" s="587">
        <v>0.45101171647681654</v>
      </c>
      <c r="AE122" s="587">
        <v>0.45101171647681654</v>
      </c>
      <c r="AF122" s="587">
        <v>0.45101171647681654</v>
      </c>
      <c r="AG122" s="587">
        <v>0.45101171647681654</v>
      </c>
      <c r="AH122" s="587">
        <v>0.45101171647681654</v>
      </c>
      <c r="AI122" s="587">
        <v>0.45101171647681654</v>
      </c>
      <c r="AJ122" s="147"/>
      <c r="AK122" s="574">
        <v>0.31998711308247085</v>
      </c>
      <c r="AL122" s="574">
        <v>0.31702013921160821</v>
      </c>
      <c r="AM122" s="574">
        <v>0.31401917033203663</v>
      </c>
      <c r="AN122" s="574">
        <v>0.311018201452465</v>
      </c>
      <c r="AO122" s="574">
        <v>0.30801723257289348</v>
      </c>
      <c r="AP122" s="574">
        <v>0.30505025870203079</v>
      </c>
      <c r="AQ122" s="574">
        <v>0.30208328483116809</v>
      </c>
      <c r="AR122" s="574">
        <v>0.29918430097772314</v>
      </c>
      <c r="AS122" s="574">
        <v>0.29631931213298712</v>
      </c>
      <c r="AT122" s="574">
        <v>0.29355630831437768</v>
      </c>
      <c r="AU122" s="574">
        <v>0.29082729950447717</v>
      </c>
      <c r="AV122" s="574">
        <v>0.28827767385131114</v>
      </c>
      <c r="AW122" s="574">
        <v>0.28583003322427164</v>
      </c>
      <c r="AX122" s="574">
        <v>0.28345038261465</v>
      </c>
      <c r="AY122" s="574">
        <v>0.28120671203986386</v>
      </c>
      <c r="AZ122" s="574">
        <v>0.27903103148249542</v>
      </c>
      <c r="BA122" s="574">
        <v>0.27695733595125371</v>
      </c>
      <c r="BB122" s="574">
        <v>0.27495605131767492</v>
      </c>
      <c r="BC122" s="574">
        <v>0.27310748349789016</v>
      </c>
      <c r="BD122" s="574">
        <v>0.2713457636853695</v>
      </c>
      <c r="BE122" s="574">
        <v>0.26968172187852613</v>
      </c>
      <c r="BF122" s="574">
        <v>0.26808444437956364</v>
      </c>
      <c r="BG122" s="574">
        <v>0.2666227979397483</v>
      </c>
      <c r="BH122" s="574">
        <v>0.2652290421675535</v>
      </c>
      <c r="BI122" s="574">
        <v>0.26393724311697253</v>
      </c>
      <c r="BJ122" s="574">
        <v>0.2627134228243127</v>
      </c>
      <c r="BK122" s="574">
        <v>0.26159158755604112</v>
      </c>
      <c r="BL122" s="574">
        <v>0.26053774230402849</v>
      </c>
      <c r="BM122" s="574">
        <v>0.25955188706827476</v>
      </c>
      <c r="BN122" s="574">
        <v>0.25863402184877987</v>
      </c>
      <c r="BO122" s="147"/>
      <c r="BP122" s="581">
        <v>0</v>
      </c>
      <c r="BQ122" s="581">
        <v>0</v>
      </c>
      <c r="BR122" s="581">
        <v>0</v>
      </c>
      <c r="BS122" s="581">
        <v>0</v>
      </c>
      <c r="BT122" s="581">
        <v>0</v>
      </c>
      <c r="BU122" s="581">
        <v>0</v>
      </c>
      <c r="BV122" s="581">
        <v>0</v>
      </c>
      <c r="BW122" s="581">
        <v>0</v>
      </c>
      <c r="BX122" s="581">
        <v>0</v>
      </c>
      <c r="BY122" s="581">
        <v>0</v>
      </c>
      <c r="BZ122" s="581">
        <v>0</v>
      </c>
      <c r="CA122" s="581">
        <v>0</v>
      </c>
      <c r="CB122" s="581">
        <v>0</v>
      </c>
      <c r="CC122" s="581">
        <v>0</v>
      </c>
      <c r="CD122" s="581">
        <v>0</v>
      </c>
      <c r="CE122" s="581">
        <v>0</v>
      </c>
      <c r="CF122" s="581">
        <v>0</v>
      </c>
      <c r="CG122" s="581">
        <v>0</v>
      </c>
      <c r="CH122" s="581">
        <v>0</v>
      </c>
      <c r="CI122" s="581">
        <v>0</v>
      </c>
      <c r="CJ122" s="581">
        <v>0</v>
      </c>
      <c r="CK122" s="581">
        <v>0</v>
      </c>
      <c r="CL122" s="581">
        <v>0</v>
      </c>
      <c r="CM122" s="581">
        <v>0</v>
      </c>
      <c r="CN122" s="581">
        <v>0</v>
      </c>
      <c r="CO122" s="581">
        <v>0</v>
      </c>
      <c r="CP122" s="581">
        <v>0</v>
      </c>
      <c r="CQ122" s="581">
        <v>0</v>
      </c>
      <c r="CR122" s="581">
        <v>0</v>
      </c>
      <c r="CS122" s="581">
        <v>0</v>
      </c>
      <c r="CT122" s="218"/>
      <c r="CU122" s="581">
        <v>0</v>
      </c>
      <c r="CV122" s="581">
        <v>0</v>
      </c>
      <c r="CW122" s="581">
        <v>0</v>
      </c>
      <c r="CX122" s="581">
        <v>0</v>
      </c>
      <c r="CY122" s="581">
        <v>0</v>
      </c>
      <c r="CZ122" s="581">
        <v>0</v>
      </c>
      <c r="DA122" s="581">
        <v>0</v>
      </c>
      <c r="DB122" s="581">
        <v>0</v>
      </c>
      <c r="DC122" s="581">
        <v>0</v>
      </c>
      <c r="DD122" s="581">
        <v>0</v>
      </c>
      <c r="DE122" s="581">
        <v>0</v>
      </c>
      <c r="DF122" s="581">
        <v>0</v>
      </c>
      <c r="DG122" s="581">
        <v>0</v>
      </c>
      <c r="DH122" s="581">
        <v>0</v>
      </c>
      <c r="DI122" s="581">
        <v>0</v>
      </c>
      <c r="DJ122" s="581">
        <v>0</v>
      </c>
      <c r="DK122" s="581">
        <v>0</v>
      </c>
      <c r="DL122" s="581">
        <v>0</v>
      </c>
      <c r="DM122" s="581">
        <v>0</v>
      </c>
      <c r="DN122" s="581">
        <v>0</v>
      </c>
      <c r="DO122" s="581">
        <v>0</v>
      </c>
      <c r="DP122" s="581">
        <v>0</v>
      </c>
      <c r="DQ122" s="581">
        <v>0</v>
      </c>
      <c r="DR122" s="581">
        <v>0</v>
      </c>
      <c r="DS122" s="581">
        <v>0</v>
      </c>
      <c r="DT122" s="581">
        <v>0</v>
      </c>
      <c r="DU122" s="581">
        <v>0</v>
      </c>
      <c r="DV122" s="581">
        <v>0</v>
      </c>
      <c r="DW122" s="581">
        <v>0</v>
      </c>
      <c r="DX122" s="581">
        <v>0</v>
      </c>
      <c r="DY122" s="147"/>
      <c r="DZ122" s="574">
        <v>-1.9410063972332206E-3</v>
      </c>
      <c r="EA122" s="574">
        <v>-1.9410063972332206E-3</v>
      </c>
      <c r="EB122" s="574">
        <v>-1.9410063972332206E-3</v>
      </c>
      <c r="EC122" s="574">
        <v>-1.9410063972332206E-3</v>
      </c>
      <c r="ED122" s="574">
        <v>-1.9410063972332206E-3</v>
      </c>
      <c r="EE122" s="574">
        <v>-1.9410063972332206E-3</v>
      </c>
      <c r="EF122" s="574">
        <v>-1.9410063972332206E-3</v>
      </c>
      <c r="EG122" s="574">
        <v>-1.9410063972332206E-3</v>
      </c>
      <c r="EH122" s="574">
        <v>-1.9410063972332206E-3</v>
      </c>
      <c r="EI122" s="574">
        <v>-1.9410063972332206E-3</v>
      </c>
      <c r="EJ122" s="574">
        <v>-1.9410063972332206E-3</v>
      </c>
      <c r="EK122" s="574">
        <v>-1.9410063972332206E-3</v>
      </c>
      <c r="EL122" s="574">
        <v>-1.9410063972332206E-3</v>
      </c>
      <c r="EM122" s="574">
        <v>-1.9410063972332206E-3</v>
      </c>
      <c r="EN122" s="574">
        <v>-1.9410063972332206E-3</v>
      </c>
      <c r="EO122" s="574">
        <v>-1.9410063972332206E-3</v>
      </c>
      <c r="EP122" s="574">
        <v>-1.9410063972332206E-3</v>
      </c>
      <c r="EQ122" s="574">
        <v>-1.9407976460577821E-3</v>
      </c>
      <c r="ER122" s="574">
        <v>-1.9409465822584143E-3</v>
      </c>
      <c r="ES122" s="574">
        <v>-1.9409892594009002E-3</v>
      </c>
      <c r="ET122" s="574">
        <v>-1.9410014871164844E-3</v>
      </c>
      <c r="EU122" s="574">
        <v>-1.9410049904574824E-3</v>
      </c>
      <c r="EV122" s="574">
        <v>-1.9410059941849162E-3</v>
      </c>
      <c r="EW122" s="574">
        <v>-1.9410062817579229E-3</v>
      </c>
      <c r="EX122" s="574">
        <v>-1.9410063641489917E-3</v>
      </c>
      <c r="EY122" s="574">
        <v>-1.9410063641489917E-3</v>
      </c>
      <c r="EZ122" s="574">
        <v>-1.9410063641489917E-3</v>
      </c>
      <c r="FA122" s="574">
        <v>-1.9410063641489917E-3</v>
      </c>
      <c r="FB122" s="574">
        <v>-1.9410063641489917E-3</v>
      </c>
      <c r="FC122" s="574">
        <v>-1.9410063641489917E-3</v>
      </c>
      <c r="FD122" s="147"/>
      <c r="FE122" s="574">
        <v>-1.3771194854771927E-3</v>
      </c>
      <c r="FF122" s="574">
        <v>-1.3643506039709753E-3</v>
      </c>
      <c r="FG122" s="574">
        <v>-1.3514354191075661E-3</v>
      </c>
      <c r="FH122" s="574">
        <v>-1.338520234244157E-3</v>
      </c>
      <c r="FI122" s="574">
        <v>-1.3256050493807483E-3</v>
      </c>
      <c r="FJ122" s="574">
        <v>-1.3128361678745306E-3</v>
      </c>
      <c r="FK122" s="574">
        <v>-1.3000672863683132E-3</v>
      </c>
      <c r="FL122" s="574">
        <v>-1.2875910115764785E-3</v>
      </c>
      <c r="FM122" s="574">
        <v>-1.2752610401418354E-3</v>
      </c>
      <c r="FN122" s="574">
        <v>-1.2633699787787665E-3</v>
      </c>
      <c r="FO122" s="574">
        <v>-1.2516252207728893E-3</v>
      </c>
      <c r="FP122" s="574">
        <v>-1.2406524689835303E-3</v>
      </c>
      <c r="FQ122" s="574">
        <v>-1.2301186272657455E-3</v>
      </c>
      <c r="FR122" s="574">
        <v>-1.2198773922623438E-3</v>
      </c>
      <c r="FS122" s="574">
        <v>-1.2102213706877076E-3</v>
      </c>
      <c r="FT122" s="574">
        <v>-1.2008579558274548E-3</v>
      </c>
      <c r="FU122" s="574">
        <v>-1.191933451038776E-3</v>
      </c>
      <c r="FV122" s="574">
        <v>-1.1833205789817155E-3</v>
      </c>
      <c r="FW122" s="574">
        <v>-1.1753649499555065E-3</v>
      </c>
      <c r="FX122" s="574">
        <v>-1.1677830862410509E-3</v>
      </c>
      <c r="FY122" s="574">
        <v>-1.1606215965961162E-3</v>
      </c>
      <c r="FZ122" s="574">
        <v>-1.1537474386141085E-3</v>
      </c>
      <c r="GA122" s="574">
        <v>-1.1474569921840695E-3</v>
      </c>
      <c r="GB122" s="574">
        <v>-1.1414587248995019E-3</v>
      </c>
      <c r="GC122" s="574">
        <v>-1.1358992458731774E-3</v>
      </c>
      <c r="GD122" s="574">
        <v>-1.1306323251040592E-3</v>
      </c>
      <c r="GE122" s="574">
        <v>-1.1258043143990344E-3</v>
      </c>
      <c r="GF122" s="574">
        <v>-1.1212689104034047E-3</v>
      </c>
      <c r="GG122" s="574">
        <v>-1.1170261131171705E-3</v>
      </c>
      <c r="GH122" s="574">
        <v>-1.1130759225403317E-3</v>
      </c>
    </row>
    <row r="123" spans="1:190" x14ac:dyDescent="0.15">
      <c r="A123">
        <f t="shared" si="8"/>
        <v>115</v>
      </c>
      <c r="B123" s="44" t="str">
        <f ca="1">OFFSET(Inputs!$E$10,$A123,0)</f>
        <v>Std B11</v>
      </c>
      <c r="C123" s="44">
        <f ca="1">OFFSET(Inputs!$B$10,$A123,0)</f>
        <v>115</v>
      </c>
      <c r="D123" s="22" t="str">
        <f ca="1">OFFSET(Inputs!$D$10,$A123,0)&amp;" - "&amp;OFFSET(Inputs!$F$10,$A123,0)</f>
        <v>2005 T-24 - Duct testing/sealing in new commercial buildings</v>
      </c>
      <c r="E123" s="24"/>
      <c r="F123" s="587">
        <v>0.62136832531806341</v>
      </c>
      <c r="G123" s="587">
        <v>1.3839231317972511</v>
      </c>
      <c r="H123" s="587">
        <v>1.2609210668109725</v>
      </c>
      <c r="I123" s="587">
        <v>1.3224220993041118</v>
      </c>
      <c r="J123" s="587">
        <v>1.3224220993041118</v>
      </c>
      <c r="K123" s="587">
        <v>1.3224220993041118</v>
      </c>
      <c r="L123" s="587">
        <v>1.3224220993041118</v>
      </c>
      <c r="M123" s="587">
        <v>1.3224220993041118</v>
      </c>
      <c r="N123" s="587">
        <v>1.3224220993041118</v>
      </c>
      <c r="O123" s="587">
        <v>1.3224220993041118</v>
      </c>
      <c r="P123" s="587">
        <v>1.3224220993041118</v>
      </c>
      <c r="Q123" s="587">
        <v>1.3224220993041118</v>
      </c>
      <c r="R123" s="587">
        <v>1.3224220993041118</v>
      </c>
      <c r="S123" s="587">
        <v>1.3224220993041118</v>
      </c>
      <c r="T123" s="587">
        <v>1.3224220993041118</v>
      </c>
      <c r="U123" s="587">
        <v>1.3224220993041118</v>
      </c>
      <c r="V123" s="587">
        <v>1.3224220993041118</v>
      </c>
      <c r="W123" s="587">
        <v>1.3222798755752001</v>
      </c>
      <c r="X123" s="587">
        <v>1.3223813469167596</v>
      </c>
      <c r="Y123" s="587">
        <v>1.3224104231714484</v>
      </c>
      <c r="Z123" s="587">
        <v>1.3224187540050489</v>
      </c>
      <c r="AA123" s="587">
        <v>1.322421140857335</v>
      </c>
      <c r="AB123" s="587">
        <v>1.3224218247043034</v>
      </c>
      <c r="AC123" s="587">
        <v>1.3224220206299322</v>
      </c>
      <c r="AD123" s="587">
        <v>1.3224220767635808</v>
      </c>
      <c r="AE123" s="587">
        <v>1.3224220767635808</v>
      </c>
      <c r="AF123" s="587">
        <v>1.3224220767635808</v>
      </c>
      <c r="AG123" s="587">
        <v>1.3224220767635808</v>
      </c>
      <c r="AH123" s="587">
        <v>1.3224220767635808</v>
      </c>
      <c r="AI123" s="587">
        <v>1.3224220767635808</v>
      </c>
      <c r="AJ123" s="147"/>
      <c r="AK123" s="574">
        <v>0.50020150188104096</v>
      </c>
      <c r="AL123" s="574">
        <v>1.114058121096787</v>
      </c>
      <c r="AM123" s="574">
        <v>1.0006357595647091</v>
      </c>
      <c r="AN123" s="574">
        <v>0.97472412269406661</v>
      </c>
      <c r="AO123" s="574">
        <v>0.89688713447744217</v>
      </c>
      <c r="AP123" s="574">
        <v>0.8147919471010584</v>
      </c>
      <c r="AQ123" s="574">
        <v>0.73429358440958448</v>
      </c>
      <c r="AR123" s="574">
        <v>0.66103416028970119</v>
      </c>
      <c r="AS123" s="574">
        <v>0.59810086913223393</v>
      </c>
      <c r="AT123" s="574">
        <v>0.54623889579014095</v>
      </c>
      <c r="AU123" s="574">
        <v>0.50438369047348197</v>
      </c>
      <c r="AV123" s="574">
        <v>0.48543470421255341</v>
      </c>
      <c r="AW123" s="574">
        <v>0.4725536517542816</v>
      </c>
      <c r="AX123" s="574">
        <v>0.46382434347677526</v>
      </c>
      <c r="AY123" s="574">
        <v>0.45807577461110033</v>
      </c>
      <c r="AZ123" s="574">
        <v>0.454243395367317</v>
      </c>
      <c r="BA123" s="574">
        <v>0.45179493085045536</v>
      </c>
      <c r="BB123" s="574">
        <v>0.45004324477152152</v>
      </c>
      <c r="BC123" s="574">
        <v>0.44901326396423874</v>
      </c>
      <c r="BD123" s="574">
        <v>0.44838441254305017</v>
      </c>
      <c r="BE123" s="574">
        <v>0.44796141840668607</v>
      </c>
      <c r="BF123" s="574">
        <v>0.44764286223305988</v>
      </c>
      <c r="BG123" s="574">
        <v>0.447430183803191</v>
      </c>
      <c r="BH123" s="574">
        <v>0.44732379512030152</v>
      </c>
      <c r="BI123" s="574">
        <v>0.44721735913094596</v>
      </c>
      <c r="BJ123" s="574">
        <v>0.44721735913094596</v>
      </c>
      <c r="BK123" s="574">
        <v>0.44721735913094596</v>
      </c>
      <c r="BL123" s="574">
        <v>0.44711090415376653</v>
      </c>
      <c r="BM123" s="574">
        <v>0.44711090415376653</v>
      </c>
      <c r="BN123" s="574">
        <v>0.44711090415376653</v>
      </c>
      <c r="BO123" s="147"/>
      <c r="BP123" s="581">
        <v>0</v>
      </c>
      <c r="BQ123" s="581">
        <v>0</v>
      </c>
      <c r="BR123" s="581">
        <v>0</v>
      </c>
      <c r="BS123" s="581">
        <v>0</v>
      </c>
      <c r="BT123" s="581">
        <v>0</v>
      </c>
      <c r="BU123" s="581">
        <v>0</v>
      </c>
      <c r="BV123" s="581">
        <v>0</v>
      </c>
      <c r="BW123" s="581">
        <v>0</v>
      </c>
      <c r="BX123" s="581">
        <v>0</v>
      </c>
      <c r="BY123" s="581">
        <v>0</v>
      </c>
      <c r="BZ123" s="581">
        <v>0</v>
      </c>
      <c r="CA123" s="581">
        <v>0</v>
      </c>
      <c r="CB123" s="581">
        <v>0</v>
      </c>
      <c r="CC123" s="581">
        <v>0</v>
      </c>
      <c r="CD123" s="581">
        <v>0</v>
      </c>
      <c r="CE123" s="581">
        <v>0</v>
      </c>
      <c r="CF123" s="581">
        <v>0</v>
      </c>
      <c r="CG123" s="581">
        <v>0</v>
      </c>
      <c r="CH123" s="581">
        <v>0</v>
      </c>
      <c r="CI123" s="581">
        <v>0</v>
      </c>
      <c r="CJ123" s="581">
        <v>0</v>
      </c>
      <c r="CK123" s="581">
        <v>0</v>
      </c>
      <c r="CL123" s="581">
        <v>0</v>
      </c>
      <c r="CM123" s="581">
        <v>0</v>
      </c>
      <c r="CN123" s="581">
        <v>0</v>
      </c>
      <c r="CO123" s="581">
        <v>0</v>
      </c>
      <c r="CP123" s="581">
        <v>0</v>
      </c>
      <c r="CQ123" s="581">
        <v>0</v>
      </c>
      <c r="CR123" s="581">
        <v>0</v>
      </c>
      <c r="CS123" s="581">
        <v>0</v>
      </c>
      <c r="CT123" s="218"/>
      <c r="CU123" s="581">
        <v>0</v>
      </c>
      <c r="CV123" s="581">
        <v>0</v>
      </c>
      <c r="CW123" s="581">
        <v>0</v>
      </c>
      <c r="CX123" s="581">
        <v>0</v>
      </c>
      <c r="CY123" s="581">
        <v>0</v>
      </c>
      <c r="CZ123" s="581">
        <v>0</v>
      </c>
      <c r="DA123" s="581">
        <v>0</v>
      </c>
      <c r="DB123" s="581">
        <v>0</v>
      </c>
      <c r="DC123" s="581">
        <v>0</v>
      </c>
      <c r="DD123" s="581">
        <v>0</v>
      </c>
      <c r="DE123" s="581">
        <v>0</v>
      </c>
      <c r="DF123" s="581">
        <v>0</v>
      </c>
      <c r="DG123" s="581">
        <v>0</v>
      </c>
      <c r="DH123" s="581">
        <v>0</v>
      </c>
      <c r="DI123" s="581">
        <v>0</v>
      </c>
      <c r="DJ123" s="581">
        <v>0</v>
      </c>
      <c r="DK123" s="581">
        <v>0</v>
      </c>
      <c r="DL123" s="581">
        <v>0</v>
      </c>
      <c r="DM123" s="581">
        <v>0</v>
      </c>
      <c r="DN123" s="581">
        <v>0</v>
      </c>
      <c r="DO123" s="581">
        <v>0</v>
      </c>
      <c r="DP123" s="581">
        <v>0</v>
      </c>
      <c r="DQ123" s="581">
        <v>0</v>
      </c>
      <c r="DR123" s="581">
        <v>0</v>
      </c>
      <c r="DS123" s="581">
        <v>0</v>
      </c>
      <c r="DT123" s="581">
        <v>0</v>
      </c>
      <c r="DU123" s="581">
        <v>0</v>
      </c>
      <c r="DV123" s="581">
        <v>0</v>
      </c>
      <c r="DW123" s="581">
        <v>0</v>
      </c>
      <c r="DX123" s="581">
        <v>0</v>
      </c>
      <c r="DY123" s="147"/>
      <c r="DZ123" s="574">
        <v>3.5872948903255008E-3</v>
      </c>
      <c r="EA123" s="574">
        <v>7.9896901354897937E-3</v>
      </c>
      <c r="EB123" s="574">
        <v>7.2795723820640763E-3</v>
      </c>
      <c r="EC123" s="574">
        <v>7.634631258776935E-3</v>
      </c>
      <c r="ED123" s="574">
        <v>7.634631258776935E-3</v>
      </c>
      <c r="EE123" s="574">
        <v>7.634631258776935E-3</v>
      </c>
      <c r="EF123" s="574">
        <v>7.634631258776935E-3</v>
      </c>
      <c r="EG123" s="574">
        <v>7.634631258776935E-3</v>
      </c>
      <c r="EH123" s="574">
        <v>7.634631258776935E-3</v>
      </c>
      <c r="EI123" s="574">
        <v>7.634631258776935E-3</v>
      </c>
      <c r="EJ123" s="574">
        <v>7.634631258776935E-3</v>
      </c>
      <c r="EK123" s="574">
        <v>7.634631258776935E-3</v>
      </c>
      <c r="EL123" s="574">
        <v>7.634631258776935E-3</v>
      </c>
      <c r="EM123" s="574">
        <v>7.634631258776935E-3</v>
      </c>
      <c r="EN123" s="574">
        <v>7.634631258776935E-3</v>
      </c>
      <c r="EO123" s="574">
        <v>7.634631258776935E-3</v>
      </c>
      <c r="EP123" s="574">
        <v>7.634631258776935E-3</v>
      </c>
      <c r="EQ123" s="574">
        <v>7.6338101701645626E-3</v>
      </c>
      <c r="ER123" s="574">
        <v>7.6343959863548281E-3</v>
      </c>
      <c r="ES123" s="574">
        <v>7.6345638499159818E-3</v>
      </c>
      <c r="ET123" s="574">
        <v>7.6346119456356847E-3</v>
      </c>
      <c r="EU123" s="574">
        <v>7.6346257254546121E-3</v>
      </c>
      <c r="EV123" s="574">
        <v>7.6346296734523386E-3</v>
      </c>
      <c r="EW123" s="574">
        <v>7.6346308045737339E-3</v>
      </c>
      <c r="EX123" s="574">
        <v>7.6346311286455311E-3</v>
      </c>
      <c r="EY123" s="574">
        <v>7.6346311286455311E-3</v>
      </c>
      <c r="EZ123" s="574">
        <v>7.6346311286455311E-3</v>
      </c>
      <c r="FA123" s="574">
        <v>7.6346311286455311E-3</v>
      </c>
      <c r="FB123" s="574">
        <v>7.6346311286455311E-3</v>
      </c>
      <c r="FC123" s="574">
        <v>7.6346311286455311E-3</v>
      </c>
      <c r="FD123" s="147"/>
      <c r="FE123" s="574">
        <v>2.8877723867120281E-3</v>
      </c>
      <c r="FF123" s="574">
        <v>6.4317005590692833E-3</v>
      </c>
      <c r="FG123" s="574">
        <v>5.7768885234470877E-3</v>
      </c>
      <c r="FH123" s="574">
        <v>5.6272949913042233E-3</v>
      </c>
      <c r="FI123" s="574">
        <v>5.1779250785960167E-3</v>
      </c>
      <c r="FJ123" s="574">
        <v>4.7039716532345467E-3</v>
      </c>
      <c r="FK123" s="574">
        <v>4.2392370451180507E-3</v>
      </c>
      <c r="FL123" s="574">
        <v>3.8162944085121005E-3</v>
      </c>
      <c r="FM123" s="574">
        <v>3.4529667900903083E-3</v>
      </c>
      <c r="FN123" s="574">
        <v>3.153556304566998E-3</v>
      </c>
      <c r="FO123" s="574">
        <v>2.9119170737788519E-3</v>
      </c>
      <c r="FP123" s="574">
        <v>2.8025204424718371E-3</v>
      </c>
      <c r="FQ123" s="574">
        <v>2.7281553166957203E-3</v>
      </c>
      <c r="FR123" s="574">
        <v>2.6777591157565337E-3</v>
      </c>
      <c r="FS123" s="574">
        <v>2.6445713736746308E-3</v>
      </c>
      <c r="FT123" s="574">
        <v>2.6224462122866944E-3</v>
      </c>
      <c r="FU123" s="574">
        <v>2.6083106925110689E-3</v>
      </c>
      <c r="FV123" s="574">
        <v>2.5981978266561888E-3</v>
      </c>
      <c r="FW123" s="574">
        <v>2.5922515227707957E-3</v>
      </c>
      <c r="FX123" s="574">
        <v>2.5886210263356118E-3</v>
      </c>
      <c r="FY123" s="574">
        <v>2.5861789889124144E-3</v>
      </c>
      <c r="FZ123" s="574">
        <v>2.5843398946307E-3</v>
      </c>
      <c r="GA123" s="574">
        <v>2.5831120556603737E-3</v>
      </c>
      <c r="GB123" s="574">
        <v>2.5824978505859168E-3</v>
      </c>
      <c r="GC123" s="574">
        <v>2.5818833724009097E-3</v>
      </c>
      <c r="GD123" s="574">
        <v>2.5818833724009097E-3</v>
      </c>
      <c r="GE123" s="574">
        <v>2.5818833724009097E-3</v>
      </c>
      <c r="GF123" s="574">
        <v>2.5812687845950528E-3</v>
      </c>
      <c r="GG123" s="574">
        <v>2.5812687845950528E-3</v>
      </c>
      <c r="GH123" s="574">
        <v>2.5812687845950528E-3</v>
      </c>
    </row>
    <row r="124" spans="1:190" x14ac:dyDescent="0.15">
      <c r="A124">
        <f t="shared" si="8"/>
        <v>116</v>
      </c>
      <c r="B124" s="44" t="str">
        <f ca="1">OFFSET(Inputs!$E$10,$A124,0)</f>
        <v>Std B12</v>
      </c>
      <c r="C124" s="44">
        <f ca="1">OFFSET(Inputs!$B$10,$A124,0)</f>
        <v>116</v>
      </c>
      <c r="D124" s="22" t="str">
        <f ca="1">OFFSET(Inputs!$D$10,$A124,0)&amp;" - "&amp;OFFSET(Inputs!$F$10,$A124,0)</f>
        <v>2005 T-24 - Cooling tower applications</v>
      </c>
      <c r="E124" s="24"/>
      <c r="F124" s="587">
        <v>0.83180658933748886</v>
      </c>
      <c r="G124" s="587">
        <v>0.83180658933748886</v>
      </c>
      <c r="H124" s="587">
        <v>0.83180658933748886</v>
      </c>
      <c r="I124" s="587">
        <v>0.83180658933748886</v>
      </c>
      <c r="J124" s="587">
        <v>0.83180658933748886</v>
      </c>
      <c r="K124" s="587">
        <v>0.83180658933748886</v>
      </c>
      <c r="L124" s="587">
        <v>0.83180658933748886</v>
      </c>
      <c r="M124" s="587">
        <v>0.83180658933748886</v>
      </c>
      <c r="N124" s="587">
        <v>0.83180658933748886</v>
      </c>
      <c r="O124" s="587">
        <v>0.83180658933748886</v>
      </c>
      <c r="P124" s="587">
        <v>0.83180658933748886</v>
      </c>
      <c r="Q124" s="587">
        <v>0.83180658933748886</v>
      </c>
      <c r="R124" s="587">
        <v>0.83180658933748886</v>
      </c>
      <c r="S124" s="587">
        <v>0.83180658933748886</v>
      </c>
      <c r="T124" s="587">
        <v>0.83180658933748886</v>
      </c>
      <c r="U124" s="587">
        <v>0.83180658933748886</v>
      </c>
      <c r="V124" s="587">
        <v>0.83180658933748886</v>
      </c>
      <c r="W124" s="587">
        <v>0.83171713027980121</v>
      </c>
      <c r="X124" s="587">
        <v>0.83178095599065582</v>
      </c>
      <c r="Y124" s="587">
        <v>0.83179924502277069</v>
      </c>
      <c r="Z124" s="587">
        <v>0.83180448513656424</v>
      </c>
      <c r="AA124" s="587">
        <v>0.83180598647222737</v>
      </c>
      <c r="AB124" s="587">
        <v>0.8318064166135678</v>
      </c>
      <c r="AC124" s="587">
        <v>0.8318065398512462</v>
      </c>
      <c r="AD124" s="587">
        <v>0.83180657515944201</v>
      </c>
      <c r="AE124" s="587">
        <v>0.83180657515944201</v>
      </c>
      <c r="AF124" s="587">
        <v>0.83180657515944201</v>
      </c>
      <c r="AG124" s="587">
        <v>0.83180657515944201</v>
      </c>
      <c r="AH124" s="587">
        <v>0.83180657515944201</v>
      </c>
      <c r="AI124" s="587">
        <v>0.83180657515944201</v>
      </c>
      <c r="AJ124" s="147"/>
      <c r="AK124" s="574">
        <v>0.61191997310765489</v>
      </c>
      <c r="AL124" s="574">
        <v>0.55624840579318091</v>
      </c>
      <c r="AM124" s="574">
        <v>0.50064359095750099</v>
      </c>
      <c r="AN124" s="574">
        <v>0.44503877612182124</v>
      </c>
      <c r="AO124" s="574">
        <v>0.3893672088073471</v>
      </c>
      <c r="AP124" s="574">
        <v>0.33376239397166735</v>
      </c>
      <c r="AQ124" s="574">
        <v>0.27815757913598754</v>
      </c>
      <c r="AR124" s="574">
        <v>0.22248601182151337</v>
      </c>
      <c r="AS124" s="574">
        <v>0.16688119698583365</v>
      </c>
      <c r="AT124" s="574">
        <v>0.1112763821501539</v>
      </c>
      <c r="AU124" s="574">
        <v>5.5604814835679743E-2</v>
      </c>
      <c r="AV124" s="574">
        <v>0</v>
      </c>
      <c r="AW124" s="574">
        <v>0</v>
      </c>
      <c r="AX124" s="574">
        <v>0</v>
      </c>
      <c r="AY124" s="574">
        <v>0</v>
      </c>
      <c r="AZ124" s="574">
        <v>0</v>
      </c>
      <c r="BA124" s="574">
        <v>0</v>
      </c>
      <c r="BB124" s="574">
        <v>0</v>
      </c>
      <c r="BC124" s="574">
        <v>0</v>
      </c>
      <c r="BD124" s="574">
        <v>0</v>
      </c>
      <c r="BE124" s="574">
        <v>0</v>
      </c>
      <c r="BF124" s="574">
        <v>0</v>
      </c>
      <c r="BG124" s="574">
        <v>0</v>
      </c>
      <c r="BH124" s="574">
        <v>0</v>
      </c>
      <c r="BI124" s="574">
        <v>0</v>
      </c>
      <c r="BJ124" s="574">
        <v>0</v>
      </c>
      <c r="BK124" s="574">
        <v>0</v>
      </c>
      <c r="BL124" s="574">
        <v>0</v>
      </c>
      <c r="BM124" s="574">
        <v>0</v>
      </c>
      <c r="BN124" s="574">
        <v>0</v>
      </c>
      <c r="BO124" s="147"/>
      <c r="BP124" s="581">
        <v>0</v>
      </c>
      <c r="BQ124" s="581">
        <v>0</v>
      </c>
      <c r="BR124" s="581">
        <v>0</v>
      </c>
      <c r="BS124" s="581">
        <v>0</v>
      </c>
      <c r="BT124" s="581">
        <v>0</v>
      </c>
      <c r="BU124" s="581">
        <v>0</v>
      </c>
      <c r="BV124" s="581">
        <v>0</v>
      </c>
      <c r="BW124" s="581">
        <v>0</v>
      </c>
      <c r="BX124" s="581">
        <v>0</v>
      </c>
      <c r="BY124" s="581">
        <v>0</v>
      </c>
      <c r="BZ124" s="581">
        <v>0</v>
      </c>
      <c r="CA124" s="581">
        <v>0</v>
      </c>
      <c r="CB124" s="581">
        <v>0</v>
      </c>
      <c r="CC124" s="581">
        <v>0</v>
      </c>
      <c r="CD124" s="581">
        <v>0</v>
      </c>
      <c r="CE124" s="581">
        <v>0</v>
      </c>
      <c r="CF124" s="581">
        <v>0</v>
      </c>
      <c r="CG124" s="581">
        <v>0</v>
      </c>
      <c r="CH124" s="581">
        <v>0</v>
      </c>
      <c r="CI124" s="581">
        <v>0</v>
      </c>
      <c r="CJ124" s="581">
        <v>0</v>
      </c>
      <c r="CK124" s="581">
        <v>0</v>
      </c>
      <c r="CL124" s="581">
        <v>0</v>
      </c>
      <c r="CM124" s="581">
        <v>0</v>
      </c>
      <c r="CN124" s="581">
        <v>0</v>
      </c>
      <c r="CO124" s="581">
        <v>0</v>
      </c>
      <c r="CP124" s="581">
        <v>0</v>
      </c>
      <c r="CQ124" s="581">
        <v>0</v>
      </c>
      <c r="CR124" s="581">
        <v>0</v>
      </c>
      <c r="CS124" s="581">
        <v>0</v>
      </c>
      <c r="CT124" s="218"/>
      <c r="CU124" s="581">
        <v>0</v>
      </c>
      <c r="CV124" s="581">
        <v>0</v>
      </c>
      <c r="CW124" s="581">
        <v>0</v>
      </c>
      <c r="CX124" s="581">
        <v>0</v>
      </c>
      <c r="CY124" s="581">
        <v>0</v>
      </c>
      <c r="CZ124" s="581">
        <v>0</v>
      </c>
      <c r="DA124" s="581">
        <v>0</v>
      </c>
      <c r="DB124" s="581">
        <v>0</v>
      </c>
      <c r="DC124" s="581">
        <v>0</v>
      </c>
      <c r="DD124" s="581">
        <v>0</v>
      </c>
      <c r="DE124" s="581">
        <v>0</v>
      </c>
      <c r="DF124" s="581">
        <v>0</v>
      </c>
      <c r="DG124" s="581">
        <v>0</v>
      </c>
      <c r="DH124" s="581">
        <v>0</v>
      </c>
      <c r="DI124" s="581">
        <v>0</v>
      </c>
      <c r="DJ124" s="581">
        <v>0</v>
      </c>
      <c r="DK124" s="581">
        <v>0</v>
      </c>
      <c r="DL124" s="581">
        <v>0</v>
      </c>
      <c r="DM124" s="581">
        <v>0</v>
      </c>
      <c r="DN124" s="581">
        <v>0</v>
      </c>
      <c r="DO124" s="581">
        <v>0</v>
      </c>
      <c r="DP124" s="581">
        <v>0</v>
      </c>
      <c r="DQ124" s="581">
        <v>0</v>
      </c>
      <c r="DR124" s="581">
        <v>0</v>
      </c>
      <c r="DS124" s="581">
        <v>0</v>
      </c>
      <c r="DT124" s="581">
        <v>0</v>
      </c>
      <c r="DU124" s="581">
        <v>0</v>
      </c>
      <c r="DV124" s="581">
        <v>0</v>
      </c>
      <c r="DW124" s="581">
        <v>0</v>
      </c>
      <c r="DX124" s="581">
        <v>0</v>
      </c>
      <c r="DY124" s="147"/>
      <c r="DZ124" s="574">
        <v>0</v>
      </c>
      <c r="EA124" s="574">
        <v>0</v>
      </c>
      <c r="EB124" s="574">
        <v>0</v>
      </c>
      <c r="EC124" s="574">
        <v>0</v>
      </c>
      <c r="ED124" s="574">
        <v>0</v>
      </c>
      <c r="EE124" s="574">
        <v>0</v>
      </c>
      <c r="EF124" s="574">
        <v>0</v>
      </c>
      <c r="EG124" s="574">
        <v>0</v>
      </c>
      <c r="EH124" s="574">
        <v>0</v>
      </c>
      <c r="EI124" s="574">
        <v>0</v>
      </c>
      <c r="EJ124" s="574">
        <v>0</v>
      </c>
      <c r="EK124" s="574">
        <v>0</v>
      </c>
      <c r="EL124" s="574">
        <v>0</v>
      </c>
      <c r="EM124" s="574">
        <v>0</v>
      </c>
      <c r="EN124" s="574">
        <v>0</v>
      </c>
      <c r="EO124" s="574">
        <v>0</v>
      </c>
      <c r="EP124" s="574">
        <v>0</v>
      </c>
      <c r="EQ124" s="574">
        <v>0</v>
      </c>
      <c r="ER124" s="574">
        <v>0</v>
      </c>
      <c r="ES124" s="574">
        <v>0</v>
      </c>
      <c r="ET124" s="574">
        <v>0</v>
      </c>
      <c r="EU124" s="574">
        <v>0</v>
      </c>
      <c r="EV124" s="574">
        <v>0</v>
      </c>
      <c r="EW124" s="574">
        <v>0</v>
      </c>
      <c r="EX124" s="574">
        <v>0</v>
      </c>
      <c r="EY124" s="574">
        <v>0</v>
      </c>
      <c r="EZ124" s="574">
        <v>0</v>
      </c>
      <c r="FA124" s="574">
        <v>0</v>
      </c>
      <c r="FB124" s="574">
        <v>0</v>
      </c>
      <c r="FC124" s="574">
        <v>0</v>
      </c>
      <c r="FD124" s="147"/>
      <c r="FE124" s="574">
        <v>0</v>
      </c>
      <c r="FF124" s="574">
        <v>0</v>
      </c>
      <c r="FG124" s="574">
        <v>0</v>
      </c>
      <c r="FH124" s="574">
        <v>0</v>
      </c>
      <c r="FI124" s="574">
        <v>0</v>
      </c>
      <c r="FJ124" s="574">
        <v>0</v>
      </c>
      <c r="FK124" s="574">
        <v>0</v>
      </c>
      <c r="FL124" s="574">
        <v>0</v>
      </c>
      <c r="FM124" s="574">
        <v>0</v>
      </c>
      <c r="FN124" s="574">
        <v>0</v>
      </c>
      <c r="FO124" s="574">
        <v>0</v>
      </c>
      <c r="FP124" s="574">
        <v>0</v>
      </c>
      <c r="FQ124" s="574">
        <v>0</v>
      </c>
      <c r="FR124" s="574">
        <v>0</v>
      </c>
      <c r="FS124" s="574">
        <v>0</v>
      </c>
      <c r="FT124" s="574">
        <v>0</v>
      </c>
      <c r="FU124" s="574">
        <v>0</v>
      </c>
      <c r="FV124" s="574">
        <v>0</v>
      </c>
      <c r="FW124" s="574">
        <v>0</v>
      </c>
      <c r="FX124" s="574">
        <v>0</v>
      </c>
      <c r="FY124" s="574">
        <v>0</v>
      </c>
      <c r="FZ124" s="574">
        <v>0</v>
      </c>
      <c r="GA124" s="574">
        <v>0</v>
      </c>
      <c r="GB124" s="574">
        <v>0</v>
      </c>
      <c r="GC124" s="574">
        <v>0</v>
      </c>
      <c r="GD124" s="574">
        <v>0</v>
      </c>
      <c r="GE124" s="574">
        <v>0</v>
      </c>
      <c r="GF124" s="574">
        <v>0</v>
      </c>
      <c r="GG124" s="574">
        <v>0</v>
      </c>
      <c r="GH124" s="574">
        <v>0</v>
      </c>
    </row>
    <row r="125" spans="1:190" x14ac:dyDescent="0.15">
      <c r="A125">
        <f t="shared" si="8"/>
        <v>117</v>
      </c>
      <c r="B125" s="44" t="str">
        <f ca="1">OFFSET(Inputs!$E$10,$A125,0)</f>
        <v>Std B13</v>
      </c>
      <c r="C125" s="44">
        <f ca="1">OFFSET(Inputs!$B$10,$A125,0)</f>
        <v>117</v>
      </c>
      <c r="D125" s="22" t="str">
        <f ca="1">OFFSET(Inputs!$D$10,$A125,0)&amp;" - "&amp;OFFSET(Inputs!$F$10,$A125,0)</f>
        <v>2005 T-24 - Multifamily Water Heating</v>
      </c>
      <c r="E125" s="24"/>
      <c r="F125" s="587">
        <v>0</v>
      </c>
      <c r="G125" s="587">
        <v>0</v>
      </c>
      <c r="H125" s="587">
        <v>0</v>
      </c>
      <c r="I125" s="587">
        <v>0</v>
      </c>
      <c r="J125" s="587">
        <v>0</v>
      </c>
      <c r="K125" s="587">
        <v>0</v>
      </c>
      <c r="L125" s="587">
        <v>0</v>
      </c>
      <c r="M125" s="587">
        <v>0</v>
      </c>
      <c r="N125" s="587">
        <v>0</v>
      </c>
      <c r="O125" s="587">
        <v>0</v>
      </c>
      <c r="P125" s="587">
        <v>0</v>
      </c>
      <c r="Q125" s="587">
        <v>0</v>
      </c>
      <c r="R125" s="587">
        <v>0</v>
      </c>
      <c r="S125" s="587">
        <v>0</v>
      </c>
      <c r="T125" s="587">
        <v>0</v>
      </c>
      <c r="U125" s="587">
        <v>0</v>
      </c>
      <c r="V125" s="587">
        <v>0</v>
      </c>
      <c r="W125" s="587">
        <v>0</v>
      </c>
      <c r="X125" s="587">
        <v>0</v>
      </c>
      <c r="Y125" s="587">
        <v>0</v>
      </c>
      <c r="Z125" s="587">
        <v>0</v>
      </c>
      <c r="AA125" s="587">
        <v>0</v>
      </c>
      <c r="AB125" s="587">
        <v>0</v>
      </c>
      <c r="AC125" s="587">
        <v>0</v>
      </c>
      <c r="AD125" s="587">
        <v>0</v>
      </c>
      <c r="AE125" s="587">
        <v>0</v>
      </c>
      <c r="AF125" s="587">
        <v>0</v>
      </c>
      <c r="AG125" s="587">
        <v>0</v>
      </c>
      <c r="AH125" s="587">
        <v>0</v>
      </c>
      <c r="AI125" s="587">
        <v>0</v>
      </c>
      <c r="AJ125" s="147"/>
      <c r="AK125" s="574">
        <v>0</v>
      </c>
      <c r="AL125" s="574">
        <v>0</v>
      </c>
      <c r="AM125" s="574">
        <v>0</v>
      </c>
      <c r="AN125" s="574">
        <v>0</v>
      </c>
      <c r="AO125" s="574">
        <v>0</v>
      </c>
      <c r="AP125" s="574">
        <v>0</v>
      </c>
      <c r="AQ125" s="574">
        <v>0</v>
      </c>
      <c r="AR125" s="574">
        <v>0</v>
      </c>
      <c r="AS125" s="574">
        <v>0</v>
      </c>
      <c r="AT125" s="574">
        <v>0</v>
      </c>
      <c r="AU125" s="574">
        <v>0</v>
      </c>
      <c r="AV125" s="574">
        <v>0</v>
      </c>
      <c r="AW125" s="574">
        <v>0</v>
      </c>
      <c r="AX125" s="574">
        <v>0</v>
      </c>
      <c r="AY125" s="574">
        <v>0</v>
      </c>
      <c r="AZ125" s="574">
        <v>0</v>
      </c>
      <c r="BA125" s="574">
        <v>0</v>
      </c>
      <c r="BB125" s="574">
        <v>0</v>
      </c>
      <c r="BC125" s="574">
        <v>0</v>
      </c>
      <c r="BD125" s="574">
        <v>0</v>
      </c>
      <c r="BE125" s="574">
        <v>0</v>
      </c>
      <c r="BF125" s="574">
        <v>0</v>
      </c>
      <c r="BG125" s="574">
        <v>0</v>
      </c>
      <c r="BH125" s="574">
        <v>0</v>
      </c>
      <c r="BI125" s="574">
        <v>0</v>
      </c>
      <c r="BJ125" s="574">
        <v>0</v>
      </c>
      <c r="BK125" s="574">
        <v>0</v>
      </c>
      <c r="BL125" s="574">
        <v>0</v>
      </c>
      <c r="BM125" s="574">
        <v>0</v>
      </c>
      <c r="BN125" s="574">
        <v>0</v>
      </c>
      <c r="BO125" s="147"/>
      <c r="BP125" s="581">
        <v>0</v>
      </c>
      <c r="BQ125" s="581">
        <v>0</v>
      </c>
      <c r="BR125" s="581">
        <v>0</v>
      </c>
      <c r="BS125" s="581">
        <v>0</v>
      </c>
      <c r="BT125" s="581">
        <v>0</v>
      </c>
      <c r="BU125" s="581">
        <v>0</v>
      </c>
      <c r="BV125" s="581">
        <v>0</v>
      </c>
      <c r="BW125" s="581">
        <v>0</v>
      </c>
      <c r="BX125" s="581">
        <v>0</v>
      </c>
      <c r="BY125" s="581">
        <v>0</v>
      </c>
      <c r="BZ125" s="581">
        <v>0</v>
      </c>
      <c r="CA125" s="581">
        <v>0</v>
      </c>
      <c r="CB125" s="581">
        <v>0</v>
      </c>
      <c r="CC125" s="581">
        <v>0</v>
      </c>
      <c r="CD125" s="581">
        <v>0</v>
      </c>
      <c r="CE125" s="581">
        <v>0</v>
      </c>
      <c r="CF125" s="581">
        <v>0</v>
      </c>
      <c r="CG125" s="581">
        <v>0</v>
      </c>
      <c r="CH125" s="581">
        <v>0</v>
      </c>
      <c r="CI125" s="581">
        <v>0</v>
      </c>
      <c r="CJ125" s="581">
        <v>0</v>
      </c>
      <c r="CK125" s="581">
        <v>0</v>
      </c>
      <c r="CL125" s="581">
        <v>0</v>
      </c>
      <c r="CM125" s="581">
        <v>0</v>
      </c>
      <c r="CN125" s="581">
        <v>0</v>
      </c>
      <c r="CO125" s="581">
        <v>0</v>
      </c>
      <c r="CP125" s="581">
        <v>0</v>
      </c>
      <c r="CQ125" s="581">
        <v>0</v>
      </c>
      <c r="CR125" s="581">
        <v>0</v>
      </c>
      <c r="CS125" s="581">
        <v>0</v>
      </c>
      <c r="CT125" s="218"/>
      <c r="CU125" s="581">
        <v>0</v>
      </c>
      <c r="CV125" s="581">
        <v>0</v>
      </c>
      <c r="CW125" s="581">
        <v>0</v>
      </c>
      <c r="CX125" s="581">
        <v>0</v>
      </c>
      <c r="CY125" s="581">
        <v>0</v>
      </c>
      <c r="CZ125" s="581">
        <v>0</v>
      </c>
      <c r="DA125" s="581">
        <v>0</v>
      </c>
      <c r="DB125" s="581">
        <v>0</v>
      </c>
      <c r="DC125" s="581">
        <v>0</v>
      </c>
      <c r="DD125" s="581">
        <v>0</v>
      </c>
      <c r="DE125" s="581">
        <v>0</v>
      </c>
      <c r="DF125" s="581">
        <v>0</v>
      </c>
      <c r="DG125" s="581">
        <v>0</v>
      </c>
      <c r="DH125" s="581">
        <v>0</v>
      </c>
      <c r="DI125" s="581">
        <v>0</v>
      </c>
      <c r="DJ125" s="581">
        <v>0</v>
      </c>
      <c r="DK125" s="581">
        <v>0</v>
      </c>
      <c r="DL125" s="581">
        <v>0</v>
      </c>
      <c r="DM125" s="581">
        <v>0</v>
      </c>
      <c r="DN125" s="581">
        <v>0</v>
      </c>
      <c r="DO125" s="581">
        <v>0</v>
      </c>
      <c r="DP125" s="581">
        <v>0</v>
      </c>
      <c r="DQ125" s="581">
        <v>0</v>
      </c>
      <c r="DR125" s="581">
        <v>0</v>
      </c>
      <c r="DS125" s="581">
        <v>0</v>
      </c>
      <c r="DT125" s="581">
        <v>0</v>
      </c>
      <c r="DU125" s="581">
        <v>0</v>
      </c>
      <c r="DV125" s="581">
        <v>0</v>
      </c>
      <c r="DW125" s="581">
        <v>0</v>
      </c>
      <c r="DX125" s="581">
        <v>0</v>
      </c>
      <c r="DY125" s="147"/>
      <c r="DZ125" s="574">
        <v>8.8004582035035417E-2</v>
      </c>
      <c r="EA125" s="574">
        <v>8.8004582035035417E-2</v>
      </c>
      <c r="EB125" s="574">
        <v>8.8004582035035417E-2</v>
      </c>
      <c r="EC125" s="574">
        <v>8.8004582035035417E-2</v>
      </c>
      <c r="ED125" s="574">
        <v>8.8004582035035417E-2</v>
      </c>
      <c r="EE125" s="574">
        <v>8.8004582035035417E-2</v>
      </c>
      <c r="EF125" s="574">
        <v>8.8004582035035417E-2</v>
      </c>
      <c r="EG125" s="574">
        <v>8.8004582035035417E-2</v>
      </c>
      <c r="EH125" s="574">
        <v>8.8004582035035417E-2</v>
      </c>
      <c r="EI125" s="574">
        <v>8.8004582035035417E-2</v>
      </c>
      <c r="EJ125" s="574">
        <v>8.8004582035035417E-2</v>
      </c>
      <c r="EK125" s="574">
        <v>8.8004582035035417E-2</v>
      </c>
      <c r="EL125" s="574">
        <v>8.8004582035035417E-2</v>
      </c>
      <c r="EM125" s="574">
        <v>8.8004582035035417E-2</v>
      </c>
      <c r="EN125" s="574">
        <v>8.8004582035035417E-2</v>
      </c>
      <c r="EO125" s="574">
        <v>8.8004582035035417E-2</v>
      </c>
      <c r="EP125" s="574">
        <v>8.8004582035035417E-2</v>
      </c>
      <c r="EQ125" s="574">
        <v>8.7608276076176231E-2</v>
      </c>
      <c r="ER125" s="574">
        <v>8.7763166675710158E-2</v>
      </c>
      <c r="ES125" s="574">
        <v>8.7857769597360899E-2</v>
      </c>
      <c r="ET125" s="574">
        <v>8.7915392956332203E-2</v>
      </c>
      <c r="EU125" s="574">
        <v>8.79504334430493E-2</v>
      </c>
      <c r="EV125" s="574">
        <v>8.7971719843131235E-2</v>
      </c>
      <c r="EW125" s="574">
        <v>8.7984642960525924E-2</v>
      </c>
      <c r="EX125" s="574">
        <v>8.7992485744058338E-2</v>
      </c>
      <c r="EY125" s="574">
        <v>8.7992485744058338E-2</v>
      </c>
      <c r="EZ125" s="574">
        <v>8.7992485744058338E-2</v>
      </c>
      <c r="FA125" s="574">
        <v>8.7992485744058338E-2</v>
      </c>
      <c r="FB125" s="574">
        <v>8.7992485744058338E-2</v>
      </c>
      <c r="FC125" s="574">
        <v>8.7992485744058338E-2</v>
      </c>
      <c r="FD125" s="147"/>
      <c r="FE125" s="574">
        <v>6.6757569790880295E-2</v>
      </c>
      <c r="FF125" s="574">
        <v>6.068406556860538E-2</v>
      </c>
      <c r="FG125" s="574">
        <v>5.4617843725493852E-2</v>
      </c>
      <c r="FH125" s="574">
        <v>4.855162188238233E-2</v>
      </c>
      <c r="FI125" s="574">
        <v>4.247811766010743E-2</v>
      </c>
      <c r="FJ125" s="574">
        <v>3.6411895816995908E-2</v>
      </c>
      <c r="FK125" s="574">
        <v>3.034567397388439E-2</v>
      </c>
      <c r="FL125" s="574">
        <v>2.4272169751609465E-2</v>
      </c>
      <c r="FM125" s="574">
        <v>1.8205947908497944E-2</v>
      </c>
      <c r="FN125" s="574">
        <v>1.2139726065386427E-2</v>
      </c>
      <c r="FO125" s="574">
        <v>6.0662218431115182E-3</v>
      </c>
      <c r="FP125" s="574">
        <v>0</v>
      </c>
      <c r="FQ125" s="574">
        <v>0</v>
      </c>
      <c r="FR125" s="574">
        <v>0</v>
      </c>
      <c r="FS125" s="574">
        <v>0</v>
      </c>
      <c r="FT125" s="574">
        <v>0</v>
      </c>
      <c r="FU125" s="574">
        <v>0</v>
      </c>
      <c r="FV125" s="574">
        <v>0</v>
      </c>
      <c r="FW125" s="574">
        <v>0</v>
      </c>
      <c r="FX125" s="574">
        <v>0</v>
      </c>
      <c r="FY125" s="574">
        <v>0</v>
      </c>
      <c r="FZ125" s="574">
        <v>0</v>
      </c>
      <c r="GA125" s="574">
        <v>0</v>
      </c>
      <c r="GB125" s="574">
        <v>0</v>
      </c>
      <c r="GC125" s="574">
        <v>0</v>
      </c>
      <c r="GD125" s="574">
        <v>0</v>
      </c>
      <c r="GE125" s="574">
        <v>0</v>
      </c>
      <c r="GF125" s="574">
        <v>0</v>
      </c>
      <c r="GG125" s="574">
        <v>0</v>
      </c>
      <c r="GH125" s="574">
        <v>0</v>
      </c>
    </row>
    <row r="126" spans="1:190" x14ac:dyDescent="0.15">
      <c r="A126">
        <f t="shared" si="8"/>
        <v>118</v>
      </c>
      <c r="B126" s="44" t="str">
        <f ca="1">OFFSET(Inputs!$E$10,$A126,0)</f>
        <v>Std B14a</v>
      </c>
      <c r="C126" s="44">
        <f ca="1">OFFSET(Inputs!$B$10,$A126,0)</f>
        <v>118</v>
      </c>
      <c r="D126" s="22" t="str">
        <f ca="1">OFFSET(Inputs!$D$10,$A126,0)&amp;" - "&amp;OFFSET(Inputs!$F$10,$A126,0)</f>
        <v>2005 T-24 - Composite for Remainder - Res</v>
      </c>
      <c r="E126" s="24"/>
      <c r="F126" s="587">
        <v>0.84474192439743356</v>
      </c>
      <c r="G126" s="587">
        <v>0.89903530650956598</v>
      </c>
      <c r="H126" s="587">
        <v>0.56212055022366192</v>
      </c>
      <c r="I126" s="587">
        <v>0.73057792836661384</v>
      </c>
      <c r="J126" s="587">
        <v>0.15738507763836529</v>
      </c>
      <c r="K126" s="587">
        <v>0.15738507763836529</v>
      </c>
      <c r="L126" s="587">
        <v>0.15738507763836529</v>
      </c>
      <c r="M126" s="587">
        <v>0.15738507763836529</v>
      </c>
      <c r="N126" s="587">
        <v>0.15738507763836529</v>
      </c>
      <c r="O126" s="587">
        <v>0.15738507763836529</v>
      </c>
      <c r="P126" s="587">
        <v>0.15738507763836529</v>
      </c>
      <c r="Q126" s="587">
        <v>0.15738507763836529</v>
      </c>
      <c r="R126" s="587">
        <v>0.15738507763836529</v>
      </c>
      <c r="S126" s="587">
        <v>0.15738507763836529</v>
      </c>
      <c r="T126" s="587">
        <v>0.15738507763836529</v>
      </c>
      <c r="U126" s="587">
        <v>0.15738507763836529</v>
      </c>
      <c r="V126" s="587">
        <v>0.15738507763836529</v>
      </c>
      <c r="W126" s="587">
        <v>0.15663206557751783</v>
      </c>
      <c r="X126" s="587">
        <v>0.15705657684950855</v>
      </c>
      <c r="Y126" s="587">
        <v>0.15724207571191254</v>
      </c>
      <c r="Z126" s="587">
        <v>0.15732288456320326</v>
      </c>
      <c r="AA126" s="587">
        <v>0.15735804018897895</v>
      </c>
      <c r="AB126" s="587">
        <v>0.1573733256145205</v>
      </c>
      <c r="AC126" s="587">
        <v>0.15737996992820463</v>
      </c>
      <c r="AD126" s="587">
        <v>0.15738285777970049</v>
      </c>
      <c r="AE126" s="587">
        <v>0.15738285777970049</v>
      </c>
      <c r="AF126" s="587">
        <v>0.15738285777970049</v>
      </c>
      <c r="AG126" s="587">
        <v>0.15738285777970049</v>
      </c>
      <c r="AH126" s="587">
        <v>0.15738285777970049</v>
      </c>
      <c r="AI126" s="587">
        <v>0.15738285777970049</v>
      </c>
      <c r="AJ126" s="147"/>
      <c r="AK126" s="574">
        <v>0.20213508591449111</v>
      </c>
      <c r="AL126" s="574">
        <v>0.19555483254229145</v>
      </c>
      <c r="AM126" s="574">
        <v>0.11004774541866187</v>
      </c>
      <c r="AN126" s="574">
        <v>0.12714152785291291</v>
      </c>
      <c r="AO126" s="574">
        <v>2.3963262901739255E-2</v>
      </c>
      <c r="AP126" s="574">
        <v>2.0541113407971247E-2</v>
      </c>
      <c r="AQ126" s="574">
        <v>1.7118963914203235E-2</v>
      </c>
      <c r="AR126" s="574">
        <v>1.3692706197753637E-2</v>
      </c>
      <c r="AS126" s="574">
        <v>1.0270556703985623E-2</v>
      </c>
      <c r="AT126" s="574">
        <v>6.8484072102176132E-3</v>
      </c>
      <c r="AU126" s="574">
        <v>3.4221494937680098E-3</v>
      </c>
      <c r="AV126" s="574">
        <v>0</v>
      </c>
      <c r="AW126" s="574">
        <v>0</v>
      </c>
      <c r="AX126" s="574">
        <v>0</v>
      </c>
      <c r="AY126" s="574">
        <v>0</v>
      </c>
      <c r="AZ126" s="574">
        <v>0</v>
      </c>
      <c r="BA126" s="574">
        <v>0</v>
      </c>
      <c r="BB126" s="574">
        <v>0</v>
      </c>
      <c r="BC126" s="574">
        <v>0</v>
      </c>
      <c r="BD126" s="574">
        <v>0</v>
      </c>
      <c r="BE126" s="574">
        <v>0</v>
      </c>
      <c r="BF126" s="574">
        <v>0</v>
      </c>
      <c r="BG126" s="574">
        <v>0</v>
      </c>
      <c r="BH126" s="574">
        <v>4.5763419213453735E-18</v>
      </c>
      <c r="BI126" s="574">
        <v>0</v>
      </c>
      <c r="BJ126" s="574">
        <v>0</v>
      </c>
      <c r="BK126" s="574">
        <v>0</v>
      </c>
      <c r="BL126" s="574">
        <v>0</v>
      </c>
      <c r="BM126" s="574">
        <v>0</v>
      </c>
      <c r="BN126" s="574">
        <v>0</v>
      </c>
      <c r="BO126" s="147"/>
      <c r="BP126" s="581">
        <v>1.1868542968501374</v>
      </c>
      <c r="BQ126" s="581">
        <v>1.2631359776679509</v>
      </c>
      <c r="BR126" s="581">
        <v>0.78977397843324482</v>
      </c>
      <c r="BS126" s="581">
        <v>1.0264549780505978</v>
      </c>
      <c r="BT126" s="581">
        <v>0.2211245236684902</v>
      </c>
      <c r="BU126" s="581">
        <v>0.2211245236684902</v>
      </c>
      <c r="BV126" s="581">
        <v>0.2211245236684902</v>
      </c>
      <c r="BW126" s="581">
        <v>0.2211245236684902</v>
      </c>
      <c r="BX126" s="581">
        <v>0.2211245236684902</v>
      </c>
      <c r="BY126" s="581">
        <v>0.2211245236684902</v>
      </c>
      <c r="BZ126" s="581">
        <v>0.2211245236684902</v>
      </c>
      <c r="CA126" s="581">
        <v>0.2211245236684902</v>
      </c>
      <c r="CB126" s="581">
        <v>0.2211245236684902</v>
      </c>
      <c r="CC126" s="581">
        <v>0.2211245236684902</v>
      </c>
      <c r="CD126" s="581">
        <v>0.2211245236684902</v>
      </c>
      <c r="CE126" s="581">
        <v>0.2211245236684902</v>
      </c>
      <c r="CF126" s="581">
        <v>0.2211245236684902</v>
      </c>
      <c r="CG126" s="581">
        <v>0.22006654894960284</v>
      </c>
      <c r="CH126" s="581">
        <v>0.22066298321274522</v>
      </c>
      <c r="CI126" s="581">
        <v>0.22092360733420352</v>
      </c>
      <c r="CJ126" s="581">
        <v>0.22103714299475014</v>
      </c>
      <c r="CK126" s="581">
        <v>0.2210865363115789</v>
      </c>
      <c r="CL126" s="581">
        <v>0.22110801218777162</v>
      </c>
      <c r="CM126" s="581">
        <v>0.22111734738473285</v>
      </c>
      <c r="CN126" s="581">
        <v>0.22112140478836997</v>
      </c>
      <c r="CO126" s="581">
        <v>0.22112140478836997</v>
      </c>
      <c r="CP126" s="581">
        <v>0.22112140478836997</v>
      </c>
      <c r="CQ126" s="581">
        <v>0.22112140478836997</v>
      </c>
      <c r="CR126" s="581">
        <v>0.22112140478836997</v>
      </c>
      <c r="CS126" s="581">
        <v>0.22112140478836997</v>
      </c>
      <c r="CT126" s="218"/>
      <c r="CU126" s="581">
        <v>0.28399785583379572</v>
      </c>
      <c r="CV126" s="581">
        <v>0.27475266299607942</v>
      </c>
      <c r="CW126" s="581">
        <v>0.15461602619282244</v>
      </c>
      <c r="CX126" s="581">
        <v>0.17863262646512909</v>
      </c>
      <c r="CY126" s="581">
        <v>3.3668154403211394E-2</v>
      </c>
      <c r="CZ126" s="581">
        <v>2.8860067206593006E-2</v>
      </c>
      <c r="DA126" s="581">
        <v>2.4051980009974612E-2</v>
      </c>
      <c r="DB126" s="581">
        <v>1.9238120799914903E-2</v>
      </c>
      <c r="DC126" s="581">
        <v>1.4430033603296508E-2</v>
      </c>
      <c r="DD126" s="581">
        <v>9.6219464066781123E-3</v>
      </c>
      <c r="DE126" s="581">
        <v>4.8080871966183951E-3</v>
      </c>
      <c r="DF126" s="581">
        <v>0</v>
      </c>
      <c r="DG126" s="581">
        <v>0</v>
      </c>
      <c r="DH126" s="581">
        <v>0</v>
      </c>
      <c r="DI126" s="581">
        <v>0</v>
      </c>
      <c r="DJ126" s="581">
        <v>0</v>
      </c>
      <c r="DK126" s="581">
        <v>0</v>
      </c>
      <c r="DL126" s="581">
        <v>0</v>
      </c>
      <c r="DM126" s="581">
        <v>0</v>
      </c>
      <c r="DN126" s="581">
        <v>0</v>
      </c>
      <c r="DO126" s="581">
        <v>0</v>
      </c>
      <c r="DP126" s="581">
        <v>0</v>
      </c>
      <c r="DQ126" s="581">
        <v>0</v>
      </c>
      <c r="DR126" s="581">
        <v>0</v>
      </c>
      <c r="DS126" s="581">
        <v>0</v>
      </c>
      <c r="DT126" s="581">
        <v>0</v>
      </c>
      <c r="DU126" s="581">
        <v>0</v>
      </c>
      <c r="DV126" s="581">
        <v>0</v>
      </c>
      <c r="DW126" s="581">
        <v>0</v>
      </c>
      <c r="DX126" s="581">
        <v>0</v>
      </c>
      <c r="DY126" s="147"/>
      <c r="DZ126" s="574">
        <v>0.2845626371020773</v>
      </c>
      <c r="EA126" s="574">
        <v>0.30285209041888733</v>
      </c>
      <c r="EB126" s="574">
        <v>0.18935783997582054</v>
      </c>
      <c r="EC126" s="574">
        <v>0.24610496519735395</v>
      </c>
      <c r="ED126" s="574">
        <v>5.3017272423450307E-2</v>
      </c>
      <c r="EE126" s="574">
        <v>5.3017272423450307E-2</v>
      </c>
      <c r="EF126" s="574">
        <v>5.3017272423450307E-2</v>
      </c>
      <c r="EG126" s="574">
        <v>5.3017272423450307E-2</v>
      </c>
      <c r="EH126" s="574">
        <v>5.3017272423450307E-2</v>
      </c>
      <c r="EI126" s="574">
        <v>5.3017272423450307E-2</v>
      </c>
      <c r="EJ126" s="574">
        <v>5.3017272423450307E-2</v>
      </c>
      <c r="EK126" s="574">
        <v>5.3017272423450307E-2</v>
      </c>
      <c r="EL126" s="574">
        <v>5.3017272423450307E-2</v>
      </c>
      <c r="EM126" s="574">
        <v>5.3017272423450307E-2</v>
      </c>
      <c r="EN126" s="574">
        <v>5.3017272423450307E-2</v>
      </c>
      <c r="EO126" s="574">
        <v>5.3017272423450307E-2</v>
      </c>
      <c r="EP126" s="574">
        <v>5.3017272423450307E-2</v>
      </c>
      <c r="EQ126" s="574">
        <v>5.2763610220100718E-2</v>
      </c>
      <c r="ER126" s="574">
        <v>5.2906612530686167E-2</v>
      </c>
      <c r="ES126" s="574">
        <v>5.2969100308243526E-2</v>
      </c>
      <c r="ET126" s="574">
        <v>5.299632185267069E-2</v>
      </c>
      <c r="EU126" s="574">
        <v>5.3008164496312231E-2</v>
      </c>
      <c r="EV126" s="574">
        <v>5.3013313596736521E-2</v>
      </c>
      <c r="EW126" s="574">
        <v>5.301555182283739E-2</v>
      </c>
      <c r="EX126" s="574">
        <v>5.3016524634312098E-2</v>
      </c>
      <c r="EY126" s="574">
        <v>5.3016524634312098E-2</v>
      </c>
      <c r="EZ126" s="574">
        <v>5.3016524634312098E-2</v>
      </c>
      <c r="FA126" s="574">
        <v>5.3016524634312098E-2</v>
      </c>
      <c r="FB126" s="574">
        <v>5.3016524634312098E-2</v>
      </c>
      <c r="FC126" s="574">
        <v>5.3016524634312098E-2</v>
      </c>
      <c r="FD126" s="147"/>
      <c r="FE126" s="574">
        <v>6.8091912378697744E-2</v>
      </c>
      <c r="FF126" s="574">
        <v>6.5875265852329737E-2</v>
      </c>
      <c r="FG126" s="574">
        <v>3.7071057726666329E-2</v>
      </c>
      <c r="FH126" s="574">
        <v>4.2829327402945733E-2</v>
      </c>
      <c r="FI126" s="574">
        <v>8.0723462254503626E-3</v>
      </c>
      <c r="FJ126" s="574">
        <v>6.919549310346617E-3</v>
      </c>
      <c r="FK126" s="574">
        <v>5.7667523952428714E-3</v>
      </c>
      <c r="FL126" s="574">
        <v>4.612571570277055E-3</v>
      </c>
      <c r="FM126" s="574">
        <v>3.4597746551733076E-3</v>
      </c>
      <c r="FN126" s="574">
        <v>2.3069777400695625E-3</v>
      </c>
      <c r="FO126" s="574">
        <v>1.1527969151037478E-3</v>
      </c>
      <c r="FP126" s="574">
        <v>0</v>
      </c>
      <c r="FQ126" s="574">
        <v>0</v>
      </c>
      <c r="FR126" s="574">
        <v>0</v>
      </c>
      <c r="FS126" s="574">
        <v>0</v>
      </c>
      <c r="FT126" s="574">
        <v>0</v>
      </c>
      <c r="FU126" s="574">
        <v>0</v>
      </c>
      <c r="FV126" s="574">
        <v>-1.3210110108542578E-18</v>
      </c>
      <c r="FW126" s="574">
        <v>1.3210110108542578E-18</v>
      </c>
      <c r="FX126" s="574">
        <v>1.3210110108542578E-18</v>
      </c>
      <c r="FY126" s="574">
        <v>1.3210110108542578E-18</v>
      </c>
      <c r="FZ126" s="574">
        <v>0</v>
      </c>
      <c r="GA126" s="574">
        <v>0</v>
      </c>
      <c r="GB126" s="574">
        <v>0</v>
      </c>
      <c r="GC126" s="574">
        <v>1.3210110108542578E-18</v>
      </c>
      <c r="GD126" s="574">
        <v>1.3210110108542578E-18</v>
      </c>
      <c r="GE126" s="574">
        <v>1.3210110108542578E-18</v>
      </c>
      <c r="GF126" s="574">
        <v>1.3210110108542578E-18</v>
      </c>
      <c r="GG126" s="574">
        <v>1.3210110108542578E-18</v>
      </c>
      <c r="GH126" s="574">
        <v>1.3210110108542578E-18</v>
      </c>
    </row>
    <row r="127" spans="1:190" x14ac:dyDescent="0.15">
      <c r="A127">
        <f t="shared" si="8"/>
        <v>119</v>
      </c>
      <c r="B127" s="44" t="str">
        <f ca="1">OFFSET(Inputs!$E$10,$A127,0)</f>
        <v>Std B14b</v>
      </c>
      <c r="C127" s="44">
        <f ca="1">OFFSET(Inputs!$B$10,$A127,0)</f>
        <v>119</v>
      </c>
      <c r="D127" s="22" t="str">
        <f ca="1">OFFSET(Inputs!$D$10,$A127,0)&amp;" - "&amp;OFFSET(Inputs!$F$10,$A127,0)</f>
        <v>2005 T-24 - Composite for Remainder - NonRes</v>
      </c>
      <c r="E127" s="24"/>
      <c r="F127" s="587">
        <v>23.066381997671797</v>
      </c>
      <c r="G127" s="587">
        <v>51.373876512146857</v>
      </c>
      <c r="H127" s="587">
        <v>46.807804342272973</v>
      </c>
      <c r="I127" s="587">
        <v>49.090840427209919</v>
      </c>
      <c r="J127" s="587">
        <v>19.1078688487137</v>
      </c>
      <c r="K127" s="587">
        <v>19.1078688487137</v>
      </c>
      <c r="L127" s="587">
        <v>19.1078688487137</v>
      </c>
      <c r="M127" s="587">
        <v>19.1078688487137</v>
      </c>
      <c r="N127" s="587">
        <v>19.1078688487137</v>
      </c>
      <c r="O127" s="587">
        <v>19.1078688487137</v>
      </c>
      <c r="P127" s="587">
        <v>19.1078688487137</v>
      </c>
      <c r="Q127" s="587">
        <v>19.1078688487137</v>
      </c>
      <c r="R127" s="587">
        <v>19.1078688487137</v>
      </c>
      <c r="S127" s="587">
        <v>19.1078688487137</v>
      </c>
      <c r="T127" s="587">
        <v>19.1078688487137</v>
      </c>
      <c r="U127" s="587">
        <v>19.1078688487137</v>
      </c>
      <c r="V127" s="587">
        <v>19.1078688487137</v>
      </c>
      <c r="W127" s="587">
        <v>19.106841284966134</v>
      </c>
      <c r="X127" s="587">
        <v>19.107574413488692</v>
      </c>
      <c r="Y127" s="587">
        <v>19.107784488876995</v>
      </c>
      <c r="Z127" s="587">
        <v>19.107844678991526</v>
      </c>
      <c r="AA127" s="587">
        <v>19.107861923953948</v>
      </c>
      <c r="AB127" s="587">
        <v>19.1078668647353</v>
      </c>
      <c r="AC127" s="587">
        <v>19.107868280294245</v>
      </c>
      <c r="AD127" s="587">
        <v>19.10786868585879</v>
      </c>
      <c r="AE127" s="587">
        <v>19.10786868585879</v>
      </c>
      <c r="AF127" s="587">
        <v>19.10786868585879</v>
      </c>
      <c r="AG127" s="587">
        <v>19.10786868585879</v>
      </c>
      <c r="AH127" s="587">
        <v>19.10786868585879</v>
      </c>
      <c r="AI127" s="587">
        <v>19.10786868585879</v>
      </c>
      <c r="AJ127" s="147"/>
      <c r="AK127" s="574">
        <v>5.5194669190376748</v>
      </c>
      <c r="AL127" s="574">
        <v>11.174655484205218</v>
      </c>
      <c r="AM127" s="574">
        <v>9.1636808755976364</v>
      </c>
      <c r="AN127" s="574">
        <v>8.5432151905456291</v>
      </c>
      <c r="AO127" s="574">
        <v>2.9093411623546612</v>
      </c>
      <c r="AP127" s="574">
        <v>2.493863502789869</v>
      </c>
      <c r="AQ127" s="574">
        <v>2.0783858432250768</v>
      </c>
      <c r="AR127" s="574">
        <v>1.6624094109597267</v>
      </c>
      <c r="AS127" s="574">
        <v>1.2469317513949347</v>
      </c>
      <c r="AT127" s="574">
        <v>0.83145409183014207</v>
      </c>
      <c r="AU127" s="574">
        <v>0.41547765956479155</v>
      </c>
      <c r="AV127" s="574">
        <v>0</v>
      </c>
      <c r="AW127" s="574">
        <v>0</v>
      </c>
      <c r="AX127" s="574">
        <v>0</v>
      </c>
      <c r="AY127" s="574">
        <v>0</v>
      </c>
      <c r="AZ127" s="574">
        <v>0</v>
      </c>
      <c r="BA127" s="574">
        <v>0</v>
      </c>
      <c r="BB127" s="574">
        <v>0</v>
      </c>
      <c r="BC127" s="574">
        <v>0</v>
      </c>
      <c r="BD127" s="574">
        <v>0</v>
      </c>
      <c r="BE127" s="574">
        <v>0</v>
      </c>
      <c r="BF127" s="574">
        <v>0</v>
      </c>
      <c r="BG127" s="574">
        <v>0</v>
      </c>
      <c r="BH127" s="574">
        <v>0</v>
      </c>
      <c r="BI127" s="574">
        <v>0</v>
      </c>
      <c r="BJ127" s="574">
        <v>0</v>
      </c>
      <c r="BK127" s="574">
        <v>0</v>
      </c>
      <c r="BL127" s="574">
        <v>0</v>
      </c>
      <c r="BM127" s="574">
        <v>0</v>
      </c>
      <c r="BN127" s="574">
        <v>0</v>
      </c>
      <c r="BO127" s="147"/>
      <c r="BP127" s="581">
        <v>5.7294707774267577</v>
      </c>
      <c r="BQ127" s="581">
        <v>12.760784254296407</v>
      </c>
      <c r="BR127" s="581">
        <v>11.626615182286992</v>
      </c>
      <c r="BS127" s="581">
        <v>12.1936997182917</v>
      </c>
      <c r="BT127" s="581">
        <v>4.7462136107283044</v>
      </c>
      <c r="BU127" s="581">
        <v>4.7462136107283044</v>
      </c>
      <c r="BV127" s="581">
        <v>4.7462136107283044</v>
      </c>
      <c r="BW127" s="581">
        <v>4.7462136107283044</v>
      </c>
      <c r="BX127" s="581">
        <v>4.7462136107283044</v>
      </c>
      <c r="BY127" s="581">
        <v>4.7462136107283044</v>
      </c>
      <c r="BZ127" s="581">
        <v>4.7462136107283044</v>
      </c>
      <c r="CA127" s="581">
        <v>4.7462136107283044</v>
      </c>
      <c r="CB127" s="581">
        <v>4.7462136107283044</v>
      </c>
      <c r="CC127" s="581">
        <v>4.7462136107283044</v>
      </c>
      <c r="CD127" s="581">
        <v>4.7462136107283044</v>
      </c>
      <c r="CE127" s="581">
        <v>4.7462136107283044</v>
      </c>
      <c r="CF127" s="581">
        <v>4.7462136107283044</v>
      </c>
      <c r="CG127" s="581">
        <v>4.7459583736276505</v>
      </c>
      <c r="CH127" s="581">
        <v>4.7461404758076338</v>
      </c>
      <c r="CI127" s="581">
        <v>4.746192656544018</v>
      </c>
      <c r="CJ127" s="581">
        <v>4.7462076071982784</v>
      </c>
      <c r="CK127" s="581">
        <v>4.7462118906835808</v>
      </c>
      <c r="CL127" s="581">
        <v>4.7462131179268656</v>
      </c>
      <c r="CM127" s="581">
        <v>4.7462134695382963</v>
      </c>
      <c r="CN127" s="581">
        <v>4.7462135702766863</v>
      </c>
      <c r="CO127" s="581">
        <v>4.7462135702766863</v>
      </c>
      <c r="CP127" s="581">
        <v>4.7462135702766863</v>
      </c>
      <c r="CQ127" s="581">
        <v>4.7462135702766863</v>
      </c>
      <c r="CR127" s="581">
        <v>4.7462135702766863</v>
      </c>
      <c r="CS127" s="581">
        <v>4.7462135702766863</v>
      </c>
      <c r="CT127" s="218"/>
      <c r="CU127" s="581">
        <v>1.3709832960709656</v>
      </c>
      <c r="CV127" s="581">
        <v>2.7756785633320296</v>
      </c>
      <c r="CW127" s="581">
        <v>2.2761715207742808</v>
      </c>
      <c r="CX127" s="581">
        <v>2.1220537223583706</v>
      </c>
      <c r="CY127" s="581">
        <v>0.72265278416694512</v>
      </c>
      <c r="CZ127" s="581">
        <v>0.61945206940420472</v>
      </c>
      <c r="DA127" s="581">
        <v>0.5162513546414641</v>
      </c>
      <c r="DB127" s="581">
        <v>0.41292674946484276</v>
      </c>
      <c r="DC127" s="581">
        <v>0.30972603470210236</v>
      </c>
      <c r="DD127" s="581">
        <v>0.20652531993936174</v>
      </c>
      <c r="DE127" s="581">
        <v>0.10320071476274036</v>
      </c>
      <c r="DF127" s="581">
        <v>0</v>
      </c>
      <c r="DG127" s="581">
        <v>0</v>
      </c>
      <c r="DH127" s="581">
        <v>0</v>
      </c>
      <c r="DI127" s="581">
        <v>0</v>
      </c>
      <c r="DJ127" s="581">
        <v>0</v>
      </c>
      <c r="DK127" s="581">
        <v>0</v>
      </c>
      <c r="DL127" s="581">
        <v>0</v>
      </c>
      <c r="DM127" s="581">
        <v>0</v>
      </c>
      <c r="DN127" s="581">
        <v>0</v>
      </c>
      <c r="DO127" s="581">
        <v>0</v>
      </c>
      <c r="DP127" s="581">
        <v>0</v>
      </c>
      <c r="DQ127" s="581">
        <v>0</v>
      </c>
      <c r="DR127" s="581">
        <v>0</v>
      </c>
      <c r="DS127" s="581">
        <v>0</v>
      </c>
      <c r="DT127" s="581">
        <v>0</v>
      </c>
      <c r="DU127" s="581">
        <v>0</v>
      </c>
      <c r="DV127" s="581">
        <v>0</v>
      </c>
      <c r="DW127" s="581">
        <v>0</v>
      </c>
      <c r="DX127" s="581">
        <v>0</v>
      </c>
      <c r="DY127" s="147"/>
      <c r="DZ127" s="574">
        <v>-6.8525610223029096E-2</v>
      </c>
      <c r="EA127" s="574">
        <v>-0.15262151809818894</v>
      </c>
      <c r="EB127" s="574">
        <v>-0.13905663038434718</v>
      </c>
      <c r="EC127" s="574">
        <v>-0.14583907424126805</v>
      </c>
      <c r="ED127" s="574">
        <v>-5.6765658916594582E-2</v>
      </c>
      <c r="EE127" s="574">
        <v>-5.6765658916594582E-2</v>
      </c>
      <c r="EF127" s="574">
        <v>-5.6765658916594582E-2</v>
      </c>
      <c r="EG127" s="574">
        <v>-5.6765658916594582E-2</v>
      </c>
      <c r="EH127" s="574">
        <v>-5.6765658916594582E-2</v>
      </c>
      <c r="EI127" s="574">
        <v>-5.6765658916594582E-2</v>
      </c>
      <c r="EJ127" s="574">
        <v>-5.6765658916594582E-2</v>
      </c>
      <c r="EK127" s="574">
        <v>-5.6765658916594582E-2</v>
      </c>
      <c r="EL127" s="574">
        <v>-5.6765658916594582E-2</v>
      </c>
      <c r="EM127" s="574">
        <v>-5.6765658916594582E-2</v>
      </c>
      <c r="EN127" s="574">
        <v>-5.6765658916594582E-2</v>
      </c>
      <c r="EO127" s="574">
        <v>-5.6765658916594582E-2</v>
      </c>
      <c r="EP127" s="574">
        <v>-5.6765658916594582E-2</v>
      </c>
      <c r="EQ127" s="574">
        <v>-5.6762606230098177E-2</v>
      </c>
      <c r="ER127" s="574">
        <v>-5.6764784208395126E-2</v>
      </c>
      <c r="ES127" s="574">
        <v>-5.6765408300382257E-2</v>
      </c>
      <c r="ET127" s="574">
        <v>-5.6765587113181235E-2</v>
      </c>
      <c r="EU127" s="574">
        <v>-5.6765638344517533E-2</v>
      </c>
      <c r="EV127" s="574">
        <v>-5.6765653022591331E-2</v>
      </c>
      <c r="EW127" s="574">
        <v>-5.6765657227934009E-2</v>
      </c>
      <c r="EX127" s="574">
        <v>-5.67656584327852E-2</v>
      </c>
      <c r="EY127" s="574">
        <v>-5.67656584327852E-2</v>
      </c>
      <c r="EZ127" s="574">
        <v>-5.67656584327852E-2</v>
      </c>
      <c r="FA127" s="574">
        <v>-5.67656584327852E-2</v>
      </c>
      <c r="FB127" s="574">
        <v>-5.67656584327852E-2</v>
      </c>
      <c r="FC127" s="574">
        <v>-5.67656584327852E-2</v>
      </c>
      <c r="FD127" s="147"/>
      <c r="FE127" s="574">
        <v>-1.6397232941475399E-2</v>
      </c>
      <c r="FF127" s="574">
        <v>-3.3197667764479584E-2</v>
      </c>
      <c r="FG127" s="574">
        <v>-2.7223464171919606E-2</v>
      </c>
      <c r="FH127" s="574">
        <v>-2.5380184645250447E-2</v>
      </c>
      <c r="FI127" s="574">
        <v>-8.6430710510843316E-3</v>
      </c>
      <c r="FJ127" s="574">
        <v>-7.4087699734993436E-3</v>
      </c>
      <c r="FK127" s="574">
        <v>-6.1744688959143529E-3</v>
      </c>
      <c r="FL127" s="574">
        <v>-4.9386860643346612E-3</v>
      </c>
      <c r="FM127" s="574">
        <v>-3.7043849867496705E-3</v>
      </c>
      <c r="FN127" s="574">
        <v>-2.4700839091646816E-3</v>
      </c>
      <c r="FO127" s="574">
        <v>-1.2343010775849913E-3</v>
      </c>
      <c r="FP127" s="574">
        <v>0</v>
      </c>
      <c r="FQ127" s="574">
        <v>0</v>
      </c>
      <c r="FR127" s="574">
        <v>0</v>
      </c>
      <c r="FS127" s="574">
        <v>0</v>
      </c>
      <c r="FT127" s="574">
        <v>0</v>
      </c>
      <c r="FU127" s="574">
        <v>0</v>
      </c>
      <c r="FV127" s="574">
        <v>0</v>
      </c>
      <c r="FW127" s="574">
        <v>0</v>
      </c>
      <c r="FX127" s="574">
        <v>0</v>
      </c>
      <c r="FY127" s="574">
        <v>0</v>
      </c>
      <c r="FZ127" s="574">
        <v>0</v>
      </c>
      <c r="GA127" s="574">
        <v>0</v>
      </c>
      <c r="GB127" s="574">
        <v>0</v>
      </c>
      <c r="GC127" s="574">
        <v>0</v>
      </c>
      <c r="GD127" s="574">
        <v>0</v>
      </c>
      <c r="GE127" s="574">
        <v>0</v>
      </c>
      <c r="GF127" s="574">
        <v>0</v>
      </c>
      <c r="GG127" s="574">
        <v>0</v>
      </c>
      <c r="GH127" s="574">
        <v>0</v>
      </c>
    </row>
    <row r="128" spans="1:190" x14ac:dyDescent="0.15">
      <c r="A128">
        <f t="shared" si="8"/>
        <v>120</v>
      </c>
      <c r="B128" s="44" t="str">
        <f ca="1">OFFSET(Inputs!$E$10,$A128,0)</f>
        <v>Std B15a</v>
      </c>
      <c r="C128" s="44">
        <f ca="1">OFFSET(Inputs!$B$10,$A128,0)</f>
        <v>120</v>
      </c>
      <c r="D128" s="22" t="str">
        <f ca="1">OFFSET(Inputs!$D$10,$A128,0)&amp;" - "&amp;OFFSET(Inputs!$F$10,$A128,0)</f>
        <v>2005 T-24 - Whole Building - Res New Construction (Electric)</v>
      </c>
      <c r="E128" s="24"/>
      <c r="F128" s="587">
        <v>18.026247881062353</v>
      </c>
      <c r="G128" s="587">
        <v>19.184833640793244</v>
      </c>
      <c r="H128" s="587">
        <v>11.99529002256973</v>
      </c>
      <c r="I128" s="587">
        <v>15.590061831681487</v>
      </c>
      <c r="J128" s="587">
        <v>3.3584960570213589</v>
      </c>
      <c r="K128" s="587">
        <v>3.3584960570213589</v>
      </c>
      <c r="L128" s="587">
        <v>3.3584960570213589</v>
      </c>
      <c r="M128" s="587">
        <v>3.3584960570213589</v>
      </c>
      <c r="N128" s="587">
        <v>3.3584960570213589</v>
      </c>
      <c r="O128" s="587">
        <v>3.3584960570213589</v>
      </c>
      <c r="P128" s="587">
        <v>3.3584960570213589</v>
      </c>
      <c r="Q128" s="587">
        <v>3.3584960570213589</v>
      </c>
      <c r="R128" s="587">
        <v>3.3584960570213589</v>
      </c>
      <c r="S128" s="587">
        <v>3.3584960570213589</v>
      </c>
      <c r="T128" s="587">
        <v>3.3584960570213589</v>
      </c>
      <c r="U128" s="587">
        <v>3.3584960570213589</v>
      </c>
      <c r="V128" s="587">
        <v>3.3584960570213589</v>
      </c>
      <c r="W128" s="587">
        <v>3.3424272652706146</v>
      </c>
      <c r="X128" s="587">
        <v>3.3514860620417921</v>
      </c>
      <c r="Y128" s="587">
        <v>3.3554444881347498</v>
      </c>
      <c r="Z128" s="587">
        <v>3.3571688969065643</v>
      </c>
      <c r="AA128" s="587">
        <v>3.3579190952882745</v>
      </c>
      <c r="AB128" s="587">
        <v>3.3582452764115525</v>
      </c>
      <c r="AC128" s="587">
        <v>3.3583870617805633</v>
      </c>
      <c r="AD128" s="587">
        <v>3.3584486866690688</v>
      </c>
      <c r="AE128" s="587">
        <v>3.3584486866690688</v>
      </c>
      <c r="AF128" s="587">
        <v>3.3584486866690688</v>
      </c>
      <c r="AG128" s="587">
        <v>3.3584486866690688</v>
      </c>
      <c r="AH128" s="587">
        <v>3.3584486866690688</v>
      </c>
      <c r="AI128" s="587">
        <v>3.3584486866690688</v>
      </c>
      <c r="AJ128" s="147"/>
      <c r="AK128" s="574">
        <v>14.502042873223312</v>
      </c>
      <c r="AL128" s="574">
        <v>14.029947115633355</v>
      </c>
      <c r="AM128" s="574">
        <v>7.895299892855399</v>
      </c>
      <c r="AN128" s="574">
        <v>9.1216815702645651</v>
      </c>
      <c r="AO128" s="574">
        <v>1.7192278342531468</v>
      </c>
      <c r="AP128" s="574">
        <v>1.4737080698209728</v>
      </c>
      <c r="AQ128" s="574">
        <v>1.2281883053887988</v>
      </c>
      <c r="AR128" s="574">
        <v>0.98237379934266056</v>
      </c>
      <c r="AS128" s="574">
        <v>0.73685403491048662</v>
      </c>
      <c r="AT128" s="574">
        <v>0.49133427047831246</v>
      </c>
      <c r="AU128" s="574">
        <v>0.24551976443217446</v>
      </c>
      <c r="AV128" s="574">
        <v>0</v>
      </c>
      <c r="AW128" s="574">
        <v>0</v>
      </c>
      <c r="AX128" s="574">
        <v>0</v>
      </c>
      <c r="AY128" s="574">
        <v>0</v>
      </c>
      <c r="AZ128" s="574">
        <v>0</v>
      </c>
      <c r="BA128" s="574">
        <v>0</v>
      </c>
      <c r="BB128" s="574">
        <v>0</v>
      </c>
      <c r="BC128" s="574">
        <v>0</v>
      </c>
      <c r="BD128" s="574">
        <v>0</v>
      </c>
      <c r="BE128" s="574">
        <v>0</v>
      </c>
      <c r="BF128" s="574">
        <v>0</v>
      </c>
      <c r="BG128" s="574">
        <v>0</v>
      </c>
      <c r="BH128" s="574">
        <v>0</v>
      </c>
      <c r="BI128" s="574">
        <v>0</v>
      </c>
      <c r="BJ128" s="574">
        <v>0</v>
      </c>
      <c r="BK128" s="574">
        <v>0</v>
      </c>
      <c r="BL128" s="574">
        <v>0</v>
      </c>
      <c r="BM128" s="574">
        <v>0</v>
      </c>
      <c r="BN128" s="574">
        <v>0</v>
      </c>
      <c r="BO128" s="147"/>
      <c r="BP128" s="581">
        <v>1.0715413493201074</v>
      </c>
      <c r="BQ128" s="581">
        <v>1.1404116187448023</v>
      </c>
      <c r="BR128" s="581">
        <v>0.71304074708601473</v>
      </c>
      <c r="BS128" s="581">
        <v>0.92672618291540843</v>
      </c>
      <c r="BT128" s="581">
        <v>0.19964040328146415</v>
      </c>
      <c r="BU128" s="581">
        <v>0.19964040328146415</v>
      </c>
      <c r="BV128" s="581">
        <v>0.19964040328146415</v>
      </c>
      <c r="BW128" s="581">
        <v>0.19964040328146415</v>
      </c>
      <c r="BX128" s="581">
        <v>0.19964040328146415</v>
      </c>
      <c r="BY128" s="581">
        <v>0.19964040328146415</v>
      </c>
      <c r="BZ128" s="581">
        <v>0.19964040328146415</v>
      </c>
      <c r="CA128" s="581">
        <v>0.19964040328146415</v>
      </c>
      <c r="CB128" s="581">
        <v>0.19964040328146415</v>
      </c>
      <c r="CC128" s="581">
        <v>0.19964040328146415</v>
      </c>
      <c r="CD128" s="581">
        <v>0.19964040328146415</v>
      </c>
      <c r="CE128" s="581">
        <v>0.19964040328146415</v>
      </c>
      <c r="CF128" s="581">
        <v>0.19964040328146415</v>
      </c>
      <c r="CG128" s="581">
        <v>0.19868521976750478</v>
      </c>
      <c r="CH128" s="581">
        <v>0.19922370539021728</v>
      </c>
      <c r="CI128" s="581">
        <v>0.1994590076708038</v>
      </c>
      <c r="CJ128" s="581">
        <v>0.19956151238028749</v>
      </c>
      <c r="CK128" s="581">
        <v>0.19960610671802767</v>
      </c>
      <c r="CL128" s="581">
        <v>0.19962549603094878</v>
      </c>
      <c r="CM128" s="581">
        <v>0.19963392423445653</v>
      </c>
      <c r="CN128" s="581">
        <v>0.19963758742696444</v>
      </c>
      <c r="CO128" s="581">
        <v>0.19963758742696444</v>
      </c>
      <c r="CP128" s="581">
        <v>0.19963758742696444</v>
      </c>
      <c r="CQ128" s="581">
        <v>0.19963758742696444</v>
      </c>
      <c r="CR128" s="581">
        <v>0.19963758742696444</v>
      </c>
      <c r="CS128" s="581">
        <v>0.19963758742696444</v>
      </c>
      <c r="CT128" s="218"/>
      <c r="CU128" s="581">
        <v>0.86205064363932138</v>
      </c>
      <c r="CV128" s="581">
        <v>0.8339876696674785</v>
      </c>
      <c r="CW128" s="581">
        <v>0.46932341973201491</v>
      </c>
      <c r="CX128" s="581">
        <v>0.54222370858097935</v>
      </c>
      <c r="CY128" s="581">
        <v>0.10219673697262691</v>
      </c>
      <c r="CZ128" s="581">
        <v>8.7602208959906475E-2</v>
      </c>
      <c r="DA128" s="581">
        <v>7.3007680947186071E-2</v>
      </c>
      <c r="DB128" s="581">
        <v>5.8395632492673669E-2</v>
      </c>
      <c r="DC128" s="581">
        <v>4.3801104479953258E-2</v>
      </c>
      <c r="DD128" s="581">
        <v>2.920657646723282E-2</v>
      </c>
      <c r="DE128" s="581">
        <v>1.4594528012720442E-2</v>
      </c>
      <c r="DF128" s="581">
        <v>0</v>
      </c>
      <c r="DG128" s="581">
        <v>0</v>
      </c>
      <c r="DH128" s="581">
        <v>0</v>
      </c>
      <c r="DI128" s="581">
        <v>0</v>
      </c>
      <c r="DJ128" s="581">
        <v>0</v>
      </c>
      <c r="DK128" s="581">
        <v>0</v>
      </c>
      <c r="DL128" s="581">
        <v>0</v>
      </c>
      <c r="DM128" s="581">
        <v>0</v>
      </c>
      <c r="DN128" s="581">
        <v>0</v>
      </c>
      <c r="DO128" s="581">
        <v>0</v>
      </c>
      <c r="DP128" s="581">
        <v>0</v>
      </c>
      <c r="DQ128" s="581">
        <v>0</v>
      </c>
      <c r="DR128" s="581">
        <v>0</v>
      </c>
      <c r="DS128" s="581">
        <v>0</v>
      </c>
      <c r="DT128" s="581">
        <v>0</v>
      </c>
      <c r="DU128" s="581">
        <v>0</v>
      </c>
      <c r="DV128" s="581">
        <v>0</v>
      </c>
      <c r="DW128" s="581">
        <v>0</v>
      </c>
      <c r="DX128" s="581">
        <v>0</v>
      </c>
      <c r="DY128" s="147"/>
      <c r="DZ128" s="574">
        <v>0</v>
      </c>
      <c r="EA128" s="574">
        <v>0</v>
      </c>
      <c r="EB128" s="574">
        <v>0</v>
      </c>
      <c r="EC128" s="574">
        <v>0</v>
      </c>
      <c r="ED128" s="574">
        <v>0</v>
      </c>
      <c r="EE128" s="574">
        <v>0</v>
      </c>
      <c r="EF128" s="574">
        <v>0</v>
      </c>
      <c r="EG128" s="574">
        <v>0</v>
      </c>
      <c r="EH128" s="574">
        <v>0</v>
      </c>
      <c r="EI128" s="574">
        <v>0</v>
      </c>
      <c r="EJ128" s="574">
        <v>0</v>
      </c>
      <c r="EK128" s="574">
        <v>0</v>
      </c>
      <c r="EL128" s="574">
        <v>0</v>
      </c>
      <c r="EM128" s="574">
        <v>0</v>
      </c>
      <c r="EN128" s="574">
        <v>0</v>
      </c>
      <c r="EO128" s="574">
        <v>0</v>
      </c>
      <c r="EP128" s="574">
        <v>0</v>
      </c>
      <c r="EQ128" s="574">
        <v>0</v>
      </c>
      <c r="ER128" s="574">
        <v>0</v>
      </c>
      <c r="ES128" s="574">
        <v>0</v>
      </c>
      <c r="ET128" s="574">
        <v>0</v>
      </c>
      <c r="EU128" s="574">
        <v>0</v>
      </c>
      <c r="EV128" s="574">
        <v>0</v>
      </c>
      <c r="EW128" s="574">
        <v>0</v>
      </c>
      <c r="EX128" s="574">
        <v>0</v>
      </c>
      <c r="EY128" s="574">
        <v>0</v>
      </c>
      <c r="EZ128" s="574">
        <v>0</v>
      </c>
      <c r="FA128" s="574">
        <v>0</v>
      </c>
      <c r="FB128" s="574">
        <v>0</v>
      </c>
      <c r="FC128" s="574">
        <v>0</v>
      </c>
      <c r="FD128" s="147"/>
      <c r="FE128" s="574">
        <v>0</v>
      </c>
      <c r="FF128" s="574">
        <v>0</v>
      </c>
      <c r="FG128" s="574">
        <v>0</v>
      </c>
      <c r="FH128" s="574">
        <v>0</v>
      </c>
      <c r="FI128" s="574">
        <v>0</v>
      </c>
      <c r="FJ128" s="574">
        <v>0</v>
      </c>
      <c r="FK128" s="574">
        <v>0</v>
      </c>
      <c r="FL128" s="574">
        <v>0</v>
      </c>
      <c r="FM128" s="574">
        <v>0</v>
      </c>
      <c r="FN128" s="574">
        <v>0</v>
      </c>
      <c r="FO128" s="574">
        <v>0</v>
      </c>
      <c r="FP128" s="574">
        <v>0</v>
      </c>
      <c r="FQ128" s="574">
        <v>0</v>
      </c>
      <c r="FR128" s="574">
        <v>0</v>
      </c>
      <c r="FS128" s="574">
        <v>0</v>
      </c>
      <c r="FT128" s="574">
        <v>0</v>
      </c>
      <c r="FU128" s="574">
        <v>0</v>
      </c>
      <c r="FV128" s="574">
        <v>0</v>
      </c>
      <c r="FW128" s="574">
        <v>0</v>
      </c>
      <c r="FX128" s="574">
        <v>0</v>
      </c>
      <c r="FY128" s="574">
        <v>0</v>
      </c>
      <c r="FZ128" s="574">
        <v>0</v>
      </c>
      <c r="GA128" s="574">
        <v>0</v>
      </c>
      <c r="GB128" s="574">
        <v>0</v>
      </c>
      <c r="GC128" s="574">
        <v>0</v>
      </c>
      <c r="GD128" s="574">
        <v>0</v>
      </c>
      <c r="GE128" s="574">
        <v>0</v>
      </c>
      <c r="GF128" s="574">
        <v>0</v>
      </c>
      <c r="GG128" s="574">
        <v>0</v>
      </c>
      <c r="GH128" s="574">
        <v>0</v>
      </c>
    </row>
    <row r="129" spans="1:190" x14ac:dyDescent="0.15">
      <c r="A129">
        <f t="shared" si="8"/>
        <v>121</v>
      </c>
      <c r="B129" s="44" t="str">
        <f ca="1">OFFSET(Inputs!$E$10,$A129,0)</f>
        <v>Std B15b</v>
      </c>
      <c r="C129" s="44">
        <f ca="1">OFFSET(Inputs!$B$10,$A129,0)</f>
        <v>121</v>
      </c>
      <c r="D129" s="22" t="str">
        <f ca="1">OFFSET(Inputs!$D$10,$A129,0)&amp;" - "&amp;OFFSET(Inputs!$F$10,$A129,0)</f>
        <v xml:space="preserve"> - Whole Building - Non-Res New Construction (Electric)</v>
      </c>
      <c r="E129" s="24"/>
      <c r="F129" s="587"/>
      <c r="G129" s="587"/>
      <c r="H129" s="587"/>
      <c r="I129" s="587"/>
      <c r="J129" s="587"/>
      <c r="K129" s="587"/>
      <c r="L129" s="587"/>
      <c r="M129" s="587"/>
      <c r="N129" s="587"/>
      <c r="O129" s="587"/>
      <c r="P129" s="587"/>
      <c r="Q129" s="587"/>
      <c r="R129" s="587"/>
      <c r="S129" s="587"/>
      <c r="T129" s="587"/>
      <c r="U129" s="587"/>
      <c r="V129" s="587"/>
      <c r="W129" s="587"/>
      <c r="X129" s="587"/>
      <c r="Y129" s="587"/>
      <c r="Z129" s="587"/>
      <c r="AA129" s="587"/>
      <c r="AB129" s="587"/>
      <c r="AC129" s="587"/>
      <c r="AD129" s="587"/>
      <c r="AE129" s="587"/>
      <c r="AF129" s="587"/>
      <c r="AG129" s="587"/>
      <c r="AH129" s="587"/>
      <c r="AI129" s="587"/>
      <c r="AJ129" s="147"/>
      <c r="AK129" s="574"/>
      <c r="AL129" s="574"/>
      <c r="AM129" s="574"/>
      <c r="AN129" s="574"/>
      <c r="AO129" s="574"/>
      <c r="AP129" s="574"/>
      <c r="AQ129" s="574"/>
      <c r="AR129" s="574"/>
      <c r="AS129" s="574"/>
      <c r="AT129" s="574"/>
      <c r="AU129" s="574"/>
      <c r="AV129" s="574"/>
      <c r="AW129" s="574"/>
      <c r="AX129" s="574"/>
      <c r="AY129" s="574"/>
      <c r="AZ129" s="574"/>
      <c r="BA129" s="574"/>
      <c r="BB129" s="574"/>
      <c r="BC129" s="574"/>
      <c r="BD129" s="574"/>
      <c r="BE129" s="574"/>
      <c r="BF129" s="574"/>
      <c r="BG129" s="574"/>
      <c r="BH129" s="574"/>
      <c r="BI129" s="574"/>
      <c r="BJ129" s="574"/>
      <c r="BK129" s="574"/>
      <c r="BL129" s="574"/>
      <c r="BM129" s="574"/>
      <c r="BN129" s="574"/>
      <c r="BO129" s="147"/>
      <c r="BP129" s="581"/>
      <c r="BQ129" s="581"/>
      <c r="BR129" s="581"/>
      <c r="BS129" s="581"/>
      <c r="BT129" s="581"/>
      <c r="BU129" s="581"/>
      <c r="BV129" s="581"/>
      <c r="BW129" s="581"/>
      <c r="BX129" s="581"/>
      <c r="BY129" s="581"/>
      <c r="BZ129" s="581"/>
      <c r="CA129" s="581"/>
      <c r="CB129" s="581"/>
      <c r="CC129" s="581"/>
      <c r="CD129" s="581"/>
      <c r="CE129" s="581"/>
      <c r="CF129" s="581"/>
      <c r="CG129" s="581"/>
      <c r="CH129" s="581"/>
      <c r="CI129" s="581"/>
      <c r="CJ129" s="581"/>
      <c r="CK129" s="581"/>
      <c r="CL129" s="581"/>
      <c r="CM129" s="581"/>
      <c r="CN129" s="581"/>
      <c r="CO129" s="581"/>
      <c r="CP129" s="581"/>
      <c r="CQ129" s="581"/>
      <c r="CR129" s="581"/>
      <c r="CS129" s="581"/>
      <c r="CT129" s="218"/>
      <c r="CU129" s="581"/>
      <c r="CV129" s="581"/>
      <c r="CW129" s="581"/>
      <c r="CX129" s="581"/>
      <c r="CY129" s="581"/>
      <c r="CZ129" s="581"/>
      <c r="DA129" s="581"/>
      <c r="DB129" s="581"/>
      <c r="DC129" s="581"/>
      <c r="DD129" s="581"/>
      <c r="DE129" s="581"/>
      <c r="DF129" s="581"/>
      <c r="DG129" s="581"/>
      <c r="DH129" s="581"/>
      <c r="DI129" s="581"/>
      <c r="DJ129" s="581"/>
      <c r="DK129" s="581"/>
      <c r="DL129" s="581"/>
      <c r="DM129" s="581"/>
      <c r="DN129" s="581"/>
      <c r="DO129" s="581"/>
      <c r="DP129" s="581"/>
      <c r="DQ129" s="581"/>
      <c r="DR129" s="581"/>
      <c r="DS129" s="581"/>
      <c r="DT129" s="581"/>
      <c r="DU129" s="581"/>
      <c r="DV129" s="581"/>
      <c r="DW129" s="581"/>
      <c r="DX129" s="581"/>
      <c r="DY129" s="147"/>
      <c r="DZ129" s="574"/>
      <c r="EA129" s="574"/>
      <c r="EB129" s="574"/>
      <c r="EC129" s="574"/>
      <c r="ED129" s="574"/>
      <c r="EE129" s="574"/>
      <c r="EF129" s="574"/>
      <c r="EG129" s="574"/>
      <c r="EH129" s="574"/>
      <c r="EI129" s="574"/>
      <c r="EJ129" s="574"/>
      <c r="EK129" s="574"/>
      <c r="EL129" s="574"/>
      <c r="EM129" s="574"/>
      <c r="EN129" s="574"/>
      <c r="EO129" s="574"/>
      <c r="EP129" s="574"/>
      <c r="EQ129" s="574"/>
      <c r="ER129" s="574"/>
      <c r="ES129" s="574"/>
      <c r="ET129" s="574"/>
      <c r="EU129" s="574"/>
      <c r="EV129" s="574"/>
      <c r="EW129" s="574"/>
      <c r="EX129" s="574"/>
      <c r="EY129" s="574"/>
      <c r="EZ129" s="574"/>
      <c r="FA129" s="574"/>
      <c r="FB129" s="574"/>
      <c r="FC129" s="574"/>
      <c r="FD129" s="147"/>
      <c r="FE129" s="574"/>
      <c r="FF129" s="574"/>
      <c r="FG129" s="574"/>
      <c r="FH129" s="574"/>
      <c r="FI129" s="574"/>
      <c r="FJ129" s="574"/>
      <c r="FK129" s="574"/>
      <c r="FL129" s="574"/>
      <c r="FM129" s="574"/>
      <c r="FN129" s="574"/>
      <c r="FO129" s="574"/>
      <c r="FP129" s="574"/>
      <c r="FQ129" s="574"/>
      <c r="FR129" s="574"/>
      <c r="FS129" s="574"/>
      <c r="FT129" s="574"/>
      <c r="FU129" s="574"/>
      <c r="FV129" s="574"/>
      <c r="FW129" s="574"/>
      <c r="FX129" s="574"/>
      <c r="FY129" s="574"/>
      <c r="FZ129" s="574"/>
      <c r="GA129" s="574"/>
      <c r="GB129" s="574"/>
      <c r="GC129" s="574"/>
      <c r="GD129" s="574"/>
      <c r="GE129" s="574"/>
      <c r="GF129" s="574"/>
      <c r="GG129" s="574"/>
      <c r="GH129" s="574"/>
    </row>
    <row r="130" spans="1:190" x14ac:dyDescent="0.15">
      <c r="A130">
        <f t="shared" si="8"/>
        <v>122</v>
      </c>
      <c r="B130" s="44" t="str">
        <f ca="1">OFFSET(Inputs!$E$10,$A130,0)</f>
        <v>Std B16a</v>
      </c>
      <c r="C130" s="44">
        <f ca="1">OFFSET(Inputs!$B$10,$A130,0)</f>
        <v>122</v>
      </c>
      <c r="D130" s="22" t="str">
        <f ca="1">OFFSET(Inputs!$D$10,$A130,0)&amp;" - "&amp;OFFSET(Inputs!$F$10,$A130,0)</f>
        <v>2005 T-24 - Whole Building - Res New Construction (Gas)</v>
      </c>
      <c r="E130" s="24"/>
      <c r="F130" s="587">
        <v>0</v>
      </c>
      <c r="G130" s="587">
        <v>0</v>
      </c>
      <c r="H130" s="587">
        <v>0</v>
      </c>
      <c r="I130" s="587">
        <v>0</v>
      </c>
      <c r="J130" s="587">
        <v>0</v>
      </c>
      <c r="K130" s="587">
        <v>0</v>
      </c>
      <c r="L130" s="587">
        <v>0</v>
      </c>
      <c r="M130" s="587">
        <v>0</v>
      </c>
      <c r="N130" s="587">
        <v>0</v>
      </c>
      <c r="O130" s="587">
        <v>0</v>
      </c>
      <c r="P130" s="587">
        <v>0</v>
      </c>
      <c r="Q130" s="587">
        <v>0</v>
      </c>
      <c r="R130" s="587">
        <v>0</v>
      </c>
      <c r="S130" s="587">
        <v>0</v>
      </c>
      <c r="T130" s="587">
        <v>0</v>
      </c>
      <c r="U130" s="587">
        <v>0</v>
      </c>
      <c r="V130" s="587">
        <v>0</v>
      </c>
      <c r="W130" s="587">
        <v>0</v>
      </c>
      <c r="X130" s="587">
        <v>0</v>
      </c>
      <c r="Y130" s="587">
        <v>0</v>
      </c>
      <c r="Z130" s="587">
        <v>0</v>
      </c>
      <c r="AA130" s="587">
        <v>0</v>
      </c>
      <c r="AB130" s="587">
        <v>0</v>
      </c>
      <c r="AC130" s="587">
        <v>0</v>
      </c>
      <c r="AD130" s="587">
        <v>0</v>
      </c>
      <c r="AE130" s="587">
        <v>0</v>
      </c>
      <c r="AF130" s="587">
        <v>0</v>
      </c>
      <c r="AG130" s="587">
        <v>0</v>
      </c>
      <c r="AH130" s="587">
        <v>0</v>
      </c>
      <c r="AI130" s="587">
        <v>0</v>
      </c>
      <c r="AJ130" s="147"/>
      <c r="AK130" s="574">
        <v>0</v>
      </c>
      <c r="AL130" s="574">
        <v>0</v>
      </c>
      <c r="AM130" s="574">
        <v>0</v>
      </c>
      <c r="AN130" s="574">
        <v>0</v>
      </c>
      <c r="AO130" s="574">
        <v>0</v>
      </c>
      <c r="AP130" s="574">
        <v>0</v>
      </c>
      <c r="AQ130" s="574">
        <v>0</v>
      </c>
      <c r="AR130" s="574">
        <v>0</v>
      </c>
      <c r="AS130" s="574">
        <v>0</v>
      </c>
      <c r="AT130" s="574">
        <v>0</v>
      </c>
      <c r="AU130" s="574">
        <v>0</v>
      </c>
      <c r="AV130" s="574">
        <v>0</v>
      </c>
      <c r="AW130" s="574">
        <v>0</v>
      </c>
      <c r="AX130" s="574">
        <v>0</v>
      </c>
      <c r="AY130" s="574">
        <v>0</v>
      </c>
      <c r="AZ130" s="574">
        <v>0</v>
      </c>
      <c r="BA130" s="574">
        <v>0</v>
      </c>
      <c r="BB130" s="574">
        <v>0</v>
      </c>
      <c r="BC130" s="574">
        <v>0</v>
      </c>
      <c r="BD130" s="574">
        <v>0</v>
      </c>
      <c r="BE130" s="574">
        <v>0</v>
      </c>
      <c r="BF130" s="574">
        <v>0</v>
      </c>
      <c r="BG130" s="574">
        <v>0</v>
      </c>
      <c r="BH130" s="574">
        <v>0</v>
      </c>
      <c r="BI130" s="574">
        <v>0</v>
      </c>
      <c r="BJ130" s="574">
        <v>0</v>
      </c>
      <c r="BK130" s="574">
        <v>0</v>
      </c>
      <c r="BL130" s="574">
        <v>0</v>
      </c>
      <c r="BM130" s="574">
        <v>0</v>
      </c>
      <c r="BN130" s="574">
        <v>0</v>
      </c>
      <c r="BO130" s="147"/>
      <c r="BP130" s="581">
        <v>0</v>
      </c>
      <c r="BQ130" s="581">
        <v>0</v>
      </c>
      <c r="BR130" s="581">
        <v>0</v>
      </c>
      <c r="BS130" s="581">
        <v>0</v>
      </c>
      <c r="BT130" s="581">
        <v>0</v>
      </c>
      <c r="BU130" s="581">
        <v>0</v>
      </c>
      <c r="BV130" s="581">
        <v>0</v>
      </c>
      <c r="BW130" s="581">
        <v>0</v>
      </c>
      <c r="BX130" s="581">
        <v>0</v>
      </c>
      <c r="BY130" s="581">
        <v>0</v>
      </c>
      <c r="BZ130" s="581">
        <v>0</v>
      </c>
      <c r="CA130" s="581">
        <v>0</v>
      </c>
      <c r="CB130" s="581">
        <v>0</v>
      </c>
      <c r="CC130" s="581">
        <v>0</v>
      </c>
      <c r="CD130" s="581">
        <v>0</v>
      </c>
      <c r="CE130" s="581">
        <v>0</v>
      </c>
      <c r="CF130" s="581">
        <v>0</v>
      </c>
      <c r="CG130" s="581">
        <v>0</v>
      </c>
      <c r="CH130" s="581">
        <v>0</v>
      </c>
      <c r="CI130" s="581">
        <v>0</v>
      </c>
      <c r="CJ130" s="581">
        <v>0</v>
      </c>
      <c r="CK130" s="581">
        <v>0</v>
      </c>
      <c r="CL130" s="581">
        <v>0</v>
      </c>
      <c r="CM130" s="581">
        <v>0</v>
      </c>
      <c r="CN130" s="581">
        <v>0</v>
      </c>
      <c r="CO130" s="581">
        <v>0</v>
      </c>
      <c r="CP130" s="581">
        <v>0</v>
      </c>
      <c r="CQ130" s="581">
        <v>0</v>
      </c>
      <c r="CR130" s="581">
        <v>0</v>
      </c>
      <c r="CS130" s="581">
        <v>0</v>
      </c>
      <c r="CT130" s="218"/>
      <c r="CU130" s="581">
        <v>0</v>
      </c>
      <c r="CV130" s="581">
        <v>0</v>
      </c>
      <c r="CW130" s="581">
        <v>0</v>
      </c>
      <c r="CX130" s="581">
        <v>0</v>
      </c>
      <c r="CY130" s="581">
        <v>0</v>
      </c>
      <c r="CZ130" s="581">
        <v>0</v>
      </c>
      <c r="DA130" s="581">
        <v>0</v>
      </c>
      <c r="DB130" s="581">
        <v>0</v>
      </c>
      <c r="DC130" s="581">
        <v>0</v>
      </c>
      <c r="DD130" s="581">
        <v>0</v>
      </c>
      <c r="DE130" s="581">
        <v>0</v>
      </c>
      <c r="DF130" s="581">
        <v>0</v>
      </c>
      <c r="DG130" s="581">
        <v>0</v>
      </c>
      <c r="DH130" s="581">
        <v>0</v>
      </c>
      <c r="DI130" s="581">
        <v>0</v>
      </c>
      <c r="DJ130" s="581">
        <v>0</v>
      </c>
      <c r="DK130" s="581">
        <v>0</v>
      </c>
      <c r="DL130" s="581">
        <v>0</v>
      </c>
      <c r="DM130" s="581">
        <v>0</v>
      </c>
      <c r="DN130" s="581">
        <v>0</v>
      </c>
      <c r="DO130" s="581">
        <v>0</v>
      </c>
      <c r="DP130" s="581">
        <v>0</v>
      </c>
      <c r="DQ130" s="581">
        <v>0</v>
      </c>
      <c r="DR130" s="581">
        <v>0</v>
      </c>
      <c r="DS130" s="581">
        <v>0</v>
      </c>
      <c r="DT130" s="581">
        <v>0</v>
      </c>
      <c r="DU130" s="581">
        <v>0</v>
      </c>
      <c r="DV130" s="581">
        <v>0</v>
      </c>
      <c r="DW130" s="581">
        <v>0</v>
      </c>
      <c r="DX130" s="581">
        <v>0</v>
      </c>
      <c r="DY130" s="147"/>
      <c r="DZ130" s="574">
        <v>0.61564823877212072</v>
      </c>
      <c r="EA130" s="574">
        <v>0.65521727649705552</v>
      </c>
      <c r="EB130" s="574">
        <v>0.40967367278434585</v>
      </c>
      <c r="EC130" s="574">
        <v>0.5324454746407008</v>
      </c>
      <c r="ED130" s="574">
        <v>0.11470230499828549</v>
      </c>
      <c r="EE130" s="574">
        <v>0.11470230499828549</v>
      </c>
      <c r="EF130" s="574">
        <v>0.11470230499828549</v>
      </c>
      <c r="EG130" s="574">
        <v>0.11470230499828549</v>
      </c>
      <c r="EH130" s="574">
        <v>0.11470230499828549</v>
      </c>
      <c r="EI130" s="574">
        <v>0.11470230499828549</v>
      </c>
      <c r="EJ130" s="574">
        <v>0.11470230499828549</v>
      </c>
      <c r="EK130" s="574">
        <v>0.11470230499828549</v>
      </c>
      <c r="EL130" s="574">
        <v>0.11470230499828549</v>
      </c>
      <c r="EM130" s="574">
        <v>0.11470230499828549</v>
      </c>
      <c r="EN130" s="574">
        <v>0.11470230499828549</v>
      </c>
      <c r="EO130" s="574">
        <v>0.11470230499828549</v>
      </c>
      <c r="EP130" s="574">
        <v>0.11470230499828549</v>
      </c>
      <c r="EQ130" s="574">
        <v>0.11415350951928095</v>
      </c>
      <c r="ER130" s="574">
        <v>0.11446289349726507</v>
      </c>
      <c r="ES130" s="574">
        <v>0.1145980851393926</v>
      </c>
      <c r="ET130" s="574">
        <v>0.11465697866123337</v>
      </c>
      <c r="EU130" s="574">
        <v>0.11468260009479385</v>
      </c>
      <c r="EV130" s="574">
        <v>0.11469374011879614</v>
      </c>
      <c r="EW130" s="574">
        <v>0.11469858249715974</v>
      </c>
      <c r="EX130" s="574">
        <v>0.11470068716443849</v>
      </c>
      <c r="EY130" s="574">
        <v>0.11470068716443849</v>
      </c>
      <c r="EZ130" s="574">
        <v>0.11470068716443849</v>
      </c>
      <c r="FA130" s="574">
        <v>0.11470068716443849</v>
      </c>
      <c r="FB130" s="574">
        <v>0.11470068716443849</v>
      </c>
      <c r="FC130" s="574">
        <v>0.11470068716443849</v>
      </c>
      <c r="FD130" s="147"/>
      <c r="FE130" s="574">
        <v>0.49528649624735699</v>
      </c>
      <c r="FF130" s="574">
        <v>0.4791630675887848</v>
      </c>
      <c r="FG130" s="574">
        <v>0.26964721142665654</v>
      </c>
      <c r="FH130" s="574">
        <v>0.31153167483473754</v>
      </c>
      <c r="FI130" s="574">
        <v>5.8716577914026756E-2</v>
      </c>
      <c r="FJ130" s="574">
        <v>5.0331371433247687E-2</v>
      </c>
      <c r="FK130" s="574">
        <v>4.1946164952468619E-2</v>
      </c>
      <c r="FL130" s="574">
        <v>3.3550892197402919E-2</v>
      </c>
      <c r="FM130" s="574">
        <v>2.5165685716623851E-2</v>
      </c>
      <c r="FN130" s="574">
        <v>1.6780479235844786E-2</v>
      </c>
      <c r="FO130" s="574">
        <v>8.385206480779072E-3</v>
      </c>
      <c r="FP130" s="574">
        <v>8.8826515199455756E-18</v>
      </c>
      <c r="FQ130" s="574">
        <v>8.8826515199455756E-18</v>
      </c>
      <c r="FR130" s="574">
        <v>8.8826515199455756E-18</v>
      </c>
      <c r="FS130" s="574">
        <v>8.8826515199455756E-18</v>
      </c>
      <c r="FT130" s="574">
        <v>8.8826515199455756E-18</v>
      </c>
      <c r="FU130" s="574">
        <v>8.8826515199455756E-18</v>
      </c>
      <c r="FV130" s="574">
        <v>8.8826515199455756E-18</v>
      </c>
      <c r="FW130" s="574">
        <v>-8.8826515199455756E-18</v>
      </c>
      <c r="FX130" s="574">
        <v>0</v>
      </c>
      <c r="FY130" s="574">
        <v>0</v>
      </c>
      <c r="FZ130" s="574">
        <v>8.8826515199455756E-18</v>
      </c>
      <c r="GA130" s="574">
        <v>8.8826515199455756E-18</v>
      </c>
      <c r="GB130" s="574">
        <v>-8.8826515199455756E-18</v>
      </c>
      <c r="GC130" s="574">
        <v>-8.8826515199455756E-18</v>
      </c>
      <c r="GD130" s="574">
        <v>-8.8826515199455756E-18</v>
      </c>
      <c r="GE130" s="574">
        <v>-8.8826515199455756E-18</v>
      </c>
      <c r="GF130" s="574">
        <v>-8.8826515199455756E-18</v>
      </c>
      <c r="GG130" s="574">
        <v>-8.8826515199455756E-18</v>
      </c>
      <c r="GH130" s="574">
        <v>-8.8826515199455756E-18</v>
      </c>
    </row>
    <row r="131" spans="1:190" x14ac:dyDescent="0.15">
      <c r="A131">
        <f t="shared" si="8"/>
        <v>123</v>
      </c>
      <c r="B131" s="44" t="str">
        <f ca="1">OFFSET(Inputs!$E$10,$A131,0)</f>
        <v>Std B16b</v>
      </c>
      <c r="C131" s="44">
        <f ca="1">OFFSET(Inputs!$B$10,$A131,0)</f>
        <v>123</v>
      </c>
      <c r="D131" s="22" t="str">
        <f ca="1">OFFSET(Inputs!$D$10,$A131,0)&amp;" - "&amp;OFFSET(Inputs!$F$10,$A131,0)</f>
        <v xml:space="preserve"> - Whole Building - Non-Res New Construction (Gas)</v>
      </c>
      <c r="E131" s="24"/>
      <c r="F131" s="587"/>
      <c r="G131" s="587"/>
      <c r="H131" s="587"/>
      <c r="I131" s="587"/>
      <c r="J131" s="587"/>
      <c r="K131" s="587"/>
      <c r="L131" s="587"/>
      <c r="M131" s="587"/>
      <c r="N131" s="587"/>
      <c r="O131" s="587"/>
      <c r="P131" s="587"/>
      <c r="Q131" s="587"/>
      <c r="R131" s="587"/>
      <c r="S131" s="587"/>
      <c r="T131" s="587"/>
      <c r="U131" s="587"/>
      <c r="V131" s="587"/>
      <c r="W131" s="587"/>
      <c r="X131" s="587"/>
      <c r="Y131" s="587"/>
      <c r="Z131" s="587"/>
      <c r="AA131" s="587"/>
      <c r="AB131" s="587"/>
      <c r="AC131" s="587"/>
      <c r="AD131" s="587"/>
      <c r="AE131" s="587"/>
      <c r="AF131" s="587"/>
      <c r="AG131" s="587"/>
      <c r="AH131" s="587"/>
      <c r="AI131" s="587"/>
      <c r="AJ131" s="147"/>
      <c r="AK131" s="574"/>
      <c r="AL131" s="574"/>
      <c r="AM131" s="574"/>
      <c r="AN131" s="574"/>
      <c r="AO131" s="574"/>
      <c r="AP131" s="574"/>
      <c r="AQ131" s="574"/>
      <c r="AR131" s="574"/>
      <c r="AS131" s="574"/>
      <c r="AT131" s="574"/>
      <c r="AU131" s="574"/>
      <c r="AV131" s="574"/>
      <c r="AW131" s="574"/>
      <c r="AX131" s="574"/>
      <c r="AY131" s="574"/>
      <c r="AZ131" s="574"/>
      <c r="BA131" s="574"/>
      <c r="BB131" s="574"/>
      <c r="BC131" s="574"/>
      <c r="BD131" s="574"/>
      <c r="BE131" s="574"/>
      <c r="BF131" s="574"/>
      <c r="BG131" s="574"/>
      <c r="BH131" s="574"/>
      <c r="BI131" s="574"/>
      <c r="BJ131" s="574"/>
      <c r="BK131" s="574"/>
      <c r="BL131" s="574"/>
      <c r="BM131" s="574"/>
      <c r="BN131" s="574"/>
      <c r="BO131" s="147"/>
      <c r="BP131" s="581"/>
      <c r="BQ131" s="581"/>
      <c r="BR131" s="581"/>
      <c r="BS131" s="581"/>
      <c r="BT131" s="581"/>
      <c r="BU131" s="581"/>
      <c r="BV131" s="581"/>
      <c r="BW131" s="581"/>
      <c r="BX131" s="581"/>
      <c r="BY131" s="581"/>
      <c r="BZ131" s="581"/>
      <c r="CA131" s="581"/>
      <c r="CB131" s="581"/>
      <c r="CC131" s="581"/>
      <c r="CD131" s="581"/>
      <c r="CE131" s="581"/>
      <c r="CF131" s="581"/>
      <c r="CG131" s="581"/>
      <c r="CH131" s="581"/>
      <c r="CI131" s="581"/>
      <c r="CJ131" s="581"/>
      <c r="CK131" s="581"/>
      <c r="CL131" s="581"/>
      <c r="CM131" s="581"/>
      <c r="CN131" s="581"/>
      <c r="CO131" s="581"/>
      <c r="CP131" s="581"/>
      <c r="CQ131" s="581"/>
      <c r="CR131" s="581"/>
      <c r="CS131" s="581"/>
      <c r="CT131" s="218"/>
      <c r="CU131" s="581"/>
      <c r="CV131" s="581"/>
      <c r="CW131" s="581"/>
      <c r="CX131" s="581"/>
      <c r="CY131" s="581"/>
      <c r="CZ131" s="581"/>
      <c r="DA131" s="581"/>
      <c r="DB131" s="581"/>
      <c r="DC131" s="581"/>
      <c r="DD131" s="581"/>
      <c r="DE131" s="581"/>
      <c r="DF131" s="581"/>
      <c r="DG131" s="581"/>
      <c r="DH131" s="581"/>
      <c r="DI131" s="581"/>
      <c r="DJ131" s="581"/>
      <c r="DK131" s="581"/>
      <c r="DL131" s="581"/>
      <c r="DM131" s="581"/>
      <c r="DN131" s="581"/>
      <c r="DO131" s="581"/>
      <c r="DP131" s="581"/>
      <c r="DQ131" s="581"/>
      <c r="DR131" s="581"/>
      <c r="DS131" s="581"/>
      <c r="DT131" s="581"/>
      <c r="DU131" s="581"/>
      <c r="DV131" s="581"/>
      <c r="DW131" s="581"/>
      <c r="DX131" s="581"/>
      <c r="DY131" s="147"/>
      <c r="DZ131" s="574"/>
      <c r="EA131" s="574"/>
      <c r="EB131" s="574"/>
      <c r="EC131" s="574"/>
      <c r="ED131" s="574"/>
      <c r="EE131" s="574"/>
      <c r="EF131" s="574"/>
      <c r="EG131" s="574"/>
      <c r="EH131" s="574"/>
      <c r="EI131" s="574"/>
      <c r="EJ131" s="574"/>
      <c r="EK131" s="574"/>
      <c r="EL131" s="574"/>
      <c r="EM131" s="574"/>
      <c r="EN131" s="574"/>
      <c r="EO131" s="574"/>
      <c r="EP131" s="574"/>
      <c r="EQ131" s="574"/>
      <c r="ER131" s="574"/>
      <c r="ES131" s="574"/>
      <c r="ET131" s="574"/>
      <c r="EU131" s="574"/>
      <c r="EV131" s="574"/>
      <c r="EW131" s="574"/>
      <c r="EX131" s="574"/>
      <c r="EY131" s="574"/>
      <c r="EZ131" s="574"/>
      <c r="FA131" s="574"/>
      <c r="FB131" s="574"/>
      <c r="FC131" s="574"/>
      <c r="FD131" s="147"/>
      <c r="FE131" s="574"/>
      <c r="FF131" s="574"/>
      <c r="FG131" s="574"/>
      <c r="FH131" s="574"/>
      <c r="FI131" s="574"/>
      <c r="FJ131" s="574"/>
      <c r="FK131" s="574"/>
      <c r="FL131" s="574"/>
      <c r="FM131" s="574"/>
      <c r="FN131" s="574"/>
      <c r="FO131" s="574"/>
      <c r="FP131" s="574"/>
      <c r="FQ131" s="574"/>
      <c r="FR131" s="574"/>
      <c r="FS131" s="574"/>
      <c r="FT131" s="574"/>
      <c r="FU131" s="574"/>
      <c r="FV131" s="574"/>
      <c r="FW131" s="574"/>
      <c r="FX131" s="574"/>
      <c r="FY131" s="574"/>
      <c r="FZ131" s="574"/>
      <c r="GA131" s="574"/>
      <c r="GB131" s="574"/>
      <c r="GC131" s="574"/>
      <c r="GD131" s="574"/>
      <c r="GE131" s="574"/>
      <c r="GF131" s="574"/>
      <c r="GG131" s="574"/>
      <c r="GH131" s="574"/>
    </row>
    <row r="132" spans="1:190" x14ac:dyDescent="0.15">
      <c r="A132">
        <f t="shared" si="8"/>
        <v>124</v>
      </c>
      <c r="B132" s="44" t="str">
        <f ca="1">OFFSET(Inputs!$E$10,$A132,0)</f>
        <v>Std B17</v>
      </c>
      <c r="C132" s="44">
        <f ca="1">OFFSET(Inputs!$B$10,$A132,0)</f>
        <v>124</v>
      </c>
      <c r="D132" s="157" t="str">
        <f ca="1">OFFSET(Inputs!$D$10,$A132,0)&amp;" - "&amp;OFFSET(Inputs!$F$10,$A132,0)</f>
        <v>2008 T-24 - Envelope insulation</v>
      </c>
      <c r="E132" s="24"/>
      <c r="F132" s="587">
        <v>0</v>
      </c>
      <c r="G132" s="587">
        <v>0</v>
      </c>
      <c r="H132" s="587">
        <v>0</v>
      </c>
      <c r="I132" s="587">
        <v>0</v>
      </c>
      <c r="J132" s="587">
        <v>5.4548595843909693</v>
      </c>
      <c r="K132" s="587">
        <v>21.64156248155113</v>
      </c>
      <c r="L132" s="587">
        <v>21.64156248155113</v>
      </c>
      <c r="M132" s="587">
        <v>21.64156248155113</v>
      </c>
      <c r="N132" s="587">
        <v>21.64156248155113</v>
      </c>
      <c r="O132" s="587">
        <v>21.64156248155113</v>
      </c>
      <c r="P132" s="587">
        <v>21.64156248155113</v>
      </c>
      <c r="Q132" s="587">
        <v>21.64156248155113</v>
      </c>
      <c r="R132" s="587">
        <v>21.64156248155113</v>
      </c>
      <c r="S132" s="587">
        <v>21.64156248155113</v>
      </c>
      <c r="T132" s="587">
        <v>21.64156248155113</v>
      </c>
      <c r="U132" s="587">
        <v>21.64156248155113</v>
      </c>
      <c r="V132" s="587">
        <v>21.64156248155113</v>
      </c>
      <c r="W132" s="587">
        <v>21.64156248155113</v>
      </c>
      <c r="X132" s="587">
        <v>21.64156248155113</v>
      </c>
      <c r="Y132" s="587">
        <v>21.64156248155113</v>
      </c>
      <c r="Z132" s="587">
        <v>21.64156248155113</v>
      </c>
      <c r="AA132" s="587">
        <v>21.64156248155113</v>
      </c>
      <c r="AB132" s="587">
        <v>21.64156248155113</v>
      </c>
      <c r="AC132" s="587">
        <v>21.64156248155113</v>
      </c>
      <c r="AD132" s="587">
        <v>21.64156248155113</v>
      </c>
      <c r="AE132" s="587">
        <v>21.64156248155113</v>
      </c>
      <c r="AF132" s="587">
        <v>21.64156248155113</v>
      </c>
      <c r="AG132" s="587">
        <v>21.64156248155113</v>
      </c>
      <c r="AH132" s="587">
        <v>21.64156248155113</v>
      </c>
      <c r="AI132" s="587">
        <v>21.64156248155113</v>
      </c>
      <c r="AJ132" s="147"/>
      <c r="AK132" s="574">
        <v>0</v>
      </c>
      <c r="AL132" s="574">
        <v>0</v>
      </c>
      <c r="AM132" s="574">
        <v>0</v>
      </c>
      <c r="AN132" s="574">
        <v>0</v>
      </c>
      <c r="AO132" s="574">
        <v>3.3060103837330819</v>
      </c>
      <c r="AP132" s="574">
        <v>12.489670331540379</v>
      </c>
      <c r="AQ132" s="574">
        <v>11.864770214885588</v>
      </c>
      <c r="AR132" s="574">
        <v>11.264866102896992</v>
      </c>
      <c r="AS132" s="574">
        <v>10.70828839899646</v>
      </c>
      <c r="AT132" s="574">
        <v>10.211701106294788</v>
      </c>
      <c r="AU132" s="574">
        <v>9.7801034257252137</v>
      </c>
      <c r="AV132" s="574">
        <v>9.4151617575988187</v>
      </c>
      <c r="AW132" s="574">
        <v>9.1135433012934381</v>
      </c>
      <c r="AX132" s="574">
        <v>8.8685824555647628</v>
      </c>
      <c r="AY132" s="574">
        <v>8.673613619168469</v>
      </c>
      <c r="AZ132" s="574">
        <v>8.5186383902380811</v>
      </c>
      <c r="BA132" s="574">
        <v>8.3986575678403597</v>
      </c>
      <c r="BB132" s="574">
        <v>8.3036727501088325</v>
      </c>
      <c r="BC132" s="574">
        <v>8.2320175367324175</v>
      </c>
      <c r="BD132" s="574">
        <v>8.1753599261557159</v>
      </c>
      <c r="BE132" s="574">
        <v>8.1336999183787295</v>
      </c>
      <c r="BF132" s="574">
        <v>8.10037191215714</v>
      </c>
      <c r="BG132" s="574">
        <v>8.075375907490951</v>
      </c>
      <c r="BH132" s="574">
        <v>8.0570455040690785</v>
      </c>
      <c r="BI132" s="574">
        <v>8.0420479012693615</v>
      </c>
      <c r="BJ132" s="574">
        <v>8.0320494994028842</v>
      </c>
      <c r="BK132" s="574">
        <v>8.023717497847489</v>
      </c>
      <c r="BL132" s="574">
        <v>8.017051896603169</v>
      </c>
      <c r="BM132" s="574">
        <v>8.0120526956699294</v>
      </c>
      <c r="BN132" s="574">
        <v>8.0087198950477738</v>
      </c>
      <c r="BO132" s="147"/>
      <c r="BP132" s="581">
        <v>0</v>
      </c>
      <c r="BQ132" s="581">
        <v>0</v>
      </c>
      <c r="BR132" s="581">
        <v>0</v>
      </c>
      <c r="BS132" s="581">
        <v>0</v>
      </c>
      <c r="BT132" s="581">
        <v>0.8679584883493795</v>
      </c>
      <c r="BU132" s="581">
        <v>3.4435309592122123</v>
      </c>
      <c r="BV132" s="581">
        <v>3.4435309592122123</v>
      </c>
      <c r="BW132" s="581">
        <v>3.4435309592122123</v>
      </c>
      <c r="BX132" s="581">
        <v>3.4435309592122123</v>
      </c>
      <c r="BY132" s="581">
        <v>3.4435309592122123</v>
      </c>
      <c r="BZ132" s="581">
        <v>3.4435309592122123</v>
      </c>
      <c r="CA132" s="581">
        <v>3.4435309592122123</v>
      </c>
      <c r="CB132" s="581">
        <v>3.4435309592122123</v>
      </c>
      <c r="CC132" s="581">
        <v>3.4435309592122123</v>
      </c>
      <c r="CD132" s="581">
        <v>3.4435309592122123</v>
      </c>
      <c r="CE132" s="581">
        <v>3.4435309592122123</v>
      </c>
      <c r="CF132" s="581">
        <v>3.4435309592122123</v>
      </c>
      <c r="CG132" s="581">
        <v>3.4435309592122123</v>
      </c>
      <c r="CH132" s="581">
        <v>3.4435309592122123</v>
      </c>
      <c r="CI132" s="581">
        <v>3.4435309592122123</v>
      </c>
      <c r="CJ132" s="581">
        <v>3.4435309592122123</v>
      </c>
      <c r="CK132" s="581">
        <v>3.4435309592122123</v>
      </c>
      <c r="CL132" s="581">
        <v>3.4435309592122123</v>
      </c>
      <c r="CM132" s="581">
        <v>3.4435309592122123</v>
      </c>
      <c r="CN132" s="581">
        <v>3.4435309592122123</v>
      </c>
      <c r="CO132" s="581">
        <v>3.4435309592122123</v>
      </c>
      <c r="CP132" s="581">
        <v>3.4435309592122123</v>
      </c>
      <c r="CQ132" s="581">
        <v>3.4435309592122123</v>
      </c>
      <c r="CR132" s="581">
        <v>3.4435309592122123</v>
      </c>
      <c r="CS132" s="581">
        <v>3.4435309592122123</v>
      </c>
      <c r="CT132" s="218"/>
      <c r="CU132" s="581">
        <v>0</v>
      </c>
      <c r="CV132" s="581">
        <v>0</v>
      </c>
      <c r="CW132" s="581">
        <v>0</v>
      </c>
      <c r="CX132" s="581">
        <v>0</v>
      </c>
      <c r="CY132" s="581">
        <v>0.52604099715844332</v>
      </c>
      <c r="CZ132" s="581">
        <v>1.9873133695257563</v>
      </c>
      <c r="DA132" s="581">
        <v>1.8878814130785033</v>
      </c>
      <c r="DB132" s="581">
        <v>1.7924267348891407</v>
      </c>
      <c r="DC132" s="581">
        <v>1.7038660056801214</v>
      </c>
      <c r="DD132" s="581">
        <v>1.624850744290038</v>
      </c>
      <c r="DE132" s="581">
        <v>1.5561764063704686</v>
      </c>
      <c r="DF132" s="581">
        <v>1.498108143805273</v>
      </c>
      <c r="DG132" s="581">
        <v>1.4501156528267325</v>
      </c>
      <c r="DH132" s="581">
        <v>1.4111383258994095</v>
      </c>
      <c r="DI132" s="581">
        <v>1.3801155554878668</v>
      </c>
      <c r="DJ132" s="581">
        <v>1.355456430288948</v>
      </c>
      <c r="DK132" s="581">
        <v>1.3363654946510757</v>
      </c>
      <c r="DL132" s="581">
        <v>1.3212518372710931</v>
      </c>
      <c r="DM132" s="581">
        <v>1.3098503062651414</v>
      </c>
      <c r="DN132" s="581">
        <v>1.3008351422139242</v>
      </c>
      <c r="DO132" s="581">
        <v>1.2942063451174404</v>
      </c>
      <c r="DP132" s="581">
        <v>1.2889033074402536</v>
      </c>
      <c r="DQ132" s="581">
        <v>1.2849260291823636</v>
      </c>
      <c r="DR132" s="581">
        <v>1.2820093584599108</v>
      </c>
      <c r="DS132" s="581">
        <v>1.2796229915051767</v>
      </c>
      <c r="DT132" s="581">
        <v>1.2780320802020206</v>
      </c>
      <c r="DU132" s="581">
        <v>1.2767063207827241</v>
      </c>
      <c r="DV132" s="581">
        <v>1.2756457132472863</v>
      </c>
      <c r="DW132" s="581">
        <v>1.2748502575957084</v>
      </c>
      <c r="DX132" s="581">
        <v>1.2743199538279899</v>
      </c>
      <c r="DY132" s="147"/>
      <c r="DZ132" s="574">
        <v>0</v>
      </c>
      <c r="EA132" s="574">
        <v>0</v>
      </c>
      <c r="EB132" s="574">
        <v>0</v>
      </c>
      <c r="EC132" s="574">
        <v>0</v>
      </c>
      <c r="ED132" s="574">
        <v>0.46495407221306534</v>
      </c>
      <c r="EE132" s="574">
        <v>1.8446547430192266</v>
      </c>
      <c r="EF132" s="574">
        <v>1.8446547430192266</v>
      </c>
      <c r="EG132" s="574">
        <v>1.8446547430192266</v>
      </c>
      <c r="EH132" s="574">
        <v>1.8446547430192266</v>
      </c>
      <c r="EI132" s="574">
        <v>1.8446547430192266</v>
      </c>
      <c r="EJ132" s="574">
        <v>1.8446547430192266</v>
      </c>
      <c r="EK132" s="574">
        <v>1.8446547430192266</v>
      </c>
      <c r="EL132" s="574">
        <v>1.8446547430192266</v>
      </c>
      <c r="EM132" s="574">
        <v>1.8446547430192266</v>
      </c>
      <c r="EN132" s="574">
        <v>1.8446547430192266</v>
      </c>
      <c r="EO132" s="574">
        <v>1.8446547430192266</v>
      </c>
      <c r="EP132" s="574">
        <v>1.8446547430192266</v>
      </c>
      <c r="EQ132" s="574">
        <v>1.8446547430192266</v>
      </c>
      <c r="ER132" s="574">
        <v>1.8446547430192266</v>
      </c>
      <c r="ES132" s="574">
        <v>1.8446547430192266</v>
      </c>
      <c r="ET132" s="574">
        <v>1.8446547430192266</v>
      </c>
      <c r="EU132" s="574">
        <v>1.8446547430192266</v>
      </c>
      <c r="EV132" s="574">
        <v>1.8446547430192266</v>
      </c>
      <c r="EW132" s="574">
        <v>1.8446547430192266</v>
      </c>
      <c r="EX132" s="574">
        <v>1.8446547430192266</v>
      </c>
      <c r="EY132" s="574">
        <v>1.8446547430192266</v>
      </c>
      <c r="EZ132" s="574">
        <v>1.8446547430192266</v>
      </c>
      <c r="FA132" s="574">
        <v>1.8446547430192266</v>
      </c>
      <c r="FB132" s="574">
        <v>1.8446547430192266</v>
      </c>
      <c r="FC132" s="574">
        <v>1.8446547430192266</v>
      </c>
      <c r="FD132" s="147"/>
      <c r="FE132" s="574">
        <v>0</v>
      </c>
      <c r="FF132" s="574">
        <v>0</v>
      </c>
      <c r="FG132" s="574">
        <v>0</v>
      </c>
      <c r="FH132" s="574">
        <v>0</v>
      </c>
      <c r="FI132" s="574">
        <v>0.28179331968395588</v>
      </c>
      <c r="FJ132" s="574">
        <v>1.0645779220175409</v>
      </c>
      <c r="FK132" s="574">
        <v>1.0113135163128608</v>
      </c>
      <c r="FL132" s="574">
        <v>0.9601796868363679</v>
      </c>
      <c r="FM132" s="574">
        <v>0.91273885615539951</v>
      </c>
      <c r="FN132" s="574">
        <v>0.8704114084220802</v>
      </c>
      <c r="FO132" s="574">
        <v>0.8336234588820477</v>
      </c>
      <c r="FP132" s="574">
        <v>0.80251704595051454</v>
      </c>
      <c r="FQ132" s="574">
        <v>0.77680809279705565</v>
      </c>
      <c r="FR132" s="574">
        <v>0.75592844576082108</v>
      </c>
      <c r="FS132" s="574">
        <v>0.73930995118096077</v>
      </c>
      <c r="FT132" s="574">
        <v>0.72610037856620002</v>
      </c>
      <c r="FU132" s="574">
        <v>0.71587361267090144</v>
      </c>
      <c r="FV132" s="574">
        <v>0.7077774230037901</v>
      </c>
      <c r="FW132" s="574">
        <v>0.70166977114965345</v>
      </c>
      <c r="FX132" s="574">
        <v>0.69684046503242925</v>
      </c>
      <c r="FY132" s="574">
        <v>0.69328950465211714</v>
      </c>
      <c r="FZ132" s="574">
        <v>0.69044873634786741</v>
      </c>
      <c r="GA132" s="574">
        <v>0.68831816011968028</v>
      </c>
      <c r="GB132" s="574">
        <v>0.68675573755234309</v>
      </c>
      <c r="GC132" s="574">
        <v>0.68547739181543077</v>
      </c>
      <c r="GD132" s="574">
        <v>0.68462516132415574</v>
      </c>
      <c r="GE132" s="574">
        <v>0.68391496924809347</v>
      </c>
      <c r="GF132" s="574">
        <v>0.68334681558724342</v>
      </c>
      <c r="GG132" s="574">
        <v>0.68292070034160612</v>
      </c>
      <c r="GH132" s="574">
        <v>0.68263662351118104</v>
      </c>
    </row>
    <row r="133" spans="1:190" x14ac:dyDescent="0.15">
      <c r="A133">
        <f t="shared" si="8"/>
        <v>125</v>
      </c>
      <c r="B133" s="44" t="str">
        <f ca="1">OFFSET(Inputs!$E$10,$A133,0)</f>
        <v>Std B18</v>
      </c>
      <c r="C133" s="44">
        <f ca="1">OFFSET(Inputs!$B$10,$A133,0)</f>
        <v>125</v>
      </c>
      <c r="D133" s="22" t="str">
        <f ca="1">OFFSET(Inputs!$D$10,$A133,0)&amp;" - "&amp;OFFSET(Inputs!$F$10,$A133,0)</f>
        <v>2008 T-24 - Overall Envelope Tradeoff</v>
      </c>
      <c r="E133" s="24"/>
      <c r="F133" s="587">
        <v>0</v>
      </c>
      <c r="G133" s="587">
        <v>0</v>
      </c>
      <c r="H133" s="587">
        <v>0</v>
      </c>
      <c r="I133" s="587">
        <v>0</v>
      </c>
      <c r="J133" s="587">
        <v>6.9605771398209379E-2</v>
      </c>
      <c r="K133" s="587">
        <v>0.27615333217767857</v>
      </c>
      <c r="L133" s="587">
        <v>0.27615333217767857</v>
      </c>
      <c r="M133" s="587">
        <v>0.27615333217767857</v>
      </c>
      <c r="N133" s="587">
        <v>0.27615333217767857</v>
      </c>
      <c r="O133" s="587">
        <v>0.27615333217767857</v>
      </c>
      <c r="P133" s="587">
        <v>0.27615333217767857</v>
      </c>
      <c r="Q133" s="587">
        <v>0.27615333217767857</v>
      </c>
      <c r="R133" s="587">
        <v>0.27615333217767857</v>
      </c>
      <c r="S133" s="587">
        <v>0.27615333217767857</v>
      </c>
      <c r="T133" s="587">
        <v>0.27615333217767857</v>
      </c>
      <c r="U133" s="587">
        <v>0.27615333217767857</v>
      </c>
      <c r="V133" s="587">
        <v>0.27615333217767857</v>
      </c>
      <c r="W133" s="587">
        <v>0.27615333217767857</v>
      </c>
      <c r="X133" s="587">
        <v>0.27615333217767857</v>
      </c>
      <c r="Y133" s="587">
        <v>0.27615333217767857</v>
      </c>
      <c r="Z133" s="587">
        <v>0.27615333217767857</v>
      </c>
      <c r="AA133" s="587">
        <v>0.27615333217767857</v>
      </c>
      <c r="AB133" s="587">
        <v>0.27615333217767857</v>
      </c>
      <c r="AC133" s="587">
        <v>0.27615333217767857</v>
      </c>
      <c r="AD133" s="587">
        <v>0.27615333217767857</v>
      </c>
      <c r="AE133" s="587">
        <v>0.27615333217767857</v>
      </c>
      <c r="AF133" s="587">
        <v>0.27615333217767857</v>
      </c>
      <c r="AG133" s="587">
        <v>0.27615333217767857</v>
      </c>
      <c r="AH133" s="587">
        <v>0.27615333217767857</v>
      </c>
      <c r="AI133" s="587">
        <v>0.27615333217767857</v>
      </c>
      <c r="AJ133" s="147"/>
      <c r="AK133" s="574">
        <v>0</v>
      </c>
      <c r="AL133" s="574">
        <v>0</v>
      </c>
      <c r="AM133" s="574">
        <v>0</v>
      </c>
      <c r="AN133" s="574">
        <v>0</v>
      </c>
      <c r="AO133" s="574">
        <v>4.6426771099520071E-2</v>
      </c>
      <c r="AP133" s="574">
        <v>0.18134457728943709</v>
      </c>
      <c r="AQ133" s="574">
        <v>0.17882557563164536</v>
      </c>
      <c r="AR133" s="574">
        <v>0.17661262090423954</v>
      </c>
      <c r="AS133" s="574">
        <v>0.17468217103565148</v>
      </c>
      <c r="AT133" s="574">
        <v>0.17303422602588117</v>
      </c>
      <c r="AU133" s="574">
        <v>0.17162170173179236</v>
      </c>
      <c r="AV133" s="574">
        <v>0.170444598153385</v>
      </c>
      <c r="AW133" s="574">
        <v>0.1694322890759547</v>
      </c>
      <c r="AX133" s="574">
        <v>0.16860831657106953</v>
      </c>
      <c r="AY133" s="574">
        <v>0.16792559649559324</v>
      </c>
      <c r="AZ133" s="574">
        <v>0.1673605867779577</v>
      </c>
      <c r="BA133" s="574">
        <v>0.16688974534659479</v>
      </c>
      <c r="BB133" s="574">
        <v>0.16648953012993625</v>
      </c>
      <c r="BC133" s="574">
        <v>0.16618348319955037</v>
      </c>
      <c r="BD133" s="574">
        <v>0.16592452041230074</v>
      </c>
      <c r="BE133" s="574">
        <v>0.16571264176818742</v>
      </c>
      <c r="BF133" s="574">
        <v>0.16554784726721039</v>
      </c>
      <c r="BG133" s="574">
        <v>0.16540659483780151</v>
      </c>
      <c r="BH133" s="574">
        <v>0.16528888447996076</v>
      </c>
      <c r="BI133" s="574">
        <v>0.1651947161936882</v>
      </c>
      <c r="BJ133" s="574">
        <v>0.16512408997898373</v>
      </c>
      <c r="BK133" s="574">
        <v>0.16505346376427932</v>
      </c>
      <c r="BL133" s="574">
        <v>0.16500637962114303</v>
      </c>
      <c r="BM133" s="574">
        <v>0.16495929547800672</v>
      </c>
      <c r="BN133" s="574">
        <v>0.1649357534064386</v>
      </c>
      <c r="BO133" s="147"/>
      <c r="BP133" s="581">
        <v>0</v>
      </c>
      <c r="BQ133" s="581">
        <v>0</v>
      </c>
      <c r="BR133" s="581">
        <v>0</v>
      </c>
      <c r="BS133" s="581">
        <v>0</v>
      </c>
      <c r="BT133" s="581">
        <v>0</v>
      </c>
      <c r="BU133" s="581">
        <v>0</v>
      </c>
      <c r="BV133" s="581">
        <v>0</v>
      </c>
      <c r="BW133" s="581">
        <v>0</v>
      </c>
      <c r="BX133" s="581">
        <v>0</v>
      </c>
      <c r="BY133" s="581">
        <v>0</v>
      </c>
      <c r="BZ133" s="581">
        <v>0</v>
      </c>
      <c r="CA133" s="581">
        <v>0</v>
      </c>
      <c r="CB133" s="581">
        <v>0</v>
      </c>
      <c r="CC133" s="581">
        <v>0</v>
      </c>
      <c r="CD133" s="581">
        <v>0</v>
      </c>
      <c r="CE133" s="581">
        <v>0</v>
      </c>
      <c r="CF133" s="581">
        <v>0</v>
      </c>
      <c r="CG133" s="581">
        <v>0</v>
      </c>
      <c r="CH133" s="581">
        <v>0</v>
      </c>
      <c r="CI133" s="581">
        <v>0</v>
      </c>
      <c r="CJ133" s="581">
        <v>0</v>
      </c>
      <c r="CK133" s="581">
        <v>0</v>
      </c>
      <c r="CL133" s="581">
        <v>0</v>
      </c>
      <c r="CM133" s="581">
        <v>0</v>
      </c>
      <c r="CN133" s="581">
        <v>0</v>
      </c>
      <c r="CO133" s="581">
        <v>0</v>
      </c>
      <c r="CP133" s="581">
        <v>0</v>
      </c>
      <c r="CQ133" s="581">
        <v>0</v>
      </c>
      <c r="CR133" s="581">
        <v>0</v>
      </c>
      <c r="CS133" s="581">
        <v>0</v>
      </c>
      <c r="CT133" s="218"/>
      <c r="CU133" s="581">
        <v>0</v>
      </c>
      <c r="CV133" s="581">
        <v>0</v>
      </c>
      <c r="CW133" s="581">
        <v>0</v>
      </c>
      <c r="CX133" s="581">
        <v>0</v>
      </c>
      <c r="CY133" s="581">
        <v>0</v>
      </c>
      <c r="CZ133" s="581">
        <v>0</v>
      </c>
      <c r="DA133" s="581">
        <v>0</v>
      </c>
      <c r="DB133" s="581">
        <v>0</v>
      </c>
      <c r="DC133" s="581">
        <v>0</v>
      </c>
      <c r="DD133" s="581">
        <v>0</v>
      </c>
      <c r="DE133" s="581">
        <v>0</v>
      </c>
      <c r="DF133" s="581">
        <v>0</v>
      </c>
      <c r="DG133" s="581">
        <v>0</v>
      </c>
      <c r="DH133" s="581">
        <v>0</v>
      </c>
      <c r="DI133" s="581">
        <v>0</v>
      </c>
      <c r="DJ133" s="581">
        <v>0</v>
      </c>
      <c r="DK133" s="581">
        <v>0</v>
      </c>
      <c r="DL133" s="581">
        <v>0</v>
      </c>
      <c r="DM133" s="581">
        <v>0</v>
      </c>
      <c r="DN133" s="581">
        <v>0</v>
      </c>
      <c r="DO133" s="581">
        <v>0</v>
      </c>
      <c r="DP133" s="581">
        <v>0</v>
      </c>
      <c r="DQ133" s="581">
        <v>0</v>
      </c>
      <c r="DR133" s="581">
        <v>0</v>
      </c>
      <c r="DS133" s="581">
        <v>0</v>
      </c>
      <c r="DT133" s="581">
        <v>0</v>
      </c>
      <c r="DU133" s="581">
        <v>0</v>
      </c>
      <c r="DV133" s="581">
        <v>0</v>
      </c>
      <c r="DW133" s="581">
        <v>0</v>
      </c>
      <c r="DX133" s="581">
        <v>0</v>
      </c>
      <c r="DY133" s="147"/>
      <c r="DZ133" s="574">
        <v>0</v>
      </c>
      <c r="EA133" s="574">
        <v>0</v>
      </c>
      <c r="EB133" s="574">
        <v>0</v>
      </c>
      <c r="EC133" s="574">
        <v>0</v>
      </c>
      <c r="ED133" s="574">
        <v>0</v>
      </c>
      <c r="EE133" s="574">
        <v>0</v>
      </c>
      <c r="EF133" s="574">
        <v>0</v>
      </c>
      <c r="EG133" s="574">
        <v>0</v>
      </c>
      <c r="EH133" s="574">
        <v>0</v>
      </c>
      <c r="EI133" s="574">
        <v>0</v>
      </c>
      <c r="EJ133" s="574">
        <v>0</v>
      </c>
      <c r="EK133" s="574">
        <v>0</v>
      </c>
      <c r="EL133" s="574">
        <v>0</v>
      </c>
      <c r="EM133" s="574">
        <v>0</v>
      </c>
      <c r="EN133" s="574">
        <v>0</v>
      </c>
      <c r="EO133" s="574">
        <v>0</v>
      </c>
      <c r="EP133" s="574">
        <v>0</v>
      </c>
      <c r="EQ133" s="574">
        <v>0</v>
      </c>
      <c r="ER133" s="574">
        <v>0</v>
      </c>
      <c r="ES133" s="574">
        <v>0</v>
      </c>
      <c r="ET133" s="574">
        <v>0</v>
      </c>
      <c r="EU133" s="574">
        <v>0</v>
      </c>
      <c r="EV133" s="574">
        <v>0</v>
      </c>
      <c r="EW133" s="574">
        <v>0</v>
      </c>
      <c r="EX133" s="574">
        <v>0</v>
      </c>
      <c r="EY133" s="574">
        <v>0</v>
      </c>
      <c r="EZ133" s="574">
        <v>0</v>
      </c>
      <c r="FA133" s="574">
        <v>0</v>
      </c>
      <c r="FB133" s="574">
        <v>0</v>
      </c>
      <c r="FC133" s="574">
        <v>0</v>
      </c>
      <c r="FD133" s="147"/>
      <c r="FE133" s="574">
        <v>0</v>
      </c>
      <c r="FF133" s="574">
        <v>0</v>
      </c>
      <c r="FG133" s="574">
        <v>0</v>
      </c>
      <c r="FH133" s="574">
        <v>0</v>
      </c>
      <c r="FI133" s="574">
        <v>0</v>
      </c>
      <c r="FJ133" s="574">
        <v>0</v>
      </c>
      <c r="FK133" s="574">
        <v>0</v>
      </c>
      <c r="FL133" s="574">
        <v>0</v>
      </c>
      <c r="FM133" s="574">
        <v>0</v>
      </c>
      <c r="FN133" s="574">
        <v>0</v>
      </c>
      <c r="FO133" s="574">
        <v>0</v>
      </c>
      <c r="FP133" s="574">
        <v>0</v>
      </c>
      <c r="FQ133" s="574">
        <v>0</v>
      </c>
      <c r="FR133" s="574">
        <v>0</v>
      </c>
      <c r="FS133" s="574">
        <v>0</v>
      </c>
      <c r="FT133" s="574">
        <v>0</v>
      </c>
      <c r="FU133" s="574">
        <v>0</v>
      </c>
      <c r="FV133" s="574">
        <v>0</v>
      </c>
      <c r="FW133" s="574">
        <v>0</v>
      </c>
      <c r="FX133" s="574">
        <v>0</v>
      </c>
      <c r="FY133" s="574">
        <v>0</v>
      </c>
      <c r="FZ133" s="574">
        <v>0</v>
      </c>
      <c r="GA133" s="574">
        <v>0</v>
      </c>
      <c r="GB133" s="574">
        <v>0</v>
      </c>
      <c r="GC133" s="574">
        <v>0</v>
      </c>
      <c r="GD133" s="574">
        <v>0</v>
      </c>
      <c r="GE133" s="574">
        <v>0</v>
      </c>
      <c r="GF133" s="574">
        <v>0</v>
      </c>
      <c r="GG133" s="574">
        <v>0</v>
      </c>
      <c r="GH133" s="574">
        <v>0</v>
      </c>
    </row>
    <row r="134" spans="1:190" x14ac:dyDescent="0.15">
      <c r="A134">
        <f t="shared" si="8"/>
        <v>126</v>
      </c>
      <c r="B134" s="156" t="str">
        <f ca="1">OFFSET(Inputs!$E$10,$A134,0)</f>
        <v>Std B19</v>
      </c>
      <c r="C134" s="44">
        <f ca="1">OFFSET(Inputs!$B$10,$A134,0)</f>
        <v>126</v>
      </c>
      <c r="D134" s="157" t="str">
        <f ca="1">OFFSET(Inputs!$D$10,$A134,0)&amp;" - "&amp;OFFSET(Inputs!$F$10,$A134,0)</f>
        <v>2008 T-24 - Skylighting</v>
      </c>
      <c r="E134" s="24"/>
      <c r="F134" s="588">
        <v>0</v>
      </c>
      <c r="G134" s="588">
        <v>0</v>
      </c>
      <c r="H134" s="588">
        <v>0</v>
      </c>
      <c r="I134" s="588">
        <v>0</v>
      </c>
      <c r="J134" s="588">
        <v>1.0426871741307118</v>
      </c>
      <c r="K134" s="588">
        <v>4.1367480278011941</v>
      </c>
      <c r="L134" s="588">
        <v>4.1367480278011941</v>
      </c>
      <c r="M134" s="588">
        <v>4.1367480278011941</v>
      </c>
      <c r="N134" s="588">
        <v>4.1367480278011941</v>
      </c>
      <c r="O134" s="588">
        <v>4.1367480278011941</v>
      </c>
      <c r="P134" s="588">
        <v>4.1367480278011941</v>
      </c>
      <c r="Q134" s="588">
        <v>4.1367480278011941</v>
      </c>
      <c r="R134" s="588">
        <v>4.1367480278011941</v>
      </c>
      <c r="S134" s="588">
        <v>4.1367480278011941</v>
      </c>
      <c r="T134" s="588">
        <v>4.1367480278011941</v>
      </c>
      <c r="U134" s="588">
        <v>4.1367480278011941</v>
      </c>
      <c r="V134" s="588">
        <v>4.1367480278011941</v>
      </c>
      <c r="W134" s="588">
        <v>4.1367480278011941</v>
      </c>
      <c r="X134" s="588">
        <v>4.1367480278011941</v>
      </c>
      <c r="Y134" s="588">
        <v>4.1367480278011941</v>
      </c>
      <c r="Z134" s="588">
        <v>4.1367480278011941</v>
      </c>
      <c r="AA134" s="588">
        <v>4.1367480278011941</v>
      </c>
      <c r="AB134" s="588">
        <v>4.1367480278011941</v>
      </c>
      <c r="AC134" s="588">
        <v>4.1367480278011941</v>
      </c>
      <c r="AD134" s="588">
        <v>4.1367480278011941</v>
      </c>
      <c r="AE134" s="588">
        <v>4.1367480278011941</v>
      </c>
      <c r="AF134" s="588">
        <v>4.1367480278011941</v>
      </c>
      <c r="AG134" s="588">
        <v>4.1367480278011941</v>
      </c>
      <c r="AH134" s="588">
        <v>4.1367480278011941</v>
      </c>
      <c r="AI134" s="588">
        <v>4.1367480278011941</v>
      </c>
      <c r="AJ134" s="147"/>
      <c r="AK134" s="575">
        <v>0</v>
      </c>
      <c r="AL134" s="575">
        <v>0</v>
      </c>
      <c r="AM134" s="575">
        <v>0</v>
      </c>
      <c r="AN134" s="575">
        <v>0</v>
      </c>
      <c r="AO134" s="575">
        <v>0.75503897802892395</v>
      </c>
      <c r="AP134" s="575">
        <v>2.9549783982110598</v>
      </c>
      <c r="AQ134" s="575">
        <v>2.9087626492444651</v>
      </c>
      <c r="AR134" s="575">
        <v>2.8587741860765155</v>
      </c>
      <c r="AS134" s="575">
        <v>2.8072137586580013</v>
      </c>
      <c r="AT134" s="575">
        <v>2.7562821169397131</v>
      </c>
      <c r="AU134" s="575">
        <v>2.7088087965726668</v>
      </c>
      <c r="AV134" s="575">
        <v>2.6660513689573135</v>
      </c>
      <c r="AW134" s="575">
        <v>2.6289530126439931</v>
      </c>
      <c r="AX134" s="575">
        <v>2.5984569061830425</v>
      </c>
      <c r="AY134" s="575">
        <v>2.5736198710241234</v>
      </c>
      <c r="AZ134" s="575">
        <v>2.5544419071672375</v>
      </c>
      <c r="BA134" s="575">
        <v>2.5393510503618191</v>
      </c>
      <c r="BB134" s="575">
        <v>2.5277185149076415</v>
      </c>
      <c r="BC134" s="575">
        <v>2.5192299079545935</v>
      </c>
      <c r="BD134" s="575">
        <v>2.5126276581022231</v>
      </c>
      <c r="BE134" s="575">
        <v>2.5079117653505296</v>
      </c>
      <c r="BF134" s="575">
        <v>2.504139051149175</v>
      </c>
      <c r="BG134" s="575">
        <v>2.5016239083482716</v>
      </c>
      <c r="BH134" s="575">
        <v>2.4997375512475943</v>
      </c>
      <c r="BI134" s="575">
        <v>2.4981655869970298</v>
      </c>
      <c r="BJ134" s="575">
        <v>2.497222408446691</v>
      </c>
      <c r="BK134" s="575">
        <v>2.4965936227464653</v>
      </c>
      <c r="BL134" s="575">
        <v>2.4959648370462397</v>
      </c>
      <c r="BM134" s="575">
        <v>2.4956504441961269</v>
      </c>
      <c r="BN134" s="575">
        <v>2.4953360513460137</v>
      </c>
      <c r="BO134" s="147"/>
      <c r="BP134" s="582">
        <v>0</v>
      </c>
      <c r="BQ134" s="582">
        <v>0</v>
      </c>
      <c r="BR134" s="582">
        <v>0</v>
      </c>
      <c r="BS134" s="582">
        <v>0</v>
      </c>
      <c r="BT134" s="582">
        <v>4.8005049018892278E-2</v>
      </c>
      <c r="BU134" s="582">
        <v>0.19045481404234438</v>
      </c>
      <c r="BV134" s="582">
        <v>0.19045481404234438</v>
      </c>
      <c r="BW134" s="582">
        <v>0.19045481404234438</v>
      </c>
      <c r="BX134" s="582">
        <v>0.19045481404234438</v>
      </c>
      <c r="BY134" s="582">
        <v>0.19045481404234438</v>
      </c>
      <c r="BZ134" s="582">
        <v>0.19045481404234438</v>
      </c>
      <c r="CA134" s="582">
        <v>0.19045481404234438</v>
      </c>
      <c r="CB134" s="582">
        <v>0.19045481404234438</v>
      </c>
      <c r="CC134" s="582">
        <v>0.19045481404234438</v>
      </c>
      <c r="CD134" s="582">
        <v>0.19045481404234438</v>
      </c>
      <c r="CE134" s="582">
        <v>0.19045481404234438</v>
      </c>
      <c r="CF134" s="582">
        <v>0.19045481404234438</v>
      </c>
      <c r="CG134" s="582">
        <v>0.19045481404234438</v>
      </c>
      <c r="CH134" s="582">
        <v>0.19045481404234438</v>
      </c>
      <c r="CI134" s="582">
        <v>0.19045481404234438</v>
      </c>
      <c r="CJ134" s="582">
        <v>0.19045481404234438</v>
      </c>
      <c r="CK134" s="582">
        <v>0.19045481404234438</v>
      </c>
      <c r="CL134" s="582">
        <v>0.19045481404234438</v>
      </c>
      <c r="CM134" s="582">
        <v>0.19045481404234438</v>
      </c>
      <c r="CN134" s="582">
        <v>0.19045481404234438</v>
      </c>
      <c r="CO134" s="582">
        <v>0.19045481404234438</v>
      </c>
      <c r="CP134" s="582">
        <v>0.19045481404234438</v>
      </c>
      <c r="CQ134" s="582">
        <v>0.19045481404234438</v>
      </c>
      <c r="CR134" s="582">
        <v>0.19045481404234438</v>
      </c>
      <c r="CS134" s="582">
        <v>0.19045481404234438</v>
      </c>
      <c r="CT134" s="218"/>
      <c r="CU134" s="582">
        <v>0</v>
      </c>
      <c r="CV134" s="582">
        <v>0</v>
      </c>
      <c r="CW134" s="582">
        <v>0</v>
      </c>
      <c r="CX134" s="582">
        <v>0</v>
      </c>
      <c r="CY134" s="582">
        <v>3.4761800135952425E-2</v>
      </c>
      <c r="CZ134" s="582">
        <v>0.13604644458598361</v>
      </c>
      <c r="DA134" s="582">
        <v>0.13391868340350255</v>
      </c>
      <c r="DB134" s="582">
        <v>0.13161722743061485</v>
      </c>
      <c r="DC134" s="582">
        <v>0.12924339862839107</v>
      </c>
      <c r="DD134" s="582">
        <v>0.12689851895790175</v>
      </c>
      <c r="DE134" s="582">
        <v>0.12471285951195178</v>
      </c>
      <c r="DF134" s="582">
        <v>0.12274431855401011</v>
      </c>
      <c r="DG134" s="582">
        <v>0.12103631978167838</v>
      </c>
      <c r="DH134" s="582">
        <v>0.11963228689255821</v>
      </c>
      <c r="DI134" s="582">
        <v>0.11848879618904797</v>
      </c>
      <c r="DJ134" s="582">
        <v>0.11760584767114765</v>
      </c>
      <c r="DK134" s="582">
        <v>0.1169110685095212</v>
      </c>
      <c r="DL134" s="582">
        <v>0.11637550957243412</v>
      </c>
      <c r="DM134" s="582">
        <v>0.11598469629401922</v>
      </c>
      <c r="DN134" s="582">
        <v>0.11568073041080763</v>
      </c>
      <c r="DO134" s="582">
        <v>0.11546361192279937</v>
      </c>
      <c r="DP134" s="582">
        <v>0.11528991713239277</v>
      </c>
      <c r="DQ134" s="582">
        <v>0.11517412060545501</v>
      </c>
      <c r="DR134" s="582">
        <v>0.11508727321025169</v>
      </c>
      <c r="DS134" s="582">
        <v>0.11501490038091561</v>
      </c>
      <c r="DT134" s="582">
        <v>0.11497147668331396</v>
      </c>
      <c r="DU134" s="582">
        <v>0.11494252755157951</v>
      </c>
      <c r="DV134" s="582">
        <v>0.11491357841984508</v>
      </c>
      <c r="DW134" s="582">
        <v>0.11489910385397785</v>
      </c>
      <c r="DX134" s="582">
        <v>0.11488462928811065</v>
      </c>
      <c r="DY134" s="147"/>
      <c r="DZ134" s="575">
        <v>0</v>
      </c>
      <c r="EA134" s="575">
        <v>0</v>
      </c>
      <c r="EB134" s="575">
        <v>0</v>
      </c>
      <c r="EC134" s="575">
        <v>0</v>
      </c>
      <c r="ED134" s="575">
        <v>-1.7246251555477472E-3</v>
      </c>
      <c r="EE134" s="575">
        <v>-6.8422628453796508E-3</v>
      </c>
      <c r="EF134" s="575">
        <v>-6.8422628453796508E-3</v>
      </c>
      <c r="EG134" s="575">
        <v>-6.8422628453796508E-3</v>
      </c>
      <c r="EH134" s="575">
        <v>-6.8422628453796508E-3</v>
      </c>
      <c r="EI134" s="575">
        <v>-6.8422628453796508E-3</v>
      </c>
      <c r="EJ134" s="575">
        <v>-6.8422628453796508E-3</v>
      </c>
      <c r="EK134" s="575">
        <v>-6.8422628453796508E-3</v>
      </c>
      <c r="EL134" s="575">
        <v>-6.8422628453796508E-3</v>
      </c>
      <c r="EM134" s="575">
        <v>-6.8422628453796508E-3</v>
      </c>
      <c r="EN134" s="575">
        <v>-6.8422628453796508E-3</v>
      </c>
      <c r="EO134" s="575">
        <v>-6.8422628453796508E-3</v>
      </c>
      <c r="EP134" s="575">
        <v>-6.8422628453796508E-3</v>
      </c>
      <c r="EQ134" s="575">
        <v>-6.8422628453796508E-3</v>
      </c>
      <c r="ER134" s="575">
        <v>-6.8422628453796508E-3</v>
      </c>
      <c r="ES134" s="575">
        <v>-6.8422628453796508E-3</v>
      </c>
      <c r="ET134" s="575">
        <v>-6.8422628453796508E-3</v>
      </c>
      <c r="EU134" s="575">
        <v>-6.8422628453796508E-3</v>
      </c>
      <c r="EV134" s="575">
        <v>-6.8422628453796508E-3</v>
      </c>
      <c r="EW134" s="575">
        <v>-6.8422628453796508E-3</v>
      </c>
      <c r="EX134" s="575">
        <v>-6.8422628453796508E-3</v>
      </c>
      <c r="EY134" s="575">
        <v>-6.8422628453796508E-3</v>
      </c>
      <c r="EZ134" s="575">
        <v>-6.8422628453796508E-3</v>
      </c>
      <c r="FA134" s="575">
        <v>-6.8422628453796508E-3</v>
      </c>
      <c r="FB134" s="575">
        <v>-6.8422628453796508E-3</v>
      </c>
      <c r="FC134" s="575">
        <v>-6.8422628453796508E-3</v>
      </c>
      <c r="FD134" s="147"/>
      <c r="FE134" s="575">
        <v>0</v>
      </c>
      <c r="FF134" s="575">
        <v>0</v>
      </c>
      <c r="FG134" s="575">
        <v>0</v>
      </c>
      <c r="FH134" s="575">
        <v>0</v>
      </c>
      <c r="FI134" s="575">
        <v>-1.2488493646364792E-3</v>
      </c>
      <c r="FJ134" s="575">
        <v>-4.8875925647629739E-3</v>
      </c>
      <c r="FK134" s="575">
        <v>-4.8111508042543924E-3</v>
      </c>
      <c r="FL134" s="575">
        <v>-4.7284689000308246E-3</v>
      </c>
      <c r="FM134" s="575">
        <v>-4.6431869359260126E-3</v>
      </c>
      <c r="FN134" s="575">
        <v>-4.5589449957736984E-3</v>
      </c>
      <c r="FO134" s="575">
        <v>-4.4804231873601212E-3</v>
      </c>
      <c r="FP134" s="575">
        <v>-4.4097015585902767E-3</v>
      </c>
      <c r="FQ134" s="575">
        <v>-4.348340145392913E-3</v>
      </c>
      <c r="FR134" s="575">
        <v>-4.2978989836967739E-3</v>
      </c>
      <c r="FS134" s="575">
        <v>-4.2568180375731146E-3</v>
      </c>
      <c r="FT134" s="575">
        <v>-4.2250973070219345E-3</v>
      </c>
      <c r="FU134" s="575">
        <v>-4.2001367321619892E-3</v>
      </c>
      <c r="FV134" s="575">
        <v>-4.1808962890407817E-3</v>
      </c>
      <c r="FW134" s="575">
        <v>-4.1668559656820635E-3</v>
      </c>
      <c r="FX134" s="575">
        <v>-4.1559357141808364E-3</v>
      </c>
      <c r="FY134" s="575">
        <v>-4.1481355345371045E-3</v>
      </c>
      <c r="FZ134" s="575">
        <v>-4.1418953908221182E-3</v>
      </c>
      <c r="GA134" s="575">
        <v>-4.1377352950121276E-3</v>
      </c>
      <c r="GB134" s="575">
        <v>-4.134615223154634E-3</v>
      </c>
      <c r="GC134" s="575">
        <v>-4.1320151632733898E-3</v>
      </c>
      <c r="GD134" s="575">
        <v>-4.1304551273446434E-3</v>
      </c>
      <c r="GE134" s="575">
        <v>-4.1294151033921447E-3</v>
      </c>
      <c r="GF134" s="575">
        <v>-4.1283750794396477E-3</v>
      </c>
      <c r="GG134" s="575">
        <v>-4.1278550674633983E-3</v>
      </c>
      <c r="GH134" s="575">
        <v>-4.1273350554871498E-3</v>
      </c>
    </row>
    <row r="135" spans="1:190" x14ac:dyDescent="0.15">
      <c r="A135">
        <f t="shared" si="8"/>
        <v>127</v>
      </c>
      <c r="B135" s="156" t="str">
        <f ca="1">OFFSET(Inputs!$E$10,$A135,0)</f>
        <v>Std B20</v>
      </c>
      <c r="C135" s="44">
        <f ca="1">OFFSET(Inputs!$B$10,$A135,0)</f>
        <v>127</v>
      </c>
      <c r="D135" s="157" t="str">
        <f ca="1">OFFSET(Inputs!$D$10,$A135,0)&amp;" - "&amp;OFFSET(Inputs!$F$10,$A135,0)</f>
        <v>2008 T-24 - Sidelighting</v>
      </c>
      <c r="E135" s="24"/>
      <c r="F135" s="588">
        <v>0</v>
      </c>
      <c r="G135" s="588">
        <v>0</v>
      </c>
      <c r="H135" s="588">
        <v>0</v>
      </c>
      <c r="I135" s="588">
        <v>0</v>
      </c>
      <c r="J135" s="588">
        <v>0.42073112573842475</v>
      </c>
      <c r="K135" s="588">
        <v>1.6692050097230984</v>
      </c>
      <c r="L135" s="588">
        <v>1.6692050097230984</v>
      </c>
      <c r="M135" s="588">
        <v>1.6692050097230984</v>
      </c>
      <c r="N135" s="588">
        <v>1.6692050097230984</v>
      </c>
      <c r="O135" s="588">
        <v>1.6692050097230984</v>
      </c>
      <c r="P135" s="588">
        <v>1.6692050097230984</v>
      </c>
      <c r="Q135" s="588">
        <v>1.6692050097230984</v>
      </c>
      <c r="R135" s="588">
        <v>1.6692050097230984</v>
      </c>
      <c r="S135" s="588">
        <v>1.6692050097230984</v>
      </c>
      <c r="T135" s="588">
        <v>1.6692050097230984</v>
      </c>
      <c r="U135" s="588">
        <v>1.6692050097230984</v>
      </c>
      <c r="V135" s="588">
        <v>1.6692050097230984</v>
      </c>
      <c r="W135" s="588">
        <v>1.6692050097230984</v>
      </c>
      <c r="X135" s="588">
        <v>1.6692050097230984</v>
      </c>
      <c r="Y135" s="588">
        <v>1.6692050097230984</v>
      </c>
      <c r="Z135" s="588">
        <v>1.6692050097230984</v>
      </c>
      <c r="AA135" s="588">
        <v>1.6692050097230984</v>
      </c>
      <c r="AB135" s="588">
        <v>1.6692050097230984</v>
      </c>
      <c r="AC135" s="588">
        <v>1.6692050097230984</v>
      </c>
      <c r="AD135" s="588">
        <v>1.6692050097230984</v>
      </c>
      <c r="AE135" s="588">
        <v>1.6692050097230984</v>
      </c>
      <c r="AF135" s="588">
        <v>1.6692050097230984</v>
      </c>
      <c r="AG135" s="588">
        <v>1.6692050097230984</v>
      </c>
      <c r="AH135" s="588">
        <v>1.6692050097230984</v>
      </c>
      <c r="AI135" s="588">
        <v>1.6692050097230984</v>
      </c>
      <c r="AJ135" s="147"/>
      <c r="AK135" s="575">
        <v>0</v>
      </c>
      <c r="AL135" s="575">
        <v>0</v>
      </c>
      <c r="AM135" s="575">
        <v>0</v>
      </c>
      <c r="AN135" s="575">
        <v>0</v>
      </c>
      <c r="AO135" s="575">
        <v>0.29082891810774603</v>
      </c>
      <c r="AP135" s="575">
        <v>1.1367494766840516</v>
      </c>
      <c r="AQ135" s="575">
        <v>1.1190387942296371</v>
      </c>
      <c r="AR135" s="575">
        <v>1.1009512887442776</v>
      </c>
      <c r="AS135" s="575">
        <v>1.0828637832589181</v>
      </c>
      <c r="AT135" s="575">
        <v>1.0652787084814852</v>
      </c>
      <c r="AU135" s="575">
        <v>1.0483216720889605</v>
      </c>
      <c r="AV135" s="575">
        <v>1.0324951047892712</v>
      </c>
      <c r="AW135" s="575">
        <v>1.0177990065824165</v>
      </c>
      <c r="AX135" s="575">
        <v>1.00448459282236</v>
      </c>
      <c r="AY135" s="575">
        <v>0.99267747118608385</v>
      </c>
      <c r="AZ135" s="575">
        <v>0.9821264263196241</v>
      </c>
      <c r="BA135" s="575">
        <v>0.97308267357694456</v>
      </c>
      <c r="BB135" s="575">
        <v>0.96516938992709977</v>
      </c>
      <c r="BC135" s="575">
        <v>0.95851218304707142</v>
      </c>
      <c r="BD135" s="575">
        <v>0.95285983758289639</v>
      </c>
      <c r="BE135" s="575">
        <v>0.94808674585759345</v>
      </c>
      <c r="BF135" s="575">
        <v>0.94406730019418017</v>
      </c>
      <c r="BG135" s="575">
        <v>0.94080150059265699</v>
      </c>
      <c r="BH135" s="575">
        <v>0.93803813169906036</v>
      </c>
      <c r="BI135" s="575">
        <v>0.93565158583640873</v>
      </c>
      <c r="BJ135" s="575">
        <v>0.93376747068168398</v>
      </c>
      <c r="BK135" s="575">
        <v>0.932260178557904</v>
      </c>
      <c r="BL135" s="575">
        <v>0.93100410178808735</v>
      </c>
      <c r="BM135" s="575">
        <v>0.92999924037223392</v>
      </c>
      <c r="BN135" s="575">
        <v>0.92911998663336226</v>
      </c>
      <c r="BO135" s="147"/>
      <c r="BP135" s="582">
        <v>0</v>
      </c>
      <c r="BQ135" s="582">
        <v>0</v>
      </c>
      <c r="BR135" s="582">
        <v>0</v>
      </c>
      <c r="BS135" s="582">
        <v>0</v>
      </c>
      <c r="BT135" s="582">
        <v>0.14401436135094148</v>
      </c>
      <c r="BU135" s="582">
        <v>0.57136132492493086</v>
      </c>
      <c r="BV135" s="582">
        <v>0.57136132492493086</v>
      </c>
      <c r="BW135" s="582">
        <v>0.57136132492493086</v>
      </c>
      <c r="BX135" s="582">
        <v>0.57136132492493086</v>
      </c>
      <c r="BY135" s="582">
        <v>0.57136132492493086</v>
      </c>
      <c r="BZ135" s="582">
        <v>0.57136132492493086</v>
      </c>
      <c r="CA135" s="582">
        <v>0.57136132492493086</v>
      </c>
      <c r="CB135" s="582">
        <v>0.57136132492493086</v>
      </c>
      <c r="CC135" s="582">
        <v>0.57136132492493086</v>
      </c>
      <c r="CD135" s="582">
        <v>0.57136132492493086</v>
      </c>
      <c r="CE135" s="582">
        <v>0.57136132492493086</v>
      </c>
      <c r="CF135" s="582">
        <v>0.57136132492493086</v>
      </c>
      <c r="CG135" s="582">
        <v>0.57136132492493086</v>
      </c>
      <c r="CH135" s="582">
        <v>0.57136132492493086</v>
      </c>
      <c r="CI135" s="582">
        <v>0.57136132492493086</v>
      </c>
      <c r="CJ135" s="582">
        <v>0.57136132492493086</v>
      </c>
      <c r="CK135" s="582">
        <v>0.57136132492493086</v>
      </c>
      <c r="CL135" s="582">
        <v>0.57136132492493086</v>
      </c>
      <c r="CM135" s="582">
        <v>0.57136132492493086</v>
      </c>
      <c r="CN135" s="582">
        <v>0.57136132492493086</v>
      </c>
      <c r="CO135" s="582">
        <v>0.57136132492493086</v>
      </c>
      <c r="CP135" s="582">
        <v>0.57136132492493086</v>
      </c>
      <c r="CQ135" s="582">
        <v>0.57136132492493086</v>
      </c>
      <c r="CR135" s="582">
        <v>0.57136132492493086</v>
      </c>
      <c r="CS135" s="582">
        <v>0.57136132492493086</v>
      </c>
      <c r="CT135" s="218"/>
      <c r="CU135" s="582">
        <v>0</v>
      </c>
      <c r="CV135" s="582">
        <v>0</v>
      </c>
      <c r="CW135" s="582">
        <v>0</v>
      </c>
      <c r="CX135" s="582">
        <v>0</v>
      </c>
      <c r="CY135" s="582">
        <v>9.9549423233573589E-2</v>
      </c>
      <c r="CZ135" s="582">
        <v>0.38910420429043957</v>
      </c>
      <c r="DA135" s="582">
        <v>0.38304191779265478</v>
      </c>
      <c r="DB135" s="582">
        <v>0.37685064647576821</v>
      </c>
      <c r="DC135" s="582">
        <v>0.3706593751588817</v>
      </c>
      <c r="DD135" s="582">
        <v>0.36464008360079753</v>
      </c>
      <c r="DE135" s="582">
        <v>0.35883576674121637</v>
      </c>
      <c r="DF135" s="582">
        <v>0.35341840433894067</v>
      </c>
      <c r="DG135" s="582">
        <v>0.34838799639397028</v>
      </c>
      <c r="DH135" s="582">
        <v>0.34383053278570663</v>
      </c>
      <c r="DI135" s="582">
        <v>0.33978900845385007</v>
      </c>
      <c r="DJ135" s="582">
        <v>0.33617743351899965</v>
      </c>
      <c r="DK135" s="582">
        <v>0.33308179786055642</v>
      </c>
      <c r="DL135" s="582">
        <v>0.33037311665941849</v>
      </c>
      <c r="DM135" s="582">
        <v>0.32809438485528664</v>
      </c>
      <c r="DN135" s="582">
        <v>0.32615961256875958</v>
      </c>
      <c r="DO135" s="582">
        <v>0.32452580486013671</v>
      </c>
      <c r="DP135" s="582">
        <v>0.32314996678971747</v>
      </c>
      <c r="DQ135" s="582">
        <v>0.32203209835750191</v>
      </c>
      <c r="DR135" s="582">
        <v>0.32108620968408869</v>
      </c>
      <c r="DS135" s="582">
        <v>0.3202693058297772</v>
      </c>
      <c r="DT135" s="582">
        <v>0.31962438173426827</v>
      </c>
      <c r="DU135" s="582">
        <v>0.31910844245786102</v>
      </c>
      <c r="DV135" s="582">
        <v>0.31867849306085499</v>
      </c>
      <c r="DW135" s="582">
        <v>0.3183345335432502</v>
      </c>
      <c r="DX135" s="582">
        <v>0.31803356896534601</v>
      </c>
      <c r="DY135" s="147"/>
      <c r="DZ135" s="575">
        <v>0</v>
      </c>
      <c r="EA135" s="575">
        <v>0</v>
      </c>
      <c r="EB135" s="575">
        <v>0</v>
      </c>
      <c r="EC135" s="575">
        <v>0</v>
      </c>
      <c r="ED135" s="575">
        <v>8.0442059684429125E-4</v>
      </c>
      <c r="EE135" s="575">
        <v>3.1914512809583296E-3</v>
      </c>
      <c r="EF135" s="575">
        <v>3.1914512809583296E-3</v>
      </c>
      <c r="EG135" s="575">
        <v>3.1914512809583296E-3</v>
      </c>
      <c r="EH135" s="575">
        <v>3.1914512809583296E-3</v>
      </c>
      <c r="EI135" s="575">
        <v>3.1914512809583296E-3</v>
      </c>
      <c r="EJ135" s="575">
        <v>3.1914512809583296E-3</v>
      </c>
      <c r="EK135" s="575">
        <v>3.1914512809583296E-3</v>
      </c>
      <c r="EL135" s="575">
        <v>3.1914512809583296E-3</v>
      </c>
      <c r="EM135" s="575">
        <v>3.1914512809583296E-3</v>
      </c>
      <c r="EN135" s="575">
        <v>3.1914512809583296E-3</v>
      </c>
      <c r="EO135" s="575">
        <v>3.1914512809583296E-3</v>
      </c>
      <c r="EP135" s="575">
        <v>3.1914512809583296E-3</v>
      </c>
      <c r="EQ135" s="575">
        <v>3.1914512809583296E-3</v>
      </c>
      <c r="ER135" s="575">
        <v>3.1914512809583296E-3</v>
      </c>
      <c r="ES135" s="575">
        <v>3.1914512809583296E-3</v>
      </c>
      <c r="ET135" s="575">
        <v>3.1914512809583296E-3</v>
      </c>
      <c r="EU135" s="575">
        <v>3.1914512809583296E-3</v>
      </c>
      <c r="EV135" s="575">
        <v>3.1914512809583296E-3</v>
      </c>
      <c r="EW135" s="575">
        <v>3.1914512809583296E-3</v>
      </c>
      <c r="EX135" s="575">
        <v>3.1914512809583296E-3</v>
      </c>
      <c r="EY135" s="575">
        <v>3.1914512809583296E-3</v>
      </c>
      <c r="EZ135" s="575">
        <v>3.1914512809583296E-3</v>
      </c>
      <c r="FA135" s="575">
        <v>3.1914512809583296E-3</v>
      </c>
      <c r="FB135" s="575">
        <v>3.1914512809583296E-3</v>
      </c>
      <c r="FC135" s="575">
        <v>3.1914512809583296E-3</v>
      </c>
      <c r="FD135" s="147"/>
      <c r="FE135" s="575">
        <v>0</v>
      </c>
      <c r="FF135" s="575">
        <v>0</v>
      </c>
      <c r="FG135" s="575">
        <v>0</v>
      </c>
      <c r="FH135" s="575">
        <v>0</v>
      </c>
      <c r="FI135" s="575">
        <v>5.5605292209652752E-4</v>
      </c>
      <c r="FJ135" s="575">
        <v>2.173418215473634E-3</v>
      </c>
      <c r="FK135" s="575">
        <v>2.1395561195198466E-3</v>
      </c>
      <c r="FL135" s="575">
        <v>2.104973553439382E-3</v>
      </c>
      <c r="FM135" s="575">
        <v>2.0703909873589174E-3</v>
      </c>
      <c r="FN135" s="575">
        <v>2.0367690481140218E-3</v>
      </c>
      <c r="FO135" s="575">
        <v>2.0043478924135862E-3</v>
      </c>
      <c r="FP135" s="575">
        <v>1.9740881470931794E-3</v>
      </c>
      <c r="FQ135" s="575">
        <v>1.945989812152802E-3</v>
      </c>
      <c r="FR135" s="575">
        <v>1.9205332010102381E-3</v>
      </c>
      <c r="FS135" s="575">
        <v>1.8979584703743794E-3</v>
      </c>
      <c r="FT135" s="575">
        <v>1.8777853068274418E-3</v>
      </c>
      <c r="FU135" s="575">
        <v>1.8604940237872095E-3</v>
      </c>
      <c r="FV135" s="575">
        <v>1.8453641511270065E-3</v>
      </c>
      <c r="FW135" s="575">
        <v>1.8326358455557244E-3</v>
      </c>
      <c r="FX135" s="575">
        <v>1.8218287936555791E-3</v>
      </c>
      <c r="FY135" s="575">
        <v>1.8127028387176787E-3</v>
      </c>
      <c r="FZ135" s="575">
        <v>1.8050178240331309E-3</v>
      </c>
      <c r="GA135" s="575">
        <v>1.7987737496019361E-3</v>
      </c>
      <c r="GB135" s="575">
        <v>1.7934903020063095E-3</v>
      </c>
      <c r="GC135" s="575">
        <v>1.7889273245373595E-3</v>
      </c>
      <c r="GD135" s="575">
        <v>1.7853249739039777E-3</v>
      </c>
      <c r="GE135" s="575">
        <v>1.7824430933972726E-3</v>
      </c>
      <c r="GF135" s="575">
        <v>1.7800415263083513E-3</v>
      </c>
      <c r="GG135" s="575">
        <v>1.7781202726372142E-3</v>
      </c>
      <c r="GH135" s="575">
        <v>1.7764391756749695E-3</v>
      </c>
    </row>
    <row r="136" spans="1:190" x14ac:dyDescent="0.15">
      <c r="A136">
        <f t="shared" si="8"/>
        <v>128</v>
      </c>
      <c r="B136" s="156" t="str">
        <f ca="1">OFFSET(Inputs!$E$10,$A136,0)</f>
        <v>Std B21</v>
      </c>
      <c r="C136" s="44">
        <f ca="1">OFFSET(Inputs!$B$10,$A136,0)</f>
        <v>128</v>
      </c>
      <c r="D136" s="157" t="str">
        <f ca="1">OFFSET(Inputs!$D$10,$A136,0)&amp;" - "&amp;OFFSET(Inputs!$F$10,$A136,0)</f>
        <v>2008 T-24 - Tailored Indoor lighting</v>
      </c>
      <c r="E136" s="24"/>
      <c r="F136" s="588">
        <v>0</v>
      </c>
      <c r="G136" s="588">
        <v>0</v>
      </c>
      <c r="H136" s="588">
        <v>0</v>
      </c>
      <c r="I136" s="588">
        <v>0</v>
      </c>
      <c r="J136" s="588">
        <v>12.596411422888655</v>
      </c>
      <c r="K136" s="588">
        <v>49.974893145156088</v>
      </c>
      <c r="L136" s="588">
        <v>49.974893145156088</v>
      </c>
      <c r="M136" s="588">
        <v>49.974893145156088</v>
      </c>
      <c r="N136" s="588">
        <v>49.974893145156088</v>
      </c>
      <c r="O136" s="588">
        <v>49.974893145156088</v>
      </c>
      <c r="P136" s="588">
        <v>49.974893145156088</v>
      </c>
      <c r="Q136" s="588">
        <v>49.974893145156088</v>
      </c>
      <c r="R136" s="588">
        <v>49.974893145156088</v>
      </c>
      <c r="S136" s="588">
        <v>49.974893145156088</v>
      </c>
      <c r="T136" s="588">
        <v>49.974893145156088</v>
      </c>
      <c r="U136" s="588">
        <v>49.974893145156088</v>
      </c>
      <c r="V136" s="588">
        <v>49.974893145156088</v>
      </c>
      <c r="W136" s="588">
        <v>49.974893145156088</v>
      </c>
      <c r="X136" s="588">
        <v>49.974893145156088</v>
      </c>
      <c r="Y136" s="588">
        <v>49.974893145156088</v>
      </c>
      <c r="Z136" s="588">
        <v>49.974893145156088</v>
      </c>
      <c r="AA136" s="588">
        <v>49.974893145156088</v>
      </c>
      <c r="AB136" s="588">
        <v>49.974893145156088</v>
      </c>
      <c r="AC136" s="588">
        <v>49.974893145156088</v>
      </c>
      <c r="AD136" s="588">
        <v>49.974893145156088</v>
      </c>
      <c r="AE136" s="588">
        <v>49.974893145156088</v>
      </c>
      <c r="AF136" s="588">
        <v>49.974893145156088</v>
      </c>
      <c r="AG136" s="588">
        <v>49.974893145156088</v>
      </c>
      <c r="AH136" s="588">
        <v>49.974893145156088</v>
      </c>
      <c r="AI136" s="588">
        <v>49.974893145156088</v>
      </c>
      <c r="AJ136" s="147"/>
      <c r="AK136" s="575">
        <v>0</v>
      </c>
      <c r="AL136" s="575">
        <v>0</v>
      </c>
      <c r="AM136" s="575">
        <v>0</v>
      </c>
      <c r="AN136" s="575">
        <v>0</v>
      </c>
      <c r="AO136" s="575">
        <v>6.1107837058831667</v>
      </c>
      <c r="AP136" s="575">
        <v>23.087613528495073</v>
      </c>
      <c r="AQ136" s="575">
        <v>22.054145231976531</v>
      </c>
      <c r="AR136" s="575">
        <v>21.157108393744267</v>
      </c>
      <c r="AS136" s="575">
        <v>20.399913800255437</v>
      </c>
      <c r="AT136" s="575">
        <v>19.779150665052882</v>
      </c>
      <c r="AU136" s="575">
        <v>19.274354269393658</v>
      </c>
      <c r="AV136" s="575">
        <v>18.871881467449146</v>
      </c>
      <c r="AW136" s="575">
        <v>18.558089113390707</v>
      </c>
      <c r="AX136" s="575">
        <v>18.312512488475413</v>
      </c>
      <c r="AY136" s="575">
        <v>18.121508446874625</v>
      </c>
      <c r="AZ136" s="575">
        <v>17.978255415674035</v>
      </c>
      <c r="BA136" s="575">
        <v>17.865699462587859</v>
      </c>
      <c r="BB136" s="575">
        <v>17.780429801158935</v>
      </c>
      <c r="BC136" s="575">
        <v>17.719035644930109</v>
      </c>
      <c r="BD136" s="575">
        <v>17.667873848072759</v>
      </c>
      <c r="BE136" s="575">
        <v>17.633765983501192</v>
      </c>
      <c r="BF136" s="575">
        <v>17.603068905386774</v>
      </c>
      <c r="BG136" s="575">
        <v>17.582604186643835</v>
      </c>
      <c r="BH136" s="575">
        <v>17.568961040815207</v>
      </c>
      <c r="BI136" s="575">
        <v>17.55531789498658</v>
      </c>
      <c r="BJ136" s="575">
        <v>17.548496322072268</v>
      </c>
      <c r="BK136" s="575">
        <v>17.541674749157952</v>
      </c>
      <c r="BL136" s="575">
        <v>17.534853176243637</v>
      </c>
      <c r="BM136" s="575">
        <v>17.531442389786481</v>
      </c>
      <c r="BN136" s="575">
        <v>17.528031603329325</v>
      </c>
      <c r="BO136" s="147"/>
      <c r="BP136" s="582">
        <v>0</v>
      </c>
      <c r="BQ136" s="582">
        <v>0</v>
      </c>
      <c r="BR136" s="582">
        <v>0</v>
      </c>
      <c r="BS136" s="582">
        <v>0</v>
      </c>
      <c r="BT136" s="582">
        <v>2.7513213761695741</v>
      </c>
      <c r="BU136" s="582">
        <v>10.915568503281465</v>
      </c>
      <c r="BV136" s="582">
        <v>10.915568503281465</v>
      </c>
      <c r="BW136" s="582">
        <v>10.915568503281465</v>
      </c>
      <c r="BX136" s="582">
        <v>10.915568503281465</v>
      </c>
      <c r="BY136" s="582">
        <v>10.915568503281465</v>
      </c>
      <c r="BZ136" s="582">
        <v>10.915568503281465</v>
      </c>
      <c r="CA136" s="582">
        <v>10.915568503281465</v>
      </c>
      <c r="CB136" s="582">
        <v>10.915568503281465</v>
      </c>
      <c r="CC136" s="582">
        <v>10.915568503281465</v>
      </c>
      <c r="CD136" s="582">
        <v>10.915568503281465</v>
      </c>
      <c r="CE136" s="582">
        <v>10.915568503281465</v>
      </c>
      <c r="CF136" s="582">
        <v>10.915568503281465</v>
      </c>
      <c r="CG136" s="582">
        <v>10.915568503281465</v>
      </c>
      <c r="CH136" s="582">
        <v>10.915568503281465</v>
      </c>
      <c r="CI136" s="582">
        <v>10.915568503281465</v>
      </c>
      <c r="CJ136" s="582">
        <v>10.915568503281465</v>
      </c>
      <c r="CK136" s="582">
        <v>10.915568503281465</v>
      </c>
      <c r="CL136" s="582">
        <v>10.915568503281465</v>
      </c>
      <c r="CM136" s="582">
        <v>10.915568503281465</v>
      </c>
      <c r="CN136" s="582">
        <v>10.915568503281465</v>
      </c>
      <c r="CO136" s="582">
        <v>10.915568503281465</v>
      </c>
      <c r="CP136" s="582">
        <v>10.915568503281465</v>
      </c>
      <c r="CQ136" s="582">
        <v>10.915568503281465</v>
      </c>
      <c r="CR136" s="582">
        <v>10.915568503281465</v>
      </c>
      <c r="CS136" s="582">
        <v>10.915568503281465</v>
      </c>
      <c r="CT136" s="218"/>
      <c r="CU136" s="582">
        <v>0</v>
      </c>
      <c r="CV136" s="582">
        <v>0</v>
      </c>
      <c r="CW136" s="582">
        <v>0</v>
      </c>
      <c r="CX136" s="582">
        <v>0</v>
      </c>
      <c r="CY136" s="582">
        <v>1.3347237773287597</v>
      </c>
      <c r="CZ136" s="582">
        <v>5.0428207283121091</v>
      </c>
      <c r="DA136" s="582">
        <v>4.8170895005563743</v>
      </c>
      <c r="DB136" s="582">
        <v>4.6211577748145984</v>
      </c>
      <c r="DC136" s="582">
        <v>4.4557705386371289</v>
      </c>
      <c r="DD136" s="582">
        <v>4.3201828044736184</v>
      </c>
      <c r="DE136" s="582">
        <v>4.209924647021972</v>
      </c>
      <c r="DF136" s="582">
        <v>4.1220161160807951</v>
      </c>
      <c r="DG136" s="582">
        <v>4.0534772614486902</v>
      </c>
      <c r="DH136" s="582">
        <v>3.9998381578235653</v>
      </c>
      <c r="DI136" s="582">
        <v>3.9581188550040234</v>
      </c>
      <c r="DJ136" s="582">
        <v>3.9268293778893679</v>
      </c>
      <c r="DK136" s="582">
        <v>3.902244788727852</v>
      </c>
      <c r="DL136" s="582">
        <v>3.8836200999691273</v>
      </c>
      <c r="DM136" s="582">
        <v>3.8702103240628465</v>
      </c>
      <c r="DN136" s="582">
        <v>3.8590355108076122</v>
      </c>
      <c r="DO136" s="582">
        <v>3.8515856353041222</v>
      </c>
      <c r="DP136" s="582">
        <v>3.8448807473509818</v>
      </c>
      <c r="DQ136" s="582">
        <v>3.840410822048888</v>
      </c>
      <c r="DR136" s="582">
        <v>3.8374308718474923</v>
      </c>
      <c r="DS136" s="582">
        <v>3.8344509216460962</v>
      </c>
      <c r="DT136" s="582">
        <v>3.8329609465453989</v>
      </c>
      <c r="DU136" s="582">
        <v>3.8314709714447002</v>
      </c>
      <c r="DV136" s="582">
        <v>3.8299809963440024</v>
      </c>
      <c r="DW136" s="582">
        <v>3.8292360087936537</v>
      </c>
      <c r="DX136" s="582">
        <v>3.828491021243305</v>
      </c>
      <c r="DY136" s="147"/>
      <c r="DZ136" s="575">
        <v>0</v>
      </c>
      <c r="EA136" s="575">
        <v>0</v>
      </c>
      <c r="EB136" s="575">
        <v>0</v>
      </c>
      <c r="EC136" s="575">
        <v>0</v>
      </c>
      <c r="ED136" s="575">
        <v>-4.7369572079834693E-2</v>
      </c>
      <c r="EE136" s="575">
        <v>-0.18793362836021377</v>
      </c>
      <c r="EF136" s="575">
        <v>-0.18793362836021377</v>
      </c>
      <c r="EG136" s="575">
        <v>-0.18793362836021377</v>
      </c>
      <c r="EH136" s="575">
        <v>-0.18793362836021377</v>
      </c>
      <c r="EI136" s="575">
        <v>-0.18793362836021377</v>
      </c>
      <c r="EJ136" s="575">
        <v>-0.18793362836021377</v>
      </c>
      <c r="EK136" s="575">
        <v>-0.18793362836021377</v>
      </c>
      <c r="EL136" s="575">
        <v>-0.18793362836021377</v>
      </c>
      <c r="EM136" s="575">
        <v>-0.18793362836021377</v>
      </c>
      <c r="EN136" s="575">
        <v>-0.18793362836021377</v>
      </c>
      <c r="EO136" s="575">
        <v>-0.18793362836021377</v>
      </c>
      <c r="EP136" s="575">
        <v>-0.18793362836021377</v>
      </c>
      <c r="EQ136" s="575">
        <v>-0.18793362836021377</v>
      </c>
      <c r="ER136" s="575">
        <v>-0.18793362836021377</v>
      </c>
      <c r="ES136" s="575">
        <v>-0.18793362836021377</v>
      </c>
      <c r="ET136" s="575">
        <v>-0.18793362836021377</v>
      </c>
      <c r="EU136" s="575">
        <v>-0.18793362836021377</v>
      </c>
      <c r="EV136" s="575">
        <v>-0.18793362836021377</v>
      </c>
      <c r="EW136" s="575">
        <v>-0.18793362836021377</v>
      </c>
      <c r="EX136" s="575">
        <v>-0.18793362836021377</v>
      </c>
      <c r="EY136" s="575">
        <v>-0.18793362836021377</v>
      </c>
      <c r="EZ136" s="575">
        <v>-0.18793362836021377</v>
      </c>
      <c r="FA136" s="575">
        <v>-0.18793362836021377</v>
      </c>
      <c r="FB136" s="575">
        <v>-0.18793362836021377</v>
      </c>
      <c r="FC136" s="575">
        <v>-0.18793362836021377</v>
      </c>
      <c r="FD136" s="147"/>
      <c r="FE136" s="575">
        <v>0</v>
      </c>
      <c r="FF136" s="575">
        <v>0</v>
      </c>
      <c r="FG136" s="575">
        <v>0</v>
      </c>
      <c r="FH136" s="575">
        <v>0</v>
      </c>
      <c r="FI136" s="575">
        <v>-2.2979974176941483E-2</v>
      </c>
      <c r="FJ136" s="575">
        <v>-8.6822376347772082E-2</v>
      </c>
      <c r="FK136" s="575">
        <v>-8.293595589668995E-2</v>
      </c>
      <c r="FL136" s="575">
        <v>-7.9562594251031196E-2</v>
      </c>
      <c r="FM136" s="575">
        <v>-7.671511788093141E-2</v>
      </c>
      <c r="FN136" s="575">
        <v>-7.438070031625503E-2</v>
      </c>
      <c r="FO136" s="575">
        <v>-7.2482382736188497E-2</v>
      </c>
      <c r="FP136" s="575">
        <v>-7.0968859260189532E-2</v>
      </c>
      <c r="FQ136" s="575">
        <v>-6.978882400771573E-2</v>
      </c>
      <c r="FR136" s="575">
        <v>-6.8865318157953645E-2</v>
      </c>
      <c r="FS136" s="575">
        <v>-6.8147035830360914E-2</v>
      </c>
      <c r="FT136" s="575">
        <v>-6.7608324084666369E-2</v>
      </c>
      <c r="FU136" s="575">
        <v>-6.718505057019207E-2</v>
      </c>
      <c r="FV136" s="575">
        <v>-6.6864388816802456E-2</v>
      </c>
      <c r="FW136" s="575">
        <v>-6.6633512354361935E-2</v>
      </c>
      <c r="FX136" s="575">
        <v>-6.6441115302328158E-2</v>
      </c>
      <c r="FY136" s="575">
        <v>-6.631285060097232E-2</v>
      </c>
      <c r="FZ136" s="575">
        <v>-6.6197412369752059E-2</v>
      </c>
      <c r="GA136" s="575">
        <v>-6.6120453548938543E-2</v>
      </c>
      <c r="GB136" s="575">
        <v>-6.6069147668396208E-2</v>
      </c>
      <c r="GC136" s="575">
        <v>-6.6017841787853873E-2</v>
      </c>
      <c r="GD136" s="575">
        <v>-6.5992188847582706E-2</v>
      </c>
      <c r="GE136" s="575">
        <v>-6.5966535907311538E-2</v>
      </c>
      <c r="GF136" s="575">
        <v>-6.5940882967040371E-2</v>
      </c>
      <c r="GG136" s="575">
        <v>-6.592805649690478E-2</v>
      </c>
      <c r="GH136" s="575">
        <v>-6.5915230026769203E-2</v>
      </c>
    </row>
    <row r="137" spans="1:190" x14ac:dyDescent="0.15">
      <c r="A137">
        <f t="shared" si="8"/>
        <v>129</v>
      </c>
      <c r="B137" s="156" t="str">
        <f ca="1">OFFSET(Inputs!$E$10,$A137,0)</f>
        <v>Std B22a</v>
      </c>
      <c r="C137" s="44">
        <f ca="1">OFFSET(Inputs!$B$10,$A137,0)</f>
        <v>129</v>
      </c>
      <c r="D137" s="157" t="str">
        <f ca="1">OFFSET(Inputs!$D$10,$A137,0)&amp;" - "&amp;OFFSET(Inputs!$F$10,$A137,0)</f>
        <v xml:space="preserve"> - TDV Lighting Controls</v>
      </c>
      <c r="E137" s="24"/>
      <c r="F137" s="588"/>
      <c r="G137" s="588"/>
      <c r="H137" s="588"/>
      <c r="I137" s="588"/>
      <c r="J137" s="588"/>
      <c r="K137" s="588"/>
      <c r="L137" s="588"/>
      <c r="M137" s="588"/>
      <c r="N137" s="588"/>
      <c r="O137" s="588"/>
      <c r="P137" s="588"/>
      <c r="Q137" s="588"/>
      <c r="R137" s="588"/>
      <c r="S137" s="588"/>
      <c r="T137" s="588"/>
      <c r="U137" s="588"/>
      <c r="V137" s="588"/>
      <c r="W137" s="588"/>
      <c r="X137" s="588"/>
      <c r="Y137" s="588"/>
      <c r="Z137" s="588"/>
      <c r="AA137" s="588"/>
      <c r="AB137" s="588"/>
      <c r="AC137" s="588"/>
      <c r="AD137" s="588"/>
      <c r="AE137" s="588"/>
      <c r="AF137" s="588"/>
      <c r="AG137" s="588"/>
      <c r="AH137" s="588"/>
      <c r="AI137" s="588"/>
      <c r="AJ137" s="147"/>
      <c r="AK137" s="575"/>
      <c r="AL137" s="575"/>
      <c r="AM137" s="575"/>
      <c r="AN137" s="575"/>
      <c r="AO137" s="575"/>
      <c r="AP137" s="575"/>
      <c r="AQ137" s="575"/>
      <c r="AR137" s="575"/>
      <c r="AS137" s="575"/>
      <c r="AT137" s="575"/>
      <c r="AU137" s="575"/>
      <c r="AV137" s="575"/>
      <c r="AW137" s="575"/>
      <c r="AX137" s="575"/>
      <c r="AY137" s="575"/>
      <c r="AZ137" s="575"/>
      <c r="BA137" s="575"/>
      <c r="BB137" s="575"/>
      <c r="BC137" s="575"/>
      <c r="BD137" s="575"/>
      <c r="BE137" s="575"/>
      <c r="BF137" s="575"/>
      <c r="BG137" s="575"/>
      <c r="BH137" s="575"/>
      <c r="BI137" s="575"/>
      <c r="BJ137" s="575"/>
      <c r="BK137" s="575"/>
      <c r="BL137" s="575"/>
      <c r="BM137" s="575"/>
      <c r="BN137" s="575"/>
      <c r="BO137" s="147"/>
      <c r="BP137" s="582"/>
      <c r="BQ137" s="582"/>
      <c r="BR137" s="582"/>
      <c r="BS137" s="582"/>
      <c r="BT137" s="582"/>
      <c r="BU137" s="582"/>
      <c r="BV137" s="582"/>
      <c r="BW137" s="582"/>
      <c r="BX137" s="582"/>
      <c r="BY137" s="582"/>
      <c r="BZ137" s="582"/>
      <c r="CA137" s="582"/>
      <c r="CB137" s="582"/>
      <c r="CC137" s="582"/>
      <c r="CD137" s="582"/>
      <c r="CE137" s="582"/>
      <c r="CF137" s="582"/>
      <c r="CG137" s="582"/>
      <c r="CH137" s="582"/>
      <c r="CI137" s="582"/>
      <c r="CJ137" s="582"/>
      <c r="CK137" s="582"/>
      <c r="CL137" s="582"/>
      <c r="CM137" s="582"/>
      <c r="CN137" s="582"/>
      <c r="CO137" s="582"/>
      <c r="CP137" s="582"/>
      <c r="CQ137" s="582"/>
      <c r="CR137" s="582"/>
      <c r="CS137" s="582"/>
      <c r="CT137" s="218"/>
      <c r="CU137" s="582"/>
      <c r="CV137" s="582"/>
      <c r="CW137" s="582"/>
      <c r="CX137" s="582"/>
      <c r="CY137" s="582"/>
      <c r="CZ137" s="582"/>
      <c r="DA137" s="582"/>
      <c r="DB137" s="582"/>
      <c r="DC137" s="582"/>
      <c r="DD137" s="582"/>
      <c r="DE137" s="582"/>
      <c r="DF137" s="582"/>
      <c r="DG137" s="582"/>
      <c r="DH137" s="582"/>
      <c r="DI137" s="582"/>
      <c r="DJ137" s="582"/>
      <c r="DK137" s="582"/>
      <c r="DL137" s="582"/>
      <c r="DM137" s="582"/>
      <c r="DN137" s="582"/>
      <c r="DO137" s="582"/>
      <c r="DP137" s="582"/>
      <c r="DQ137" s="582"/>
      <c r="DR137" s="582"/>
      <c r="DS137" s="582"/>
      <c r="DT137" s="582"/>
      <c r="DU137" s="582"/>
      <c r="DV137" s="582"/>
      <c r="DW137" s="582"/>
      <c r="DX137" s="582"/>
      <c r="DY137" s="147"/>
      <c r="DZ137" s="575"/>
      <c r="EA137" s="575"/>
      <c r="EB137" s="575"/>
      <c r="EC137" s="575"/>
      <c r="ED137" s="575"/>
      <c r="EE137" s="575"/>
      <c r="EF137" s="575"/>
      <c r="EG137" s="575"/>
      <c r="EH137" s="575"/>
      <c r="EI137" s="575"/>
      <c r="EJ137" s="575"/>
      <c r="EK137" s="575"/>
      <c r="EL137" s="575"/>
      <c r="EM137" s="575"/>
      <c r="EN137" s="575"/>
      <c r="EO137" s="575"/>
      <c r="EP137" s="575"/>
      <c r="EQ137" s="575"/>
      <c r="ER137" s="575"/>
      <c r="ES137" s="575"/>
      <c r="ET137" s="575"/>
      <c r="EU137" s="575"/>
      <c r="EV137" s="575"/>
      <c r="EW137" s="575"/>
      <c r="EX137" s="575"/>
      <c r="EY137" s="575"/>
      <c r="EZ137" s="575"/>
      <c r="FA137" s="575"/>
      <c r="FB137" s="575"/>
      <c r="FC137" s="575"/>
      <c r="FD137" s="147"/>
      <c r="FE137" s="575"/>
      <c r="FF137" s="575"/>
      <c r="FG137" s="575"/>
      <c r="FH137" s="575"/>
      <c r="FI137" s="575"/>
      <c r="FJ137" s="575"/>
      <c r="FK137" s="575"/>
      <c r="FL137" s="575"/>
      <c r="FM137" s="575"/>
      <c r="FN137" s="575"/>
      <c r="FO137" s="575"/>
      <c r="FP137" s="575"/>
      <c r="FQ137" s="575"/>
      <c r="FR137" s="575"/>
      <c r="FS137" s="575"/>
      <c r="FT137" s="575"/>
      <c r="FU137" s="575"/>
      <c r="FV137" s="575"/>
      <c r="FW137" s="575"/>
      <c r="FX137" s="575"/>
      <c r="FY137" s="575"/>
      <c r="FZ137" s="575"/>
      <c r="GA137" s="575"/>
      <c r="GB137" s="575"/>
      <c r="GC137" s="575"/>
      <c r="GD137" s="575"/>
      <c r="GE137" s="575"/>
      <c r="GF137" s="575"/>
      <c r="GG137" s="575"/>
      <c r="GH137" s="575"/>
    </row>
    <row r="138" spans="1:190" x14ac:dyDescent="0.15">
      <c r="A138">
        <f t="shared" si="8"/>
        <v>130</v>
      </c>
      <c r="B138" s="156" t="str">
        <f ca="1">OFFSET(Inputs!$E$10,$A138,0)</f>
        <v>Std B22b</v>
      </c>
      <c r="C138" s="44">
        <f ca="1">OFFSET(Inputs!$B$10,$A138,0)</f>
        <v>130</v>
      </c>
      <c r="D138" s="157" t="str">
        <f ca="1">OFFSET(Inputs!$D$10,$A138,0)&amp;" - "&amp;OFFSET(Inputs!$F$10,$A138,0)</f>
        <v>2008 T-24 - DR Indoor Lighting</v>
      </c>
      <c r="E138" s="24"/>
      <c r="F138" s="588">
        <v>0</v>
      </c>
      <c r="G138" s="588">
        <v>0</v>
      </c>
      <c r="H138" s="588">
        <v>0</v>
      </c>
      <c r="I138" s="588">
        <v>0</v>
      </c>
      <c r="J138" s="588">
        <v>1.2641344556719584E-2</v>
      </c>
      <c r="K138" s="588">
        <v>5.0153160469594019E-2</v>
      </c>
      <c r="L138" s="588">
        <v>5.0153160469594019E-2</v>
      </c>
      <c r="M138" s="588">
        <v>0</v>
      </c>
      <c r="N138" s="588">
        <v>0</v>
      </c>
      <c r="O138" s="588">
        <v>0</v>
      </c>
      <c r="P138" s="588">
        <v>0</v>
      </c>
      <c r="Q138" s="588">
        <v>0</v>
      </c>
      <c r="R138" s="588">
        <v>0</v>
      </c>
      <c r="S138" s="588">
        <v>0</v>
      </c>
      <c r="T138" s="588">
        <v>0</v>
      </c>
      <c r="U138" s="588">
        <v>0</v>
      </c>
      <c r="V138" s="588">
        <v>0</v>
      </c>
      <c r="W138" s="588">
        <v>0</v>
      </c>
      <c r="X138" s="588">
        <v>0</v>
      </c>
      <c r="Y138" s="588">
        <v>0</v>
      </c>
      <c r="Z138" s="588">
        <v>0</v>
      </c>
      <c r="AA138" s="588">
        <v>0</v>
      </c>
      <c r="AB138" s="588">
        <v>0</v>
      </c>
      <c r="AC138" s="588">
        <v>0</v>
      </c>
      <c r="AD138" s="588">
        <v>0</v>
      </c>
      <c r="AE138" s="588">
        <v>0</v>
      </c>
      <c r="AF138" s="588">
        <v>0</v>
      </c>
      <c r="AG138" s="588">
        <v>0</v>
      </c>
      <c r="AH138" s="588">
        <v>0</v>
      </c>
      <c r="AI138" s="588">
        <v>0</v>
      </c>
      <c r="AJ138" s="147"/>
      <c r="AK138" s="575">
        <v>0</v>
      </c>
      <c r="AL138" s="575">
        <v>0</v>
      </c>
      <c r="AM138" s="575">
        <v>0</v>
      </c>
      <c r="AN138" s="575">
        <v>0</v>
      </c>
      <c r="AO138" s="575">
        <v>9.8903509559669662E-3</v>
      </c>
      <c r="AP138" s="575">
        <v>3.9215195011329668E-2</v>
      </c>
      <c r="AQ138" s="575">
        <v>3.9199396765781748E-2</v>
      </c>
      <c r="AR138" s="575">
        <v>0</v>
      </c>
      <c r="AS138" s="575">
        <v>0</v>
      </c>
      <c r="AT138" s="575">
        <v>0</v>
      </c>
      <c r="AU138" s="575">
        <v>0</v>
      </c>
      <c r="AV138" s="575">
        <v>0</v>
      </c>
      <c r="AW138" s="575">
        <v>0</v>
      </c>
      <c r="AX138" s="575">
        <v>0</v>
      </c>
      <c r="AY138" s="575">
        <v>0</v>
      </c>
      <c r="AZ138" s="575">
        <v>0</v>
      </c>
      <c r="BA138" s="575">
        <v>0</v>
      </c>
      <c r="BB138" s="575">
        <v>0</v>
      </c>
      <c r="BC138" s="575">
        <v>0</v>
      </c>
      <c r="BD138" s="575">
        <v>0</v>
      </c>
      <c r="BE138" s="575">
        <v>0</v>
      </c>
      <c r="BF138" s="575">
        <v>0</v>
      </c>
      <c r="BG138" s="575">
        <v>0</v>
      </c>
      <c r="BH138" s="575">
        <v>0</v>
      </c>
      <c r="BI138" s="575">
        <v>0</v>
      </c>
      <c r="BJ138" s="575">
        <v>0</v>
      </c>
      <c r="BK138" s="575">
        <v>0</v>
      </c>
      <c r="BL138" s="575">
        <v>0</v>
      </c>
      <c r="BM138" s="575">
        <v>0</v>
      </c>
      <c r="BN138" s="575">
        <v>0</v>
      </c>
      <c r="BO138" s="147"/>
      <c r="BP138" s="582">
        <v>0</v>
      </c>
      <c r="BQ138" s="582">
        <v>0</v>
      </c>
      <c r="BR138" s="582">
        <v>0</v>
      </c>
      <c r="BS138" s="582">
        <v>0</v>
      </c>
      <c r="BT138" s="582">
        <v>2.6190191178594095E-3</v>
      </c>
      <c r="BU138" s="582">
        <v>1.0390673674116139E-2</v>
      </c>
      <c r="BV138" s="582">
        <v>1.0390673674116139E-2</v>
      </c>
      <c r="BW138" s="582">
        <v>0</v>
      </c>
      <c r="BX138" s="582">
        <v>0</v>
      </c>
      <c r="BY138" s="582">
        <v>0</v>
      </c>
      <c r="BZ138" s="582">
        <v>0</v>
      </c>
      <c r="CA138" s="582">
        <v>0</v>
      </c>
      <c r="CB138" s="582">
        <v>0</v>
      </c>
      <c r="CC138" s="582">
        <v>0</v>
      </c>
      <c r="CD138" s="582">
        <v>0</v>
      </c>
      <c r="CE138" s="582">
        <v>0</v>
      </c>
      <c r="CF138" s="582">
        <v>0</v>
      </c>
      <c r="CG138" s="582">
        <v>0</v>
      </c>
      <c r="CH138" s="582">
        <v>0</v>
      </c>
      <c r="CI138" s="582">
        <v>0</v>
      </c>
      <c r="CJ138" s="582">
        <v>0</v>
      </c>
      <c r="CK138" s="582">
        <v>0</v>
      </c>
      <c r="CL138" s="582">
        <v>0</v>
      </c>
      <c r="CM138" s="582">
        <v>0</v>
      </c>
      <c r="CN138" s="582">
        <v>0</v>
      </c>
      <c r="CO138" s="582">
        <v>0</v>
      </c>
      <c r="CP138" s="582">
        <v>0</v>
      </c>
      <c r="CQ138" s="582">
        <v>0</v>
      </c>
      <c r="CR138" s="582">
        <v>0</v>
      </c>
      <c r="CS138" s="582">
        <v>0</v>
      </c>
      <c r="CT138" s="218"/>
      <c r="CU138" s="582">
        <v>0</v>
      </c>
      <c r="CV138" s="582">
        <v>0</v>
      </c>
      <c r="CW138" s="582">
        <v>0</v>
      </c>
      <c r="CX138" s="582">
        <v>0</v>
      </c>
      <c r="CY138" s="582">
        <v>2.0490714512047424E-3</v>
      </c>
      <c r="CZ138" s="582">
        <v>8.1245586641860573E-3</v>
      </c>
      <c r="DA138" s="582">
        <v>8.1212856019787123E-3</v>
      </c>
      <c r="DB138" s="582">
        <v>0</v>
      </c>
      <c r="DC138" s="582">
        <v>0</v>
      </c>
      <c r="DD138" s="582">
        <v>0</v>
      </c>
      <c r="DE138" s="582">
        <v>0</v>
      </c>
      <c r="DF138" s="582">
        <v>0</v>
      </c>
      <c r="DG138" s="582">
        <v>0</v>
      </c>
      <c r="DH138" s="582">
        <v>0</v>
      </c>
      <c r="DI138" s="582">
        <v>0</v>
      </c>
      <c r="DJ138" s="582">
        <v>0</v>
      </c>
      <c r="DK138" s="582">
        <v>0</v>
      </c>
      <c r="DL138" s="582">
        <v>0</v>
      </c>
      <c r="DM138" s="582">
        <v>0</v>
      </c>
      <c r="DN138" s="582">
        <v>0</v>
      </c>
      <c r="DO138" s="582">
        <v>0</v>
      </c>
      <c r="DP138" s="582">
        <v>0</v>
      </c>
      <c r="DQ138" s="582">
        <v>0</v>
      </c>
      <c r="DR138" s="582">
        <v>0</v>
      </c>
      <c r="DS138" s="582">
        <v>0</v>
      </c>
      <c r="DT138" s="582">
        <v>0</v>
      </c>
      <c r="DU138" s="582">
        <v>0</v>
      </c>
      <c r="DV138" s="582">
        <v>0</v>
      </c>
      <c r="DW138" s="582">
        <v>0</v>
      </c>
      <c r="DX138" s="582">
        <v>0</v>
      </c>
      <c r="DY138" s="147"/>
      <c r="DZ138" s="575">
        <v>0</v>
      </c>
      <c r="EA138" s="575">
        <v>0</v>
      </c>
      <c r="EB138" s="575">
        <v>0</v>
      </c>
      <c r="EC138" s="575">
        <v>0</v>
      </c>
      <c r="ED138" s="575">
        <v>0</v>
      </c>
      <c r="EE138" s="575">
        <v>0</v>
      </c>
      <c r="EF138" s="575">
        <v>0</v>
      </c>
      <c r="EG138" s="575">
        <v>0</v>
      </c>
      <c r="EH138" s="575">
        <v>0</v>
      </c>
      <c r="EI138" s="575">
        <v>0</v>
      </c>
      <c r="EJ138" s="575">
        <v>0</v>
      </c>
      <c r="EK138" s="575">
        <v>0</v>
      </c>
      <c r="EL138" s="575">
        <v>0</v>
      </c>
      <c r="EM138" s="575">
        <v>0</v>
      </c>
      <c r="EN138" s="575">
        <v>0</v>
      </c>
      <c r="EO138" s="575">
        <v>0</v>
      </c>
      <c r="EP138" s="575">
        <v>0</v>
      </c>
      <c r="EQ138" s="575">
        <v>0</v>
      </c>
      <c r="ER138" s="575">
        <v>0</v>
      </c>
      <c r="ES138" s="575">
        <v>0</v>
      </c>
      <c r="ET138" s="575">
        <v>0</v>
      </c>
      <c r="EU138" s="575">
        <v>0</v>
      </c>
      <c r="EV138" s="575">
        <v>0</v>
      </c>
      <c r="EW138" s="575">
        <v>0</v>
      </c>
      <c r="EX138" s="575">
        <v>0</v>
      </c>
      <c r="EY138" s="575">
        <v>0</v>
      </c>
      <c r="EZ138" s="575">
        <v>0</v>
      </c>
      <c r="FA138" s="575">
        <v>0</v>
      </c>
      <c r="FB138" s="575">
        <v>0</v>
      </c>
      <c r="FC138" s="575">
        <v>0</v>
      </c>
      <c r="FD138" s="147"/>
      <c r="FE138" s="575">
        <v>0</v>
      </c>
      <c r="FF138" s="575">
        <v>0</v>
      </c>
      <c r="FG138" s="575">
        <v>0</v>
      </c>
      <c r="FH138" s="575">
        <v>0</v>
      </c>
      <c r="FI138" s="575">
        <v>0</v>
      </c>
      <c r="FJ138" s="575">
        <v>0</v>
      </c>
      <c r="FK138" s="575">
        <v>0</v>
      </c>
      <c r="FL138" s="575">
        <v>0</v>
      </c>
      <c r="FM138" s="575">
        <v>0</v>
      </c>
      <c r="FN138" s="575">
        <v>0</v>
      </c>
      <c r="FO138" s="575">
        <v>0</v>
      </c>
      <c r="FP138" s="575">
        <v>0</v>
      </c>
      <c r="FQ138" s="575">
        <v>0</v>
      </c>
      <c r="FR138" s="575">
        <v>0</v>
      </c>
      <c r="FS138" s="575">
        <v>0</v>
      </c>
      <c r="FT138" s="575">
        <v>0</v>
      </c>
      <c r="FU138" s="575">
        <v>0</v>
      </c>
      <c r="FV138" s="575">
        <v>0</v>
      </c>
      <c r="FW138" s="575">
        <v>0</v>
      </c>
      <c r="FX138" s="575">
        <v>0</v>
      </c>
      <c r="FY138" s="575">
        <v>0</v>
      </c>
      <c r="FZ138" s="575">
        <v>0</v>
      </c>
      <c r="GA138" s="575">
        <v>0</v>
      </c>
      <c r="GB138" s="575">
        <v>0</v>
      </c>
      <c r="GC138" s="575">
        <v>0</v>
      </c>
      <c r="GD138" s="575">
        <v>0</v>
      </c>
      <c r="GE138" s="575">
        <v>0</v>
      </c>
      <c r="GF138" s="575">
        <v>0</v>
      </c>
      <c r="GG138" s="575">
        <v>0</v>
      </c>
      <c r="GH138" s="575">
        <v>0</v>
      </c>
    </row>
    <row r="139" spans="1:190" x14ac:dyDescent="0.15">
      <c r="A139">
        <f t="shared" si="8"/>
        <v>131</v>
      </c>
      <c r="B139" s="156" t="str">
        <f ca="1">OFFSET(Inputs!$E$10,$A139,0)</f>
        <v>Std B23</v>
      </c>
      <c r="C139" s="44">
        <f ca="1">OFFSET(Inputs!$B$10,$A139,0)</f>
        <v>131</v>
      </c>
      <c r="D139" s="157" t="str">
        <f ca="1">OFFSET(Inputs!$D$10,$A139,0)&amp;" - "&amp;OFFSET(Inputs!$F$10,$A139,0)</f>
        <v>2008 T-24 - Outdoor Lighting</v>
      </c>
      <c r="E139" s="24"/>
      <c r="F139" s="588">
        <v>0</v>
      </c>
      <c r="G139" s="588">
        <v>0</v>
      </c>
      <c r="H139" s="588">
        <v>0</v>
      </c>
      <c r="I139" s="588">
        <v>0</v>
      </c>
      <c r="J139" s="588">
        <v>0.51634385011534778</v>
      </c>
      <c r="K139" s="588">
        <v>2.0485381010011081</v>
      </c>
      <c r="L139" s="588">
        <v>2.0485381010011081</v>
      </c>
      <c r="M139" s="588">
        <v>2.0485381010011081</v>
      </c>
      <c r="N139" s="588">
        <v>2.0485381010011081</v>
      </c>
      <c r="O139" s="588">
        <v>2.0485381010011081</v>
      </c>
      <c r="P139" s="588">
        <v>2.0485381010011081</v>
      </c>
      <c r="Q139" s="588">
        <v>2.0485381010011081</v>
      </c>
      <c r="R139" s="588">
        <v>2.0485381010011081</v>
      </c>
      <c r="S139" s="588">
        <v>2.0485381010011081</v>
      </c>
      <c r="T139" s="588">
        <v>2.0485381010011081</v>
      </c>
      <c r="U139" s="588">
        <v>2.0485381010011081</v>
      </c>
      <c r="V139" s="588">
        <v>2.0485381010011081</v>
      </c>
      <c r="W139" s="588">
        <v>2.0485381010011081</v>
      </c>
      <c r="X139" s="588">
        <v>2.0485381010011081</v>
      </c>
      <c r="Y139" s="588">
        <v>2.0485381010011081</v>
      </c>
      <c r="Z139" s="588">
        <v>2.0485381010011081</v>
      </c>
      <c r="AA139" s="588">
        <v>2.0485381010011081</v>
      </c>
      <c r="AB139" s="588">
        <v>2.0485381010011081</v>
      </c>
      <c r="AC139" s="588">
        <v>2.0485381010011081</v>
      </c>
      <c r="AD139" s="588">
        <v>2.0485381010011081</v>
      </c>
      <c r="AE139" s="588">
        <v>2.0485381010011081</v>
      </c>
      <c r="AF139" s="588">
        <v>2.0485381010011081</v>
      </c>
      <c r="AG139" s="588">
        <v>2.0485381010011081</v>
      </c>
      <c r="AH139" s="588">
        <v>2.0485381010011081</v>
      </c>
      <c r="AI139" s="588">
        <v>2.0485381010011081</v>
      </c>
      <c r="AJ139" s="147"/>
      <c r="AK139" s="575">
        <v>0</v>
      </c>
      <c r="AL139" s="575">
        <v>0</v>
      </c>
      <c r="AM139" s="575">
        <v>0</v>
      </c>
      <c r="AN139" s="575">
        <v>0</v>
      </c>
      <c r="AO139" s="575">
        <v>0.2449411302423182</v>
      </c>
      <c r="AP139" s="575">
        <v>0.92029037783899037</v>
      </c>
      <c r="AQ139" s="575">
        <v>0.8731197152562884</v>
      </c>
      <c r="AR139" s="575">
        <v>0.83057362743659635</v>
      </c>
      <c r="AS139" s="575">
        <v>0.79265211437991423</v>
      </c>
      <c r="AT139" s="575">
        <v>0.75935517608624237</v>
      </c>
      <c r="AU139" s="575">
        <v>0.73037450757137967</v>
      </c>
      <c r="AV139" s="575">
        <v>0.70540180385112583</v>
      </c>
      <c r="AW139" s="575">
        <v>0.68412875994127953</v>
      </c>
      <c r="AX139" s="575">
        <v>0.66593876587344014</v>
      </c>
      <c r="AY139" s="575">
        <v>0.65052351666340691</v>
      </c>
      <c r="AZ139" s="575">
        <v>0.63757470732697896</v>
      </c>
      <c r="BA139" s="575">
        <v>0.62678403287995554</v>
      </c>
      <c r="BB139" s="575">
        <v>0.61784318833813634</v>
      </c>
      <c r="BC139" s="575">
        <v>0.6102897162252201</v>
      </c>
      <c r="BD139" s="575">
        <v>0.60396946404910623</v>
      </c>
      <c r="BE139" s="575">
        <v>0.59888243180979539</v>
      </c>
      <c r="BF139" s="575">
        <v>0.594566162030986</v>
      </c>
      <c r="BG139" s="575">
        <v>0.59102065471267806</v>
      </c>
      <c r="BH139" s="575">
        <v>0.58809175736277197</v>
      </c>
      <c r="BI139" s="575">
        <v>0.58562531748916635</v>
      </c>
      <c r="BJ139" s="575">
        <v>0.58362133509186231</v>
      </c>
      <c r="BK139" s="575">
        <v>0.58207981017085886</v>
      </c>
      <c r="BL139" s="575">
        <v>0.58069243774195622</v>
      </c>
      <c r="BM139" s="575">
        <v>0.57961337029725379</v>
      </c>
      <c r="BN139" s="575">
        <v>0.57868845534465174</v>
      </c>
      <c r="BO139" s="147"/>
      <c r="BP139" s="582">
        <v>0</v>
      </c>
      <c r="BQ139" s="582">
        <v>0</v>
      </c>
      <c r="BR139" s="582">
        <v>0</v>
      </c>
      <c r="BS139" s="582">
        <v>0</v>
      </c>
      <c r="BT139" s="582">
        <v>0</v>
      </c>
      <c r="BU139" s="582">
        <v>0</v>
      </c>
      <c r="BV139" s="582">
        <v>0</v>
      </c>
      <c r="BW139" s="582">
        <v>0</v>
      </c>
      <c r="BX139" s="582">
        <v>0</v>
      </c>
      <c r="BY139" s="582">
        <v>0</v>
      </c>
      <c r="BZ139" s="582">
        <v>0</v>
      </c>
      <c r="CA139" s="582">
        <v>0</v>
      </c>
      <c r="CB139" s="582">
        <v>0</v>
      </c>
      <c r="CC139" s="582">
        <v>0</v>
      </c>
      <c r="CD139" s="582">
        <v>0</v>
      </c>
      <c r="CE139" s="582">
        <v>0</v>
      </c>
      <c r="CF139" s="582">
        <v>0</v>
      </c>
      <c r="CG139" s="582">
        <v>0</v>
      </c>
      <c r="CH139" s="582">
        <v>0</v>
      </c>
      <c r="CI139" s="582">
        <v>0</v>
      </c>
      <c r="CJ139" s="582">
        <v>0</v>
      </c>
      <c r="CK139" s="582">
        <v>0</v>
      </c>
      <c r="CL139" s="582">
        <v>0</v>
      </c>
      <c r="CM139" s="582">
        <v>0</v>
      </c>
      <c r="CN139" s="582">
        <v>0</v>
      </c>
      <c r="CO139" s="582">
        <v>0</v>
      </c>
      <c r="CP139" s="582">
        <v>0</v>
      </c>
      <c r="CQ139" s="582">
        <v>0</v>
      </c>
      <c r="CR139" s="582">
        <v>0</v>
      </c>
      <c r="CS139" s="582">
        <v>0</v>
      </c>
      <c r="CT139" s="218"/>
      <c r="CU139" s="582">
        <v>0</v>
      </c>
      <c r="CV139" s="582">
        <v>0</v>
      </c>
      <c r="CW139" s="582">
        <v>0</v>
      </c>
      <c r="CX139" s="582">
        <v>0</v>
      </c>
      <c r="CY139" s="582">
        <v>0</v>
      </c>
      <c r="CZ139" s="582">
        <v>0</v>
      </c>
      <c r="DA139" s="582">
        <v>0</v>
      </c>
      <c r="DB139" s="582">
        <v>0</v>
      </c>
      <c r="DC139" s="582">
        <v>0</v>
      </c>
      <c r="DD139" s="582">
        <v>0</v>
      </c>
      <c r="DE139" s="582">
        <v>0</v>
      </c>
      <c r="DF139" s="582">
        <v>0</v>
      </c>
      <c r="DG139" s="582">
        <v>0</v>
      </c>
      <c r="DH139" s="582">
        <v>0</v>
      </c>
      <c r="DI139" s="582">
        <v>0</v>
      </c>
      <c r="DJ139" s="582">
        <v>0</v>
      </c>
      <c r="DK139" s="582">
        <v>0</v>
      </c>
      <c r="DL139" s="582">
        <v>0</v>
      </c>
      <c r="DM139" s="582">
        <v>0</v>
      </c>
      <c r="DN139" s="582">
        <v>0</v>
      </c>
      <c r="DO139" s="582">
        <v>0</v>
      </c>
      <c r="DP139" s="582">
        <v>0</v>
      </c>
      <c r="DQ139" s="582">
        <v>0</v>
      </c>
      <c r="DR139" s="582">
        <v>0</v>
      </c>
      <c r="DS139" s="582">
        <v>0</v>
      </c>
      <c r="DT139" s="582">
        <v>0</v>
      </c>
      <c r="DU139" s="582">
        <v>0</v>
      </c>
      <c r="DV139" s="582">
        <v>0</v>
      </c>
      <c r="DW139" s="582">
        <v>0</v>
      </c>
      <c r="DX139" s="582">
        <v>0</v>
      </c>
      <c r="DY139" s="147"/>
      <c r="DZ139" s="575">
        <v>0</v>
      </c>
      <c r="EA139" s="575">
        <v>0</v>
      </c>
      <c r="EB139" s="575">
        <v>0</v>
      </c>
      <c r="EC139" s="575">
        <v>0</v>
      </c>
      <c r="ED139" s="575">
        <v>0</v>
      </c>
      <c r="EE139" s="575">
        <v>0</v>
      </c>
      <c r="EF139" s="575">
        <v>0</v>
      </c>
      <c r="EG139" s="575">
        <v>0</v>
      </c>
      <c r="EH139" s="575">
        <v>0</v>
      </c>
      <c r="EI139" s="575">
        <v>0</v>
      </c>
      <c r="EJ139" s="575">
        <v>0</v>
      </c>
      <c r="EK139" s="575">
        <v>0</v>
      </c>
      <c r="EL139" s="575">
        <v>0</v>
      </c>
      <c r="EM139" s="575">
        <v>0</v>
      </c>
      <c r="EN139" s="575">
        <v>0</v>
      </c>
      <c r="EO139" s="575">
        <v>0</v>
      </c>
      <c r="EP139" s="575">
        <v>0</v>
      </c>
      <c r="EQ139" s="575">
        <v>0</v>
      </c>
      <c r="ER139" s="575">
        <v>0</v>
      </c>
      <c r="ES139" s="575">
        <v>0</v>
      </c>
      <c r="ET139" s="575">
        <v>0</v>
      </c>
      <c r="EU139" s="575">
        <v>0</v>
      </c>
      <c r="EV139" s="575">
        <v>0</v>
      </c>
      <c r="EW139" s="575">
        <v>0</v>
      </c>
      <c r="EX139" s="575">
        <v>0</v>
      </c>
      <c r="EY139" s="575">
        <v>0</v>
      </c>
      <c r="EZ139" s="575">
        <v>0</v>
      </c>
      <c r="FA139" s="575">
        <v>0</v>
      </c>
      <c r="FB139" s="575">
        <v>0</v>
      </c>
      <c r="FC139" s="575">
        <v>0</v>
      </c>
      <c r="FD139" s="147"/>
      <c r="FE139" s="575">
        <v>0</v>
      </c>
      <c r="FF139" s="575">
        <v>0</v>
      </c>
      <c r="FG139" s="575">
        <v>0</v>
      </c>
      <c r="FH139" s="575">
        <v>0</v>
      </c>
      <c r="FI139" s="575">
        <v>0</v>
      </c>
      <c r="FJ139" s="575">
        <v>0</v>
      </c>
      <c r="FK139" s="575">
        <v>0</v>
      </c>
      <c r="FL139" s="575">
        <v>0</v>
      </c>
      <c r="FM139" s="575">
        <v>0</v>
      </c>
      <c r="FN139" s="575">
        <v>0</v>
      </c>
      <c r="FO139" s="575">
        <v>0</v>
      </c>
      <c r="FP139" s="575">
        <v>0</v>
      </c>
      <c r="FQ139" s="575">
        <v>0</v>
      </c>
      <c r="FR139" s="575">
        <v>0</v>
      </c>
      <c r="FS139" s="575">
        <v>0</v>
      </c>
      <c r="FT139" s="575">
        <v>0</v>
      </c>
      <c r="FU139" s="575">
        <v>0</v>
      </c>
      <c r="FV139" s="575">
        <v>0</v>
      </c>
      <c r="FW139" s="575">
        <v>0</v>
      </c>
      <c r="FX139" s="575">
        <v>0</v>
      </c>
      <c r="FY139" s="575">
        <v>0</v>
      </c>
      <c r="FZ139" s="575">
        <v>0</v>
      </c>
      <c r="GA139" s="575">
        <v>0</v>
      </c>
      <c r="GB139" s="575">
        <v>0</v>
      </c>
      <c r="GC139" s="575">
        <v>0</v>
      </c>
      <c r="GD139" s="575">
        <v>0</v>
      </c>
      <c r="GE139" s="575">
        <v>0</v>
      </c>
      <c r="GF139" s="575">
        <v>0</v>
      </c>
      <c r="GG139" s="575">
        <v>0</v>
      </c>
      <c r="GH139" s="575">
        <v>0</v>
      </c>
    </row>
    <row r="140" spans="1:190" x14ac:dyDescent="0.15">
      <c r="A140">
        <f t="shared" si="8"/>
        <v>132</v>
      </c>
      <c r="B140" s="156" t="str">
        <f ca="1">OFFSET(Inputs!$E$10,$A140,0)</f>
        <v>Std B24</v>
      </c>
      <c r="C140" s="44">
        <f ca="1">OFFSET(Inputs!$B$10,$A140,0)</f>
        <v>132</v>
      </c>
      <c r="D140" s="157" t="str">
        <f ca="1">OFFSET(Inputs!$D$10,$A140,0)&amp;" - "&amp;OFFSET(Inputs!$F$10,$A140,0)</f>
        <v>2008 T-24 - Outdoor Signs</v>
      </c>
      <c r="E140" s="24"/>
      <c r="F140" s="588">
        <v>0</v>
      </c>
      <c r="G140" s="588">
        <v>0</v>
      </c>
      <c r="H140" s="588">
        <v>0</v>
      </c>
      <c r="I140" s="588">
        <v>0</v>
      </c>
      <c r="J140" s="588">
        <v>7.9947747722377074E-2</v>
      </c>
      <c r="K140" s="588">
        <v>0.31718399911595252</v>
      </c>
      <c r="L140" s="588">
        <v>0.31718399911595252</v>
      </c>
      <c r="M140" s="588">
        <v>0.31718399911595252</v>
      </c>
      <c r="N140" s="588">
        <v>0.31718399911595252</v>
      </c>
      <c r="O140" s="588">
        <v>0.31718399911595252</v>
      </c>
      <c r="P140" s="588">
        <v>0.31718399911595252</v>
      </c>
      <c r="Q140" s="588">
        <v>0.31718399911595252</v>
      </c>
      <c r="R140" s="588">
        <v>0.31718399911595252</v>
      </c>
      <c r="S140" s="588">
        <v>0.31718399911595252</v>
      </c>
      <c r="T140" s="588">
        <v>0.31718399911595252</v>
      </c>
      <c r="U140" s="588">
        <v>0.31718399911595252</v>
      </c>
      <c r="V140" s="588">
        <v>0.31718399911595252</v>
      </c>
      <c r="W140" s="588">
        <v>0.31718399911595252</v>
      </c>
      <c r="X140" s="588">
        <v>0.31718399911595252</v>
      </c>
      <c r="Y140" s="588">
        <v>0.31718399911595252</v>
      </c>
      <c r="Z140" s="588">
        <v>0.31718399911595252</v>
      </c>
      <c r="AA140" s="588">
        <v>0.31718399911595252</v>
      </c>
      <c r="AB140" s="588">
        <v>0.31718399911595252</v>
      </c>
      <c r="AC140" s="588">
        <v>0.31718399911595252</v>
      </c>
      <c r="AD140" s="588">
        <v>0.31718399911595252</v>
      </c>
      <c r="AE140" s="588">
        <v>0.31718399911595252</v>
      </c>
      <c r="AF140" s="588">
        <v>0.31718399911595252</v>
      </c>
      <c r="AG140" s="588">
        <v>0.31718399911595252</v>
      </c>
      <c r="AH140" s="588">
        <v>0.31718399911595252</v>
      </c>
      <c r="AI140" s="588">
        <v>0.31718399911595252</v>
      </c>
      <c r="AJ140" s="147"/>
      <c r="AK140" s="575">
        <v>0</v>
      </c>
      <c r="AL140" s="575">
        <v>0</v>
      </c>
      <c r="AM140" s="575">
        <v>0</v>
      </c>
      <c r="AN140" s="575">
        <v>0</v>
      </c>
      <c r="AO140" s="575">
        <v>6.091858480949687E-2</v>
      </c>
      <c r="AP140" s="575">
        <v>0.24080292028883998</v>
      </c>
      <c r="AQ140" s="575">
        <v>0.23986881341144348</v>
      </c>
      <c r="AR140" s="575">
        <v>0.2389101247741155</v>
      </c>
      <c r="AS140" s="575">
        <v>0.23797601789671904</v>
      </c>
      <c r="AT140" s="575">
        <v>0.23711565629911702</v>
      </c>
      <c r="AU140" s="575">
        <v>0.23630445822137797</v>
      </c>
      <c r="AV140" s="575">
        <v>0.23561616894329634</v>
      </c>
      <c r="AW140" s="575">
        <v>0.23502620670494068</v>
      </c>
      <c r="AX140" s="575">
        <v>0.23450998974637946</v>
      </c>
      <c r="AY140" s="575">
        <v>0.2341166815874757</v>
      </c>
      <c r="AZ140" s="575">
        <v>0.23379711870836634</v>
      </c>
      <c r="BA140" s="575">
        <v>0.23352671934912</v>
      </c>
      <c r="BB140" s="575">
        <v>0.23333006526966812</v>
      </c>
      <c r="BC140" s="575">
        <v>0.23318257471007919</v>
      </c>
      <c r="BD140" s="575">
        <v>0.23305966591042176</v>
      </c>
      <c r="BE140" s="575">
        <v>0.23296133887069584</v>
      </c>
      <c r="BF140" s="575">
        <v>0.23288759359090136</v>
      </c>
      <c r="BG140" s="575">
        <v>0.23283843007103838</v>
      </c>
      <c r="BH140" s="575">
        <v>0.23278926655117541</v>
      </c>
      <c r="BI140" s="575">
        <v>0.23276468479124393</v>
      </c>
      <c r="BJ140" s="575">
        <v>0.23274010303131246</v>
      </c>
      <c r="BK140" s="575">
        <v>0.23271552127138093</v>
      </c>
      <c r="BL140" s="575">
        <v>0.23271552127138093</v>
      </c>
      <c r="BM140" s="575">
        <v>0.23269093951144948</v>
      </c>
      <c r="BN140" s="575">
        <v>0.23269093951144948</v>
      </c>
      <c r="BO140" s="147"/>
      <c r="BP140" s="582">
        <v>0</v>
      </c>
      <c r="BQ140" s="582">
        <v>0</v>
      </c>
      <c r="BR140" s="582">
        <v>0</v>
      </c>
      <c r="BS140" s="582">
        <v>0</v>
      </c>
      <c r="BT140" s="582">
        <v>0</v>
      </c>
      <c r="BU140" s="582">
        <v>0</v>
      </c>
      <c r="BV140" s="582">
        <v>0</v>
      </c>
      <c r="BW140" s="582">
        <v>0</v>
      </c>
      <c r="BX140" s="582">
        <v>0</v>
      </c>
      <c r="BY140" s="582">
        <v>0</v>
      </c>
      <c r="BZ140" s="582">
        <v>0</v>
      </c>
      <c r="CA140" s="582">
        <v>0</v>
      </c>
      <c r="CB140" s="582">
        <v>0</v>
      </c>
      <c r="CC140" s="582">
        <v>0</v>
      </c>
      <c r="CD140" s="582">
        <v>0</v>
      </c>
      <c r="CE140" s="582">
        <v>0</v>
      </c>
      <c r="CF140" s="582">
        <v>0</v>
      </c>
      <c r="CG140" s="582">
        <v>0</v>
      </c>
      <c r="CH140" s="582">
        <v>0</v>
      </c>
      <c r="CI140" s="582">
        <v>0</v>
      </c>
      <c r="CJ140" s="582">
        <v>0</v>
      </c>
      <c r="CK140" s="582">
        <v>0</v>
      </c>
      <c r="CL140" s="582">
        <v>0</v>
      </c>
      <c r="CM140" s="582">
        <v>0</v>
      </c>
      <c r="CN140" s="582">
        <v>0</v>
      </c>
      <c r="CO140" s="582">
        <v>0</v>
      </c>
      <c r="CP140" s="582">
        <v>0</v>
      </c>
      <c r="CQ140" s="582">
        <v>0</v>
      </c>
      <c r="CR140" s="582">
        <v>0</v>
      </c>
      <c r="CS140" s="582">
        <v>0</v>
      </c>
      <c r="CT140" s="218"/>
      <c r="CU140" s="582">
        <v>0</v>
      </c>
      <c r="CV140" s="582">
        <v>0</v>
      </c>
      <c r="CW140" s="582">
        <v>0</v>
      </c>
      <c r="CX140" s="582">
        <v>0</v>
      </c>
      <c r="CY140" s="582">
        <v>0</v>
      </c>
      <c r="CZ140" s="582">
        <v>0</v>
      </c>
      <c r="DA140" s="582">
        <v>0</v>
      </c>
      <c r="DB140" s="582">
        <v>0</v>
      </c>
      <c r="DC140" s="582">
        <v>0</v>
      </c>
      <c r="DD140" s="582">
        <v>0</v>
      </c>
      <c r="DE140" s="582">
        <v>0</v>
      </c>
      <c r="DF140" s="582">
        <v>0</v>
      </c>
      <c r="DG140" s="582">
        <v>0</v>
      </c>
      <c r="DH140" s="582">
        <v>0</v>
      </c>
      <c r="DI140" s="582">
        <v>0</v>
      </c>
      <c r="DJ140" s="582">
        <v>0</v>
      </c>
      <c r="DK140" s="582">
        <v>0</v>
      </c>
      <c r="DL140" s="582">
        <v>0</v>
      </c>
      <c r="DM140" s="582">
        <v>0</v>
      </c>
      <c r="DN140" s="582">
        <v>0</v>
      </c>
      <c r="DO140" s="582">
        <v>0</v>
      </c>
      <c r="DP140" s="582">
        <v>0</v>
      </c>
      <c r="DQ140" s="582">
        <v>0</v>
      </c>
      <c r="DR140" s="582">
        <v>0</v>
      </c>
      <c r="DS140" s="582">
        <v>0</v>
      </c>
      <c r="DT140" s="582">
        <v>0</v>
      </c>
      <c r="DU140" s="582">
        <v>0</v>
      </c>
      <c r="DV140" s="582">
        <v>0</v>
      </c>
      <c r="DW140" s="582">
        <v>0</v>
      </c>
      <c r="DX140" s="582">
        <v>0</v>
      </c>
      <c r="DY140" s="147"/>
      <c r="DZ140" s="575">
        <v>0</v>
      </c>
      <c r="EA140" s="575">
        <v>0</v>
      </c>
      <c r="EB140" s="575">
        <v>0</v>
      </c>
      <c r="EC140" s="575">
        <v>0</v>
      </c>
      <c r="ED140" s="575">
        <v>0</v>
      </c>
      <c r="EE140" s="575">
        <v>0</v>
      </c>
      <c r="EF140" s="575">
        <v>0</v>
      </c>
      <c r="EG140" s="575">
        <v>0</v>
      </c>
      <c r="EH140" s="575">
        <v>0</v>
      </c>
      <c r="EI140" s="575">
        <v>0</v>
      </c>
      <c r="EJ140" s="575">
        <v>0</v>
      </c>
      <c r="EK140" s="575">
        <v>0</v>
      </c>
      <c r="EL140" s="575">
        <v>0</v>
      </c>
      <c r="EM140" s="575">
        <v>0</v>
      </c>
      <c r="EN140" s="575">
        <v>0</v>
      </c>
      <c r="EO140" s="575">
        <v>0</v>
      </c>
      <c r="EP140" s="575">
        <v>0</v>
      </c>
      <c r="EQ140" s="575">
        <v>0</v>
      </c>
      <c r="ER140" s="575">
        <v>0</v>
      </c>
      <c r="ES140" s="575">
        <v>0</v>
      </c>
      <c r="ET140" s="575">
        <v>0</v>
      </c>
      <c r="EU140" s="575">
        <v>0</v>
      </c>
      <c r="EV140" s="575">
        <v>0</v>
      </c>
      <c r="EW140" s="575">
        <v>0</v>
      </c>
      <c r="EX140" s="575">
        <v>0</v>
      </c>
      <c r="EY140" s="575">
        <v>0</v>
      </c>
      <c r="EZ140" s="575">
        <v>0</v>
      </c>
      <c r="FA140" s="575">
        <v>0</v>
      </c>
      <c r="FB140" s="575">
        <v>0</v>
      </c>
      <c r="FC140" s="575">
        <v>0</v>
      </c>
      <c r="FD140" s="147"/>
      <c r="FE140" s="575">
        <v>0</v>
      </c>
      <c r="FF140" s="575">
        <v>0</v>
      </c>
      <c r="FG140" s="575">
        <v>0</v>
      </c>
      <c r="FH140" s="575">
        <v>0</v>
      </c>
      <c r="FI140" s="575">
        <v>0</v>
      </c>
      <c r="FJ140" s="575">
        <v>0</v>
      </c>
      <c r="FK140" s="575">
        <v>0</v>
      </c>
      <c r="FL140" s="575">
        <v>0</v>
      </c>
      <c r="FM140" s="575">
        <v>0</v>
      </c>
      <c r="FN140" s="575">
        <v>0</v>
      </c>
      <c r="FO140" s="575">
        <v>0</v>
      </c>
      <c r="FP140" s="575">
        <v>0</v>
      </c>
      <c r="FQ140" s="575">
        <v>0</v>
      </c>
      <c r="FR140" s="575">
        <v>0</v>
      </c>
      <c r="FS140" s="575">
        <v>0</v>
      </c>
      <c r="FT140" s="575">
        <v>0</v>
      </c>
      <c r="FU140" s="575">
        <v>0</v>
      </c>
      <c r="FV140" s="575">
        <v>0</v>
      </c>
      <c r="FW140" s="575">
        <v>0</v>
      </c>
      <c r="FX140" s="575">
        <v>0</v>
      </c>
      <c r="FY140" s="575">
        <v>0</v>
      </c>
      <c r="FZ140" s="575">
        <v>0</v>
      </c>
      <c r="GA140" s="575">
        <v>0</v>
      </c>
      <c r="GB140" s="575">
        <v>0</v>
      </c>
      <c r="GC140" s="575">
        <v>0</v>
      </c>
      <c r="GD140" s="575">
        <v>0</v>
      </c>
      <c r="GE140" s="575">
        <v>0</v>
      </c>
      <c r="GF140" s="575">
        <v>0</v>
      </c>
      <c r="GG140" s="575">
        <v>0</v>
      </c>
      <c r="GH140" s="575">
        <v>0</v>
      </c>
    </row>
    <row r="141" spans="1:190" x14ac:dyDescent="0.15">
      <c r="A141">
        <f t="shared" si="8"/>
        <v>133</v>
      </c>
      <c r="B141" s="156" t="str">
        <f ca="1">OFFSET(Inputs!$E$10,$A141,0)</f>
        <v>Std B26</v>
      </c>
      <c r="C141" s="44">
        <f ca="1">OFFSET(Inputs!$B$10,$A141,0)</f>
        <v>133</v>
      </c>
      <c r="D141" s="157" t="str">
        <f ca="1">OFFSET(Inputs!$D$10,$A141,0)&amp;" - "&amp;OFFSET(Inputs!$F$10,$A141,0)</f>
        <v>2008 T-24 - Refrigerated warehouses</v>
      </c>
      <c r="E141" s="24"/>
      <c r="F141" s="588">
        <v>0</v>
      </c>
      <c r="G141" s="588">
        <v>0</v>
      </c>
      <c r="H141" s="588">
        <v>0</v>
      </c>
      <c r="I141" s="588">
        <v>0</v>
      </c>
      <c r="J141" s="588">
        <v>5.6895045920445364E-2</v>
      </c>
      <c r="K141" s="588">
        <v>0.2257249104452452</v>
      </c>
      <c r="L141" s="588">
        <v>0.2257249104452452</v>
      </c>
      <c r="M141" s="588">
        <v>0.2257249104452452</v>
      </c>
      <c r="N141" s="588">
        <v>0.2257249104452452</v>
      </c>
      <c r="O141" s="588">
        <v>0.2257249104452452</v>
      </c>
      <c r="P141" s="588">
        <v>0.2257249104452452</v>
      </c>
      <c r="Q141" s="588">
        <v>0.2257249104452452</v>
      </c>
      <c r="R141" s="588">
        <v>0.2257249104452452</v>
      </c>
      <c r="S141" s="588">
        <v>0.2257249104452452</v>
      </c>
      <c r="T141" s="588">
        <v>0.2257249104452452</v>
      </c>
      <c r="U141" s="588">
        <v>0.2257249104452452</v>
      </c>
      <c r="V141" s="588">
        <v>0.2257249104452452</v>
      </c>
      <c r="W141" s="588">
        <v>0.2257249104452452</v>
      </c>
      <c r="X141" s="588">
        <v>0.2257249104452452</v>
      </c>
      <c r="Y141" s="588">
        <v>0.2257249104452452</v>
      </c>
      <c r="Z141" s="588">
        <v>0.2257249104452452</v>
      </c>
      <c r="AA141" s="588">
        <v>0.2257249104452452</v>
      </c>
      <c r="AB141" s="588">
        <v>0.2257249104452452</v>
      </c>
      <c r="AC141" s="588">
        <v>0.2257249104452452</v>
      </c>
      <c r="AD141" s="588">
        <v>0.2257249104452452</v>
      </c>
      <c r="AE141" s="588">
        <v>0.2257249104452452</v>
      </c>
      <c r="AF141" s="588">
        <v>0.2257249104452452</v>
      </c>
      <c r="AG141" s="588">
        <v>0.2257249104452452</v>
      </c>
      <c r="AH141" s="588">
        <v>0.2257249104452452</v>
      </c>
      <c r="AI141" s="588">
        <v>0.2257249104452452</v>
      </c>
      <c r="AJ141" s="147"/>
      <c r="AK141" s="575">
        <v>0</v>
      </c>
      <c r="AL141" s="575">
        <v>0</v>
      </c>
      <c r="AM141" s="575">
        <v>0</v>
      </c>
      <c r="AN141" s="575">
        <v>0</v>
      </c>
      <c r="AO141" s="575">
        <v>3.7688743465135462E-2</v>
      </c>
      <c r="AP141" s="575">
        <v>0.14577213140344236</v>
      </c>
      <c r="AQ141" s="575">
        <v>0.14195032651346629</v>
      </c>
      <c r="AR141" s="575">
        <v>0.13824742222006728</v>
      </c>
      <c r="AS141" s="575">
        <v>0.1347823191198223</v>
      </c>
      <c r="AT141" s="575">
        <v>0.13170788940833048</v>
      </c>
      <c r="AU141" s="575">
        <v>0.1290411188851027</v>
      </c>
      <c r="AV141" s="575">
        <v>0.12683296494867211</v>
      </c>
      <c r="AW141" s="575">
        <v>0.12501548440099461</v>
      </c>
      <c r="AX141" s="575">
        <v>0.12357169144255922</v>
      </c>
      <c r="AY141" s="575">
        <v>0.1224506286748329</v>
      </c>
      <c r="AZ141" s="575">
        <v>0.12158435289977164</v>
      </c>
      <c r="BA141" s="575">
        <v>0.12090492091933146</v>
      </c>
      <c r="BB141" s="575">
        <v>0.12041233273351232</v>
      </c>
      <c r="BC141" s="575">
        <v>0.12002165934475921</v>
      </c>
      <c r="BD141" s="575">
        <v>0.11973290075307215</v>
      </c>
      <c r="BE141" s="575">
        <v>0.1195290711589401</v>
      </c>
      <c r="BF141" s="575">
        <v>0.11935921316383004</v>
      </c>
      <c r="BG141" s="575">
        <v>0.119240312567253</v>
      </c>
      <c r="BH141" s="575">
        <v>0.119155383569698</v>
      </c>
      <c r="BI141" s="575">
        <v>0.11908744037165397</v>
      </c>
      <c r="BJ141" s="575">
        <v>0.11903648297312096</v>
      </c>
      <c r="BK141" s="575">
        <v>0.11900251137409894</v>
      </c>
      <c r="BL141" s="575">
        <v>0.11898552557458794</v>
      </c>
      <c r="BM141" s="575">
        <v>0.11895155397556592</v>
      </c>
      <c r="BN141" s="575">
        <v>0.11893456817605493</v>
      </c>
      <c r="BO141" s="147"/>
      <c r="BP141" s="582">
        <v>0</v>
      </c>
      <c r="BQ141" s="582">
        <v>0</v>
      </c>
      <c r="BR141" s="582">
        <v>0</v>
      </c>
      <c r="BS141" s="582">
        <v>0</v>
      </c>
      <c r="BT141" s="582">
        <v>9.3624759109593638E-3</v>
      </c>
      <c r="BU141" s="582">
        <v>3.7144605516306176E-2</v>
      </c>
      <c r="BV141" s="582">
        <v>3.7144605516306176E-2</v>
      </c>
      <c r="BW141" s="582">
        <v>3.7144605516306176E-2</v>
      </c>
      <c r="BX141" s="582">
        <v>3.7144605516306176E-2</v>
      </c>
      <c r="BY141" s="582">
        <v>3.7144605516306176E-2</v>
      </c>
      <c r="BZ141" s="582">
        <v>3.7144605516306176E-2</v>
      </c>
      <c r="CA141" s="582">
        <v>3.7144605516306176E-2</v>
      </c>
      <c r="CB141" s="582">
        <v>3.7144605516306176E-2</v>
      </c>
      <c r="CC141" s="582">
        <v>3.7144605516306176E-2</v>
      </c>
      <c r="CD141" s="582">
        <v>3.7144605516306176E-2</v>
      </c>
      <c r="CE141" s="582">
        <v>3.7144605516306176E-2</v>
      </c>
      <c r="CF141" s="582">
        <v>3.7144605516306176E-2</v>
      </c>
      <c r="CG141" s="582">
        <v>3.7144605516306176E-2</v>
      </c>
      <c r="CH141" s="582">
        <v>3.7144605516306176E-2</v>
      </c>
      <c r="CI141" s="582">
        <v>3.7144605516306176E-2</v>
      </c>
      <c r="CJ141" s="582">
        <v>3.7144605516306176E-2</v>
      </c>
      <c r="CK141" s="582">
        <v>3.7144605516306176E-2</v>
      </c>
      <c r="CL141" s="582">
        <v>3.7144605516306176E-2</v>
      </c>
      <c r="CM141" s="582">
        <v>3.7144605516306176E-2</v>
      </c>
      <c r="CN141" s="582">
        <v>3.7144605516306176E-2</v>
      </c>
      <c r="CO141" s="582">
        <v>3.7144605516306176E-2</v>
      </c>
      <c r="CP141" s="582">
        <v>3.7144605516306176E-2</v>
      </c>
      <c r="CQ141" s="582">
        <v>3.7144605516306176E-2</v>
      </c>
      <c r="CR141" s="582">
        <v>3.7144605516306176E-2</v>
      </c>
      <c r="CS141" s="582">
        <v>3.7144605516306176E-2</v>
      </c>
      <c r="CT141" s="218"/>
      <c r="CU141" s="582">
        <v>0</v>
      </c>
      <c r="CV141" s="582">
        <v>0</v>
      </c>
      <c r="CW141" s="582">
        <v>0</v>
      </c>
      <c r="CX141" s="582">
        <v>0</v>
      </c>
      <c r="CY141" s="582">
        <v>6.2019451271741891E-3</v>
      </c>
      <c r="CZ141" s="582">
        <v>2.3987819091705703E-2</v>
      </c>
      <c r="DA141" s="582">
        <v>2.3358914489557746E-2</v>
      </c>
      <c r="DB141" s="582">
        <v>2.2749575808365497E-2</v>
      </c>
      <c r="DC141" s="582">
        <v>2.2179368969084685E-2</v>
      </c>
      <c r="DD141" s="582">
        <v>2.1673450155801213E-2</v>
      </c>
      <c r="DE141" s="582">
        <v>2.1234614500080191E-2</v>
      </c>
      <c r="DF141" s="582">
        <v>2.0871247396616929E-2</v>
      </c>
      <c r="DG141" s="582">
        <v>2.0572168319151009E-2</v>
      </c>
      <c r="DH141" s="582">
        <v>2.0334582136117333E-2</v>
      </c>
      <c r="DI141" s="582">
        <v>2.0150103452820603E-2</v>
      </c>
      <c r="DJ141" s="582">
        <v>2.0007551743000399E-2</v>
      </c>
      <c r="DK141" s="582">
        <v>1.9895746480396315E-2</v>
      </c>
      <c r="DL141" s="582">
        <v>1.9814687665008355E-2</v>
      </c>
      <c r="DM141" s="582">
        <v>1.9750399639011009E-2</v>
      </c>
      <c r="DN141" s="582">
        <v>1.9702882402404278E-2</v>
      </c>
      <c r="DO141" s="582">
        <v>1.9669340823623052E-2</v>
      </c>
      <c r="DP141" s="582">
        <v>1.9641389507972031E-2</v>
      </c>
      <c r="DQ141" s="582">
        <v>1.9621823587016318E-2</v>
      </c>
      <c r="DR141" s="582">
        <v>1.9607847929190805E-2</v>
      </c>
      <c r="DS141" s="582">
        <v>1.9596667402930399E-2</v>
      </c>
      <c r="DT141" s="582">
        <v>1.9588282008235092E-2</v>
      </c>
      <c r="DU141" s="582">
        <v>1.9582691745104887E-2</v>
      </c>
      <c r="DV141" s="582">
        <v>1.9579896613539788E-2</v>
      </c>
      <c r="DW141" s="582">
        <v>1.9574306350409579E-2</v>
      </c>
      <c r="DX141" s="582">
        <v>1.9571511218844481E-2</v>
      </c>
      <c r="DY141" s="147"/>
      <c r="DZ141" s="575">
        <v>0</v>
      </c>
      <c r="EA141" s="575">
        <v>0</v>
      </c>
      <c r="EB141" s="575">
        <v>0</v>
      </c>
      <c r="EC141" s="575">
        <v>0</v>
      </c>
      <c r="ED141" s="575">
        <v>0</v>
      </c>
      <c r="EE141" s="575">
        <v>0</v>
      </c>
      <c r="EF141" s="575">
        <v>0</v>
      </c>
      <c r="EG141" s="575">
        <v>0</v>
      </c>
      <c r="EH141" s="575">
        <v>0</v>
      </c>
      <c r="EI141" s="575">
        <v>0</v>
      </c>
      <c r="EJ141" s="575">
        <v>0</v>
      </c>
      <c r="EK141" s="575">
        <v>0</v>
      </c>
      <c r="EL141" s="575">
        <v>0</v>
      </c>
      <c r="EM141" s="575">
        <v>0</v>
      </c>
      <c r="EN141" s="575">
        <v>0</v>
      </c>
      <c r="EO141" s="575">
        <v>0</v>
      </c>
      <c r="EP141" s="575">
        <v>0</v>
      </c>
      <c r="EQ141" s="575">
        <v>0</v>
      </c>
      <c r="ER141" s="575">
        <v>0</v>
      </c>
      <c r="ES141" s="575">
        <v>0</v>
      </c>
      <c r="ET141" s="575">
        <v>0</v>
      </c>
      <c r="EU141" s="575">
        <v>0</v>
      </c>
      <c r="EV141" s="575">
        <v>0</v>
      </c>
      <c r="EW141" s="575">
        <v>0</v>
      </c>
      <c r="EX141" s="575">
        <v>0</v>
      </c>
      <c r="EY141" s="575">
        <v>0</v>
      </c>
      <c r="EZ141" s="575">
        <v>0</v>
      </c>
      <c r="FA141" s="575">
        <v>0</v>
      </c>
      <c r="FB141" s="575">
        <v>0</v>
      </c>
      <c r="FC141" s="575">
        <v>0</v>
      </c>
      <c r="FD141" s="147"/>
      <c r="FE141" s="575">
        <v>0</v>
      </c>
      <c r="FF141" s="575">
        <v>0</v>
      </c>
      <c r="FG141" s="575">
        <v>0</v>
      </c>
      <c r="FH141" s="575">
        <v>0</v>
      </c>
      <c r="FI141" s="575">
        <v>0</v>
      </c>
      <c r="FJ141" s="575">
        <v>0</v>
      </c>
      <c r="FK141" s="575">
        <v>0</v>
      </c>
      <c r="FL141" s="575">
        <v>0</v>
      </c>
      <c r="FM141" s="575">
        <v>0</v>
      </c>
      <c r="FN141" s="575">
        <v>0</v>
      </c>
      <c r="FO141" s="575">
        <v>0</v>
      </c>
      <c r="FP141" s="575">
        <v>0</v>
      </c>
      <c r="FQ141" s="575">
        <v>0</v>
      </c>
      <c r="FR141" s="575">
        <v>0</v>
      </c>
      <c r="FS141" s="575">
        <v>0</v>
      </c>
      <c r="FT141" s="575">
        <v>0</v>
      </c>
      <c r="FU141" s="575">
        <v>0</v>
      </c>
      <c r="FV141" s="575">
        <v>0</v>
      </c>
      <c r="FW141" s="575">
        <v>0</v>
      </c>
      <c r="FX141" s="575">
        <v>0</v>
      </c>
      <c r="FY141" s="575">
        <v>0</v>
      </c>
      <c r="FZ141" s="575">
        <v>0</v>
      </c>
      <c r="GA141" s="575">
        <v>0</v>
      </c>
      <c r="GB141" s="575">
        <v>0</v>
      </c>
      <c r="GC141" s="575">
        <v>0</v>
      </c>
      <c r="GD141" s="575">
        <v>0</v>
      </c>
      <c r="GE141" s="575">
        <v>0</v>
      </c>
      <c r="GF141" s="575">
        <v>0</v>
      </c>
      <c r="GG141" s="575">
        <v>0</v>
      </c>
      <c r="GH141" s="575">
        <v>0</v>
      </c>
    </row>
    <row r="142" spans="1:190" x14ac:dyDescent="0.15">
      <c r="A142">
        <f t="shared" si="8"/>
        <v>134</v>
      </c>
      <c r="B142" s="156" t="str">
        <f ca="1">OFFSET(Inputs!$E$10,$A142,0)</f>
        <v>Std B27</v>
      </c>
      <c r="C142" s="44">
        <f ca="1">OFFSET(Inputs!$B$10,$A142,0)</f>
        <v>134</v>
      </c>
      <c r="D142" s="157" t="str">
        <f ca="1">OFFSET(Inputs!$D$10,$A142,0)&amp;" - "&amp;OFFSET(Inputs!$F$10,$A142,0)</f>
        <v>2008 T-24 - DDC to Zone</v>
      </c>
      <c r="E142" s="24"/>
      <c r="F142" s="588">
        <v>0</v>
      </c>
      <c r="G142" s="588">
        <v>0</v>
      </c>
      <c r="H142" s="588">
        <v>0</v>
      </c>
      <c r="I142" s="588">
        <v>0</v>
      </c>
      <c r="J142" s="588">
        <v>9.7215479217649499</v>
      </c>
      <c r="K142" s="588">
        <v>38.569184689610942</v>
      </c>
      <c r="L142" s="588">
        <v>38.569184689610942</v>
      </c>
      <c r="M142" s="588">
        <v>38.569184689610942</v>
      </c>
      <c r="N142" s="588">
        <v>38.569184689610942</v>
      </c>
      <c r="O142" s="588">
        <v>38.569184689610942</v>
      </c>
      <c r="P142" s="588">
        <v>38.569184689610942</v>
      </c>
      <c r="Q142" s="588">
        <v>38.569184689610942</v>
      </c>
      <c r="R142" s="588">
        <v>38.569184689610942</v>
      </c>
      <c r="S142" s="588">
        <v>38.569184689610942</v>
      </c>
      <c r="T142" s="588">
        <v>38.569184689610942</v>
      </c>
      <c r="U142" s="588">
        <v>38.569184689610942</v>
      </c>
      <c r="V142" s="588">
        <v>38.569184689610942</v>
      </c>
      <c r="W142" s="588">
        <v>38.569184689610942</v>
      </c>
      <c r="X142" s="588">
        <v>38.569184689610942</v>
      </c>
      <c r="Y142" s="588">
        <v>38.569184689610942</v>
      </c>
      <c r="Z142" s="588">
        <v>38.569184689610942</v>
      </c>
      <c r="AA142" s="588">
        <v>38.569184689610942</v>
      </c>
      <c r="AB142" s="588">
        <v>38.569184689610942</v>
      </c>
      <c r="AC142" s="588">
        <v>38.569184689610942</v>
      </c>
      <c r="AD142" s="588">
        <v>38.569184689610942</v>
      </c>
      <c r="AE142" s="588">
        <v>38.569184689610942</v>
      </c>
      <c r="AF142" s="588">
        <v>38.569184689610942</v>
      </c>
      <c r="AG142" s="588">
        <v>38.569184689610942</v>
      </c>
      <c r="AH142" s="588">
        <v>38.569184689610942</v>
      </c>
      <c r="AI142" s="588">
        <v>38.569184689610942</v>
      </c>
      <c r="AJ142" s="147"/>
      <c r="AK142" s="575">
        <v>0</v>
      </c>
      <c r="AL142" s="575">
        <v>0</v>
      </c>
      <c r="AM142" s="575">
        <v>0</v>
      </c>
      <c r="AN142" s="575">
        <v>0</v>
      </c>
      <c r="AO142" s="575">
        <v>5.8661521430816013</v>
      </c>
      <c r="AP142" s="575">
        <v>22.454015096674251</v>
      </c>
      <c r="AQ142" s="575">
        <v>21.634709190905184</v>
      </c>
      <c r="AR142" s="575">
        <v>20.846162209926089</v>
      </c>
      <c r="AS142" s="575">
        <v>20.113540546746933</v>
      </c>
      <c r="AT142" s="575">
        <v>19.450825530817692</v>
      </c>
      <c r="AU142" s="575">
        <v>18.871998491588354</v>
      </c>
      <c r="AV142" s="575">
        <v>18.379855694948922</v>
      </c>
      <c r="AW142" s="575">
        <v>17.968804609119392</v>
      </c>
      <c r="AX142" s="575">
        <v>17.630456436429782</v>
      </c>
      <c r="AY142" s="575">
        <v>17.359218645100089</v>
      </c>
      <c r="AZ142" s="575">
        <v>17.143906171570336</v>
      </c>
      <c r="BA142" s="575">
        <v>16.973333952280534</v>
      </c>
      <c r="BB142" s="575">
        <v>16.839113189560688</v>
      </c>
      <c r="BC142" s="575">
        <v>16.732855085740809</v>
      </c>
      <c r="BD142" s="575">
        <v>16.654559640820899</v>
      </c>
      <c r="BE142" s="575">
        <v>16.590245525350969</v>
      </c>
      <c r="BF142" s="575">
        <v>16.542709005221027</v>
      </c>
      <c r="BG142" s="575">
        <v>16.506357548651067</v>
      </c>
      <c r="BH142" s="575">
        <v>16.478394889751105</v>
      </c>
      <c r="BI142" s="575">
        <v>16.456024762631127</v>
      </c>
      <c r="BJ142" s="575">
        <v>16.439247167291146</v>
      </c>
      <c r="BK142" s="575">
        <v>16.428062103731161</v>
      </c>
      <c r="BL142" s="575">
        <v>16.416877040171173</v>
      </c>
      <c r="BM142" s="575">
        <v>16.411284508391176</v>
      </c>
      <c r="BN142" s="575">
        <v>16.402895710721186</v>
      </c>
      <c r="BO142" s="147"/>
      <c r="BP142" s="582">
        <v>0</v>
      </c>
      <c r="BQ142" s="582">
        <v>0</v>
      </c>
      <c r="BR142" s="582">
        <v>0</v>
      </c>
      <c r="BS142" s="582">
        <v>0</v>
      </c>
      <c r="BT142" s="582">
        <v>3.4241055946893928</v>
      </c>
      <c r="BU142" s="582">
        <v>13.584766761539441</v>
      </c>
      <c r="BV142" s="582">
        <v>13.584766761539441</v>
      </c>
      <c r="BW142" s="582">
        <v>13.584766761539441</v>
      </c>
      <c r="BX142" s="582">
        <v>13.584766761539441</v>
      </c>
      <c r="BY142" s="582">
        <v>13.584766761539441</v>
      </c>
      <c r="BZ142" s="582">
        <v>13.584766761539441</v>
      </c>
      <c r="CA142" s="582">
        <v>13.584766761539441</v>
      </c>
      <c r="CB142" s="582">
        <v>13.584766761539441</v>
      </c>
      <c r="CC142" s="582">
        <v>13.584766761539441</v>
      </c>
      <c r="CD142" s="582">
        <v>13.584766761539441</v>
      </c>
      <c r="CE142" s="582">
        <v>13.584766761539441</v>
      </c>
      <c r="CF142" s="582">
        <v>13.584766761539441</v>
      </c>
      <c r="CG142" s="582">
        <v>13.584766761539441</v>
      </c>
      <c r="CH142" s="582">
        <v>13.584766761539441</v>
      </c>
      <c r="CI142" s="582">
        <v>13.584766761539441</v>
      </c>
      <c r="CJ142" s="582">
        <v>13.584766761539441</v>
      </c>
      <c r="CK142" s="582">
        <v>13.584766761539441</v>
      </c>
      <c r="CL142" s="582">
        <v>13.584766761539441</v>
      </c>
      <c r="CM142" s="582">
        <v>13.584766761539441</v>
      </c>
      <c r="CN142" s="582">
        <v>13.584766761539441</v>
      </c>
      <c r="CO142" s="582">
        <v>13.584766761539441</v>
      </c>
      <c r="CP142" s="582">
        <v>13.584766761539441</v>
      </c>
      <c r="CQ142" s="582">
        <v>13.584766761539441</v>
      </c>
      <c r="CR142" s="582">
        <v>13.584766761539441</v>
      </c>
      <c r="CS142" s="582">
        <v>13.584766761539441</v>
      </c>
      <c r="CT142" s="218"/>
      <c r="CU142" s="582">
        <v>0</v>
      </c>
      <c r="CV142" s="582">
        <v>0</v>
      </c>
      <c r="CW142" s="582">
        <v>0</v>
      </c>
      <c r="CX142" s="582">
        <v>0</v>
      </c>
      <c r="CY142" s="582">
        <v>2.0661652376834869</v>
      </c>
      <c r="CZ142" s="582">
        <v>7.9087115893992221</v>
      </c>
      <c r="DA142" s="582">
        <v>7.6201371814672214</v>
      </c>
      <c r="DB142" s="582">
        <v>7.3423966250275479</v>
      </c>
      <c r="DC142" s="582">
        <v>7.0843539803921063</v>
      </c>
      <c r="DD142" s="582">
        <v>6.8509337255119549</v>
      </c>
      <c r="DE142" s="582">
        <v>6.6470603383381519</v>
      </c>
      <c r="DF142" s="582">
        <v>6.4737187144609081</v>
      </c>
      <c r="DG142" s="582">
        <v>6.3289390626998019</v>
      </c>
      <c r="DH142" s="582">
        <v>6.2097666962841966</v>
      </c>
      <c r="DI142" s="582">
        <v>6.1142318240336708</v>
      </c>
      <c r="DJ142" s="582">
        <v>6.038394863587377</v>
      </c>
      <c r="DK142" s="582">
        <v>5.9783162325844685</v>
      </c>
      <c r="DL142" s="582">
        <v>5.9310412442543106</v>
      </c>
      <c r="DM142" s="582">
        <v>5.8936152118262708</v>
      </c>
      <c r="DN142" s="582">
        <v>5.8660381353003466</v>
      </c>
      <c r="DO142" s="582">
        <v>5.8433855367254788</v>
      </c>
      <c r="DP142" s="582">
        <v>5.8266423116918808</v>
      </c>
      <c r="DQ142" s="582">
        <v>5.8138386690191304</v>
      </c>
      <c r="DR142" s="582">
        <v>5.8039897131170148</v>
      </c>
      <c r="DS142" s="582">
        <v>5.7961105483953208</v>
      </c>
      <c r="DT142" s="582">
        <v>5.7902011748540518</v>
      </c>
      <c r="DU142" s="582">
        <v>5.7862615924932053</v>
      </c>
      <c r="DV142" s="582">
        <v>5.7823220101323587</v>
      </c>
      <c r="DW142" s="582">
        <v>5.7803522189519354</v>
      </c>
      <c r="DX142" s="582">
        <v>5.7773975321812996</v>
      </c>
      <c r="DY142" s="147"/>
      <c r="DZ142" s="575">
        <v>0</v>
      </c>
      <c r="EA142" s="575">
        <v>0</v>
      </c>
      <c r="EB142" s="575">
        <v>0</v>
      </c>
      <c r="EC142" s="575">
        <v>0</v>
      </c>
      <c r="ED142" s="575">
        <v>0.51653952293108796</v>
      </c>
      <c r="EE142" s="575">
        <v>2.0493144116287731</v>
      </c>
      <c r="EF142" s="575">
        <v>2.0493144116287731</v>
      </c>
      <c r="EG142" s="575">
        <v>2.0493144116287731</v>
      </c>
      <c r="EH142" s="575">
        <v>2.0493144116287731</v>
      </c>
      <c r="EI142" s="575">
        <v>2.0493144116287731</v>
      </c>
      <c r="EJ142" s="575">
        <v>2.0493144116287731</v>
      </c>
      <c r="EK142" s="575">
        <v>2.0493144116287731</v>
      </c>
      <c r="EL142" s="575">
        <v>2.0493144116287731</v>
      </c>
      <c r="EM142" s="575">
        <v>2.0493144116287731</v>
      </c>
      <c r="EN142" s="575">
        <v>2.0493144116287731</v>
      </c>
      <c r="EO142" s="575">
        <v>2.0493144116287731</v>
      </c>
      <c r="EP142" s="575">
        <v>2.0493144116287731</v>
      </c>
      <c r="EQ142" s="575">
        <v>2.0493144116287731</v>
      </c>
      <c r="ER142" s="575">
        <v>2.0493144116287731</v>
      </c>
      <c r="ES142" s="575">
        <v>2.0493144116287731</v>
      </c>
      <c r="ET142" s="575">
        <v>2.0493144116287731</v>
      </c>
      <c r="EU142" s="575">
        <v>2.0493144116287731</v>
      </c>
      <c r="EV142" s="575">
        <v>2.0493144116287731</v>
      </c>
      <c r="EW142" s="575">
        <v>2.0493144116287731</v>
      </c>
      <c r="EX142" s="575">
        <v>2.0493144116287731</v>
      </c>
      <c r="EY142" s="575">
        <v>2.0493144116287731</v>
      </c>
      <c r="EZ142" s="575">
        <v>2.0493144116287731</v>
      </c>
      <c r="FA142" s="575">
        <v>2.0493144116287731</v>
      </c>
      <c r="FB142" s="575">
        <v>2.0493144116287731</v>
      </c>
      <c r="FC142" s="575">
        <v>2.0493144116287731</v>
      </c>
      <c r="FD142" s="147"/>
      <c r="FE142" s="575">
        <v>0</v>
      </c>
      <c r="FF142" s="575">
        <v>0</v>
      </c>
      <c r="FG142" s="575">
        <v>0</v>
      </c>
      <c r="FH142" s="575">
        <v>0</v>
      </c>
      <c r="FI142" s="575">
        <v>0.31168898757826979</v>
      </c>
      <c r="FJ142" s="575">
        <v>1.1930596175899812</v>
      </c>
      <c r="FK142" s="575">
        <v>1.1495270562009565</v>
      </c>
      <c r="FL142" s="575">
        <v>1.1076288230552067</v>
      </c>
      <c r="FM142" s="575">
        <v>1.068702095806318</v>
      </c>
      <c r="FN142" s="575">
        <v>1.0334897509285066</v>
      </c>
      <c r="FO142" s="575">
        <v>1.0027346648959878</v>
      </c>
      <c r="FP142" s="575">
        <v>0.97658541300360469</v>
      </c>
      <c r="FQ142" s="575">
        <v>0.95474484466167098</v>
      </c>
      <c r="FR142" s="575">
        <v>0.93676723398565753</v>
      </c>
      <c r="FS142" s="575">
        <v>0.92235543038587842</v>
      </c>
      <c r="FT142" s="575">
        <v>0.91091513268296065</v>
      </c>
      <c r="FU142" s="575">
        <v>0.90185203969753236</v>
      </c>
      <c r="FV142" s="575">
        <v>0.89472042554506437</v>
      </c>
      <c r="FW142" s="575">
        <v>0.88907456434102694</v>
      </c>
      <c r="FX142" s="575">
        <v>0.88491445608542052</v>
      </c>
      <c r="FY142" s="575">
        <v>0.88149722430402944</v>
      </c>
      <c r="FZ142" s="575">
        <v>0.87897144429169727</v>
      </c>
      <c r="GA142" s="575">
        <v>0.87703996545873719</v>
      </c>
      <c r="GB142" s="575">
        <v>0.87555421251030618</v>
      </c>
      <c r="GC142" s="575">
        <v>0.87436561015156156</v>
      </c>
      <c r="GD142" s="575">
        <v>0.87347415838250286</v>
      </c>
      <c r="GE142" s="575">
        <v>0.87287985720313066</v>
      </c>
      <c r="GF142" s="575">
        <v>0.87228555602375812</v>
      </c>
      <c r="GG142" s="575">
        <v>0.87198840543407197</v>
      </c>
      <c r="GH142" s="575">
        <v>0.87154267954954301</v>
      </c>
    </row>
    <row r="143" spans="1:190" x14ac:dyDescent="0.15">
      <c r="A143">
        <f t="shared" si="8"/>
        <v>135</v>
      </c>
      <c r="B143" s="156" t="str">
        <f ca="1">OFFSET(Inputs!$E$10,$A143,0)</f>
        <v>Std B28</v>
      </c>
      <c r="C143" s="44">
        <f ca="1">OFFSET(Inputs!$B$10,$A143,0)</f>
        <v>135</v>
      </c>
      <c r="D143" s="157" t="str">
        <f ca="1">OFFSET(Inputs!$D$10,$A143,0)&amp;" - "&amp;OFFSET(Inputs!$F$10,$A143,0)</f>
        <v>2008 T-24 - Residential Swimming pool</v>
      </c>
      <c r="E143" s="24"/>
      <c r="F143" s="588">
        <v>0</v>
      </c>
      <c r="G143" s="588">
        <v>0</v>
      </c>
      <c r="H143" s="588">
        <v>0</v>
      </c>
      <c r="I143" s="588">
        <v>0</v>
      </c>
      <c r="J143" s="588">
        <v>2.3589708841207342</v>
      </c>
      <c r="K143" s="588">
        <v>4.6794802864351528</v>
      </c>
      <c r="L143" s="588">
        <v>4.6794802864351528</v>
      </c>
      <c r="M143" s="588">
        <v>4.6794802864351528</v>
      </c>
      <c r="N143" s="588">
        <v>4.6794802864351528</v>
      </c>
      <c r="O143" s="588">
        <v>4.6794802864351528</v>
      </c>
      <c r="P143" s="588">
        <v>4.6794802864351528</v>
      </c>
      <c r="Q143" s="588">
        <v>4.6794802864351528</v>
      </c>
      <c r="R143" s="588">
        <v>4.6794802864351528</v>
      </c>
      <c r="S143" s="588">
        <v>4.6794802864351528</v>
      </c>
      <c r="T143" s="588">
        <v>4.6794802864351528</v>
      </c>
      <c r="U143" s="588">
        <v>4.6794802864351528</v>
      </c>
      <c r="V143" s="588">
        <v>4.6794802864351528</v>
      </c>
      <c r="W143" s="588">
        <v>4.6794802864351528</v>
      </c>
      <c r="X143" s="588">
        <v>4.6794802864351528</v>
      </c>
      <c r="Y143" s="588">
        <v>4.6794802864351528</v>
      </c>
      <c r="Z143" s="588">
        <v>4.6794802864351528</v>
      </c>
      <c r="AA143" s="588">
        <v>4.6794802864351528</v>
      </c>
      <c r="AB143" s="588">
        <v>4.6794802864351528</v>
      </c>
      <c r="AC143" s="588">
        <v>4.6794802864351528</v>
      </c>
      <c r="AD143" s="588">
        <v>4.6794802864351528</v>
      </c>
      <c r="AE143" s="588">
        <v>4.6794802864351528</v>
      </c>
      <c r="AF143" s="588">
        <v>4.6794802864351528</v>
      </c>
      <c r="AG143" s="588">
        <v>4.6794802864351528</v>
      </c>
      <c r="AH143" s="588">
        <v>4.6794802864351528</v>
      </c>
      <c r="AI143" s="588">
        <v>4.6794802864351528</v>
      </c>
      <c r="AJ143" s="147"/>
      <c r="AK143" s="575">
        <v>0</v>
      </c>
      <c r="AL143" s="575">
        <v>0</v>
      </c>
      <c r="AM143" s="575">
        <v>0</v>
      </c>
      <c r="AN143" s="575">
        <v>0</v>
      </c>
      <c r="AO143" s="575">
        <v>1.455048625888931</v>
      </c>
      <c r="AP143" s="575">
        <v>2.8358352457839993</v>
      </c>
      <c r="AQ143" s="575">
        <v>2.7837175340938276</v>
      </c>
      <c r="AR143" s="575">
        <v>2.7328632820809942</v>
      </c>
      <c r="AS143" s="575">
        <v>2.6842200845035005</v>
      </c>
      <c r="AT143" s="575">
        <v>2.6396831308773536</v>
      </c>
      <c r="AU143" s="575">
        <v>2.5998841510412229</v>
      </c>
      <c r="AV143" s="575">
        <v>2.5654548748337764</v>
      </c>
      <c r="AW143" s="575">
        <v>2.5363953022550136</v>
      </c>
      <c r="AX143" s="575">
        <v>2.5123895683856015</v>
      </c>
      <c r="AY143" s="575">
        <v>2.4928059433868706</v>
      </c>
      <c r="AZ143" s="575">
        <v>2.4770126974201521</v>
      </c>
      <c r="BA143" s="575">
        <v>2.4643781006467766</v>
      </c>
      <c r="BB143" s="575">
        <v>2.4545862881474116</v>
      </c>
      <c r="BC143" s="575">
        <v>2.4470055300833864</v>
      </c>
      <c r="BD143" s="575">
        <v>2.4410040966160333</v>
      </c>
      <c r="BE143" s="575">
        <v>2.4362661228260176</v>
      </c>
      <c r="BF143" s="575">
        <v>2.4327916087133397</v>
      </c>
      <c r="BG143" s="575">
        <v>2.4299488244393306</v>
      </c>
      <c r="BH143" s="575">
        <v>2.4277377700039899</v>
      </c>
      <c r="BI143" s="575">
        <v>2.4261584454073177</v>
      </c>
      <c r="BJ143" s="575">
        <v>2.42489498572998</v>
      </c>
      <c r="BK143" s="575">
        <v>2.4239473909719771</v>
      </c>
      <c r="BL143" s="575">
        <v>2.4233156611333087</v>
      </c>
      <c r="BM143" s="575">
        <v>2.4226839312946393</v>
      </c>
      <c r="BN143" s="575">
        <v>2.4223680663753053</v>
      </c>
      <c r="BO143" s="147"/>
      <c r="BP143" s="582">
        <v>0</v>
      </c>
      <c r="BQ143" s="582">
        <v>0</v>
      </c>
      <c r="BR143" s="582">
        <v>0</v>
      </c>
      <c r="BS143" s="582">
        <v>0</v>
      </c>
      <c r="BT143" s="582">
        <v>1.3182911841635898</v>
      </c>
      <c r="BU143" s="582">
        <v>2.6150884903245131</v>
      </c>
      <c r="BV143" s="582">
        <v>2.6150884903245131</v>
      </c>
      <c r="BW143" s="582">
        <v>2.6150884903245131</v>
      </c>
      <c r="BX143" s="582">
        <v>2.6150884903245131</v>
      </c>
      <c r="BY143" s="582">
        <v>2.6150884903245131</v>
      </c>
      <c r="BZ143" s="582">
        <v>2.6150884903245131</v>
      </c>
      <c r="CA143" s="582">
        <v>2.6150884903245131</v>
      </c>
      <c r="CB143" s="582">
        <v>2.6150884903245131</v>
      </c>
      <c r="CC143" s="582">
        <v>2.6150884903245131</v>
      </c>
      <c r="CD143" s="582">
        <v>2.6150884903245131</v>
      </c>
      <c r="CE143" s="582">
        <v>2.6150884903245131</v>
      </c>
      <c r="CF143" s="582">
        <v>2.6150884903245131</v>
      </c>
      <c r="CG143" s="582">
        <v>2.6150884903245131</v>
      </c>
      <c r="CH143" s="582">
        <v>2.6150884903245131</v>
      </c>
      <c r="CI143" s="582">
        <v>2.6150884903245131</v>
      </c>
      <c r="CJ143" s="582">
        <v>2.6150884903245131</v>
      </c>
      <c r="CK143" s="582">
        <v>2.6150884903245131</v>
      </c>
      <c r="CL143" s="582">
        <v>2.6150884903245131</v>
      </c>
      <c r="CM143" s="582">
        <v>2.6150884903245131</v>
      </c>
      <c r="CN143" s="582">
        <v>2.6150884903245131</v>
      </c>
      <c r="CO143" s="582">
        <v>2.6150884903245131</v>
      </c>
      <c r="CP143" s="582">
        <v>2.6150884903245131</v>
      </c>
      <c r="CQ143" s="582">
        <v>2.6150884903245131</v>
      </c>
      <c r="CR143" s="582">
        <v>2.6150884903245131</v>
      </c>
      <c r="CS143" s="582">
        <v>2.6150884903245131</v>
      </c>
      <c r="CT143" s="218"/>
      <c r="CU143" s="582">
        <v>0</v>
      </c>
      <c r="CV143" s="582">
        <v>0</v>
      </c>
      <c r="CW143" s="582">
        <v>0</v>
      </c>
      <c r="CX143" s="582">
        <v>0</v>
      </c>
      <c r="CY143" s="582">
        <v>0.81314177675986465</v>
      </c>
      <c r="CZ143" s="582">
        <v>1.5847828514640097</v>
      </c>
      <c r="DA143" s="582">
        <v>1.5556573034030203</v>
      </c>
      <c r="DB143" s="582">
        <v>1.5272378292344186</v>
      </c>
      <c r="DC143" s="582">
        <v>1.5000539843774956</v>
      </c>
      <c r="DD143" s="582">
        <v>1.4751648796708319</v>
      </c>
      <c r="DE143" s="582">
        <v>1.4529235520606218</v>
      </c>
      <c r="DF143" s="582">
        <v>1.4336830384930592</v>
      </c>
      <c r="DG143" s="582">
        <v>1.417443338968144</v>
      </c>
      <c r="DH143" s="582">
        <v>1.4040279350127791</v>
      </c>
      <c r="DI143" s="582">
        <v>1.3930837896807713</v>
      </c>
      <c r="DJ143" s="582">
        <v>1.3842578660259262</v>
      </c>
      <c r="DK143" s="582">
        <v>1.37719712710205</v>
      </c>
      <c r="DL143" s="582">
        <v>1.3717250544360458</v>
      </c>
      <c r="DM143" s="582">
        <v>1.3674886110817199</v>
      </c>
      <c r="DN143" s="582">
        <v>1.3641347600928788</v>
      </c>
      <c r="DO143" s="582">
        <v>1.3614869829964251</v>
      </c>
      <c r="DP143" s="582">
        <v>1.3595452797923593</v>
      </c>
      <c r="DQ143" s="582">
        <v>1.3579566135344872</v>
      </c>
      <c r="DR143" s="582">
        <v>1.356720984222809</v>
      </c>
      <c r="DS143" s="582">
        <v>1.3558383918573245</v>
      </c>
      <c r="DT143" s="582">
        <v>1.3551323179649366</v>
      </c>
      <c r="DU143" s="582">
        <v>1.354602762545646</v>
      </c>
      <c r="DV143" s="582">
        <v>1.3542497255994521</v>
      </c>
      <c r="DW143" s="582">
        <v>1.3538966886532582</v>
      </c>
      <c r="DX143" s="582">
        <v>1.3537201701801613</v>
      </c>
      <c r="DY143" s="147"/>
      <c r="DZ143" s="575">
        <v>0</v>
      </c>
      <c r="EA143" s="575">
        <v>0</v>
      </c>
      <c r="EB143" s="575">
        <v>0</v>
      </c>
      <c r="EC143" s="575">
        <v>0</v>
      </c>
      <c r="ED143" s="575">
        <v>0</v>
      </c>
      <c r="EE143" s="575">
        <v>0</v>
      </c>
      <c r="EF143" s="575">
        <v>0</v>
      </c>
      <c r="EG143" s="575">
        <v>0</v>
      </c>
      <c r="EH143" s="575">
        <v>0</v>
      </c>
      <c r="EI143" s="575">
        <v>0</v>
      </c>
      <c r="EJ143" s="575">
        <v>0</v>
      </c>
      <c r="EK143" s="575">
        <v>0</v>
      </c>
      <c r="EL143" s="575">
        <v>0</v>
      </c>
      <c r="EM143" s="575">
        <v>0</v>
      </c>
      <c r="EN143" s="575">
        <v>0</v>
      </c>
      <c r="EO143" s="575">
        <v>0</v>
      </c>
      <c r="EP143" s="575">
        <v>0</v>
      </c>
      <c r="EQ143" s="575">
        <v>0</v>
      </c>
      <c r="ER143" s="575">
        <v>0</v>
      </c>
      <c r="ES143" s="575">
        <v>0</v>
      </c>
      <c r="ET143" s="575">
        <v>0</v>
      </c>
      <c r="EU143" s="575">
        <v>0</v>
      </c>
      <c r="EV143" s="575">
        <v>0</v>
      </c>
      <c r="EW143" s="575">
        <v>0</v>
      </c>
      <c r="EX143" s="575">
        <v>0</v>
      </c>
      <c r="EY143" s="575">
        <v>0</v>
      </c>
      <c r="EZ143" s="575">
        <v>0</v>
      </c>
      <c r="FA143" s="575">
        <v>0</v>
      </c>
      <c r="FB143" s="575">
        <v>0</v>
      </c>
      <c r="FC143" s="575">
        <v>0</v>
      </c>
      <c r="FD143" s="147"/>
      <c r="FE143" s="575">
        <v>0</v>
      </c>
      <c r="FF143" s="575">
        <v>0</v>
      </c>
      <c r="FG143" s="575">
        <v>0</v>
      </c>
      <c r="FH143" s="575">
        <v>0</v>
      </c>
      <c r="FI143" s="575">
        <v>0</v>
      </c>
      <c r="FJ143" s="575">
        <v>0</v>
      </c>
      <c r="FK143" s="575">
        <v>0</v>
      </c>
      <c r="FL143" s="575">
        <v>0</v>
      </c>
      <c r="FM143" s="575">
        <v>0</v>
      </c>
      <c r="FN143" s="575">
        <v>0</v>
      </c>
      <c r="FO143" s="575">
        <v>0</v>
      </c>
      <c r="FP143" s="575">
        <v>0</v>
      </c>
      <c r="FQ143" s="575">
        <v>0</v>
      </c>
      <c r="FR143" s="575">
        <v>0</v>
      </c>
      <c r="FS143" s="575">
        <v>0</v>
      </c>
      <c r="FT143" s="575">
        <v>0</v>
      </c>
      <c r="FU143" s="575">
        <v>0</v>
      </c>
      <c r="FV143" s="575">
        <v>0</v>
      </c>
      <c r="FW143" s="575">
        <v>0</v>
      </c>
      <c r="FX143" s="575">
        <v>0</v>
      </c>
      <c r="FY143" s="575">
        <v>0</v>
      </c>
      <c r="FZ143" s="575">
        <v>0</v>
      </c>
      <c r="GA143" s="575">
        <v>0</v>
      </c>
      <c r="GB143" s="575">
        <v>0</v>
      </c>
      <c r="GC143" s="575">
        <v>0</v>
      </c>
      <c r="GD143" s="575">
        <v>0</v>
      </c>
      <c r="GE143" s="575">
        <v>0</v>
      </c>
      <c r="GF143" s="575">
        <v>0</v>
      </c>
      <c r="GG143" s="575">
        <v>0</v>
      </c>
      <c r="GH143" s="575">
        <v>0</v>
      </c>
    </row>
    <row r="144" spans="1:190" x14ac:dyDescent="0.15">
      <c r="A144">
        <f t="shared" si="8"/>
        <v>136</v>
      </c>
      <c r="B144" s="156" t="str">
        <f ca="1">OFFSET(Inputs!$E$10,$A144,0)</f>
        <v>Std B29</v>
      </c>
      <c r="C144" s="44">
        <f ca="1">OFFSET(Inputs!$B$10,$A144,0)</f>
        <v>136</v>
      </c>
      <c r="D144" s="157" t="str">
        <f ca="1">OFFSET(Inputs!$D$10,$A144,0)&amp;" - "&amp;OFFSET(Inputs!$F$10,$A144,0)</f>
        <v>2008 T-24 - Site Built Fenestration</v>
      </c>
      <c r="E144" s="24"/>
      <c r="F144" s="588">
        <v>0</v>
      </c>
      <c r="G144" s="588">
        <v>0</v>
      </c>
      <c r="H144" s="588">
        <v>0</v>
      </c>
      <c r="I144" s="588">
        <v>0</v>
      </c>
      <c r="J144" s="588">
        <v>0.12413612326639165</v>
      </c>
      <c r="K144" s="588">
        <v>0.49249657600253227</v>
      </c>
      <c r="L144" s="588">
        <v>0.49249657600253227</v>
      </c>
      <c r="M144" s="588">
        <v>0.49249657600253227</v>
      </c>
      <c r="N144" s="588">
        <v>0.49249657600253227</v>
      </c>
      <c r="O144" s="588">
        <v>0.49249657600253227</v>
      </c>
      <c r="P144" s="588">
        <v>0.49249657600253227</v>
      </c>
      <c r="Q144" s="588">
        <v>0.49249657600253227</v>
      </c>
      <c r="R144" s="588">
        <v>0.49249657600253227</v>
      </c>
      <c r="S144" s="588">
        <v>0.49249657600253227</v>
      </c>
      <c r="T144" s="588">
        <v>0.49249657600253227</v>
      </c>
      <c r="U144" s="588">
        <v>0.49249657600253227</v>
      </c>
      <c r="V144" s="588">
        <v>0.49249657600253227</v>
      </c>
      <c r="W144" s="588">
        <v>0.49249657600253227</v>
      </c>
      <c r="X144" s="588">
        <v>0.49249657600253227</v>
      </c>
      <c r="Y144" s="588">
        <v>0.49249657600253227</v>
      </c>
      <c r="Z144" s="588">
        <v>0.49249657600253227</v>
      </c>
      <c r="AA144" s="588">
        <v>0.49249657600253227</v>
      </c>
      <c r="AB144" s="588">
        <v>0.49249657600253227</v>
      </c>
      <c r="AC144" s="588">
        <v>0.49249657600253227</v>
      </c>
      <c r="AD144" s="588">
        <v>0.49249657600253227</v>
      </c>
      <c r="AE144" s="588">
        <v>0.49249657600253227</v>
      </c>
      <c r="AF144" s="588">
        <v>0.49249657600253227</v>
      </c>
      <c r="AG144" s="588">
        <v>0.49249657600253227</v>
      </c>
      <c r="AH144" s="588">
        <v>0.49249657600253227</v>
      </c>
      <c r="AI144" s="588">
        <v>0.49249657600253227</v>
      </c>
      <c r="AJ144" s="147"/>
      <c r="AK144" s="575">
        <v>0</v>
      </c>
      <c r="AL144" s="575">
        <v>0</v>
      </c>
      <c r="AM144" s="575">
        <v>0</v>
      </c>
      <c r="AN144" s="575">
        <v>0</v>
      </c>
      <c r="AO144" s="575">
        <v>6.6139540272148578E-2</v>
      </c>
      <c r="AP144" s="575">
        <v>0.24987638715253274</v>
      </c>
      <c r="AQ144" s="575">
        <v>0.23827181345632908</v>
      </c>
      <c r="AR144" s="575">
        <v>0.22821232464318938</v>
      </c>
      <c r="AS144" s="575">
        <v>0.21992803973825076</v>
      </c>
      <c r="AT144" s="575">
        <v>0.21341895874151331</v>
      </c>
      <c r="AU144" s="575">
        <v>0.20852071092073612</v>
      </c>
      <c r="AV144" s="575">
        <v>0.20490455481143752</v>
      </c>
      <c r="AW144" s="575">
        <v>0.20227462309558403</v>
      </c>
      <c r="AX144" s="575">
        <v>0.20040079674803837</v>
      </c>
      <c r="AY144" s="575">
        <v>0.19911870503655979</v>
      </c>
      <c r="AZ144" s="575">
        <v>0.19819822893601102</v>
      </c>
      <c r="BA144" s="575">
        <v>0.19754074600704763</v>
      </c>
      <c r="BB144" s="575">
        <v>0.19711338210322152</v>
      </c>
      <c r="BC144" s="575">
        <v>0.19681751478518794</v>
      </c>
      <c r="BD144" s="575">
        <v>0.19658739576005074</v>
      </c>
      <c r="BE144" s="575">
        <v>0.19645589917425813</v>
      </c>
      <c r="BF144" s="575">
        <v>0.1963572767349136</v>
      </c>
      <c r="BG144" s="575">
        <v>0.19629152844201728</v>
      </c>
      <c r="BH144" s="575">
        <v>0.19622578014912093</v>
      </c>
      <c r="BI144" s="575">
        <v>0.19619290600267278</v>
      </c>
      <c r="BJ144" s="575">
        <v>0.19619290600267278</v>
      </c>
      <c r="BK144" s="575">
        <v>0.1961600318562246</v>
      </c>
      <c r="BL144" s="575">
        <v>0.1961600318562246</v>
      </c>
      <c r="BM144" s="575">
        <v>0.1961600318562246</v>
      </c>
      <c r="BN144" s="575">
        <v>0.1961600318562246</v>
      </c>
      <c r="BO144" s="147"/>
      <c r="BP144" s="582">
        <v>0</v>
      </c>
      <c r="BQ144" s="582">
        <v>0</v>
      </c>
      <c r="BR144" s="582">
        <v>0</v>
      </c>
      <c r="BS144" s="582">
        <v>0</v>
      </c>
      <c r="BT144" s="582">
        <v>0</v>
      </c>
      <c r="BU144" s="582">
        <v>0</v>
      </c>
      <c r="BV144" s="582">
        <v>0</v>
      </c>
      <c r="BW144" s="582">
        <v>0</v>
      </c>
      <c r="BX144" s="582">
        <v>0</v>
      </c>
      <c r="BY144" s="582">
        <v>0</v>
      </c>
      <c r="BZ144" s="582">
        <v>0</v>
      </c>
      <c r="CA144" s="582">
        <v>0</v>
      </c>
      <c r="CB144" s="582">
        <v>0</v>
      </c>
      <c r="CC144" s="582">
        <v>0</v>
      </c>
      <c r="CD144" s="582">
        <v>0</v>
      </c>
      <c r="CE144" s="582">
        <v>0</v>
      </c>
      <c r="CF144" s="582">
        <v>0</v>
      </c>
      <c r="CG144" s="582">
        <v>0</v>
      </c>
      <c r="CH144" s="582">
        <v>0</v>
      </c>
      <c r="CI144" s="582">
        <v>0</v>
      </c>
      <c r="CJ144" s="582">
        <v>0</v>
      </c>
      <c r="CK144" s="582">
        <v>0</v>
      </c>
      <c r="CL144" s="582">
        <v>0</v>
      </c>
      <c r="CM144" s="582">
        <v>0</v>
      </c>
      <c r="CN144" s="582">
        <v>0</v>
      </c>
      <c r="CO144" s="582">
        <v>0</v>
      </c>
      <c r="CP144" s="582">
        <v>0</v>
      </c>
      <c r="CQ144" s="582">
        <v>0</v>
      </c>
      <c r="CR144" s="582">
        <v>0</v>
      </c>
      <c r="CS144" s="582">
        <v>0</v>
      </c>
      <c r="CT144" s="218"/>
      <c r="CU144" s="582">
        <v>0</v>
      </c>
      <c r="CV144" s="582">
        <v>0</v>
      </c>
      <c r="CW144" s="582">
        <v>0</v>
      </c>
      <c r="CX144" s="582">
        <v>0</v>
      </c>
      <c r="CY144" s="582">
        <v>0</v>
      </c>
      <c r="CZ144" s="582">
        <v>0</v>
      </c>
      <c r="DA144" s="582">
        <v>0</v>
      </c>
      <c r="DB144" s="582">
        <v>0</v>
      </c>
      <c r="DC144" s="582">
        <v>0</v>
      </c>
      <c r="DD144" s="582">
        <v>0</v>
      </c>
      <c r="DE144" s="582">
        <v>0</v>
      </c>
      <c r="DF144" s="582">
        <v>0</v>
      </c>
      <c r="DG144" s="582">
        <v>0</v>
      </c>
      <c r="DH144" s="582">
        <v>0</v>
      </c>
      <c r="DI144" s="582">
        <v>0</v>
      </c>
      <c r="DJ144" s="582">
        <v>0</v>
      </c>
      <c r="DK144" s="582">
        <v>0</v>
      </c>
      <c r="DL144" s="582">
        <v>0</v>
      </c>
      <c r="DM144" s="582">
        <v>0</v>
      </c>
      <c r="DN144" s="582">
        <v>0</v>
      </c>
      <c r="DO144" s="582">
        <v>0</v>
      </c>
      <c r="DP144" s="582">
        <v>0</v>
      </c>
      <c r="DQ144" s="582">
        <v>0</v>
      </c>
      <c r="DR144" s="582">
        <v>0</v>
      </c>
      <c r="DS144" s="582">
        <v>0</v>
      </c>
      <c r="DT144" s="582">
        <v>0</v>
      </c>
      <c r="DU144" s="582">
        <v>0</v>
      </c>
      <c r="DV144" s="582">
        <v>0</v>
      </c>
      <c r="DW144" s="582">
        <v>0</v>
      </c>
      <c r="DX144" s="582">
        <v>0</v>
      </c>
      <c r="DY144" s="147"/>
      <c r="DZ144" s="575">
        <v>0</v>
      </c>
      <c r="EA144" s="575">
        <v>0</v>
      </c>
      <c r="EB144" s="575">
        <v>0</v>
      </c>
      <c r="EC144" s="575">
        <v>0</v>
      </c>
      <c r="ED144" s="575">
        <v>2.4346486336973019E-3</v>
      </c>
      <c r="EE144" s="575">
        <v>9.6592038184729924E-3</v>
      </c>
      <c r="EF144" s="575">
        <v>9.6592038184729924E-3</v>
      </c>
      <c r="EG144" s="575">
        <v>9.6592038184729924E-3</v>
      </c>
      <c r="EH144" s="575">
        <v>9.6592038184729924E-3</v>
      </c>
      <c r="EI144" s="575">
        <v>9.6592038184729924E-3</v>
      </c>
      <c r="EJ144" s="575">
        <v>9.6592038184729924E-3</v>
      </c>
      <c r="EK144" s="575">
        <v>9.6592038184729924E-3</v>
      </c>
      <c r="EL144" s="575">
        <v>9.6592038184729924E-3</v>
      </c>
      <c r="EM144" s="575">
        <v>9.6592038184729924E-3</v>
      </c>
      <c r="EN144" s="575">
        <v>9.6592038184729924E-3</v>
      </c>
      <c r="EO144" s="575">
        <v>9.6592038184729924E-3</v>
      </c>
      <c r="EP144" s="575">
        <v>9.6592038184729924E-3</v>
      </c>
      <c r="EQ144" s="575">
        <v>9.6592038184729924E-3</v>
      </c>
      <c r="ER144" s="575">
        <v>9.6592038184729924E-3</v>
      </c>
      <c r="ES144" s="575">
        <v>9.6592038184729924E-3</v>
      </c>
      <c r="ET144" s="575">
        <v>9.6592038184729924E-3</v>
      </c>
      <c r="EU144" s="575">
        <v>9.6592038184729924E-3</v>
      </c>
      <c r="EV144" s="575">
        <v>9.6592038184729924E-3</v>
      </c>
      <c r="EW144" s="575">
        <v>9.6592038184729924E-3</v>
      </c>
      <c r="EX144" s="575">
        <v>9.6592038184729924E-3</v>
      </c>
      <c r="EY144" s="575">
        <v>9.6592038184729924E-3</v>
      </c>
      <c r="EZ144" s="575">
        <v>9.6592038184729924E-3</v>
      </c>
      <c r="FA144" s="575">
        <v>9.6592038184729924E-3</v>
      </c>
      <c r="FB144" s="575">
        <v>9.6592038184729924E-3</v>
      </c>
      <c r="FC144" s="575">
        <v>9.6592038184729924E-3</v>
      </c>
      <c r="FD144" s="147"/>
      <c r="FE144" s="575">
        <v>0</v>
      </c>
      <c r="FF144" s="575">
        <v>0</v>
      </c>
      <c r="FG144" s="575">
        <v>0</v>
      </c>
      <c r="FH144" s="575">
        <v>0</v>
      </c>
      <c r="FI144" s="575">
        <v>1.2971771400609718E-3</v>
      </c>
      <c r="FJ144" s="575">
        <v>4.9007588489662322E-3</v>
      </c>
      <c r="FK144" s="575">
        <v>4.6731614441925078E-3</v>
      </c>
      <c r="FL144" s="575">
        <v>4.4758673765982878E-3</v>
      </c>
      <c r="FM144" s="575">
        <v>4.3133899091677532E-3</v>
      </c>
      <c r="FN144" s="575">
        <v>4.1857290419009055E-3</v>
      </c>
      <c r="FO144" s="575">
        <v>4.0896610155233279E-3</v>
      </c>
      <c r="FP144" s="575">
        <v>4.0187383114861893E-3</v>
      </c>
      <c r="FQ144" s="575">
        <v>3.9671581630955442E-3</v>
      </c>
      <c r="FR144" s="575">
        <v>3.9304073073672084E-3</v>
      </c>
      <c r="FS144" s="575">
        <v>3.9052619850267691E-3</v>
      </c>
      <c r="FT144" s="575">
        <v>3.8872089330900432E-3</v>
      </c>
      <c r="FU144" s="575">
        <v>3.8743138959923813E-3</v>
      </c>
      <c r="FV144" s="575">
        <v>3.8659321218789014E-3</v>
      </c>
      <c r="FW144" s="575">
        <v>3.8601293551849538E-3</v>
      </c>
      <c r="FX144" s="575">
        <v>3.8556160922007723E-3</v>
      </c>
      <c r="FY144" s="575">
        <v>3.8530370847812399E-3</v>
      </c>
      <c r="FZ144" s="575">
        <v>3.8511028292165907E-3</v>
      </c>
      <c r="GA144" s="575">
        <v>3.8498133255068252E-3</v>
      </c>
      <c r="GB144" s="575">
        <v>3.8485238217970583E-3</v>
      </c>
      <c r="GC144" s="575">
        <v>3.8478790699421755E-3</v>
      </c>
      <c r="GD144" s="575">
        <v>3.8478790699421755E-3</v>
      </c>
      <c r="GE144" s="575">
        <v>3.8472343180872919E-3</v>
      </c>
      <c r="GF144" s="575">
        <v>3.8472343180872919E-3</v>
      </c>
      <c r="GG144" s="575">
        <v>3.8472343180872919E-3</v>
      </c>
      <c r="GH144" s="575">
        <v>3.8472343180872919E-3</v>
      </c>
    </row>
    <row r="145" spans="1:190" x14ac:dyDescent="0.15">
      <c r="A145">
        <f t="shared" si="8"/>
        <v>137</v>
      </c>
      <c r="B145" s="156" t="str">
        <f ca="1">OFFSET(Inputs!$E$10,$A145,0)</f>
        <v>Std B30</v>
      </c>
      <c r="C145" s="44">
        <f ca="1">OFFSET(Inputs!$B$10,$A145,0)</f>
        <v>137</v>
      </c>
      <c r="D145" s="157" t="str">
        <f ca="1">OFFSET(Inputs!$D$10,$A145,0)&amp;" - "&amp;OFFSET(Inputs!$F$10,$A145,0)</f>
        <v>2008 T-24 - Residential Fenestration</v>
      </c>
      <c r="E145" s="24"/>
      <c r="F145" s="588">
        <v>0</v>
      </c>
      <c r="G145" s="588">
        <v>0</v>
      </c>
      <c r="H145" s="588">
        <v>0</v>
      </c>
      <c r="I145" s="588">
        <v>0</v>
      </c>
      <c r="J145" s="588">
        <v>0.59791124825115094</v>
      </c>
      <c r="K145" s="588">
        <v>1.1860739435416854</v>
      </c>
      <c r="L145" s="588">
        <v>1.1860739435416854</v>
      </c>
      <c r="M145" s="588">
        <v>1.1860739435416854</v>
      </c>
      <c r="N145" s="588">
        <v>1.1860739435416854</v>
      </c>
      <c r="O145" s="588">
        <v>1.1860739435416854</v>
      </c>
      <c r="P145" s="588">
        <v>1.1860739435416854</v>
      </c>
      <c r="Q145" s="588">
        <v>1.1860739435416854</v>
      </c>
      <c r="R145" s="588">
        <v>1.1860739435416854</v>
      </c>
      <c r="S145" s="588">
        <v>1.1860739435416854</v>
      </c>
      <c r="T145" s="588">
        <v>1.1860739435416854</v>
      </c>
      <c r="U145" s="588">
        <v>1.1860739435416854</v>
      </c>
      <c r="V145" s="588">
        <v>1.1860739435416854</v>
      </c>
      <c r="W145" s="588">
        <v>1.1860739435416854</v>
      </c>
      <c r="X145" s="588">
        <v>1.1860739435416854</v>
      </c>
      <c r="Y145" s="588">
        <v>1.1860739435416854</v>
      </c>
      <c r="Z145" s="588">
        <v>1.1860739435416854</v>
      </c>
      <c r="AA145" s="588">
        <v>1.1860739435416854</v>
      </c>
      <c r="AB145" s="588">
        <v>1.1860739435416854</v>
      </c>
      <c r="AC145" s="588">
        <v>1.1860739435416854</v>
      </c>
      <c r="AD145" s="588">
        <v>1.1860739435416854</v>
      </c>
      <c r="AE145" s="588">
        <v>1.1860739435416854</v>
      </c>
      <c r="AF145" s="588">
        <v>1.1860739435416854</v>
      </c>
      <c r="AG145" s="588">
        <v>1.1860739435416854</v>
      </c>
      <c r="AH145" s="588">
        <v>1.1860739435416854</v>
      </c>
      <c r="AI145" s="588">
        <v>1.1860739435416854</v>
      </c>
      <c r="AJ145" s="147"/>
      <c r="AK145" s="575">
        <v>0</v>
      </c>
      <c r="AL145" s="575">
        <v>0</v>
      </c>
      <c r="AM145" s="575">
        <v>0</v>
      </c>
      <c r="AN145" s="575">
        <v>0</v>
      </c>
      <c r="AO145" s="575">
        <v>0.24584854914465995</v>
      </c>
      <c r="AP145" s="575">
        <v>0.44171647197985098</v>
      </c>
      <c r="AQ145" s="575">
        <v>0.40244852889404464</v>
      </c>
      <c r="AR145" s="575">
        <v>0.36998064424504862</v>
      </c>
      <c r="AS145" s="575">
        <v>0.34373816520721701</v>
      </c>
      <c r="AT145" s="575">
        <v>0.32305066348396294</v>
      </c>
      <c r="AU145" s="575">
        <v>0.30686460889493544</v>
      </c>
      <c r="AV145" s="575">
        <v>0.29441379767260661</v>
      </c>
      <c r="AW145" s="575">
        <v>0.28493202604944851</v>
      </c>
      <c r="AX145" s="575">
        <v>0.27784464119981517</v>
      </c>
      <c r="AY145" s="575">
        <v>0.27248121482711968</v>
      </c>
      <c r="AZ145" s="575">
        <v>0.26845864504759803</v>
      </c>
      <c r="BA145" s="575">
        <v>0.2653938299774864</v>
      </c>
      <c r="BB145" s="575">
        <v>0.26319099414584352</v>
      </c>
      <c r="BC145" s="575">
        <v>0.26156281113984675</v>
      </c>
      <c r="BD145" s="575">
        <v>0.26031773001761382</v>
      </c>
      <c r="BE145" s="575">
        <v>0.25935997530820393</v>
      </c>
      <c r="BF145" s="575">
        <v>0.25868954701161689</v>
      </c>
      <c r="BG145" s="575">
        <v>0.25821066965691192</v>
      </c>
      <c r="BH145" s="575">
        <v>0.25782756777314803</v>
      </c>
      <c r="BI145" s="575">
        <v>0.25754024136032505</v>
      </c>
      <c r="BJ145" s="575">
        <v>0.25734869041844316</v>
      </c>
      <c r="BK145" s="575">
        <v>0.25715713947656105</v>
      </c>
      <c r="BL145" s="575">
        <v>0.25706136400562007</v>
      </c>
      <c r="BM145" s="575">
        <v>0.25696558853467916</v>
      </c>
      <c r="BN145" s="575">
        <v>0.25696558853467916</v>
      </c>
      <c r="BO145" s="147"/>
      <c r="BP145" s="582">
        <v>0</v>
      </c>
      <c r="BQ145" s="582">
        <v>0</v>
      </c>
      <c r="BR145" s="582">
        <v>0</v>
      </c>
      <c r="BS145" s="582">
        <v>0</v>
      </c>
      <c r="BT145" s="582">
        <v>0.45425476830317274</v>
      </c>
      <c r="BU145" s="582">
        <v>0.90110320886227213</v>
      </c>
      <c r="BV145" s="582">
        <v>0.90110320886227213</v>
      </c>
      <c r="BW145" s="582">
        <v>0.90110320886227213</v>
      </c>
      <c r="BX145" s="582">
        <v>0.90110320886227213</v>
      </c>
      <c r="BY145" s="582">
        <v>0.90110320886227213</v>
      </c>
      <c r="BZ145" s="582">
        <v>0.90110320886227213</v>
      </c>
      <c r="CA145" s="582">
        <v>0.90110320886227213</v>
      </c>
      <c r="CB145" s="582">
        <v>0.90110320886227213</v>
      </c>
      <c r="CC145" s="582">
        <v>0.90110320886227213</v>
      </c>
      <c r="CD145" s="582">
        <v>0.90110320886227213</v>
      </c>
      <c r="CE145" s="582">
        <v>0.90110320886227213</v>
      </c>
      <c r="CF145" s="582">
        <v>0.90110320886227213</v>
      </c>
      <c r="CG145" s="582">
        <v>0.90110320886227213</v>
      </c>
      <c r="CH145" s="582">
        <v>0.90110320886227213</v>
      </c>
      <c r="CI145" s="582">
        <v>0.90110320886227213</v>
      </c>
      <c r="CJ145" s="582">
        <v>0.90110320886227213</v>
      </c>
      <c r="CK145" s="582">
        <v>0.90110320886227213</v>
      </c>
      <c r="CL145" s="582">
        <v>0.90110320886227213</v>
      </c>
      <c r="CM145" s="582">
        <v>0.90110320886227213</v>
      </c>
      <c r="CN145" s="582">
        <v>0.90110320886227213</v>
      </c>
      <c r="CO145" s="582">
        <v>0.90110320886227213</v>
      </c>
      <c r="CP145" s="582">
        <v>0.90110320886227213</v>
      </c>
      <c r="CQ145" s="582">
        <v>0.90110320886227213</v>
      </c>
      <c r="CR145" s="582">
        <v>0.90110320886227213</v>
      </c>
      <c r="CS145" s="582">
        <v>0.90110320886227213</v>
      </c>
      <c r="CT145" s="218"/>
      <c r="CU145" s="582">
        <v>0</v>
      </c>
      <c r="CV145" s="582">
        <v>0</v>
      </c>
      <c r="CW145" s="582">
        <v>0</v>
      </c>
      <c r="CX145" s="582">
        <v>0</v>
      </c>
      <c r="CY145" s="582">
        <v>0.18678002137613023</v>
      </c>
      <c r="CZ145" s="582">
        <v>0.33558795594127855</v>
      </c>
      <c r="DA145" s="582">
        <v>0.30575468145387091</v>
      </c>
      <c r="DB145" s="582">
        <v>0.28108765693867283</v>
      </c>
      <c r="DC145" s="582">
        <v>0.26115029789099065</v>
      </c>
      <c r="DD145" s="582">
        <v>0.24543325572201491</v>
      </c>
      <c r="DE145" s="582">
        <v>0.23313612550647364</v>
      </c>
      <c r="DF145" s="582">
        <v>0.22367679457144188</v>
      </c>
      <c r="DG145" s="582">
        <v>0.21647315024399463</v>
      </c>
      <c r="DH145" s="582">
        <v>0.21108860801943821</v>
      </c>
      <c r="DI145" s="582">
        <v>0.20701381930896298</v>
      </c>
      <c r="DJ145" s="582">
        <v>0.20395772777610655</v>
      </c>
      <c r="DK145" s="582">
        <v>0.20162927708440656</v>
      </c>
      <c r="DL145" s="582">
        <v>0.19995570314974709</v>
      </c>
      <c r="DM145" s="582">
        <v>0.19871871371978134</v>
      </c>
      <c r="DN145" s="582">
        <v>0.19777278062627818</v>
      </c>
      <c r="DO145" s="582">
        <v>0.19704513978512189</v>
      </c>
      <c r="DP145" s="582">
        <v>0.19653579119631245</v>
      </c>
      <c r="DQ145" s="582">
        <v>0.19617197077573437</v>
      </c>
      <c r="DR145" s="582">
        <v>0.19588091443927189</v>
      </c>
      <c r="DS145" s="582">
        <v>0.19566262218692501</v>
      </c>
      <c r="DT145" s="582">
        <v>0.1955170940186938</v>
      </c>
      <c r="DU145" s="582">
        <v>0.19537156585046245</v>
      </c>
      <c r="DV145" s="582">
        <v>0.19529880176634684</v>
      </c>
      <c r="DW145" s="582">
        <v>0.19522603768223121</v>
      </c>
      <c r="DX145" s="582">
        <v>0.19522603768223121</v>
      </c>
      <c r="DY145" s="147"/>
      <c r="DZ145" s="575">
        <v>0</v>
      </c>
      <c r="EA145" s="575">
        <v>0</v>
      </c>
      <c r="EB145" s="575">
        <v>0</v>
      </c>
      <c r="EC145" s="575">
        <v>0</v>
      </c>
      <c r="ED145" s="575">
        <v>0.17593876589355442</v>
      </c>
      <c r="EE145" s="575">
        <v>0.34900896495188793</v>
      </c>
      <c r="EF145" s="575">
        <v>0.34900896495188793</v>
      </c>
      <c r="EG145" s="575">
        <v>0.34900896495188793</v>
      </c>
      <c r="EH145" s="575">
        <v>0.34900896495188793</v>
      </c>
      <c r="EI145" s="575">
        <v>0.34900896495188793</v>
      </c>
      <c r="EJ145" s="575">
        <v>0.34900896495188793</v>
      </c>
      <c r="EK145" s="575">
        <v>0.34900896495188793</v>
      </c>
      <c r="EL145" s="575">
        <v>0.34900896495188793</v>
      </c>
      <c r="EM145" s="575">
        <v>0.34900896495188793</v>
      </c>
      <c r="EN145" s="575">
        <v>0.34900896495188793</v>
      </c>
      <c r="EO145" s="575">
        <v>0.34900896495188793</v>
      </c>
      <c r="EP145" s="575">
        <v>0.34900896495188793</v>
      </c>
      <c r="EQ145" s="575">
        <v>0.34900896495188793</v>
      </c>
      <c r="ER145" s="575">
        <v>0.34900896495188793</v>
      </c>
      <c r="ES145" s="575">
        <v>0.34900896495188793</v>
      </c>
      <c r="ET145" s="575">
        <v>0.34900896495188793</v>
      </c>
      <c r="EU145" s="575">
        <v>0.34900896495188793</v>
      </c>
      <c r="EV145" s="575">
        <v>0.34900896495188793</v>
      </c>
      <c r="EW145" s="575">
        <v>0.34900896495188793</v>
      </c>
      <c r="EX145" s="575">
        <v>0.34900896495188793</v>
      </c>
      <c r="EY145" s="575">
        <v>0.34900896495188793</v>
      </c>
      <c r="EZ145" s="575">
        <v>0.34900896495188793</v>
      </c>
      <c r="FA145" s="575">
        <v>0.34900896495188793</v>
      </c>
      <c r="FB145" s="575">
        <v>0.34900896495188793</v>
      </c>
      <c r="FC145" s="575">
        <v>0.34900896495188793</v>
      </c>
      <c r="FD145" s="147"/>
      <c r="FE145" s="575">
        <v>0</v>
      </c>
      <c r="FF145" s="575">
        <v>0</v>
      </c>
      <c r="FG145" s="575">
        <v>0</v>
      </c>
      <c r="FH145" s="575">
        <v>0</v>
      </c>
      <c r="FI145" s="575">
        <v>7.234232582134581E-2</v>
      </c>
      <c r="FJ145" s="575">
        <v>0.12997756971841717</v>
      </c>
      <c r="FK145" s="575">
        <v>0.11842275541127252</v>
      </c>
      <c r="FL145" s="575">
        <v>0.10886889675243834</v>
      </c>
      <c r="FM145" s="575">
        <v>0.10114689889839533</v>
      </c>
      <c r="FN145" s="575">
        <v>9.5059484531704527E-2</v>
      </c>
      <c r="FO145" s="575">
        <v>9.0296646439247327E-2</v>
      </c>
      <c r="FP145" s="575">
        <v>8.6632924829664879E-2</v>
      </c>
      <c r="FQ145" s="575">
        <v>8.3842859911598261E-2</v>
      </c>
      <c r="FR145" s="575">
        <v>8.1757356841528211E-2</v>
      </c>
      <c r="FS145" s="575">
        <v>8.0179138302015812E-2</v>
      </c>
      <c r="FT145" s="575">
        <v>7.8995474397381471E-2</v>
      </c>
      <c r="FU145" s="575">
        <v>7.8093635231945777E-2</v>
      </c>
      <c r="FV145" s="575">
        <v>7.7445438331788935E-2</v>
      </c>
      <c r="FW145" s="575">
        <v>7.6966336275151218E-2</v>
      </c>
      <c r="FX145" s="575">
        <v>7.6599964114192967E-2</v>
      </c>
      <c r="FY145" s="575">
        <v>7.6318139374994307E-2</v>
      </c>
      <c r="FZ145" s="575">
        <v>7.612086205755525E-2</v>
      </c>
      <c r="GA145" s="575">
        <v>7.5979949687955933E-2</v>
      </c>
      <c r="GB145" s="575">
        <v>7.5867219792276466E-2</v>
      </c>
      <c r="GC145" s="575">
        <v>7.5782672370516863E-2</v>
      </c>
      <c r="GD145" s="575">
        <v>7.5726307422677136E-2</v>
      </c>
      <c r="GE145" s="575">
        <v>7.5669942474837409E-2</v>
      </c>
      <c r="GF145" s="575">
        <v>7.5641760000917546E-2</v>
      </c>
      <c r="GG145" s="575">
        <v>7.5613577526997683E-2</v>
      </c>
      <c r="GH145" s="575">
        <v>7.5613577526997683E-2</v>
      </c>
    </row>
    <row r="146" spans="1:190" x14ac:dyDescent="0.15">
      <c r="A146">
        <f t="shared" si="8"/>
        <v>138</v>
      </c>
      <c r="B146" s="156" t="str">
        <f ca="1">OFFSET(Inputs!$E$10,$A146,0)</f>
        <v>Std B31</v>
      </c>
      <c r="C146" s="44">
        <f ca="1">OFFSET(Inputs!$B$10,$A146,0)</f>
        <v>138</v>
      </c>
      <c r="D146" s="157" t="str">
        <f ca="1">OFFSET(Inputs!$D$10,$A146,0)&amp;" - "&amp;OFFSET(Inputs!$F$10,$A146,0)</f>
        <v>2008 T-24 - Cool Roof Expansion</v>
      </c>
      <c r="E146" s="24"/>
      <c r="F146" s="588">
        <v>0</v>
      </c>
      <c r="G146" s="588">
        <v>0</v>
      </c>
      <c r="H146" s="588">
        <v>0</v>
      </c>
      <c r="I146" s="588">
        <v>0</v>
      </c>
      <c r="J146" s="588">
        <v>2.7538006087640654</v>
      </c>
      <c r="K146" s="588">
        <v>10.925404589118305</v>
      </c>
      <c r="L146" s="588">
        <v>10.925404589118305</v>
      </c>
      <c r="M146" s="588">
        <v>10.925404589118305</v>
      </c>
      <c r="N146" s="588">
        <v>10.925404589118305</v>
      </c>
      <c r="O146" s="588">
        <v>10.925404589118305</v>
      </c>
      <c r="P146" s="588">
        <v>10.925404589118305</v>
      </c>
      <c r="Q146" s="588">
        <v>10.925404589118305</v>
      </c>
      <c r="R146" s="588">
        <v>10.925404589118305</v>
      </c>
      <c r="S146" s="588">
        <v>10.925404589118305</v>
      </c>
      <c r="T146" s="588">
        <v>10.925404589118305</v>
      </c>
      <c r="U146" s="588">
        <v>10.925404589118305</v>
      </c>
      <c r="V146" s="588">
        <v>10.925404589118305</v>
      </c>
      <c r="W146" s="588">
        <v>10.925404589118305</v>
      </c>
      <c r="X146" s="588">
        <v>10.925404589118305</v>
      </c>
      <c r="Y146" s="588">
        <v>10.925404589118305</v>
      </c>
      <c r="Z146" s="588">
        <v>10.925404589118305</v>
      </c>
      <c r="AA146" s="588">
        <v>10.925404589118305</v>
      </c>
      <c r="AB146" s="588">
        <v>10.925404589118305</v>
      </c>
      <c r="AC146" s="588">
        <v>10.925404589118305</v>
      </c>
      <c r="AD146" s="588">
        <v>10.925404589118305</v>
      </c>
      <c r="AE146" s="588">
        <v>10.925404589118305</v>
      </c>
      <c r="AF146" s="588">
        <v>10.925404589118305</v>
      </c>
      <c r="AG146" s="588">
        <v>10.925404589118305</v>
      </c>
      <c r="AH146" s="588">
        <v>10.925404589118305</v>
      </c>
      <c r="AI146" s="588">
        <v>10.925404589118305</v>
      </c>
      <c r="AJ146" s="147"/>
      <c r="AK146" s="575">
        <v>0</v>
      </c>
      <c r="AL146" s="575">
        <v>0</v>
      </c>
      <c r="AM146" s="575">
        <v>0</v>
      </c>
      <c r="AN146" s="575">
        <v>0</v>
      </c>
      <c r="AO146" s="575">
        <v>1.5361112865777271</v>
      </c>
      <c r="AP146" s="575">
        <v>5.8812818578797472</v>
      </c>
      <c r="AQ146" s="575">
        <v>5.6991007363562005</v>
      </c>
      <c r="AR146" s="575">
        <v>5.5493953799738067</v>
      </c>
      <c r="AS146" s="575">
        <v>5.430581605067144</v>
      </c>
      <c r="AT146" s="575">
        <v>5.3386989524726598</v>
      </c>
      <c r="AU146" s="575">
        <v>5.2697869630267959</v>
      </c>
      <c r="AV146" s="575">
        <v>5.2175089020678644</v>
      </c>
      <c r="AW146" s="575">
        <v>5.1794884940977326</v>
      </c>
      <c r="AX146" s="575">
        <v>5.1517652799528451</v>
      </c>
      <c r="AY146" s="575">
        <v>5.1319629841350691</v>
      </c>
      <c r="AZ146" s="575">
        <v>5.1169132393135586</v>
      </c>
      <c r="BA146" s="575">
        <v>5.1066160454883143</v>
      </c>
      <c r="BB146" s="575">
        <v>5.0986951271612035</v>
      </c>
      <c r="BC146" s="575">
        <v>5.0931504843322264</v>
      </c>
      <c r="BD146" s="575">
        <v>5.0891900251686701</v>
      </c>
      <c r="BE146" s="575">
        <v>5.0868137496705366</v>
      </c>
      <c r="BF146" s="575">
        <v>5.0844374741724048</v>
      </c>
      <c r="BG146" s="575">
        <v>5.0836453823396921</v>
      </c>
      <c r="BH146" s="575">
        <v>5.0820611986742712</v>
      </c>
      <c r="BI146" s="575">
        <v>5.0812691068415594</v>
      </c>
      <c r="BJ146" s="575">
        <v>5.0812691068415594</v>
      </c>
      <c r="BK146" s="575">
        <v>5.0804770150088476</v>
      </c>
      <c r="BL146" s="575">
        <v>5.0804770150088476</v>
      </c>
      <c r="BM146" s="575">
        <v>5.0804770150088476</v>
      </c>
      <c r="BN146" s="575">
        <v>5.0804770150088476</v>
      </c>
      <c r="BO146" s="147"/>
      <c r="BP146" s="582">
        <v>0</v>
      </c>
      <c r="BQ146" s="582">
        <v>0</v>
      </c>
      <c r="BR146" s="582">
        <v>0</v>
      </c>
      <c r="BS146" s="582">
        <v>0</v>
      </c>
      <c r="BT146" s="582">
        <v>0.22948972357590566</v>
      </c>
      <c r="BU146" s="582">
        <v>0.91047553375223433</v>
      </c>
      <c r="BV146" s="582">
        <v>0.91047553375223433</v>
      </c>
      <c r="BW146" s="582">
        <v>0.91047553375223433</v>
      </c>
      <c r="BX146" s="582">
        <v>0.91047553375223433</v>
      </c>
      <c r="BY146" s="582">
        <v>0.91047553375223433</v>
      </c>
      <c r="BZ146" s="582">
        <v>0.91047553375223433</v>
      </c>
      <c r="CA146" s="582">
        <v>0.91047553375223433</v>
      </c>
      <c r="CB146" s="582">
        <v>0.91047553375223433</v>
      </c>
      <c r="CC146" s="582">
        <v>0.91047553375223433</v>
      </c>
      <c r="CD146" s="582">
        <v>0.91047553375223433</v>
      </c>
      <c r="CE146" s="582">
        <v>0.91047553375223433</v>
      </c>
      <c r="CF146" s="582">
        <v>0.91047553375223433</v>
      </c>
      <c r="CG146" s="582">
        <v>0.91047553375223433</v>
      </c>
      <c r="CH146" s="582">
        <v>0.91047553375223433</v>
      </c>
      <c r="CI146" s="582">
        <v>0.91047553375223433</v>
      </c>
      <c r="CJ146" s="582">
        <v>0.91047553375223433</v>
      </c>
      <c r="CK146" s="582">
        <v>0.91047553375223433</v>
      </c>
      <c r="CL146" s="582">
        <v>0.91047553375223433</v>
      </c>
      <c r="CM146" s="582">
        <v>0.91047553375223433</v>
      </c>
      <c r="CN146" s="582">
        <v>0.91047553375223433</v>
      </c>
      <c r="CO146" s="582">
        <v>0.91047553375223433</v>
      </c>
      <c r="CP146" s="582">
        <v>0.91047553375223433</v>
      </c>
      <c r="CQ146" s="582">
        <v>0.91047553375223433</v>
      </c>
      <c r="CR146" s="582">
        <v>0.91047553375223433</v>
      </c>
      <c r="CS146" s="582">
        <v>0.91047553375223433</v>
      </c>
      <c r="CT146" s="218"/>
      <c r="CU146" s="582">
        <v>0</v>
      </c>
      <c r="CV146" s="582">
        <v>0</v>
      </c>
      <c r="CW146" s="582">
        <v>0</v>
      </c>
      <c r="CX146" s="582">
        <v>0</v>
      </c>
      <c r="CY146" s="582">
        <v>0.12801281015649379</v>
      </c>
      <c r="CZ146" s="582">
        <v>0.49012036076299975</v>
      </c>
      <c r="DA146" s="582">
        <v>0.47493818123768117</v>
      </c>
      <c r="DB146" s="582">
        <v>0.4624623902364412</v>
      </c>
      <c r="DC146" s="582">
        <v>0.45256096880688562</v>
      </c>
      <c r="DD146" s="582">
        <v>0.44490386956802935</v>
      </c>
      <c r="DE146" s="582">
        <v>0.43916104513888721</v>
      </c>
      <c r="DF146" s="582">
        <v>0.43480441970988282</v>
      </c>
      <c r="DG146" s="582">
        <v>0.43163596485242495</v>
      </c>
      <c r="DH146" s="582">
        <v>0.42932563318552869</v>
      </c>
      <c r="DI146" s="582">
        <v>0.4276753962806028</v>
      </c>
      <c r="DJ146" s="582">
        <v>0.42642121623285906</v>
      </c>
      <c r="DK146" s="582">
        <v>0.4255630930422975</v>
      </c>
      <c r="DL146" s="582">
        <v>0.42490299828032718</v>
      </c>
      <c r="DM146" s="582">
        <v>0.42444093194694793</v>
      </c>
      <c r="DN146" s="582">
        <v>0.42411088456596274</v>
      </c>
      <c r="DO146" s="582">
        <v>0.42391285613737162</v>
      </c>
      <c r="DP146" s="582">
        <v>0.42371482770878055</v>
      </c>
      <c r="DQ146" s="582">
        <v>0.42364881823258344</v>
      </c>
      <c r="DR146" s="582">
        <v>0.42351679928018937</v>
      </c>
      <c r="DS146" s="582">
        <v>0.42345078980399231</v>
      </c>
      <c r="DT146" s="582">
        <v>0.42345078980399231</v>
      </c>
      <c r="DU146" s="582">
        <v>0.42338478032779531</v>
      </c>
      <c r="DV146" s="582">
        <v>0.42338478032779531</v>
      </c>
      <c r="DW146" s="582">
        <v>0.42338478032779531</v>
      </c>
      <c r="DX146" s="582">
        <v>0.42338478032779531</v>
      </c>
      <c r="DY146" s="147"/>
      <c r="DZ146" s="575">
        <v>0</v>
      </c>
      <c r="EA146" s="575">
        <v>0</v>
      </c>
      <c r="EB146" s="575">
        <v>0</v>
      </c>
      <c r="EC146" s="575">
        <v>0</v>
      </c>
      <c r="ED146" s="575">
        <v>-2.423198780055652E-2</v>
      </c>
      <c r="EE146" s="575">
        <v>-9.6137777686990583E-2</v>
      </c>
      <c r="EF146" s="575">
        <v>-9.6137777686990583E-2</v>
      </c>
      <c r="EG146" s="575">
        <v>-9.6137777686990583E-2</v>
      </c>
      <c r="EH146" s="575">
        <v>-9.6137777686990583E-2</v>
      </c>
      <c r="EI146" s="575">
        <v>-9.6137777686990583E-2</v>
      </c>
      <c r="EJ146" s="575">
        <v>-9.6137777686990583E-2</v>
      </c>
      <c r="EK146" s="575">
        <v>-9.6137777686990583E-2</v>
      </c>
      <c r="EL146" s="575">
        <v>-9.6137777686990583E-2</v>
      </c>
      <c r="EM146" s="575">
        <v>-9.6137777686990583E-2</v>
      </c>
      <c r="EN146" s="575">
        <v>-9.6137777686990583E-2</v>
      </c>
      <c r="EO146" s="575">
        <v>-9.6137777686990583E-2</v>
      </c>
      <c r="EP146" s="575">
        <v>-9.6137777686990583E-2</v>
      </c>
      <c r="EQ146" s="575">
        <v>-9.6137777686990583E-2</v>
      </c>
      <c r="ER146" s="575">
        <v>-9.6137777686990583E-2</v>
      </c>
      <c r="ES146" s="575">
        <v>-9.6137777686990583E-2</v>
      </c>
      <c r="ET146" s="575">
        <v>-9.6137777686990583E-2</v>
      </c>
      <c r="EU146" s="575">
        <v>-9.6137777686990583E-2</v>
      </c>
      <c r="EV146" s="575">
        <v>-9.6137777686990583E-2</v>
      </c>
      <c r="EW146" s="575">
        <v>-9.6137777686990583E-2</v>
      </c>
      <c r="EX146" s="575">
        <v>-9.6137777686990583E-2</v>
      </c>
      <c r="EY146" s="575">
        <v>-9.6137777686990583E-2</v>
      </c>
      <c r="EZ146" s="575">
        <v>-9.6137777686990583E-2</v>
      </c>
      <c r="FA146" s="575">
        <v>-9.6137777686990583E-2</v>
      </c>
      <c r="FB146" s="575">
        <v>-9.6137777686990583E-2</v>
      </c>
      <c r="FC146" s="575">
        <v>-9.6137777686990583E-2</v>
      </c>
      <c r="FD146" s="147"/>
      <c r="FE146" s="575">
        <v>0</v>
      </c>
      <c r="FF146" s="575">
        <v>0</v>
      </c>
      <c r="FG146" s="575">
        <v>0</v>
      </c>
      <c r="FH146" s="575">
        <v>0</v>
      </c>
      <c r="FI146" s="575">
        <v>-1.3516966274967439E-2</v>
      </c>
      <c r="FJ146" s="575">
        <v>-5.1752167451128123E-2</v>
      </c>
      <c r="FK146" s="575">
        <v>-5.0149070008197551E-2</v>
      </c>
      <c r="FL146" s="575">
        <v>-4.8831742109441557E-2</v>
      </c>
      <c r="FM146" s="575">
        <v>-4.778624377709554E-2</v>
      </c>
      <c r="FN146" s="575">
        <v>-4.6977725066747952E-2</v>
      </c>
      <c r="FO146" s="575">
        <v>-4.6371336033987257E-2</v>
      </c>
      <c r="FP146" s="575">
        <v>-4.5911316767755006E-2</v>
      </c>
      <c r="FQ146" s="575">
        <v>-4.5576757301404279E-2</v>
      </c>
      <c r="FR146" s="575">
        <v>-4.5332807690523537E-2</v>
      </c>
      <c r="FS146" s="575">
        <v>-4.5158557968465872E-2</v>
      </c>
      <c r="FT146" s="575">
        <v>-4.5026128179702044E-2</v>
      </c>
      <c r="FU146" s="575">
        <v>-4.4935518324232052E-2</v>
      </c>
      <c r="FV146" s="575">
        <v>-4.4865818435408981E-2</v>
      </c>
      <c r="FW146" s="575">
        <v>-4.481702851323284E-2</v>
      </c>
      <c r="FX146" s="575">
        <v>-4.4782178568821301E-2</v>
      </c>
      <c r="FY146" s="575">
        <v>-4.4761268602174373E-2</v>
      </c>
      <c r="FZ146" s="575">
        <v>-4.4740358635527465E-2</v>
      </c>
      <c r="GA146" s="575">
        <v>-4.4733388646645153E-2</v>
      </c>
      <c r="GB146" s="575">
        <v>-4.4719448668880536E-2</v>
      </c>
      <c r="GC146" s="575">
        <v>-4.4712478679998238E-2</v>
      </c>
      <c r="GD146" s="575">
        <v>-4.4712478679998238E-2</v>
      </c>
      <c r="GE146" s="575">
        <v>-4.4705508691115926E-2</v>
      </c>
      <c r="GF146" s="575">
        <v>-4.4705508691115926E-2</v>
      </c>
      <c r="GG146" s="575">
        <v>-4.4705508691115926E-2</v>
      </c>
      <c r="GH146" s="575">
        <v>-4.4705508691115926E-2</v>
      </c>
    </row>
    <row r="147" spans="1:190" x14ac:dyDescent="0.15">
      <c r="A147">
        <f t="shared" si="8"/>
        <v>139</v>
      </c>
      <c r="B147" s="156" t="str">
        <f ca="1">OFFSET(Inputs!$E$10,$A147,0)</f>
        <v>Std B32</v>
      </c>
      <c r="C147" s="44">
        <f ca="1">OFFSET(Inputs!$B$10,$A147,0)</f>
        <v>139</v>
      </c>
      <c r="D147" s="157" t="str">
        <f ca="1">OFFSET(Inputs!$D$10,$A147,0)&amp;" - "&amp;OFFSET(Inputs!$F$10,$A147,0)</f>
        <v>2008 T-24 - MF Water heating control</v>
      </c>
      <c r="E147" s="24"/>
      <c r="F147" s="588">
        <v>0</v>
      </c>
      <c r="G147" s="588">
        <v>0</v>
      </c>
      <c r="H147" s="588">
        <v>0</v>
      </c>
      <c r="I147" s="588">
        <v>0</v>
      </c>
      <c r="J147" s="588">
        <v>0</v>
      </c>
      <c r="K147" s="588">
        <v>0</v>
      </c>
      <c r="L147" s="588">
        <v>0</v>
      </c>
      <c r="M147" s="588">
        <v>0</v>
      </c>
      <c r="N147" s="588">
        <v>0</v>
      </c>
      <c r="O147" s="588">
        <v>0</v>
      </c>
      <c r="P147" s="588">
        <v>0</v>
      </c>
      <c r="Q147" s="588">
        <v>0</v>
      </c>
      <c r="R147" s="588">
        <v>0</v>
      </c>
      <c r="S147" s="588">
        <v>0</v>
      </c>
      <c r="T147" s="588">
        <v>0</v>
      </c>
      <c r="U147" s="588">
        <v>0</v>
      </c>
      <c r="V147" s="588">
        <v>0</v>
      </c>
      <c r="W147" s="588">
        <v>0</v>
      </c>
      <c r="X147" s="588">
        <v>0</v>
      </c>
      <c r="Y147" s="588">
        <v>0</v>
      </c>
      <c r="Z147" s="588">
        <v>0</v>
      </c>
      <c r="AA147" s="588">
        <v>0</v>
      </c>
      <c r="AB147" s="588">
        <v>0</v>
      </c>
      <c r="AC147" s="588">
        <v>0</v>
      </c>
      <c r="AD147" s="588">
        <v>0</v>
      </c>
      <c r="AE147" s="588">
        <v>0</v>
      </c>
      <c r="AF147" s="588">
        <v>0</v>
      </c>
      <c r="AG147" s="588">
        <v>0</v>
      </c>
      <c r="AH147" s="588">
        <v>0</v>
      </c>
      <c r="AI147" s="588">
        <v>0</v>
      </c>
      <c r="AJ147" s="147"/>
      <c r="AK147" s="575">
        <v>0</v>
      </c>
      <c r="AL147" s="575">
        <v>0</v>
      </c>
      <c r="AM147" s="575">
        <v>0</v>
      </c>
      <c r="AN147" s="575">
        <v>0</v>
      </c>
      <c r="AO147" s="575">
        <v>0</v>
      </c>
      <c r="AP147" s="575">
        <v>0</v>
      </c>
      <c r="AQ147" s="575">
        <v>0</v>
      </c>
      <c r="AR147" s="575">
        <v>0</v>
      </c>
      <c r="AS147" s="575">
        <v>0</v>
      </c>
      <c r="AT147" s="575">
        <v>0</v>
      </c>
      <c r="AU147" s="575">
        <v>0</v>
      </c>
      <c r="AV147" s="575">
        <v>0</v>
      </c>
      <c r="AW147" s="575">
        <v>0</v>
      </c>
      <c r="AX147" s="575">
        <v>0</v>
      </c>
      <c r="AY147" s="575">
        <v>0</v>
      </c>
      <c r="AZ147" s="575">
        <v>0</v>
      </c>
      <c r="BA147" s="575">
        <v>0</v>
      </c>
      <c r="BB147" s="575">
        <v>0</v>
      </c>
      <c r="BC147" s="575">
        <v>0</v>
      </c>
      <c r="BD147" s="575">
        <v>0</v>
      </c>
      <c r="BE147" s="575">
        <v>0</v>
      </c>
      <c r="BF147" s="575">
        <v>0</v>
      </c>
      <c r="BG147" s="575">
        <v>0</v>
      </c>
      <c r="BH147" s="575">
        <v>0</v>
      </c>
      <c r="BI147" s="575">
        <v>0</v>
      </c>
      <c r="BJ147" s="575">
        <v>0</v>
      </c>
      <c r="BK147" s="575">
        <v>0</v>
      </c>
      <c r="BL147" s="575">
        <v>0</v>
      </c>
      <c r="BM147" s="575">
        <v>0</v>
      </c>
      <c r="BN147" s="575">
        <v>0</v>
      </c>
      <c r="BO147" s="147"/>
      <c r="BP147" s="582">
        <v>0</v>
      </c>
      <c r="BQ147" s="582">
        <v>0</v>
      </c>
      <c r="BR147" s="582">
        <v>0</v>
      </c>
      <c r="BS147" s="582">
        <v>0</v>
      </c>
      <c r="BT147" s="582">
        <v>0</v>
      </c>
      <c r="BU147" s="582">
        <v>0</v>
      </c>
      <c r="BV147" s="582">
        <v>0</v>
      </c>
      <c r="BW147" s="582">
        <v>0</v>
      </c>
      <c r="BX147" s="582">
        <v>0</v>
      </c>
      <c r="BY147" s="582">
        <v>0</v>
      </c>
      <c r="BZ147" s="582">
        <v>0</v>
      </c>
      <c r="CA147" s="582">
        <v>0</v>
      </c>
      <c r="CB147" s="582">
        <v>0</v>
      </c>
      <c r="CC147" s="582">
        <v>0</v>
      </c>
      <c r="CD147" s="582">
        <v>0</v>
      </c>
      <c r="CE147" s="582">
        <v>0</v>
      </c>
      <c r="CF147" s="582">
        <v>0</v>
      </c>
      <c r="CG147" s="582">
        <v>0</v>
      </c>
      <c r="CH147" s="582">
        <v>0</v>
      </c>
      <c r="CI147" s="582">
        <v>0</v>
      </c>
      <c r="CJ147" s="582">
        <v>0</v>
      </c>
      <c r="CK147" s="582">
        <v>0</v>
      </c>
      <c r="CL147" s="582">
        <v>0</v>
      </c>
      <c r="CM147" s="582">
        <v>0</v>
      </c>
      <c r="CN147" s="582">
        <v>0</v>
      </c>
      <c r="CO147" s="582">
        <v>0</v>
      </c>
      <c r="CP147" s="582">
        <v>0</v>
      </c>
      <c r="CQ147" s="582">
        <v>0</v>
      </c>
      <c r="CR147" s="582">
        <v>0</v>
      </c>
      <c r="CS147" s="582">
        <v>0</v>
      </c>
      <c r="CT147" s="218"/>
      <c r="CU147" s="582">
        <v>0</v>
      </c>
      <c r="CV147" s="582">
        <v>0</v>
      </c>
      <c r="CW147" s="582">
        <v>0</v>
      </c>
      <c r="CX147" s="582">
        <v>0</v>
      </c>
      <c r="CY147" s="582">
        <v>0</v>
      </c>
      <c r="CZ147" s="582">
        <v>0</v>
      </c>
      <c r="DA147" s="582">
        <v>0</v>
      </c>
      <c r="DB147" s="582">
        <v>0</v>
      </c>
      <c r="DC147" s="582">
        <v>0</v>
      </c>
      <c r="DD147" s="582">
        <v>0</v>
      </c>
      <c r="DE147" s="582">
        <v>0</v>
      </c>
      <c r="DF147" s="582">
        <v>0</v>
      </c>
      <c r="DG147" s="582">
        <v>0</v>
      </c>
      <c r="DH147" s="582">
        <v>0</v>
      </c>
      <c r="DI147" s="582">
        <v>0</v>
      </c>
      <c r="DJ147" s="582">
        <v>0</v>
      </c>
      <c r="DK147" s="582">
        <v>0</v>
      </c>
      <c r="DL147" s="582">
        <v>0</v>
      </c>
      <c r="DM147" s="582">
        <v>0</v>
      </c>
      <c r="DN147" s="582">
        <v>0</v>
      </c>
      <c r="DO147" s="582">
        <v>0</v>
      </c>
      <c r="DP147" s="582">
        <v>0</v>
      </c>
      <c r="DQ147" s="582">
        <v>0</v>
      </c>
      <c r="DR147" s="582">
        <v>0</v>
      </c>
      <c r="DS147" s="582">
        <v>0</v>
      </c>
      <c r="DT147" s="582">
        <v>0</v>
      </c>
      <c r="DU147" s="582">
        <v>0</v>
      </c>
      <c r="DV147" s="582">
        <v>0</v>
      </c>
      <c r="DW147" s="582">
        <v>0</v>
      </c>
      <c r="DX147" s="582">
        <v>0</v>
      </c>
      <c r="DY147" s="147"/>
      <c r="DZ147" s="575">
        <v>0</v>
      </c>
      <c r="EA147" s="575">
        <v>0</v>
      </c>
      <c r="EB147" s="575">
        <v>0</v>
      </c>
      <c r="EC147" s="575">
        <v>0</v>
      </c>
      <c r="ED147" s="575">
        <v>3.2391323192394522E-3</v>
      </c>
      <c r="EE147" s="575">
        <v>9.6908466928065599E-3</v>
      </c>
      <c r="EF147" s="575">
        <v>9.6908466928065599E-3</v>
      </c>
      <c r="EG147" s="575">
        <v>9.6908466928065599E-3</v>
      </c>
      <c r="EH147" s="575">
        <v>9.6908466928065599E-3</v>
      </c>
      <c r="EI147" s="575">
        <v>9.6908466928065599E-3</v>
      </c>
      <c r="EJ147" s="575">
        <v>9.6908466928065599E-3</v>
      </c>
      <c r="EK147" s="575">
        <v>9.6908466928065599E-3</v>
      </c>
      <c r="EL147" s="575">
        <v>9.6908466928065599E-3</v>
      </c>
      <c r="EM147" s="575">
        <v>9.6908466928065599E-3</v>
      </c>
      <c r="EN147" s="575">
        <v>9.6908466928065599E-3</v>
      </c>
      <c r="EO147" s="575">
        <v>9.6908466928065599E-3</v>
      </c>
      <c r="EP147" s="575">
        <v>9.6908466928065599E-3</v>
      </c>
      <c r="EQ147" s="575">
        <v>9.6908466928065599E-3</v>
      </c>
      <c r="ER147" s="575">
        <v>9.6908466928065599E-3</v>
      </c>
      <c r="ES147" s="575">
        <v>9.6908466928065599E-3</v>
      </c>
      <c r="ET147" s="575">
        <v>9.6908466928065599E-3</v>
      </c>
      <c r="EU147" s="575">
        <v>9.6908466928065599E-3</v>
      </c>
      <c r="EV147" s="575">
        <v>9.6908466928065599E-3</v>
      </c>
      <c r="EW147" s="575">
        <v>9.6908466928065599E-3</v>
      </c>
      <c r="EX147" s="575">
        <v>9.6908466928065599E-3</v>
      </c>
      <c r="EY147" s="575">
        <v>9.6908466928065599E-3</v>
      </c>
      <c r="EZ147" s="575">
        <v>9.6908466928065599E-3</v>
      </c>
      <c r="FA147" s="575">
        <v>9.6908466928065599E-3</v>
      </c>
      <c r="FB147" s="575">
        <v>9.6908466928065599E-3</v>
      </c>
      <c r="FC147" s="575">
        <v>9.6908466928065599E-3</v>
      </c>
      <c r="FD147" s="147"/>
      <c r="FE147" s="575">
        <v>0</v>
      </c>
      <c r="FF147" s="575">
        <v>0</v>
      </c>
      <c r="FG147" s="575">
        <v>0</v>
      </c>
      <c r="FH147" s="575">
        <v>0</v>
      </c>
      <c r="FI147" s="575">
        <v>2.4285281193866613E-3</v>
      </c>
      <c r="FJ147" s="575">
        <v>7.1475372779362884E-3</v>
      </c>
      <c r="FK147" s="575">
        <v>7.0391063942904751E-3</v>
      </c>
      <c r="FL147" s="575">
        <v>6.9436224818262525E-3</v>
      </c>
      <c r="FM147" s="575">
        <v>6.8618947262424684E-3</v>
      </c>
      <c r="FN147" s="575">
        <v>6.7939231275391228E-3</v>
      </c>
      <c r="FO147" s="575">
        <v>6.7397076857162175E-3</v>
      </c>
      <c r="FP147" s="575">
        <v>6.6960116579783523E-3</v>
      </c>
      <c r="FQ147" s="575">
        <v>6.6628350443255291E-3</v>
      </c>
      <c r="FR147" s="575">
        <v>6.6369411019623504E-3</v>
      </c>
      <c r="FS147" s="575">
        <v>6.6175206451899648E-3</v>
      </c>
      <c r="FT147" s="575">
        <v>6.602146116911828E-3</v>
      </c>
      <c r="FU147" s="575">
        <v>6.5908175171279374E-3</v>
      </c>
      <c r="FV147" s="575">
        <v>6.5827256601394433E-3</v>
      </c>
      <c r="FW147" s="575">
        <v>6.5762521745486493E-3</v>
      </c>
      <c r="FX147" s="575">
        <v>6.5722062460544023E-3</v>
      </c>
      <c r="FY147" s="575">
        <v>6.5681603175601561E-3</v>
      </c>
      <c r="FZ147" s="575">
        <v>6.5657327604636082E-3</v>
      </c>
      <c r="GA147" s="575">
        <v>6.5641143890659082E-3</v>
      </c>
      <c r="GB147" s="575">
        <v>6.562496017668209E-3</v>
      </c>
      <c r="GC147" s="575">
        <v>6.5616868319693603E-3</v>
      </c>
      <c r="GD147" s="575">
        <v>6.5608776462705116E-3</v>
      </c>
      <c r="GE147" s="575">
        <v>6.5600684605716629E-3</v>
      </c>
      <c r="GF147" s="575">
        <v>6.5600684605716629E-3</v>
      </c>
      <c r="GG147" s="575">
        <v>6.5592592748728125E-3</v>
      </c>
      <c r="GH147" s="575">
        <v>6.5592592748728125E-3</v>
      </c>
    </row>
    <row r="148" spans="1:190" x14ac:dyDescent="0.15">
      <c r="A148">
        <f t="shared" si="8"/>
        <v>140</v>
      </c>
      <c r="B148" s="156" t="str">
        <f ca="1">OFFSET(Inputs!$E$10,$A148,0)</f>
        <v>Std B33a</v>
      </c>
      <c r="C148" s="44">
        <f ca="1">OFFSET(Inputs!$B$10,$A148,0)</f>
        <v>140</v>
      </c>
      <c r="D148" s="157" t="str">
        <f ca="1">OFFSET(Inputs!$D$10,$A148,0)&amp;" - "&amp;OFFSET(Inputs!$F$10,$A148,0)</f>
        <v>2008 T-24 - CfR IL Complete Building Method</v>
      </c>
      <c r="E148" s="24"/>
      <c r="F148" s="588">
        <v>0</v>
      </c>
      <c r="G148" s="588">
        <v>0</v>
      </c>
      <c r="H148" s="588">
        <v>0</v>
      </c>
      <c r="I148" s="588">
        <v>0</v>
      </c>
      <c r="J148" s="588">
        <v>75.030584132363586</v>
      </c>
      <c r="K148" s="588">
        <v>224.47674760912057</v>
      </c>
      <c r="L148" s="588">
        <v>224.47674760912057</v>
      </c>
      <c r="M148" s="588">
        <v>224.47674760912057</v>
      </c>
      <c r="N148" s="588">
        <v>224.47674760912057</v>
      </c>
      <c r="O148" s="588">
        <v>224.47674760912057</v>
      </c>
      <c r="P148" s="588">
        <v>224.47674760912057</v>
      </c>
      <c r="Q148" s="588">
        <v>224.47674760912057</v>
      </c>
      <c r="R148" s="588">
        <v>224.47674760912057</v>
      </c>
      <c r="S148" s="588">
        <v>224.47674760912057</v>
      </c>
      <c r="T148" s="588">
        <v>224.47674760912057</v>
      </c>
      <c r="U148" s="588">
        <v>224.47674760912057</v>
      </c>
      <c r="V148" s="588">
        <v>224.47674760912057</v>
      </c>
      <c r="W148" s="588">
        <v>224.47674760912057</v>
      </c>
      <c r="X148" s="588">
        <v>224.47674760912057</v>
      </c>
      <c r="Y148" s="588">
        <v>224.47674760912057</v>
      </c>
      <c r="Z148" s="588">
        <v>224.47674760912057</v>
      </c>
      <c r="AA148" s="588">
        <v>224.47674760912057</v>
      </c>
      <c r="AB148" s="588">
        <v>224.47674760912057</v>
      </c>
      <c r="AC148" s="588">
        <v>224.47674760912057</v>
      </c>
      <c r="AD148" s="588">
        <v>224.47674760912057</v>
      </c>
      <c r="AE148" s="588">
        <v>224.47674760912057</v>
      </c>
      <c r="AF148" s="588">
        <v>224.47674760912057</v>
      </c>
      <c r="AG148" s="588">
        <v>224.47674760912057</v>
      </c>
      <c r="AH148" s="588">
        <v>224.47674760912057</v>
      </c>
      <c r="AI148" s="588">
        <v>224.47674760912057</v>
      </c>
      <c r="AJ148" s="147"/>
      <c r="AK148" s="575">
        <v>0</v>
      </c>
      <c r="AL148" s="575">
        <v>0</v>
      </c>
      <c r="AM148" s="575">
        <v>0</v>
      </c>
      <c r="AN148" s="575">
        <v>0</v>
      </c>
      <c r="AO148" s="575">
        <v>1.8666108720449415</v>
      </c>
      <c r="AP148" s="575">
        <v>5.3181908659814798</v>
      </c>
      <c r="AQ148" s="575">
        <v>5.0801332751420087</v>
      </c>
      <c r="AR148" s="575">
        <v>4.8735024289678135</v>
      </c>
      <c r="AS148" s="575">
        <v>4.699083996075526</v>
      </c>
      <c r="AT148" s="575">
        <v>4.5560923078485169</v>
      </c>
      <c r="AU148" s="575">
        <v>4.4398133525869916</v>
      </c>
      <c r="AV148" s="575">
        <v>4.3471044558244252</v>
      </c>
      <c r="AW148" s="575">
        <v>4.2748229430942883</v>
      </c>
      <c r="AX148" s="575">
        <v>4.2182548026967899</v>
      </c>
      <c r="AY148" s="575">
        <v>4.1742573601654023</v>
      </c>
      <c r="AZ148" s="575">
        <v>4.1412592782668609</v>
      </c>
      <c r="BA148" s="575">
        <v>4.1153322139180082</v>
      </c>
      <c r="BB148" s="575">
        <v>4.0956904985022105</v>
      </c>
      <c r="BC148" s="575">
        <v>4.0815484634028358</v>
      </c>
      <c r="BD148" s="575">
        <v>4.0697634341533568</v>
      </c>
      <c r="BE148" s="575">
        <v>4.0619067479870372</v>
      </c>
      <c r="BF148" s="575">
        <v>4.0548357304373495</v>
      </c>
      <c r="BG148" s="575">
        <v>4.0501217187375582</v>
      </c>
      <c r="BH148" s="575">
        <v>4.0469790442710307</v>
      </c>
      <c r="BI148" s="575">
        <v>4.0438363698045032</v>
      </c>
      <c r="BJ148" s="575">
        <v>4.0422650325712395</v>
      </c>
      <c r="BK148" s="575">
        <v>4.0406936953379748</v>
      </c>
      <c r="BL148" s="575">
        <v>4.039122358104712</v>
      </c>
      <c r="BM148" s="575">
        <v>4.0383366894880792</v>
      </c>
      <c r="BN148" s="575">
        <v>4.0375510208714482</v>
      </c>
      <c r="BO148" s="147"/>
      <c r="BP148" s="582">
        <v>0</v>
      </c>
      <c r="BQ148" s="582">
        <v>0</v>
      </c>
      <c r="BR148" s="582">
        <v>0</v>
      </c>
      <c r="BS148" s="582">
        <v>0</v>
      </c>
      <c r="BT148" s="582">
        <v>16.649699027668728</v>
      </c>
      <c r="BU148" s="582">
        <v>49.812624140156444</v>
      </c>
      <c r="BV148" s="582">
        <v>49.812624140156444</v>
      </c>
      <c r="BW148" s="582">
        <v>49.812624140156444</v>
      </c>
      <c r="BX148" s="582">
        <v>49.812624140156444</v>
      </c>
      <c r="BY148" s="582">
        <v>49.812624140156444</v>
      </c>
      <c r="BZ148" s="582">
        <v>49.812624140156444</v>
      </c>
      <c r="CA148" s="582">
        <v>49.812624140156444</v>
      </c>
      <c r="CB148" s="582">
        <v>49.812624140156444</v>
      </c>
      <c r="CC148" s="582">
        <v>49.812624140156444</v>
      </c>
      <c r="CD148" s="582">
        <v>49.812624140156444</v>
      </c>
      <c r="CE148" s="582">
        <v>49.812624140156444</v>
      </c>
      <c r="CF148" s="582">
        <v>49.812624140156444</v>
      </c>
      <c r="CG148" s="582">
        <v>49.812624140156444</v>
      </c>
      <c r="CH148" s="582">
        <v>49.812624140156444</v>
      </c>
      <c r="CI148" s="582">
        <v>49.812624140156444</v>
      </c>
      <c r="CJ148" s="582">
        <v>49.812624140156444</v>
      </c>
      <c r="CK148" s="582">
        <v>49.812624140156444</v>
      </c>
      <c r="CL148" s="582">
        <v>49.812624140156444</v>
      </c>
      <c r="CM148" s="582">
        <v>49.812624140156444</v>
      </c>
      <c r="CN148" s="582">
        <v>49.812624140156444</v>
      </c>
      <c r="CO148" s="582">
        <v>49.812624140156444</v>
      </c>
      <c r="CP148" s="582">
        <v>49.812624140156444</v>
      </c>
      <c r="CQ148" s="582">
        <v>49.812624140156444</v>
      </c>
      <c r="CR148" s="582">
        <v>49.812624140156444</v>
      </c>
      <c r="CS148" s="582">
        <v>49.812624140156444</v>
      </c>
      <c r="CT148" s="218"/>
      <c r="CU148" s="582">
        <v>0</v>
      </c>
      <c r="CV148" s="582">
        <v>0</v>
      </c>
      <c r="CW148" s="582">
        <v>0</v>
      </c>
      <c r="CX148" s="582">
        <v>0</v>
      </c>
      <c r="CY148" s="582">
        <v>0.41421121241034253</v>
      </c>
      <c r="CZ148" s="582">
        <v>1.1801357848165168</v>
      </c>
      <c r="DA148" s="582">
        <v>1.1273094969158808</v>
      </c>
      <c r="DB148" s="582">
        <v>1.0814569763948669</v>
      </c>
      <c r="DC148" s="582">
        <v>1.0427525674379654</v>
      </c>
      <c r="DD148" s="582">
        <v>1.0110219258606856</v>
      </c>
      <c r="DE148" s="582">
        <v>0.98521898655608453</v>
      </c>
      <c r="DF148" s="582">
        <v>0.96464637278620002</v>
      </c>
      <c r="DG148" s="582">
        <v>0.94860670781306955</v>
      </c>
      <c r="DH148" s="582">
        <v>0.93605392652975017</v>
      </c>
      <c r="DI148" s="582">
        <v>0.92629065219827944</v>
      </c>
      <c r="DJ148" s="582">
        <v>0.91896819644967653</v>
      </c>
      <c r="DK148" s="582">
        <v>0.9132148383614882</v>
      </c>
      <c r="DL148" s="582">
        <v>0.90885623374922464</v>
      </c>
      <c r="DM148" s="582">
        <v>0.90571803842839471</v>
      </c>
      <c r="DN148" s="582">
        <v>0.90310287566103653</v>
      </c>
      <c r="DO148" s="582">
        <v>0.90135943381613115</v>
      </c>
      <c r="DP148" s="582">
        <v>0.89979033615571613</v>
      </c>
      <c r="DQ148" s="582">
        <v>0.89874427104877297</v>
      </c>
      <c r="DR148" s="582">
        <v>0.89804689431081064</v>
      </c>
      <c r="DS148" s="582">
        <v>0.89734951757284853</v>
      </c>
      <c r="DT148" s="582">
        <v>0.89700082920386759</v>
      </c>
      <c r="DU148" s="582">
        <v>0.8966521408348862</v>
      </c>
      <c r="DV148" s="582">
        <v>0.89630345246590515</v>
      </c>
      <c r="DW148" s="582">
        <v>0.89612910828141468</v>
      </c>
      <c r="DX148" s="582">
        <v>0.89595476409692421</v>
      </c>
      <c r="DY148" s="147"/>
      <c r="DZ148" s="575">
        <v>0</v>
      </c>
      <c r="EA148" s="575">
        <v>0</v>
      </c>
      <c r="EB148" s="575">
        <v>0</v>
      </c>
      <c r="EC148" s="575">
        <v>0</v>
      </c>
      <c r="ED148" s="575">
        <v>-0.28098064844265952</v>
      </c>
      <c r="EE148" s="575">
        <v>-0.84063882525877642</v>
      </c>
      <c r="EF148" s="575">
        <v>-0.84063882525877642</v>
      </c>
      <c r="EG148" s="575">
        <v>-0.84063882525877642</v>
      </c>
      <c r="EH148" s="575">
        <v>-0.84063882525877642</v>
      </c>
      <c r="EI148" s="575">
        <v>-0.84063882525877642</v>
      </c>
      <c r="EJ148" s="575">
        <v>-0.84063882525877642</v>
      </c>
      <c r="EK148" s="575">
        <v>-0.84063882525877642</v>
      </c>
      <c r="EL148" s="575">
        <v>-0.84063882525877642</v>
      </c>
      <c r="EM148" s="575">
        <v>-0.84063882525877642</v>
      </c>
      <c r="EN148" s="575">
        <v>-0.84063882525877642</v>
      </c>
      <c r="EO148" s="575">
        <v>-0.84063882525877642</v>
      </c>
      <c r="EP148" s="575">
        <v>-0.84063882525877642</v>
      </c>
      <c r="EQ148" s="575">
        <v>-0.84063882525877642</v>
      </c>
      <c r="ER148" s="575">
        <v>-0.84063882525877642</v>
      </c>
      <c r="ES148" s="575">
        <v>-0.84063882525877642</v>
      </c>
      <c r="ET148" s="575">
        <v>-0.84063882525877642</v>
      </c>
      <c r="EU148" s="575">
        <v>-0.84063882525877642</v>
      </c>
      <c r="EV148" s="575">
        <v>-0.84063882525877642</v>
      </c>
      <c r="EW148" s="575">
        <v>-0.84063882525877642</v>
      </c>
      <c r="EX148" s="575">
        <v>-0.84063882525877642</v>
      </c>
      <c r="EY148" s="575">
        <v>-0.84063882525877642</v>
      </c>
      <c r="EZ148" s="575">
        <v>-0.84063882525877642</v>
      </c>
      <c r="FA148" s="575">
        <v>-0.84063882525877642</v>
      </c>
      <c r="FB148" s="575">
        <v>-0.84063882525877642</v>
      </c>
      <c r="FC148" s="575">
        <v>-0.84063882525877642</v>
      </c>
      <c r="FD148" s="147"/>
      <c r="FE148" s="575">
        <v>0</v>
      </c>
      <c r="FF148" s="575">
        <v>0</v>
      </c>
      <c r="FG148" s="575">
        <v>0</v>
      </c>
      <c r="FH148" s="575">
        <v>0</v>
      </c>
      <c r="FI148" s="575">
        <v>-6.9902365719564834E-3</v>
      </c>
      <c r="FJ148" s="575">
        <v>-1.9915994728618304E-2</v>
      </c>
      <c r="FK148" s="575">
        <v>-1.902449725443137E-2</v>
      </c>
      <c r="FL148" s="575">
        <v>-1.8250689215780668E-2</v>
      </c>
      <c r="FM148" s="575">
        <v>-1.7597512848554597E-2</v>
      </c>
      <c r="FN148" s="575">
        <v>-1.7062025916864759E-2</v>
      </c>
      <c r="FO148" s="575">
        <v>-1.6626575005380711E-2</v>
      </c>
      <c r="FP148" s="575">
        <v>-1.6279391170548833E-2</v>
      </c>
      <c r="FQ148" s="575">
        <v>-1.6008705468815505E-2</v>
      </c>
      <c r="FR148" s="575">
        <v>-1.57968644848503E-2</v>
      </c>
      <c r="FS148" s="575">
        <v>-1.5632099275099575E-2</v>
      </c>
      <c r="FT148" s="575">
        <v>-1.550852536778654E-2</v>
      </c>
      <c r="FU148" s="575">
        <v>-1.5411431583469151E-2</v>
      </c>
      <c r="FV148" s="575">
        <v>-1.5337875686259005E-2</v>
      </c>
      <c r="FW148" s="575">
        <v>-1.5284915440267707E-2</v>
      </c>
      <c r="FX148" s="575">
        <v>-1.5240781901941617E-2</v>
      </c>
      <c r="FY148" s="575">
        <v>-1.521135954305756E-2</v>
      </c>
      <c r="FZ148" s="575">
        <v>-1.5184879420061911E-2</v>
      </c>
      <c r="GA148" s="575">
        <v>-1.5167226004731473E-2</v>
      </c>
      <c r="GB148" s="575">
        <v>-1.5155457061177848E-2</v>
      </c>
      <c r="GC148" s="575">
        <v>-1.514368811762423E-2</v>
      </c>
      <c r="GD148" s="575">
        <v>-1.5137803645847416E-2</v>
      </c>
      <c r="GE148" s="575">
        <v>-1.5131919174070606E-2</v>
      </c>
      <c r="GF148" s="575">
        <v>-1.5126034702293793E-2</v>
      </c>
      <c r="GG148" s="575">
        <v>-1.5123092466405389E-2</v>
      </c>
      <c r="GH148" s="575">
        <v>-1.5120150230516983E-2</v>
      </c>
    </row>
    <row r="149" spans="1:190" x14ac:dyDescent="0.15">
      <c r="A149">
        <f t="shared" si="8"/>
        <v>141</v>
      </c>
      <c r="B149" s="156" t="str">
        <f ca="1">OFFSET(Inputs!$E$10,$A149,0)</f>
        <v>Std B33b</v>
      </c>
      <c r="C149" s="44">
        <f ca="1">OFFSET(Inputs!$B$10,$A149,0)</f>
        <v>141</v>
      </c>
      <c r="D149" s="157" t="str">
        <f ca="1">OFFSET(Inputs!$D$10,$A149,0)&amp;" - "&amp;OFFSET(Inputs!$F$10,$A149,0)</f>
        <v>2008 T-24 - CfR IL Area Category Method</v>
      </c>
      <c r="E149" s="24"/>
      <c r="F149" s="588">
        <v>0</v>
      </c>
      <c r="G149" s="588">
        <v>0</v>
      </c>
      <c r="H149" s="588">
        <v>0</v>
      </c>
      <c r="I149" s="588">
        <v>0</v>
      </c>
      <c r="J149" s="588">
        <v>41.210375238796004</v>
      </c>
      <c r="K149" s="588">
        <v>123.29333575541432</v>
      </c>
      <c r="L149" s="588">
        <v>123.29333575541432</v>
      </c>
      <c r="M149" s="588">
        <v>123.29333575541432</v>
      </c>
      <c r="N149" s="588">
        <v>123.29333575541432</v>
      </c>
      <c r="O149" s="588">
        <v>123.29333575541432</v>
      </c>
      <c r="P149" s="588">
        <v>123.29333575541432</v>
      </c>
      <c r="Q149" s="588">
        <v>123.29333575541432</v>
      </c>
      <c r="R149" s="588">
        <v>123.29333575541432</v>
      </c>
      <c r="S149" s="588">
        <v>123.29333575541432</v>
      </c>
      <c r="T149" s="588">
        <v>123.29333575541432</v>
      </c>
      <c r="U149" s="588">
        <v>123.29333575541432</v>
      </c>
      <c r="V149" s="588">
        <v>123.29333575541432</v>
      </c>
      <c r="W149" s="588">
        <v>123.29333575541432</v>
      </c>
      <c r="X149" s="588">
        <v>123.29333575541432</v>
      </c>
      <c r="Y149" s="588">
        <v>123.29333575541432</v>
      </c>
      <c r="Z149" s="588">
        <v>123.29333575541432</v>
      </c>
      <c r="AA149" s="588">
        <v>123.29333575541432</v>
      </c>
      <c r="AB149" s="588">
        <v>123.29333575541432</v>
      </c>
      <c r="AC149" s="588">
        <v>123.29333575541432</v>
      </c>
      <c r="AD149" s="588">
        <v>123.29333575541432</v>
      </c>
      <c r="AE149" s="588">
        <v>123.29333575541432</v>
      </c>
      <c r="AF149" s="588">
        <v>123.29333575541432</v>
      </c>
      <c r="AG149" s="588">
        <v>123.29333575541432</v>
      </c>
      <c r="AH149" s="588">
        <v>123.29333575541432</v>
      </c>
      <c r="AI149" s="588">
        <v>123.29333575541432</v>
      </c>
      <c r="AJ149" s="147"/>
      <c r="AK149" s="575">
        <v>0</v>
      </c>
      <c r="AL149" s="575">
        <v>0</v>
      </c>
      <c r="AM149" s="575">
        <v>0</v>
      </c>
      <c r="AN149" s="575">
        <v>0</v>
      </c>
      <c r="AO149" s="575">
        <v>1.0252317151907671</v>
      </c>
      <c r="AP149" s="575">
        <v>2.9210040640493982</v>
      </c>
      <c r="AQ149" s="575">
        <v>2.7902514814807815</v>
      </c>
      <c r="AR149" s="575">
        <v>2.6767599659179226</v>
      </c>
      <c r="AS149" s="575">
        <v>2.5809610440359658</v>
      </c>
      <c r="AT149" s="575">
        <v>2.5024231891597668</v>
      </c>
      <c r="AU149" s="575">
        <v>2.438557241238462</v>
      </c>
      <c r="AV149" s="575">
        <v>2.3876370935714761</v>
      </c>
      <c r="AW149" s="575">
        <v>2.3479366394582324</v>
      </c>
      <c r="AX149" s="575">
        <v>2.3168667188478684</v>
      </c>
      <c r="AY149" s="575">
        <v>2.2927012250398069</v>
      </c>
      <c r="AZ149" s="575">
        <v>2.2745771046837611</v>
      </c>
      <c r="BA149" s="575">
        <v>2.2603367244040107</v>
      </c>
      <c r="BB149" s="575">
        <v>2.2495485575254115</v>
      </c>
      <c r="BC149" s="575">
        <v>2.2417810773728211</v>
      </c>
      <c r="BD149" s="575">
        <v>2.2353081772456616</v>
      </c>
      <c r="BE149" s="575">
        <v>2.2309929104942223</v>
      </c>
      <c r="BF149" s="575">
        <v>2.2271091704179264</v>
      </c>
      <c r="BG149" s="575">
        <v>2.2245200103670628</v>
      </c>
      <c r="BH149" s="575">
        <v>2.2227939036664868</v>
      </c>
      <c r="BI149" s="575">
        <v>2.2210677969659112</v>
      </c>
      <c r="BJ149" s="575">
        <v>2.2202047436156231</v>
      </c>
      <c r="BK149" s="575">
        <v>2.2193416902653351</v>
      </c>
      <c r="BL149" s="575">
        <v>2.2184786369150475</v>
      </c>
      <c r="BM149" s="575">
        <v>2.2180471102399038</v>
      </c>
      <c r="BN149" s="575">
        <v>2.2176155835647595</v>
      </c>
      <c r="BO149" s="147"/>
      <c r="BP149" s="582">
        <v>0</v>
      </c>
      <c r="BQ149" s="582">
        <v>0</v>
      </c>
      <c r="BR149" s="582">
        <v>0</v>
      </c>
      <c r="BS149" s="582">
        <v>0</v>
      </c>
      <c r="BT149" s="582">
        <v>9.2250896454715079</v>
      </c>
      <c r="BU149" s="582">
        <v>27.59965344751722</v>
      </c>
      <c r="BV149" s="582">
        <v>27.59965344751722</v>
      </c>
      <c r="BW149" s="582">
        <v>27.59965344751722</v>
      </c>
      <c r="BX149" s="582">
        <v>27.59965344751722</v>
      </c>
      <c r="BY149" s="582">
        <v>27.59965344751722</v>
      </c>
      <c r="BZ149" s="582">
        <v>27.59965344751722</v>
      </c>
      <c r="CA149" s="582">
        <v>27.59965344751722</v>
      </c>
      <c r="CB149" s="582">
        <v>27.59965344751722</v>
      </c>
      <c r="CC149" s="582">
        <v>27.59965344751722</v>
      </c>
      <c r="CD149" s="582">
        <v>27.59965344751722</v>
      </c>
      <c r="CE149" s="582">
        <v>27.59965344751722</v>
      </c>
      <c r="CF149" s="582">
        <v>27.59965344751722</v>
      </c>
      <c r="CG149" s="582">
        <v>27.59965344751722</v>
      </c>
      <c r="CH149" s="582">
        <v>27.59965344751722</v>
      </c>
      <c r="CI149" s="582">
        <v>27.59965344751722</v>
      </c>
      <c r="CJ149" s="582">
        <v>27.59965344751722</v>
      </c>
      <c r="CK149" s="582">
        <v>27.59965344751722</v>
      </c>
      <c r="CL149" s="582">
        <v>27.59965344751722</v>
      </c>
      <c r="CM149" s="582">
        <v>27.59965344751722</v>
      </c>
      <c r="CN149" s="582">
        <v>27.59965344751722</v>
      </c>
      <c r="CO149" s="582">
        <v>27.59965344751722</v>
      </c>
      <c r="CP149" s="582">
        <v>27.59965344751722</v>
      </c>
      <c r="CQ149" s="582">
        <v>27.59965344751722</v>
      </c>
      <c r="CR149" s="582">
        <v>27.59965344751722</v>
      </c>
      <c r="CS149" s="582">
        <v>27.59965344751722</v>
      </c>
      <c r="CT149" s="218"/>
      <c r="CU149" s="582">
        <v>0</v>
      </c>
      <c r="CV149" s="582">
        <v>0</v>
      </c>
      <c r="CW149" s="582">
        <v>0</v>
      </c>
      <c r="CX149" s="582">
        <v>0</v>
      </c>
      <c r="CY149" s="582">
        <v>0.22950178020004022</v>
      </c>
      <c r="CZ149" s="582">
        <v>0.65387718965185437</v>
      </c>
      <c r="DA149" s="582">
        <v>0.62460775717076233</v>
      </c>
      <c r="DB149" s="582">
        <v>0.5992022761723228</v>
      </c>
      <c r="DC149" s="582">
        <v>0.57775734544360191</v>
      </c>
      <c r="DD149" s="582">
        <v>0.56017636619753342</v>
      </c>
      <c r="DE149" s="582">
        <v>0.54587974571171949</v>
      </c>
      <c r="DF149" s="582">
        <v>0.53448108883789491</v>
      </c>
      <c r="DG149" s="582">
        <v>0.52559400042779436</v>
      </c>
      <c r="DH149" s="582">
        <v>0.5186388877590199</v>
      </c>
      <c r="DI149" s="582">
        <v>0.51322935568330663</v>
      </c>
      <c r="DJ149" s="582">
        <v>0.50917220662652152</v>
      </c>
      <c r="DK149" s="582">
        <v>0.50598444665333331</v>
      </c>
      <c r="DL149" s="582">
        <v>0.50356947697667553</v>
      </c>
      <c r="DM149" s="582">
        <v>0.50183069880948195</v>
      </c>
      <c r="DN149" s="582">
        <v>0.50038171700348733</v>
      </c>
      <c r="DO149" s="582">
        <v>0.49941572913282423</v>
      </c>
      <c r="DP149" s="582">
        <v>0.49854634004922743</v>
      </c>
      <c r="DQ149" s="582">
        <v>0.49796674732682961</v>
      </c>
      <c r="DR149" s="582">
        <v>0.49758035217856433</v>
      </c>
      <c r="DS149" s="582">
        <v>0.49719395703029912</v>
      </c>
      <c r="DT149" s="582">
        <v>0.49700075945616645</v>
      </c>
      <c r="DU149" s="582">
        <v>0.49680756188203379</v>
      </c>
      <c r="DV149" s="582">
        <v>0.49661436430790129</v>
      </c>
      <c r="DW149" s="582">
        <v>0.49651776552083493</v>
      </c>
      <c r="DX149" s="582">
        <v>0.49642116673376863</v>
      </c>
      <c r="DY149" s="147"/>
      <c r="DZ149" s="575">
        <v>0</v>
      </c>
      <c r="EA149" s="575">
        <v>0</v>
      </c>
      <c r="EB149" s="575">
        <v>0</v>
      </c>
      <c r="EC149" s="575">
        <v>0</v>
      </c>
      <c r="ED149" s="575">
        <v>-0.15385251742882089</v>
      </c>
      <c r="EE149" s="575">
        <v>-0.46029646607802971</v>
      </c>
      <c r="EF149" s="575">
        <v>-0.46029646607802971</v>
      </c>
      <c r="EG149" s="575">
        <v>-0.46029646607802971</v>
      </c>
      <c r="EH149" s="575">
        <v>-0.46029646607802971</v>
      </c>
      <c r="EI149" s="575">
        <v>-0.46029646607802971</v>
      </c>
      <c r="EJ149" s="575">
        <v>-0.46029646607802971</v>
      </c>
      <c r="EK149" s="575">
        <v>-0.46029646607802971</v>
      </c>
      <c r="EL149" s="575">
        <v>-0.46029646607802971</v>
      </c>
      <c r="EM149" s="575">
        <v>-0.46029646607802971</v>
      </c>
      <c r="EN149" s="575">
        <v>-0.46029646607802971</v>
      </c>
      <c r="EO149" s="575">
        <v>-0.46029646607802971</v>
      </c>
      <c r="EP149" s="575">
        <v>-0.46029646607802971</v>
      </c>
      <c r="EQ149" s="575">
        <v>-0.46029646607802971</v>
      </c>
      <c r="ER149" s="575">
        <v>-0.46029646607802971</v>
      </c>
      <c r="ES149" s="575">
        <v>-0.46029646607802971</v>
      </c>
      <c r="ET149" s="575">
        <v>-0.46029646607802971</v>
      </c>
      <c r="EU149" s="575">
        <v>-0.46029646607802971</v>
      </c>
      <c r="EV149" s="575">
        <v>-0.46029646607802971</v>
      </c>
      <c r="EW149" s="575">
        <v>-0.46029646607802971</v>
      </c>
      <c r="EX149" s="575">
        <v>-0.46029646607802971</v>
      </c>
      <c r="EY149" s="575">
        <v>-0.46029646607802971</v>
      </c>
      <c r="EZ149" s="575">
        <v>-0.46029646607802971</v>
      </c>
      <c r="FA149" s="575">
        <v>-0.46029646607802971</v>
      </c>
      <c r="FB149" s="575">
        <v>-0.46029646607802971</v>
      </c>
      <c r="FC149" s="575">
        <v>-0.46029646607802971</v>
      </c>
      <c r="FD149" s="147"/>
      <c r="FE149" s="575">
        <v>0</v>
      </c>
      <c r="FF149" s="575">
        <v>0</v>
      </c>
      <c r="FG149" s="575">
        <v>0</v>
      </c>
      <c r="FH149" s="575">
        <v>0</v>
      </c>
      <c r="FI149" s="575">
        <v>-3.8275429285942056E-3</v>
      </c>
      <c r="FJ149" s="575">
        <v>-1.0905113726087642E-2</v>
      </c>
      <c r="FK149" s="575">
        <v>-1.041696932381189E-2</v>
      </c>
      <c r="FL149" s="575">
        <v>-9.9932664267870647E-3</v>
      </c>
      <c r="FM149" s="575">
        <v>-9.6356160726444352E-3</v>
      </c>
      <c r="FN149" s="575">
        <v>-9.3424072237527304E-3</v>
      </c>
      <c r="FO149" s="575">
        <v>-9.1039736543243113E-3</v>
      </c>
      <c r="FP149" s="575">
        <v>-8.9138712138340844E-3</v>
      </c>
      <c r="FQ149" s="575">
        <v>-8.7656557517569577E-3</v>
      </c>
      <c r="FR149" s="575">
        <v>-8.6496610423052959E-3</v>
      </c>
      <c r="FS149" s="575">
        <v>-8.5594429349540001E-3</v>
      </c>
      <c r="FT149" s="575">
        <v>-8.4917793544405304E-3</v>
      </c>
      <c r="FU149" s="575">
        <v>-8.4386151126085197E-3</v>
      </c>
      <c r="FV149" s="575">
        <v>-8.3983391718266895E-3</v>
      </c>
      <c r="FW149" s="575">
        <v>-8.3693404944637749E-3</v>
      </c>
      <c r="FX149" s="575">
        <v>-8.3451749299946788E-3</v>
      </c>
      <c r="FY149" s="575">
        <v>-8.3290645536819499E-3</v>
      </c>
      <c r="FZ149" s="575">
        <v>-8.3145652150004908E-3</v>
      </c>
      <c r="GA149" s="575">
        <v>-8.3048989892128521E-3</v>
      </c>
      <c r="GB149" s="575">
        <v>-8.2984548386877584E-3</v>
      </c>
      <c r="GC149" s="575">
        <v>-8.2920106881626664E-3</v>
      </c>
      <c r="GD149" s="575">
        <v>-8.2887886129001179E-3</v>
      </c>
      <c r="GE149" s="575">
        <v>-8.2855665376375745E-3</v>
      </c>
      <c r="GF149" s="575">
        <v>-8.2823444623750294E-3</v>
      </c>
      <c r="GG149" s="575">
        <v>-8.2807334247437542E-3</v>
      </c>
      <c r="GH149" s="575">
        <v>-8.2791223871124826E-3</v>
      </c>
    </row>
    <row r="150" spans="1:190" x14ac:dyDescent="0.15">
      <c r="A150">
        <f t="shared" si="8"/>
        <v>142</v>
      </c>
      <c r="B150" s="156" t="str">
        <f ca="1">OFFSET(Inputs!$E$10,$A150,0)</f>
        <v>Std B33c</v>
      </c>
      <c r="C150" s="44">
        <f ca="1">OFFSET(Inputs!$B$10,$A150,0)</f>
        <v>142</v>
      </c>
      <c r="D150" s="157" t="str">
        <f ca="1">OFFSET(Inputs!$D$10,$A150,0)&amp;" - "&amp;OFFSET(Inputs!$F$10,$A150,0)</f>
        <v>2008 T-24 - CfR IL Egress Control</v>
      </c>
      <c r="E150" s="24"/>
      <c r="F150" s="588">
        <v>0</v>
      </c>
      <c r="G150" s="588">
        <v>0</v>
      </c>
      <c r="H150" s="588">
        <v>0</v>
      </c>
      <c r="I150" s="588">
        <v>0</v>
      </c>
      <c r="J150" s="588">
        <v>2.3771461279356787</v>
      </c>
      <c r="K150" s="588">
        <v>7.1119535794796951</v>
      </c>
      <c r="L150" s="588">
        <v>7.1119535794796951</v>
      </c>
      <c r="M150" s="588">
        <v>7.1119535794796951</v>
      </c>
      <c r="N150" s="588">
        <v>7.1119535794796951</v>
      </c>
      <c r="O150" s="588">
        <v>7.1119535794796951</v>
      </c>
      <c r="P150" s="588">
        <v>7.1119535794796951</v>
      </c>
      <c r="Q150" s="588">
        <v>7.1119535794796951</v>
      </c>
      <c r="R150" s="588">
        <v>7.1119535794796951</v>
      </c>
      <c r="S150" s="588">
        <v>7.1119535794796951</v>
      </c>
      <c r="T150" s="588">
        <v>7.1119535794796951</v>
      </c>
      <c r="U150" s="588">
        <v>7.1119535794796951</v>
      </c>
      <c r="V150" s="588">
        <v>7.1119535794796951</v>
      </c>
      <c r="W150" s="588">
        <v>7.1119535794796951</v>
      </c>
      <c r="X150" s="588">
        <v>7.1119535794796951</v>
      </c>
      <c r="Y150" s="588">
        <v>7.1119535794796951</v>
      </c>
      <c r="Z150" s="588">
        <v>7.1119535794796951</v>
      </c>
      <c r="AA150" s="588">
        <v>7.1119535794796951</v>
      </c>
      <c r="AB150" s="588">
        <v>7.1119535794796951</v>
      </c>
      <c r="AC150" s="588">
        <v>7.1119535794796951</v>
      </c>
      <c r="AD150" s="588">
        <v>7.1119535794796951</v>
      </c>
      <c r="AE150" s="588">
        <v>7.1119535794796951</v>
      </c>
      <c r="AF150" s="588">
        <v>7.1119535794796951</v>
      </c>
      <c r="AG150" s="588">
        <v>7.1119535794796951</v>
      </c>
      <c r="AH150" s="588">
        <v>7.1119535794796951</v>
      </c>
      <c r="AI150" s="588">
        <v>7.1119535794796951</v>
      </c>
      <c r="AJ150" s="147"/>
      <c r="AK150" s="575">
        <v>0</v>
      </c>
      <c r="AL150" s="575">
        <v>0</v>
      </c>
      <c r="AM150" s="575">
        <v>0</v>
      </c>
      <c r="AN150" s="575">
        <v>0</v>
      </c>
      <c r="AO150" s="575">
        <v>5.9138641370783819E-2</v>
      </c>
      <c r="AP150" s="575">
        <v>0.16849284822824317</v>
      </c>
      <c r="AQ150" s="575">
        <v>0.16095062145720498</v>
      </c>
      <c r="AR150" s="575">
        <v>0.15440406818729394</v>
      </c>
      <c r="AS150" s="575">
        <v>0.14887808025603819</v>
      </c>
      <c r="AT150" s="575">
        <v>0.14434776582590966</v>
      </c>
      <c r="AU150" s="575">
        <v>0.14066377387173917</v>
      </c>
      <c r="AV150" s="575">
        <v>0.13772653704341403</v>
      </c>
      <c r="AW150" s="575">
        <v>0.13543648799082159</v>
      </c>
      <c r="AX150" s="575">
        <v>0.1336442756887927</v>
      </c>
      <c r="AY150" s="575">
        <v>0.13225033278721465</v>
      </c>
      <c r="AZ150" s="575">
        <v>0.13120487561103117</v>
      </c>
      <c r="BA150" s="575">
        <v>0.13038344497260126</v>
      </c>
      <c r="BB150" s="575">
        <v>0.12976114903439678</v>
      </c>
      <c r="BC150" s="575">
        <v>0.12931309595888957</v>
      </c>
      <c r="BD150" s="575">
        <v>0.12893971839596691</v>
      </c>
      <c r="BE150" s="575">
        <v>0.12869080002068509</v>
      </c>
      <c r="BF150" s="575">
        <v>0.12846677348293148</v>
      </c>
      <c r="BG150" s="575">
        <v>0.12831742245776243</v>
      </c>
      <c r="BH150" s="575">
        <v>0.12821785510764969</v>
      </c>
      <c r="BI150" s="575">
        <v>0.12811828775753695</v>
      </c>
      <c r="BJ150" s="575">
        <v>0.12806850408248061</v>
      </c>
      <c r="BK150" s="575">
        <v>0.12801872040742426</v>
      </c>
      <c r="BL150" s="575">
        <v>0.12796893673236789</v>
      </c>
      <c r="BM150" s="575">
        <v>0.12794404489483974</v>
      </c>
      <c r="BN150" s="575">
        <v>0.12791915305731155</v>
      </c>
      <c r="BO150" s="147"/>
      <c r="BP150" s="582">
        <v>0</v>
      </c>
      <c r="BQ150" s="582">
        <v>0</v>
      </c>
      <c r="BR150" s="582">
        <v>0</v>
      </c>
      <c r="BS150" s="582">
        <v>0</v>
      </c>
      <c r="BT150" s="582">
        <v>0</v>
      </c>
      <c r="BU150" s="582">
        <v>0</v>
      </c>
      <c r="BV150" s="582">
        <v>0</v>
      </c>
      <c r="BW150" s="582">
        <v>0</v>
      </c>
      <c r="BX150" s="582">
        <v>0</v>
      </c>
      <c r="BY150" s="582">
        <v>0</v>
      </c>
      <c r="BZ150" s="582">
        <v>0</v>
      </c>
      <c r="CA150" s="582">
        <v>0</v>
      </c>
      <c r="CB150" s="582">
        <v>0</v>
      </c>
      <c r="CC150" s="582">
        <v>0</v>
      </c>
      <c r="CD150" s="582">
        <v>0</v>
      </c>
      <c r="CE150" s="582">
        <v>0</v>
      </c>
      <c r="CF150" s="582">
        <v>0</v>
      </c>
      <c r="CG150" s="582">
        <v>0</v>
      </c>
      <c r="CH150" s="582">
        <v>0</v>
      </c>
      <c r="CI150" s="582">
        <v>0</v>
      </c>
      <c r="CJ150" s="582">
        <v>0</v>
      </c>
      <c r="CK150" s="582">
        <v>0</v>
      </c>
      <c r="CL150" s="582">
        <v>0</v>
      </c>
      <c r="CM150" s="582">
        <v>0</v>
      </c>
      <c r="CN150" s="582">
        <v>0</v>
      </c>
      <c r="CO150" s="582">
        <v>0</v>
      </c>
      <c r="CP150" s="582">
        <v>0</v>
      </c>
      <c r="CQ150" s="582">
        <v>0</v>
      </c>
      <c r="CR150" s="582">
        <v>0</v>
      </c>
      <c r="CS150" s="582">
        <v>0</v>
      </c>
      <c r="CT150" s="218"/>
      <c r="CU150" s="582">
        <v>0</v>
      </c>
      <c r="CV150" s="582">
        <v>0</v>
      </c>
      <c r="CW150" s="582">
        <v>0</v>
      </c>
      <c r="CX150" s="582">
        <v>0</v>
      </c>
      <c r="CY150" s="582">
        <v>0</v>
      </c>
      <c r="CZ150" s="582">
        <v>0</v>
      </c>
      <c r="DA150" s="582">
        <v>0</v>
      </c>
      <c r="DB150" s="582">
        <v>0</v>
      </c>
      <c r="DC150" s="582">
        <v>0</v>
      </c>
      <c r="DD150" s="582">
        <v>0</v>
      </c>
      <c r="DE150" s="582">
        <v>0</v>
      </c>
      <c r="DF150" s="582">
        <v>0</v>
      </c>
      <c r="DG150" s="582">
        <v>0</v>
      </c>
      <c r="DH150" s="582">
        <v>0</v>
      </c>
      <c r="DI150" s="582">
        <v>0</v>
      </c>
      <c r="DJ150" s="582">
        <v>0</v>
      </c>
      <c r="DK150" s="582">
        <v>0</v>
      </c>
      <c r="DL150" s="582">
        <v>0</v>
      </c>
      <c r="DM150" s="582">
        <v>0</v>
      </c>
      <c r="DN150" s="582">
        <v>0</v>
      </c>
      <c r="DO150" s="582">
        <v>0</v>
      </c>
      <c r="DP150" s="582">
        <v>0</v>
      </c>
      <c r="DQ150" s="582">
        <v>0</v>
      </c>
      <c r="DR150" s="582">
        <v>0</v>
      </c>
      <c r="DS150" s="582">
        <v>0</v>
      </c>
      <c r="DT150" s="582">
        <v>0</v>
      </c>
      <c r="DU150" s="582">
        <v>0</v>
      </c>
      <c r="DV150" s="582">
        <v>0</v>
      </c>
      <c r="DW150" s="582">
        <v>0</v>
      </c>
      <c r="DX150" s="582">
        <v>0</v>
      </c>
      <c r="DY150" s="147"/>
      <c r="DZ150" s="575">
        <v>0</v>
      </c>
      <c r="EA150" s="575">
        <v>0</v>
      </c>
      <c r="EB150" s="575">
        <v>0</v>
      </c>
      <c r="EC150" s="575">
        <v>0</v>
      </c>
      <c r="ED150" s="575">
        <v>-3.9318465905833194E-3</v>
      </c>
      <c r="EE150" s="575">
        <v>-1.176331152100747E-2</v>
      </c>
      <c r="EF150" s="575">
        <v>-1.176331152100747E-2</v>
      </c>
      <c r="EG150" s="575">
        <v>-1.176331152100747E-2</v>
      </c>
      <c r="EH150" s="575">
        <v>-1.176331152100747E-2</v>
      </c>
      <c r="EI150" s="575">
        <v>-1.176331152100747E-2</v>
      </c>
      <c r="EJ150" s="575">
        <v>-1.176331152100747E-2</v>
      </c>
      <c r="EK150" s="575">
        <v>-1.176331152100747E-2</v>
      </c>
      <c r="EL150" s="575">
        <v>-1.176331152100747E-2</v>
      </c>
      <c r="EM150" s="575">
        <v>-1.176331152100747E-2</v>
      </c>
      <c r="EN150" s="575">
        <v>-1.176331152100747E-2</v>
      </c>
      <c r="EO150" s="575">
        <v>-1.176331152100747E-2</v>
      </c>
      <c r="EP150" s="575">
        <v>-1.176331152100747E-2</v>
      </c>
      <c r="EQ150" s="575">
        <v>-1.176331152100747E-2</v>
      </c>
      <c r="ER150" s="575">
        <v>-1.176331152100747E-2</v>
      </c>
      <c r="ES150" s="575">
        <v>-1.176331152100747E-2</v>
      </c>
      <c r="ET150" s="575">
        <v>-1.176331152100747E-2</v>
      </c>
      <c r="EU150" s="575">
        <v>-1.176331152100747E-2</v>
      </c>
      <c r="EV150" s="575">
        <v>-1.176331152100747E-2</v>
      </c>
      <c r="EW150" s="575">
        <v>-1.176331152100747E-2</v>
      </c>
      <c r="EX150" s="575">
        <v>-1.176331152100747E-2</v>
      </c>
      <c r="EY150" s="575">
        <v>-1.176331152100747E-2</v>
      </c>
      <c r="EZ150" s="575">
        <v>-1.176331152100747E-2</v>
      </c>
      <c r="FA150" s="575">
        <v>-1.176331152100747E-2</v>
      </c>
      <c r="FB150" s="575">
        <v>-1.176331152100747E-2</v>
      </c>
      <c r="FC150" s="575">
        <v>-1.176331152100747E-2</v>
      </c>
      <c r="FD150" s="147"/>
      <c r="FE150" s="575">
        <v>0</v>
      </c>
      <c r="FF150" s="575">
        <v>0</v>
      </c>
      <c r="FG150" s="575">
        <v>0</v>
      </c>
      <c r="FH150" s="575">
        <v>0</v>
      </c>
      <c r="FI150" s="575">
        <v>-9.7816479480531803E-5</v>
      </c>
      <c r="FJ150" s="575">
        <v>-2.7869049489994855E-4</v>
      </c>
      <c r="FK150" s="575">
        <v>-2.6621550303192014E-4</v>
      </c>
      <c r="FL150" s="575">
        <v>-2.5538737477683276E-4</v>
      </c>
      <c r="FM150" s="575">
        <v>-2.4624728172500997E-4</v>
      </c>
      <c r="FN150" s="575">
        <v>-2.3875405228612816E-4</v>
      </c>
      <c r="FO150" s="575">
        <v>-2.3266065691824627E-4</v>
      </c>
      <c r="FP150" s="575">
        <v>-2.2780240926007024E-4</v>
      </c>
      <c r="FQ150" s="575">
        <v>-2.2401462295030581E-4</v>
      </c>
      <c r="FR150" s="575">
        <v>-2.2105026844701197E-4</v>
      </c>
      <c r="FS150" s="575">
        <v>-2.1874465938889447E-4</v>
      </c>
      <c r="FT150" s="575">
        <v>-2.1701545259530637E-4</v>
      </c>
      <c r="FU150" s="575">
        <v>-2.1565679011463E-4</v>
      </c>
      <c r="FV150" s="575">
        <v>-2.1462750035654185E-4</v>
      </c>
      <c r="FW150" s="575">
        <v>-2.1388641173071836E-4</v>
      </c>
      <c r="FX150" s="575">
        <v>-2.1326883787586552E-4</v>
      </c>
      <c r="FY150" s="575">
        <v>-2.1285712197263026E-4</v>
      </c>
      <c r="FZ150" s="575">
        <v>-2.1248657765971849E-4</v>
      </c>
      <c r="GA150" s="575">
        <v>-2.1223954811777732E-4</v>
      </c>
      <c r="GB150" s="575">
        <v>-2.1207486175648323E-4</v>
      </c>
      <c r="GC150" s="575">
        <v>-2.1191017539518914E-4</v>
      </c>
      <c r="GD150" s="575">
        <v>-2.1182783221454206E-4</v>
      </c>
      <c r="GE150" s="575">
        <v>-2.1174548903389503E-4</v>
      </c>
      <c r="GF150" s="575">
        <v>-2.1166314585324795E-4</v>
      </c>
      <c r="GG150" s="575">
        <v>-2.1162197426292443E-4</v>
      </c>
      <c r="GH150" s="575">
        <v>-2.1158080267260094E-4</v>
      </c>
    </row>
    <row r="151" spans="1:190" x14ac:dyDescent="0.15">
      <c r="A151">
        <f t="shared" si="8"/>
        <v>143</v>
      </c>
      <c r="B151" s="156" t="str">
        <f ca="1">OFFSET(Inputs!$E$10,$A151,0)</f>
        <v>Std B33d</v>
      </c>
      <c r="C151" s="44">
        <f ca="1">OFFSET(Inputs!$B$10,$A151,0)</f>
        <v>143</v>
      </c>
      <c r="D151" s="157" t="str">
        <f ca="1">OFFSET(Inputs!$D$10,$A151,0)&amp;" - "&amp;OFFSET(Inputs!$F$10,$A151,0)</f>
        <v>2008 T-24 - CfR HVAC Efficiency</v>
      </c>
      <c r="E151" s="24"/>
      <c r="F151" s="588">
        <v>0</v>
      </c>
      <c r="G151" s="588">
        <v>0</v>
      </c>
      <c r="H151" s="588">
        <v>0</v>
      </c>
      <c r="I151" s="588">
        <v>0</v>
      </c>
      <c r="J151" s="588">
        <v>1.5914868821753805</v>
      </c>
      <c r="K151" s="588">
        <v>4.7614156720820811</v>
      </c>
      <c r="L151" s="588">
        <v>4.7614156720820811</v>
      </c>
      <c r="M151" s="588">
        <v>4.7614156720820811</v>
      </c>
      <c r="N151" s="588">
        <v>4.7614156720820811</v>
      </c>
      <c r="O151" s="588">
        <v>4.7614156720820811</v>
      </c>
      <c r="P151" s="588">
        <v>4.7614156720820811</v>
      </c>
      <c r="Q151" s="588">
        <v>4.7614156720820811</v>
      </c>
      <c r="R151" s="588">
        <v>4.7614156720820811</v>
      </c>
      <c r="S151" s="588">
        <v>4.7614156720820811</v>
      </c>
      <c r="T151" s="588">
        <v>4.7614156720820811</v>
      </c>
      <c r="U151" s="588">
        <v>4.7614156720820811</v>
      </c>
      <c r="V151" s="588">
        <v>4.7614156720820811</v>
      </c>
      <c r="W151" s="588">
        <v>4.7614156720820811</v>
      </c>
      <c r="X151" s="588">
        <v>4.7614156720820811</v>
      </c>
      <c r="Y151" s="588">
        <v>4.7614156720820811</v>
      </c>
      <c r="Z151" s="588">
        <v>4.7614156720820811</v>
      </c>
      <c r="AA151" s="588">
        <v>4.7614156720820811</v>
      </c>
      <c r="AB151" s="588">
        <v>4.7614156720820811</v>
      </c>
      <c r="AC151" s="588">
        <v>4.7614156720820811</v>
      </c>
      <c r="AD151" s="588">
        <v>4.7614156720820811</v>
      </c>
      <c r="AE151" s="588">
        <v>4.7614156720820811</v>
      </c>
      <c r="AF151" s="588">
        <v>4.7614156720820811</v>
      </c>
      <c r="AG151" s="588">
        <v>4.7614156720820811</v>
      </c>
      <c r="AH151" s="588">
        <v>4.7614156720820811</v>
      </c>
      <c r="AI151" s="588">
        <v>4.7614156720820811</v>
      </c>
      <c r="AJ151" s="147"/>
      <c r="AK151" s="575">
        <v>0</v>
      </c>
      <c r="AL151" s="575">
        <v>0</v>
      </c>
      <c r="AM151" s="575">
        <v>0</v>
      </c>
      <c r="AN151" s="575">
        <v>0</v>
      </c>
      <c r="AO151" s="575">
        <v>0.11312288758502607</v>
      </c>
      <c r="AP151" s="575">
        <v>0.32230022684323612</v>
      </c>
      <c r="AQ151" s="575">
        <v>0.30787313735682742</v>
      </c>
      <c r="AR151" s="575">
        <v>0.29535061413925157</v>
      </c>
      <c r="AS151" s="575">
        <v>0.28478027134722933</v>
      </c>
      <c r="AT151" s="575">
        <v>0.27611449482403994</v>
      </c>
      <c r="AU151" s="575">
        <v>0.26906759962935844</v>
      </c>
      <c r="AV151" s="575">
        <v>0.26344912913630159</v>
      </c>
      <c r="AW151" s="575">
        <v>0.25906862671798608</v>
      </c>
      <c r="AX151" s="575">
        <v>0.25564040743408695</v>
      </c>
      <c r="AY151" s="575">
        <v>0.25297401465772101</v>
      </c>
      <c r="AZ151" s="575">
        <v>0.25097422007544662</v>
      </c>
      <c r="BA151" s="575">
        <v>0.24940295290365949</v>
      </c>
      <c r="BB151" s="575">
        <v>0.24821259898563894</v>
      </c>
      <c r="BC151" s="575">
        <v>0.24735554416466415</v>
      </c>
      <c r="BD151" s="575">
        <v>0.24664133181385184</v>
      </c>
      <c r="BE151" s="575">
        <v>0.24616519024664368</v>
      </c>
      <c r="BF151" s="575">
        <v>0.24573666283615625</v>
      </c>
      <c r="BG151" s="575">
        <v>0.24545097789583137</v>
      </c>
      <c r="BH151" s="575">
        <v>0.24526052126894807</v>
      </c>
      <c r="BI151" s="575">
        <v>0.24507006464206474</v>
      </c>
      <c r="BJ151" s="575">
        <v>0.2449748363286231</v>
      </c>
      <c r="BK151" s="575">
        <v>0.24487960801518149</v>
      </c>
      <c r="BL151" s="575">
        <v>0.24478437970173986</v>
      </c>
      <c r="BM151" s="575">
        <v>0.244736765545019</v>
      </c>
      <c r="BN151" s="575">
        <v>0.24468915138829822</v>
      </c>
      <c r="BO151" s="147"/>
      <c r="BP151" s="582">
        <v>0</v>
      </c>
      <c r="BQ151" s="582">
        <v>0</v>
      </c>
      <c r="BR151" s="582">
        <v>0</v>
      </c>
      <c r="BS151" s="582">
        <v>0</v>
      </c>
      <c r="BT151" s="582">
        <v>0.72350517001262626</v>
      </c>
      <c r="BU151" s="582">
        <v>2.1645851397918743</v>
      </c>
      <c r="BV151" s="582">
        <v>2.1645851397918743</v>
      </c>
      <c r="BW151" s="582">
        <v>2.1645851397918743</v>
      </c>
      <c r="BX151" s="582">
        <v>2.1645851397918743</v>
      </c>
      <c r="BY151" s="582">
        <v>2.1645851397918743</v>
      </c>
      <c r="BZ151" s="582">
        <v>2.1645851397918743</v>
      </c>
      <c r="CA151" s="582">
        <v>2.1645851397918743</v>
      </c>
      <c r="CB151" s="582">
        <v>2.1645851397918743</v>
      </c>
      <c r="CC151" s="582">
        <v>2.1645851397918743</v>
      </c>
      <c r="CD151" s="582">
        <v>2.1645851397918743</v>
      </c>
      <c r="CE151" s="582">
        <v>2.1645851397918743</v>
      </c>
      <c r="CF151" s="582">
        <v>2.1645851397918743</v>
      </c>
      <c r="CG151" s="582">
        <v>2.1645851397918743</v>
      </c>
      <c r="CH151" s="582">
        <v>2.1645851397918743</v>
      </c>
      <c r="CI151" s="582">
        <v>2.1645851397918743</v>
      </c>
      <c r="CJ151" s="582">
        <v>2.1645851397918743</v>
      </c>
      <c r="CK151" s="582">
        <v>2.1645851397918743</v>
      </c>
      <c r="CL151" s="582">
        <v>2.1645851397918743</v>
      </c>
      <c r="CM151" s="582">
        <v>2.1645851397918743</v>
      </c>
      <c r="CN151" s="582">
        <v>2.1645851397918743</v>
      </c>
      <c r="CO151" s="582">
        <v>2.1645851397918743</v>
      </c>
      <c r="CP151" s="582">
        <v>2.1645851397918743</v>
      </c>
      <c r="CQ151" s="582">
        <v>2.1645851397918743</v>
      </c>
      <c r="CR151" s="582">
        <v>2.1645851397918743</v>
      </c>
      <c r="CS151" s="582">
        <v>2.1645851397918743</v>
      </c>
      <c r="CT151" s="218"/>
      <c r="CU151" s="582">
        <v>0</v>
      </c>
      <c r="CV151" s="582">
        <v>0</v>
      </c>
      <c r="CW151" s="582">
        <v>0</v>
      </c>
      <c r="CX151" s="582">
        <v>0</v>
      </c>
      <c r="CY151" s="582">
        <v>5.1426747484497493E-2</v>
      </c>
      <c r="CZ151" s="582">
        <v>0.146520768112512</v>
      </c>
      <c r="DA151" s="582">
        <v>0.13996207513894263</v>
      </c>
      <c r="DB151" s="582">
        <v>0.13426921622129001</v>
      </c>
      <c r="DC151" s="582">
        <v>0.12946383721095203</v>
      </c>
      <c r="DD151" s="582">
        <v>0.12552429225653083</v>
      </c>
      <c r="DE151" s="582">
        <v>0.12232070624963885</v>
      </c>
      <c r="DF151" s="582">
        <v>0.11976649578468444</v>
      </c>
      <c r="DG151" s="582">
        <v>0.11777507745607592</v>
      </c>
      <c r="DH151" s="582">
        <v>0.11621657615542576</v>
      </c>
      <c r="DI151" s="582">
        <v>0.1150044084771423</v>
      </c>
      <c r="DJ151" s="582">
        <v>0.11409528271842974</v>
      </c>
      <c r="DK151" s="582">
        <v>0.11338096962229841</v>
      </c>
      <c r="DL151" s="582">
        <v>0.11283982333735043</v>
      </c>
      <c r="DM151" s="582">
        <v>0.1124501980121879</v>
      </c>
      <c r="DN151" s="582">
        <v>0.11212551024121911</v>
      </c>
      <c r="DO151" s="582">
        <v>0.11190905172723992</v>
      </c>
      <c r="DP151" s="582">
        <v>0.11171423906465866</v>
      </c>
      <c r="DQ151" s="582">
        <v>0.11158436395627114</v>
      </c>
      <c r="DR151" s="582">
        <v>0.11149778055067947</v>
      </c>
      <c r="DS151" s="582">
        <v>0.11141119714508781</v>
      </c>
      <c r="DT151" s="582">
        <v>0.11136790544229197</v>
      </c>
      <c r="DU151" s="582">
        <v>0.11132461373949612</v>
      </c>
      <c r="DV151" s="582">
        <v>0.11128132203670028</v>
      </c>
      <c r="DW151" s="582">
        <v>0.11125967618530237</v>
      </c>
      <c r="DX151" s="582">
        <v>0.11123803033390446</v>
      </c>
      <c r="DY151" s="147"/>
      <c r="DZ151" s="575">
        <v>0</v>
      </c>
      <c r="EA151" s="575">
        <v>0</v>
      </c>
      <c r="EB151" s="575">
        <v>0</v>
      </c>
      <c r="EC151" s="575">
        <v>0</v>
      </c>
      <c r="ED151" s="575">
        <v>-2.6323506990600385E-3</v>
      </c>
      <c r="EE151" s="575">
        <v>-7.8754754521058526E-3</v>
      </c>
      <c r="EF151" s="575">
        <v>-7.8754754521058526E-3</v>
      </c>
      <c r="EG151" s="575">
        <v>-7.8754754521058526E-3</v>
      </c>
      <c r="EH151" s="575">
        <v>-7.8754754521058526E-3</v>
      </c>
      <c r="EI151" s="575">
        <v>-7.8754754521058526E-3</v>
      </c>
      <c r="EJ151" s="575">
        <v>-7.8754754521058526E-3</v>
      </c>
      <c r="EK151" s="575">
        <v>-7.8754754521058526E-3</v>
      </c>
      <c r="EL151" s="575">
        <v>-7.8754754521058526E-3</v>
      </c>
      <c r="EM151" s="575">
        <v>-7.8754754521058526E-3</v>
      </c>
      <c r="EN151" s="575">
        <v>-7.8754754521058526E-3</v>
      </c>
      <c r="EO151" s="575">
        <v>-7.8754754521058526E-3</v>
      </c>
      <c r="EP151" s="575">
        <v>-7.8754754521058526E-3</v>
      </c>
      <c r="EQ151" s="575">
        <v>-7.8754754521058526E-3</v>
      </c>
      <c r="ER151" s="575">
        <v>-7.8754754521058526E-3</v>
      </c>
      <c r="ES151" s="575">
        <v>-7.8754754521058526E-3</v>
      </c>
      <c r="ET151" s="575">
        <v>-7.8754754521058526E-3</v>
      </c>
      <c r="EU151" s="575">
        <v>-7.8754754521058526E-3</v>
      </c>
      <c r="EV151" s="575">
        <v>-7.8754754521058526E-3</v>
      </c>
      <c r="EW151" s="575">
        <v>-7.8754754521058526E-3</v>
      </c>
      <c r="EX151" s="575">
        <v>-7.8754754521058526E-3</v>
      </c>
      <c r="EY151" s="575">
        <v>-7.8754754521058526E-3</v>
      </c>
      <c r="EZ151" s="575">
        <v>-7.8754754521058526E-3</v>
      </c>
      <c r="FA151" s="575">
        <v>-7.8754754521058526E-3</v>
      </c>
      <c r="FB151" s="575">
        <v>-7.8754754521058526E-3</v>
      </c>
      <c r="FC151" s="575">
        <v>-7.8754754521058526E-3</v>
      </c>
      <c r="FD151" s="147"/>
      <c r="FE151" s="575">
        <v>0</v>
      </c>
      <c r="FF151" s="575">
        <v>0</v>
      </c>
      <c r="FG151" s="575">
        <v>0</v>
      </c>
      <c r="FH151" s="575">
        <v>0</v>
      </c>
      <c r="FI151" s="575">
        <v>-1.8710748768918756E-4</v>
      </c>
      <c r="FJ151" s="575">
        <v>-5.330909333530453E-4</v>
      </c>
      <c r="FK151" s="575">
        <v>-5.0922824273316454E-4</v>
      </c>
      <c r="FL151" s="575">
        <v>-4.8851574229412614E-4</v>
      </c>
      <c r="FM151" s="575">
        <v>-4.7103218679045119E-4</v>
      </c>
      <c r="FN151" s="575">
        <v>-4.5669882146761844E-4</v>
      </c>
      <c r="FO151" s="575">
        <v>-4.4504311779850186E-4</v>
      </c>
      <c r="FP151" s="575">
        <v>-4.3575005676501689E-4</v>
      </c>
      <c r="FQ151" s="575">
        <v>-4.2850461934907953E-4</v>
      </c>
      <c r="FR151" s="575">
        <v>-4.2283427702356335E-4</v>
      </c>
      <c r="FS151" s="575">
        <v>-4.1842401077038402E-4</v>
      </c>
      <c r="FT151" s="575">
        <v>-4.1511631108049967E-4</v>
      </c>
      <c r="FU151" s="575">
        <v>-4.1251740418130452E-4</v>
      </c>
      <c r="FV151" s="575">
        <v>-4.1054853531827815E-4</v>
      </c>
      <c r="FW151" s="575">
        <v>-4.091309497368991E-4</v>
      </c>
      <c r="FX151" s="575">
        <v>-4.0794962841908322E-4</v>
      </c>
      <c r="FY151" s="575">
        <v>-4.0716208087387262E-4</v>
      </c>
      <c r="FZ151" s="575">
        <v>-4.0645328808318316E-4</v>
      </c>
      <c r="GA151" s="575">
        <v>-4.0598075955605674E-4</v>
      </c>
      <c r="GB151" s="575">
        <v>-4.0566574053797262E-4</v>
      </c>
      <c r="GC151" s="575">
        <v>-4.0535072151988828E-4</v>
      </c>
      <c r="GD151" s="575">
        <v>-4.0519321201084625E-4</v>
      </c>
      <c r="GE151" s="575">
        <v>-4.05035702501804E-4</v>
      </c>
      <c r="GF151" s="575">
        <v>-4.0487819299276186E-4</v>
      </c>
      <c r="GG151" s="575">
        <v>-4.0479943823824085E-4</v>
      </c>
      <c r="GH151" s="575">
        <v>-4.0472068348371989E-4</v>
      </c>
    </row>
    <row r="152" spans="1:190" x14ac:dyDescent="0.15">
      <c r="A152">
        <f t="shared" si="8"/>
        <v>144</v>
      </c>
      <c r="B152" s="156" t="str">
        <f ca="1">OFFSET(Inputs!$E$10,$A152,0)</f>
        <v>Std B33e</v>
      </c>
      <c r="C152" s="44">
        <f ca="1">OFFSET(Inputs!$B$10,$A152,0)</f>
        <v>144</v>
      </c>
      <c r="D152" s="157" t="str">
        <f ca="1">OFFSET(Inputs!$D$10,$A152,0)&amp;" - "&amp;OFFSET(Inputs!$F$10,$A152,0)</f>
        <v>2008 T-24 - CfR Res Cool Roofs</v>
      </c>
      <c r="E152" s="24"/>
      <c r="F152" s="588">
        <v>0</v>
      </c>
      <c r="G152" s="588">
        <v>0</v>
      </c>
      <c r="H152" s="588">
        <v>0</v>
      </c>
      <c r="I152" s="588">
        <v>0</v>
      </c>
      <c r="J152" s="588">
        <v>0.26900975004039579</v>
      </c>
      <c r="K152" s="588">
        <v>0.80482425217003695</v>
      </c>
      <c r="L152" s="588">
        <v>0.80482425217003695</v>
      </c>
      <c r="M152" s="588">
        <v>0.80482425217003695</v>
      </c>
      <c r="N152" s="588">
        <v>0.80482425217003695</v>
      </c>
      <c r="O152" s="588">
        <v>0.80482425217003695</v>
      </c>
      <c r="P152" s="588">
        <v>0.80482425217003695</v>
      </c>
      <c r="Q152" s="588">
        <v>0.80482425217003695</v>
      </c>
      <c r="R152" s="588">
        <v>0.80482425217003695</v>
      </c>
      <c r="S152" s="588">
        <v>0.80482425217003695</v>
      </c>
      <c r="T152" s="588">
        <v>0.80482425217003695</v>
      </c>
      <c r="U152" s="588">
        <v>0.80482425217003695</v>
      </c>
      <c r="V152" s="588">
        <v>0.80482425217003695</v>
      </c>
      <c r="W152" s="588">
        <v>0.80482425217003695</v>
      </c>
      <c r="X152" s="588">
        <v>0.80482425217003695</v>
      </c>
      <c r="Y152" s="588">
        <v>0.80482425217003695</v>
      </c>
      <c r="Z152" s="588">
        <v>0.80482425217003695</v>
      </c>
      <c r="AA152" s="588">
        <v>0.80482425217003695</v>
      </c>
      <c r="AB152" s="588">
        <v>0.80482425217003695</v>
      </c>
      <c r="AC152" s="588">
        <v>0.80482425217003695</v>
      </c>
      <c r="AD152" s="588">
        <v>0.80482425217003695</v>
      </c>
      <c r="AE152" s="588">
        <v>0.80482425217003695</v>
      </c>
      <c r="AF152" s="588">
        <v>0.80482425217003695</v>
      </c>
      <c r="AG152" s="588">
        <v>0.80482425217003695</v>
      </c>
      <c r="AH152" s="588">
        <v>0.80482425217003695</v>
      </c>
      <c r="AI152" s="588">
        <v>0.80482425217003695</v>
      </c>
      <c r="AJ152" s="147"/>
      <c r="AK152" s="575">
        <v>0</v>
      </c>
      <c r="AL152" s="575">
        <v>0</v>
      </c>
      <c r="AM152" s="575">
        <v>0</v>
      </c>
      <c r="AN152" s="575">
        <v>0</v>
      </c>
      <c r="AO152" s="575">
        <v>2.772575889766344E-2</v>
      </c>
      <c r="AP152" s="575">
        <v>7.8993902762615198E-2</v>
      </c>
      <c r="AQ152" s="575">
        <v>7.5457907410706154E-2</v>
      </c>
      <c r="AR152" s="575">
        <v>7.2388710125055725E-2</v>
      </c>
      <c r="AS152" s="575">
        <v>6.9797980857320377E-2</v>
      </c>
      <c r="AT152" s="575">
        <v>6.7674049655843643E-2</v>
      </c>
      <c r="AU152" s="575">
        <v>6.5946896810686745E-2</v>
      </c>
      <c r="AV152" s="575">
        <v>6.456984251522381E-2</v>
      </c>
      <c r="AW152" s="575">
        <v>6.3496206962828983E-2</v>
      </c>
      <c r="AX152" s="575">
        <v>6.2655970443563469E-2</v>
      </c>
      <c r="AY152" s="575">
        <v>6.2002453150801391E-2</v>
      </c>
      <c r="AZ152" s="575">
        <v>6.1512315181229842E-2</v>
      </c>
      <c r="BA152" s="575">
        <v>6.1127206776566474E-2</v>
      </c>
      <c r="BB152" s="575">
        <v>6.0835457985154828E-2</v>
      </c>
      <c r="BC152" s="575">
        <v>6.0625398855338457E-2</v>
      </c>
      <c r="BD152" s="575">
        <v>6.0450349580491461E-2</v>
      </c>
      <c r="BE152" s="575">
        <v>6.0333650063926818E-2</v>
      </c>
      <c r="BF152" s="575">
        <v>6.0228620499018629E-2</v>
      </c>
      <c r="BG152" s="575">
        <v>6.015860078907985E-2</v>
      </c>
      <c r="BH152" s="575">
        <v>6.0111920982453972E-2</v>
      </c>
      <c r="BI152" s="575">
        <v>6.0065241175828107E-2</v>
      </c>
      <c r="BJ152" s="575">
        <v>6.0041901272515172E-2</v>
      </c>
      <c r="BK152" s="575">
        <v>6.001856136920225E-2</v>
      </c>
      <c r="BL152" s="575">
        <v>5.9995221465889322E-2</v>
      </c>
      <c r="BM152" s="575">
        <v>5.9983551514232861E-2</v>
      </c>
      <c r="BN152" s="575">
        <v>5.9971881562576393E-2</v>
      </c>
      <c r="BO152" s="147"/>
      <c r="BP152" s="582">
        <v>0</v>
      </c>
      <c r="BQ152" s="582">
        <v>0</v>
      </c>
      <c r="BR152" s="582">
        <v>0</v>
      </c>
      <c r="BS152" s="582">
        <v>0</v>
      </c>
      <c r="BT152" s="582">
        <v>0.20588674440883606</v>
      </c>
      <c r="BU152" s="582">
        <v>0.61597263696086202</v>
      </c>
      <c r="BV152" s="582">
        <v>0.61597263696086202</v>
      </c>
      <c r="BW152" s="582">
        <v>0.61597263696086202</v>
      </c>
      <c r="BX152" s="582">
        <v>0.61597263696086202</v>
      </c>
      <c r="BY152" s="582">
        <v>0.61597263696086202</v>
      </c>
      <c r="BZ152" s="582">
        <v>0.61597263696086202</v>
      </c>
      <c r="CA152" s="582">
        <v>0.61597263696086202</v>
      </c>
      <c r="CB152" s="582">
        <v>0.61597263696086202</v>
      </c>
      <c r="CC152" s="582">
        <v>0.61597263696086202</v>
      </c>
      <c r="CD152" s="582">
        <v>0.61597263696086202</v>
      </c>
      <c r="CE152" s="582">
        <v>0.61597263696086202</v>
      </c>
      <c r="CF152" s="582">
        <v>0.61597263696086202</v>
      </c>
      <c r="CG152" s="582">
        <v>0.61597263696086202</v>
      </c>
      <c r="CH152" s="582">
        <v>0.61597263696086202</v>
      </c>
      <c r="CI152" s="582">
        <v>0.61597263696086202</v>
      </c>
      <c r="CJ152" s="582">
        <v>0.61597263696086202</v>
      </c>
      <c r="CK152" s="582">
        <v>0.61597263696086202</v>
      </c>
      <c r="CL152" s="582">
        <v>0.61597263696086202</v>
      </c>
      <c r="CM152" s="582">
        <v>0.61597263696086202</v>
      </c>
      <c r="CN152" s="582">
        <v>0.61597263696086202</v>
      </c>
      <c r="CO152" s="582">
        <v>0.61597263696086202</v>
      </c>
      <c r="CP152" s="582">
        <v>0.61597263696086202</v>
      </c>
      <c r="CQ152" s="582">
        <v>0.61597263696086202</v>
      </c>
      <c r="CR152" s="582">
        <v>0.61597263696086202</v>
      </c>
      <c r="CS152" s="582">
        <v>0.61597263696086202</v>
      </c>
      <c r="CT152" s="218"/>
      <c r="CU152" s="582">
        <v>0</v>
      </c>
      <c r="CV152" s="582">
        <v>0</v>
      </c>
      <c r="CW152" s="582">
        <v>0</v>
      </c>
      <c r="CX152" s="582">
        <v>0</v>
      </c>
      <c r="CY152" s="582">
        <v>2.1219923199241101E-2</v>
      </c>
      <c r="CZ152" s="582">
        <v>6.0458022304027095E-2</v>
      </c>
      <c r="DA152" s="582">
        <v>5.7751746523539545E-2</v>
      </c>
      <c r="DB152" s="582">
        <v>5.5402734872489291E-2</v>
      </c>
      <c r="DC152" s="582">
        <v>5.3419918954112279E-2</v>
      </c>
      <c r="DD152" s="582">
        <v>5.1794367165172578E-2</v>
      </c>
      <c r="DE152" s="582">
        <v>5.0472489886254565E-2</v>
      </c>
      <c r="DF152" s="582">
        <v>4.9418560704414527E-2</v>
      </c>
      <c r="DG152" s="582">
        <v>4.8596853206708743E-2</v>
      </c>
      <c r="DH152" s="582">
        <v>4.7953777773721597E-2</v>
      </c>
      <c r="DI152" s="582">
        <v>4.7453607992509375E-2</v>
      </c>
      <c r="DJ152" s="582">
        <v>4.7078480656600211E-2</v>
      </c>
      <c r="DK152" s="582">
        <v>4.6783737749814432E-2</v>
      </c>
      <c r="DL152" s="582">
        <v>4.6560447668916115E-2</v>
      </c>
      <c r="DM152" s="582">
        <v>4.6399678810669337E-2</v>
      </c>
      <c r="DN152" s="582">
        <v>4.626570476213035E-2</v>
      </c>
      <c r="DO152" s="582">
        <v>4.617638872977102E-2</v>
      </c>
      <c r="DP152" s="582">
        <v>4.6096004300647635E-2</v>
      </c>
      <c r="DQ152" s="582">
        <v>4.6042414681232047E-2</v>
      </c>
      <c r="DR152" s="582">
        <v>4.6006688268288312E-2</v>
      </c>
      <c r="DS152" s="582">
        <v>4.5970961855344585E-2</v>
      </c>
      <c r="DT152" s="582">
        <v>4.5953098648872717E-2</v>
      </c>
      <c r="DU152" s="582">
        <v>4.593523544240085E-2</v>
      </c>
      <c r="DV152" s="582">
        <v>4.5917372235928983E-2</v>
      </c>
      <c r="DW152" s="582">
        <v>4.5908440632693059E-2</v>
      </c>
      <c r="DX152" s="582">
        <v>4.5899509029457129E-2</v>
      </c>
      <c r="DY152" s="147"/>
      <c r="DZ152" s="575">
        <v>0</v>
      </c>
      <c r="EA152" s="575">
        <v>0</v>
      </c>
      <c r="EB152" s="575">
        <v>0</v>
      </c>
      <c r="EC152" s="575">
        <v>0</v>
      </c>
      <c r="ED152" s="575">
        <v>-1.3833573736980905E-2</v>
      </c>
      <c r="EE152" s="575">
        <v>-4.1387331262278941E-2</v>
      </c>
      <c r="EF152" s="575">
        <v>-4.1387331262278941E-2</v>
      </c>
      <c r="EG152" s="575">
        <v>-4.1387331262278941E-2</v>
      </c>
      <c r="EH152" s="575">
        <v>-4.1387331262278941E-2</v>
      </c>
      <c r="EI152" s="575">
        <v>-4.1387331262278941E-2</v>
      </c>
      <c r="EJ152" s="575">
        <v>-4.1387331262278941E-2</v>
      </c>
      <c r="EK152" s="575">
        <v>-4.1387331262278941E-2</v>
      </c>
      <c r="EL152" s="575">
        <v>-4.1387331262278941E-2</v>
      </c>
      <c r="EM152" s="575">
        <v>-4.1387331262278941E-2</v>
      </c>
      <c r="EN152" s="575">
        <v>-4.1387331262278941E-2</v>
      </c>
      <c r="EO152" s="575">
        <v>-4.1387331262278941E-2</v>
      </c>
      <c r="EP152" s="575">
        <v>-4.1387331262278941E-2</v>
      </c>
      <c r="EQ152" s="575">
        <v>-4.1387331262278941E-2</v>
      </c>
      <c r="ER152" s="575">
        <v>-4.1387331262278941E-2</v>
      </c>
      <c r="ES152" s="575">
        <v>-4.1387331262278941E-2</v>
      </c>
      <c r="ET152" s="575">
        <v>-4.1387331262278941E-2</v>
      </c>
      <c r="EU152" s="575">
        <v>-4.1387331262278941E-2</v>
      </c>
      <c r="EV152" s="575">
        <v>-4.1387331262278941E-2</v>
      </c>
      <c r="EW152" s="575">
        <v>-4.1387331262278941E-2</v>
      </c>
      <c r="EX152" s="575">
        <v>-4.1387331262278941E-2</v>
      </c>
      <c r="EY152" s="575">
        <v>-4.1387331262278941E-2</v>
      </c>
      <c r="EZ152" s="575">
        <v>-4.1387331262278941E-2</v>
      </c>
      <c r="FA152" s="575">
        <v>-4.1387331262278941E-2</v>
      </c>
      <c r="FB152" s="575">
        <v>-4.1387331262278941E-2</v>
      </c>
      <c r="FC152" s="575">
        <v>-4.1387331262278941E-2</v>
      </c>
      <c r="FD152" s="147"/>
      <c r="FE152" s="575">
        <v>0</v>
      </c>
      <c r="FF152" s="575">
        <v>0</v>
      </c>
      <c r="FG152" s="575">
        <v>0</v>
      </c>
      <c r="FH152" s="575">
        <v>0</v>
      </c>
      <c r="FI152" s="575">
        <v>-1.4257711107756742E-3</v>
      </c>
      <c r="FJ152" s="575">
        <v>-4.0621872570583096E-3</v>
      </c>
      <c r="FK152" s="575">
        <v>-3.8803520171574865E-3</v>
      </c>
      <c r="FL152" s="575">
        <v>-3.7225214293887861E-3</v>
      </c>
      <c r="FM152" s="575">
        <v>-3.5892956100555097E-3</v>
      </c>
      <c r="FN152" s="575">
        <v>-3.4800744428543562E-3</v>
      </c>
      <c r="FO152" s="575">
        <v>-3.3912572299655049E-3</v>
      </c>
      <c r="FP152" s="575">
        <v>-3.3204435061757456E-3</v>
      </c>
      <c r="FQ152" s="575">
        <v>-3.2652328062718664E-3</v>
      </c>
      <c r="FR152" s="575">
        <v>-3.2220244324340465E-3</v>
      </c>
      <c r="FS152" s="575">
        <v>-3.1884179194490766E-3</v>
      </c>
      <c r="FT152" s="575">
        <v>-3.1632130347103485E-3</v>
      </c>
      <c r="FU152" s="575">
        <v>-3.1434091967013473E-3</v>
      </c>
      <c r="FV152" s="575">
        <v>-3.1284062891187713E-3</v>
      </c>
      <c r="FW152" s="575">
        <v>-3.1176041956593168E-3</v>
      </c>
      <c r="FX152" s="575">
        <v>-3.1086024511097717E-3</v>
      </c>
      <c r="FY152" s="575">
        <v>-3.1026012880767408E-3</v>
      </c>
      <c r="FZ152" s="575">
        <v>-3.0972002413470136E-3</v>
      </c>
      <c r="GA152" s="575">
        <v>-3.0935995435271953E-3</v>
      </c>
      <c r="GB152" s="575">
        <v>-3.0911990783139827E-3</v>
      </c>
      <c r="GC152" s="575">
        <v>-3.0887986131007709E-3</v>
      </c>
      <c r="GD152" s="575">
        <v>-3.0875983804941652E-3</v>
      </c>
      <c r="GE152" s="575">
        <v>-3.0863981478875583E-3</v>
      </c>
      <c r="GF152" s="575">
        <v>-3.0851979152809526E-3</v>
      </c>
      <c r="GG152" s="575">
        <v>-3.0845977989776494E-3</v>
      </c>
      <c r="GH152" s="575">
        <v>-3.0839976826743465E-3</v>
      </c>
    </row>
    <row r="153" spans="1:190" x14ac:dyDescent="0.15">
      <c r="A153">
        <f t="shared" si="8"/>
        <v>145</v>
      </c>
      <c r="B153" s="156" t="str">
        <f ca="1">OFFSET(Inputs!$E$10,$A153,0)</f>
        <v>Std B33f</v>
      </c>
      <c r="C153" s="44">
        <f ca="1">OFFSET(Inputs!$B$10,$A153,0)</f>
        <v>145</v>
      </c>
      <c r="D153" s="157" t="str">
        <f ca="1">OFFSET(Inputs!$D$10,$A153,0)&amp;" - "&amp;OFFSET(Inputs!$F$10,$A153,0)</f>
        <v>2008 T-24 - CfR Res Central Fan WL</v>
      </c>
      <c r="E153" s="24"/>
      <c r="F153" s="588">
        <v>0</v>
      </c>
      <c r="G153" s="588">
        <v>0</v>
      </c>
      <c r="H153" s="588">
        <v>0</v>
      </c>
      <c r="I153" s="588">
        <v>0</v>
      </c>
      <c r="J153" s="588">
        <v>0.73253475464544737</v>
      </c>
      <c r="K153" s="588">
        <v>2.1915998807015438</v>
      </c>
      <c r="L153" s="588">
        <v>2.1915998807015438</v>
      </c>
      <c r="M153" s="588">
        <v>2.1915998807015438</v>
      </c>
      <c r="N153" s="588">
        <v>2.1915998807015438</v>
      </c>
      <c r="O153" s="588">
        <v>2.1915998807015438</v>
      </c>
      <c r="P153" s="588">
        <v>2.1915998807015438</v>
      </c>
      <c r="Q153" s="588">
        <v>2.1915998807015438</v>
      </c>
      <c r="R153" s="588">
        <v>2.1915998807015438</v>
      </c>
      <c r="S153" s="588">
        <v>2.1915998807015438</v>
      </c>
      <c r="T153" s="588">
        <v>2.1915998807015438</v>
      </c>
      <c r="U153" s="588">
        <v>2.1915998807015438</v>
      </c>
      <c r="V153" s="588">
        <v>2.1915998807015438</v>
      </c>
      <c r="W153" s="588">
        <v>2.1915998807015438</v>
      </c>
      <c r="X153" s="588">
        <v>2.1915998807015438</v>
      </c>
      <c r="Y153" s="588">
        <v>2.1915998807015438</v>
      </c>
      <c r="Z153" s="588">
        <v>2.1915998807015438</v>
      </c>
      <c r="AA153" s="588">
        <v>2.1915998807015438</v>
      </c>
      <c r="AB153" s="588">
        <v>2.1915998807015438</v>
      </c>
      <c r="AC153" s="588">
        <v>2.1915998807015438</v>
      </c>
      <c r="AD153" s="588">
        <v>2.1915998807015438</v>
      </c>
      <c r="AE153" s="588">
        <v>2.1915998807015438</v>
      </c>
      <c r="AF153" s="588">
        <v>2.1915998807015438</v>
      </c>
      <c r="AG153" s="588">
        <v>2.1915998807015438</v>
      </c>
      <c r="AH153" s="588">
        <v>2.1915998807015438</v>
      </c>
      <c r="AI153" s="588">
        <v>2.1915998807015438</v>
      </c>
      <c r="AJ153" s="147"/>
      <c r="AK153" s="575">
        <v>0</v>
      </c>
      <c r="AL153" s="575">
        <v>0</v>
      </c>
      <c r="AM153" s="575">
        <v>0</v>
      </c>
      <c r="AN153" s="575">
        <v>0</v>
      </c>
      <c r="AO153" s="575">
        <v>0.10413714072039679</v>
      </c>
      <c r="AP153" s="575">
        <v>0.29669879184937503</v>
      </c>
      <c r="AQ153" s="575">
        <v>0.28341769657232363</v>
      </c>
      <c r="AR153" s="575">
        <v>0.27188988119983348</v>
      </c>
      <c r="AS153" s="575">
        <v>0.26215917772951863</v>
      </c>
      <c r="AT153" s="575">
        <v>0.25418175416376504</v>
      </c>
      <c r="AU153" s="575">
        <v>0.24769461851688845</v>
      </c>
      <c r="AV153" s="575">
        <v>0.24252244279843282</v>
      </c>
      <c r="AW153" s="575">
        <v>0.23848989901794199</v>
      </c>
      <c r="AX153" s="575">
        <v>0.23533399518973178</v>
      </c>
      <c r="AY153" s="575">
        <v>0.23287940332334606</v>
      </c>
      <c r="AZ153" s="575">
        <v>0.2310384594235568</v>
      </c>
      <c r="BA153" s="575">
        <v>0.22959200350229378</v>
      </c>
      <c r="BB153" s="575">
        <v>0.22849620356194292</v>
      </c>
      <c r="BC153" s="575">
        <v>0.22770722760489043</v>
      </c>
      <c r="BD153" s="575">
        <v>0.22704974764067995</v>
      </c>
      <c r="BE153" s="575">
        <v>0.22661142766453959</v>
      </c>
      <c r="BF153" s="575">
        <v>0.22621693968601336</v>
      </c>
      <c r="BG153" s="575">
        <v>0.22595394770032917</v>
      </c>
      <c r="BH153" s="575">
        <v>0.22577861970987309</v>
      </c>
      <c r="BI153" s="575">
        <v>0.22560329171941693</v>
      </c>
      <c r="BJ153" s="575">
        <v>0.22551562772418887</v>
      </c>
      <c r="BK153" s="575">
        <v>0.22542796372896076</v>
      </c>
      <c r="BL153" s="575">
        <v>0.22534029973373276</v>
      </c>
      <c r="BM153" s="575">
        <v>0.22529646773611872</v>
      </c>
      <c r="BN153" s="575">
        <v>0.22525263573850465</v>
      </c>
      <c r="BO153" s="147"/>
      <c r="BP153" s="582">
        <v>0</v>
      </c>
      <c r="BQ153" s="582">
        <v>0</v>
      </c>
      <c r="BR153" s="582">
        <v>0</v>
      </c>
      <c r="BS153" s="582">
        <v>0</v>
      </c>
      <c r="BT153" s="582">
        <v>0.58024432102086421</v>
      </c>
      <c r="BU153" s="582">
        <v>1.7359768620706186</v>
      </c>
      <c r="BV153" s="582">
        <v>1.7359768620706186</v>
      </c>
      <c r="BW153" s="582">
        <v>1.7359768620706186</v>
      </c>
      <c r="BX153" s="582">
        <v>1.7359768620706186</v>
      </c>
      <c r="BY153" s="582">
        <v>1.7359768620706186</v>
      </c>
      <c r="BZ153" s="582">
        <v>1.7359768620706186</v>
      </c>
      <c r="CA153" s="582">
        <v>1.7359768620706186</v>
      </c>
      <c r="CB153" s="582">
        <v>1.7359768620706186</v>
      </c>
      <c r="CC153" s="582">
        <v>1.7359768620706186</v>
      </c>
      <c r="CD153" s="582">
        <v>1.7359768620706186</v>
      </c>
      <c r="CE153" s="582">
        <v>1.7359768620706186</v>
      </c>
      <c r="CF153" s="582">
        <v>1.7359768620706186</v>
      </c>
      <c r="CG153" s="582">
        <v>1.7359768620706186</v>
      </c>
      <c r="CH153" s="582">
        <v>1.7359768620706186</v>
      </c>
      <c r="CI153" s="582">
        <v>1.7359768620706186</v>
      </c>
      <c r="CJ153" s="582">
        <v>1.7359768620706186</v>
      </c>
      <c r="CK153" s="582">
        <v>1.7359768620706186</v>
      </c>
      <c r="CL153" s="582">
        <v>1.7359768620706186</v>
      </c>
      <c r="CM153" s="582">
        <v>1.7359768620706186</v>
      </c>
      <c r="CN153" s="582">
        <v>1.7359768620706186</v>
      </c>
      <c r="CO153" s="582">
        <v>1.7359768620706186</v>
      </c>
      <c r="CP153" s="582">
        <v>1.7359768620706186</v>
      </c>
      <c r="CQ153" s="582">
        <v>1.7359768620706186</v>
      </c>
      <c r="CR153" s="582">
        <v>1.7359768620706186</v>
      </c>
      <c r="CS153" s="582">
        <v>1.7359768620706186</v>
      </c>
      <c r="CT153" s="218"/>
      <c r="CU153" s="582">
        <v>0</v>
      </c>
      <c r="CV153" s="582">
        <v>0</v>
      </c>
      <c r="CW153" s="582">
        <v>0</v>
      </c>
      <c r="CX153" s="582">
        <v>0</v>
      </c>
      <c r="CY153" s="582">
        <v>8.2487532676326067E-2</v>
      </c>
      <c r="CZ153" s="582">
        <v>0.23501654758712037</v>
      </c>
      <c r="DA153" s="582">
        <v>0.22449652780297244</v>
      </c>
      <c r="DB153" s="582">
        <v>0.21536528950848102</v>
      </c>
      <c r="DC153" s="582">
        <v>0.20765755224088744</v>
      </c>
      <c r="DD153" s="582">
        <v>0.20133859646295041</v>
      </c>
      <c r="DE153" s="582">
        <v>0.19620010495122137</v>
      </c>
      <c r="DF153" s="582">
        <v>0.19210319955673469</v>
      </c>
      <c r="DG153" s="582">
        <v>0.18890900213052469</v>
      </c>
      <c r="DH153" s="582">
        <v>0.18640919544914306</v>
      </c>
      <c r="DI153" s="582">
        <v>0.18446490136362395</v>
      </c>
      <c r="DJ153" s="582">
        <v>0.18300668079948465</v>
      </c>
      <c r="DK153" s="582">
        <v>0.18186093607051806</v>
      </c>
      <c r="DL153" s="582">
        <v>0.18099294763948276</v>
      </c>
      <c r="DM153" s="582">
        <v>0.1803679959691373</v>
      </c>
      <c r="DN153" s="582">
        <v>0.17984720291051615</v>
      </c>
      <c r="DO153" s="582">
        <v>0.179500007538102</v>
      </c>
      <c r="DP153" s="582">
        <v>0.17918753170292931</v>
      </c>
      <c r="DQ153" s="582">
        <v>0.17897921447948081</v>
      </c>
      <c r="DR153" s="582">
        <v>0.17884033633051516</v>
      </c>
      <c r="DS153" s="582">
        <v>0.17870145818154948</v>
      </c>
      <c r="DT153" s="582">
        <v>0.17863201910706669</v>
      </c>
      <c r="DU153" s="582">
        <v>0.17856258003258385</v>
      </c>
      <c r="DV153" s="582">
        <v>0.17849314095810104</v>
      </c>
      <c r="DW153" s="582">
        <v>0.1784584214208596</v>
      </c>
      <c r="DX153" s="582">
        <v>0.17842370188361817</v>
      </c>
      <c r="DY153" s="147"/>
      <c r="DZ153" s="575">
        <v>0</v>
      </c>
      <c r="EA153" s="575">
        <v>0</v>
      </c>
      <c r="EB153" s="575">
        <v>0</v>
      </c>
      <c r="EC153" s="575">
        <v>0</v>
      </c>
      <c r="ED153" s="575">
        <v>-1.6807893724809512E-2</v>
      </c>
      <c r="EE153" s="575">
        <v>-5.0285911553733374E-2</v>
      </c>
      <c r="EF153" s="575">
        <v>-5.0285911553733374E-2</v>
      </c>
      <c r="EG153" s="575">
        <v>-5.0285911553733374E-2</v>
      </c>
      <c r="EH153" s="575">
        <v>-5.0285911553733374E-2</v>
      </c>
      <c r="EI153" s="575">
        <v>-5.0285911553733374E-2</v>
      </c>
      <c r="EJ153" s="575">
        <v>-5.0285911553733374E-2</v>
      </c>
      <c r="EK153" s="575">
        <v>-5.0285911553733374E-2</v>
      </c>
      <c r="EL153" s="575">
        <v>-5.0285911553733374E-2</v>
      </c>
      <c r="EM153" s="575">
        <v>-5.0285911553733374E-2</v>
      </c>
      <c r="EN153" s="575">
        <v>-5.0285911553733374E-2</v>
      </c>
      <c r="EO153" s="575">
        <v>-5.0285911553733374E-2</v>
      </c>
      <c r="EP153" s="575">
        <v>-5.0285911553733374E-2</v>
      </c>
      <c r="EQ153" s="575">
        <v>-5.0285911553733374E-2</v>
      </c>
      <c r="ER153" s="575">
        <v>-5.0285911553733374E-2</v>
      </c>
      <c r="ES153" s="575">
        <v>-5.0285911553733374E-2</v>
      </c>
      <c r="ET153" s="575">
        <v>-5.0285911553733374E-2</v>
      </c>
      <c r="EU153" s="575">
        <v>-5.0285911553733374E-2</v>
      </c>
      <c r="EV153" s="575">
        <v>-5.0285911553733374E-2</v>
      </c>
      <c r="EW153" s="575">
        <v>-5.0285911553733374E-2</v>
      </c>
      <c r="EX153" s="575">
        <v>-5.0285911553733374E-2</v>
      </c>
      <c r="EY153" s="575">
        <v>-5.0285911553733374E-2</v>
      </c>
      <c r="EZ153" s="575">
        <v>-5.0285911553733374E-2</v>
      </c>
      <c r="FA153" s="575">
        <v>-5.0285911553733374E-2</v>
      </c>
      <c r="FB153" s="575">
        <v>-5.0285911553733374E-2</v>
      </c>
      <c r="FC153" s="575">
        <v>-5.0285911553733374E-2</v>
      </c>
      <c r="FD153" s="147"/>
      <c r="FE153" s="575">
        <v>0</v>
      </c>
      <c r="FF153" s="575">
        <v>0</v>
      </c>
      <c r="FG153" s="575">
        <v>0</v>
      </c>
      <c r="FH153" s="575">
        <v>0</v>
      </c>
      <c r="FI153" s="575">
        <v>-2.3894101719189203E-3</v>
      </c>
      <c r="FJ153" s="575">
        <v>-6.8077067061444261E-3</v>
      </c>
      <c r="FK153" s="575">
        <v>-6.5029740821288019E-3</v>
      </c>
      <c r="FL153" s="575">
        <v>-6.2384701873561639E-3</v>
      </c>
      <c r="FM153" s="575">
        <v>-6.0152007400575891E-3</v>
      </c>
      <c r="FN153" s="575">
        <v>-5.8321600220019986E-3</v>
      </c>
      <c r="FO153" s="575">
        <v>-5.683313723802947E-3</v>
      </c>
      <c r="FP153" s="575">
        <v>-5.5646389725361369E-3</v>
      </c>
      <c r="FQ153" s="575">
        <v>-5.4721128952772667E-3</v>
      </c>
      <c r="FR153" s="575">
        <v>-5.3997011826398909E-3</v>
      </c>
      <c r="FS153" s="575">
        <v>-5.3433809616997095E-3</v>
      </c>
      <c r="FT153" s="575">
        <v>-5.3011407959945734E-3</v>
      </c>
      <c r="FU153" s="575">
        <v>-5.26795209436911E-3</v>
      </c>
      <c r="FV153" s="575">
        <v>-5.2428091385922438E-3</v>
      </c>
      <c r="FW153" s="575">
        <v>-5.2247062104328985E-3</v>
      </c>
      <c r="FX153" s="575">
        <v>-5.2096204369667786E-3</v>
      </c>
      <c r="FY153" s="575">
        <v>-5.1995632546560323E-3</v>
      </c>
      <c r="FZ153" s="575">
        <v>-5.1905117905763605E-3</v>
      </c>
      <c r="GA153" s="575">
        <v>-5.1844774811899124E-3</v>
      </c>
      <c r="GB153" s="575">
        <v>-5.1804546082656142E-3</v>
      </c>
      <c r="GC153" s="575">
        <v>-5.1764317353413152E-3</v>
      </c>
      <c r="GD153" s="575">
        <v>-5.1744202988791652E-3</v>
      </c>
      <c r="GE153" s="575">
        <v>-5.1724088624170161E-3</v>
      </c>
      <c r="GF153" s="575">
        <v>-5.1703974259548662E-3</v>
      </c>
      <c r="GG153" s="575">
        <v>-5.1693917077237925E-3</v>
      </c>
      <c r="GH153" s="575">
        <v>-5.168385989492718E-3</v>
      </c>
    </row>
    <row r="154" spans="1:190" x14ac:dyDescent="0.15">
      <c r="A154">
        <f t="shared" si="8"/>
        <v>146</v>
      </c>
      <c r="B154" s="156" t="str">
        <f ca="1">OFFSET(Inputs!$E$10,$A154,0)</f>
        <v>Std B34</v>
      </c>
      <c r="C154" s="44">
        <f ca="1">OFFSET(Inputs!$B$10,$A154,0)</f>
        <v>146</v>
      </c>
      <c r="D154" s="157" t="str">
        <f ca="1">OFFSET(Inputs!$D$10,$A154,0)&amp;" - "&amp;OFFSET(Inputs!$F$10,$A154,0)</f>
        <v>2013 T-24 - NRA-Lighting-Alterations-New Measures</v>
      </c>
      <c r="E154" s="24"/>
      <c r="F154" s="588">
        <v>0</v>
      </c>
      <c r="G154" s="588">
        <v>0</v>
      </c>
      <c r="H154" s="588">
        <v>0</v>
      </c>
      <c r="I154" s="588">
        <v>0</v>
      </c>
      <c r="J154" s="588">
        <v>0</v>
      </c>
      <c r="K154" s="588">
        <v>0</v>
      </c>
      <c r="L154" s="588">
        <v>0</v>
      </c>
      <c r="M154" s="588">
        <v>0</v>
      </c>
      <c r="N154" s="588">
        <v>29.268077175149376</v>
      </c>
      <c r="O154" s="588">
        <v>58.058957439834373</v>
      </c>
      <c r="P154" s="588">
        <v>58.058957439834373</v>
      </c>
      <c r="Q154" s="588">
        <v>58.058957439834373</v>
      </c>
      <c r="R154" s="588">
        <v>58.058957439834373</v>
      </c>
      <c r="S154" s="588">
        <v>58.058957439834373</v>
      </c>
      <c r="T154" s="588">
        <v>58.058957439834373</v>
      </c>
      <c r="U154" s="588">
        <v>58.058957439834373</v>
      </c>
      <c r="V154" s="588">
        <v>58.058957439834373</v>
      </c>
      <c r="W154" s="588">
        <v>58.058957439834373</v>
      </c>
      <c r="X154" s="588">
        <v>58.058957439834373</v>
      </c>
      <c r="Y154" s="588">
        <v>58.058957439834373</v>
      </c>
      <c r="Z154" s="588">
        <v>58.058957439834373</v>
      </c>
      <c r="AA154" s="588">
        <v>58.058957439834373</v>
      </c>
      <c r="AB154" s="588">
        <v>58.058957439834373</v>
      </c>
      <c r="AC154" s="588">
        <v>58.058957439834373</v>
      </c>
      <c r="AD154" s="588">
        <v>58.058957439834373</v>
      </c>
      <c r="AE154" s="588">
        <v>58.058957439834373</v>
      </c>
      <c r="AF154" s="588">
        <v>58.058957439834373</v>
      </c>
      <c r="AG154" s="588">
        <v>58.058957439834373</v>
      </c>
      <c r="AH154" s="588">
        <v>58.058957439834373</v>
      </c>
      <c r="AI154" s="588">
        <v>58.058957439834373</v>
      </c>
      <c r="AJ154" s="147"/>
      <c r="AK154" s="575">
        <v>0</v>
      </c>
      <c r="AL154" s="575">
        <v>0</v>
      </c>
      <c r="AM154" s="575">
        <v>0</v>
      </c>
      <c r="AN154" s="575">
        <v>0</v>
      </c>
      <c r="AO154" s="575">
        <v>0</v>
      </c>
      <c r="AP154" s="575">
        <v>0</v>
      </c>
      <c r="AQ154" s="575">
        <v>0</v>
      </c>
      <c r="AR154" s="575">
        <v>0</v>
      </c>
      <c r="AS154" s="575">
        <v>15.527066158342844</v>
      </c>
      <c r="AT154" s="575">
        <v>29.300497933246337</v>
      </c>
      <c r="AU154" s="575">
        <v>27.903076886626963</v>
      </c>
      <c r="AV154" s="575">
        <v>26.654054535223807</v>
      </c>
      <c r="AW154" s="575">
        <v>25.569919622949779</v>
      </c>
      <c r="AX154" s="575">
        <v>24.654794335783105</v>
      </c>
      <c r="AY154" s="575">
        <v>23.90455648774557</v>
      </c>
      <c r="AZ154" s="575">
        <v>23.294472962967784</v>
      </c>
      <c r="BA154" s="575">
        <v>22.808055017536859</v>
      </c>
      <c r="BB154" s="575">
        <v>22.428813907539855</v>
      </c>
      <c r="BC154" s="575">
        <v>22.132016517107427</v>
      </c>
      <c r="BD154" s="575">
        <v>21.901174102326642</v>
      </c>
      <c r="BE154" s="575">
        <v>21.728042291241056</v>
      </c>
      <c r="BF154" s="575">
        <v>21.592010153959524</v>
      </c>
      <c r="BG154" s="575">
        <v>21.488955504503817</v>
      </c>
      <c r="BH154" s="575">
        <v>21.414756156895709</v>
      </c>
      <c r="BI154" s="575">
        <v>21.352923367222289</v>
      </c>
      <c r="BJ154" s="575">
        <v>21.311701507440006</v>
      </c>
      <c r="BK154" s="575">
        <v>21.274601833635948</v>
      </c>
      <c r="BL154" s="575">
        <v>21.249868717766581</v>
      </c>
      <c r="BM154" s="575">
        <v>21.233379973853669</v>
      </c>
      <c r="BN154" s="575">
        <v>21.216891229940757</v>
      </c>
      <c r="BO154" s="147"/>
      <c r="BP154" s="582">
        <v>0</v>
      </c>
      <c r="BQ154" s="582">
        <v>0</v>
      </c>
      <c r="BR154" s="582">
        <v>0</v>
      </c>
      <c r="BS154" s="582">
        <v>0</v>
      </c>
      <c r="BT154" s="582">
        <v>0</v>
      </c>
      <c r="BU154" s="582">
        <v>0</v>
      </c>
      <c r="BV154" s="582">
        <v>0</v>
      </c>
      <c r="BW154" s="582">
        <v>0</v>
      </c>
      <c r="BX154" s="582">
        <v>5.6536238798408371</v>
      </c>
      <c r="BY154" s="582">
        <v>11.215069109466882</v>
      </c>
      <c r="BZ154" s="582">
        <v>11.215069109466882</v>
      </c>
      <c r="CA154" s="582">
        <v>11.215069109466882</v>
      </c>
      <c r="CB154" s="582">
        <v>11.215069109466882</v>
      </c>
      <c r="CC154" s="582">
        <v>11.215069109466882</v>
      </c>
      <c r="CD154" s="582">
        <v>11.215069109466882</v>
      </c>
      <c r="CE154" s="582">
        <v>11.215069109466882</v>
      </c>
      <c r="CF154" s="582">
        <v>11.215069109466882</v>
      </c>
      <c r="CG154" s="582">
        <v>11.215069109466882</v>
      </c>
      <c r="CH154" s="582">
        <v>11.215069109466882</v>
      </c>
      <c r="CI154" s="582">
        <v>11.215069109466882</v>
      </c>
      <c r="CJ154" s="582">
        <v>11.215069109466882</v>
      </c>
      <c r="CK154" s="582">
        <v>11.215069109466882</v>
      </c>
      <c r="CL154" s="582">
        <v>11.215069109466882</v>
      </c>
      <c r="CM154" s="582">
        <v>11.215069109466882</v>
      </c>
      <c r="CN154" s="582">
        <v>11.215069109466882</v>
      </c>
      <c r="CO154" s="582">
        <v>11.215069109466882</v>
      </c>
      <c r="CP154" s="582">
        <v>11.215069109466882</v>
      </c>
      <c r="CQ154" s="582">
        <v>11.215069109466882</v>
      </c>
      <c r="CR154" s="582">
        <v>11.215069109466882</v>
      </c>
      <c r="CS154" s="582">
        <v>11.215069109466882</v>
      </c>
      <c r="CT154" s="218"/>
      <c r="CU154" s="582">
        <v>0</v>
      </c>
      <c r="CV154" s="582">
        <v>0</v>
      </c>
      <c r="CW154" s="582">
        <v>0</v>
      </c>
      <c r="CX154" s="582">
        <v>0</v>
      </c>
      <c r="CY154" s="582">
        <v>0</v>
      </c>
      <c r="CZ154" s="582">
        <v>0</v>
      </c>
      <c r="DA154" s="582">
        <v>0</v>
      </c>
      <c r="DB154" s="582">
        <v>0</v>
      </c>
      <c r="DC154" s="582">
        <v>2.9993153117421221</v>
      </c>
      <c r="DD154" s="582">
        <v>5.6598864973364309</v>
      </c>
      <c r="DE154" s="582">
        <v>5.3899509989406731</v>
      </c>
      <c r="DF154" s="582">
        <v>5.1486812171887131</v>
      </c>
      <c r="DG154" s="582">
        <v>4.9392622317076382</v>
      </c>
      <c r="DH154" s="582">
        <v>4.7624903124042204</v>
      </c>
      <c r="DI154" s="582">
        <v>4.6175691893716895</v>
      </c>
      <c r="DJ154" s="582">
        <v>4.4997212431694109</v>
      </c>
      <c r="DK154" s="582">
        <v>4.4057613941702973</v>
      </c>
      <c r="DL154" s="582">
        <v>4.3325045627472587</v>
      </c>
      <c r="DM154" s="582">
        <v>4.2751731294596649</v>
      </c>
      <c r="DN154" s="582">
        <v>4.2305820146804241</v>
      </c>
      <c r="DO154" s="582">
        <v>4.1971386785959943</v>
      </c>
      <c r="DP154" s="582">
        <v>4.1708617716725138</v>
      </c>
      <c r="DQ154" s="582">
        <v>4.1509550240032098</v>
      </c>
      <c r="DR154" s="582">
        <v>4.1366221656813122</v>
      </c>
      <c r="DS154" s="582">
        <v>4.1246781170797284</v>
      </c>
      <c r="DT154" s="582">
        <v>4.1167154180120082</v>
      </c>
      <c r="DU154" s="582">
        <v>4.109548988851059</v>
      </c>
      <c r="DV154" s="582">
        <v>4.1047713694104253</v>
      </c>
      <c r="DW154" s="582">
        <v>4.1015862897833371</v>
      </c>
      <c r="DX154" s="582">
        <v>4.0984012101562479</v>
      </c>
      <c r="DY154" s="147"/>
      <c r="DZ154" s="575">
        <v>0</v>
      </c>
      <c r="EA154" s="575">
        <v>0</v>
      </c>
      <c r="EB154" s="575">
        <v>0</v>
      </c>
      <c r="EC154" s="575">
        <v>0</v>
      </c>
      <c r="ED154" s="575">
        <v>0</v>
      </c>
      <c r="EE154" s="575">
        <v>0</v>
      </c>
      <c r="EF154" s="575">
        <v>0</v>
      </c>
      <c r="EG154" s="575">
        <v>0</v>
      </c>
      <c r="EH154" s="575">
        <v>-0.19697139719102363</v>
      </c>
      <c r="EI154" s="575">
        <v>-0.39073130421045454</v>
      </c>
      <c r="EJ154" s="575">
        <v>-0.39073130421045454</v>
      </c>
      <c r="EK154" s="575">
        <v>-0.39073130421045454</v>
      </c>
      <c r="EL154" s="575">
        <v>-0.39073130421045454</v>
      </c>
      <c r="EM154" s="575">
        <v>-0.39073130421045454</v>
      </c>
      <c r="EN154" s="575">
        <v>-0.39073130421045454</v>
      </c>
      <c r="EO154" s="575">
        <v>-0.39073130421045454</v>
      </c>
      <c r="EP154" s="575">
        <v>-0.39073130421045454</v>
      </c>
      <c r="EQ154" s="575">
        <v>-0.39073130421045454</v>
      </c>
      <c r="ER154" s="575">
        <v>-0.39073130421045454</v>
      </c>
      <c r="ES154" s="575">
        <v>-0.39073130421045454</v>
      </c>
      <c r="ET154" s="575">
        <v>-0.39073130421045454</v>
      </c>
      <c r="EU154" s="575">
        <v>-0.39073130421045454</v>
      </c>
      <c r="EV154" s="575">
        <v>-0.39073130421045454</v>
      </c>
      <c r="EW154" s="575">
        <v>-0.39073130421045454</v>
      </c>
      <c r="EX154" s="575">
        <v>-0.39073130421045454</v>
      </c>
      <c r="EY154" s="575">
        <v>-0.39073130421045454</v>
      </c>
      <c r="EZ154" s="575">
        <v>-0.39073130421045454</v>
      </c>
      <c r="FA154" s="575">
        <v>-0.39073130421045454</v>
      </c>
      <c r="FB154" s="575">
        <v>-0.39073130421045454</v>
      </c>
      <c r="FC154" s="575">
        <v>-0.39073130421045454</v>
      </c>
      <c r="FD154" s="147"/>
      <c r="FE154" s="575">
        <v>0</v>
      </c>
      <c r="FF154" s="575">
        <v>0</v>
      </c>
      <c r="FG154" s="575">
        <v>0</v>
      </c>
      <c r="FH154" s="575">
        <v>0</v>
      </c>
      <c r="FI154" s="575">
        <v>0</v>
      </c>
      <c r="FJ154" s="575">
        <v>0</v>
      </c>
      <c r="FK154" s="575">
        <v>0</v>
      </c>
      <c r="FL154" s="575">
        <v>0</v>
      </c>
      <c r="FM154" s="575">
        <v>-0.10449568986660432</v>
      </c>
      <c r="FN154" s="575">
        <v>-0.19718958583328164</v>
      </c>
      <c r="FO154" s="575">
        <v>-0.18778507407224021</v>
      </c>
      <c r="FP154" s="575">
        <v>-0.17937927152476071</v>
      </c>
      <c r="FQ154" s="575">
        <v>-0.17208314588123891</v>
      </c>
      <c r="FR154" s="575">
        <v>-0.16592443906427373</v>
      </c>
      <c r="FS154" s="575">
        <v>-0.16087540915126622</v>
      </c>
      <c r="FT154" s="575">
        <v>-0.15676960460662276</v>
      </c>
      <c r="FU154" s="575">
        <v>-0.15349605773994759</v>
      </c>
      <c r="FV154" s="575">
        <v>-0.15094380086084486</v>
      </c>
      <c r="FW154" s="575">
        <v>-0.14894638243372105</v>
      </c>
      <c r="FX154" s="575">
        <v>-0.1473928347681803</v>
      </c>
      <c r="FY154" s="575">
        <v>-0.1462276740190247</v>
      </c>
      <c r="FZ154" s="575">
        <v>-0.14531219057325961</v>
      </c>
      <c r="GA154" s="575">
        <v>-0.14461864250828604</v>
      </c>
      <c r="GB154" s="575">
        <v>-0.14411928790150511</v>
      </c>
      <c r="GC154" s="575">
        <v>-0.14370315906252096</v>
      </c>
      <c r="GD154" s="575">
        <v>-0.14342573983653154</v>
      </c>
      <c r="GE154" s="575">
        <v>-0.14317606253314105</v>
      </c>
      <c r="GF154" s="575">
        <v>-0.14300961099754742</v>
      </c>
      <c r="GG154" s="575">
        <v>-0.1428986433071516</v>
      </c>
      <c r="GH154" s="575">
        <v>-0.14278767561675584</v>
      </c>
    </row>
    <row r="155" spans="1:190" x14ac:dyDescent="0.15">
      <c r="A155">
        <f t="shared" si="8"/>
        <v>147</v>
      </c>
      <c r="B155" s="156" t="str">
        <f ca="1">OFFSET(Inputs!$E$10,$A155,0)</f>
        <v>Std B35</v>
      </c>
      <c r="C155" s="44">
        <f ca="1">OFFSET(Inputs!$B$10,$A155,0)</f>
        <v>147</v>
      </c>
      <c r="D155" s="157" t="str">
        <f ca="1">OFFSET(Inputs!$D$10,$A155,0)&amp;" - "&amp;OFFSET(Inputs!$F$10,$A155,0)</f>
        <v>2013 T-24 - NRA-Lighting-Alterations-Existing Measures</v>
      </c>
      <c r="E155" s="24"/>
      <c r="F155" s="588">
        <v>0</v>
      </c>
      <c r="G155" s="588">
        <v>0</v>
      </c>
      <c r="H155" s="588">
        <v>0</v>
      </c>
      <c r="I155" s="588">
        <v>0</v>
      </c>
      <c r="J155" s="588">
        <v>0</v>
      </c>
      <c r="K155" s="588">
        <v>0</v>
      </c>
      <c r="L155" s="588">
        <v>0</v>
      </c>
      <c r="M155" s="588">
        <v>0</v>
      </c>
      <c r="N155" s="588">
        <v>41.830342301174603</v>
      </c>
      <c r="O155" s="588">
        <v>82.978668151786621</v>
      </c>
      <c r="P155" s="588">
        <v>82.978668151786621</v>
      </c>
      <c r="Q155" s="588">
        <v>82.978668151786621</v>
      </c>
      <c r="R155" s="588">
        <v>82.978668151786621</v>
      </c>
      <c r="S155" s="588">
        <v>82.978668151786621</v>
      </c>
      <c r="T155" s="588">
        <v>82.978668151786621</v>
      </c>
      <c r="U155" s="588">
        <v>82.978668151786621</v>
      </c>
      <c r="V155" s="588">
        <v>82.978668151786621</v>
      </c>
      <c r="W155" s="588">
        <v>82.978668151786621</v>
      </c>
      <c r="X155" s="588">
        <v>82.978668151786621</v>
      </c>
      <c r="Y155" s="588">
        <v>82.978668151786621</v>
      </c>
      <c r="Z155" s="588">
        <v>82.978668151786621</v>
      </c>
      <c r="AA155" s="588">
        <v>82.978668151786621</v>
      </c>
      <c r="AB155" s="588">
        <v>82.978668151786621</v>
      </c>
      <c r="AC155" s="588">
        <v>82.978668151786621</v>
      </c>
      <c r="AD155" s="588">
        <v>82.978668151786621</v>
      </c>
      <c r="AE155" s="588">
        <v>82.978668151786621</v>
      </c>
      <c r="AF155" s="588">
        <v>82.978668151786621</v>
      </c>
      <c r="AG155" s="588">
        <v>82.978668151786621</v>
      </c>
      <c r="AH155" s="588">
        <v>82.978668151786621</v>
      </c>
      <c r="AI155" s="588">
        <v>82.978668151786621</v>
      </c>
      <c r="AJ155" s="147"/>
      <c r="AK155" s="575">
        <v>0</v>
      </c>
      <c r="AL155" s="575">
        <v>0</v>
      </c>
      <c r="AM155" s="575">
        <v>0</v>
      </c>
      <c r="AN155" s="575">
        <v>0</v>
      </c>
      <c r="AO155" s="575">
        <v>0</v>
      </c>
      <c r="AP155" s="575">
        <v>0</v>
      </c>
      <c r="AQ155" s="575">
        <v>0</v>
      </c>
      <c r="AR155" s="575">
        <v>0</v>
      </c>
      <c r="AS155" s="575">
        <v>22.191498554880745</v>
      </c>
      <c r="AT155" s="575">
        <v>41.876678498825839</v>
      </c>
      <c r="AU155" s="575">
        <v>39.879464935080492</v>
      </c>
      <c r="AV155" s="575">
        <v>38.094344847131097</v>
      </c>
      <c r="AW155" s="575">
        <v>36.544884176732801</v>
      </c>
      <c r="AX155" s="575">
        <v>35.23697440932434</v>
      </c>
      <c r="AY155" s="575">
        <v>34.164724059466948</v>
      </c>
      <c r="AZ155" s="575">
        <v>33.29278421452797</v>
      </c>
      <c r="BA155" s="575">
        <v>32.597588932752302</v>
      </c>
      <c r="BB155" s="575">
        <v>32.055572272384836</v>
      </c>
      <c r="BC155" s="575">
        <v>31.631385320792898</v>
      </c>
      <c r="BD155" s="575">
        <v>31.301462136221399</v>
      </c>
      <c r="BE155" s="575">
        <v>31.054019747792772</v>
      </c>
      <c r="BF155" s="575">
        <v>30.859600728313136</v>
      </c>
      <c r="BG155" s="575">
        <v>30.712313592343712</v>
      </c>
      <c r="BH155" s="575">
        <v>30.606266854445732</v>
      </c>
      <c r="BI155" s="575">
        <v>30.517894572864083</v>
      </c>
      <c r="BJ155" s="575">
        <v>30.458979718476311</v>
      </c>
      <c r="BK155" s="575">
        <v>30.405956349527319</v>
      </c>
      <c r="BL155" s="575">
        <v>30.370607436894659</v>
      </c>
      <c r="BM155" s="575">
        <v>30.34704149513955</v>
      </c>
      <c r="BN155" s="575">
        <v>30.323475553384437</v>
      </c>
      <c r="BO155" s="147"/>
      <c r="BP155" s="582">
        <v>0</v>
      </c>
      <c r="BQ155" s="582">
        <v>0</v>
      </c>
      <c r="BR155" s="582">
        <v>0</v>
      </c>
      <c r="BS155" s="582">
        <v>0</v>
      </c>
      <c r="BT155" s="582">
        <v>0</v>
      </c>
      <c r="BU155" s="582">
        <v>0</v>
      </c>
      <c r="BV155" s="582">
        <v>0</v>
      </c>
      <c r="BW155" s="582">
        <v>0</v>
      </c>
      <c r="BX155" s="582">
        <v>16.222898419755815</v>
      </c>
      <c r="BY155" s="582">
        <v>32.18129306092866</v>
      </c>
      <c r="BZ155" s="582">
        <v>32.18129306092866</v>
      </c>
      <c r="CA155" s="582">
        <v>32.18129306092866</v>
      </c>
      <c r="CB155" s="582">
        <v>32.18129306092866</v>
      </c>
      <c r="CC155" s="582">
        <v>32.18129306092866</v>
      </c>
      <c r="CD155" s="582">
        <v>32.18129306092866</v>
      </c>
      <c r="CE155" s="582">
        <v>32.18129306092866</v>
      </c>
      <c r="CF155" s="582">
        <v>32.18129306092866</v>
      </c>
      <c r="CG155" s="582">
        <v>32.18129306092866</v>
      </c>
      <c r="CH155" s="582">
        <v>32.18129306092866</v>
      </c>
      <c r="CI155" s="582">
        <v>32.18129306092866</v>
      </c>
      <c r="CJ155" s="582">
        <v>32.18129306092866</v>
      </c>
      <c r="CK155" s="582">
        <v>32.18129306092866</v>
      </c>
      <c r="CL155" s="582">
        <v>32.18129306092866</v>
      </c>
      <c r="CM155" s="582">
        <v>32.18129306092866</v>
      </c>
      <c r="CN155" s="582">
        <v>32.18129306092866</v>
      </c>
      <c r="CO155" s="582">
        <v>32.18129306092866</v>
      </c>
      <c r="CP155" s="582">
        <v>32.18129306092866</v>
      </c>
      <c r="CQ155" s="582">
        <v>32.18129306092866</v>
      </c>
      <c r="CR155" s="582">
        <v>32.18129306092866</v>
      </c>
      <c r="CS155" s="582">
        <v>32.18129306092866</v>
      </c>
      <c r="CT155" s="218"/>
      <c r="CU155" s="582">
        <v>0</v>
      </c>
      <c r="CV155" s="582">
        <v>0</v>
      </c>
      <c r="CW155" s="582">
        <v>0</v>
      </c>
      <c r="CX155" s="582">
        <v>0</v>
      </c>
      <c r="CY155" s="582">
        <v>0</v>
      </c>
      <c r="CZ155" s="582">
        <v>0</v>
      </c>
      <c r="DA155" s="582">
        <v>0</v>
      </c>
      <c r="DB155" s="582">
        <v>0</v>
      </c>
      <c r="DC155" s="582">
        <v>8.6064422864614958</v>
      </c>
      <c r="DD155" s="582">
        <v>16.240868806472744</v>
      </c>
      <c r="DE155" s="582">
        <v>15.466297263789256</v>
      </c>
      <c r="DF155" s="582">
        <v>14.773981106169494</v>
      </c>
      <c r="DG155" s="582">
        <v>14.173059820842774</v>
      </c>
      <c r="DH155" s="582">
        <v>13.665818279616413</v>
      </c>
      <c r="DI155" s="582">
        <v>13.249971610683096</v>
      </c>
      <c r="DJ155" s="582">
        <v>12.911810583198857</v>
      </c>
      <c r="DK155" s="582">
        <v>12.642195709934397</v>
      </c>
      <c r="DL155" s="582">
        <v>12.431987503660411</v>
      </c>
      <c r="DM155" s="582">
        <v>12.267476733532941</v>
      </c>
      <c r="DN155" s="582">
        <v>12.139523912322693</v>
      </c>
      <c r="DO155" s="582">
        <v>12.043559296415001</v>
      </c>
      <c r="DP155" s="582">
        <v>11.968158526773246</v>
      </c>
      <c r="DQ155" s="582">
        <v>11.911036731590098</v>
      </c>
      <c r="DR155" s="582">
        <v>11.869909039058234</v>
      </c>
      <c r="DS155" s="582">
        <v>11.835635961948341</v>
      </c>
      <c r="DT155" s="582">
        <v>11.812787243875084</v>
      </c>
      <c r="DU155" s="582">
        <v>11.792223397609149</v>
      </c>
      <c r="DV155" s="582">
        <v>11.778514166765193</v>
      </c>
      <c r="DW155" s="582">
        <v>11.76937467953589</v>
      </c>
      <c r="DX155" s="582">
        <v>11.760235192306586</v>
      </c>
      <c r="DY155" s="147"/>
      <c r="DZ155" s="575">
        <v>0</v>
      </c>
      <c r="EA155" s="575">
        <v>0</v>
      </c>
      <c r="EB155" s="575">
        <v>0</v>
      </c>
      <c r="EC155" s="575">
        <v>0</v>
      </c>
      <c r="ED155" s="575">
        <v>0</v>
      </c>
      <c r="EE155" s="575">
        <v>0</v>
      </c>
      <c r="EF155" s="575">
        <v>0</v>
      </c>
      <c r="EG155" s="575">
        <v>0</v>
      </c>
      <c r="EH155" s="575">
        <v>-0.13619553078375884</v>
      </c>
      <c r="EI155" s="575">
        <v>-0.27017048226126078</v>
      </c>
      <c r="EJ155" s="575">
        <v>-0.27017048226126078</v>
      </c>
      <c r="EK155" s="575">
        <v>-0.27017048226126078</v>
      </c>
      <c r="EL155" s="575">
        <v>-0.27017048226126078</v>
      </c>
      <c r="EM155" s="575">
        <v>-0.27017048226126078</v>
      </c>
      <c r="EN155" s="575">
        <v>-0.27017048226126078</v>
      </c>
      <c r="EO155" s="575">
        <v>-0.27017048226126078</v>
      </c>
      <c r="EP155" s="575">
        <v>-0.27017048226126078</v>
      </c>
      <c r="EQ155" s="575">
        <v>-0.27017048226126078</v>
      </c>
      <c r="ER155" s="575">
        <v>-0.27017048226126078</v>
      </c>
      <c r="ES155" s="575">
        <v>-0.27017048226126078</v>
      </c>
      <c r="ET155" s="575">
        <v>-0.27017048226126078</v>
      </c>
      <c r="EU155" s="575">
        <v>-0.27017048226126078</v>
      </c>
      <c r="EV155" s="575">
        <v>-0.27017048226126078</v>
      </c>
      <c r="EW155" s="575">
        <v>-0.27017048226126078</v>
      </c>
      <c r="EX155" s="575">
        <v>-0.27017048226126078</v>
      </c>
      <c r="EY155" s="575">
        <v>-0.27017048226126078</v>
      </c>
      <c r="EZ155" s="575">
        <v>-0.27017048226126078</v>
      </c>
      <c r="FA155" s="575">
        <v>-0.27017048226126078</v>
      </c>
      <c r="FB155" s="575">
        <v>-0.27017048226126078</v>
      </c>
      <c r="FC155" s="575">
        <v>-0.27017048226126078</v>
      </c>
      <c r="FD155" s="147"/>
      <c r="FE155" s="575">
        <v>0</v>
      </c>
      <c r="FF155" s="575">
        <v>0</v>
      </c>
      <c r="FG155" s="575">
        <v>0</v>
      </c>
      <c r="FH155" s="575">
        <v>0</v>
      </c>
      <c r="FI155" s="575">
        <v>0</v>
      </c>
      <c r="FJ155" s="575">
        <v>0</v>
      </c>
      <c r="FK155" s="575">
        <v>0</v>
      </c>
      <c r="FL155" s="575">
        <v>0</v>
      </c>
      <c r="FM155" s="575">
        <v>-7.225336342715348E-2</v>
      </c>
      <c r="FN155" s="575">
        <v>-0.13634639694182596</v>
      </c>
      <c r="FO155" s="575">
        <v>-0.12984366360427968</v>
      </c>
      <c r="FP155" s="575">
        <v>-0.12403148601939318</v>
      </c>
      <c r="FQ155" s="575">
        <v>-0.11898659260412864</v>
      </c>
      <c r="FR155" s="575">
        <v>-0.11472816546272666</v>
      </c>
      <c r="FS155" s="575">
        <v>-0.11123702249094664</v>
      </c>
      <c r="FT155" s="575">
        <v>-0.10839807106334531</v>
      </c>
      <c r="FU155" s="575">
        <v>-0.10613458276296046</v>
      </c>
      <c r="FV155" s="575">
        <v>-0.10436982917282991</v>
      </c>
      <c r="FW155" s="575">
        <v>-0.10298871766751036</v>
      </c>
      <c r="FX155" s="575">
        <v>-0.10191451983003959</v>
      </c>
      <c r="FY155" s="575">
        <v>-0.10110887145193651</v>
      </c>
      <c r="FZ155" s="575">
        <v>-0.10047586201199837</v>
      </c>
      <c r="GA155" s="575">
        <v>-9.9996309405984626E-2</v>
      </c>
      <c r="GB155" s="575">
        <v>-9.9651031529654752E-2</v>
      </c>
      <c r="GC155" s="575">
        <v>-9.9363299966046495E-2</v>
      </c>
      <c r="GD155" s="575">
        <v>-9.917147892364099E-2</v>
      </c>
      <c r="GE155" s="575">
        <v>-9.8998839985476053E-2</v>
      </c>
      <c r="GF155" s="575">
        <v>-9.8883747360032748E-2</v>
      </c>
      <c r="GG155" s="575">
        <v>-9.8807018943070549E-2</v>
      </c>
      <c r="GH155" s="575">
        <v>-9.873029052610835E-2</v>
      </c>
    </row>
    <row r="156" spans="1:190" x14ac:dyDescent="0.15">
      <c r="A156">
        <f t="shared" si="8"/>
        <v>148</v>
      </c>
      <c r="B156" s="156" t="str">
        <f ca="1">OFFSET(Inputs!$E$10,$A156,0)</f>
        <v>Std B36</v>
      </c>
      <c r="C156" s="44">
        <f ca="1">OFFSET(Inputs!$B$10,$A156,0)</f>
        <v>148</v>
      </c>
      <c r="D156" s="157" t="str">
        <f ca="1">OFFSET(Inputs!$D$10,$A156,0)&amp;" - "&amp;OFFSET(Inputs!$F$10,$A156,0)</f>
        <v>2013 T-24 - NRA-Lighting-Egress Lighting Control</v>
      </c>
      <c r="E156" s="24"/>
      <c r="F156" s="588">
        <v>0</v>
      </c>
      <c r="G156" s="588">
        <v>0</v>
      </c>
      <c r="H156" s="588">
        <v>0</v>
      </c>
      <c r="I156" s="588">
        <v>0</v>
      </c>
      <c r="J156" s="588">
        <v>0</v>
      </c>
      <c r="K156" s="588">
        <v>0</v>
      </c>
      <c r="L156" s="588">
        <v>0</v>
      </c>
      <c r="M156" s="588">
        <v>0</v>
      </c>
      <c r="N156" s="588">
        <v>10.943211400089872</v>
      </c>
      <c r="O156" s="588">
        <v>21.708000875178286</v>
      </c>
      <c r="P156" s="588">
        <v>21.708000875178286</v>
      </c>
      <c r="Q156" s="588">
        <v>21.708000875178286</v>
      </c>
      <c r="R156" s="588">
        <v>21.708000875178286</v>
      </c>
      <c r="S156" s="588">
        <v>21.708000875178286</v>
      </c>
      <c r="T156" s="588">
        <v>21.708000875178286</v>
      </c>
      <c r="U156" s="588">
        <v>21.708000875178286</v>
      </c>
      <c r="V156" s="588">
        <v>21.708000875178286</v>
      </c>
      <c r="W156" s="588">
        <v>21.708000875178286</v>
      </c>
      <c r="X156" s="588">
        <v>21.708000875178286</v>
      </c>
      <c r="Y156" s="588">
        <v>21.708000875178286</v>
      </c>
      <c r="Z156" s="588">
        <v>21.708000875178286</v>
      </c>
      <c r="AA156" s="588">
        <v>21.708000875178286</v>
      </c>
      <c r="AB156" s="588">
        <v>21.708000875178286</v>
      </c>
      <c r="AC156" s="588">
        <v>21.708000875178286</v>
      </c>
      <c r="AD156" s="588">
        <v>21.708000875178286</v>
      </c>
      <c r="AE156" s="588">
        <v>21.708000875178286</v>
      </c>
      <c r="AF156" s="588">
        <v>21.708000875178286</v>
      </c>
      <c r="AG156" s="588">
        <v>21.708000875178286</v>
      </c>
      <c r="AH156" s="588">
        <v>21.708000875178286</v>
      </c>
      <c r="AI156" s="588">
        <v>21.708000875178286</v>
      </c>
      <c r="AJ156" s="147"/>
      <c r="AK156" s="575">
        <v>0</v>
      </c>
      <c r="AL156" s="575">
        <v>0</v>
      </c>
      <c r="AM156" s="575">
        <v>0</v>
      </c>
      <c r="AN156" s="575">
        <v>0</v>
      </c>
      <c r="AO156" s="575">
        <v>0</v>
      </c>
      <c r="AP156" s="575">
        <v>0</v>
      </c>
      <c r="AQ156" s="575">
        <v>0</v>
      </c>
      <c r="AR156" s="575">
        <v>0</v>
      </c>
      <c r="AS156" s="575">
        <v>5.8055049662844782</v>
      </c>
      <c r="AT156" s="575">
        <v>10.955333385674475</v>
      </c>
      <c r="AU156" s="575">
        <v>10.432843512609809</v>
      </c>
      <c r="AV156" s="575">
        <v>9.9658392897820995</v>
      </c>
      <c r="AW156" s="575">
        <v>9.5604857894398947</v>
      </c>
      <c r="AX156" s="575">
        <v>9.2183242796453335</v>
      </c>
      <c r="AY156" s="575">
        <v>8.9378134923362804</v>
      </c>
      <c r="AZ156" s="575">
        <v>8.7097058191399075</v>
      </c>
      <c r="BA156" s="575">
        <v>8.5278361878076634</v>
      </c>
      <c r="BB156" s="575">
        <v>8.3860395260909986</v>
      </c>
      <c r="BC156" s="575">
        <v>8.2750682256170851</v>
      </c>
      <c r="BD156" s="575">
        <v>8.1887572141373788</v>
      </c>
      <c r="BE156" s="575">
        <v>8.1240239555275977</v>
      </c>
      <c r="BF156" s="575">
        <v>8.0731621094770531</v>
      </c>
      <c r="BG156" s="575">
        <v>8.0346304079236113</v>
      </c>
      <c r="BH156" s="575">
        <v>8.0068875828051347</v>
      </c>
      <c r="BI156" s="575">
        <v>7.9837685618730703</v>
      </c>
      <c r="BJ156" s="575">
        <v>7.9683558812516928</v>
      </c>
      <c r="BK156" s="575">
        <v>7.9544844686924536</v>
      </c>
      <c r="BL156" s="575">
        <v>7.9452368603196284</v>
      </c>
      <c r="BM156" s="575">
        <v>7.9390717880710779</v>
      </c>
      <c r="BN156" s="575">
        <v>7.9329067158225275</v>
      </c>
      <c r="BO156" s="147"/>
      <c r="BP156" s="582">
        <v>0</v>
      </c>
      <c r="BQ156" s="582">
        <v>0</v>
      </c>
      <c r="BR156" s="582">
        <v>0</v>
      </c>
      <c r="BS156" s="582">
        <v>0</v>
      </c>
      <c r="BT156" s="582">
        <v>0</v>
      </c>
      <c r="BU156" s="582">
        <v>0</v>
      </c>
      <c r="BV156" s="582">
        <v>0</v>
      </c>
      <c r="BW156" s="582">
        <v>0</v>
      </c>
      <c r="BX156" s="582">
        <v>0</v>
      </c>
      <c r="BY156" s="582">
        <v>0</v>
      </c>
      <c r="BZ156" s="582">
        <v>0</v>
      </c>
      <c r="CA156" s="582">
        <v>0</v>
      </c>
      <c r="CB156" s="582">
        <v>0</v>
      </c>
      <c r="CC156" s="582">
        <v>0</v>
      </c>
      <c r="CD156" s="582">
        <v>0</v>
      </c>
      <c r="CE156" s="582">
        <v>0</v>
      </c>
      <c r="CF156" s="582">
        <v>0</v>
      </c>
      <c r="CG156" s="582">
        <v>0</v>
      </c>
      <c r="CH156" s="582">
        <v>0</v>
      </c>
      <c r="CI156" s="582">
        <v>0</v>
      </c>
      <c r="CJ156" s="582">
        <v>0</v>
      </c>
      <c r="CK156" s="582">
        <v>0</v>
      </c>
      <c r="CL156" s="582">
        <v>0</v>
      </c>
      <c r="CM156" s="582">
        <v>0</v>
      </c>
      <c r="CN156" s="582">
        <v>0</v>
      </c>
      <c r="CO156" s="582">
        <v>0</v>
      </c>
      <c r="CP156" s="582">
        <v>0</v>
      </c>
      <c r="CQ156" s="582">
        <v>0</v>
      </c>
      <c r="CR156" s="582">
        <v>0</v>
      </c>
      <c r="CS156" s="582">
        <v>0</v>
      </c>
      <c r="CT156" s="218"/>
      <c r="CU156" s="582">
        <v>0</v>
      </c>
      <c r="CV156" s="582">
        <v>0</v>
      </c>
      <c r="CW156" s="582">
        <v>0</v>
      </c>
      <c r="CX156" s="582">
        <v>0</v>
      </c>
      <c r="CY156" s="582">
        <v>0</v>
      </c>
      <c r="CZ156" s="582">
        <v>0</v>
      </c>
      <c r="DA156" s="582">
        <v>0</v>
      </c>
      <c r="DB156" s="582">
        <v>0</v>
      </c>
      <c r="DC156" s="582">
        <v>0</v>
      </c>
      <c r="DD156" s="582">
        <v>0</v>
      </c>
      <c r="DE156" s="582">
        <v>0</v>
      </c>
      <c r="DF156" s="582">
        <v>0</v>
      </c>
      <c r="DG156" s="582">
        <v>0</v>
      </c>
      <c r="DH156" s="582">
        <v>0</v>
      </c>
      <c r="DI156" s="582">
        <v>0</v>
      </c>
      <c r="DJ156" s="582">
        <v>0</v>
      </c>
      <c r="DK156" s="582">
        <v>0</v>
      </c>
      <c r="DL156" s="582">
        <v>0</v>
      </c>
      <c r="DM156" s="582">
        <v>0</v>
      </c>
      <c r="DN156" s="582">
        <v>0</v>
      </c>
      <c r="DO156" s="582">
        <v>0</v>
      </c>
      <c r="DP156" s="582">
        <v>0</v>
      </c>
      <c r="DQ156" s="582">
        <v>0</v>
      </c>
      <c r="DR156" s="582">
        <v>0</v>
      </c>
      <c r="DS156" s="582">
        <v>0</v>
      </c>
      <c r="DT156" s="582">
        <v>0</v>
      </c>
      <c r="DU156" s="582">
        <v>0</v>
      </c>
      <c r="DV156" s="582">
        <v>0</v>
      </c>
      <c r="DW156" s="582">
        <v>0</v>
      </c>
      <c r="DX156" s="582">
        <v>0</v>
      </c>
      <c r="DY156" s="147"/>
      <c r="DZ156" s="575">
        <v>0</v>
      </c>
      <c r="EA156" s="575">
        <v>0</v>
      </c>
      <c r="EB156" s="575">
        <v>0</v>
      </c>
      <c r="EC156" s="575">
        <v>0</v>
      </c>
      <c r="ED156" s="575">
        <v>0</v>
      </c>
      <c r="EE156" s="575">
        <v>0</v>
      </c>
      <c r="EF156" s="575">
        <v>0</v>
      </c>
      <c r="EG156" s="575">
        <v>0</v>
      </c>
      <c r="EH156" s="575">
        <v>0</v>
      </c>
      <c r="EI156" s="575">
        <v>0</v>
      </c>
      <c r="EJ156" s="575">
        <v>0</v>
      </c>
      <c r="EK156" s="575">
        <v>0</v>
      </c>
      <c r="EL156" s="575">
        <v>0</v>
      </c>
      <c r="EM156" s="575">
        <v>0</v>
      </c>
      <c r="EN156" s="575">
        <v>0</v>
      </c>
      <c r="EO156" s="575">
        <v>0</v>
      </c>
      <c r="EP156" s="575">
        <v>0</v>
      </c>
      <c r="EQ156" s="575">
        <v>0</v>
      </c>
      <c r="ER156" s="575">
        <v>0</v>
      </c>
      <c r="ES156" s="575">
        <v>0</v>
      </c>
      <c r="ET156" s="575">
        <v>0</v>
      </c>
      <c r="EU156" s="575">
        <v>0</v>
      </c>
      <c r="EV156" s="575">
        <v>0</v>
      </c>
      <c r="EW156" s="575">
        <v>0</v>
      </c>
      <c r="EX156" s="575">
        <v>0</v>
      </c>
      <c r="EY156" s="575">
        <v>0</v>
      </c>
      <c r="EZ156" s="575">
        <v>0</v>
      </c>
      <c r="FA156" s="575">
        <v>0</v>
      </c>
      <c r="FB156" s="575">
        <v>0</v>
      </c>
      <c r="FC156" s="575">
        <v>0</v>
      </c>
      <c r="FD156" s="147"/>
      <c r="FE156" s="575">
        <v>0</v>
      </c>
      <c r="FF156" s="575">
        <v>0</v>
      </c>
      <c r="FG156" s="575">
        <v>0</v>
      </c>
      <c r="FH156" s="575">
        <v>0</v>
      </c>
      <c r="FI156" s="575">
        <v>0</v>
      </c>
      <c r="FJ156" s="575">
        <v>0</v>
      </c>
      <c r="FK156" s="575">
        <v>0</v>
      </c>
      <c r="FL156" s="575">
        <v>0</v>
      </c>
      <c r="FM156" s="575">
        <v>0</v>
      </c>
      <c r="FN156" s="575">
        <v>0</v>
      </c>
      <c r="FO156" s="575">
        <v>0</v>
      </c>
      <c r="FP156" s="575">
        <v>0</v>
      </c>
      <c r="FQ156" s="575">
        <v>0</v>
      </c>
      <c r="FR156" s="575">
        <v>0</v>
      </c>
      <c r="FS156" s="575">
        <v>0</v>
      </c>
      <c r="FT156" s="575">
        <v>0</v>
      </c>
      <c r="FU156" s="575">
        <v>0</v>
      </c>
      <c r="FV156" s="575">
        <v>0</v>
      </c>
      <c r="FW156" s="575">
        <v>0</v>
      </c>
      <c r="FX156" s="575">
        <v>0</v>
      </c>
      <c r="FY156" s="575">
        <v>0</v>
      </c>
      <c r="FZ156" s="575">
        <v>0</v>
      </c>
      <c r="GA156" s="575">
        <v>0</v>
      </c>
      <c r="GB156" s="575">
        <v>0</v>
      </c>
      <c r="GC156" s="575">
        <v>0</v>
      </c>
      <c r="GD156" s="575">
        <v>0</v>
      </c>
      <c r="GE156" s="575">
        <v>0</v>
      </c>
      <c r="GF156" s="575">
        <v>0</v>
      </c>
      <c r="GG156" s="575">
        <v>0</v>
      </c>
      <c r="GH156" s="575">
        <v>0</v>
      </c>
    </row>
    <row r="157" spans="1:190" x14ac:dyDescent="0.15">
      <c r="A157">
        <f t="shared" si="8"/>
        <v>149</v>
      </c>
      <c r="B157" s="156" t="str">
        <f ca="1">OFFSET(Inputs!$E$10,$A157,0)</f>
        <v>Std B37</v>
      </c>
      <c r="C157" s="44">
        <f ca="1">OFFSET(Inputs!$B$10,$A157,0)</f>
        <v>149</v>
      </c>
      <c r="D157" s="157" t="str">
        <f ca="1">OFFSET(Inputs!$D$10,$A157,0)&amp;" - "&amp;OFFSET(Inputs!$F$10,$A157,0)</f>
        <v>2013 T-24 - NRA-Lighting-MF Building Corridors</v>
      </c>
      <c r="E157" s="24"/>
      <c r="F157" s="588">
        <v>0</v>
      </c>
      <c r="G157" s="588">
        <v>0</v>
      </c>
      <c r="H157" s="588">
        <v>0</v>
      </c>
      <c r="I157" s="588">
        <v>0</v>
      </c>
      <c r="J157" s="588">
        <v>0</v>
      </c>
      <c r="K157" s="588">
        <v>0</v>
      </c>
      <c r="L157" s="588">
        <v>0</v>
      </c>
      <c r="M157" s="588">
        <v>0</v>
      </c>
      <c r="N157" s="588">
        <v>0.74261747616728546</v>
      </c>
      <c r="O157" s="588">
        <v>1.4731270587014087</v>
      </c>
      <c r="P157" s="588">
        <v>1.4731270587014087</v>
      </c>
      <c r="Q157" s="588">
        <v>1.4731270587014087</v>
      </c>
      <c r="R157" s="588">
        <v>1.4731270587014087</v>
      </c>
      <c r="S157" s="588">
        <v>1.4731270587014087</v>
      </c>
      <c r="T157" s="588">
        <v>1.4731270587014087</v>
      </c>
      <c r="U157" s="588">
        <v>1.4731270587014087</v>
      </c>
      <c r="V157" s="588">
        <v>1.4731270587014087</v>
      </c>
      <c r="W157" s="588">
        <v>1.4731270587014087</v>
      </c>
      <c r="X157" s="588">
        <v>1.4731270587014087</v>
      </c>
      <c r="Y157" s="588">
        <v>1.4731270587014087</v>
      </c>
      <c r="Z157" s="588">
        <v>1.4731270587014087</v>
      </c>
      <c r="AA157" s="588">
        <v>1.4731270587014087</v>
      </c>
      <c r="AB157" s="588">
        <v>1.4731270587014087</v>
      </c>
      <c r="AC157" s="588">
        <v>1.4731270587014087</v>
      </c>
      <c r="AD157" s="588">
        <v>1.4731270587014087</v>
      </c>
      <c r="AE157" s="588">
        <v>1.4731270587014087</v>
      </c>
      <c r="AF157" s="588">
        <v>1.4731270587014087</v>
      </c>
      <c r="AG157" s="588">
        <v>1.4731270587014087</v>
      </c>
      <c r="AH157" s="588">
        <v>1.4731270587014087</v>
      </c>
      <c r="AI157" s="588">
        <v>1.4731270587014087</v>
      </c>
      <c r="AJ157" s="147"/>
      <c r="AK157" s="575">
        <v>0</v>
      </c>
      <c r="AL157" s="575">
        <v>0</v>
      </c>
      <c r="AM157" s="575">
        <v>0</v>
      </c>
      <c r="AN157" s="575">
        <v>0</v>
      </c>
      <c r="AO157" s="575">
        <v>0</v>
      </c>
      <c r="AP157" s="575">
        <v>0</v>
      </c>
      <c r="AQ157" s="575">
        <v>0</v>
      </c>
      <c r="AR157" s="575">
        <v>0</v>
      </c>
      <c r="AS157" s="575">
        <v>0.39396748251645891</v>
      </c>
      <c r="AT157" s="575">
        <v>0.74344008646072246</v>
      </c>
      <c r="AU157" s="575">
        <v>0.70798339128483811</v>
      </c>
      <c r="AV157" s="575">
        <v>0.67629200887099494</v>
      </c>
      <c r="AW157" s="575">
        <v>0.64878430730386349</v>
      </c>
      <c r="AX157" s="575">
        <v>0.62556487860461185</v>
      </c>
      <c r="AY157" s="575">
        <v>0.60652913075207227</v>
      </c>
      <c r="AZ157" s="575">
        <v>0.5910495116192378</v>
      </c>
      <c r="BA157" s="575">
        <v>0.57870765312143735</v>
      </c>
      <c r="BB157" s="575">
        <v>0.56908518717399981</v>
      </c>
      <c r="BC157" s="575">
        <v>0.56155456164991824</v>
      </c>
      <c r="BD157" s="575">
        <v>0.55569740846452143</v>
      </c>
      <c r="BE157" s="575">
        <v>0.55130454357547387</v>
      </c>
      <c r="BF157" s="575">
        <v>0.54785300687693639</v>
      </c>
      <c r="BG157" s="575">
        <v>0.54523820634774145</v>
      </c>
      <c r="BH157" s="575">
        <v>0.54335554996672109</v>
      </c>
      <c r="BI157" s="575">
        <v>0.54178666964920408</v>
      </c>
      <c r="BJ157" s="575">
        <v>0.54074074943752615</v>
      </c>
      <c r="BK157" s="575">
        <v>0.53979942124701574</v>
      </c>
      <c r="BL157" s="575">
        <v>0.53917186912000903</v>
      </c>
      <c r="BM157" s="575">
        <v>0.53875350103533781</v>
      </c>
      <c r="BN157" s="575">
        <v>0.53833513295066659</v>
      </c>
      <c r="BO157" s="147"/>
      <c r="BP157" s="582">
        <v>0</v>
      </c>
      <c r="BQ157" s="582">
        <v>0</v>
      </c>
      <c r="BR157" s="582">
        <v>0</v>
      </c>
      <c r="BS157" s="582">
        <v>0</v>
      </c>
      <c r="BT157" s="582">
        <v>0</v>
      </c>
      <c r="BU157" s="582">
        <v>0</v>
      </c>
      <c r="BV157" s="582">
        <v>0</v>
      </c>
      <c r="BW157" s="582">
        <v>0</v>
      </c>
      <c r="BX157" s="582">
        <v>8.9483333632536979E-2</v>
      </c>
      <c r="BY157" s="582">
        <v>0.17750769986889131</v>
      </c>
      <c r="BZ157" s="582">
        <v>0.17750769986889131</v>
      </c>
      <c r="CA157" s="582">
        <v>0.17750769986889131</v>
      </c>
      <c r="CB157" s="582">
        <v>0.17750769986889131</v>
      </c>
      <c r="CC157" s="582">
        <v>0.17750769986889131</v>
      </c>
      <c r="CD157" s="582">
        <v>0.17750769986889131</v>
      </c>
      <c r="CE157" s="582">
        <v>0.17750769986889131</v>
      </c>
      <c r="CF157" s="582">
        <v>0.17750769986889131</v>
      </c>
      <c r="CG157" s="582">
        <v>0.17750769986889131</v>
      </c>
      <c r="CH157" s="582">
        <v>0.17750769986889131</v>
      </c>
      <c r="CI157" s="582">
        <v>0.17750769986889131</v>
      </c>
      <c r="CJ157" s="582">
        <v>0.17750769986889131</v>
      </c>
      <c r="CK157" s="582">
        <v>0.17750769986889131</v>
      </c>
      <c r="CL157" s="582">
        <v>0.17750769986889131</v>
      </c>
      <c r="CM157" s="582">
        <v>0.17750769986889131</v>
      </c>
      <c r="CN157" s="582">
        <v>0.17750769986889131</v>
      </c>
      <c r="CO157" s="582">
        <v>0.17750769986889131</v>
      </c>
      <c r="CP157" s="582">
        <v>0.17750769986889131</v>
      </c>
      <c r="CQ157" s="582">
        <v>0.17750769986889131</v>
      </c>
      <c r="CR157" s="582">
        <v>0.17750769986889131</v>
      </c>
      <c r="CS157" s="582">
        <v>0.17750769986889131</v>
      </c>
      <c r="CT157" s="218"/>
      <c r="CU157" s="582">
        <v>0</v>
      </c>
      <c r="CV157" s="582">
        <v>0</v>
      </c>
      <c r="CW157" s="582">
        <v>0</v>
      </c>
      <c r="CX157" s="582">
        <v>0</v>
      </c>
      <c r="CY157" s="582">
        <v>0</v>
      </c>
      <c r="CZ157" s="582">
        <v>0</v>
      </c>
      <c r="DA157" s="582">
        <v>0</v>
      </c>
      <c r="DB157" s="582">
        <v>0</v>
      </c>
      <c r="DC157" s="582">
        <v>4.7471982292064452E-2</v>
      </c>
      <c r="DD157" s="582">
        <v>8.9582455877433645E-2</v>
      </c>
      <c r="DE157" s="582">
        <v>8.531002304928928E-2</v>
      </c>
      <c r="DF157" s="582">
        <v>8.1491299902009845E-2</v>
      </c>
      <c r="DG157" s="582">
        <v>7.8176698622358015E-2</v>
      </c>
      <c r="DH157" s="582">
        <v>7.5378822257024553E-2</v>
      </c>
      <c r="DI157" s="582">
        <v>7.308506775931875E-2</v>
      </c>
      <c r="DJ157" s="582">
        <v>7.1219816849096437E-2</v>
      </c>
      <c r="DK157" s="582">
        <v>6.973265733959487E-2</v>
      </c>
      <c r="DL157" s="582">
        <v>6.8573177044051262E-2</v>
      </c>
      <c r="DM157" s="582">
        <v>6.7665757682321498E-2</v>
      </c>
      <c r="DN157" s="582">
        <v>6.6959987067642779E-2</v>
      </c>
      <c r="DO157" s="582">
        <v>6.6430659106633747E-2</v>
      </c>
      <c r="DP157" s="582">
        <v>6.6014758565840922E-2</v>
      </c>
      <c r="DQ157" s="582">
        <v>6.5699682398573656E-2</v>
      </c>
      <c r="DR157" s="582">
        <v>6.5472827558141211E-2</v>
      </c>
      <c r="DS157" s="582">
        <v>6.5283781857780845E-2</v>
      </c>
      <c r="DT157" s="582">
        <v>6.515775139087393E-2</v>
      </c>
      <c r="DU157" s="582">
        <v>6.5044323970657708E-2</v>
      </c>
      <c r="DV157" s="582">
        <v>6.4968705690513565E-2</v>
      </c>
      <c r="DW157" s="582">
        <v>6.4918293503750793E-2</v>
      </c>
      <c r="DX157" s="582">
        <v>6.4867881316988035E-2</v>
      </c>
      <c r="DY157" s="147"/>
      <c r="DZ157" s="575">
        <v>0</v>
      </c>
      <c r="EA157" s="575">
        <v>0</v>
      </c>
      <c r="EB157" s="575">
        <v>0</v>
      </c>
      <c r="EC157" s="575">
        <v>0</v>
      </c>
      <c r="ED157" s="575">
        <v>0</v>
      </c>
      <c r="EE157" s="575">
        <v>0</v>
      </c>
      <c r="EF157" s="575">
        <v>0</v>
      </c>
      <c r="EG157" s="575">
        <v>0</v>
      </c>
      <c r="EH157" s="575">
        <v>-3.1959818220000874E-3</v>
      </c>
      <c r="EI157" s="575">
        <v>-6.3398552447284356E-3</v>
      </c>
      <c r="EJ157" s="575">
        <v>-6.3398552447284356E-3</v>
      </c>
      <c r="EK157" s="575">
        <v>-6.3398552447284356E-3</v>
      </c>
      <c r="EL157" s="575">
        <v>-6.3398552447284356E-3</v>
      </c>
      <c r="EM157" s="575">
        <v>-6.3398552447284356E-3</v>
      </c>
      <c r="EN157" s="575">
        <v>-6.3398552447284356E-3</v>
      </c>
      <c r="EO157" s="575">
        <v>-6.3398552447284356E-3</v>
      </c>
      <c r="EP157" s="575">
        <v>-6.3398552447284356E-3</v>
      </c>
      <c r="EQ157" s="575">
        <v>-6.3398552447284356E-3</v>
      </c>
      <c r="ER157" s="575">
        <v>-6.3398552447284356E-3</v>
      </c>
      <c r="ES157" s="575">
        <v>-6.3398552447284356E-3</v>
      </c>
      <c r="ET157" s="575">
        <v>-6.3398552447284356E-3</v>
      </c>
      <c r="EU157" s="575">
        <v>-6.3398552447284356E-3</v>
      </c>
      <c r="EV157" s="575">
        <v>-6.3398552447284356E-3</v>
      </c>
      <c r="EW157" s="575">
        <v>-6.3398552447284356E-3</v>
      </c>
      <c r="EX157" s="575">
        <v>-6.3398552447284356E-3</v>
      </c>
      <c r="EY157" s="575">
        <v>-6.3398552447284356E-3</v>
      </c>
      <c r="EZ157" s="575">
        <v>-6.3398552447284356E-3</v>
      </c>
      <c r="FA157" s="575">
        <v>-6.3398552447284356E-3</v>
      </c>
      <c r="FB157" s="575">
        <v>-6.3398552447284356E-3</v>
      </c>
      <c r="FC157" s="575">
        <v>-6.3398552447284356E-3</v>
      </c>
      <c r="FD157" s="147"/>
      <c r="FE157" s="575">
        <v>0</v>
      </c>
      <c r="FF157" s="575">
        <v>0</v>
      </c>
      <c r="FG157" s="575">
        <v>0</v>
      </c>
      <c r="FH157" s="575">
        <v>0</v>
      </c>
      <c r="FI157" s="575">
        <v>0</v>
      </c>
      <c r="FJ157" s="575">
        <v>0</v>
      </c>
      <c r="FK157" s="575">
        <v>0</v>
      </c>
      <c r="FL157" s="575">
        <v>0</v>
      </c>
      <c r="FM157" s="575">
        <v>-1.6955067083529105E-3</v>
      </c>
      <c r="FN157" s="575">
        <v>-3.1995220666466103E-3</v>
      </c>
      <c r="FO157" s="575">
        <v>-3.0469280907612418E-3</v>
      </c>
      <c r="FP157" s="575">
        <v>-2.9105387848813989E-3</v>
      </c>
      <c r="FQ157" s="575">
        <v>-2.7921546678965846E-3</v>
      </c>
      <c r="FR157" s="575">
        <v>-2.6922258695291756E-3</v>
      </c>
      <c r="FS157" s="575">
        <v>-2.6103022600567948E-3</v>
      </c>
      <c r="FT157" s="575">
        <v>-2.543683061145188E-3</v>
      </c>
      <c r="FU157" s="575">
        <v>-2.490567753904853E-3</v>
      </c>
      <c r="FV157" s="575">
        <v>-2.4491558194462866E-3</v>
      </c>
      <c r="FW157" s="575">
        <v>-2.4167464794352354E-3</v>
      </c>
      <c r="FX157" s="575">
        <v>-2.3915392149821946E-3</v>
      </c>
      <c r="FY157" s="575">
        <v>-2.3726337666424148E-3</v>
      </c>
      <c r="FZ157" s="575">
        <v>-2.3577794858040159E-3</v>
      </c>
      <c r="GA157" s="575">
        <v>-2.3465262427446233E-3</v>
      </c>
      <c r="GB157" s="575">
        <v>-2.33842390774186E-3</v>
      </c>
      <c r="GC157" s="575">
        <v>-2.3316719619062244E-3</v>
      </c>
      <c r="GD157" s="575">
        <v>-2.3271706646824674E-3</v>
      </c>
      <c r="GE157" s="575">
        <v>-2.3231194971810856E-3</v>
      </c>
      <c r="GF157" s="575">
        <v>-2.3204187188468313E-3</v>
      </c>
      <c r="GG157" s="575">
        <v>-2.3186181999573286E-3</v>
      </c>
      <c r="GH157" s="575">
        <v>-2.3168176810678255E-3</v>
      </c>
    </row>
    <row r="158" spans="1:190" x14ac:dyDescent="0.15">
      <c r="A158">
        <f t="shared" si="8"/>
        <v>150</v>
      </c>
      <c r="B158" s="156" t="str">
        <f ca="1">OFFSET(Inputs!$E$10,$A158,0)</f>
        <v>Std B38</v>
      </c>
      <c r="C158" s="44">
        <f ca="1">OFFSET(Inputs!$B$10,$A158,0)</f>
        <v>150</v>
      </c>
      <c r="D158" s="157" t="str">
        <f ca="1">OFFSET(Inputs!$D$10,$A158,0)&amp;" - "&amp;OFFSET(Inputs!$F$10,$A158,0)</f>
        <v xml:space="preserve"> - NRA-Lighting-Hotel Corridors</v>
      </c>
      <c r="E158" s="24"/>
      <c r="F158" s="588"/>
      <c r="G158" s="588"/>
      <c r="H158" s="588"/>
      <c r="I158" s="588"/>
      <c r="J158" s="588"/>
      <c r="K158" s="588"/>
      <c r="L158" s="588"/>
      <c r="M158" s="588"/>
      <c r="N158" s="588"/>
      <c r="O158" s="588"/>
      <c r="P158" s="588"/>
      <c r="Q158" s="588"/>
      <c r="R158" s="588"/>
      <c r="S158" s="588"/>
      <c r="T158" s="588"/>
      <c r="U158" s="588"/>
      <c r="V158" s="588"/>
      <c r="W158" s="588"/>
      <c r="X158" s="588"/>
      <c r="Y158" s="588"/>
      <c r="Z158" s="588"/>
      <c r="AA158" s="588"/>
      <c r="AB158" s="588"/>
      <c r="AC158" s="588"/>
      <c r="AD158" s="588"/>
      <c r="AE158" s="588"/>
      <c r="AF158" s="588"/>
      <c r="AG158" s="588"/>
      <c r="AH158" s="588"/>
      <c r="AI158" s="588"/>
      <c r="AJ158" s="147"/>
      <c r="AK158" s="575"/>
      <c r="AL158" s="575"/>
      <c r="AM158" s="575"/>
      <c r="AN158" s="575"/>
      <c r="AO158" s="575"/>
      <c r="AP158" s="575"/>
      <c r="AQ158" s="575"/>
      <c r="AR158" s="575"/>
      <c r="AS158" s="575"/>
      <c r="AT158" s="575"/>
      <c r="AU158" s="575"/>
      <c r="AV158" s="575"/>
      <c r="AW158" s="575"/>
      <c r="AX158" s="575"/>
      <c r="AY158" s="575"/>
      <c r="AZ158" s="575"/>
      <c r="BA158" s="575"/>
      <c r="BB158" s="575"/>
      <c r="BC158" s="575"/>
      <c r="BD158" s="575"/>
      <c r="BE158" s="575"/>
      <c r="BF158" s="575"/>
      <c r="BG158" s="575"/>
      <c r="BH158" s="575"/>
      <c r="BI158" s="575"/>
      <c r="BJ158" s="575"/>
      <c r="BK158" s="575"/>
      <c r="BL158" s="575"/>
      <c r="BM158" s="575"/>
      <c r="BN158" s="575"/>
      <c r="BO158" s="147"/>
      <c r="BP158" s="582"/>
      <c r="BQ158" s="582"/>
      <c r="BR158" s="582"/>
      <c r="BS158" s="582"/>
      <c r="BT158" s="582"/>
      <c r="BU158" s="582"/>
      <c r="BV158" s="582"/>
      <c r="BW158" s="582"/>
      <c r="BX158" s="582"/>
      <c r="BY158" s="582"/>
      <c r="BZ158" s="582"/>
      <c r="CA158" s="582"/>
      <c r="CB158" s="582"/>
      <c r="CC158" s="582"/>
      <c r="CD158" s="582"/>
      <c r="CE158" s="582"/>
      <c r="CF158" s="582"/>
      <c r="CG158" s="582"/>
      <c r="CH158" s="582"/>
      <c r="CI158" s="582"/>
      <c r="CJ158" s="582"/>
      <c r="CK158" s="582"/>
      <c r="CL158" s="582"/>
      <c r="CM158" s="582"/>
      <c r="CN158" s="582"/>
      <c r="CO158" s="582"/>
      <c r="CP158" s="582"/>
      <c r="CQ158" s="582"/>
      <c r="CR158" s="582"/>
      <c r="CS158" s="582"/>
      <c r="CT158" s="218"/>
      <c r="CU158" s="582"/>
      <c r="CV158" s="582"/>
      <c r="CW158" s="582"/>
      <c r="CX158" s="582"/>
      <c r="CY158" s="582"/>
      <c r="CZ158" s="582"/>
      <c r="DA158" s="582"/>
      <c r="DB158" s="582"/>
      <c r="DC158" s="582"/>
      <c r="DD158" s="582"/>
      <c r="DE158" s="582"/>
      <c r="DF158" s="582"/>
      <c r="DG158" s="582"/>
      <c r="DH158" s="582"/>
      <c r="DI158" s="582"/>
      <c r="DJ158" s="582"/>
      <c r="DK158" s="582"/>
      <c r="DL158" s="582"/>
      <c r="DM158" s="582"/>
      <c r="DN158" s="582"/>
      <c r="DO158" s="582"/>
      <c r="DP158" s="582"/>
      <c r="DQ158" s="582"/>
      <c r="DR158" s="582"/>
      <c r="DS158" s="582"/>
      <c r="DT158" s="582"/>
      <c r="DU158" s="582"/>
      <c r="DV158" s="582"/>
      <c r="DW158" s="582"/>
      <c r="DX158" s="582"/>
      <c r="DY158" s="147"/>
      <c r="DZ158" s="575"/>
      <c r="EA158" s="575"/>
      <c r="EB158" s="575"/>
      <c r="EC158" s="575"/>
      <c r="ED158" s="575"/>
      <c r="EE158" s="575"/>
      <c r="EF158" s="575"/>
      <c r="EG158" s="575"/>
      <c r="EH158" s="575"/>
      <c r="EI158" s="575"/>
      <c r="EJ158" s="575"/>
      <c r="EK158" s="575"/>
      <c r="EL158" s="575"/>
      <c r="EM158" s="575"/>
      <c r="EN158" s="575"/>
      <c r="EO158" s="575"/>
      <c r="EP158" s="575"/>
      <c r="EQ158" s="575"/>
      <c r="ER158" s="575"/>
      <c r="ES158" s="575"/>
      <c r="ET158" s="575"/>
      <c r="EU158" s="575"/>
      <c r="EV158" s="575"/>
      <c r="EW158" s="575"/>
      <c r="EX158" s="575"/>
      <c r="EY158" s="575"/>
      <c r="EZ158" s="575"/>
      <c r="FA158" s="575"/>
      <c r="FB158" s="575"/>
      <c r="FC158" s="575"/>
      <c r="FD158" s="147"/>
      <c r="FE158" s="575"/>
      <c r="FF158" s="575"/>
      <c r="FG158" s="575"/>
      <c r="FH158" s="575"/>
      <c r="FI158" s="575"/>
      <c r="FJ158" s="575"/>
      <c r="FK158" s="575"/>
      <c r="FL158" s="575"/>
      <c r="FM158" s="575"/>
      <c r="FN158" s="575"/>
      <c r="FO158" s="575"/>
      <c r="FP158" s="575"/>
      <c r="FQ158" s="575"/>
      <c r="FR158" s="575"/>
      <c r="FS158" s="575"/>
      <c r="FT158" s="575"/>
      <c r="FU158" s="575"/>
      <c r="FV158" s="575"/>
      <c r="FW158" s="575"/>
      <c r="FX158" s="575"/>
      <c r="FY158" s="575"/>
      <c r="FZ158" s="575"/>
      <c r="GA158" s="575"/>
      <c r="GB158" s="575"/>
      <c r="GC158" s="575"/>
      <c r="GD158" s="575"/>
      <c r="GE158" s="575"/>
      <c r="GF158" s="575"/>
      <c r="GG158" s="575"/>
      <c r="GH158" s="575"/>
    </row>
    <row r="159" spans="1:190" x14ac:dyDescent="0.15">
      <c r="A159">
        <f t="shared" si="8"/>
        <v>151</v>
      </c>
      <c r="B159" s="156" t="str">
        <f ca="1">OFFSET(Inputs!$E$10,$A159,0)</f>
        <v>Std B39</v>
      </c>
      <c r="C159" s="44">
        <f ca="1">OFFSET(Inputs!$B$10,$A159,0)</f>
        <v>151</v>
      </c>
      <c r="D159" s="157" t="str">
        <f ca="1">OFFSET(Inputs!$D$10,$A159,0)&amp;" - "&amp;OFFSET(Inputs!$F$10,$A159,0)</f>
        <v xml:space="preserve"> - NRA-Lighting-Warehouses and Libraries</v>
      </c>
      <c r="E159" s="24"/>
      <c r="F159" s="588"/>
      <c r="G159" s="588"/>
      <c r="H159" s="588"/>
      <c r="I159" s="588"/>
      <c r="J159" s="588"/>
      <c r="K159" s="588"/>
      <c r="L159" s="588"/>
      <c r="M159" s="588"/>
      <c r="N159" s="588"/>
      <c r="O159" s="588"/>
      <c r="P159" s="588"/>
      <c r="Q159" s="588"/>
      <c r="R159" s="588"/>
      <c r="S159" s="588"/>
      <c r="T159" s="588"/>
      <c r="U159" s="588"/>
      <c r="V159" s="588"/>
      <c r="W159" s="588"/>
      <c r="X159" s="588"/>
      <c r="Y159" s="588"/>
      <c r="Z159" s="588"/>
      <c r="AA159" s="588"/>
      <c r="AB159" s="588"/>
      <c r="AC159" s="588"/>
      <c r="AD159" s="588"/>
      <c r="AE159" s="588"/>
      <c r="AF159" s="588"/>
      <c r="AG159" s="588"/>
      <c r="AH159" s="588"/>
      <c r="AI159" s="588"/>
      <c r="AJ159" s="147"/>
      <c r="AK159" s="575"/>
      <c r="AL159" s="575"/>
      <c r="AM159" s="575"/>
      <c r="AN159" s="575"/>
      <c r="AO159" s="575"/>
      <c r="AP159" s="575"/>
      <c r="AQ159" s="575"/>
      <c r="AR159" s="575"/>
      <c r="AS159" s="575"/>
      <c r="AT159" s="575"/>
      <c r="AU159" s="575"/>
      <c r="AV159" s="575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147"/>
      <c r="BP159" s="582"/>
      <c r="BQ159" s="582"/>
      <c r="BR159" s="582"/>
      <c r="BS159" s="582"/>
      <c r="BT159" s="582"/>
      <c r="BU159" s="582"/>
      <c r="BV159" s="582"/>
      <c r="BW159" s="582"/>
      <c r="BX159" s="582"/>
      <c r="BY159" s="582"/>
      <c r="BZ159" s="582"/>
      <c r="CA159" s="582"/>
      <c r="CB159" s="582"/>
      <c r="CC159" s="582"/>
      <c r="CD159" s="582"/>
      <c r="CE159" s="582"/>
      <c r="CF159" s="582"/>
      <c r="CG159" s="582"/>
      <c r="CH159" s="582"/>
      <c r="CI159" s="582"/>
      <c r="CJ159" s="582"/>
      <c r="CK159" s="582"/>
      <c r="CL159" s="582"/>
      <c r="CM159" s="582"/>
      <c r="CN159" s="582"/>
      <c r="CO159" s="582"/>
      <c r="CP159" s="582"/>
      <c r="CQ159" s="582"/>
      <c r="CR159" s="582"/>
      <c r="CS159" s="582"/>
      <c r="CT159" s="218"/>
      <c r="CU159" s="582"/>
      <c r="CV159" s="582"/>
      <c r="CW159" s="582"/>
      <c r="CX159" s="582"/>
      <c r="CY159" s="582"/>
      <c r="CZ159" s="582"/>
      <c r="DA159" s="582"/>
      <c r="DB159" s="582"/>
      <c r="DC159" s="582"/>
      <c r="DD159" s="582"/>
      <c r="DE159" s="582"/>
      <c r="DF159" s="582"/>
      <c r="DG159" s="582"/>
      <c r="DH159" s="582"/>
      <c r="DI159" s="582"/>
      <c r="DJ159" s="582"/>
      <c r="DK159" s="582"/>
      <c r="DL159" s="582"/>
      <c r="DM159" s="582"/>
      <c r="DN159" s="582"/>
      <c r="DO159" s="582"/>
      <c r="DP159" s="582"/>
      <c r="DQ159" s="582"/>
      <c r="DR159" s="582"/>
      <c r="DS159" s="582"/>
      <c r="DT159" s="582"/>
      <c r="DU159" s="582"/>
      <c r="DV159" s="582"/>
      <c r="DW159" s="582"/>
      <c r="DX159" s="582"/>
      <c r="DY159" s="147"/>
      <c r="DZ159" s="575"/>
      <c r="EA159" s="575"/>
      <c r="EB159" s="575"/>
      <c r="EC159" s="575"/>
      <c r="ED159" s="575"/>
      <c r="EE159" s="575"/>
      <c r="EF159" s="575"/>
      <c r="EG159" s="575"/>
      <c r="EH159" s="575"/>
      <c r="EI159" s="575"/>
      <c r="EJ159" s="575"/>
      <c r="EK159" s="575"/>
      <c r="EL159" s="575"/>
      <c r="EM159" s="575"/>
      <c r="EN159" s="575"/>
      <c r="EO159" s="575"/>
      <c r="EP159" s="575"/>
      <c r="EQ159" s="575"/>
      <c r="ER159" s="575"/>
      <c r="ES159" s="575"/>
      <c r="ET159" s="575"/>
      <c r="EU159" s="575"/>
      <c r="EV159" s="575"/>
      <c r="EW159" s="575"/>
      <c r="EX159" s="575"/>
      <c r="EY159" s="575"/>
      <c r="EZ159" s="575"/>
      <c r="FA159" s="575"/>
      <c r="FB159" s="575"/>
      <c r="FC159" s="575"/>
      <c r="FD159" s="147"/>
      <c r="FE159" s="575"/>
      <c r="FF159" s="575"/>
      <c r="FG159" s="575"/>
      <c r="FH159" s="575"/>
      <c r="FI159" s="575"/>
      <c r="FJ159" s="575"/>
      <c r="FK159" s="575"/>
      <c r="FL159" s="575"/>
      <c r="FM159" s="575"/>
      <c r="FN159" s="575"/>
      <c r="FO159" s="575"/>
      <c r="FP159" s="575"/>
      <c r="FQ159" s="575"/>
      <c r="FR159" s="575"/>
      <c r="FS159" s="575"/>
      <c r="FT159" s="575"/>
      <c r="FU159" s="575"/>
      <c r="FV159" s="575"/>
      <c r="FW159" s="575"/>
      <c r="FX159" s="575"/>
      <c r="FY159" s="575"/>
      <c r="FZ159" s="575"/>
      <c r="GA159" s="575"/>
      <c r="GB159" s="575"/>
      <c r="GC159" s="575"/>
      <c r="GD159" s="575"/>
      <c r="GE159" s="575"/>
      <c r="GF159" s="575"/>
      <c r="GG159" s="575"/>
      <c r="GH159" s="575"/>
    </row>
    <row r="160" spans="1:190" x14ac:dyDescent="0.15">
      <c r="A160">
        <f t="shared" si="8"/>
        <v>152</v>
      </c>
      <c r="B160" s="156" t="str">
        <f ca="1">OFFSET(Inputs!$E$10,$A160,0)</f>
        <v>Std B40</v>
      </c>
      <c r="C160" s="44">
        <f ca="1">OFFSET(Inputs!$B$10,$A160,0)</f>
        <v>152</v>
      </c>
      <c r="D160" s="157" t="str">
        <f ca="1">OFFSET(Inputs!$D$10,$A160,0)&amp;" - "&amp;OFFSET(Inputs!$F$10,$A160,0)</f>
        <v>2013 T-24 - NRA-Envelope-Cool Roofs</v>
      </c>
      <c r="E160" s="24"/>
      <c r="F160" s="588">
        <v>0</v>
      </c>
      <c r="G160" s="588">
        <v>0</v>
      </c>
      <c r="H160" s="588">
        <v>0</v>
      </c>
      <c r="I160" s="588">
        <v>0</v>
      </c>
      <c r="J160" s="588">
        <v>0</v>
      </c>
      <c r="K160" s="588">
        <v>0</v>
      </c>
      <c r="L160" s="588">
        <v>0</v>
      </c>
      <c r="M160" s="588">
        <v>0</v>
      </c>
      <c r="N160" s="588">
        <v>2.8118948266684063</v>
      </c>
      <c r="O160" s="588">
        <v>5.577943542032437</v>
      </c>
      <c r="P160" s="588">
        <v>5.577943542032437</v>
      </c>
      <c r="Q160" s="588">
        <v>5.577943542032437</v>
      </c>
      <c r="R160" s="588">
        <v>5.577943542032437</v>
      </c>
      <c r="S160" s="588">
        <v>5.577943542032437</v>
      </c>
      <c r="T160" s="588">
        <v>5.577943542032437</v>
      </c>
      <c r="U160" s="588">
        <v>5.577943542032437</v>
      </c>
      <c r="V160" s="588">
        <v>5.577943542032437</v>
      </c>
      <c r="W160" s="588">
        <v>5.577943542032437</v>
      </c>
      <c r="X160" s="588">
        <v>5.577943542032437</v>
      </c>
      <c r="Y160" s="588">
        <v>5.577943542032437</v>
      </c>
      <c r="Z160" s="588">
        <v>5.577943542032437</v>
      </c>
      <c r="AA160" s="588">
        <v>5.577943542032437</v>
      </c>
      <c r="AB160" s="588">
        <v>5.577943542032437</v>
      </c>
      <c r="AC160" s="588">
        <v>5.577943542032437</v>
      </c>
      <c r="AD160" s="588">
        <v>5.577943542032437</v>
      </c>
      <c r="AE160" s="588">
        <v>5.577943542032437</v>
      </c>
      <c r="AF160" s="588">
        <v>5.577943542032437</v>
      </c>
      <c r="AG160" s="588">
        <v>5.577943542032437</v>
      </c>
      <c r="AH160" s="588">
        <v>5.577943542032437</v>
      </c>
      <c r="AI160" s="588">
        <v>5.577943542032437</v>
      </c>
      <c r="AJ160" s="147"/>
      <c r="AK160" s="575">
        <v>0</v>
      </c>
      <c r="AL160" s="575">
        <v>0</v>
      </c>
      <c r="AM160" s="575">
        <v>0</v>
      </c>
      <c r="AN160" s="575">
        <v>0</v>
      </c>
      <c r="AO160" s="575">
        <v>0</v>
      </c>
      <c r="AP160" s="575">
        <v>0</v>
      </c>
      <c r="AQ160" s="575">
        <v>0</v>
      </c>
      <c r="AR160" s="575">
        <v>0</v>
      </c>
      <c r="AS160" s="575">
        <v>1.5961580388841874</v>
      </c>
      <c r="AT160" s="575">
        <v>3.0470855304802278</v>
      </c>
      <c r="AU160" s="575">
        <v>2.9405523867709498</v>
      </c>
      <c r="AV160" s="575">
        <v>2.8494645687295601</v>
      </c>
      <c r="AW160" s="575">
        <v>2.7746141443390266</v>
      </c>
      <c r="AX160" s="575">
        <v>2.7152090456163811</v>
      </c>
      <c r="AY160" s="575">
        <v>2.6692691026042024</v>
      </c>
      <c r="AZ160" s="575">
        <v>2.6348141453450675</v>
      </c>
      <c r="BA160" s="575">
        <v>2.6086759019071044</v>
      </c>
      <c r="BB160" s="575">
        <v>2.5896662703158566</v>
      </c>
      <c r="BC160" s="575">
        <v>2.5758050806139066</v>
      </c>
      <c r="BD160" s="575">
        <v>2.5659042308267987</v>
      </c>
      <c r="BE160" s="575">
        <v>2.5583795849885975</v>
      </c>
      <c r="BF160" s="575">
        <v>2.5532311430993011</v>
      </c>
      <c r="BG160" s="575">
        <v>2.549270803184458</v>
      </c>
      <c r="BH160" s="575">
        <v>2.5464985652440681</v>
      </c>
      <c r="BI160" s="575">
        <v>2.5445183952866466</v>
      </c>
      <c r="BJ160" s="575">
        <v>2.5433302933121942</v>
      </c>
      <c r="BK160" s="575">
        <v>2.5421421913377409</v>
      </c>
      <c r="BL160" s="575">
        <v>2.5417461573462572</v>
      </c>
      <c r="BM160" s="575">
        <v>2.540954089363288</v>
      </c>
      <c r="BN160" s="575">
        <v>2.5405580553718035</v>
      </c>
      <c r="BO160" s="147"/>
      <c r="BP160" s="582">
        <v>0</v>
      </c>
      <c r="BQ160" s="582">
        <v>0</v>
      </c>
      <c r="BR160" s="582">
        <v>0</v>
      </c>
      <c r="BS160" s="582">
        <v>0</v>
      </c>
      <c r="BT160" s="582">
        <v>0</v>
      </c>
      <c r="BU160" s="582">
        <v>0</v>
      </c>
      <c r="BV160" s="582">
        <v>0</v>
      </c>
      <c r="BW160" s="582">
        <v>0</v>
      </c>
      <c r="BX160" s="582">
        <v>0.98087110814596068</v>
      </c>
      <c r="BY160" s="582">
        <v>1.9457497525721505</v>
      </c>
      <c r="BZ160" s="582">
        <v>1.9457497525721505</v>
      </c>
      <c r="CA160" s="582">
        <v>1.9457497525721505</v>
      </c>
      <c r="CB160" s="582">
        <v>1.9457497525721505</v>
      </c>
      <c r="CC160" s="582">
        <v>1.9457497525721505</v>
      </c>
      <c r="CD160" s="582">
        <v>1.9457497525721505</v>
      </c>
      <c r="CE160" s="582">
        <v>1.9457497525721505</v>
      </c>
      <c r="CF160" s="582">
        <v>1.9457497525721505</v>
      </c>
      <c r="CG160" s="582">
        <v>1.9457497525721505</v>
      </c>
      <c r="CH160" s="582">
        <v>1.9457497525721505</v>
      </c>
      <c r="CI160" s="582">
        <v>1.9457497525721505</v>
      </c>
      <c r="CJ160" s="582">
        <v>1.9457497525721505</v>
      </c>
      <c r="CK160" s="582">
        <v>1.9457497525721505</v>
      </c>
      <c r="CL160" s="582">
        <v>1.9457497525721505</v>
      </c>
      <c r="CM160" s="582">
        <v>1.9457497525721505</v>
      </c>
      <c r="CN160" s="582">
        <v>1.9457497525721505</v>
      </c>
      <c r="CO160" s="582">
        <v>1.9457497525721505</v>
      </c>
      <c r="CP160" s="582">
        <v>1.9457497525721505</v>
      </c>
      <c r="CQ160" s="582">
        <v>1.9457497525721505</v>
      </c>
      <c r="CR160" s="582">
        <v>1.9457497525721505</v>
      </c>
      <c r="CS160" s="582">
        <v>1.9457497525721505</v>
      </c>
      <c r="CT160" s="218"/>
      <c r="CU160" s="582">
        <v>0</v>
      </c>
      <c r="CV160" s="582">
        <v>0</v>
      </c>
      <c r="CW160" s="582">
        <v>0</v>
      </c>
      <c r="CX160" s="582">
        <v>0</v>
      </c>
      <c r="CY160" s="582">
        <v>0</v>
      </c>
      <c r="CZ160" s="582">
        <v>0</v>
      </c>
      <c r="DA160" s="582">
        <v>0</v>
      </c>
      <c r="DB160" s="582">
        <v>0</v>
      </c>
      <c r="DC160" s="582">
        <v>0.5567865801835139</v>
      </c>
      <c r="DD160" s="582">
        <v>1.0629125003365989</v>
      </c>
      <c r="DE160" s="582">
        <v>1.0257506258122235</v>
      </c>
      <c r="DF160" s="582">
        <v>0.99397653235272021</v>
      </c>
      <c r="DG160" s="582">
        <v>0.96786651642295463</v>
      </c>
      <c r="DH160" s="582">
        <v>0.94714428155806119</v>
      </c>
      <c r="DI160" s="582">
        <v>0.93111908659587683</v>
      </c>
      <c r="DJ160" s="582">
        <v>0.91910019037423885</v>
      </c>
      <c r="DK160" s="582">
        <v>0.90998240703368549</v>
      </c>
      <c r="DL160" s="582">
        <v>0.90335129187691965</v>
      </c>
      <c r="DM160" s="582">
        <v>0.89851610374177804</v>
      </c>
      <c r="DN160" s="582">
        <v>0.89506239793096232</v>
      </c>
      <c r="DO160" s="582">
        <v>0.89243758151474251</v>
      </c>
      <c r="DP160" s="582">
        <v>0.89064165449311838</v>
      </c>
      <c r="DQ160" s="582">
        <v>0.88926017216879227</v>
      </c>
      <c r="DR160" s="582">
        <v>0.88829313454176395</v>
      </c>
      <c r="DS160" s="582">
        <v>0.88760239337960078</v>
      </c>
      <c r="DT160" s="582">
        <v>0.88718794868230288</v>
      </c>
      <c r="DU160" s="582">
        <v>0.8867735039850051</v>
      </c>
      <c r="DV160" s="582">
        <v>0.88663535575257246</v>
      </c>
      <c r="DW160" s="582">
        <v>0.88635905928770709</v>
      </c>
      <c r="DX160" s="582">
        <v>0.88622091105527456</v>
      </c>
      <c r="DY160" s="147"/>
      <c r="DZ160" s="575">
        <v>0</v>
      </c>
      <c r="EA160" s="575">
        <v>0</v>
      </c>
      <c r="EB160" s="575">
        <v>0</v>
      </c>
      <c r="EC160" s="575">
        <v>0</v>
      </c>
      <c r="ED160" s="575">
        <v>0</v>
      </c>
      <c r="EE160" s="575">
        <v>0</v>
      </c>
      <c r="EF160" s="575">
        <v>0</v>
      </c>
      <c r="EG160" s="575">
        <v>0</v>
      </c>
      <c r="EH160" s="575">
        <v>-1.8208602528311666E-2</v>
      </c>
      <c r="EI160" s="575">
        <v>-3.6120325667574768E-2</v>
      </c>
      <c r="EJ160" s="575">
        <v>-3.6120325667574768E-2</v>
      </c>
      <c r="EK160" s="575">
        <v>-3.6120325667574768E-2</v>
      </c>
      <c r="EL160" s="575">
        <v>-3.6120325667574768E-2</v>
      </c>
      <c r="EM160" s="575">
        <v>-3.6120325667574768E-2</v>
      </c>
      <c r="EN160" s="575">
        <v>-3.6120325667574768E-2</v>
      </c>
      <c r="EO160" s="575">
        <v>-3.6120325667574768E-2</v>
      </c>
      <c r="EP160" s="575">
        <v>-3.6120325667574768E-2</v>
      </c>
      <c r="EQ160" s="575">
        <v>-3.6120325667574768E-2</v>
      </c>
      <c r="ER160" s="575">
        <v>-3.6120325667574768E-2</v>
      </c>
      <c r="ES160" s="575">
        <v>-3.6120325667574768E-2</v>
      </c>
      <c r="ET160" s="575">
        <v>-3.6120325667574768E-2</v>
      </c>
      <c r="EU160" s="575">
        <v>-3.6120325667574768E-2</v>
      </c>
      <c r="EV160" s="575">
        <v>-3.6120325667574768E-2</v>
      </c>
      <c r="EW160" s="575">
        <v>-3.6120325667574768E-2</v>
      </c>
      <c r="EX160" s="575">
        <v>-3.6120325667574768E-2</v>
      </c>
      <c r="EY160" s="575">
        <v>-3.6120325667574768E-2</v>
      </c>
      <c r="EZ160" s="575">
        <v>-3.6120325667574768E-2</v>
      </c>
      <c r="FA160" s="575">
        <v>-3.6120325667574768E-2</v>
      </c>
      <c r="FB160" s="575">
        <v>-3.6120325667574768E-2</v>
      </c>
      <c r="FC160" s="575">
        <v>-3.6120325667574768E-2</v>
      </c>
      <c r="FD160" s="147"/>
      <c r="FE160" s="575">
        <v>0</v>
      </c>
      <c r="FF160" s="575">
        <v>0</v>
      </c>
      <c r="FG160" s="575">
        <v>0</v>
      </c>
      <c r="FH160" s="575">
        <v>0</v>
      </c>
      <c r="FI160" s="575">
        <v>0</v>
      </c>
      <c r="FJ160" s="575">
        <v>0</v>
      </c>
      <c r="FK160" s="575">
        <v>0</v>
      </c>
      <c r="FL160" s="575">
        <v>0</v>
      </c>
      <c r="FM160" s="575">
        <v>-1.0336022182183475E-2</v>
      </c>
      <c r="FN160" s="575">
        <v>-1.973159478372874E-2</v>
      </c>
      <c r="FO160" s="575">
        <v>-1.9041732683803728E-2</v>
      </c>
      <c r="FP160" s="575">
        <v>-1.8451887765652233E-2</v>
      </c>
      <c r="FQ160" s="575">
        <v>-1.7967189115519047E-2</v>
      </c>
      <c r="FR160" s="575">
        <v>-1.7582507647159375E-2</v>
      </c>
      <c r="FS160" s="575">
        <v>-1.7285020644961228E-2</v>
      </c>
      <c r="FT160" s="575">
        <v>-1.7061905393312621E-2</v>
      </c>
      <c r="FU160" s="575">
        <v>-1.6892645547234367E-2</v>
      </c>
      <c r="FV160" s="575">
        <v>-1.6769547477359269E-2</v>
      </c>
      <c r="FW160" s="575">
        <v>-1.6679788468075347E-2</v>
      </c>
      <c r="FX160" s="575">
        <v>-1.6615674890015402E-2</v>
      </c>
      <c r="FY160" s="575">
        <v>-1.6566948570689844E-2</v>
      </c>
      <c r="FZ160" s="575">
        <v>-1.6533609510098673E-2</v>
      </c>
      <c r="GA160" s="575">
        <v>-1.6507964078874695E-2</v>
      </c>
      <c r="GB160" s="575">
        <v>-1.6490012277017907E-2</v>
      </c>
      <c r="GC160" s="575">
        <v>-1.6477189561405918E-2</v>
      </c>
      <c r="GD160" s="575">
        <v>-1.6469495932038728E-2</v>
      </c>
      <c r="GE160" s="575">
        <v>-1.6461802302671535E-2</v>
      </c>
      <c r="GF160" s="575">
        <v>-1.6459237759549133E-2</v>
      </c>
      <c r="GG160" s="575">
        <v>-1.6454108673304338E-2</v>
      </c>
      <c r="GH160" s="575">
        <v>-1.6451544130181944E-2</v>
      </c>
    </row>
    <row r="161" spans="1:190" x14ac:dyDescent="0.15">
      <c r="A161">
        <f t="shared" si="8"/>
        <v>153</v>
      </c>
      <c r="B161" s="156" t="str">
        <f ca="1">OFFSET(Inputs!$E$10,$A161,0)</f>
        <v>Std B41</v>
      </c>
      <c r="C161" s="44">
        <f ca="1">OFFSET(Inputs!$B$10,$A161,0)</f>
        <v>153</v>
      </c>
      <c r="D161" s="157" t="str">
        <f ca="1">OFFSET(Inputs!$D$10,$A161,0)&amp;" - "&amp;OFFSET(Inputs!$F$10,$A161,0)</f>
        <v>2013 T-24 - NRA-HVAC-Equipment Efficiency</v>
      </c>
      <c r="E161" s="24"/>
      <c r="F161" s="588">
        <v>0</v>
      </c>
      <c r="G161" s="588">
        <v>0</v>
      </c>
      <c r="H161" s="588">
        <v>0</v>
      </c>
      <c r="I161" s="588">
        <v>0</v>
      </c>
      <c r="J161" s="588">
        <v>0</v>
      </c>
      <c r="K161" s="588">
        <v>0</v>
      </c>
      <c r="L161" s="588">
        <v>0</v>
      </c>
      <c r="M161" s="588">
        <v>0</v>
      </c>
      <c r="N161" s="588">
        <v>15.27955240989186</v>
      </c>
      <c r="O161" s="588">
        <v>30.309981682665921</v>
      </c>
      <c r="P161" s="588">
        <v>30.309981682665921</v>
      </c>
      <c r="Q161" s="588">
        <v>30.309981682665921</v>
      </c>
      <c r="R161" s="588">
        <v>30.309981682665921</v>
      </c>
      <c r="S161" s="588">
        <v>30.309981682665921</v>
      </c>
      <c r="T161" s="588">
        <v>30.309981682665921</v>
      </c>
      <c r="U161" s="588">
        <v>30.309981682665921</v>
      </c>
      <c r="V161" s="588">
        <v>30.309981682665921</v>
      </c>
      <c r="W161" s="588">
        <v>30.309981682665921</v>
      </c>
      <c r="X161" s="588">
        <v>30.309981682665921</v>
      </c>
      <c r="Y161" s="588">
        <v>30.309981682665921</v>
      </c>
      <c r="Z161" s="588">
        <v>30.309981682665921</v>
      </c>
      <c r="AA161" s="588">
        <v>30.309981682665921</v>
      </c>
      <c r="AB161" s="588">
        <v>30.309981682665921</v>
      </c>
      <c r="AC161" s="588">
        <v>30.309981682665921</v>
      </c>
      <c r="AD161" s="588">
        <v>30.309981682665921</v>
      </c>
      <c r="AE161" s="588">
        <v>30.309981682665921</v>
      </c>
      <c r="AF161" s="588">
        <v>30.309981682665921</v>
      </c>
      <c r="AG161" s="588">
        <v>30.309981682665921</v>
      </c>
      <c r="AH161" s="588">
        <v>30.309981682665921</v>
      </c>
      <c r="AI161" s="588">
        <v>30.309981682665921</v>
      </c>
      <c r="AJ161" s="147"/>
      <c r="AK161" s="575">
        <v>0</v>
      </c>
      <c r="AL161" s="575">
        <v>0</v>
      </c>
      <c r="AM161" s="575">
        <v>0</v>
      </c>
      <c r="AN161" s="575">
        <v>0</v>
      </c>
      <c r="AO161" s="575">
        <v>0</v>
      </c>
      <c r="AP161" s="575">
        <v>0</v>
      </c>
      <c r="AQ161" s="575">
        <v>0</v>
      </c>
      <c r="AR161" s="575">
        <v>0</v>
      </c>
      <c r="AS161" s="575">
        <v>3.4332389553988003</v>
      </c>
      <c r="AT161" s="575">
        <v>6.4787262378573889</v>
      </c>
      <c r="AU161" s="575">
        <v>6.1697380281452823</v>
      </c>
      <c r="AV161" s="575">
        <v>5.8935627256592404</v>
      </c>
      <c r="AW161" s="575">
        <v>5.6538462089799362</v>
      </c>
      <c r="AX161" s="575">
        <v>5.4514999477525379</v>
      </c>
      <c r="AY161" s="575">
        <v>5.2856124723318798</v>
      </c>
      <c r="AZ161" s="575">
        <v>5.1507149648469479</v>
      </c>
      <c r="BA161" s="575">
        <v>5.0431615467170694</v>
      </c>
      <c r="BB161" s="575">
        <v>4.9593063393615706</v>
      </c>
      <c r="BC161" s="575">
        <v>4.8936805249094428</v>
      </c>
      <c r="BD161" s="575">
        <v>4.8426382247800088</v>
      </c>
      <c r="BE161" s="575">
        <v>4.8043564996829344</v>
      </c>
      <c r="BF161" s="575">
        <v>4.7742780013923749</v>
      </c>
      <c r="BG161" s="575">
        <v>4.7514912602631627</v>
      </c>
      <c r="BH161" s="575">
        <v>4.7350848066501321</v>
      </c>
      <c r="BI161" s="575">
        <v>4.7214127619726041</v>
      </c>
      <c r="BJ161" s="575">
        <v>4.7122980655209199</v>
      </c>
      <c r="BK161" s="575">
        <v>4.7040948387144033</v>
      </c>
      <c r="BL161" s="575">
        <v>4.6986260208433928</v>
      </c>
      <c r="BM161" s="575">
        <v>4.6949801422627191</v>
      </c>
      <c r="BN161" s="575">
        <v>4.6913342636820454</v>
      </c>
      <c r="BO161" s="147"/>
      <c r="BP161" s="582">
        <v>0</v>
      </c>
      <c r="BQ161" s="582">
        <v>0</v>
      </c>
      <c r="BR161" s="582">
        <v>0</v>
      </c>
      <c r="BS161" s="582">
        <v>0</v>
      </c>
      <c r="BT161" s="582">
        <v>0</v>
      </c>
      <c r="BU161" s="582">
        <v>0</v>
      </c>
      <c r="BV161" s="582">
        <v>0</v>
      </c>
      <c r="BW161" s="582">
        <v>0</v>
      </c>
      <c r="BX161" s="582">
        <v>5.3608212333187018</v>
      </c>
      <c r="BY161" s="582">
        <v>10.634237772615904</v>
      </c>
      <c r="BZ161" s="582">
        <v>10.634237772615904</v>
      </c>
      <c r="CA161" s="582">
        <v>10.634237772615904</v>
      </c>
      <c r="CB161" s="582">
        <v>10.634237772615904</v>
      </c>
      <c r="CC161" s="582">
        <v>10.634237772615904</v>
      </c>
      <c r="CD161" s="582">
        <v>10.634237772615904</v>
      </c>
      <c r="CE161" s="582">
        <v>10.634237772615904</v>
      </c>
      <c r="CF161" s="582">
        <v>10.634237772615904</v>
      </c>
      <c r="CG161" s="582">
        <v>10.634237772615904</v>
      </c>
      <c r="CH161" s="582">
        <v>10.634237772615904</v>
      </c>
      <c r="CI161" s="582">
        <v>10.634237772615904</v>
      </c>
      <c r="CJ161" s="582">
        <v>10.634237772615904</v>
      </c>
      <c r="CK161" s="582">
        <v>10.634237772615904</v>
      </c>
      <c r="CL161" s="582">
        <v>10.634237772615904</v>
      </c>
      <c r="CM161" s="582">
        <v>10.634237772615904</v>
      </c>
      <c r="CN161" s="582">
        <v>10.634237772615904</v>
      </c>
      <c r="CO161" s="582">
        <v>10.634237772615904</v>
      </c>
      <c r="CP161" s="582">
        <v>10.634237772615904</v>
      </c>
      <c r="CQ161" s="582">
        <v>10.634237772615904</v>
      </c>
      <c r="CR161" s="582">
        <v>10.634237772615904</v>
      </c>
      <c r="CS161" s="582">
        <v>10.634237772615904</v>
      </c>
      <c r="CT161" s="218"/>
      <c r="CU161" s="582">
        <v>0</v>
      </c>
      <c r="CV161" s="582">
        <v>0</v>
      </c>
      <c r="CW161" s="582">
        <v>0</v>
      </c>
      <c r="CX161" s="582">
        <v>0</v>
      </c>
      <c r="CY161" s="582">
        <v>0</v>
      </c>
      <c r="CZ161" s="582">
        <v>0</v>
      </c>
      <c r="DA161" s="582">
        <v>0</v>
      </c>
      <c r="DB161" s="582">
        <v>0</v>
      </c>
      <c r="DC161" s="582">
        <v>1.2045497012886037</v>
      </c>
      <c r="DD161" s="582">
        <v>2.2730569750380987</v>
      </c>
      <c r="DE161" s="582">
        <v>2.1646486584176827</v>
      </c>
      <c r="DF161" s="582">
        <v>2.0677527294029749</v>
      </c>
      <c r="DG161" s="582">
        <v>1.9836483421723869</v>
      </c>
      <c r="DH161" s="582">
        <v>1.9126552852705216</v>
      </c>
      <c r="DI161" s="582">
        <v>1.8544537701527766</v>
      </c>
      <c r="DJ161" s="582">
        <v>1.807125065551533</v>
      </c>
      <c r="DK161" s="582">
        <v>1.769390017288379</v>
      </c>
      <c r="DL161" s="582">
        <v>1.7399694711849036</v>
      </c>
      <c r="DM161" s="582">
        <v>1.716944695973488</v>
      </c>
      <c r="DN161" s="582">
        <v>1.6990365374757201</v>
      </c>
      <c r="DO161" s="582">
        <v>1.6856054186023943</v>
      </c>
      <c r="DP161" s="582">
        <v>1.6750523966304953</v>
      </c>
      <c r="DQ161" s="582">
        <v>1.6670576830154207</v>
      </c>
      <c r="DR161" s="582">
        <v>1.6613014892125666</v>
      </c>
      <c r="DS161" s="582">
        <v>1.6565046610435217</v>
      </c>
      <c r="DT161" s="582">
        <v>1.6533067755974917</v>
      </c>
      <c r="DU161" s="582">
        <v>1.6504286786960645</v>
      </c>
      <c r="DV161" s="582">
        <v>1.6485099474284466</v>
      </c>
      <c r="DW161" s="582">
        <v>1.6472307932500347</v>
      </c>
      <c r="DX161" s="582">
        <v>1.6459516390716225</v>
      </c>
      <c r="DY161" s="147"/>
      <c r="DZ161" s="575">
        <v>0</v>
      </c>
      <c r="EA161" s="575">
        <v>0</v>
      </c>
      <c r="EB161" s="575">
        <v>0</v>
      </c>
      <c r="EC161" s="575">
        <v>0</v>
      </c>
      <c r="ED161" s="575">
        <v>0</v>
      </c>
      <c r="EE161" s="575">
        <v>0</v>
      </c>
      <c r="EF161" s="575">
        <v>0</v>
      </c>
      <c r="EG161" s="575">
        <v>0</v>
      </c>
      <c r="EH161" s="575">
        <v>0.67815252138279247</v>
      </c>
      <c r="EI161" s="575">
        <v>1.3452482081778223</v>
      </c>
      <c r="EJ161" s="575">
        <v>1.3452482081778223</v>
      </c>
      <c r="EK161" s="575">
        <v>1.3452482081778223</v>
      </c>
      <c r="EL161" s="575">
        <v>1.3452482081778223</v>
      </c>
      <c r="EM161" s="575">
        <v>1.3452482081778223</v>
      </c>
      <c r="EN161" s="575">
        <v>1.3452482081778223</v>
      </c>
      <c r="EO161" s="575">
        <v>1.3452482081778223</v>
      </c>
      <c r="EP161" s="575">
        <v>1.3452482081778223</v>
      </c>
      <c r="EQ161" s="575">
        <v>1.3452482081778223</v>
      </c>
      <c r="ER161" s="575">
        <v>1.3452482081778223</v>
      </c>
      <c r="ES161" s="575">
        <v>1.3452482081778223</v>
      </c>
      <c r="ET161" s="575">
        <v>1.3452482081778223</v>
      </c>
      <c r="EU161" s="575">
        <v>1.3452482081778223</v>
      </c>
      <c r="EV161" s="575">
        <v>1.3452482081778223</v>
      </c>
      <c r="EW161" s="575">
        <v>1.3452482081778223</v>
      </c>
      <c r="EX161" s="575">
        <v>1.3452482081778223</v>
      </c>
      <c r="EY161" s="575">
        <v>1.3452482081778223</v>
      </c>
      <c r="EZ161" s="575">
        <v>1.3452482081778223</v>
      </c>
      <c r="FA161" s="575">
        <v>1.3452482081778223</v>
      </c>
      <c r="FB161" s="575">
        <v>1.3452482081778223</v>
      </c>
      <c r="FC161" s="575">
        <v>1.3452482081778223</v>
      </c>
      <c r="FD161" s="147"/>
      <c r="FE161" s="575">
        <v>0</v>
      </c>
      <c r="FF161" s="575">
        <v>0</v>
      </c>
      <c r="FG161" s="575">
        <v>0</v>
      </c>
      <c r="FH161" s="575">
        <v>0</v>
      </c>
      <c r="FI161" s="575">
        <v>0</v>
      </c>
      <c r="FJ161" s="575">
        <v>0</v>
      </c>
      <c r="FK161" s="575">
        <v>0</v>
      </c>
      <c r="FL161" s="575">
        <v>0</v>
      </c>
      <c r="FM161" s="575">
        <v>0.15237747753697445</v>
      </c>
      <c r="FN161" s="575">
        <v>0.28754536884912174</v>
      </c>
      <c r="FO161" s="575">
        <v>0.27383154216934513</v>
      </c>
      <c r="FP161" s="575">
        <v>0.26157405106618198</v>
      </c>
      <c r="FQ161" s="575">
        <v>0.25093471060370037</v>
      </c>
      <c r="FR161" s="575">
        <v>0.24195397454791745</v>
      </c>
      <c r="FS161" s="575">
        <v>0.2345913891328161</v>
      </c>
      <c r="FT161" s="575">
        <v>0.22860423176229419</v>
      </c>
      <c r="FU161" s="575">
        <v>0.22383068737228345</v>
      </c>
      <c r="FV161" s="575">
        <v>0.22010894089871572</v>
      </c>
      <c r="FW161" s="575">
        <v>0.21719626974548883</v>
      </c>
      <c r="FX161" s="575">
        <v>0.21493085884853455</v>
      </c>
      <c r="FY161" s="575">
        <v>0.2132318006758189</v>
      </c>
      <c r="FZ161" s="575">
        <v>0.21189682639725657</v>
      </c>
      <c r="GA161" s="575">
        <v>0.21088548224683054</v>
      </c>
      <c r="GB161" s="575">
        <v>0.21015731445852387</v>
      </c>
      <c r="GC161" s="575">
        <v>0.20955050796826824</v>
      </c>
      <c r="GD161" s="575">
        <v>0.20914597030809787</v>
      </c>
      <c r="GE161" s="575">
        <v>0.20878188641394449</v>
      </c>
      <c r="GF161" s="575">
        <v>0.20853916381784227</v>
      </c>
      <c r="GG161" s="575">
        <v>0.20837734875377406</v>
      </c>
      <c r="GH161" s="575">
        <v>0.20821553368970591</v>
      </c>
    </row>
    <row r="162" spans="1:190" x14ac:dyDescent="0.15">
      <c r="A162">
        <f t="shared" si="8"/>
        <v>154</v>
      </c>
      <c r="B162" s="156" t="str">
        <f ca="1">OFFSET(Inputs!$E$10,$A162,0)</f>
        <v>Std B42</v>
      </c>
      <c r="C162" s="44">
        <f ca="1">OFFSET(Inputs!$B$10,$A162,0)</f>
        <v>154</v>
      </c>
      <c r="D162" s="157" t="str">
        <f ca="1">OFFSET(Inputs!$D$10,$A162,0)&amp;" - "&amp;OFFSET(Inputs!$F$10,$A162,0)</f>
        <v>2013 T-24 - NRA-Process-Air Compressors</v>
      </c>
      <c r="E162" s="24"/>
      <c r="F162" s="588">
        <v>0</v>
      </c>
      <c r="G162" s="588">
        <v>0</v>
      </c>
      <c r="H162" s="588">
        <v>0</v>
      </c>
      <c r="I162" s="588">
        <v>0</v>
      </c>
      <c r="J162" s="588">
        <v>0</v>
      </c>
      <c r="K162" s="588">
        <v>0</v>
      </c>
      <c r="L162" s="588">
        <v>0</v>
      </c>
      <c r="M162" s="588">
        <v>0</v>
      </c>
      <c r="N162" s="588">
        <v>2.02003046482475</v>
      </c>
      <c r="O162" s="588">
        <v>4.0071256503317061</v>
      </c>
      <c r="P162" s="588">
        <v>4.0071256503317061</v>
      </c>
      <c r="Q162" s="588">
        <v>4.0071256503317061</v>
      </c>
      <c r="R162" s="588">
        <v>4.0071256503317061</v>
      </c>
      <c r="S162" s="588">
        <v>4.0071256503317061</v>
      </c>
      <c r="T162" s="588">
        <v>4.0071256503317061</v>
      </c>
      <c r="U162" s="588">
        <v>4.0071256503317061</v>
      </c>
      <c r="V162" s="588">
        <v>4.0071256503317061</v>
      </c>
      <c r="W162" s="588">
        <v>4.0071256503317061</v>
      </c>
      <c r="X162" s="588">
        <v>4.0071256503317061</v>
      </c>
      <c r="Y162" s="588">
        <v>4.0071256503317061</v>
      </c>
      <c r="Z162" s="588">
        <v>4.0071256503317061</v>
      </c>
      <c r="AA162" s="588">
        <v>4.0071256503317061</v>
      </c>
      <c r="AB162" s="588">
        <v>4.0071256503317061</v>
      </c>
      <c r="AC162" s="588">
        <v>4.0071256503317061</v>
      </c>
      <c r="AD162" s="588">
        <v>4.0071256503317061</v>
      </c>
      <c r="AE162" s="588">
        <v>4.0071256503317061</v>
      </c>
      <c r="AF162" s="588">
        <v>4.0071256503317061</v>
      </c>
      <c r="AG162" s="588">
        <v>4.0071256503317061</v>
      </c>
      <c r="AH162" s="588">
        <v>4.0071256503317061</v>
      </c>
      <c r="AI162" s="588">
        <v>4.0071256503317061</v>
      </c>
      <c r="AJ162" s="147"/>
      <c r="AK162" s="575">
        <v>0</v>
      </c>
      <c r="AL162" s="575">
        <v>0</v>
      </c>
      <c r="AM162" s="575">
        <v>0</v>
      </c>
      <c r="AN162" s="575">
        <v>0</v>
      </c>
      <c r="AO162" s="575">
        <v>0</v>
      </c>
      <c r="AP162" s="575">
        <v>0</v>
      </c>
      <c r="AQ162" s="575">
        <v>0</v>
      </c>
      <c r="AR162" s="575">
        <v>0</v>
      </c>
      <c r="AS162" s="575">
        <v>1.2342911348000076</v>
      </c>
      <c r="AT162" s="575">
        <v>2.3679427819274657</v>
      </c>
      <c r="AU162" s="575">
        <v>2.2845825470236156</v>
      </c>
      <c r="AV162" s="575">
        <v>2.2012223121197647</v>
      </c>
      <c r="AW162" s="575">
        <v>2.1209916423488235</v>
      </c>
      <c r="AX162" s="575">
        <v>2.0464510910013529</v>
      </c>
      <c r="AY162" s="575">
        <v>1.9790231876832216</v>
      </c>
      <c r="AZ162" s="575">
        <v>1.9201304620002961</v>
      </c>
      <c r="BA162" s="575">
        <v>1.8700574198737512</v>
      </c>
      <c r="BB162" s="575">
        <v>1.8282350494612392</v>
      </c>
      <c r="BC162" s="575">
        <v>1.7938098329992396</v>
      </c>
      <c r="BD162" s="575">
        <v>1.7662127586454051</v>
      </c>
      <c r="BE162" s="575">
        <v>1.7443058027150415</v>
      </c>
      <c r="BF162" s="575">
        <v>1.7269509415234552</v>
      </c>
      <c r="BG162" s="575">
        <v>1.7132946573071246</v>
      </c>
      <c r="BH162" s="575">
        <v>1.7024834323025297</v>
      </c>
      <c r="BI162" s="575">
        <v>1.6945172665096702</v>
      </c>
      <c r="BJ162" s="575">
        <v>1.6879736303226789</v>
      </c>
      <c r="BK162" s="575">
        <v>1.6831370296627284</v>
      </c>
      <c r="BL162" s="575">
        <v>1.6794384526874719</v>
      </c>
      <c r="BM162" s="575">
        <v>1.6765933934757367</v>
      </c>
      <c r="BN162" s="575">
        <v>1.6743173461063483</v>
      </c>
      <c r="BO162" s="147"/>
      <c r="BP162" s="582">
        <v>0</v>
      </c>
      <c r="BQ162" s="582">
        <v>0</v>
      </c>
      <c r="BR162" s="582">
        <v>0</v>
      </c>
      <c r="BS162" s="582">
        <v>0</v>
      </c>
      <c r="BT162" s="582">
        <v>0</v>
      </c>
      <c r="BU162" s="582">
        <v>0</v>
      </c>
      <c r="BV162" s="582">
        <v>0</v>
      </c>
      <c r="BW162" s="582">
        <v>0</v>
      </c>
      <c r="BX162" s="582">
        <v>0</v>
      </c>
      <c r="BY162" s="582">
        <v>0</v>
      </c>
      <c r="BZ162" s="582">
        <v>0</v>
      </c>
      <c r="CA162" s="582">
        <v>0</v>
      </c>
      <c r="CB162" s="582">
        <v>0</v>
      </c>
      <c r="CC162" s="582">
        <v>0</v>
      </c>
      <c r="CD162" s="582">
        <v>0</v>
      </c>
      <c r="CE162" s="582">
        <v>0</v>
      </c>
      <c r="CF162" s="582">
        <v>0</v>
      </c>
      <c r="CG162" s="582">
        <v>0</v>
      </c>
      <c r="CH162" s="582">
        <v>0</v>
      </c>
      <c r="CI162" s="582">
        <v>0</v>
      </c>
      <c r="CJ162" s="582">
        <v>0</v>
      </c>
      <c r="CK162" s="582">
        <v>0</v>
      </c>
      <c r="CL162" s="582">
        <v>0</v>
      </c>
      <c r="CM162" s="582">
        <v>0</v>
      </c>
      <c r="CN162" s="582">
        <v>0</v>
      </c>
      <c r="CO162" s="582">
        <v>0</v>
      </c>
      <c r="CP162" s="582">
        <v>0</v>
      </c>
      <c r="CQ162" s="582">
        <v>0</v>
      </c>
      <c r="CR162" s="582">
        <v>0</v>
      </c>
      <c r="CS162" s="582">
        <v>0</v>
      </c>
      <c r="CT162" s="218"/>
      <c r="CU162" s="582">
        <v>0</v>
      </c>
      <c r="CV162" s="582">
        <v>0</v>
      </c>
      <c r="CW162" s="582">
        <v>0</v>
      </c>
      <c r="CX162" s="582">
        <v>0</v>
      </c>
      <c r="CY162" s="582">
        <v>0</v>
      </c>
      <c r="CZ162" s="582">
        <v>0</v>
      </c>
      <c r="DA162" s="582">
        <v>0</v>
      </c>
      <c r="DB162" s="582">
        <v>0</v>
      </c>
      <c r="DC162" s="582">
        <v>0</v>
      </c>
      <c r="DD162" s="582">
        <v>0</v>
      </c>
      <c r="DE162" s="582">
        <v>0</v>
      </c>
      <c r="DF162" s="582">
        <v>0</v>
      </c>
      <c r="DG162" s="582">
        <v>0</v>
      </c>
      <c r="DH162" s="582">
        <v>0</v>
      </c>
      <c r="DI162" s="582">
        <v>0</v>
      </c>
      <c r="DJ162" s="582">
        <v>0</v>
      </c>
      <c r="DK162" s="582">
        <v>0</v>
      </c>
      <c r="DL162" s="582">
        <v>0</v>
      </c>
      <c r="DM162" s="582">
        <v>0</v>
      </c>
      <c r="DN162" s="582">
        <v>0</v>
      </c>
      <c r="DO162" s="582">
        <v>0</v>
      </c>
      <c r="DP162" s="582">
        <v>0</v>
      </c>
      <c r="DQ162" s="582">
        <v>0</v>
      </c>
      <c r="DR162" s="582">
        <v>0</v>
      </c>
      <c r="DS162" s="582">
        <v>0</v>
      </c>
      <c r="DT162" s="582">
        <v>0</v>
      </c>
      <c r="DU162" s="582">
        <v>0</v>
      </c>
      <c r="DV162" s="582">
        <v>0</v>
      </c>
      <c r="DW162" s="582">
        <v>0</v>
      </c>
      <c r="DX162" s="582">
        <v>0</v>
      </c>
      <c r="DY162" s="147"/>
      <c r="DZ162" s="575">
        <v>0</v>
      </c>
      <c r="EA162" s="575">
        <v>0</v>
      </c>
      <c r="EB162" s="575">
        <v>0</v>
      </c>
      <c r="EC162" s="575">
        <v>0</v>
      </c>
      <c r="ED162" s="575">
        <v>0</v>
      </c>
      <c r="EE162" s="575">
        <v>0</v>
      </c>
      <c r="EF162" s="575">
        <v>0</v>
      </c>
      <c r="EG162" s="575">
        <v>0</v>
      </c>
      <c r="EH162" s="575">
        <v>0</v>
      </c>
      <c r="EI162" s="575">
        <v>0</v>
      </c>
      <c r="EJ162" s="575">
        <v>0</v>
      </c>
      <c r="EK162" s="575">
        <v>0</v>
      </c>
      <c r="EL162" s="575">
        <v>0</v>
      </c>
      <c r="EM162" s="575">
        <v>0</v>
      </c>
      <c r="EN162" s="575">
        <v>0</v>
      </c>
      <c r="EO162" s="575">
        <v>0</v>
      </c>
      <c r="EP162" s="575">
        <v>0</v>
      </c>
      <c r="EQ162" s="575">
        <v>0</v>
      </c>
      <c r="ER162" s="575">
        <v>0</v>
      </c>
      <c r="ES162" s="575">
        <v>0</v>
      </c>
      <c r="ET162" s="575">
        <v>0</v>
      </c>
      <c r="EU162" s="575">
        <v>0</v>
      </c>
      <c r="EV162" s="575">
        <v>0</v>
      </c>
      <c r="EW162" s="575">
        <v>0</v>
      </c>
      <c r="EX162" s="575">
        <v>0</v>
      </c>
      <c r="EY162" s="575">
        <v>0</v>
      </c>
      <c r="EZ162" s="575">
        <v>0</v>
      </c>
      <c r="FA162" s="575">
        <v>0</v>
      </c>
      <c r="FB162" s="575">
        <v>0</v>
      </c>
      <c r="FC162" s="575">
        <v>0</v>
      </c>
      <c r="FD162" s="147"/>
      <c r="FE162" s="575">
        <v>0</v>
      </c>
      <c r="FF162" s="575">
        <v>0</v>
      </c>
      <c r="FG162" s="575">
        <v>0</v>
      </c>
      <c r="FH162" s="575">
        <v>0</v>
      </c>
      <c r="FI162" s="575">
        <v>0</v>
      </c>
      <c r="FJ162" s="575">
        <v>0</v>
      </c>
      <c r="FK162" s="575">
        <v>0</v>
      </c>
      <c r="FL162" s="575">
        <v>0</v>
      </c>
      <c r="FM162" s="575">
        <v>0</v>
      </c>
      <c r="FN162" s="575">
        <v>0</v>
      </c>
      <c r="FO162" s="575">
        <v>0</v>
      </c>
      <c r="FP162" s="575">
        <v>0</v>
      </c>
      <c r="FQ162" s="575">
        <v>0</v>
      </c>
      <c r="FR162" s="575">
        <v>0</v>
      </c>
      <c r="FS162" s="575">
        <v>0</v>
      </c>
      <c r="FT162" s="575">
        <v>0</v>
      </c>
      <c r="FU162" s="575">
        <v>0</v>
      </c>
      <c r="FV162" s="575">
        <v>0</v>
      </c>
      <c r="FW162" s="575">
        <v>0</v>
      </c>
      <c r="FX162" s="575">
        <v>0</v>
      </c>
      <c r="FY162" s="575">
        <v>0</v>
      </c>
      <c r="FZ162" s="575">
        <v>0</v>
      </c>
      <c r="GA162" s="575">
        <v>0</v>
      </c>
      <c r="GB162" s="575">
        <v>0</v>
      </c>
      <c r="GC162" s="575">
        <v>0</v>
      </c>
      <c r="GD162" s="575">
        <v>0</v>
      </c>
      <c r="GE162" s="575">
        <v>0</v>
      </c>
      <c r="GF162" s="575">
        <v>0</v>
      </c>
      <c r="GG162" s="575">
        <v>0</v>
      </c>
      <c r="GH162" s="575">
        <v>0</v>
      </c>
    </row>
    <row r="163" spans="1:190" x14ac:dyDescent="0.15">
      <c r="A163">
        <f t="shared" si="8"/>
        <v>155</v>
      </c>
      <c r="B163" s="156" t="str">
        <f ca="1">OFFSET(Inputs!$E$10,$A163,0)</f>
        <v>Std B43</v>
      </c>
      <c r="C163" s="44">
        <f ca="1">OFFSET(Inputs!$B$10,$A163,0)</f>
        <v>155</v>
      </c>
      <c r="D163" s="157" t="str">
        <f ca="1">OFFSET(Inputs!$D$10,$A163,0)&amp;" - "&amp;OFFSET(Inputs!$F$10,$A163,0)</f>
        <v xml:space="preserve"> - NRNC-Lighting-Daylighting</v>
      </c>
      <c r="E163" s="24"/>
      <c r="F163" s="588"/>
      <c r="G163" s="588"/>
      <c r="H163" s="588"/>
      <c r="I163" s="588"/>
      <c r="J163" s="588"/>
      <c r="K163" s="588"/>
      <c r="L163" s="588"/>
      <c r="M163" s="588"/>
      <c r="N163" s="588"/>
      <c r="O163" s="588"/>
      <c r="P163" s="588"/>
      <c r="Q163" s="588"/>
      <c r="R163" s="588"/>
      <c r="S163" s="588"/>
      <c r="T163" s="588"/>
      <c r="U163" s="588"/>
      <c r="V163" s="588"/>
      <c r="W163" s="588"/>
      <c r="X163" s="588"/>
      <c r="Y163" s="588"/>
      <c r="Z163" s="588"/>
      <c r="AA163" s="588"/>
      <c r="AB163" s="588"/>
      <c r="AC163" s="588"/>
      <c r="AD163" s="588"/>
      <c r="AE163" s="588"/>
      <c r="AF163" s="588"/>
      <c r="AG163" s="588"/>
      <c r="AH163" s="588"/>
      <c r="AI163" s="588"/>
      <c r="AJ163" s="147"/>
      <c r="AK163" s="575"/>
      <c r="AL163" s="575"/>
      <c r="AM163" s="575"/>
      <c r="AN163" s="575"/>
      <c r="AO163" s="575"/>
      <c r="AP163" s="575"/>
      <c r="AQ163" s="575"/>
      <c r="AR163" s="575"/>
      <c r="AS163" s="575"/>
      <c r="AT163" s="575"/>
      <c r="AU163" s="575"/>
      <c r="AV163" s="575"/>
      <c r="AW163" s="575"/>
      <c r="AX163" s="575"/>
      <c r="AY163" s="575"/>
      <c r="AZ163" s="575"/>
      <c r="BA163" s="575"/>
      <c r="BB163" s="575"/>
      <c r="BC163" s="575"/>
      <c r="BD163" s="575"/>
      <c r="BE163" s="575"/>
      <c r="BF163" s="575"/>
      <c r="BG163" s="575"/>
      <c r="BH163" s="575"/>
      <c r="BI163" s="575"/>
      <c r="BJ163" s="575"/>
      <c r="BK163" s="575"/>
      <c r="BL163" s="575"/>
      <c r="BM163" s="575"/>
      <c r="BN163" s="575"/>
      <c r="BO163" s="147"/>
      <c r="BP163" s="582"/>
      <c r="BQ163" s="582"/>
      <c r="BR163" s="582"/>
      <c r="BS163" s="582"/>
      <c r="BT163" s="582"/>
      <c r="BU163" s="582"/>
      <c r="BV163" s="582"/>
      <c r="BW163" s="582"/>
      <c r="BX163" s="582"/>
      <c r="BY163" s="582"/>
      <c r="BZ163" s="582"/>
      <c r="CA163" s="582"/>
      <c r="CB163" s="582"/>
      <c r="CC163" s="582"/>
      <c r="CD163" s="582"/>
      <c r="CE163" s="582"/>
      <c r="CF163" s="582"/>
      <c r="CG163" s="582"/>
      <c r="CH163" s="582"/>
      <c r="CI163" s="582"/>
      <c r="CJ163" s="582"/>
      <c r="CK163" s="582"/>
      <c r="CL163" s="582"/>
      <c r="CM163" s="582"/>
      <c r="CN163" s="582"/>
      <c r="CO163" s="582"/>
      <c r="CP163" s="582"/>
      <c r="CQ163" s="582"/>
      <c r="CR163" s="582"/>
      <c r="CS163" s="582"/>
      <c r="CT163" s="218"/>
      <c r="CU163" s="582"/>
      <c r="CV163" s="582"/>
      <c r="CW163" s="582"/>
      <c r="CX163" s="582"/>
      <c r="CY163" s="582"/>
      <c r="CZ163" s="582"/>
      <c r="DA163" s="582"/>
      <c r="DB163" s="582"/>
      <c r="DC163" s="582"/>
      <c r="DD163" s="582"/>
      <c r="DE163" s="582"/>
      <c r="DF163" s="582"/>
      <c r="DG163" s="582"/>
      <c r="DH163" s="582"/>
      <c r="DI163" s="582"/>
      <c r="DJ163" s="582"/>
      <c r="DK163" s="582"/>
      <c r="DL163" s="582"/>
      <c r="DM163" s="582"/>
      <c r="DN163" s="582"/>
      <c r="DO163" s="582"/>
      <c r="DP163" s="582"/>
      <c r="DQ163" s="582"/>
      <c r="DR163" s="582"/>
      <c r="DS163" s="582"/>
      <c r="DT163" s="582"/>
      <c r="DU163" s="582"/>
      <c r="DV163" s="582"/>
      <c r="DW163" s="582"/>
      <c r="DX163" s="582"/>
      <c r="DY163" s="147"/>
      <c r="DZ163" s="575"/>
      <c r="EA163" s="575"/>
      <c r="EB163" s="575"/>
      <c r="EC163" s="575"/>
      <c r="ED163" s="575"/>
      <c r="EE163" s="575"/>
      <c r="EF163" s="575"/>
      <c r="EG163" s="575"/>
      <c r="EH163" s="575"/>
      <c r="EI163" s="575"/>
      <c r="EJ163" s="575"/>
      <c r="EK163" s="575"/>
      <c r="EL163" s="575"/>
      <c r="EM163" s="575"/>
      <c r="EN163" s="575"/>
      <c r="EO163" s="575"/>
      <c r="EP163" s="575"/>
      <c r="EQ163" s="575"/>
      <c r="ER163" s="575"/>
      <c r="ES163" s="575"/>
      <c r="ET163" s="575"/>
      <c r="EU163" s="575"/>
      <c r="EV163" s="575"/>
      <c r="EW163" s="575"/>
      <c r="EX163" s="575"/>
      <c r="EY163" s="575"/>
      <c r="EZ163" s="575"/>
      <c r="FA163" s="575"/>
      <c r="FB163" s="575"/>
      <c r="FC163" s="575"/>
      <c r="FD163" s="147"/>
      <c r="FE163" s="575"/>
      <c r="FF163" s="575"/>
      <c r="FG163" s="575"/>
      <c r="FH163" s="575"/>
      <c r="FI163" s="575"/>
      <c r="FJ163" s="575"/>
      <c r="FK163" s="575"/>
      <c r="FL163" s="575"/>
      <c r="FM163" s="575"/>
      <c r="FN163" s="575"/>
      <c r="FO163" s="575"/>
      <c r="FP163" s="575"/>
      <c r="FQ163" s="575"/>
      <c r="FR163" s="575"/>
      <c r="FS163" s="575"/>
      <c r="FT163" s="575"/>
      <c r="FU163" s="575"/>
      <c r="FV163" s="575"/>
      <c r="FW163" s="575"/>
      <c r="FX163" s="575"/>
      <c r="FY163" s="575"/>
      <c r="FZ163" s="575"/>
      <c r="GA163" s="575"/>
      <c r="GB163" s="575"/>
      <c r="GC163" s="575"/>
      <c r="GD163" s="575"/>
      <c r="GE163" s="575"/>
      <c r="GF163" s="575"/>
      <c r="GG163" s="575"/>
      <c r="GH163" s="575"/>
    </row>
    <row r="164" spans="1:190" x14ac:dyDescent="0.15">
      <c r="A164">
        <f t="shared" si="8"/>
        <v>156</v>
      </c>
      <c r="B164" s="156" t="str">
        <f ca="1">OFFSET(Inputs!$E$10,$A164,0)</f>
        <v>Std B44</v>
      </c>
      <c r="C164" s="44">
        <f ca="1">OFFSET(Inputs!$B$10,$A164,0)</f>
        <v>156</v>
      </c>
      <c r="D164" s="157" t="str">
        <f ca="1">OFFSET(Inputs!$D$10,$A164,0)&amp;" - "&amp;OFFSET(Inputs!$F$10,$A164,0)</f>
        <v xml:space="preserve"> - NRNC-Lighting-Indoor Lighting Controls</v>
      </c>
      <c r="E164" s="24"/>
      <c r="F164" s="588"/>
      <c r="G164" s="588"/>
      <c r="H164" s="588"/>
      <c r="I164" s="588"/>
      <c r="J164" s="588"/>
      <c r="K164" s="588"/>
      <c r="L164" s="588"/>
      <c r="M164" s="588"/>
      <c r="N164" s="588"/>
      <c r="O164" s="588"/>
      <c r="P164" s="588"/>
      <c r="Q164" s="588"/>
      <c r="R164" s="588"/>
      <c r="S164" s="588"/>
      <c r="T164" s="588"/>
      <c r="U164" s="588"/>
      <c r="V164" s="588"/>
      <c r="W164" s="588"/>
      <c r="X164" s="588"/>
      <c r="Y164" s="588"/>
      <c r="Z164" s="588"/>
      <c r="AA164" s="588"/>
      <c r="AB164" s="588"/>
      <c r="AC164" s="588"/>
      <c r="AD164" s="588"/>
      <c r="AE164" s="588"/>
      <c r="AF164" s="588"/>
      <c r="AG164" s="588"/>
      <c r="AH164" s="588"/>
      <c r="AI164" s="588"/>
      <c r="AJ164" s="147"/>
      <c r="AK164" s="575"/>
      <c r="AL164" s="575"/>
      <c r="AM164" s="575"/>
      <c r="AN164" s="575"/>
      <c r="AO164" s="575"/>
      <c r="AP164" s="575"/>
      <c r="AQ164" s="575"/>
      <c r="AR164" s="575"/>
      <c r="AS164" s="575"/>
      <c r="AT164" s="575"/>
      <c r="AU164" s="575"/>
      <c r="AV164" s="575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147"/>
      <c r="BP164" s="582"/>
      <c r="BQ164" s="582"/>
      <c r="BR164" s="582"/>
      <c r="BS164" s="582"/>
      <c r="BT164" s="582"/>
      <c r="BU164" s="582"/>
      <c r="BV164" s="582"/>
      <c r="BW164" s="582"/>
      <c r="BX164" s="582"/>
      <c r="BY164" s="582"/>
      <c r="BZ164" s="582"/>
      <c r="CA164" s="582"/>
      <c r="CB164" s="582"/>
      <c r="CC164" s="582"/>
      <c r="CD164" s="582"/>
      <c r="CE164" s="582"/>
      <c r="CF164" s="582"/>
      <c r="CG164" s="582"/>
      <c r="CH164" s="582"/>
      <c r="CI164" s="582"/>
      <c r="CJ164" s="582"/>
      <c r="CK164" s="582"/>
      <c r="CL164" s="582"/>
      <c r="CM164" s="582"/>
      <c r="CN164" s="582"/>
      <c r="CO164" s="582"/>
      <c r="CP164" s="582"/>
      <c r="CQ164" s="582"/>
      <c r="CR164" s="582"/>
      <c r="CS164" s="582"/>
      <c r="CT164" s="218"/>
      <c r="CU164" s="582"/>
      <c r="CV164" s="582"/>
      <c r="CW164" s="582"/>
      <c r="CX164" s="582"/>
      <c r="CY164" s="582"/>
      <c r="CZ164" s="582"/>
      <c r="DA164" s="582"/>
      <c r="DB164" s="582"/>
      <c r="DC164" s="582"/>
      <c r="DD164" s="582"/>
      <c r="DE164" s="582"/>
      <c r="DF164" s="582"/>
      <c r="DG164" s="582"/>
      <c r="DH164" s="582"/>
      <c r="DI164" s="582"/>
      <c r="DJ164" s="582"/>
      <c r="DK164" s="582"/>
      <c r="DL164" s="582"/>
      <c r="DM164" s="582"/>
      <c r="DN164" s="582"/>
      <c r="DO164" s="582"/>
      <c r="DP164" s="582"/>
      <c r="DQ164" s="582"/>
      <c r="DR164" s="582"/>
      <c r="DS164" s="582"/>
      <c r="DT164" s="582"/>
      <c r="DU164" s="582"/>
      <c r="DV164" s="582"/>
      <c r="DW164" s="582"/>
      <c r="DX164" s="582"/>
      <c r="DY164" s="147"/>
      <c r="DZ164" s="575"/>
      <c r="EA164" s="575"/>
      <c r="EB164" s="575"/>
      <c r="EC164" s="575"/>
      <c r="ED164" s="575"/>
      <c r="EE164" s="575"/>
      <c r="EF164" s="575"/>
      <c r="EG164" s="575"/>
      <c r="EH164" s="575"/>
      <c r="EI164" s="575"/>
      <c r="EJ164" s="575"/>
      <c r="EK164" s="575"/>
      <c r="EL164" s="575"/>
      <c r="EM164" s="575"/>
      <c r="EN164" s="575"/>
      <c r="EO164" s="575"/>
      <c r="EP164" s="575"/>
      <c r="EQ164" s="575"/>
      <c r="ER164" s="575"/>
      <c r="ES164" s="575"/>
      <c r="ET164" s="575"/>
      <c r="EU164" s="575"/>
      <c r="EV164" s="575"/>
      <c r="EW164" s="575"/>
      <c r="EX164" s="575"/>
      <c r="EY164" s="575"/>
      <c r="EZ164" s="575"/>
      <c r="FA164" s="575"/>
      <c r="FB164" s="575"/>
      <c r="FC164" s="575"/>
      <c r="FD164" s="147"/>
      <c r="FE164" s="575"/>
      <c r="FF164" s="575"/>
      <c r="FG164" s="575"/>
      <c r="FH164" s="575"/>
      <c r="FI164" s="575"/>
      <c r="FJ164" s="575"/>
      <c r="FK164" s="575"/>
      <c r="FL164" s="575"/>
      <c r="FM164" s="575"/>
      <c r="FN164" s="575"/>
      <c r="FO164" s="575"/>
      <c r="FP164" s="575"/>
      <c r="FQ164" s="575"/>
      <c r="FR164" s="575"/>
      <c r="FS164" s="575"/>
      <c r="FT164" s="575"/>
      <c r="FU164" s="575"/>
      <c r="FV164" s="575"/>
      <c r="FW164" s="575"/>
      <c r="FX164" s="575"/>
      <c r="FY164" s="575"/>
      <c r="FZ164" s="575"/>
      <c r="GA164" s="575"/>
      <c r="GB164" s="575"/>
      <c r="GC164" s="575"/>
      <c r="GD164" s="575"/>
      <c r="GE164" s="575"/>
      <c r="GF164" s="575"/>
      <c r="GG164" s="575"/>
      <c r="GH164" s="575"/>
    </row>
    <row r="165" spans="1:190" x14ac:dyDescent="0.15">
      <c r="A165">
        <f t="shared" si="8"/>
        <v>157</v>
      </c>
      <c r="B165" s="156" t="str">
        <f ca="1">OFFSET(Inputs!$E$10,$A165,0)</f>
        <v>Std B45</v>
      </c>
      <c r="C165" s="44">
        <f ca="1">OFFSET(Inputs!$B$10,$A165,0)</f>
        <v>157</v>
      </c>
      <c r="D165" s="157" t="str">
        <f ca="1">OFFSET(Inputs!$D$10,$A165,0)&amp;" - "&amp;OFFSET(Inputs!$F$10,$A165,0)</f>
        <v xml:space="preserve"> - NRNC-Lighting-Retail</v>
      </c>
      <c r="E165" s="24"/>
      <c r="F165" s="588"/>
      <c r="G165" s="588"/>
      <c r="H165" s="588"/>
      <c r="I165" s="588"/>
      <c r="J165" s="588"/>
      <c r="K165" s="588"/>
      <c r="L165" s="588"/>
      <c r="M165" s="588"/>
      <c r="N165" s="588"/>
      <c r="O165" s="588"/>
      <c r="P165" s="588"/>
      <c r="Q165" s="588"/>
      <c r="R165" s="588"/>
      <c r="S165" s="588"/>
      <c r="T165" s="588"/>
      <c r="U165" s="588"/>
      <c r="V165" s="588"/>
      <c r="W165" s="588"/>
      <c r="X165" s="588"/>
      <c r="Y165" s="588"/>
      <c r="Z165" s="588"/>
      <c r="AA165" s="588"/>
      <c r="AB165" s="588"/>
      <c r="AC165" s="588"/>
      <c r="AD165" s="588"/>
      <c r="AE165" s="588"/>
      <c r="AF165" s="588"/>
      <c r="AG165" s="588"/>
      <c r="AH165" s="588"/>
      <c r="AI165" s="588"/>
      <c r="AJ165" s="147"/>
      <c r="AK165" s="575"/>
      <c r="AL165" s="575"/>
      <c r="AM165" s="575"/>
      <c r="AN165" s="575"/>
      <c r="AO165" s="575"/>
      <c r="AP165" s="575"/>
      <c r="AQ165" s="575"/>
      <c r="AR165" s="575"/>
      <c r="AS165" s="575"/>
      <c r="AT165" s="575"/>
      <c r="AU165" s="575"/>
      <c r="AV165" s="575"/>
      <c r="AW165" s="575"/>
      <c r="AX165" s="575"/>
      <c r="AY165" s="575"/>
      <c r="AZ165" s="575"/>
      <c r="BA165" s="575"/>
      <c r="BB165" s="575"/>
      <c r="BC165" s="575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147"/>
      <c r="BP165" s="582"/>
      <c r="BQ165" s="582"/>
      <c r="BR165" s="582"/>
      <c r="BS165" s="582"/>
      <c r="BT165" s="582"/>
      <c r="BU165" s="582"/>
      <c r="BV165" s="582"/>
      <c r="BW165" s="582"/>
      <c r="BX165" s="582"/>
      <c r="BY165" s="582"/>
      <c r="BZ165" s="582"/>
      <c r="CA165" s="582"/>
      <c r="CB165" s="582"/>
      <c r="CC165" s="582"/>
      <c r="CD165" s="582"/>
      <c r="CE165" s="582"/>
      <c r="CF165" s="582"/>
      <c r="CG165" s="582"/>
      <c r="CH165" s="582"/>
      <c r="CI165" s="582"/>
      <c r="CJ165" s="582"/>
      <c r="CK165" s="582"/>
      <c r="CL165" s="582"/>
      <c r="CM165" s="582"/>
      <c r="CN165" s="582"/>
      <c r="CO165" s="582"/>
      <c r="CP165" s="582"/>
      <c r="CQ165" s="582"/>
      <c r="CR165" s="582"/>
      <c r="CS165" s="582"/>
      <c r="CT165" s="218"/>
      <c r="CU165" s="582"/>
      <c r="CV165" s="582"/>
      <c r="CW165" s="582"/>
      <c r="CX165" s="582"/>
      <c r="CY165" s="582"/>
      <c r="CZ165" s="582"/>
      <c r="DA165" s="582"/>
      <c r="DB165" s="582"/>
      <c r="DC165" s="582"/>
      <c r="DD165" s="582"/>
      <c r="DE165" s="582"/>
      <c r="DF165" s="582"/>
      <c r="DG165" s="582"/>
      <c r="DH165" s="582"/>
      <c r="DI165" s="582"/>
      <c r="DJ165" s="582"/>
      <c r="DK165" s="582"/>
      <c r="DL165" s="582"/>
      <c r="DM165" s="582"/>
      <c r="DN165" s="582"/>
      <c r="DO165" s="582"/>
      <c r="DP165" s="582"/>
      <c r="DQ165" s="582"/>
      <c r="DR165" s="582"/>
      <c r="DS165" s="582"/>
      <c r="DT165" s="582"/>
      <c r="DU165" s="582"/>
      <c r="DV165" s="582"/>
      <c r="DW165" s="582"/>
      <c r="DX165" s="582"/>
      <c r="DY165" s="147"/>
      <c r="DZ165" s="575"/>
      <c r="EA165" s="575"/>
      <c r="EB165" s="575"/>
      <c r="EC165" s="575"/>
      <c r="ED165" s="575"/>
      <c r="EE165" s="575"/>
      <c r="EF165" s="575"/>
      <c r="EG165" s="575"/>
      <c r="EH165" s="575"/>
      <c r="EI165" s="575"/>
      <c r="EJ165" s="575"/>
      <c r="EK165" s="575"/>
      <c r="EL165" s="575"/>
      <c r="EM165" s="575"/>
      <c r="EN165" s="575"/>
      <c r="EO165" s="575"/>
      <c r="EP165" s="575"/>
      <c r="EQ165" s="575"/>
      <c r="ER165" s="575"/>
      <c r="ES165" s="575"/>
      <c r="ET165" s="575"/>
      <c r="EU165" s="575"/>
      <c r="EV165" s="575"/>
      <c r="EW165" s="575"/>
      <c r="EX165" s="575"/>
      <c r="EY165" s="575"/>
      <c r="EZ165" s="575"/>
      <c r="FA165" s="575"/>
      <c r="FB165" s="575"/>
      <c r="FC165" s="575"/>
      <c r="FD165" s="147"/>
      <c r="FE165" s="575"/>
      <c r="FF165" s="575"/>
      <c r="FG165" s="575"/>
      <c r="FH165" s="575"/>
      <c r="FI165" s="575"/>
      <c r="FJ165" s="575"/>
      <c r="FK165" s="575"/>
      <c r="FL165" s="575"/>
      <c r="FM165" s="575"/>
      <c r="FN165" s="575"/>
      <c r="FO165" s="575"/>
      <c r="FP165" s="575"/>
      <c r="FQ165" s="575"/>
      <c r="FR165" s="575"/>
      <c r="FS165" s="575"/>
      <c r="FT165" s="575"/>
      <c r="FU165" s="575"/>
      <c r="FV165" s="575"/>
      <c r="FW165" s="575"/>
      <c r="FX165" s="575"/>
      <c r="FY165" s="575"/>
      <c r="FZ165" s="575"/>
      <c r="GA165" s="575"/>
      <c r="GB165" s="575"/>
      <c r="GC165" s="575"/>
      <c r="GD165" s="575"/>
      <c r="GE165" s="575"/>
      <c r="GF165" s="575"/>
      <c r="GG165" s="575"/>
      <c r="GH165" s="575"/>
    </row>
    <row r="166" spans="1:190" x14ac:dyDescent="0.15">
      <c r="A166">
        <f t="shared" si="8"/>
        <v>158</v>
      </c>
      <c r="B166" s="156" t="str">
        <f ca="1">OFFSET(Inputs!$E$10,$A166,0)</f>
        <v>Std B46</v>
      </c>
      <c r="C166" s="44">
        <f ca="1">OFFSET(Inputs!$B$10,$A166,0)</f>
        <v>158</v>
      </c>
      <c r="D166" s="157" t="str">
        <f ca="1">OFFSET(Inputs!$D$10,$A166,0)&amp;" - "&amp;OFFSET(Inputs!$F$10,$A166,0)</f>
        <v>2013 T-24 - NRNC-Lighting-Egress Lighting Control</v>
      </c>
      <c r="E166" s="24"/>
      <c r="F166" s="588">
        <v>0</v>
      </c>
      <c r="G166" s="588">
        <v>0</v>
      </c>
      <c r="H166" s="588">
        <v>0</v>
      </c>
      <c r="I166" s="588">
        <v>0</v>
      </c>
      <c r="J166" s="588">
        <v>0</v>
      </c>
      <c r="K166" s="588">
        <v>0</v>
      </c>
      <c r="L166" s="588">
        <v>0</v>
      </c>
      <c r="M166" s="588">
        <v>0</v>
      </c>
      <c r="N166" s="588">
        <v>0</v>
      </c>
      <c r="O166" s="588">
        <v>4.4208110848868927</v>
      </c>
      <c r="P166" s="588">
        <v>6.5861063101376152</v>
      </c>
      <c r="Q166" s="588">
        <v>6.5861063101376152</v>
      </c>
      <c r="R166" s="588">
        <v>6.5861063101376152</v>
      </c>
      <c r="S166" s="588">
        <v>6.5861063101376152</v>
      </c>
      <c r="T166" s="588">
        <v>6.5861063101376152</v>
      </c>
      <c r="U166" s="588">
        <v>6.5861063101376152</v>
      </c>
      <c r="V166" s="588">
        <v>6.5861063101376152</v>
      </c>
      <c r="W166" s="588">
        <v>6.5861063101376152</v>
      </c>
      <c r="X166" s="588">
        <v>6.5861063101376152</v>
      </c>
      <c r="Y166" s="588">
        <v>6.5861063101376152</v>
      </c>
      <c r="Z166" s="588">
        <v>6.5861063101376152</v>
      </c>
      <c r="AA166" s="588">
        <v>6.5861063101376152</v>
      </c>
      <c r="AB166" s="588">
        <v>6.5861063101376152</v>
      </c>
      <c r="AC166" s="588">
        <v>6.5861063101376152</v>
      </c>
      <c r="AD166" s="588">
        <v>6.5861063101376152</v>
      </c>
      <c r="AE166" s="588">
        <v>6.5861063101376152</v>
      </c>
      <c r="AF166" s="588">
        <v>6.5861063101376152</v>
      </c>
      <c r="AG166" s="588">
        <v>6.5861063101376152</v>
      </c>
      <c r="AH166" s="588">
        <v>6.5861063101376152</v>
      </c>
      <c r="AI166" s="588">
        <v>6.5861063101376152</v>
      </c>
      <c r="AJ166" s="147"/>
      <c r="AK166" s="575">
        <v>0</v>
      </c>
      <c r="AL166" s="575">
        <v>0</v>
      </c>
      <c r="AM166" s="575">
        <v>0</v>
      </c>
      <c r="AN166" s="575">
        <v>0</v>
      </c>
      <c r="AO166" s="575">
        <v>0</v>
      </c>
      <c r="AP166" s="575">
        <v>0</v>
      </c>
      <c r="AQ166" s="575">
        <v>0</v>
      </c>
      <c r="AR166" s="575">
        <v>0</v>
      </c>
      <c r="AS166" s="575">
        <v>0</v>
      </c>
      <c r="AT166" s="575">
        <v>2.2310418885876984</v>
      </c>
      <c r="AU166" s="575">
        <v>3.1652761065458281</v>
      </c>
      <c r="AV166" s="575">
        <v>3.0235892014958372</v>
      </c>
      <c r="AW166" s="575">
        <v>2.9006068383666377</v>
      </c>
      <c r="AX166" s="575">
        <v>2.7967966307062486</v>
      </c>
      <c r="AY166" s="575">
        <v>2.7116909649666501</v>
      </c>
      <c r="AZ166" s="575">
        <v>2.6424841598597242</v>
      </c>
      <c r="BA166" s="575">
        <v>2.5873057611933916</v>
      </c>
      <c r="BB166" s="575">
        <v>2.5442853147755726</v>
      </c>
      <c r="BC166" s="575">
        <v>2.5106171393181484</v>
      </c>
      <c r="BD166" s="575">
        <v>2.484430780629042</v>
      </c>
      <c r="BE166" s="575">
        <v>2.4647910116122116</v>
      </c>
      <c r="BF166" s="575">
        <v>2.4493597645275589</v>
      </c>
      <c r="BG166" s="575">
        <v>2.4376694258270644</v>
      </c>
      <c r="BH166" s="575">
        <v>2.429252381962709</v>
      </c>
      <c r="BI166" s="575">
        <v>2.4222381787424121</v>
      </c>
      <c r="BJ166" s="575">
        <v>2.4175620432622145</v>
      </c>
      <c r="BK166" s="575">
        <v>2.4133535213300363</v>
      </c>
      <c r="BL166" s="575">
        <v>2.410547840041918</v>
      </c>
      <c r="BM166" s="575">
        <v>2.4086773858498387</v>
      </c>
      <c r="BN166" s="575">
        <v>2.4068069316577594</v>
      </c>
      <c r="BO166" s="147"/>
      <c r="BP166" s="582">
        <v>0</v>
      </c>
      <c r="BQ166" s="582">
        <v>0</v>
      </c>
      <c r="BR166" s="582">
        <v>0</v>
      </c>
      <c r="BS166" s="582">
        <v>0</v>
      </c>
      <c r="BT166" s="582">
        <v>0</v>
      </c>
      <c r="BU166" s="582">
        <v>0</v>
      </c>
      <c r="BV166" s="582">
        <v>0</v>
      </c>
      <c r="BW166" s="582">
        <v>0</v>
      </c>
      <c r="BX166" s="582">
        <v>0</v>
      </c>
      <c r="BY166" s="582">
        <v>0</v>
      </c>
      <c r="BZ166" s="582">
        <v>0</v>
      </c>
      <c r="CA166" s="582">
        <v>0</v>
      </c>
      <c r="CB166" s="582">
        <v>0</v>
      </c>
      <c r="CC166" s="582">
        <v>0</v>
      </c>
      <c r="CD166" s="582">
        <v>0</v>
      </c>
      <c r="CE166" s="582">
        <v>0</v>
      </c>
      <c r="CF166" s="582">
        <v>0</v>
      </c>
      <c r="CG166" s="582">
        <v>0</v>
      </c>
      <c r="CH166" s="582">
        <v>0</v>
      </c>
      <c r="CI166" s="582">
        <v>0</v>
      </c>
      <c r="CJ166" s="582">
        <v>0</v>
      </c>
      <c r="CK166" s="582">
        <v>0</v>
      </c>
      <c r="CL166" s="582">
        <v>0</v>
      </c>
      <c r="CM166" s="582">
        <v>0</v>
      </c>
      <c r="CN166" s="582">
        <v>0</v>
      </c>
      <c r="CO166" s="582">
        <v>0</v>
      </c>
      <c r="CP166" s="582">
        <v>0</v>
      </c>
      <c r="CQ166" s="582">
        <v>0</v>
      </c>
      <c r="CR166" s="582">
        <v>0</v>
      </c>
      <c r="CS166" s="582">
        <v>0</v>
      </c>
      <c r="CT166" s="218"/>
      <c r="CU166" s="582">
        <v>0</v>
      </c>
      <c r="CV166" s="582">
        <v>0</v>
      </c>
      <c r="CW166" s="582">
        <v>0</v>
      </c>
      <c r="CX166" s="582">
        <v>0</v>
      </c>
      <c r="CY166" s="582">
        <v>0</v>
      </c>
      <c r="CZ166" s="582">
        <v>0</v>
      </c>
      <c r="DA166" s="582">
        <v>0</v>
      </c>
      <c r="DB166" s="582">
        <v>0</v>
      </c>
      <c r="DC166" s="582">
        <v>0</v>
      </c>
      <c r="DD166" s="582">
        <v>0</v>
      </c>
      <c r="DE166" s="582">
        <v>0</v>
      </c>
      <c r="DF166" s="582">
        <v>0</v>
      </c>
      <c r="DG166" s="582">
        <v>0</v>
      </c>
      <c r="DH166" s="582">
        <v>0</v>
      </c>
      <c r="DI166" s="582">
        <v>0</v>
      </c>
      <c r="DJ166" s="582">
        <v>0</v>
      </c>
      <c r="DK166" s="582">
        <v>0</v>
      </c>
      <c r="DL166" s="582">
        <v>0</v>
      </c>
      <c r="DM166" s="582">
        <v>0</v>
      </c>
      <c r="DN166" s="582">
        <v>0</v>
      </c>
      <c r="DO166" s="582">
        <v>0</v>
      </c>
      <c r="DP166" s="582">
        <v>0</v>
      </c>
      <c r="DQ166" s="582">
        <v>0</v>
      </c>
      <c r="DR166" s="582">
        <v>0</v>
      </c>
      <c r="DS166" s="582">
        <v>0</v>
      </c>
      <c r="DT166" s="582">
        <v>0</v>
      </c>
      <c r="DU166" s="582">
        <v>0</v>
      </c>
      <c r="DV166" s="582">
        <v>0</v>
      </c>
      <c r="DW166" s="582">
        <v>0</v>
      </c>
      <c r="DX166" s="582">
        <v>0</v>
      </c>
      <c r="DY166" s="147"/>
      <c r="DZ166" s="575">
        <v>0</v>
      </c>
      <c r="EA166" s="575">
        <v>0</v>
      </c>
      <c r="EB166" s="575">
        <v>0</v>
      </c>
      <c r="EC166" s="575">
        <v>0</v>
      </c>
      <c r="ED166" s="575">
        <v>0</v>
      </c>
      <c r="EE166" s="575">
        <v>0</v>
      </c>
      <c r="EF166" s="575">
        <v>0</v>
      </c>
      <c r="EG166" s="575">
        <v>0</v>
      </c>
      <c r="EH166" s="575">
        <v>0</v>
      </c>
      <c r="EI166" s="575">
        <v>0</v>
      </c>
      <c r="EJ166" s="575">
        <v>0</v>
      </c>
      <c r="EK166" s="575">
        <v>0</v>
      </c>
      <c r="EL166" s="575">
        <v>0</v>
      </c>
      <c r="EM166" s="575">
        <v>0</v>
      </c>
      <c r="EN166" s="575">
        <v>0</v>
      </c>
      <c r="EO166" s="575">
        <v>0</v>
      </c>
      <c r="EP166" s="575">
        <v>0</v>
      </c>
      <c r="EQ166" s="575">
        <v>0</v>
      </c>
      <c r="ER166" s="575">
        <v>0</v>
      </c>
      <c r="ES166" s="575">
        <v>0</v>
      </c>
      <c r="ET166" s="575">
        <v>0</v>
      </c>
      <c r="EU166" s="575">
        <v>0</v>
      </c>
      <c r="EV166" s="575">
        <v>0</v>
      </c>
      <c r="EW166" s="575">
        <v>0</v>
      </c>
      <c r="EX166" s="575">
        <v>0</v>
      </c>
      <c r="EY166" s="575">
        <v>0</v>
      </c>
      <c r="EZ166" s="575">
        <v>0</v>
      </c>
      <c r="FA166" s="575">
        <v>0</v>
      </c>
      <c r="FB166" s="575">
        <v>0</v>
      </c>
      <c r="FC166" s="575">
        <v>0</v>
      </c>
      <c r="FD166" s="147"/>
      <c r="FE166" s="575">
        <v>0</v>
      </c>
      <c r="FF166" s="575">
        <v>0</v>
      </c>
      <c r="FG166" s="575">
        <v>0</v>
      </c>
      <c r="FH166" s="575">
        <v>0</v>
      </c>
      <c r="FI166" s="575">
        <v>0</v>
      </c>
      <c r="FJ166" s="575">
        <v>0</v>
      </c>
      <c r="FK166" s="575">
        <v>0</v>
      </c>
      <c r="FL166" s="575">
        <v>0</v>
      </c>
      <c r="FM166" s="575">
        <v>0</v>
      </c>
      <c r="FN166" s="575">
        <v>0</v>
      </c>
      <c r="FO166" s="575">
        <v>0</v>
      </c>
      <c r="FP166" s="575">
        <v>0</v>
      </c>
      <c r="FQ166" s="575">
        <v>0</v>
      </c>
      <c r="FR166" s="575">
        <v>0</v>
      </c>
      <c r="FS166" s="575">
        <v>0</v>
      </c>
      <c r="FT166" s="575">
        <v>0</v>
      </c>
      <c r="FU166" s="575">
        <v>0</v>
      </c>
      <c r="FV166" s="575">
        <v>0</v>
      </c>
      <c r="FW166" s="575">
        <v>0</v>
      </c>
      <c r="FX166" s="575">
        <v>0</v>
      </c>
      <c r="FY166" s="575">
        <v>0</v>
      </c>
      <c r="FZ166" s="575">
        <v>0</v>
      </c>
      <c r="GA166" s="575">
        <v>0</v>
      </c>
      <c r="GB166" s="575">
        <v>0</v>
      </c>
      <c r="GC166" s="575">
        <v>0</v>
      </c>
      <c r="GD166" s="575">
        <v>0</v>
      </c>
      <c r="GE166" s="575">
        <v>0</v>
      </c>
      <c r="GF166" s="575">
        <v>0</v>
      </c>
      <c r="GG166" s="575">
        <v>0</v>
      </c>
      <c r="GH166" s="575">
        <v>0</v>
      </c>
    </row>
    <row r="167" spans="1:190" x14ac:dyDescent="0.15">
      <c r="A167">
        <f t="shared" si="8"/>
        <v>159</v>
      </c>
      <c r="B167" s="156" t="str">
        <f ca="1">OFFSET(Inputs!$E$10,$A167,0)</f>
        <v>Std B47</v>
      </c>
      <c r="C167" s="44">
        <f ca="1">OFFSET(Inputs!$B$10,$A167,0)</f>
        <v>159</v>
      </c>
      <c r="D167" s="157" t="str">
        <f ca="1">OFFSET(Inputs!$D$10,$A167,0)&amp;" - "&amp;OFFSET(Inputs!$F$10,$A167,0)</f>
        <v>2013 T-24 - NRNC-Lighting-MF Building Corridors</v>
      </c>
      <c r="E167" s="24"/>
      <c r="F167" s="588">
        <v>0</v>
      </c>
      <c r="G167" s="588">
        <v>0</v>
      </c>
      <c r="H167" s="588">
        <v>0</v>
      </c>
      <c r="I167" s="588">
        <v>0</v>
      </c>
      <c r="J167" s="588">
        <v>0</v>
      </c>
      <c r="K167" s="588">
        <v>0</v>
      </c>
      <c r="L167" s="588">
        <v>0</v>
      </c>
      <c r="M167" s="588">
        <v>0</v>
      </c>
      <c r="N167" s="588">
        <v>0</v>
      </c>
      <c r="O167" s="588">
        <v>0.95585093626242112</v>
      </c>
      <c r="P167" s="588">
        <v>1.4240228234113619</v>
      </c>
      <c r="Q167" s="588">
        <v>1.4240228234113619</v>
      </c>
      <c r="R167" s="588">
        <v>1.4240228234113619</v>
      </c>
      <c r="S167" s="588">
        <v>1.4240228234113619</v>
      </c>
      <c r="T167" s="588">
        <v>1.4240228234113619</v>
      </c>
      <c r="U167" s="588">
        <v>1.4240228234113619</v>
      </c>
      <c r="V167" s="588">
        <v>1.4240228234113619</v>
      </c>
      <c r="W167" s="588">
        <v>1.4240228234113619</v>
      </c>
      <c r="X167" s="588">
        <v>1.4240228234113619</v>
      </c>
      <c r="Y167" s="588">
        <v>1.4240228234113619</v>
      </c>
      <c r="Z167" s="588">
        <v>1.4240228234113619</v>
      </c>
      <c r="AA167" s="588">
        <v>1.4240228234113619</v>
      </c>
      <c r="AB167" s="588">
        <v>1.4240228234113619</v>
      </c>
      <c r="AC167" s="588">
        <v>1.4240228234113619</v>
      </c>
      <c r="AD167" s="588">
        <v>1.4240228234113619</v>
      </c>
      <c r="AE167" s="588">
        <v>1.4240228234113619</v>
      </c>
      <c r="AF167" s="588">
        <v>1.4240228234113619</v>
      </c>
      <c r="AG167" s="588">
        <v>1.4240228234113619</v>
      </c>
      <c r="AH167" s="588">
        <v>1.4240228234113619</v>
      </c>
      <c r="AI167" s="588">
        <v>1.4240228234113619</v>
      </c>
      <c r="AJ167" s="147"/>
      <c r="AK167" s="575">
        <v>0</v>
      </c>
      <c r="AL167" s="575">
        <v>0</v>
      </c>
      <c r="AM167" s="575">
        <v>0</v>
      </c>
      <c r="AN167" s="575">
        <v>0</v>
      </c>
      <c r="AO167" s="575">
        <v>0</v>
      </c>
      <c r="AP167" s="575">
        <v>0</v>
      </c>
      <c r="AQ167" s="575">
        <v>0</v>
      </c>
      <c r="AR167" s="575">
        <v>0</v>
      </c>
      <c r="AS167" s="575">
        <v>0</v>
      </c>
      <c r="AT167" s="575">
        <v>0.48238738030168349</v>
      </c>
      <c r="AU167" s="575">
        <v>0.68438394490867704</v>
      </c>
      <c r="AV167" s="575">
        <v>0.65374894190862842</v>
      </c>
      <c r="AW167" s="575">
        <v>0.62715816372706812</v>
      </c>
      <c r="AX167" s="575">
        <v>0.60471271598445819</v>
      </c>
      <c r="AY167" s="575">
        <v>0.58631149306033659</v>
      </c>
      <c r="AZ167" s="575">
        <v>0.57134786123193004</v>
      </c>
      <c r="BA167" s="575">
        <v>0.55941739801738966</v>
      </c>
      <c r="BB167" s="575">
        <v>0.55011568093486662</v>
      </c>
      <c r="BC167" s="575">
        <v>0.5428360762615877</v>
      </c>
      <c r="BD167" s="575">
        <v>0.53717416151570418</v>
      </c>
      <c r="BE167" s="575">
        <v>0.53292772545629152</v>
      </c>
      <c r="BF167" s="575">
        <v>0.52959123998103863</v>
      </c>
      <c r="BG167" s="575">
        <v>0.52706359946948345</v>
      </c>
      <c r="BH167" s="575">
        <v>0.52524369830116391</v>
      </c>
      <c r="BI167" s="575">
        <v>0.52372711399423066</v>
      </c>
      <c r="BJ167" s="575">
        <v>0.52271605778960861</v>
      </c>
      <c r="BK167" s="575">
        <v>0.52180610720544873</v>
      </c>
      <c r="BL167" s="575">
        <v>0.52119947348267548</v>
      </c>
      <c r="BM167" s="575">
        <v>0.52079505100082668</v>
      </c>
      <c r="BN167" s="575">
        <v>0.52039062851897788</v>
      </c>
      <c r="BO167" s="147"/>
      <c r="BP167" s="582">
        <v>0</v>
      </c>
      <c r="BQ167" s="582">
        <v>0</v>
      </c>
      <c r="BR167" s="582">
        <v>0</v>
      </c>
      <c r="BS167" s="582">
        <v>0</v>
      </c>
      <c r="BT167" s="582">
        <v>0</v>
      </c>
      <c r="BU167" s="582">
        <v>0</v>
      </c>
      <c r="BV167" s="582">
        <v>0</v>
      </c>
      <c r="BW167" s="582">
        <v>0</v>
      </c>
      <c r="BX167" s="582">
        <v>0</v>
      </c>
      <c r="BY167" s="582">
        <v>0.1151773705541984</v>
      </c>
      <c r="BZ167" s="582">
        <v>0.17159077653992819</v>
      </c>
      <c r="CA167" s="582">
        <v>0.17159077653992819</v>
      </c>
      <c r="CB167" s="582">
        <v>0.17159077653992819</v>
      </c>
      <c r="CC167" s="582">
        <v>0.17159077653992819</v>
      </c>
      <c r="CD167" s="582">
        <v>0.17159077653992819</v>
      </c>
      <c r="CE167" s="582">
        <v>0.17159077653992819</v>
      </c>
      <c r="CF167" s="582">
        <v>0.17159077653992819</v>
      </c>
      <c r="CG167" s="582">
        <v>0.17159077653992819</v>
      </c>
      <c r="CH167" s="582">
        <v>0.17159077653992819</v>
      </c>
      <c r="CI167" s="582">
        <v>0.17159077653992819</v>
      </c>
      <c r="CJ167" s="582">
        <v>0.17159077653992819</v>
      </c>
      <c r="CK167" s="582">
        <v>0.17159077653992819</v>
      </c>
      <c r="CL167" s="582">
        <v>0.17159077653992819</v>
      </c>
      <c r="CM167" s="582">
        <v>0.17159077653992819</v>
      </c>
      <c r="CN167" s="582">
        <v>0.17159077653992819</v>
      </c>
      <c r="CO167" s="582">
        <v>0.17159077653992819</v>
      </c>
      <c r="CP167" s="582">
        <v>0.17159077653992819</v>
      </c>
      <c r="CQ167" s="582">
        <v>0.17159077653992819</v>
      </c>
      <c r="CR167" s="582">
        <v>0.17159077653992819</v>
      </c>
      <c r="CS167" s="582">
        <v>0.17159077653992819</v>
      </c>
      <c r="CT167" s="218"/>
      <c r="CU167" s="582">
        <v>0</v>
      </c>
      <c r="CV167" s="582">
        <v>0</v>
      </c>
      <c r="CW167" s="582">
        <v>0</v>
      </c>
      <c r="CX167" s="582">
        <v>0</v>
      </c>
      <c r="CY167" s="582">
        <v>0</v>
      </c>
      <c r="CZ167" s="582">
        <v>0</v>
      </c>
      <c r="DA167" s="582">
        <v>0</v>
      </c>
      <c r="DB167" s="582">
        <v>0</v>
      </c>
      <c r="DC167" s="582">
        <v>0</v>
      </c>
      <c r="DD167" s="582">
        <v>5.812633324284619E-2</v>
      </c>
      <c r="DE167" s="582">
        <v>8.2466355614312939E-2</v>
      </c>
      <c r="DF167" s="582">
        <v>7.8774923238609476E-2</v>
      </c>
      <c r="DG167" s="582">
        <v>7.5570808668279393E-2</v>
      </c>
      <c r="DH167" s="582">
        <v>7.286619484845705E-2</v>
      </c>
      <c r="DI167" s="582">
        <v>7.06488988340081E-2</v>
      </c>
      <c r="DJ167" s="582">
        <v>6.8845822954126529E-2</v>
      </c>
      <c r="DK167" s="582">
        <v>6.740823542827501E-2</v>
      </c>
      <c r="DL167" s="582">
        <v>6.628740447591619E-2</v>
      </c>
      <c r="DM167" s="582">
        <v>6.5410232426244094E-2</v>
      </c>
      <c r="DN167" s="582">
        <v>6.4727987498721329E-2</v>
      </c>
      <c r="DO167" s="582">
        <v>6.4216303803079272E-2</v>
      </c>
      <c r="DP167" s="582">
        <v>6.3814266613646212E-2</v>
      </c>
      <c r="DQ167" s="582">
        <v>6.3509692985287844E-2</v>
      </c>
      <c r="DR167" s="582">
        <v>6.3290399972869824E-2</v>
      </c>
      <c r="DS167" s="582">
        <v>6.3107655795854783E-2</v>
      </c>
      <c r="DT167" s="582">
        <v>6.2985826344511442E-2</v>
      </c>
      <c r="DU167" s="582">
        <v>6.2876179838302418E-2</v>
      </c>
      <c r="DV167" s="582">
        <v>6.2803082167496416E-2</v>
      </c>
      <c r="DW167" s="582">
        <v>6.2754350386959076E-2</v>
      </c>
      <c r="DX167" s="582">
        <v>6.2705618606421737E-2</v>
      </c>
      <c r="DY167" s="147"/>
      <c r="DZ167" s="575">
        <v>0</v>
      </c>
      <c r="EA167" s="575">
        <v>0</v>
      </c>
      <c r="EB167" s="575">
        <v>0</v>
      </c>
      <c r="EC167" s="575">
        <v>0</v>
      </c>
      <c r="ED167" s="575">
        <v>0</v>
      </c>
      <c r="EE167" s="575">
        <v>0</v>
      </c>
      <c r="EF167" s="575">
        <v>0</v>
      </c>
      <c r="EG167" s="575">
        <v>0</v>
      </c>
      <c r="EH167" s="575">
        <v>0</v>
      </c>
      <c r="EI167" s="575">
        <v>-4.1136686313968532E-3</v>
      </c>
      <c r="EJ167" s="575">
        <v>-6.1285267365708222E-3</v>
      </c>
      <c r="EK167" s="575">
        <v>-6.1285267365708222E-3</v>
      </c>
      <c r="EL167" s="575">
        <v>-6.1285267365708222E-3</v>
      </c>
      <c r="EM167" s="575">
        <v>-6.1285267365708222E-3</v>
      </c>
      <c r="EN167" s="575">
        <v>-6.1285267365708222E-3</v>
      </c>
      <c r="EO167" s="575">
        <v>-6.1285267365708222E-3</v>
      </c>
      <c r="EP167" s="575">
        <v>-6.1285267365708222E-3</v>
      </c>
      <c r="EQ167" s="575">
        <v>-6.1285267365708222E-3</v>
      </c>
      <c r="ER167" s="575">
        <v>-6.1285267365708222E-3</v>
      </c>
      <c r="ES167" s="575">
        <v>-6.1285267365708222E-3</v>
      </c>
      <c r="ET167" s="575">
        <v>-6.1285267365708222E-3</v>
      </c>
      <c r="EU167" s="575">
        <v>-6.1285267365708222E-3</v>
      </c>
      <c r="EV167" s="575">
        <v>-6.1285267365708222E-3</v>
      </c>
      <c r="EW167" s="575">
        <v>-6.1285267365708222E-3</v>
      </c>
      <c r="EX167" s="575">
        <v>-6.1285267365708222E-3</v>
      </c>
      <c r="EY167" s="575">
        <v>-6.1285267365708222E-3</v>
      </c>
      <c r="EZ167" s="575">
        <v>-6.1285267365708222E-3</v>
      </c>
      <c r="FA167" s="575">
        <v>-6.1285267365708222E-3</v>
      </c>
      <c r="FB167" s="575">
        <v>-6.1285267365708222E-3</v>
      </c>
      <c r="FC167" s="575">
        <v>-6.1285267365708222E-3</v>
      </c>
      <c r="FD167" s="147"/>
      <c r="FE167" s="575">
        <v>0</v>
      </c>
      <c r="FF167" s="575">
        <v>0</v>
      </c>
      <c r="FG167" s="575">
        <v>0</v>
      </c>
      <c r="FH167" s="575">
        <v>0</v>
      </c>
      <c r="FI167" s="575">
        <v>0</v>
      </c>
      <c r="FJ167" s="575">
        <v>0</v>
      </c>
      <c r="FK167" s="575">
        <v>0</v>
      </c>
      <c r="FL167" s="575">
        <v>0</v>
      </c>
      <c r="FM167" s="575">
        <v>0</v>
      </c>
      <c r="FN167" s="575">
        <v>-2.0760369208697874E-3</v>
      </c>
      <c r="FO167" s="575">
        <v>-2.9453638210692008E-3</v>
      </c>
      <c r="FP167" s="575">
        <v>-2.8135208253853524E-3</v>
      </c>
      <c r="FQ167" s="575">
        <v>-2.6990828456333656E-3</v>
      </c>
      <c r="FR167" s="575">
        <v>-2.6024850072115364E-3</v>
      </c>
      <c r="FS167" s="575">
        <v>-2.5232921847215674E-3</v>
      </c>
      <c r="FT167" s="575">
        <v>-2.4588936257736818E-3</v>
      </c>
      <c r="FU167" s="575">
        <v>-2.4075488287746915E-3</v>
      </c>
      <c r="FV167" s="575">
        <v>-2.367517292131411E-3</v>
      </c>
      <c r="FW167" s="575">
        <v>-2.336188263454061E-3</v>
      </c>
      <c r="FX167" s="575">
        <v>-2.3118212411494554E-3</v>
      </c>
      <c r="FY167" s="575">
        <v>-2.2935459744210011E-3</v>
      </c>
      <c r="FZ167" s="575">
        <v>-2.2791868362772153E-3</v>
      </c>
      <c r="GA167" s="575">
        <v>-2.2683087013198023E-3</v>
      </c>
      <c r="GB167" s="575">
        <v>-2.2604764441504646E-3</v>
      </c>
      <c r="GC167" s="575">
        <v>-2.253949563176017E-3</v>
      </c>
      <c r="GD167" s="575">
        <v>-2.2495983091930516E-3</v>
      </c>
      <c r="GE167" s="575">
        <v>-2.245682180608383E-3</v>
      </c>
      <c r="GF167" s="575">
        <v>-2.2430714282186035E-3</v>
      </c>
      <c r="GG167" s="575">
        <v>-2.2413309266254176E-3</v>
      </c>
      <c r="GH167" s="575">
        <v>-2.2395904250322313E-3</v>
      </c>
    </row>
    <row r="168" spans="1:190" x14ac:dyDescent="0.15">
      <c r="A168">
        <f t="shared" si="8"/>
        <v>160</v>
      </c>
      <c r="B168" s="156" t="str">
        <f ca="1">OFFSET(Inputs!$E$10,$A168,0)</f>
        <v>Std B48</v>
      </c>
      <c r="C168" s="44">
        <f ca="1">OFFSET(Inputs!$B$10,$A168,0)</f>
        <v>160</v>
      </c>
      <c r="D168" s="157" t="str">
        <f ca="1">OFFSET(Inputs!$D$10,$A168,0)&amp;" - "&amp;OFFSET(Inputs!$F$10,$A168,0)</f>
        <v xml:space="preserve"> - NRNC-Lighting-Hotel Corridors</v>
      </c>
      <c r="E168" s="24"/>
      <c r="F168" s="588"/>
      <c r="G168" s="588"/>
      <c r="H168" s="588"/>
      <c r="I168" s="588"/>
      <c r="J168" s="588"/>
      <c r="K168" s="588"/>
      <c r="L168" s="588"/>
      <c r="M168" s="588"/>
      <c r="N168" s="588"/>
      <c r="O168" s="588"/>
      <c r="P168" s="588"/>
      <c r="Q168" s="588"/>
      <c r="R168" s="588"/>
      <c r="S168" s="588"/>
      <c r="T168" s="588"/>
      <c r="U168" s="588"/>
      <c r="V168" s="588"/>
      <c r="W168" s="588"/>
      <c r="X168" s="588"/>
      <c r="Y168" s="588"/>
      <c r="Z168" s="588"/>
      <c r="AA168" s="588"/>
      <c r="AB168" s="588"/>
      <c r="AC168" s="588"/>
      <c r="AD168" s="588"/>
      <c r="AE168" s="588"/>
      <c r="AF168" s="588"/>
      <c r="AG168" s="588"/>
      <c r="AH168" s="588"/>
      <c r="AI168" s="588"/>
      <c r="AJ168" s="147"/>
      <c r="AK168" s="575"/>
      <c r="AL168" s="575"/>
      <c r="AM168" s="575"/>
      <c r="AN168" s="575"/>
      <c r="AO168" s="575"/>
      <c r="AP168" s="575"/>
      <c r="AQ168" s="575"/>
      <c r="AR168" s="575"/>
      <c r="AS168" s="575"/>
      <c r="AT168" s="575"/>
      <c r="AU168" s="575"/>
      <c r="AV168" s="575"/>
      <c r="AW168" s="575"/>
      <c r="AX168" s="575"/>
      <c r="AY168" s="575"/>
      <c r="AZ168" s="575"/>
      <c r="BA168" s="575"/>
      <c r="BB168" s="575"/>
      <c r="BC168" s="575"/>
      <c r="BD168" s="575"/>
      <c r="BE168" s="575"/>
      <c r="BF168" s="575"/>
      <c r="BG168" s="575"/>
      <c r="BH168" s="575"/>
      <c r="BI168" s="575"/>
      <c r="BJ168" s="575"/>
      <c r="BK168" s="575"/>
      <c r="BL168" s="575"/>
      <c r="BM168" s="575"/>
      <c r="BN168" s="575"/>
      <c r="BO168" s="147"/>
      <c r="BP168" s="582"/>
      <c r="BQ168" s="582"/>
      <c r="BR168" s="582"/>
      <c r="BS168" s="582"/>
      <c r="BT168" s="582"/>
      <c r="BU168" s="582"/>
      <c r="BV168" s="582"/>
      <c r="BW168" s="582"/>
      <c r="BX168" s="582"/>
      <c r="BY168" s="582"/>
      <c r="BZ168" s="582"/>
      <c r="CA168" s="582"/>
      <c r="CB168" s="582"/>
      <c r="CC168" s="582"/>
      <c r="CD168" s="582"/>
      <c r="CE168" s="582"/>
      <c r="CF168" s="582"/>
      <c r="CG168" s="582"/>
      <c r="CH168" s="582"/>
      <c r="CI168" s="582"/>
      <c r="CJ168" s="582"/>
      <c r="CK168" s="582"/>
      <c r="CL168" s="582"/>
      <c r="CM168" s="582"/>
      <c r="CN168" s="582"/>
      <c r="CO168" s="582"/>
      <c r="CP168" s="582"/>
      <c r="CQ168" s="582"/>
      <c r="CR168" s="582"/>
      <c r="CS168" s="582"/>
      <c r="CT168" s="218"/>
      <c r="CU168" s="582"/>
      <c r="CV168" s="582"/>
      <c r="CW168" s="582"/>
      <c r="CX168" s="582"/>
      <c r="CY168" s="582"/>
      <c r="CZ168" s="582"/>
      <c r="DA168" s="582"/>
      <c r="DB168" s="582"/>
      <c r="DC168" s="582"/>
      <c r="DD168" s="582"/>
      <c r="DE168" s="582"/>
      <c r="DF168" s="582"/>
      <c r="DG168" s="582"/>
      <c r="DH168" s="582"/>
      <c r="DI168" s="582"/>
      <c r="DJ168" s="582"/>
      <c r="DK168" s="582"/>
      <c r="DL168" s="582"/>
      <c r="DM168" s="582"/>
      <c r="DN168" s="582"/>
      <c r="DO168" s="582"/>
      <c r="DP168" s="582"/>
      <c r="DQ168" s="582"/>
      <c r="DR168" s="582"/>
      <c r="DS168" s="582"/>
      <c r="DT168" s="582"/>
      <c r="DU168" s="582"/>
      <c r="DV168" s="582"/>
      <c r="DW168" s="582"/>
      <c r="DX168" s="582"/>
      <c r="DY168" s="147"/>
      <c r="DZ168" s="575"/>
      <c r="EA168" s="575"/>
      <c r="EB168" s="575"/>
      <c r="EC168" s="575"/>
      <c r="ED168" s="575"/>
      <c r="EE168" s="575"/>
      <c r="EF168" s="575"/>
      <c r="EG168" s="575"/>
      <c r="EH168" s="575"/>
      <c r="EI168" s="575"/>
      <c r="EJ168" s="575"/>
      <c r="EK168" s="575"/>
      <c r="EL168" s="575"/>
      <c r="EM168" s="575"/>
      <c r="EN168" s="575"/>
      <c r="EO168" s="575"/>
      <c r="EP168" s="575"/>
      <c r="EQ168" s="575"/>
      <c r="ER168" s="575"/>
      <c r="ES168" s="575"/>
      <c r="ET168" s="575"/>
      <c r="EU168" s="575"/>
      <c r="EV168" s="575"/>
      <c r="EW168" s="575"/>
      <c r="EX168" s="575"/>
      <c r="EY168" s="575"/>
      <c r="EZ168" s="575"/>
      <c r="FA168" s="575"/>
      <c r="FB168" s="575"/>
      <c r="FC168" s="575"/>
      <c r="FD168" s="147"/>
      <c r="FE168" s="575"/>
      <c r="FF168" s="575"/>
      <c r="FG168" s="575"/>
      <c r="FH168" s="575"/>
      <c r="FI168" s="575"/>
      <c r="FJ168" s="575"/>
      <c r="FK168" s="575"/>
      <c r="FL168" s="575"/>
      <c r="FM168" s="575"/>
      <c r="FN168" s="575"/>
      <c r="FO168" s="575"/>
      <c r="FP168" s="575"/>
      <c r="FQ168" s="575"/>
      <c r="FR168" s="575"/>
      <c r="FS168" s="575"/>
      <c r="FT168" s="575"/>
      <c r="FU168" s="575"/>
      <c r="FV168" s="575"/>
      <c r="FW168" s="575"/>
      <c r="FX168" s="575"/>
      <c r="FY168" s="575"/>
      <c r="FZ168" s="575"/>
      <c r="GA168" s="575"/>
      <c r="GB168" s="575"/>
      <c r="GC168" s="575"/>
      <c r="GD168" s="575"/>
      <c r="GE168" s="575"/>
      <c r="GF168" s="575"/>
      <c r="GG168" s="575"/>
      <c r="GH168" s="575"/>
    </row>
    <row r="169" spans="1:190" x14ac:dyDescent="0.15">
      <c r="A169">
        <f t="shared" si="8"/>
        <v>161</v>
      </c>
      <c r="B169" s="156" t="str">
        <f ca="1">OFFSET(Inputs!$E$10,$A169,0)</f>
        <v>Std B49</v>
      </c>
      <c r="C169" s="44">
        <f ca="1">OFFSET(Inputs!$B$10,$A169,0)</f>
        <v>161</v>
      </c>
      <c r="D169" s="157" t="str">
        <f ca="1">OFFSET(Inputs!$D$10,$A169,0)&amp;" - "&amp;OFFSET(Inputs!$F$10,$A169,0)</f>
        <v xml:space="preserve"> - NRNC-Lighting-Warehouses and Libraries</v>
      </c>
      <c r="E169" s="24"/>
      <c r="F169" s="588"/>
      <c r="G169" s="588"/>
      <c r="H169" s="588"/>
      <c r="I169" s="588"/>
      <c r="J169" s="588"/>
      <c r="K169" s="588"/>
      <c r="L169" s="588"/>
      <c r="M169" s="588"/>
      <c r="N169" s="588"/>
      <c r="O169" s="588"/>
      <c r="P169" s="588"/>
      <c r="Q169" s="588"/>
      <c r="R169" s="588"/>
      <c r="S169" s="588"/>
      <c r="T169" s="588"/>
      <c r="U169" s="588"/>
      <c r="V169" s="588"/>
      <c r="W169" s="588"/>
      <c r="X169" s="588"/>
      <c r="Y169" s="588"/>
      <c r="Z169" s="588"/>
      <c r="AA169" s="588"/>
      <c r="AB169" s="588"/>
      <c r="AC169" s="588"/>
      <c r="AD169" s="588"/>
      <c r="AE169" s="588"/>
      <c r="AF169" s="588"/>
      <c r="AG169" s="588"/>
      <c r="AH169" s="588"/>
      <c r="AI169" s="588"/>
      <c r="AJ169" s="147"/>
      <c r="AK169" s="575"/>
      <c r="AL169" s="575"/>
      <c r="AM169" s="575"/>
      <c r="AN169" s="575"/>
      <c r="AO169" s="575"/>
      <c r="AP169" s="575"/>
      <c r="AQ169" s="575"/>
      <c r="AR169" s="575"/>
      <c r="AS169" s="575"/>
      <c r="AT169" s="575"/>
      <c r="AU169" s="575"/>
      <c r="AV169" s="575"/>
      <c r="AW169" s="575"/>
      <c r="AX169" s="575"/>
      <c r="AY169" s="575"/>
      <c r="AZ169" s="575"/>
      <c r="BA169" s="575"/>
      <c r="BB169" s="575"/>
      <c r="BC169" s="575"/>
      <c r="BD169" s="575"/>
      <c r="BE169" s="575"/>
      <c r="BF169" s="575"/>
      <c r="BG169" s="575"/>
      <c r="BH169" s="575"/>
      <c r="BI169" s="575"/>
      <c r="BJ169" s="575"/>
      <c r="BK169" s="575"/>
      <c r="BL169" s="575"/>
      <c r="BM169" s="575"/>
      <c r="BN169" s="575"/>
      <c r="BO169" s="147"/>
      <c r="BP169" s="582"/>
      <c r="BQ169" s="582"/>
      <c r="BR169" s="582"/>
      <c r="BS169" s="582"/>
      <c r="BT169" s="582"/>
      <c r="BU169" s="582"/>
      <c r="BV169" s="582"/>
      <c r="BW169" s="582"/>
      <c r="BX169" s="582"/>
      <c r="BY169" s="582"/>
      <c r="BZ169" s="582"/>
      <c r="CA169" s="582"/>
      <c r="CB169" s="582"/>
      <c r="CC169" s="582"/>
      <c r="CD169" s="582"/>
      <c r="CE169" s="582"/>
      <c r="CF169" s="582"/>
      <c r="CG169" s="582"/>
      <c r="CH169" s="582"/>
      <c r="CI169" s="582"/>
      <c r="CJ169" s="582"/>
      <c r="CK169" s="582"/>
      <c r="CL169" s="582"/>
      <c r="CM169" s="582"/>
      <c r="CN169" s="582"/>
      <c r="CO169" s="582"/>
      <c r="CP169" s="582"/>
      <c r="CQ169" s="582"/>
      <c r="CR169" s="582"/>
      <c r="CS169" s="582"/>
      <c r="CT169" s="218"/>
      <c r="CU169" s="582"/>
      <c r="CV169" s="582"/>
      <c r="CW169" s="582"/>
      <c r="CX169" s="582"/>
      <c r="CY169" s="582"/>
      <c r="CZ169" s="582"/>
      <c r="DA169" s="582"/>
      <c r="DB169" s="582"/>
      <c r="DC169" s="582"/>
      <c r="DD169" s="582"/>
      <c r="DE169" s="582"/>
      <c r="DF169" s="582"/>
      <c r="DG169" s="582"/>
      <c r="DH169" s="582"/>
      <c r="DI169" s="582"/>
      <c r="DJ169" s="582"/>
      <c r="DK169" s="582"/>
      <c r="DL169" s="582"/>
      <c r="DM169" s="582"/>
      <c r="DN169" s="582"/>
      <c r="DO169" s="582"/>
      <c r="DP169" s="582"/>
      <c r="DQ169" s="582"/>
      <c r="DR169" s="582"/>
      <c r="DS169" s="582"/>
      <c r="DT169" s="582"/>
      <c r="DU169" s="582"/>
      <c r="DV169" s="582"/>
      <c r="DW169" s="582"/>
      <c r="DX169" s="582"/>
      <c r="DY169" s="147"/>
      <c r="DZ169" s="575"/>
      <c r="EA169" s="575"/>
      <c r="EB169" s="575"/>
      <c r="EC169" s="575"/>
      <c r="ED169" s="575"/>
      <c r="EE169" s="575"/>
      <c r="EF169" s="575"/>
      <c r="EG169" s="575"/>
      <c r="EH169" s="575"/>
      <c r="EI169" s="575"/>
      <c r="EJ169" s="575"/>
      <c r="EK169" s="575"/>
      <c r="EL169" s="575"/>
      <c r="EM169" s="575"/>
      <c r="EN169" s="575"/>
      <c r="EO169" s="575"/>
      <c r="EP169" s="575"/>
      <c r="EQ169" s="575"/>
      <c r="ER169" s="575"/>
      <c r="ES169" s="575"/>
      <c r="ET169" s="575"/>
      <c r="EU169" s="575"/>
      <c r="EV169" s="575"/>
      <c r="EW169" s="575"/>
      <c r="EX169" s="575"/>
      <c r="EY169" s="575"/>
      <c r="EZ169" s="575"/>
      <c r="FA169" s="575"/>
      <c r="FB169" s="575"/>
      <c r="FC169" s="575"/>
      <c r="FD169" s="147"/>
      <c r="FE169" s="575"/>
      <c r="FF169" s="575"/>
      <c r="FG169" s="575"/>
      <c r="FH169" s="575"/>
      <c r="FI169" s="575"/>
      <c r="FJ169" s="575"/>
      <c r="FK169" s="575"/>
      <c r="FL169" s="575"/>
      <c r="FM169" s="575"/>
      <c r="FN169" s="575"/>
      <c r="FO169" s="575"/>
      <c r="FP169" s="575"/>
      <c r="FQ169" s="575"/>
      <c r="FR169" s="575"/>
      <c r="FS169" s="575"/>
      <c r="FT169" s="575"/>
      <c r="FU169" s="575"/>
      <c r="FV169" s="575"/>
      <c r="FW169" s="575"/>
      <c r="FX169" s="575"/>
      <c r="FY169" s="575"/>
      <c r="FZ169" s="575"/>
      <c r="GA169" s="575"/>
      <c r="GB169" s="575"/>
      <c r="GC169" s="575"/>
      <c r="GD169" s="575"/>
      <c r="GE169" s="575"/>
      <c r="GF169" s="575"/>
      <c r="GG169" s="575"/>
      <c r="GH169" s="575"/>
    </row>
    <row r="170" spans="1:190" x14ac:dyDescent="0.15">
      <c r="A170">
        <f t="shared" si="8"/>
        <v>162</v>
      </c>
      <c r="B170" s="156" t="str">
        <f ca="1">OFFSET(Inputs!$E$10,$A170,0)</f>
        <v>Std B50</v>
      </c>
      <c r="C170" s="44">
        <f ca="1">OFFSET(Inputs!$B$10,$A170,0)</f>
        <v>162</v>
      </c>
      <c r="D170" s="157" t="str">
        <f ca="1">OFFSET(Inputs!$D$10,$A170,0)&amp;" - "&amp;OFFSET(Inputs!$F$10,$A170,0)</f>
        <v>2013 T-24 - NRNC-Lighting-Parking Garage</v>
      </c>
      <c r="E170" s="24"/>
      <c r="F170" s="588">
        <v>0</v>
      </c>
      <c r="G170" s="588">
        <v>0</v>
      </c>
      <c r="H170" s="588">
        <v>0</v>
      </c>
      <c r="I170" s="588">
        <v>0</v>
      </c>
      <c r="J170" s="588">
        <v>0</v>
      </c>
      <c r="K170" s="588">
        <v>0</v>
      </c>
      <c r="L170" s="588">
        <v>0</v>
      </c>
      <c r="M170" s="588">
        <v>0</v>
      </c>
      <c r="N170" s="588">
        <v>0</v>
      </c>
      <c r="O170" s="588">
        <v>4.8158731418814034</v>
      </c>
      <c r="P170" s="588">
        <v>7.1746681501498468</v>
      </c>
      <c r="Q170" s="588">
        <v>7.1746681501498468</v>
      </c>
      <c r="R170" s="588">
        <v>7.1746681501498468</v>
      </c>
      <c r="S170" s="588">
        <v>7.1746681501498468</v>
      </c>
      <c r="T170" s="588">
        <v>7.1746681501498468</v>
      </c>
      <c r="U170" s="588">
        <v>7.1746681501498468</v>
      </c>
      <c r="V170" s="588">
        <v>7.1746681501498468</v>
      </c>
      <c r="W170" s="588">
        <v>7.1746681501498468</v>
      </c>
      <c r="X170" s="588">
        <v>7.1746681501498468</v>
      </c>
      <c r="Y170" s="588">
        <v>7.1746681501498468</v>
      </c>
      <c r="Z170" s="588">
        <v>7.1746681501498468</v>
      </c>
      <c r="AA170" s="588">
        <v>7.1746681501498468</v>
      </c>
      <c r="AB170" s="588">
        <v>7.1746681501498468</v>
      </c>
      <c r="AC170" s="588">
        <v>7.1746681501498468</v>
      </c>
      <c r="AD170" s="588">
        <v>7.1746681501498468</v>
      </c>
      <c r="AE170" s="588">
        <v>7.1746681501498468</v>
      </c>
      <c r="AF170" s="588">
        <v>7.1746681501498468</v>
      </c>
      <c r="AG170" s="588">
        <v>7.1746681501498468</v>
      </c>
      <c r="AH170" s="588">
        <v>7.1746681501498468</v>
      </c>
      <c r="AI170" s="588">
        <v>7.1746681501498468</v>
      </c>
      <c r="AJ170" s="147"/>
      <c r="AK170" s="575">
        <v>0</v>
      </c>
      <c r="AL170" s="575">
        <v>0</v>
      </c>
      <c r="AM170" s="575">
        <v>0</v>
      </c>
      <c r="AN170" s="575">
        <v>0</v>
      </c>
      <c r="AO170" s="575">
        <v>0</v>
      </c>
      <c r="AP170" s="575">
        <v>0</v>
      </c>
      <c r="AQ170" s="575">
        <v>0</v>
      </c>
      <c r="AR170" s="575">
        <v>0</v>
      </c>
      <c r="AS170" s="575">
        <v>0</v>
      </c>
      <c r="AT170" s="575">
        <v>2.4304170667670038</v>
      </c>
      <c r="AU170" s="575">
        <v>3.4481383382938655</v>
      </c>
      <c r="AV170" s="575">
        <v>3.2937897023796925</v>
      </c>
      <c r="AW170" s="575">
        <v>3.1598171240119446</v>
      </c>
      <c r="AX170" s="575">
        <v>3.0467300046292825</v>
      </c>
      <c r="AY170" s="575">
        <v>2.9540189427930463</v>
      </c>
      <c r="AZ170" s="575">
        <v>2.8786275298712716</v>
      </c>
      <c r="BA170" s="575">
        <v>2.8185181601093157</v>
      </c>
      <c r="BB170" s="575">
        <v>2.771653227752537</v>
      </c>
      <c r="BC170" s="575">
        <v>2.7349763241689713</v>
      </c>
      <c r="BD170" s="575">
        <v>2.7064498436039757</v>
      </c>
      <c r="BE170" s="575">
        <v>2.6850549831802284</v>
      </c>
      <c r="BF170" s="575">
        <v>2.6682447357044277</v>
      </c>
      <c r="BG170" s="575">
        <v>2.6555096997379115</v>
      </c>
      <c r="BH170" s="575">
        <v>2.6463404738420202</v>
      </c>
      <c r="BI170" s="575">
        <v>2.6386994522621103</v>
      </c>
      <c r="BJ170" s="575">
        <v>2.6336054378755041</v>
      </c>
      <c r="BK170" s="575">
        <v>2.629020824927558</v>
      </c>
      <c r="BL170" s="575">
        <v>2.6259644162955946</v>
      </c>
      <c r="BM170" s="575">
        <v>2.6239268105409517</v>
      </c>
      <c r="BN170" s="575">
        <v>2.6218892047863092</v>
      </c>
      <c r="BO170" s="147"/>
      <c r="BP170" s="582">
        <v>0</v>
      </c>
      <c r="BQ170" s="582">
        <v>0</v>
      </c>
      <c r="BR170" s="582">
        <v>0</v>
      </c>
      <c r="BS170" s="582">
        <v>0</v>
      </c>
      <c r="BT170" s="582">
        <v>0</v>
      </c>
      <c r="BU170" s="582">
        <v>0</v>
      </c>
      <c r="BV170" s="582">
        <v>0</v>
      </c>
      <c r="BW170" s="582">
        <v>0</v>
      </c>
      <c r="BX170" s="582">
        <v>0</v>
      </c>
      <c r="BY170" s="582">
        <v>0.95215726668316414</v>
      </c>
      <c r="BZ170" s="582">
        <v>1.418520009548387</v>
      </c>
      <c r="CA170" s="582">
        <v>1.418520009548387</v>
      </c>
      <c r="CB170" s="582">
        <v>1.418520009548387</v>
      </c>
      <c r="CC170" s="582">
        <v>1.418520009548387</v>
      </c>
      <c r="CD170" s="582">
        <v>1.418520009548387</v>
      </c>
      <c r="CE170" s="582">
        <v>1.418520009548387</v>
      </c>
      <c r="CF170" s="582">
        <v>1.418520009548387</v>
      </c>
      <c r="CG170" s="582">
        <v>1.418520009548387</v>
      </c>
      <c r="CH170" s="582">
        <v>1.418520009548387</v>
      </c>
      <c r="CI170" s="582">
        <v>1.418520009548387</v>
      </c>
      <c r="CJ170" s="582">
        <v>1.418520009548387</v>
      </c>
      <c r="CK170" s="582">
        <v>1.418520009548387</v>
      </c>
      <c r="CL170" s="582">
        <v>1.418520009548387</v>
      </c>
      <c r="CM170" s="582">
        <v>1.418520009548387</v>
      </c>
      <c r="CN170" s="582">
        <v>1.418520009548387</v>
      </c>
      <c r="CO170" s="582">
        <v>1.418520009548387</v>
      </c>
      <c r="CP170" s="582">
        <v>1.418520009548387</v>
      </c>
      <c r="CQ170" s="582">
        <v>1.418520009548387</v>
      </c>
      <c r="CR170" s="582">
        <v>1.418520009548387</v>
      </c>
      <c r="CS170" s="582">
        <v>1.418520009548387</v>
      </c>
      <c r="CT170" s="218"/>
      <c r="CU170" s="582">
        <v>0</v>
      </c>
      <c r="CV170" s="582">
        <v>0</v>
      </c>
      <c r="CW170" s="582">
        <v>0</v>
      </c>
      <c r="CX170" s="582">
        <v>0</v>
      </c>
      <c r="CY170" s="582">
        <v>0</v>
      </c>
      <c r="CZ170" s="582">
        <v>0</v>
      </c>
      <c r="DA170" s="582">
        <v>0</v>
      </c>
      <c r="DB170" s="582">
        <v>0</v>
      </c>
      <c r="DC170" s="582">
        <v>0</v>
      </c>
      <c r="DD170" s="582">
        <v>0.48052330346245908</v>
      </c>
      <c r="DE170" s="582">
        <v>0.68173929806894529</v>
      </c>
      <c r="DF170" s="582">
        <v>0.65122267710353077</v>
      </c>
      <c r="DG170" s="582">
        <v>0.62473465296523389</v>
      </c>
      <c r="DH170" s="582">
        <v>0.60237594057473209</v>
      </c>
      <c r="DI170" s="582">
        <v>0.58404582501134794</v>
      </c>
      <c r="DJ170" s="582">
        <v>0.56914001675101333</v>
      </c>
      <c r="DK170" s="582">
        <v>0.55725565611101702</v>
      </c>
      <c r="DL170" s="582">
        <v>0.54798988340864685</v>
      </c>
      <c r="DM170" s="582">
        <v>0.54073840911983562</v>
      </c>
      <c r="DN170" s="582">
        <v>0.53509837356187118</v>
      </c>
      <c r="DO170" s="582">
        <v>0.5308683468933979</v>
      </c>
      <c r="DP170" s="582">
        <v>0.527544754511026</v>
      </c>
      <c r="DQ170" s="582">
        <v>0.5250268814940775</v>
      </c>
      <c r="DR170" s="582">
        <v>0.52321401292187486</v>
      </c>
      <c r="DS170" s="582">
        <v>0.52170328911170571</v>
      </c>
      <c r="DT170" s="582">
        <v>0.52069613990492636</v>
      </c>
      <c r="DU170" s="582">
        <v>0.51978970561882498</v>
      </c>
      <c r="DV170" s="582">
        <v>0.51918541609475743</v>
      </c>
      <c r="DW170" s="582">
        <v>0.51878255641204574</v>
      </c>
      <c r="DX170" s="582">
        <v>0.51837969672933393</v>
      </c>
      <c r="DY170" s="147"/>
      <c r="DZ170" s="575">
        <v>0</v>
      </c>
      <c r="EA170" s="575">
        <v>0</v>
      </c>
      <c r="EB170" s="575">
        <v>0</v>
      </c>
      <c r="EC170" s="575">
        <v>0</v>
      </c>
      <c r="ED170" s="575">
        <v>0</v>
      </c>
      <c r="EE170" s="575">
        <v>0</v>
      </c>
      <c r="EF170" s="575">
        <v>0</v>
      </c>
      <c r="EG170" s="575">
        <v>0</v>
      </c>
      <c r="EH170" s="575">
        <v>0</v>
      </c>
      <c r="EI170" s="575">
        <v>0</v>
      </c>
      <c r="EJ170" s="575">
        <v>0</v>
      </c>
      <c r="EK170" s="575">
        <v>0</v>
      </c>
      <c r="EL170" s="575">
        <v>0</v>
      </c>
      <c r="EM170" s="575">
        <v>0</v>
      </c>
      <c r="EN170" s="575">
        <v>0</v>
      </c>
      <c r="EO170" s="575">
        <v>0</v>
      </c>
      <c r="EP170" s="575">
        <v>0</v>
      </c>
      <c r="EQ170" s="575">
        <v>0</v>
      </c>
      <c r="ER170" s="575">
        <v>0</v>
      </c>
      <c r="ES170" s="575">
        <v>0</v>
      </c>
      <c r="ET170" s="575">
        <v>0</v>
      </c>
      <c r="EU170" s="575">
        <v>0</v>
      </c>
      <c r="EV170" s="575">
        <v>0</v>
      </c>
      <c r="EW170" s="575">
        <v>0</v>
      </c>
      <c r="EX170" s="575">
        <v>0</v>
      </c>
      <c r="EY170" s="575">
        <v>0</v>
      </c>
      <c r="EZ170" s="575">
        <v>0</v>
      </c>
      <c r="FA170" s="575">
        <v>0</v>
      </c>
      <c r="FB170" s="575">
        <v>0</v>
      </c>
      <c r="FC170" s="575">
        <v>0</v>
      </c>
      <c r="FD170" s="147"/>
      <c r="FE170" s="575">
        <v>0</v>
      </c>
      <c r="FF170" s="575">
        <v>0</v>
      </c>
      <c r="FG170" s="575">
        <v>0</v>
      </c>
      <c r="FH170" s="575">
        <v>0</v>
      </c>
      <c r="FI170" s="575">
        <v>0</v>
      </c>
      <c r="FJ170" s="575">
        <v>0</v>
      </c>
      <c r="FK170" s="575">
        <v>0</v>
      </c>
      <c r="FL170" s="575">
        <v>0</v>
      </c>
      <c r="FM170" s="575">
        <v>0</v>
      </c>
      <c r="FN170" s="575">
        <v>0</v>
      </c>
      <c r="FO170" s="575">
        <v>0</v>
      </c>
      <c r="FP170" s="575">
        <v>0</v>
      </c>
      <c r="FQ170" s="575">
        <v>0</v>
      </c>
      <c r="FR170" s="575">
        <v>0</v>
      </c>
      <c r="FS170" s="575">
        <v>0</v>
      </c>
      <c r="FT170" s="575">
        <v>0</v>
      </c>
      <c r="FU170" s="575">
        <v>0</v>
      </c>
      <c r="FV170" s="575">
        <v>0</v>
      </c>
      <c r="FW170" s="575">
        <v>0</v>
      </c>
      <c r="FX170" s="575">
        <v>0</v>
      </c>
      <c r="FY170" s="575">
        <v>0</v>
      </c>
      <c r="FZ170" s="575">
        <v>0</v>
      </c>
      <c r="GA170" s="575">
        <v>0</v>
      </c>
      <c r="GB170" s="575">
        <v>0</v>
      </c>
      <c r="GC170" s="575">
        <v>0</v>
      </c>
      <c r="GD170" s="575">
        <v>0</v>
      </c>
      <c r="GE170" s="575">
        <v>0</v>
      </c>
      <c r="GF170" s="575">
        <v>0</v>
      </c>
      <c r="GG170" s="575">
        <v>0</v>
      </c>
      <c r="GH170" s="575">
        <v>0</v>
      </c>
    </row>
    <row r="171" spans="1:190" x14ac:dyDescent="0.15">
      <c r="A171">
        <f t="shared" si="8"/>
        <v>163</v>
      </c>
      <c r="B171" s="156" t="str">
        <f ca="1">OFFSET(Inputs!$E$10,$A171,0)</f>
        <v>Std B51</v>
      </c>
      <c r="C171" s="44">
        <f ca="1">OFFSET(Inputs!$B$10,$A171,0)</f>
        <v>163</v>
      </c>
      <c r="D171" s="157" t="str">
        <f ca="1">OFFSET(Inputs!$D$10,$A171,0)&amp;" - "&amp;OFFSET(Inputs!$F$10,$A171,0)</f>
        <v xml:space="preserve"> - NRNC-Lighting-Controllable Lighting</v>
      </c>
      <c r="E171" s="24"/>
      <c r="F171" s="588"/>
      <c r="G171" s="588"/>
      <c r="H171" s="588"/>
      <c r="I171" s="588"/>
      <c r="J171" s="588"/>
      <c r="K171" s="588"/>
      <c r="L171" s="588"/>
      <c r="M171" s="588"/>
      <c r="N171" s="588"/>
      <c r="O171" s="588"/>
      <c r="P171" s="588"/>
      <c r="Q171" s="588"/>
      <c r="R171" s="588"/>
      <c r="S171" s="588"/>
      <c r="T171" s="588"/>
      <c r="U171" s="588"/>
      <c r="V171" s="588"/>
      <c r="W171" s="588"/>
      <c r="X171" s="588"/>
      <c r="Y171" s="588"/>
      <c r="Z171" s="588"/>
      <c r="AA171" s="588"/>
      <c r="AB171" s="588"/>
      <c r="AC171" s="588"/>
      <c r="AD171" s="588"/>
      <c r="AE171" s="588"/>
      <c r="AF171" s="588"/>
      <c r="AG171" s="588"/>
      <c r="AH171" s="588"/>
      <c r="AI171" s="588"/>
      <c r="AJ171" s="147"/>
      <c r="AK171" s="575"/>
      <c r="AL171" s="575"/>
      <c r="AM171" s="575"/>
      <c r="AN171" s="575"/>
      <c r="AO171" s="575"/>
      <c r="AP171" s="575"/>
      <c r="AQ171" s="575"/>
      <c r="AR171" s="575"/>
      <c r="AS171" s="575"/>
      <c r="AT171" s="575"/>
      <c r="AU171" s="575"/>
      <c r="AV171" s="575"/>
      <c r="AW171" s="575"/>
      <c r="AX171" s="575"/>
      <c r="AY171" s="575"/>
      <c r="AZ171" s="575"/>
      <c r="BA171" s="575"/>
      <c r="BB171" s="575"/>
      <c r="BC171" s="575"/>
      <c r="BD171" s="575"/>
      <c r="BE171" s="575"/>
      <c r="BF171" s="575"/>
      <c r="BG171" s="575"/>
      <c r="BH171" s="575"/>
      <c r="BI171" s="575"/>
      <c r="BJ171" s="575"/>
      <c r="BK171" s="575"/>
      <c r="BL171" s="575"/>
      <c r="BM171" s="575"/>
      <c r="BN171" s="575"/>
      <c r="BO171" s="147"/>
      <c r="BP171" s="582"/>
      <c r="BQ171" s="582"/>
      <c r="BR171" s="582"/>
      <c r="BS171" s="582"/>
      <c r="BT171" s="582"/>
      <c r="BU171" s="582"/>
      <c r="BV171" s="582"/>
      <c r="BW171" s="582"/>
      <c r="BX171" s="582"/>
      <c r="BY171" s="582"/>
      <c r="BZ171" s="582"/>
      <c r="CA171" s="582"/>
      <c r="CB171" s="582"/>
      <c r="CC171" s="582"/>
      <c r="CD171" s="582"/>
      <c r="CE171" s="582"/>
      <c r="CF171" s="582"/>
      <c r="CG171" s="582"/>
      <c r="CH171" s="582"/>
      <c r="CI171" s="582"/>
      <c r="CJ171" s="582"/>
      <c r="CK171" s="582"/>
      <c r="CL171" s="582"/>
      <c r="CM171" s="582"/>
      <c r="CN171" s="582"/>
      <c r="CO171" s="582"/>
      <c r="CP171" s="582"/>
      <c r="CQ171" s="582"/>
      <c r="CR171" s="582"/>
      <c r="CS171" s="582"/>
      <c r="CT171" s="218"/>
      <c r="CU171" s="582"/>
      <c r="CV171" s="582"/>
      <c r="CW171" s="582"/>
      <c r="CX171" s="582"/>
      <c r="CY171" s="582"/>
      <c r="CZ171" s="582"/>
      <c r="DA171" s="582"/>
      <c r="DB171" s="582"/>
      <c r="DC171" s="582"/>
      <c r="DD171" s="582"/>
      <c r="DE171" s="582"/>
      <c r="DF171" s="582"/>
      <c r="DG171" s="582"/>
      <c r="DH171" s="582"/>
      <c r="DI171" s="582"/>
      <c r="DJ171" s="582"/>
      <c r="DK171" s="582"/>
      <c r="DL171" s="582"/>
      <c r="DM171" s="582"/>
      <c r="DN171" s="582"/>
      <c r="DO171" s="582"/>
      <c r="DP171" s="582"/>
      <c r="DQ171" s="582"/>
      <c r="DR171" s="582"/>
      <c r="DS171" s="582"/>
      <c r="DT171" s="582"/>
      <c r="DU171" s="582"/>
      <c r="DV171" s="582"/>
      <c r="DW171" s="582"/>
      <c r="DX171" s="582"/>
      <c r="DY171" s="147"/>
      <c r="DZ171" s="575"/>
      <c r="EA171" s="575"/>
      <c r="EB171" s="575"/>
      <c r="EC171" s="575"/>
      <c r="ED171" s="575"/>
      <c r="EE171" s="575"/>
      <c r="EF171" s="575"/>
      <c r="EG171" s="575"/>
      <c r="EH171" s="575"/>
      <c r="EI171" s="575"/>
      <c r="EJ171" s="575"/>
      <c r="EK171" s="575"/>
      <c r="EL171" s="575"/>
      <c r="EM171" s="575"/>
      <c r="EN171" s="575"/>
      <c r="EO171" s="575"/>
      <c r="EP171" s="575"/>
      <c r="EQ171" s="575"/>
      <c r="ER171" s="575"/>
      <c r="ES171" s="575"/>
      <c r="ET171" s="575"/>
      <c r="EU171" s="575"/>
      <c r="EV171" s="575"/>
      <c r="EW171" s="575"/>
      <c r="EX171" s="575"/>
      <c r="EY171" s="575"/>
      <c r="EZ171" s="575"/>
      <c r="FA171" s="575"/>
      <c r="FB171" s="575"/>
      <c r="FC171" s="575"/>
      <c r="FD171" s="147"/>
      <c r="FE171" s="575"/>
      <c r="FF171" s="575"/>
      <c r="FG171" s="575"/>
      <c r="FH171" s="575"/>
      <c r="FI171" s="575"/>
      <c r="FJ171" s="575"/>
      <c r="FK171" s="575"/>
      <c r="FL171" s="575"/>
      <c r="FM171" s="575"/>
      <c r="FN171" s="575"/>
      <c r="FO171" s="575"/>
      <c r="FP171" s="575"/>
      <c r="FQ171" s="575"/>
      <c r="FR171" s="575"/>
      <c r="FS171" s="575"/>
      <c r="FT171" s="575"/>
      <c r="FU171" s="575"/>
      <c r="FV171" s="575"/>
      <c r="FW171" s="575"/>
      <c r="FX171" s="575"/>
      <c r="FY171" s="575"/>
      <c r="FZ171" s="575"/>
      <c r="GA171" s="575"/>
      <c r="GB171" s="575"/>
      <c r="GC171" s="575"/>
      <c r="GD171" s="575"/>
      <c r="GE171" s="575"/>
      <c r="GF171" s="575"/>
      <c r="GG171" s="575"/>
      <c r="GH171" s="575"/>
    </row>
    <row r="172" spans="1:190" x14ac:dyDescent="0.15">
      <c r="A172">
        <f t="shared" si="8"/>
        <v>164</v>
      </c>
      <c r="B172" s="156" t="str">
        <f ca="1">OFFSET(Inputs!$E$10,$A172,0)</f>
        <v>Std B52</v>
      </c>
      <c r="C172" s="44">
        <f ca="1">OFFSET(Inputs!$B$10,$A172,0)</f>
        <v>164</v>
      </c>
      <c r="D172" s="157" t="str">
        <f ca="1">OFFSET(Inputs!$D$10,$A172,0)&amp;" - "&amp;OFFSET(Inputs!$F$10,$A172,0)</f>
        <v>2013 T-24 - NRNC-Lighting-DR Lighting Controls</v>
      </c>
      <c r="E172" s="24"/>
      <c r="F172" s="588">
        <v>0</v>
      </c>
      <c r="G172" s="588">
        <v>0</v>
      </c>
      <c r="H172" s="588">
        <v>0</v>
      </c>
      <c r="I172" s="588">
        <v>0</v>
      </c>
      <c r="J172" s="588">
        <v>0</v>
      </c>
      <c r="K172" s="588">
        <v>0</v>
      </c>
      <c r="L172" s="588">
        <v>0</v>
      </c>
      <c r="M172" s="588">
        <v>0</v>
      </c>
      <c r="N172" s="588">
        <v>0</v>
      </c>
      <c r="O172" s="588">
        <v>0.1425959728530713</v>
      </c>
      <c r="P172" s="588">
        <v>0.21243889833212665</v>
      </c>
      <c r="Q172" s="588">
        <v>0.21243889833212665</v>
      </c>
      <c r="R172" s="588">
        <v>0.21243889833212665</v>
      </c>
      <c r="S172" s="588">
        <v>0.21243889833212665</v>
      </c>
      <c r="T172" s="588">
        <v>0.21243889833212665</v>
      </c>
      <c r="U172" s="588">
        <v>0.21243889833212665</v>
      </c>
      <c r="V172" s="588">
        <v>0.21243889833212665</v>
      </c>
      <c r="W172" s="588">
        <v>0.21243889833212665</v>
      </c>
      <c r="X172" s="588">
        <v>0.21243889833212665</v>
      </c>
      <c r="Y172" s="588">
        <v>0.21243889833212665</v>
      </c>
      <c r="Z172" s="588">
        <v>0.21243889833212665</v>
      </c>
      <c r="AA172" s="588">
        <v>0.21243889833212665</v>
      </c>
      <c r="AB172" s="588">
        <v>0.21243889833212665</v>
      </c>
      <c r="AC172" s="588">
        <v>0.21243889833212665</v>
      </c>
      <c r="AD172" s="588">
        <v>0.21243889833212665</v>
      </c>
      <c r="AE172" s="588">
        <v>0.21243889833212665</v>
      </c>
      <c r="AF172" s="588">
        <v>0.21243889833212665</v>
      </c>
      <c r="AG172" s="588">
        <v>0.21243889833212665</v>
      </c>
      <c r="AH172" s="588">
        <v>0.21243889833212665</v>
      </c>
      <c r="AI172" s="588">
        <v>0.21243889833212665</v>
      </c>
      <c r="AJ172" s="147"/>
      <c r="AK172" s="575">
        <v>0</v>
      </c>
      <c r="AL172" s="575">
        <v>0</v>
      </c>
      <c r="AM172" s="575">
        <v>0</v>
      </c>
      <c r="AN172" s="575">
        <v>0</v>
      </c>
      <c r="AO172" s="575">
        <v>0</v>
      </c>
      <c r="AP172" s="575">
        <v>0</v>
      </c>
      <c r="AQ172" s="575">
        <v>0</v>
      </c>
      <c r="AR172" s="575">
        <v>0</v>
      </c>
      <c r="AS172" s="575">
        <v>0</v>
      </c>
      <c r="AT172" s="575">
        <v>9.9441012820763522E-2</v>
      </c>
      <c r="AU172" s="575">
        <v>0.14666866516409358</v>
      </c>
      <c r="AV172" s="575">
        <v>0.14458718883823538</v>
      </c>
      <c r="AW172" s="575">
        <v>0.1418571365557692</v>
      </c>
      <c r="AX172" s="575">
        <v>0.13864442309629246</v>
      </c>
      <c r="AY172" s="575">
        <v>0.13526579485721835</v>
      </c>
      <c r="AZ172" s="575">
        <v>0.13212849720664949</v>
      </c>
      <c r="BA172" s="575">
        <v>0.12951911021843598</v>
      </c>
      <c r="BB172" s="575">
        <v>0.12754321602504887</v>
      </c>
      <c r="BC172" s="575">
        <v>0.1261555651411434</v>
      </c>
      <c r="BD172" s="575">
        <v>0.125235492272467</v>
      </c>
      <c r="BE172" s="575">
        <v>0.12464724896298533</v>
      </c>
      <c r="BF172" s="575">
        <v>0.12427016991844579</v>
      </c>
      <c r="BG172" s="575">
        <v>0.12404392249172207</v>
      </c>
      <c r="BH172" s="575">
        <v>0.12390817403568784</v>
      </c>
      <c r="BI172" s="575">
        <v>0.12381767506499836</v>
      </c>
      <c r="BJ172" s="575">
        <v>0.12375734241787203</v>
      </c>
      <c r="BK172" s="575">
        <v>0.12372717609430887</v>
      </c>
      <c r="BL172" s="575">
        <v>0.12371209293252729</v>
      </c>
      <c r="BM172" s="575">
        <v>0.12369700977074571</v>
      </c>
      <c r="BN172" s="575">
        <v>0.12369700977074571</v>
      </c>
      <c r="BO172" s="147"/>
      <c r="BP172" s="582">
        <v>0</v>
      </c>
      <c r="BQ172" s="582">
        <v>0</v>
      </c>
      <c r="BR172" s="582">
        <v>0</v>
      </c>
      <c r="BS172" s="582">
        <v>0</v>
      </c>
      <c r="BT172" s="582">
        <v>0</v>
      </c>
      <c r="BU172" s="582">
        <v>0</v>
      </c>
      <c r="BV172" s="582">
        <v>0</v>
      </c>
      <c r="BW172" s="582">
        <v>0</v>
      </c>
      <c r="BX172" s="582">
        <v>0</v>
      </c>
      <c r="BY172" s="582">
        <v>0.2800249506029292</v>
      </c>
      <c r="BZ172" s="582">
        <v>0.41718002844926177</v>
      </c>
      <c r="CA172" s="582">
        <v>0.41718002844926177</v>
      </c>
      <c r="CB172" s="582">
        <v>0.41718002844926177</v>
      </c>
      <c r="CC172" s="582">
        <v>0.41718002844926177</v>
      </c>
      <c r="CD172" s="582">
        <v>0.41718002844926177</v>
      </c>
      <c r="CE172" s="582">
        <v>0.41718002844926177</v>
      </c>
      <c r="CF172" s="582">
        <v>0.41718002844926177</v>
      </c>
      <c r="CG172" s="582">
        <v>0.41718002844926177</v>
      </c>
      <c r="CH172" s="582">
        <v>0.41718002844926177</v>
      </c>
      <c r="CI172" s="582">
        <v>0.41718002844926177</v>
      </c>
      <c r="CJ172" s="582">
        <v>0.41718002844926177</v>
      </c>
      <c r="CK172" s="582">
        <v>0.41718002844926177</v>
      </c>
      <c r="CL172" s="582">
        <v>0.41718002844926177</v>
      </c>
      <c r="CM172" s="582">
        <v>0.41718002844926177</v>
      </c>
      <c r="CN172" s="582">
        <v>0.41718002844926177</v>
      </c>
      <c r="CO172" s="582">
        <v>0.41718002844926177</v>
      </c>
      <c r="CP172" s="582">
        <v>0.41718002844926177</v>
      </c>
      <c r="CQ172" s="582">
        <v>0.41718002844926177</v>
      </c>
      <c r="CR172" s="582">
        <v>0.41718002844926177</v>
      </c>
      <c r="CS172" s="582">
        <v>0.41718002844926177</v>
      </c>
      <c r="CT172" s="218"/>
      <c r="CU172" s="582">
        <v>0</v>
      </c>
      <c r="CV172" s="582">
        <v>0</v>
      </c>
      <c r="CW172" s="582">
        <v>0</v>
      </c>
      <c r="CX172" s="582">
        <v>0</v>
      </c>
      <c r="CY172" s="582">
        <v>0</v>
      </c>
      <c r="CZ172" s="582">
        <v>0</v>
      </c>
      <c r="DA172" s="582">
        <v>0</v>
      </c>
      <c r="DB172" s="582">
        <v>0</v>
      </c>
      <c r="DC172" s="582">
        <v>0</v>
      </c>
      <c r="DD172" s="582">
        <v>0.19527875960235991</v>
      </c>
      <c r="DE172" s="582">
        <v>0.28802276036148416</v>
      </c>
      <c r="DF172" s="582">
        <v>0.28393523044273822</v>
      </c>
      <c r="DG172" s="582">
        <v>0.2785740498971368</v>
      </c>
      <c r="DH172" s="582">
        <v>0.27226503632689858</v>
      </c>
      <c r="DI172" s="582">
        <v>0.26563020515444158</v>
      </c>
      <c r="DJ172" s="582">
        <v>0.25946929049430284</v>
      </c>
      <c r="DK172" s="582">
        <v>0.25434506820486052</v>
      </c>
      <c r="DL172" s="582">
        <v>0.25046487676025397</v>
      </c>
      <c r="DM172" s="582">
        <v>0.2477398568144234</v>
      </c>
      <c r="DN172" s="582">
        <v>0.24593305011120967</v>
      </c>
      <c r="DO172" s="582">
        <v>0.24477787861243364</v>
      </c>
      <c r="DP172" s="582">
        <v>0.24403738406193617</v>
      </c>
      <c r="DQ172" s="582">
        <v>0.24359308733163773</v>
      </c>
      <c r="DR172" s="582">
        <v>0.24332650929345864</v>
      </c>
      <c r="DS172" s="582">
        <v>0.24314879060133926</v>
      </c>
      <c r="DT172" s="582">
        <v>0.24303031147325968</v>
      </c>
      <c r="DU172" s="582">
        <v>0.2429710719092199</v>
      </c>
      <c r="DV172" s="582">
        <v>0.24294145212719997</v>
      </c>
      <c r="DW172" s="582">
        <v>0.24291183234518005</v>
      </c>
      <c r="DX172" s="582">
        <v>0.24291183234518005</v>
      </c>
      <c r="DY172" s="147"/>
      <c r="DZ172" s="575">
        <v>0</v>
      </c>
      <c r="EA172" s="575">
        <v>0</v>
      </c>
      <c r="EB172" s="575">
        <v>0</v>
      </c>
      <c r="EC172" s="575">
        <v>0</v>
      </c>
      <c r="ED172" s="575">
        <v>0</v>
      </c>
      <c r="EE172" s="575">
        <v>0</v>
      </c>
      <c r="EF172" s="575">
        <v>0</v>
      </c>
      <c r="EG172" s="575">
        <v>0</v>
      </c>
      <c r="EH172" s="575">
        <v>0</v>
      </c>
      <c r="EI172" s="575">
        <v>-6.1368625403339329E-4</v>
      </c>
      <c r="EJ172" s="575">
        <v>-9.1426727641709588E-4</v>
      </c>
      <c r="EK172" s="575">
        <v>-9.1426727641709588E-4</v>
      </c>
      <c r="EL172" s="575">
        <v>-9.1426727641709588E-4</v>
      </c>
      <c r="EM172" s="575">
        <v>-9.1426727641709588E-4</v>
      </c>
      <c r="EN172" s="575">
        <v>-9.1426727641709588E-4</v>
      </c>
      <c r="EO172" s="575">
        <v>-9.1426727641709588E-4</v>
      </c>
      <c r="EP172" s="575">
        <v>-9.1426727641709588E-4</v>
      </c>
      <c r="EQ172" s="575">
        <v>-9.1426727641709588E-4</v>
      </c>
      <c r="ER172" s="575">
        <v>-9.1426727641709588E-4</v>
      </c>
      <c r="ES172" s="575">
        <v>-9.1426727641709588E-4</v>
      </c>
      <c r="ET172" s="575">
        <v>-9.1426727641709588E-4</v>
      </c>
      <c r="EU172" s="575">
        <v>-9.1426727641709588E-4</v>
      </c>
      <c r="EV172" s="575">
        <v>-9.1426727641709588E-4</v>
      </c>
      <c r="EW172" s="575">
        <v>-9.1426727641709588E-4</v>
      </c>
      <c r="EX172" s="575">
        <v>-9.1426727641709588E-4</v>
      </c>
      <c r="EY172" s="575">
        <v>-9.1426727641709588E-4</v>
      </c>
      <c r="EZ172" s="575">
        <v>-9.1426727641709588E-4</v>
      </c>
      <c r="FA172" s="575">
        <v>-9.1426727641709588E-4</v>
      </c>
      <c r="FB172" s="575">
        <v>-9.1426727641709588E-4</v>
      </c>
      <c r="FC172" s="575">
        <v>-9.1426727641709588E-4</v>
      </c>
      <c r="FD172" s="147"/>
      <c r="FE172" s="575">
        <v>0</v>
      </c>
      <c r="FF172" s="575">
        <v>0</v>
      </c>
      <c r="FG172" s="575">
        <v>0</v>
      </c>
      <c r="FH172" s="575">
        <v>0</v>
      </c>
      <c r="FI172" s="575">
        <v>0</v>
      </c>
      <c r="FJ172" s="575">
        <v>0</v>
      </c>
      <c r="FK172" s="575">
        <v>0</v>
      </c>
      <c r="FL172" s="575">
        <v>0</v>
      </c>
      <c r="FM172" s="575">
        <v>0</v>
      </c>
      <c r="FN172" s="575">
        <v>-4.2796147348523515E-4</v>
      </c>
      <c r="FO172" s="575">
        <v>-6.3121378470746864E-4</v>
      </c>
      <c r="FP172" s="575">
        <v>-6.2225579393313391E-4</v>
      </c>
      <c r="FQ172" s="575">
        <v>-6.1050654516389788E-4</v>
      </c>
      <c r="FR172" s="575">
        <v>-5.9668008114264212E-4</v>
      </c>
      <c r="FS172" s="575">
        <v>-5.8213957437850457E-4</v>
      </c>
      <c r="FT172" s="575">
        <v>-5.6863767524037694E-4</v>
      </c>
      <c r="FU172" s="575">
        <v>-5.5740773028414576E-4</v>
      </c>
      <c r="FV172" s="575">
        <v>-5.4890413034619035E-4</v>
      </c>
      <c r="FW172" s="575">
        <v>-5.4293213649663397E-4</v>
      </c>
      <c r="FX172" s="575">
        <v>-5.3897244492247135E-4</v>
      </c>
      <c r="FY172" s="575">
        <v>-5.3644083883407241E-4</v>
      </c>
      <c r="FZ172" s="575">
        <v>-5.3481801441843222E-4</v>
      </c>
      <c r="GA172" s="575">
        <v>-5.3384431976904805E-4</v>
      </c>
      <c r="GB172" s="575">
        <v>-5.3326010297941745E-4</v>
      </c>
      <c r="GC172" s="575">
        <v>-5.3287062511966378E-4</v>
      </c>
      <c r="GD172" s="575">
        <v>-5.326109732131613E-4</v>
      </c>
      <c r="GE172" s="575">
        <v>-5.3248114725991001E-4</v>
      </c>
      <c r="GF172" s="575">
        <v>-5.3241623428328436E-4</v>
      </c>
      <c r="GG172" s="575">
        <v>-5.3235132130665882E-4</v>
      </c>
      <c r="GH172" s="575">
        <v>-5.3235132130665882E-4</v>
      </c>
    </row>
    <row r="173" spans="1:190" x14ac:dyDescent="0.15">
      <c r="A173">
        <f t="shared" si="8"/>
        <v>165</v>
      </c>
      <c r="B173" s="156" t="str">
        <f ca="1">OFFSET(Inputs!$E$10,$A173,0)</f>
        <v>Std B53</v>
      </c>
      <c r="C173" s="44">
        <f ca="1">OFFSET(Inputs!$B$10,$A173,0)</f>
        <v>165</v>
      </c>
      <c r="D173" s="157" t="str">
        <f ca="1">OFFSET(Inputs!$D$10,$A173,0)&amp;" - "&amp;OFFSET(Inputs!$F$10,$A173,0)</f>
        <v>2013 T-24 - NRNC-Lighting-Outdoor Lighting &amp; Controls</v>
      </c>
      <c r="E173" s="24"/>
      <c r="F173" s="588">
        <v>0</v>
      </c>
      <c r="G173" s="588">
        <v>0</v>
      </c>
      <c r="H173" s="588">
        <v>0</v>
      </c>
      <c r="I173" s="588">
        <v>0</v>
      </c>
      <c r="J173" s="588">
        <v>0</v>
      </c>
      <c r="K173" s="588">
        <v>0</v>
      </c>
      <c r="L173" s="588">
        <v>0</v>
      </c>
      <c r="M173" s="588">
        <v>0</v>
      </c>
      <c r="N173" s="588">
        <v>0</v>
      </c>
      <c r="O173" s="588">
        <v>1.8562907151475512</v>
      </c>
      <c r="P173" s="588">
        <v>2.765494330730025</v>
      </c>
      <c r="Q173" s="588">
        <v>2.765494330730025</v>
      </c>
      <c r="R173" s="588">
        <v>2.765494330730025</v>
      </c>
      <c r="S173" s="588">
        <v>2.765494330730025</v>
      </c>
      <c r="T173" s="588">
        <v>2.765494330730025</v>
      </c>
      <c r="U173" s="588">
        <v>2.765494330730025</v>
      </c>
      <c r="V173" s="588">
        <v>2.765494330730025</v>
      </c>
      <c r="W173" s="588">
        <v>2.765494330730025</v>
      </c>
      <c r="X173" s="588">
        <v>2.765494330730025</v>
      </c>
      <c r="Y173" s="588">
        <v>2.765494330730025</v>
      </c>
      <c r="Z173" s="588">
        <v>2.765494330730025</v>
      </c>
      <c r="AA173" s="588">
        <v>2.765494330730025</v>
      </c>
      <c r="AB173" s="588">
        <v>2.765494330730025</v>
      </c>
      <c r="AC173" s="588">
        <v>2.765494330730025</v>
      </c>
      <c r="AD173" s="588">
        <v>2.765494330730025</v>
      </c>
      <c r="AE173" s="588">
        <v>2.765494330730025</v>
      </c>
      <c r="AF173" s="588">
        <v>2.765494330730025</v>
      </c>
      <c r="AG173" s="588">
        <v>2.765494330730025</v>
      </c>
      <c r="AH173" s="588">
        <v>2.765494330730025</v>
      </c>
      <c r="AI173" s="588">
        <v>2.765494330730025</v>
      </c>
      <c r="AJ173" s="147"/>
      <c r="AK173" s="575">
        <v>0</v>
      </c>
      <c r="AL173" s="575">
        <v>0</v>
      </c>
      <c r="AM173" s="575">
        <v>0</v>
      </c>
      <c r="AN173" s="575">
        <v>0</v>
      </c>
      <c r="AO173" s="575">
        <v>0</v>
      </c>
      <c r="AP173" s="575">
        <v>0</v>
      </c>
      <c r="AQ173" s="575">
        <v>0</v>
      </c>
      <c r="AR173" s="575">
        <v>0</v>
      </c>
      <c r="AS173" s="575">
        <v>0</v>
      </c>
      <c r="AT173" s="575">
        <v>0.9368105226320842</v>
      </c>
      <c r="AU173" s="575">
        <v>1.3290938098545191</v>
      </c>
      <c r="AV173" s="575">
        <v>1.2695997303175244</v>
      </c>
      <c r="AW173" s="575">
        <v>1.2179596546798024</v>
      </c>
      <c r="AX173" s="575">
        <v>1.174369933038836</v>
      </c>
      <c r="AY173" s="575">
        <v>1.1386342152971427</v>
      </c>
      <c r="AZ173" s="575">
        <v>1.1095744008698314</v>
      </c>
      <c r="BA173" s="575">
        <v>1.0864050893669754</v>
      </c>
      <c r="BB173" s="575">
        <v>1.0683408803986467</v>
      </c>
      <c r="BC173" s="575">
        <v>1.0542036733799547</v>
      </c>
      <c r="BD173" s="575">
        <v>1.0432080679209721</v>
      </c>
      <c r="BE173" s="575">
        <v>1.0349613638267352</v>
      </c>
      <c r="BF173" s="575">
        <v>1.0284818106098348</v>
      </c>
      <c r="BG173" s="575">
        <v>1.0235730581727891</v>
      </c>
      <c r="BH173" s="575">
        <v>1.0200387564181161</v>
      </c>
      <c r="BI173" s="575">
        <v>1.0170935049558887</v>
      </c>
      <c r="BJ173" s="575">
        <v>1.0151300039810705</v>
      </c>
      <c r="BK173" s="575">
        <v>1.0133628531037338</v>
      </c>
      <c r="BL173" s="575">
        <v>1.0121847525188428</v>
      </c>
      <c r="BM173" s="575">
        <v>1.0113993521289155</v>
      </c>
      <c r="BN173" s="575">
        <v>1.010613951738988</v>
      </c>
      <c r="BO173" s="147"/>
      <c r="BP173" s="582">
        <v>0</v>
      </c>
      <c r="BQ173" s="582">
        <v>0</v>
      </c>
      <c r="BR173" s="582">
        <v>0</v>
      </c>
      <c r="BS173" s="582">
        <v>0</v>
      </c>
      <c r="BT173" s="582">
        <v>0</v>
      </c>
      <c r="BU173" s="582">
        <v>0</v>
      </c>
      <c r="BV173" s="582">
        <v>0</v>
      </c>
      <c r="BW173" s="582">
        <v>0</v>
      </c>
      <c r="BX173" s="582">
        <v>0</v>
      </c>
      <c r="BY173" s="582">
        <v>0.36701147256834321</v>
      </c>
      <c r="BZ173" s="582">
        <v>0.54677219382630726</v>
      </c>
      <c r="CA173" s="582">
        <v>0.54677219382630726</v>
      </c>
      <c r="CB173" s="582">
        <v>0.54677219382630726</v>
      </c>
      <c r="CC173" s="582">
        <v>0.54677219382630726</v>
      </c>
      <c r="CD173" s="582">
        <v>0.54677219382630726</v>
      </c>
      <c r="CE173" s="582">
        <v>0.54677219382630726</v>
      </c>
      <c r="CF173" s="582">
        <v>0.54677219382630726</v>
      </c>
      <c r="CG173" s="582">
        <v>0.54677219382630726</v>
      </c>
      <c r="CH173" s="582">
        <v>0.54677219382630726</v>
      </c>
      <c r="CI173" s="582">
        <v>0.54677219382630726</v>
      </c>
      <c r="CJ173" s="582">
        <v>0.54677219382630726</v>
      </c>
      <c r="CK173" s="582">
        <v>0.54677219382630726</v>
      </c>
      <c r="CL173" s="582">
        <v>0.54677219382630726</v>
      </c>
      <c r="CM173" s="582">
        <v>0.54677219382630726</v>
      </c>
      <c r="CN173" s="582">
        <v>0.54677219382630726</v>
      </c>
      <c r="CO173" s="582">
        <v>0.54677219382630726</v>
      </c>
      <c r="CP173" s="582">
        <v>0.54677219382630726</v>
      </c>
      <c r="CQ173" s="582">
        <v>0.54677219382630726</v>
      </c>
      <c r="CR173" s="582">
        <v>0.54677219382630726</v>
      </c>
      <c r="CS173" s="582">
        <v>0.54677219382630726</v>
      </c>
      <c r="CT173" s="218"/>
      <c r="CU173" s="582">
        <v>0</v>
      </c>
      <c r="CV173" s="582">
        <v>0</v>
      </c>
      <c r="CW173" s="582">
        <v>0</v>
      </c>
      <c r="CX173" s="582">
        <v>0</v>
      </c>
      <c r="CY173" s="582">
        <v>0</v>
      </c>
      <c r="CZ173" s="582">
        <v>0</v>
      </c>
      <c r="DA173" s="582">
        <v>0</v>
      </c>
      <c r="DB173" s="582">
        <v>0</v>
      </c>
      <c r="DC173" s="582">
        <v>0</v>
      </c>
      <c r="DD173" s="582">
        <v>0.18521894583812062</v>
      </c>
      <c r="DE173" s="582">
        <v>0.26277816958072941</v>
      </c>
      <c r="DF173" s="582">
        <v>0.25101545937494413</v>
      </c>
      <c r="DG173" s="582">
        <v>0.24080558219962545</v>
      </c>
      <c r="DH173" s="582">
        <v>0.23218735888053518</v>
      </c>
      <c r="DI173" s="582">
        <v>0.22512196859191166</v>
      </c>
      <c r="DJ173" s="582">
        <v>0.2193764863791848</v>
      </c>
      <c r="DK173" s="582">
        <v>0.21479562893930801</v>
      </c>
      <c r="DL173" s="582">
        <v>0.21122411296923457</v>
      </c>
      <c r="DM173" s="582">
        <v>0.2084290135143945</v>
      </c>
      <c r="DN173" s="582">
        <v>0.2062550472717411</v>
      </c>
      <c r="DO173" s="582">
        <v>0.20462457258975106</v>
      </c>
      <c r="DP173" s="582">
        <v>0.20334348533961596</v>
      </c>
      <c r="DQ173" s="582">
        <v>0.20237296469557431</v>
      </c>
      <c r="DR173" s="582">
        <v>0.2016741898318643</v>
      </c>
      <c r="DS173" s="582">
        <v>0.20109187744543927</v>
      </c>
      <c r="DT173" s="582">
        <v>0.20070366918782259</v>
      </c>
      <c r="DU173" s="582">
        <v>0.20035428175596756</v>
      </c>
      <c r="DV173" s="582">
        <v>0.20012135680139759</v>
      </c>
      <c r="DW173" s="582">
        <v>0.19996607349835091</v>
      </c>
      <c r="DX173" s="582">
        <v>0.19981079019530423</v>
      </c>
      <c r="DY173" s="147"/>
      <c r="DZ173" s="575">
        <v>0</v>
      </c>
      <c r="EA173" s="575">
        <v>0</v>
      </c>
      <c r="EB173" s="575">
        <v>0</v>
      </c>
      <c r="EC173" s="575">
        <v>0</v>
      </c>
      <c r="ED173" s="575">
        <v>0</v>
      </c>
      <c r="EE173" s="575">
        <v>0</v>
      </c>
      <c r="EF173" s="575">
        <v>0</v>
      </c>
      <c r="EG173" s="575">
        <v>0</v>
      </c>
      <c r="EH173" s="575">
        <v>0</v>
      </c>
      <c r="EI173" s="575">
        <v>0</v>
      </c>
      <c r="EJ173" s="575">
        <v>0</v>
      </c>
      <c r="EK173" s="575">
        <v>0</v>
      </c>
      <c r="EL173" s="575">
        <v>0</v>
      </c>
      <c r="EM173" s="575">
        <v>0</v>
      </c>
      <c r="EN173" s="575">
        <v>0</v>
      </c>
      <c r="EO173" s="575">
        <v>0</v>
      </c>
      <c r="EP173" s="575">
        <v>0</v>
      </c>
      <c r="EQ173" s="575">
        <v>0</v>
      </c>
      <c r="ER173" s="575">
        <v>0</v>
      </c>
      <c r="ES173" s="575">
        <v>0</v>
      </c>
      <c r="ET173" s="575">
        <v>0</v>
      </c>
      <c r="EU173" s="575">
        <v>0</v>
      </c>
      <c r="EV173" s="575">
        <v>0</v>
      </c>
      <c r="EW173" s="575">
        <v>0</v>
      </c>
      <c r="EX173" s="575">
        <v>0</v>
      </c>
      <c r="EY173" s="575">
        <v>0</v>
      </c>
      <c r="EZ173" s="575">
        <v>0</v>
      </c>
      <c r="FA173" s="575">
        <v>0</v>
      </c>
      <c r="FB173" s="575">
        <v>0</v>
      </c>
      <c r="FC173" s="575">
        <v>0</v>
      </c>
      <c r="FD173" s="147"/>
      <c r="FE173" s="575">
        <v>0</v>
      </c>
      <c r="FF173" s="575">
        <v>0</v>
      </c>
      <c r="FG173" s="575">
        <v>0</v>
      </c>
      <c r="FH173" s="575">
        <v>0</v>
      </c>
      <c r="FI173" s="575">
        <v>0</v>
      </c>
      <c r="FJ173" s="575">
        <v>0</v>
      </c>
      <c r="FK173" s="575">
        <v>0</v>
      </c>
      <c r="FL173" s="575">
        <v>0</v>
      </c>
      <c r="FM173" s="575">
        <v>0</v>
      </c>
      <c r="FN173" s="575">
        <v>0</v>
      </c>
      <c r="FO173" s="575">
        <v>0</v>
      </c>
      <c r="FP173" s="575">
        <v>0</v>
      </c>
      <c r="FQ173" s="575">
        <v>0</v>
      </c>
      <c r="FR173" s="575">
        <v>0</v>
      </c>
      <c r="FS173" s="575">
        <v>0</v>
      </c>
      <c r="FT173" s="575">
        <v>0</v>
      </c>
      <c r="FU173" s="575">
        <v>0</v>
      </c>
      <c r="FV173" s="575">
        <v>0</v>
      </c>
      <c r="FW173" s="575">
        <v>0</v>
      </c>
      <c r="FX173" s="575">
        <v>0</v>
      </c>
      <c r="FY173" s="575">
        <v>0</v>
      </c>
      <c r="FZ173" s="575">
        <v>0</v>
      </c>
      <c r="GA173" s="575">
        <v>0</v>
      </c>
      <c r="GB173" s="575">
        <v>0</v>
      </c>
      <c r="GC173" s="575">
        <v>0</v>
      </c>
      <c r="GD173" s="575">
        <v>0</v>
      </c>
      <c r="GE173" s="575">
        <v>0</v>
      </c>
      <c r="GF173" s="575">
        <v>0</v>
      </c>
      <c r="GG173" s="575">
        <v>0</v>
      </c>
      <c r="GH173" s="575">
        <v>0</v>
      </c>
    </row>
    <row r="174" spans="1:190" x14ac:dyDescent="0.15">
      <c r="A174">
        <f t="shared" si="8"/>
        <v>166</v>
      </c>
      <c r="B174" s="156" t="str">
        <f ca="1">OFFSET(Inputs!$E$10,$A174,0)</f>
        <v>Std B54</v>
      </c>
      <c r="C174" s="44">
        <f ca="1">OFFSET(Inputs!$B$10,$A174,0)</f>
        <v>166</v>
      </c>
      <c r="D174" s="157" t="str">
        <f ca="1">OFFSET(Inputs!$D$10,$A174,0)&amp;" - "&amp;OFFSET(Inputs!$F$10,$A174,0)</f>
        <v>2013 T-24 - NRNC-Lighting-Office Plug Load Control</v>
      </c>
      <c r="E174" s="24"/>
      <c r="F174" s="588">
        <v>0</v>
      </c>
      <c r="G174" s="588">
        <v>0</v>
      </c>
      <c r="H174" s="588">
        <v>0</v>
      </c>
      <c r="I174" s="588">
        <v>0</v>
      </c>
      <c r="J174" s="588">
        <v>0</v>
      </c>
      <c r="K174" s="588">
        <v>0</v>
      </c>
      <c r="L174" s="588">
        <v>0</v>
      </c>
      <c r="M174" s="588">
        <v>0</v>
      </c>
      <c r="N174" s="588">
        <v>0</v>
      </c>
      <c r="O174" s="588">
        <v>3.0212331166358437</v>
      </c>
      <c r="P174" s="588">
        <v>4.5010207656003383</v>
      </c>
      <c r="Q174" s="588">
        <v>4.5010207656003383</v>
      </c>
      <c r="R174" s="588">
        <v>4.5010207656003383</v>
      </c>
      <c r="S174" s="588">
        <v>4.5010207656003383</v>
      </c>
      <c r="T174" s="588">
        <v>4.5010207656003383</v>
      </c>
      <c r="U174" s="588">
        <v>4.5010207656003383</v>
      </c>
      <c r="V174" s="588">
        <v>4.5010207656003383</v>
      </c>
      <c r="W174" s="588">
        <v>4.5010207656003383</v>
      </c>
      <c r="X174" s="588">
        <v>4.5010207656003383</v>
      </c>
      <c r="Y174" s="588">
        <v>4.5010207656003383</v>
      </c>
      <c r="Z174" s="588">
        <v>4.5010207656003383</v>
      </c>
      <c r="AA174" s="588">
        <v>4.5010207656003383</v>
      </c>
      <c r="AB174" s="588">
        <v>4.5010207656003383</v>
      </c>
      <c r="AC174" s="588">
        <v>4.5010207656003383</v>
      </c>
      <c r="AD174" s="588">
        <v>4.5010207656003383</v>
      </c>
      <c r="AE174" s="588">
        <v>4.5010207656003383</v>
      </c>
      <c r="AF174" s="588">
        <v>4.5010207656003383</v>
      </c>
      <c r="AG174" s="588">
        <v>4.5010207656003383</v>
      </c>
      <c r="AH174" s="588">
        <v>4.5010207656003383</v>
      </c>
      <c r="AI174" s="588">
        <v>4.5010207656003383</v>
      </c>
      <c r="AJ174" s="147"/>
      <c r="AK174" s="575">
        <v>0</v>
      </c>
      <c r="AL174" s="575">
        <v>0</v>
      </c>
      <c r="AM174" s="575">
        <v>0</v>
      </c>
      <c r="AN174" s="575">
        <v>0</v>
      </c>
      <c r="AO174" s="575">
        <v>0</v>
      </c>
      <c r="AP174" s="575">
        <v>0</v>
      </c>
      <c r="AQ174" s="575">
        <v>0</v>
      </c>
      <c r="AR174" s="575">
        <v>0</v>
      </c>
      <c r="AS174" s="575">
        <v>0</v>
      </c>
      <c r="AT174" s="575">
        <v>2.1068931686834049</v>
      </c>
      <c r="AU174" s="575">
        <v>3.1075227406535357</v>
      </c>
      <c r="AV174" s="575">
        <v>3.0634217391921834</v>
      </c>
      <c r="AW174" s="575">
        <v>3.0055791213334535</v>
      </c>
      <c r="AX174" s="575">
        <v>2.93751018429528</v>
      </c>
      <c r="AY174" s="575">
        <v>2.8659259500391725</v>
      </c>
      <c r="AZ174" s="575">
        <v>2.7994548753727857</v>
      </c>
      <c r="BA174" s="575">
        <v>2.744168837308917</v>
      </c>
      <c r="BB174" s="575">
        <v>2.702304843168069</v>
      </c>
      <c r="BC174" s="575">
        <v>2.672904175527167</v>
      </c>
      <c r="BD174" s="575">
        <v>2.6534102545913525</v>
      </c>
      <c r="BE174" s="575">
        <v>2.6409469280914051</v>
      </c>
      <c r="BF174" s="575">
        <v>2.6329576162324644</v>
      </c>
      <c r="BG174" s="575">
        <v>2.6281640291170998</v>
      </c>
      <c r="BH174" s="575">
        <v>2.6252878768478811</v>
      </c>
      <c r="BI174" s="575">
        <v>2.6233704420017356</v>
      </c>
      <c r="BJ174" s="575">
        <v>2.6220921521043046</v>
      </c>
      <c r="BK174" s="575">
        <v>2.6214530071555897</v>
      </c>
      <c r="BL174" s="575">
        <v>2.6211334346812318</v>
      </c>
      <c r="BM174" s="575">
        <v>2.6208138622068744</v>
      </c>
      <c r="BN174" s="575">
        <v>2.6208138622068744</v>
      </c>
      <c r="BO174" s="147"/>
      <c r="BP174" s="582">
        <v>0</v>
      </c>
      <c r="BQ174" s="582">
        <v>0</v>
      </c>
      <c r="BR174" s="582">
        <v>0</v>
      </c>
      <c r="BS174" s="582">
        <v>0</v>
      </c>
      <c r="BT174" s="582">
        <v>0</v>
      </c>
      <c r="BU174" s="582">
        <v>0</v>
      </c>
      <c r="BV174" s="582">
        <v>0</v>
      </c>
      <c r="BW174" s="582">
        <v>0</v>
      </c>
      <c r="BX174" s="582">
        <v>0</v>
      </c>
      <c r="BY174" s="582">
        <v>0.26184171679630214</v>
      </c>
      <c r="BZ174" s="582">
        <v>0.39009072094142966</v>
      </c>
      <c r="CA174" s="582">
        <v>0.39009072094142966</v>
      </c>
      <c r="CB174" s="582">
        <v>0.39009072094142966</v>
      </c>
      <c r="CC174" s="582">
        <v>0.39009072094142966</v>
      </c>
      <c r="CD174" s="582">
        <v>0.39009072094142966</v>
      </c>
      <c r="CE174" s="582">
        <v>0.39009072094142966</v>
      </c>
      <c r="CF174" s="582">
        <v>0.39009072094142966</v>
      </c>
      <c r="CG174" s="582">
        <v>0.39009072094142966</v>
      </c>
      <c r="CH174" s="582">
        <v>0.39009072094142966</v>
      </c>
      <c r="CI174" s="582">
        <v>0.39009072094142966</v>
      </c>
      <c r="CJ174" s="582">
        <v>0.39009072094142966</v>
      </c>
      <c r="CK174" s="582">
        <v>0.39009072094142966</v>
      </c>
      <c r="CL174" s="582">
        <v>0.39009072094142966</v>
      </c>
      <c r="CM174" s="582">
        <v>0.39009072094142966</v>
      </c>
      <c r="CN174" s="582">
        <v>0.39009072094142966</v>
      </c>
      <c r="CO174" s="582">
        <v>0.39009072094142966</v>
      </c>
      <c r="CP174" s="582">
        <v>0.39009072094142966</v>
      </c>
      <c r="CQ174" s="582">
        <v>0.39009072094142966</v>
      </c>
      <c r="CR174" s="582">
        <v>0.39009072094142966</v>
      </c>
      <c r="CS174" s="582">
        <v>0.39009072094142966</v>
      </c>
      <c r="CT174" s="218"/>
      <c r="CU174" s="582">
        <v>0</v>
      </c>
      <c r="CV174" s="582">
        <v>0</v>
      </c>
      <c r="CW174" s="582">
        <v>0</v>
      </c>
      <c r="CX174" s="582">
        <v>0</v>
      </c>
      <c r="CY174" s="582">
        <v>0</v>
      </c>
      <c r="CZ174" s="582">
        <v>0</v>
      </c>
      <c r="DA174" s="582">
        <v>0</v>
      </c>
      <c r="DB174" s="582">
        <v>0</v>
      </c>
      <c r="DC174" s="582">
        <v>0</v>
      </c>
      <c r="DD174" s="582">
        <v>0.1825984633085028</v>
      </c>
      <c r="DE174" s="582">
        <v>0.26932019410084679</v>
      </c>
      <c r="DF174" s="582">
        <v>0.26549808521706264</v>
      </c>
      <c r="DG174" s="582">
        <v>0.26048502936224438</v>
      </c>
      <c r="DH174" s="582">
        <v>0.25458568738944715</v>
      </c>
      <c r="DI174" s="582">
        <v>0.24838168456359463</v>
      </c>
      <c r="DJ174" s="582">
        <v>0.24262082479673161</v>
      </c>
      <c r="DK174" s="582">
        <v>0.23782934047140802</v>
      </c>
      <c r="DL174" s="582">
        <v>0.23420110667593175</v>
      </c>
      <c r="DM174" s="582">
        <v>0.23165303408674237</v>
      </c>
      <c r="DN174" s="582">
        <v>0.229963551174345</v>
      </c>
      <c r="DO174" s="582">
        <v>0.22888338996805815</v>
      </c>
      <c r="DP174" s="582">
        <v>0.22819097893838716</v>
      </c>
      <c r="DQ174" s="582">
        <v>0.22777553232058453</v>
      </c>
      <c r="DR174" s="582">
        <v>0.22752626434990292</v>
      </c>
      <c r="DS174" s="582">
        <v>0.22736008570278193</v>
      </c>
      <c r="DT174" s="582">
        <v>0.22724929993803455</v>
      </c>
      <c r="DU174" s="582">
        <v>0.22719390705566087</v>
      </c>
      <c r="DV174" s="582">
        <v>0.22716621061447403</v>
      </c>
      <c r="DW174" s="582">
        <v>0.22713851417328718</v>
      </c>
      <c r="DX174" s="582">
        <v>0.22713851417328718</v>
      </c>
      <c r="DY174" s="147"/>
      <c r="DZ174" s="575">
        <v>0</v>
      </c>
      <c r="EA174" s="575">
        <v>0</v>
      </c>
      <c r="EB174" s="575">
        <v>0</v>
      </c>
      <c r="EC174" s="575">
        <v>0</v>
      </c>
      <c r="ED174" s="575">
        <v>0</v>
      </c>
      <c r="EE174" s="575">
        <v>0</v>
      </c>
      <c r="EF174" s="575">
        <v>0</v>
      </c>
      <c r="EG174" s="575">
        <v>0</v>
      </c>
      <c r="EH174" s="575">
        <v>0</v>
      </c>
      <c r="EI174" s="575">
        <v>-1.3002395487145409E-2</v>
      </c>
      <c r="EJ174" s="575">
        <v>-1.9370915725747243E-2</v>
      </c>
      <c r="EK174" s="575">
        <v>-1.9370915725747243E-2</v>
      </c>
      <c r="EL174" s="575">
        <v>-1.9370915725747243E-2</v>
      </c>
      <c r="EM174" s="575">
        <v>-1.9370915725747243E-2</v>
      </c>
      <c r="EN174" s="575">
        <v>-1.9370915725747243E-2</v>
      </c>
      <c r="EO174" s="575">
        <v>-1.9370915725747243E-2</v>
      </c>
      <c r="EP174" s="575">
        <v>-1.9370915725747243E-2</v>
      </c>
      <c r="EQ174" s="575">
        <v>-1.9370915725747243E-2</v>
      </c>
      <c r="ER174" s="575">
        <v>-1.9370915725747243E-2</v>
      </c>
      <c r="ES174" s="575">
        <v>-1.9370915725747243E-2</v>
      </c>
      <c r="ET174" s="575">
        <v>-1.9370915725747243E-2</v>
      </c>
      <c r="EU174" s="575">
        <v>-1.9370915725747243E-2</v>
      </c>
      <c r="EV174" s="575">
        <v>-1.9370915725747243E-2</v>
      </c>
      <c r="EW174" s="575">
        <v>-1.9370915725747243E-2</v>
      </c>
      <c r="EX174" s="575">
        <v>-1.9370915725747243E-2</v>
      </c>
      <c r="EY174" s="575">
        <v>-1.9370915725747243E-2</v>
      </c>
      <c r="EZ174" s="575">
        <v>-1.9370915725747243E-2</v>
      </c>
      <c r="FA174" s="575">
        <v>-1.9370915725747243E-2</v>
      </c>
      <c r="FB174" s="575">
        <v>-1.9370915725747243E-2</v>
      </c>
      <c r="FC174" s="575">
        <v>-1.9370915725747243E-2</v>
      </c>
      <c r="FD174" s="147"/>
      <c r="FE174" s="575">
        <v>0</v>
      </c>
      <c r="FF174" s="575">
        <v>0</v>
      </c>
      <c r="FG174" s="575">
        <v>0</v>
      </c>
      <c r="FH174" s="575">
        <v>0</v>
      </c>
      <c r="FI174" s="575">
        <v>0</v>
      </c>
      <c r="FJ174" s="575">
        <v>0</v>
      </c>
      <c r="FK174" s="575">
        <v>0</v>
      </c>
      <c r="FL174" s="575">
        <v>0</v>
      </c>
      <c r="FM174" s="575">
        <v>0</v>
      </c>
      <c r="FN174" s="575">
        <v>-9.0673765217066972E-3</v>
      </c>
      <c r="FO174" s="575">
        <v>-1.3373757700718801E-2</v>
      </c>
      <c r="FP174" s="575">
        <v>-1.3183961468437927E-2</v>
      </c>
      <c r="FQ174" s="575">
        <v>-1.293502583044635E-2</v>
      </c>
      <c r="FR174" s="575">
        <v>-1.2642079471925876E-2</v>
      </c>
      <c r="FS174" s="575">
        <v>-1.2334004428223589E-2</v>
      </c>
      <c r="FT174" s="575">
        <v>-1.2047934744785752E-2</v>
      </c>
      <c r="FU174" s="575">
        <v>-1.1810001786926401E-2</v>
      </c>
      <c r="FV174" s="575">
        <v>-1.1629832899761225E-2</v>
      </c>
      <c r="FW174" s="575">
        <v>-1.1503302078240647E-2</v>
      </c>
      <c r="FX174" s="575">
        <v>-1.1419406642232434E-2</v>
      </c>
      <c r="FY174" s="575">
        <v>-1.136576857658784E-2</v>
      </c>
      <c r="FZ174" s="575">
        <v>-1.1331385201174639E-2</v>
      </c>
      <c r="GA174" s="575">
        <v>-1.1310755175926718E-2</v>
      </c>
      <c r="GB174" s="575">
        <v>-1.1298377160777966E-2</v>
      </c>
      <c r="GC174" s="575">
        <v>-1.1290125150678796E-2</v>
      </c>
      <c r="GD174" s="575">
        <v>-1.1284623810612685E-2</v>
      </c>
      <c r="GE174" s="575">
        <v>-1.1281873140579627E-2</v>
      </c>
      <c r="GF174" s="575">
        <v>-1.1280497805563099E-2</v>
      </c>
      <c r="GG174" s="575">
        <v>-1.1279122470546571E-2</v>
      </c>
      <c r="GH174" s="575">
        <v>-1.1279122470546571E-2</v>
      </c>
    </row>
    <row r="175" spans="1:190" x14ac:dyDescent="0.15">
      <c r="A175">
        <f t="shared" si="8"/>
        <v>167</v>
      </c>
      <c r="B175" s="156" t="str">
        <f ca="1">OFFSET(Inputs!$E$10,$A175,0)</f>
        <v>Std B55</v>
      </c>
      <c r="C175" s="44">
        <f ca="1">OFFSET(Inputs!$B$10,$A175,0)</f>
        <v>167</v>
      </c>
      <c r="D175" s="157" t="str">
        <f ca="1">OFFSET(Inputs!$D$10,$A175,0)&amp;" - "&amp;OFFSET(Inputs!$F$10,$A175,0)</f>
        <v xml:space="preserve"> - NRNC-Envelope-Cool Roofs</v>
      </c>
      <c r="E175" s="24"/>
      <c r="F175" s="588"/>
      <c r="G175" s="588"/>
      <c r="H175" s="588"/>
      <c r="I175" s="588"/>
      <c r="J175" s="588"/>
      <c r="K175" s="588"/>
      <c r="L175" s="588"/>
      <c r="M175" s="588"/>
      <c r="N175" s="588"/>
      <c r="O175" s="588"/>
      <c r="P175" s="588"/>
      <c r="Q175" s="588"/>
      <c r="R175" s="588"/>
      <c r="S175" s="588"/>
      <c r="T175" s="588"/>
      <c r="U175" s="588"/>
      <c r="V175" s="588"/>
      <c r="W175" s="588"/>
      <c r="X175" s="588"/>
      <c r="Y175" s="588"/>
      <c r="Z175" s="588"/>
      <c r="AA175" s="588"/>
      <c r="AB175" s="588"/>
      <c r="AC175" s="588"/>
      <c r="AD175" s="588"/>
      <c r="AE175" s="588"/>
      <c r="AF175" s="588"/>
      <c r="AG175" s="588"/>
      <c r="AH175" s="588"/>
      <c r="AI175" s="588"/>
      <c r="AJ175" s="147"/>
      <c r="AK175" s="575"/>
      <c r="AL175" s="575"/>
      <c r="AM175" s="575"/>
      <c r="AN175" s="575"/>
      <c r="AO175" s="575"/>
      <c r="AP175" s="575"/>
      <c r="AQ175" s="575"/>
      <c r="AR175" s="575"/>
      <c r="AS175" s="575"/>
      <c r="AT175" s="575"/>
      <c r="AU175" s="575"/>
      <c r="AV175" s="575"/>
      <c r="AW175" s="575"/>
      <c r="AX175" s="575"/>
      <c r="AY175" s="575"/>
      <c r="AZ175" s="575"/>
      <c r="BA175" s="575"/>
      <c r="BB175" s="575"/>
      <c r="BC175" s="575"/>
      <c r="BD175" s="575"/>
      <c r="BE175" s="575"/>
      <c r="BF175" s="575"/>
      <c r="BG175" s="575"/>
      <c r="BH175" s="575"/>
      <c r="BI175" s="575"/>
      <c r="BJ175" s="575"/>
      <c r="BK175" s="575"/>
      <c r="BL175" s="575"/>
      <c r="BM175" s="575"/>
      <c r="BN175" s="575"/>
      <c r="BO175" s="147"/>
      <c r="BP175" s="582"/>
      <c r="BQ175" s="582"/>
      <c r="BR175" s="582"/>
      <c r="BS175" s="582"/>
      <c r="BT175" s="582"/>
      <c r="BU175" s="582"/>
      <c r="BV175" s="582"/>
      <c r="BW175" s="582"/>
      <c r="BX175" s="582"/>
      <c r="BY175" s="582"/>
      <c r="BZ175" s="582"/>
      <c r="CA175" s="582"/>
      <c r="CB175" s="582"/>
      <c r="CC175" s="582"/>
      <c r="CD175" s="582"/>
      <c r="CE175" s="582"/>
      <c r="CF175" s="582"/>
      <c r="CG175" s="582"/>
      <c r="CH175" s="582"/>
      <c r="CI175" s="582"/>
      <c r="CJ175" s="582"/>
      <c r="CK175" s="582"/>
      <c r="CL175" s="582"/>
      <c r="CM175" s="582"/>
      <c r="CN175" s="582"/>
      <c r="CO175" s="582"/>
      <c r="CP175" s="582"/>
      <c r="CQ175" s="582"/>
      <c r="CR175" s="582"/>
      <c r="CS175" s="582"/>
      <c r="CT175" s="218"/>
      <c r="CU175" s="582"/>
      <c r="CV175" s="582"/>
      <c r="CW175" s="582"/>
      <c r="CX175" s="582"/>
      <c r="CY175" s="582"/>
      <c r="CZ175" s="582"/>
      <c r="DA175" s="582"/>
      <c r="DB175" s="582"/>
      <c r="DC175" s="582"/>
      <c r="DD175" s="582"/>
      <c r="DE175" s="582"/>
      <c r="DF175" s="582"/>
      <c r="DG175" s="582"/>
      <c r="DH175" s="582"/>
      <c r="DI175" s="582"/>
      <c r="DJ175" s="582"/>
      <c r="DK175" s="582"/>
      <c r="DL175" s="582"/>
      <c r="DM175" s="582"/>
      <c r="DN175" s="582"/>
      <c r="DO175" s="582"/>
      <c r="DP175" s="582"/>
      <c r="DQ175" s="582"/>
      <c r="DR175" s="582"/>
      <c r="DS175" s="582"/>
      <c r="DT175" s="582"/>
      <c r="DU175" s="582"/>
      <c r="DV175" s="582"/>
      <c r="DW175" s="582"/>
      <c r="DX175" s="582"/>
      <c r="DY175" s="147"/>
      <c r="DZ175" s="575"/>
      <c r="EA175" s="575"/>
      <c r="EB175" s="575"/>
      <c r="EC175" s="575"/>
      <c r="ED175" s="575"/>
      <c r="EE175" s="575"/>
      <c r="EF175" s="575"/>
      <c r="EG175" s="575"/>
      <c r="EH175" s="575"/>
      <c r="EI175" s="575"/>
      <c r="EJ175" s="575"/>
      <c r="EK175" s="575"/>
      <c r="EL175" s="575"/>
      <c r="EM175" s="575"/>
      <c r="EN175" s="575"/>
      <c r="EO175" s="575"/>
      <c r="EP175" s="575"/>
      <c r="EQ175" s="575"/>
      <c r="ER175" s="575"/>
      <c r="ES175" s="575"/>
      <c r="ET175" s="575"/>
      <c r="EU175" s="575"/>
      <c r="EV175" s="575"/>
      <c r="EW175" s="575"/>
      <c r="EX175" s="575"/>
      <c r="EY175" s="575"/>
      <c r="EZ175" s="575"/>
      <c r="FA175" s="575"/>
      <c r="FB175" s="575"/>
      <c r="FC175" s="575"/>
      <c r="FD175" s="147"/>
      <c r="FE175" s="575"/>
      <c r="FF175" s="575"/>
      <c r="FG175" s="575"/>
      <c r="FH175" s="575"/>
      <c r="FI175" s="575"/>
      <c r="FJ175" s="575"/>
      <c r="FK175" s="575"/>
      <c r="FL175" s="575"/>
      <c r="FM175" s="575"/>
      <c r="FN175" s="575"/>
      <c r="FO175" s="575"/>
      <c r="FP175" s="575"/>
      <c r="FQ175" s="575"/>
      <c r="FR175" s="575"/>
      <c r="FS175" s="575"/>
      <c r="FT175" s="575"/>
      <c r="FU175" s="575"/>
      <c r="FV175" s="575"/>
      <c r="FW175" s="575"/>
      <c r="FX175" s="575"/>
      <c r="FY175" s="575"/>
      <c r="FZ175" s="575"/>
      <c r="GA175" s="575"/>
      <c r="GB175" s="575"/>
      <c r="GC175" s="575"/>
      <c r="GD175" s="575"/>
      <c r="GE175" s="575"/>
      <c r="GF175" s="575"/>
      <c r="GG175" s="575"/>
      <c r="GH175" s="575"/>
    </row>
    <row r="176" spans="1:190" x14ac:dyDescent="0.15">
      <c r="A176">
        <f t="shared" ref="A176:A231" si="9">A175+1</f>
        <v>168</v>
      </c>
      <c r="B176" s="156" t="str">
        <f ca="1">OFFSET(Inputs!$E$10,$A176,0)</f>
        <v>Std B56</v>
      </c>
      <c r="C176" s="44">
        <f ca="1">OFFSET(Inputs!$B$10,$A176,0)</f>
        <v>168</v>
      </c>
      <c r="D176" s="157" t="str">
        <f ca="1">OFFSET(Inputs!$D$10,$A176,0)&amp;" - "&amp;OFFSET(Inputs!$F$10,$A176,0)</f>
        <v xml:space="preserve"> - NRNC-Envelope-Fenestration</v>
      </c>
      <c r="E176" s="24"/>
      <c r="F176" s="588"/>
      <c r="G176" s="588"/>
      <c r="H176" s="588"/>
      <c r="I176" s="588"/>
      <c r="J176" s="588"/>
      <c r="K176" s="588"/>
      <c r="L176" s="588"/>
      <c r="M176" s="588"/>
      <c r="N176" s="588"/>
      <c r="O176" s="588"/>
      <c r="P176" s="588"/>
      <c r="Q176" s="588"/>
      <c r="R176" s="588"/>
      <c r="S176" s="588"/>
      <c r="T176" s="588"/>
      <c r="U176" s="588"/>
      <c r="V176" s="588"/>
      <c r="W176" s="588"/>
      <c r="X176" s="588"/>
      <c r="Y176" s="588"/>
      <c r="Z176" s="588"/>
      <c r="AA176" s="588"/>
      <c r="AB176" s="588"/>
      <c r="AC176" s="588"/>
      <c r="AD176" s="588"/>
      <c r="AE176" s="588"/>
      <c r="AF176" s="588"/>
      <c r="AG176" s="588"/>
      <c r="AH176" s="588"/>
      <c r="AI176" s="588"/>
      <c r="AJ176" s="147"/>
      <c r="AK176" s="575"/>
      <c r="AL176" s="575"/>
      <c r="AM176" s="575"/>
      <c r="AN176" s="575"/>
      <c r="AO176" s="575"/>
      <c r="AP176" s="575"/>
      <c r="AQ176" s="575"/>
      <c r="AR176" s="575"/>
      <c r="AS176" s="575"/>
      <c r="AT176" s="575"/>
      <c r="AU176" s="575"/>
      <c r="AV176" s="575"/>
      <c r="AW176" s="575"/>
      <c r="AX176" s="575"/>
      <c r="AY176" s="575"/>
      <c r="AZ176" s="575"/>
      <c r="BA176" s="575"/>
      <c r="BB176" s="575"/>
      <c r="BC176" s="575"/>
      <c r="BD176" s="575"/>
      <c r="BE176" s="575"/>
      <c r="BF176" s="575"/>
      <c r="BG176" s="575"/>
      <c r="BH176" s="575"/>
      <c r="BI176" s="575"/>
      <c r="BJ176" s="575"/>
      <c r="BK176" s="575"/>
      <c r="BL176" s="575"/>
      <c r="BM176" s="575"/>
      <c r="BN176" s="575"/>
      <c r="BO176" s="147"/>
      <c r="BP176" s="582"/>
      <c r="BQ176" s="582"/>
      <c r="BR176" s="582"/>
      <c r="BS176" s="582"/>
      <c r="BT176" s="582"/>
      <c r="BU176" s="582"/>
      <c r="BV176" s="582"/>
      <c r="BW176" s="582"/>
      <c r="BX176" s="582"/>
      <c r="BY176" s="582"/>
      <c r="BZ176" s="582"/>
      <c r="CA176" s="582"/>
      <c r="CB176" s="582"/>
      <c r="CC176" s="582"/>
      <c r="CD176" s="582"/>
      <c r="CE176" s="582"/>
      <c r="CF176" s="582"/>
      <c r="CG176" s="582"/>
      <c r="CH176" s="582"/>
      <c r="CI176" s="582"/>
      <c r="CJ176" s="582"/>
      <c r="CK176" s="582"/>
      <c r="CL176" s="582"/>
      <c r="CM176" s="582"/>
      <c r="CN176" s="582"/>
      <c r="CO176" s="582"/>
      <c r="CP176" s="582"/>
      <c r="CQ176" s="582"/>
      <c r="CR176" s="582"/>
      <c r="CS176" s="582"/>
      <c r="CT176" s="218"/>
      <c r="CU176" s="582"/>
      <c r="CV176" s="582"/>
      <c r="CW176" s="582"/>
      <c r="CX176" s="582"/>
      <c r="CY176" s="582"/>
      <c r="CZ176" s="582"/>
      <c r="DA176" s="582"/>
      <c r="DB176" s="582"/>
      <c r="DC176" s="582"/>
      <c r="DD176" s="582"/>
      <c r="DE176" s="582"/>
      <c r="DF176" s="582"/>
      <c r="DG176" s="582"/>
      <c r="DH176" s="582"/>
      <c r="DI176" s="582"/>
      <c r="DJ176" s="582"/>
      <c r="DK176" s="582"/>
      <c r="DL176" s="582"/>
      <c r="DM176" s="582"/>
      <c r="DN176" s="582"/>
      <c r="DO176" s="582"/>
      <c r="DP176" s="582"/>
      <c r="DQ176" s="582"/>
      <c r="DR176" s="582"/>
      <c r="DS176" s="582"/>
      <c r="DT176" s="582"/>
      <c r="DU176" s="582"/>
      <c r="DV176" s="582"/>
      <c r="DW176" s="582"/>
      <c r="DX176" s="582"/>
      <c r="DY176" s="147"/>
      <c r="DZ176" s="575"/>
      <c r="EA176" s="575"/>
      <c r="EB176" s="575"/>
      <c r="EC176" s="575"/>
      <c r="ED176" s="575"/>
      <c r="EE176" s="575"/>
      <c r="EF176" s="575"/>
      <c r="EG176" s="575"/>
      <c r="EH176" s="575"/>
      <c r="EI176" s="575"/>
      <c r="EJ176" s="575"/>
      <c r="EK176" s="575"/>
      <c r="EL176" s="575"/>
      <c r="EM176" s="575"/>
      <c r="EN176" s="575"/>
      <c r="EO176" s="575"/>
      <c r="EP176" s="575"/>
      <c r="EQ176" s="575"/>
      <c r="ER176" s="575"/>
      <c r="ES176" s="575"/>
      <c r="ET176" s="575"/>
      <c r="EU176" s="575"/>
      <c r="EV176" s="575"/>
      <c r="EW176" s="575"/>
      <c r="EX176" s="575"/>
      <c r="EY176" s="575"/>
      <c r="EZ176" s="575"/>
      <c r="FA176" s="575"/>
      <c r="FB176" s="575"/>
      <c r="FC176" s="575"/>
      <c r="FD176" s="147"/>
      <c r="FE176" s="575"/>
      <c r="FF176" s="575"/>
      <c r="FG176" s="575"/>
      <c r="FH176" s="575"/>
      <c r="FI176" s="575"/>
      <c r="FJ176" s="575"/>
      <c r="FK176" s="575"/>
      <c r="FL176" s="575"/>
      <c r="FM176" s="575"/>
      <c r="FN176" s="575"/>
      <c r="FO176" s="575"/>
      <c r="FP176" s="575"/>
      <c r="FQ176" s="575"/>
      <c r="FR176" s="575"/>
      <c r="FS176" s="575"/>
      <c r="FT176" s="575"/>
      <c r="FU176" s="575"/>
      <c r="FV176" s="575"/>
      <c r="FW176" s="575"/>
      <c r="FX176" s="575"/>
      <c r="FY176" s="575"/>
      <c r="FZ176" s="575"/>
      <c r="GA176" s="575"/>
      <c r="GB176" s="575"/>
      <c r="GC176" s="575"/>
      <c r="GD176" s="575"/>
      <c r="GE176" s="575"/>
      <c r="GF176" s="575"/>
      <c r="GG176" s="575"/>
      <c r="GH176" s="575"/>
    </row>
    <row r="177" spans="1:190" x14ac:dyDescent="0.15">
      <c r="A177">
        <f t="shared" si="9"/>
        <v>169</v>
      </c>
      <c r="B177" s="156" t="str">
        <f ca="1">OFFSET(Inputs!$E$10,$A177,0)</f>
        <v>Std B57</v>
      </c>
      <c r="C177" s="44">
        <f ca="1">OFFSET(Inputs!$B$10,$A177,0)</f>
        <v>169</v>
      </c>
      <c r="D177" s="157" t="str">
        <f ca="1">OFFSET(Inputs!$D$10,$A177,0)&amp;" - "&amp;OFFSET(Inputs!$F$10,$A177,0)</f>
        <v xml:space="preserve"> - NRNC-HVAC-HVAC Controls and Economizers</v>
      </c>
      <c r="E177" s="24"/>
      <c r="F177" s="588"/>
      <c r="G177" s="588"/>
      <c r="H177" s="588"/>
      <c r="I177" s="588"/>
      <c r="J177" s="588"/>
      <c r="K177" s="588"/>
      <c r="L177" s="588"/>
      <c r="M177" s="588"/>
      <c r="N177" s="588"/>
      <c r="O177" s="588"/>
      <c r="P177" s="588"/>
      <c r="Q177" s="588"/>
      <c r="R177" s="588"/>
      <c r="S177" s="588"/>
      <c r="T177" s="588"/>
      <c r="U177" s="588"/>
      <c r="V177" s="588"/>
      <c r="W177" s="588"/>
      <c r="X177" s="588"/>
      <c r="Y177" s="588"/>
      <c r="Z177" s="588"/>
      <c r="AA177" s="588"/>
      <c r="AB177" s="588"/>
      <c r="AC177" s="588"/>
      <c r="AD177" s="588"/>
      <c r="AE177" s="588"/>
      <c r="AF177" s="588"/>
      <c r="AG177" s="588"/>
      <c r="AH177" s="588"/>
      <c r="AI177" s="588"/>
      <c r="AJ177" s="147"/>
      <c r="AK177" s="575"/>
      <c r="AL177" s="575"/>
      <c r="AM177" s="575"/>
      <c r="AN177" s="575"/>
      <c r="AO177" s="575"/>
      <c r="AP177" s="575"/>
      <c r="AQ177" s="575"/>
      <c r="AR177" s="575"/>
      <c r="AS177" s="575"/>
      <c r="AT177" s="575"/>
      <c r="AU177" s="575"/>
      <c r="AV177" s="575"/>
      <c r="AW177" s="575"/>
      <c r="AX177" s="575"/>
      <c r="AY177" s="575"/>
      <c r="AZ177" s="575"/>
      <c r="BA177" s="575"/>
      <c r="BB177" s="575"/>
      <c r="BC177" s="575"/>
      <c r="BD177" s="575"/>
      <c r="BE177" s="575"/>
      <c r="BF177" s="575"/>
      <c r="BG177" s="575"/>
      <c r="BH177" s="575"/>
      <c r="BI177" s="575"/>
      <c r="BJ177" s="575"/>
      <c r="BK177" s="575"/>
      <c r="BL177" s="575"/>
      <c r="BM177" s="575"/>
      <c r="BN177" s="575"/>
      <c r="BO177" s="147"/>
      <c r="BP177" s="582"/>
      <c r="BQ177" s="582"/>
      <c r="BR177" s="582"/>
      <c r="BS177" s="582"/>
      <c r="BT177" s="582"/>
      <c r="BU177" s="582"/>
      <c r="BV177" s="582"/>
      <c r="BW177" s="582"/>
      <c r="BX177" s="582"/>
      <c r="BY177" s="582"/>
      <c r="BZ177" s="582"/>
      <c r="CA177" s="582"/>
      <c r="CB177" s="582"/>
      <c r="CC177" s="582"/>
      <c r="CD177" s="582"/>
      <c r="CE177" s="582"/>
      <c r="CF177" s="582"/>
      <c r="CG177" s="582"/>
      <c r="CH177" s="582"/>
      <c r="CI177" s="582"/>
      <c r="CJ177" s="582"/>
      <c r="CK177" s="582"/>
      <c r="CL177" s="582"/>
      <c r="CM177" s="582"/>
      <c r="CN177" s="582"/>
      <c r="CO177" s="582"/>
      <c r="CP177" s="582"/>
      <c r="CQ177" s="582"/>
      <c r="CR177" s="582"/>
      <c r="CS177" s="582"/>
      <c r="CT177" s="218"/>
      <c r="CU177" s="582"/>
      <c r="CV177" s="582"/>
      <c r="CW177" s="582"/>
      <c r="CX177" s="582"/>
      <c r="CY177" s="582"/>
      <c r="CZ177" s="582"/>
      <c r="DA177" s="582"/>
      <c r="DB177" s="582"/>
      <c r="DC177" s="582"/>
      <c r="DD177" s="582"/>
      <c r="DE177" s="582"/>
      <c r="DF177" s="582"/>
      <c r="DG177" s="582"/>
      <c r="DH177" s="582"/>
      <c r="DI177" s="582"/>
      <c r="DJ177" s="582"/>
      <c r="DK177" s="582"/>
      <c r="DL177" s="582"/>
      <c r="DM177" s="582"/>
      <c r="DN177" s="582"/>
      <c r="DO177" s="582"/>
      <c r="DP177" s="582"/>
      <c r="DQ177" s="582"/>
      <c r="DR177" s="582"/>
      <c r="DS177" s="582"/>
      <c r="DT177" s="582"/>
      <c r="DU177" s="582"/>
      <c r="DV177" s="582"/>
      <c r="DW177" s="582"/>
      <c r="DX177" s="582"/>
      <c r="DY177" s="147"/>
      <c r="DZ177" s="575"/>
      <c r="EA177" s="575"/>
      <c r="EB177" s="575"/>
      <c r="EC177" s="575"/>
      <c r="ED177" s="575"/>
      <c r="EE177" s="575"/>
      <c r="EF177" s="575"/>
      <c r="EG177" s="575"/>
      <c r="EH177" s="575"/>
      <c r="EI177" s="575"/>
      <c r="EJ177" s="575"/>
      <c r="EK177" s="575"/>
      <c r="EL177" s="575"/>
      <c r="EM177" s="575"/>
      <c r="EN177" s="575"/>
      <c r="EO177" s="575"/>
      <c r="EP177" s="575"/>
      <c r="EQ177" s="575"/>
      <c r="ER177" s="575"/>
      <c r="ES177" s="575"/>
      <c r="ET177" s="575"/>
      <c r="EU177" s="575"/>
      <c r="EV177" s="575"/>
      <c r="EW177" s="575"/>
      <c r="EX177" s="575"/>
      <c r="EY177" s="575"/>
      <c r="EZ177" s="575"/>
      <c r="FA177" s="575"/>
      <c r="FB177" s="575"/>
      <c r="FC177" s="575"/>
      <c r="FD177" s="147"/>
      <c r="FE177" s="575"/>
      <c r="FF177" s="575"/>
      <c r="FG177" s="575"/>
      <c r="FH177" s="575"/>
      <c r="FI177" s="575"/>
      <c r="FJ177" s="575"/>
      <c r="FK177" s="575"/>
      <c r="FL177" s="575"/>
      <c r="FM177" s="575"/>
      <c r="FN177" s="575"/>
      <c r="FO177" s="575"/>
      <c r="FP177" s="575"/>
      <c r="FQ177" s="575"/>
      <c r="FR177" s="575"/>
      <c r="FS177" s="575"/>
      <c r="FT177" s="575"/>
      <c r="FU177" s="575"/>
      <c r="FV177" s="575"/>
      <c r="FW177" s="575"/>
      <c r="FX177" s="575"/>
      <c r="FY177" s="575"/>
      <c r="FZ177" s="575"/>
      <c r="GA177" s="575"/>
      <c r="GB177" s="575"/>
      <c r="GC177" s="575"/>
      <c r="GD177" s="575"/>
      <c r="GE177" s="575"/>
      <c r="GF177" s="575"/>
      <c r="GG177" s="575"/>
      <c r="GH177" s="575"/>
    </row>
    <row r="178" spans="1:190" x14ac:dyDescent="0.15">
      <c r="A178">
        <f t="shared" si="9"/>
        <v>170</v>
      </c>
      <c r="B178" s="156" t="str">
        <f ca="1">OFFSET(Inputs!$E$10,$A178,0)</f>
        <v>Std B58</v>
      </c>
      <c r="C178" s="44">
        <f ca="1">OFFSET(Inputs!$B$10,$A178,0)</f>
        <v>170</v>
      </c>
      <c r="D178" s="157" t="str">
        <f ca="1">OFFSET(Inputs!$D$10,$A178,0)&amp;" - "&amp;OFFSET(Inputs!$F$10,$A178,0)</f>
        <v xml:space="preserve"> - NRNC-HVAC-Fan Control &amp; Economizers</v>
      </c>
      <c r="E178" s="24"/>
      <c r="F178" s="588"/>
      <c r="G178" s="588"/>
      <c r="H178" s="588"/>
      <c r="I178" s="588"/>
      <c r="J178" s="588"/>
      <c r="K178" s="588"/>
      <c r="L178" s="588"/>
      <c r="M178" s="588"/>
      <c r="N178" s="588"/>
      <c r="O178" s="588"/>
      <c r="P178" s="588"/>
      <c r="Q178" s="588"/>
      <c r="R178" s="588"/>
      <c r="S178" s="588"/>
      <c r="T178" s="588"/>
      <c r="U178" s="588"/>
      <c r="V178" s="588"/>
      <c r="W178" s="588"/>
      <c r="X178" s="588"/>
      <c r="Y178" s="588"/>
      <c r="Z178" s="588"/>
      <c r="AA178" s="588"/>
      <c r="AB178" s="588"/>
      <c r="AC178" s="588"/>
      <c r="AD178" s="588"/>
      <c r="AE178" s="588"/>
      <c r="AF178" s="588"/>
      <c r="AG178" s="588"/>
      <c r="AH178" s="588"/>
      <c r="AI178" s="588"/>
      <c r="AJ178" s="147"/>
      <c r="AK178" s="575"/>
      <c r="AL178" s="575"/>
      <c r="AM178" s="575"/>
      <c r="AN178" s="575"/>
      <c r="AO178" s="575"/>
      <c r="AP178" s="575"/>
      <c r="AQ178" s="575"/>
      <c r="AR178" s="575"/>
      <c r="AS178" s="575"/>
      <c r="AT178" s="575"/>
      <c r="AU178" s="575"/>
      <c r="AV178" s="575"/>
      <c r="AW178" s="575"/>
      <c r="AX178" s="575"/>
      <c r="AY178" s="575"/>
      <c r="AZ178" s="575"/>
      <c r="BA178" s="575"/>
      <c r="BB178" s="575"/>
      <c r="BC178" s="575"/>
      <c r="BD178" s="575"/>
      <c r="BE178" s="575"/>
      <c r="BF178" s="575"/>
      <c r="BG178" s="575"/>
      <c r="BH178" s="575"/>
      <c r="BI178" s="575"/>
      <c r="BJ178" s="575"/>
      <c r="BK178" s="575"/>
      <c r="BL178" s="575"/>
      <c r="BM178" s="575"/>
      <c r="BN178" s="575"/>
      <c r="BO178" s="147"/>
      <c r="BP178" s="582"/>
      <c r="BQ178" s="582"/>
      <c r="BR178" s="582"/>
      <c r="BS178" s="582"/>
      <c r="BT178" s="582"/>
      <c r="BU178" s="582"/>
      <c r="BV178" s="582"/>
      <c r="BW178" s="582"/>
      <c r="BX178" s="582"/>
      <c r="BY178" s="582"/>
      <c r="BZ178" s="582"/>
      <c r="CA178" s="582"/>
      <c r="CB178" s="582"/>
      <c r="CC178" s="582"/>
      <c r="CD178" s="582"/>
      <c r="CE178" s="582"/>
      <c r="CF178" s="582"/>
      <c r="CG178" s="582"/>
      <c r="CH178" s="582"/>
      <c r="CI178" s="582"/>
      <c r="CJ178" s="582"/>
      <c r="CK178" s="582"/>
      <c r="CL178" s="582"/>
      <c r="CM178" s="582"/>
      <c r="CN178" s="582"/>
      <c r="CO178" s="582"/>
      <c r="CP178" s="582"/>
      <c r="CQ178" s="582"/>
      <c r="CR178" s="582"/>
      <c r="CS178" s="582"/>
      <c r="CT178" s="218"/>
      <c r="CU178" s="582"/>
      <c r="CV178" s="582"/>
      <c r="CW178" s="582"/>
      <c r="CX178" s="582"/>
      <c r="CY178" s="582"/>
      <c r="CZ178" s="582"/>
      <c r="DA178" s="582"/>
      <c r="DB178" s="582"/>
      <c r="DC178" s="582"/>
      <c r="DD178" s="582"/>
      <c r="DE178" s="582"/>
      <c r="DF178" s="582"/>
      <c r="DG178" s="582"/>
      <c r="DH178" s="582"/>
      <c r="DI178" s="582"/>
      <c r="DJ178" s="582"/>
      <c r="DK178" s="582"/>
      <c r="DL178" s="582"/>
      <c r="DM178" s="582"/>
      <c r="DN178" s="582"/>
      <c r="DO178" s="582"/>
      <c r="DP178" s="582"/>
      <c r="DQ178" s="582"/>
      <c r="DR178" s="582"/>
      <c r="DS178" s="582"/>
      <c r="DT178" s="582"/>
      <c r="DU178" s="582"/>
      <c r="DV178" s="582"/>
      <c r="DW178" s="582"/>
      <c r="DX178" s="582"/>
      <c r="DY178" s="147"/>
      <c r="DZ178" s="575"/>
      <c r="EA178" s="575"/>
      <c r="EB178" s="575"/>
      <c r="EC178" s="575"/>
      <c r="ED178" s="575"/>
      <c r="EE178" s="575"/>
      <c r="EF178" s="575"/>
      <c r="EG178" s="575"/>
      <c r="EH178" s="575"/>
      <c r="EI178" s="575"/>
      <c r="EJ178" s="575"/>
      <c r="EK178" s="575"/>
      <c r="EL178" s="575"/>
      <c r="EM178" s="575"/>
      <c r="EN178" s="575"/>
      <c r="EO178" s="575"/>
      <c r="EP178" s="575"/>
      <c r="EQ178" s="575"/>
      <c r="ER178" s="575"/>
      <c r="ES178" s="575"/>
      <c r="ET178" s="575"/>
      <c r="EU178" s="575"/>
      <c r="EV178" s="575"/>
      <c r="EW178" s="575"/>
      <c r="EX178" s="575"/>
      <c r="EY178" s="575"/>
      <c r="EZ178" s="575"/>
      <c r="FA178" s="575"/>
      <c r="FB178" s="575"/>
      <c r="FC178" s="575"/>
      <c r="FD178" s="147"/>
      <c r="FE178" s="575"/>
      <c r="FF178" s="575"/>
      <c r="FG178" s="575"/>
      <c r="FH178" s="575"/>
      <c r="FI178" s="575"/>
      <c r="FJ178" s="575"/>
      <c r="FK178" s="575"/>
      <c r="FL178" s="575"/>
      <c r="FM178" s="575"/>
      <c r="FN178" s="575"/>
      <c r="FO178" s="575"/>
      <c r="FP178" s="575"/>
      <c r="FQ178" s="575"/>
      <c r="FR178" s="575"/>
      <c r="FS178" s="575"/>
      <c r="FT178" s="575"/>
      <c r="FU178" s="575"/>
      <c r="FV178" s="575"/>
      <c r="FW178" s="575"/>
      <c r="FX178" s="575"/>
      <c r="FY178" s="575"/>
      <c r="FZ178" s="575"/>
      <c r="GA178" s="575"/>
      <c r="GB178" s="575"/>
      <c r="GC178" s="575"/>
      <c r="GD178" s="575"/>
      <c r="GE178" s="575"/>
      <c r="GF178" s="575"/>
      <c r="GG178" s="575"/>
      <c r="GH178" s="575"/>
    </row>
    <row r="179" spans="1:190" x14ac:dyDescent="0.15">
      <c r="A179">
        <f t="shared" si="9"/>
        <v>171</v>
      </c>
      <c r="B179" s="156" t="str">
        <f ca="1">OFFSET(Inputs!$E$10,$A179,0)</f>
        <v>Std B59</v>
      </c>
      <c r="C179" s="44">
        <f ca="1">OFFSET(Inputs!$B$10,$A179,0)</f>
        <v>171</v>
      </c>
      <c r="D179" s="157" t="str">
        <f ca="1">OFFSET(Inputs!$D$10,$A179,0)&amp;" - "&amp;OFFSET(Inputs!$F$10,$A179,0)</f>
        <v xml:space="preserve"> - NRNC-HVAC-Reduced Reheat</v>
      </c>
      <c r="E179" s="24"/>
      <c r="F179" s="588"/>
      <c r="G179" s="588"/>
      <c r="H179" s="588"/>
      <c r="I179" s="588"/>
      <c r="J179" s="588"/>
      <c r="K179" s="588"/>
      <c r="L179" s="588"/>
      <c r="M179" s="588"/>
      <c r="N179" s="588"/>
      <c r="O179" s="588"/>
      <c r="P179" s="588"/>
      <c r="Q179" s="588"/>
      <c r="R179" s="588"/>
      <c r="S179" s="588"/>
      <c r="T179" s="588"/>
      <c r="U179" s="588"/>
      <c r="V179" s="588"/>
      <c r="W179" s="588"/>
      <c r="X179" s="588"/>
      <c r="Y179" s="588"/>
      <c r="Z179" s="588"/>
      <c r="AA179" s="588"/>
      <c r="AB179" s="588"/>
      <c r="AC179" s="588"/>
      <c r="AD179" s="588"/>
      <c r="AE179" s="588"/>
      <c r="AF179" s="588"/>
      <c r="AG179" s="588"/>
      <c r="AH179" s="588"/>
      <c r="AI179" s="588"/>
      <c r="AJ179" s="147"/>
      <c r="AK179" s="575"/>
      <c r="AL179" s="575"/>
      <c r="AM179" s="575"/>
      <c r="AN179" s="575"/>
      <c r="AO179" s="575"/>
      <c r="AP179" s="575"/>
      <c r="AQ179" s="575"/>
      <c r="AR179" s="575"/>
      <c r="AS179" s="575"/>
      <c r="AT179" s="575"/>
      <c r="AU179" s="575"/>
      <c r="AV179" s="575"/>
      <c r="AW179" s="575"/>
      <c r="AX179" s="575"/>
      <c r="AY179" s="575"/>
      <c r="AZ179" s="575"/>
      <c r="BA179" s="575"/>
      <c r="BB179" s="575"/>
      <c r="BC179" s="575"/>
      <c r="BD179" s="575"/>
      <c r="BE179" s="575"/>
      <c r="BF179" s="575"/>
      <c r="BG179" s="575"/>
      <c r="BH179" s="575"/>
      <c r="BI179" s="575"/>
      <c r="BJ179" s="575"/>
      <c r="BK179" s="575"/>
      <c r="BL179" s="575"/>
      <c r="BM179" s="575"/>
      <c r="BN179" s="575"/>
      <c r="BO179" s="147"/>
      <c r="BP179" s="582"/>
      <c r="BQ179" s="582"/>
      <c r="BR179" s="582"/>
      <c r="BS179" s="582"/>
      <c r="BT179" s="582"/>
      <c r="BU179" s="582"/>
      <c r="BV179" s="582"/>
      <c r="BW179" s="582"/>
      <c r="BX179" s="582"/>
      <c r="BY179" s="582"/>
      <c r="BZ179" s="582"/>
      <c r="CA179" s="582"/>
      <c r="CB179" s="582"/>
      <c r="CC179" s="582"/>
      <c r="CD179" s="582"/>
      <c r="CE179" s="582"/>
      <c r="CF179" s="582"/>
      <c r="CG179" s="582"/>
      <c r="CH179" s="582"/>
      <c r="CI179" s="582"/>
      <c r="CJ179" s="582"/>
      <c r="CK179" s="582"/>
      <c r="CL179" s="582"/>
      <c r="CM179" s="582"/>
      <c r="CN179" s="582"/>
      <c r="CO179" s="582"/>
      <c r="CP179" s="582"/>
      <c r="CQ179" s="582"/>
      <c r="CR179" s="582"/>
      <c r="CS179" s="582"/>
      <c r="CT179" s="218"/>
      <c r="CU179" s="582"/>
      <c r="CV179" s="582"/>
      <c r="CW179" s="582"/>
      <c r="CX179" s="582"/>
      <c r="CY179" s="582"/>
      <c r="CZ179" s="582"/>
      <c r="DA179" s="582"/>
      <c r="DB179" s="582"/>
      <c r="DC179" s="582"/>
      <c r="DD179" s="582"/>
      <c r="DE179" s="582"/>
      <c r="DF179" s="582"/>
      <c r="DG179" s="582"/>
      <c r="DH179" s="582"/>
      <c r="DI179" s="582"/>
      <c r="DJ179" s="582"/>
      <c r="DK179" s="582"/>
      <c r="DL179" s="582"/>
      <c r="DM179" s="582"/>
      <c r="DN179" s="582"/>
      <c r="DO179" s="582"/>
      <c r="DP179" s="582"/>
      <c r="DQ179" s="582"/>
      <c r="DR179" s="582"/>
      <c r="DS179" s="582"/>
      <c r="DT179" s="582"/>
      <c r="DU179" s="582"/>
      <c r="DV179" s="582"/>
      <c r="DW179" s="582"/>
      <c r="DX179" s="582"/>
      <c r="DY179" s="147"/>
      <c r="DZ179" s="575"/>
      <c r="EA179" s="575"/>
      <c r="EB179" s="575"/>
      <c r="EC179" s="575"/>
      <c r="ED179" s="575"/>
      <c r="EE179" s="575"/>
      <c r="EF179" s="575"/>
      <c r="EG179" s="575"/>
      <c r="EH179" s="575"/>
      <c r="EI179" s="575"/>
      <c r="EJ179" s="575"/>
      <c r="EK179" s="575"/>
      <c r="EL179" s="575"/>
      <c r="EM179" s="575"/>
      <c r="EN179" s="575"/>
      <c r="EO179" s="575"/>
      <c r="EP179" s="575"/>
      <c r="EQ179" s="575"/>
      <c r="ER179" s="575"/>
      <c r="ES179" s="575"/>
      <c r="ET179" s="575"/>
      <c r="EU179" s="575"/>
      <c r="EV179" s="575"/>
      <c r="EW179" s="575"/>
      <c r="EX179" s="575"/>
      <c r="EY179" s="575"/>
      <c r="EZ179" s="575"/>
      <c r="FA179" s="575"/>
      <c r="FB179" s="575"/>
      <c r="FC179" s="575"/>
      <c r="FD179" s="147"/>
      <c r="FE179" s="575"/>
      <c r="FF179" s="575"/>
      <c r="FG179" s="575"/>
      <c r="FH179" s="575"/>
      <c r="FI179" s="575"/>
      <c r="FJ179" s="575"/>
      <c r="FK179" s="575"/>
      <c r="FL179" s="575"/>
      <c r="FM179" s="575"/>
      <c r="FN179" s="575"/>
      <c r="FO179" s="575"/>
      <c r="FP179" s="575"/>
      <c r="FQ179" s="575"/>
      <c r="FR179" s="575"/>
      <c r="FS179" s="575"/>
      <c r="FT179" s="575"/>
      <c r="FU179" s="575"/>
      <c r="FV179" s="575"/>
      <c r="FW179" s="575"/>
      <c r="FX179" s="575"/>
      <c r="FY179" s="575"/>
      <c r="FZ179" s="575"/>
      <c r="GA179" s="575"/>
      <c r="GB179" s="575"/>
      <c r="GC179" s="575"/>
      <c r="GD179" s="575"/>
      <c r="GE179" s="575"/>
      <c r="GF179" s="575"/>
      <c r="GG179" s="575"/>
      <c r="GH179" s="575"/>
    </row>
    <row r="180" spans="1:190" x14ac:dyDescent="0.15">
      <c r="A180">
        <f t="shared" si="9"/>
        <v>172</v>
      </c>
      <c r="B180" s="156" t="str">
        <f ca="1">OFFSET(Inputs!$E$10,$A180,0)</f>
        <v>Std B60</v>
      </c>
      <c r="C180" s="44">
        <f ca="1">OFFSET(Inputs!$B$10,$A180,0)</f>
        <v>172</v>
      </c>
      <c r="D180" s="157" t="str">
        <f ca="1">OFFSET(Inputs!$D$10,$A180,0)&amp;" - "&amp;OFFSET(Inputs!$F$10,$A180,0)</f>
        <v xml:space="preserve"> - NRNC-HVAC-Guest Room OC Controls</v>
      </c>
      <c r="E180" s="24"/>
      <c r="F180" s="588"/>
      <c r="G180" s="588"/>
      <c r="H180" s="588"/>
      <c r="I180" s="588"/>
      <c r="J180" s="588"/>
      <c r="K180" s="588"/>
      <c r="L180" s="588"/>
      <c r="M180" s="588"/>
      <c r="N180" s="588"/>
      <c r="O180" s="588"/>
      <c r="P180" s="588"/>
      <c r="Q180" s="588"/>
      <c r="R180" s="588"/>
      <c r="S180" s="588"/>
      <c r="T180" s="588"/>
      <c r="U180" s="588"/>
      <c r="V180" s="588"/>
      <c r="W180" s="588"/>
      <c r="X180" s="588"/>
      <c r="Y180" s="588"/>
      <c r="Z180" s="588"/>
      <c r="AA180" s="588"/>
      <c r="AB180" s="588"/>
      <c r="AC180" s="588"/>
      <c r="AD180" s="588"/>
      <c r="AE180" s="588"/>
      <c r="AF180" s="588"/>
      <c r="AG180" s="588"/>
      <c r="AH180" s="588"/>
      <c r="AI180" s="588"/>
      <c r="AJ180" s="147"/>
      <c r="AK180" s="575"/>
      <c r="AL180" s="575"/>
      <c r="AM180" s="575"/>
      <c r="AN180" s="575"/>
      <c r="AO180" s="575"/>
      <c r="AP180" s="575"/>
      <c r="AQ180" s="575"/>
      <c r="AR180" s="575"/>
      <c r="AS180" s="575"/>
      <c r="AT180" s="575"/>
      <c r="AU180" s="575"/>
      <c r="AV180" s="575"/>
      <c r="AW180" s="575"/>
      <c r="AX180" s="575"/>
      <c r="AY180" s="575"/>
      <c r="AZ180" s="575"/>
      <c r="BA180" s="575"/>
      <c r="BB180" s="575"/>
      <c r="BC180" s="575"/>
      <c r="BD180" s="575"/>
      <c r="BE180" s="575"/>
      <c r="BF180" s="575"/>
      <c r="BG180" s="575"/>
      <c r="BH180" s="575"/>
      <c r="BI180" s="575"/>
      <c r="BJ180" s="575"/>
      <c r="BK180" s="575"/>
      <c r="BL180" s="575"/>
      <c r="BM180" s="575"/>
      <c r="BN180" s="575"/>
      <c r="BO180" s="147"/>
      <c r="BP180" s="582"/>
      <c r="BQ180" s="582"/>
      <c r="BR180" s="582"/>
      <c r="BS180" s="582"/>
      <c r="BT180" s="582"/>
      <c r="BU180" s="582"/>
      <c r="BV180" s="582"/>
      <c r="BW180" s="582"/>
      <c r="BX180" s="582"/>
      <c r="BY180" s="582"/>
      <c r="BZ180" s="582"/>
      <c r="CA180" s="582"/>
      <c r="CB180" s="582"/>
      <c r="CC180" s="582"/>
      <c r="CD180" s="582"/>
      <c r="CE180" s="582"/>
      <c r="CF180" s="582"/>
      <c r="CG180" s="582"/>
      <c r="CH180" s="582"/>
      <c r="CI180" s="582"/>
      <c r="CJ180" s="582"/>
      <c r="CK180" s="582"/>
      <c r="CL180" s="582"/>
      <c r="CM180" s="582"/>
      <c r="CN180" s="582"/>
      <c r="CO180" s="582"/>
      <c r="CP180" s="582"/>
      <c r="CQ180" s="582"/>
      <c r="CR180" s="582"/>
      <c r="CS180" s="582"/>
      <c r="CT180" s="218"/>
      <c r="CU180" s="582"/>
      <c r="CV180" s="582"/>
      <c r="CW180" s="582"/>
      <c r="CX180" s="582"/>
      <c r="CY180" s="582"/>
      <c r="CZ180" s="582"/>
      <c r="DA180" s="582"/>
      <c r="DB180" s="582"/>
      <c r="DC180" s="582"/>
      <c r="DD180" s="582"/>
      <c r="DE180" s="582"/>
      <c r="DF180" s="582"/>
      <c r="DG180" s="582"/>
      <c r="DH180" s="582"/>
      <c r="DI180" s="582"/>
      <c r="DJ180" s="582"/>
      <c r="DK180" s="582"/>
      <c r="DL180" s="582"/>
      <c r="DM180" s="582"/>
      <c r="DN180" s="582"/>
      <c r="DO180" s="582"/>
      <c r="DP180" s="582"/>
      <c r="DQ180" s="582"/>
      <c r="DR180" s="582"/>
      <c r="DS180" s="582"/>
      <c r="DT180" s="582"/>
      <c r="DU180" s="582"/>
      <c r="DV180" s="582"/>
      <c r="DW180" s="582"/>
      <c r="DX180" s="582"/>
      <c r="DY180" s="147"/>
      <c r="DZ180" s="575"/>
      <c r="EA180" s="575"/>
      <c r="EB180" s="575"/>
      <c r="EC180" s="575"/>
      <c r="ED180" s="575"/>
      <c r="EE180" s="575"/>
      <c r="EF180" s="575"/>
      <c r="EG180" s="575"/>
      <c r="EH180" s="575"/>
      <c r="EI180" s="575"/>
      <c r="EJ180" s="575"/>
      <c r="EK180" s="575"/>
      <c r="EL180" s="575"/>
      <c r="EM180" s="575"/>
      <c r="EN180" s="575"/>
      <c r="EO180" s="575"/>
      <c r="EP180" s="575"/>
      <c r="EQ180" s="575"/>
      <c r="ER180" s="575"/>
      <c r="ES180" s="575"/>
      <c r="ET180" s="575"/>
      <c r="EU180" s="575"/>
      <c r="EV180" s="575"/>
      <c r="EW180" s="575"/>
      <c r="EX180" s="575"/>
      <c r="EY180" s="575"/>
      <c r="EZ180" s="575"/>
      <c r="FA180" s="575"/>
      <c r="FB180" s="575"/>
      <c r="FC180" s="575"/>
      <c r="FD180" s="147"/>
      <c r="FE180" s="575"/>
      <c r="FF180" s="575"/>
      <c r="FG180" s="575"/>
      <c r="FH180" s="575"/>
      <c r="FI180" s="575"/>
      <c r="FJ180" s="575"/>
      <c r="FK180" s="575"/>
      <c r="FL180" s="575"/>
      <c r="FM180" s="575"/>
      <c r="FN180" s="575"/>
      <c r="FO180" s="575"/>
      <c r="FP180" s="575"/>
      <c r="FQ180" s="575"/>
      <c r="FR180" s="575"/>
      <c r="FS180" s="575"/>
      <c r="FT180" s="575"/>
      <c r="FU180" s="575"/>
      <c r="FV180" s="575"/>
      <c r="FW180" s="575"/>
      <c r="FX180" s="575"/>
      <c r="FY180" s="575"/>
      <c r="FZ180" s="575"/>
      <c r="GA180" s="575"/>
      <c r="GB180" s="575"/>
      <c r="GC180" s="575"/>
      <c r="GD180" s="575"/>
      <c r="GE180" s="575"/>
      <c r="GF180" s="575"/>
      <c r="GG180" s="575"/>
      <c r="GH180" s="575"/>
    </row>
    <row r="181" spans="1:190" x14ac:dyDescent="0.15">
      <c r="A181">
        <f t="shared" si="9"/>
        <v>173</v>
      </c>
      <c r="B181" s="156" t="str">
        <f ca="1">OFFSET(Inputs!$E$10,$A181,0)</f>
        <v>Std B61</v>
      </c>
      <c r="C181" s="44">
        <f ca="1">OFFSET(Inputs!$B$10,$A181,0)</f>
        <v>173</v>
      </c>
      <c r="D181" s="157" t="str">
        <f ca="1">OFFSET(Inputs!$D$10,$A181,0)&amp;" - "&amp;OFFSET(Inputs!$F$10,$A181,0)</f>
        <v xml:space="preserve"> - NRNC-HVAC-Kitchen Ventilation</v>
      </c>
      <c r="E181" s="24"/>
      <c r="F181" s="588"/>
      <c r="G181" s="588"/>
      <c r="H181" s="588"/>
      <c r="I181" s="588"/>
      <c r="J181" s="588"/>
      <c r="K181" s="588"/>
      <c r="L181" s="588"/>
      <c r="M181" s="588"/>
      <c r="N181" s="588"/>
      <c r="O181" s="588"/>
      <c r="P181" s="588"/>
      <c r="Q181" s="588"/>
      <c r="R181" s="588"/>
      <c r="S181" s="588"/>
      <c r="T181" s="588"/>
      <c r="U181" s="588"/>
      <c r="V181" s="588"/>
      <c r="W181" s="588"/>
      <c r="X181" s="588"/>
      <c r="Y181" s="588"/>
      <c r="Z181" s="588"/>
      <c r="AA181" s="588"/>
      <c r="AB181" s="588"/>
      <c r="AC181" s="588"/>
      <c r="AD181" s="588"/>
      <c r="AE181" s="588"/>
      <c r="AF181" s="588"/>
      <c r="AG181" s="588"/>
      <c r="AH181" s="588"/>
      <c r="AI181" s="588"/>
      <c r="AJ181" s="147"/>
      <c r="AK181" s="575"/>
      <c r="AL181" s="575"/>
      <c r="AM181" s="575"/>
      <c r="AN181" s="575"/>
      <c r="AO181" s="575"/>
      <c r="AP181" s="575"/>
      <c r="AQ181" s="575"/>
      <c r="AR181" s="575"/>
      <c r="AS181" s="575"/>
      <c r="AT181" s="575"/>
      <c r="AU181" s="575"/>
      <c r="AV181" s="575"/>
      <c r="AW181" s="575"/>
      <c r="AX181" s="575"/>
      <c r="AY181" s="575"/>
      <c r="AZ181" s="575"/>
      <c r="BA181" s="575"/>
      <c r="BB181" s="575"/>
      <c r="BC181" s="575"/>
      <c r="BD181" s="575"/>
      <c r="BE181" s="575"/>
      <c r="BF181" s="575"/>
      <c r="BG181" s="575"/>
      <c r="BH181" s="575"/>
      <c r="BI181" s="575"/>
      <c r="BJ181" s="575"/>
      <c r="BK181" s="575"/>
      <c r="BL181" s="575"/>
      <c r="BM181" s="575"/>
      <c r="BN181" s="575"/>
      <c r="BO181" s="147"/>
      <c r="BP181" s="582"/>
      <c r="BQ181" s="582"/>
      <c r="BR181" s="582"/>
      <c r="BS181" s="582"/>
      <c r="BT181" s="582"/>
      <c r="BU181" s="582"/>
      <c r="BV181" s="582"/>
      <c r="BW181" s="582"/>
      <c r="BX181" s="582"/>
      <c r="BY181" s="582"/>
      <c r="BZ181" s="582"/>
      <c r="CA181" s="582"/>
      <c r="CB181" s="582"/>
      <c r="CC181" s="582"/>
      <c r="CD181" s="582"/>
      <c r="CE181" s="582"/>
      <c r="CF181" s="582"/>
      <c r="CG181" s="582"/>
      <c r="CH181" s="582"/>
      <c r="CI181" s="582"/>
      <c r="CJ181" s="582"/>
      <c r="CK181" s="582"/>
      <c r="CL181" s="582"/>
      <c r="CM181" s="582"/>
      <c r="CN181" s="582"/>
      <c r="CO181" s="582"/>
      <c r="CP181" s="582"/>
      <c r="CQ181" s="582"/>
      <c r="CR181" s="582"/>
      <c r="CS181" s="582"/>
      <c r="CT181" s="218"/>
      <c r="CU181" s="582"/>
      <c r="CV181" s="582"/>
      <c r="CW181" s="582"/>
      <c r="CX181" s="582"/>
      <c r="CY181" s="582"/>
      <c r="CZ181" s="582"/>
      <c r="DA181" s="582"/>
      <c r="DB181" s="582"/>
      <c r="DC181" s="582"/>
      <c r="DD181" s="582"/>
      <c r="DE181" s="582"/>
      <c r="DF181" s="582"/>
      <c r="DG181" s="582"/>
      <c r="DH181" s="582"/>
      <c r="DI181" s="582"/>
      <c r="DJ181" s="582"/>
      <c r="DK181" s="582"/>
      <c r="DL181" s="582"/>
      <c r="DM181" s="582"/>
      <c r="DN181" s="582"/>
      <c r="DO181" s="582"/>
      <c r="DP181" s="582"/>
      <c r="DQ181" s="582"/>
      <c r="DR181" s="582"/>
      <c r="DS181" s="582"/>
      <c r="DT181" s="582"/>
      <c r="DU181" s="582"/>
      <c r="DV181" s="582"/>
      <c r="DW181" s="582"/>
      <c r="DX181" s="582"/>
      <c r="DY181" s="147"/>
      <c r="DZ181" s="575"/>
      <c r="EA181" s="575"/>
      <c r="EB181" s="575"/>
      <c r="EC181" s="575"/>
      <c r="ED181" s="575"/>
      <c r="EE181" s="575"/>
      <c r="EF181" s="575"/>
      <c r="EG181" s="575"/>
      <c r="EH181" s="575"/>
      <c r="EI181" s="575"/>
      <c r="EJ181" s="575"/>
      <c r="EK181" s="575"/>
      <c r="EL181" s="575"/>
      <c r="EM181" s="575"/>
      <c r="EN181" s="575"/>
      <c r="EO181" s="575"/>
      <c r="EP181" s="575"/>
      <c r="EQ181" s="575"/>
      <c r="ER181" s="575"/>
      <c r="ES181" s="575"/>
      <c r="ET181" s="575"/>
      <c r="EU181" s="575"/>
      <c r="EV181" s="575"/>
      <c r="EW181" s="575"/>
      <c r="EX181" s="575"/>
      <c r="EY181" s="575"/>
      <c r="EZ181" s="575"/>
      <c r="FA181" s="575"/>
      <c r="FB181" s="575"/>
      <c r="FC181" s="575"/>
      <c r="FD181" s="147"/>
      <c r="FE181" s="575"/>
      <c r="FF181" s="575"/>
      <c r="FG181" s="575"/>
      <c r="FH181" s="575"/>
      <c r="FI181" s="575"/>
      <c r="FJ181" s="575"/>
      <c r="FK181" s="575"/>
      <c r="FL181" s="575"/>
      <c r="FM181" s="575"/>
      <c r="FN181" s="575"/>
      <c r="FO181" s="575"/>
      <c r="FP181" s="575"/>
      <c r="FQ181" s="575"/>
      <c r="FR181" s="575"/>
      <c r="FS181" s="575"/>
      <c r="FT181" s="575"/>
      <c r="FU181" s="575"/>
      <c r="FV181" s="575"/>
      <c r="FW181" s="575"/>
      <c r="FX181" s="575"/>
      <c r="FY181" s="575"/>
      <c r="FZ181" s="575"/>
      <c r="GA181" s="575"/>
      <c r="GB181" s="575"/>
      <c r="GC181" s="575"/>
      <c r="GD181" s="575"/>
      <c r="GE181" s="575"/>
      <c r="GF181" s="575"/>
      <c r="GG181" s="575"/>
      <c r="GH181" s="575"/>
    </row>
    <row r="182" spans="1:190" x14ac:dyDescent="0.15">
      <c r="A182">
        <f t="shared" si="9"/>
        <v>174</v>
      </c>
      <c r="B182" s="156" t="str">
        <f ca="1">OFFSET(Inputs!$E$10,$A182,0)</f>
        <v>Std B62</v>
      </c>
      <c r="C182" s="44">
        <f ca="1">OFFSET(Inputs!$B$10,$A182,0)</f>
        <v>174</v>
      </c>
      <c r="D182" s="157" t="str">
        <f ca="1">OFFSET(Inputs!$D$10,$A182,0)&amp;" - "&amp;OFFSET(Inputs!$F$10,$A182,0)</f>
        <v xml:space="preserve"> - NRNC-HVAC-Commercial Boilers</v>
      </c>
      <c r="E182" s="24"/>
      <c r="F182" s="588"/>
      <c r="G182" s="588"/>
      <c r="H182" s="588"/>
      <c r="I182" s="588"/>
      <c r="J182" s="588"/>
      <c r="K182" s="588"/>
      <c r="L182" s="588"/>
      <c r="M182" s="588"/>
      <c r="N182" s="588"/>
      <c r="O182" s="588"/>
      <c r="P182" s="588"/>
      <c r="Q182" s="588"/>
      <c r="R182" s="588"/>
      <c r="S182" s="588"/>
      <c r="T182" s="588"/>
      <c r="U182" s="588"/>
      <c r="V182" s="588"/>
      <c r="W182" s="588"/>
      <c r="X182" s="588"/>
      <c r="Y182" s="588"/>
      <c r="Z182" s="588"/>
      <c r="AA182" s="588"/>
      <c r="AB182" s="588"/>
      <c r="AC182" s="588"/>
      <c r="AD182" s="588"/>
      <c r="AE182" s="588"/>
      <c r="AF182" s="588"/>
      <c r="AG182" s="588"/>
      <c r="AH182" s="588"/>
      <c r="AI182" s="588"/>
      <c r="AJ182" s="147"/>
      <c r="AK182" s="575"/>
      <c r="AL182" s="575"/>
      <c r="AM182" s="575"/>
      <c r="AN182" s="575"/>
      <c r="AO182" s="575"/>
      <c r="AP182" s="575"/>
      <c r="AQ182" s="575"/>
      <c r="AR182" s="575"/>
      <c r="AS182" s="575"/>
      <c r="AT182" s="575"/>
      <c r="AU182" s="575"/>
      <c r="AV182" s="575"/>
      <c r="AW182" s="575"/>
      <c r="AX182" s="575"/>
      <c r="AY182" s="575"/>
      <c r="AZ182" s="575"/>
      <c r="BA182" s="575"/>
      <c r="BB182" s="575"/>
      <c r="BC182" s="575"/>
      <c r="BD182" s="575"/>
      <c r="BE182" s="575"/>
      <c r="BF182" s="575"/>
      <c r="BG182" s="575"/>
      <c r="BH182" s="575"/>
      <c r="BI182" s="575"/>
      <c r="BJ182" s="575"/>
      <c r="BK182" s="575"/>
      <c r="BL182" s="575"/>
      <c r="BM182" s="575"/>
      <c r="BN182" s="575"/>
      <c r="BO182" s="147"/>
      <c r="BP182" s="582"/>
      <c r="BQ182" s="582"/>
      <c r="BR182" s="582"/>
      <c r="BS182" s="582"/>
      <c r="BT182" s="582"/>
      <c r="BU182" s="582"/>
      <c r="BV182" s="582"/>
      <c r="BW182" s="582"/>
      <c r="BX182" s="582"/>
      <c r="BY182" s="582"/>
      <c r="BZ182" s="582"/>
      <c r="CA182" s="582"/>
      <c r="CB182" s="582"/>
      <c r="CC182" s="582"/>
      <c r="CD182" s="582"/>
      <c r="CE182" s="582"/>
      <c r="CF182" s="582"/>
      <c r="CG182" s="582"/>
      <c r="CH182" s="582"/>
      <c r="CI182" s="582"/>
      <c r="CJ182" s="582"/>
      <c r="CK182" s="582"/>
      <c r="CL182" s="582"/>
      <c r="CM182" s="582"/>
      <c r="CN182" s="582"/>
      <c r="CO182" s="582"/>
      <c r="CP182" s="582"/>
      <c r="CQ182" s="582"/>
      <c r="CR182" s="582"/>
      <c r="CS182" s="582"/>
      <c r="CT182" s="218"/>
      <c r="CU182" s="582"/>
      <c r="CV182" s="582"/>
      <c r="CW182" s="582"/>
      <c r="CX182" s="582"/>
      <c r="CY182" s="582"/>
      <c r="CZ182" s="582"/>
      <c r="DA182" s="582"/>
      <c r="DB182" s="582"/>
      <c r="DC182" s="582"/>
      <c r="DD182" s="582"/>
      <c r="DE182" s="582"/>
      <c r="DF182" s="582"/>
      <c r="DG182" s="582"/>
      <c r="DH182" s="582"/>
      <c r="DI182" s="582"/>
      <c r="DJ182" s="582"/>
      <c r="DK182" s="582"/>
      <c r="DL182" s="582"/>
      <c r="DM182" s="582"/>
      <c r="DN182" s="582"/>
      <c r="DO182" s="582"/>
      <c r="DP182" s="582"/>
      <c r="DQ182" s="582"/>
      <c r="DR182" s="582"/>
      <c r="DS182" s="582"/>
      <c r="DT182" s="582"/>
      <c r="DU182" s="582"/>
      <c r="DV182" s="582"/>
      <c r="DW182" s="582"/>
      <c r="DX182" s="582"/>
      <c r="DY182" s="147"/>
      <c r="DZ182" s="575"/>
      <c r="EA182" s="575"/>
      <c r="EB182" s="575"/>
      <c r="EC182" s="575"/>
      <c r="ED182" s="575"/>
      <c r="EE182" s="575"/>
      <c r="EF182" s="575"/>
      <c r="EG182" s="575"/>
      <c r="EH182" s="575"/>
      <c r="EI182" s="575"/>
      <c r="EJ182" s="575"/>
      <c r="EK182" s="575"/>
      <c r="EL182" s="575"/>
      <c r="EM182" s="575"/>
      <c r="EN182" s="575"/>
      <c r="EO182" s="575"/>
      <c r="EP182" s="575"/>
      <c r="EQ182" s="575"/>
      <c r="ER182" s="575"/>
      <c r="ES182" s="575"/>
      <c r="ET182" s="575"/>
      <c r="EU182" s="575"/>
      <c r="EV182" s="575"/>
      <c r="EW182" s="575"/>
      <c r="EX182" s="575"/>
      <c r="EY182" s="575"/>
      <c r="EZ182" s="575"/>
      <c r="FA182" s="575"/>
      <c r="FB182" s="575"/>
      <c r="FC182" s="575"/>
      <c r="FD182" s="147"/>
      <c r="FE182" s="575"/>
      <c r="FF182" s="575"/>
      <c r="FG182" s="575"/>
      <c r="FH182" s="575"/>
      <c r="FI182" s="575"/>
      <c r="FJ182" s="575"/>
      <c r="FK182" s="575"/>
      <c r="FL182" s="575"/>
      <c r="FM182" s="575"/>
      <c r="FN182" s="575"/>
      <c r="FO182" s="575"/>
      <c r="FP182" s="575"/>
      <c r="FQ182" s="575"/>
      <c r="FR182" s="575"/>
      <c r="FS182" s="575"/>
      <c r="FT182" s="575"/>
      <c r="FU182" s="575"/>
      <c r="FV182" s="575"/>
      <c r="FW182" s="575"/>
      <c r="FX182" s="575"/>
      <c r="FY182" s="575"/>
      <c r="FZ182" s="575"/>
      <c r="GA182" s="575"/>
      <c r="GB182" s="575"/>
      <c r="GC182" s="575"/>
      <c r="GD182" s="575"/>
      <c r="GE182" s="575"/>
      <c r="GF182" s="575"/>
      <c r="GG182" s="575"/>
      <c r="GH182" s="575"/>
    </row>
    <row r="183" spans="1:190" x14ac:dyDescent="0.15">
      <c r="A183">
        <f t="shared" si="9"/>
        <v>175</v>
      </c>
      <c r="B183" s="156" t="str">
        <f ca="1">OFFSET(Inputs!$E$10,$A183,0)</f>
        <v>Std B63</v>
      </c>
      <c r="C183" s="44">
        <f ca="1">OFFSET(Inputs!$B$10,$A183,0)</f>
        <v>175</v>
      </c>
      <c r="D183" s="157" t="str">
        <f ca="1">OFFSET(Inputs!$D$10,$A183,0)&amp;" - "&amp;OFFSET(Inputs!$F$10,$A183,0)</f>
        <v xml:space="preserve"> - NRNC-HVAC-Chiller Min Efficiency</v>
      </c>
      <c r="E183" s="24"/>
      <c r="F183" s="588"/>
      <c r="G183" s="588"/>
      <c r="H183" s="588"/>
      <c r="I183" s="588"/>
      <c r="J183" s="588"/>
      <c r="K183" s="588"/>
      <c r="L183" s="588"/>
      <c r="M183" s="588"/>
      <c r="N183" s="588"/>
      <c r="O183" s="588"/>
      <c r="P183" s="588"/>
      <c r="Q183" s="588"/>
      <c r="R183" s="588"/>
      <c r="S183" s="588"/>
      <c r="T183" s="588"/>
      <c r="U183" s="588"/>
      <c r="V183" s="588"/>
      <c r="W183" s="588"/>
      <c r="X183" s="588"/>
      <c r="Y183" s="588"/>
      <c r="Z183" s="588"/>
      <c r="AA183" s="588"/>
      <c r="AB183" s="588"/>
      <c r="AC183" s="588"/>
      <c r="AD183" s="588"/>
      <c r="AE183" s="588"/>
      <c r="AF183" s="588"/>
      <c r="AG183" s="588"/>
      <c r="AH183" s="588"/>
      <c r="AI183" s="588"/>
      <c r="AJ183" s="147"/>
      <c r="AK183" s="575"/>
      <c r="AL183" s="575"/>
      <c r="AM183" s="575"/>
      <c r="AN183" s="575"/>
      <c r="AO183" s="575"/>
      <c r="AP183" s="575"/>
      <c r="AQ183" s="575"/>
      <c r="AR183" s="575"/>
      <c r="AS183" s="575"/>
      <c r="AT183" s="575"/>
      <c r="AU183" s="575"/>
      <c r="AV183" s="575"/>
      <c r="AW183" s="575"/>
      <c r="AX183" s="575"/>
      <c r="AY183" s="575"/>
      <c r="AZ183" s="575"/>
      <c r="BA183" s="575"/>
      <c r="BB183" s="575"/>
      <c r="BC183" s="575"/>
      <c r="BD183" s="575"/>
      <c r="BE183" s="575"/>
      <c r="BF183" s="575"/>
      <c r="BG183" s="575"/>
      <c r="BH183" s="575"/>
      <c r="BI183" s="575"/>
      <c r="BJ183" s="575"/>
      <c r="BK183" s="575"/>
      <c r="BL183" s="575"/>
      <c r="BM183" s="575"/>
      <c r="BN183" s="575"/>
      <c r="BO183" s="147"/>
      <c r="BP183" s="582"/>
      <c r="BQ183" s="582"/>
      <c r="BR183" s="582"/>
      <c r="BS183" s="582"/>
      <c r="BT183" s="582"/>
      <c r="BU183" s="582"/>
      <c r="BV183" s="582"/>
      <c r="BW183" s="582"/>
      <c r="BX183" s="582"/>
      <c r="BY183" s="582"/>
      <c r="BZ183" s="582"/>
      <c r="CA183" s="582"/>
      <c r="CB183" s="582"/>
      <c r="CC183" s="582"/>
      <c r="CD183" s="582"/>
      <c r="CE183" s="582"/>
      <c r="CF183" s="582"/>
      <c r="CG183" s="582"/>
      <c r="CH183" s="582"/>
      <c r="CI183" s="582"/>
      <c r="CJ183" s="582"/>
      <c r="CK183" s="582"/>
      <c r="CL183" s="582"/>
      <c r="CM183" s="582"/>
      <c r="CN183" s="582"/>
      <c r="CO183" s="582"/>
      <c r="CP183" s="582"/>
      <c r="CQ183" s="582"/>
      <c r="CR183" s="582"/>
      <c r="CS183" s="582"/>
      <c r="CT183" s="218"/>
      <c r="CU183" s="582"/>
      <c r="CV183" s="582"/>
      <c r="CW183" s="582"/>
      <c r="CX183" s="582"/>
      <c r="CY183" s="582"/>
      <c r="CZ183" s="582"/>
      <c r="DA183" s="582"/>
      <c r="DB183" s="582"/>
      <c r="DC183" s="582"/>
      <c r="DD183" s="582"/>
      <c r="DE183" s="582"/>
      <c r="DF183" s="582"/>
      <c r="DG183" s="582"/>
      <c r="DH183" s="582"/>
      <c r="DI183" s="582"/>
      <c r="DJ183" s="582"/>
      <c r="DK183" s="582"/>
      <c r="DL183" s="582"/>
      <c r="DM183" s="582"/>
      <c r="DN183" s="582"/>
      <c r="DO183" s="582"/>
      <c r="DP183" s="582"/>
      <c r="DQ183" s="582"/>
      <c r="DR183" s="582"/>
      <c r="DS183" s="582"/>
      <c r="DT183" s="582"/>
      <c r="DU183" s="582"/>
      <c r="DV183" s="582"/>
      <c r="DW183" s="582"/>
      <c r="DX183" s="582"/>
      <c r="DY183" s="147"/>
      <c r="DZ183" s="575"/>
      <c r="EA183" s="575"/>
      <c r="EB183" s="575"/>
      <c r="EC183" s="575"/>
      <c r="ED183" s="575"/>
      <c r="EE183" s="575"/>
      <c r="EF183" s="575"/>
      <c r="EG183" s="575"/>
      <c r="EH183" s="575"/>
      <c r="EI183" s="575"/>
      <c r="EJ183" s="575"/>
      <c r="EK183" s="575"/>
      <c r="EL183" s="575"/>
      <c r="EM183" s="575"/>
      <c r="EN183" s="575"/>
      <c r="EO183" s="575"/>
      <c r="EP183" s="575"/>
      <c r="EQ183" s="575"/>
      <c r="ER183" s="575"/>
      <c r="ES183" s="575"/>
      <c r="ET183" s="575"/>
      <c r="EU183" s="575"/>
      <c r="EV183" s="575"/>
      <c r="EW183" s="575"/>
      <c r="EX183" s="575"/>
      <c r="EY183" s="575"/>
      <c r="EZ183" s="575"/>
      <c r="FA183" s="575"/>
      <c r="FB183" s="575"/>
      <c r="FC183" s="575"/>
      <c r="FD183" s="147"/>
      <c r="FE183" s="575"/>
      <c r="FF183" s="575"/>
      <c r="FG183" s="575"/>
      <c r="FH183" s="575"/>
      <c r="FI183" s="575"/>
      <c r="FJ183" s="575"/>
      <c r="FK183" s="575"/>
      <c r="FL183" s="575"/>
      <c r="FM183" s="575"/>
      <c r="FN183" s="575"/>
      <c r="FO183" s="575"/>
      <c r="FP183" s="575"/>
      <c r="FQ183" s="575"/>
      <c r="FR183" s="575"/>
      <c r="FS183" s="575"/>
      <c r="FT183" s="575"/>
      <c r="FU183" s="575"/>
      <c r="FV183" s="575"/>
      <c r="FW183" s="575"/>
      <c r="FX183" s="575"/>
      <c r="FY183" s="575"/>
      <c r="FZ183" s="575"/>
      <c r="GA183" s="575"/>
      <c r="GB183" s="575"/>
      <c r="GC183" s="575"/>
      <c r="GD183" s="575"/>
      <c r="GE183" s="575"/>
      <c r="GF183" s="575"/>
      <c r="GG183" s="575"/>
      <c r="GH183" s="575"/>
    </row>
    <row r="184" spans="1:190" x14ac:dyDescent="0.15">
      <c r="A184">
        <f t="shared" si="9"/>
        <v>176</v>
      </c>
      <c r="B184" s="156" t="str">
        <f ca="1">OFFSET(Inputs!$E$10,$A184,0)</f>
        <v>Std B64</v>
      </c>
      <c r="C184" s="44">
        <f ca="1">OFFSET(Inputs!$B$10,$A184,0)</f>
        <v>176</v>
      </c>
      <c r="D184" s="157" t="str">
        <f ca="1">OFFSET(Inputs!$D$10,$A184,0)&amp;" - "&amp;OFFSET(Inputs!$F$10,$A184,0)</f>
        <v>2013 T-24 - NRNC-HVAC-Garage Exhaust</v>
      </c>
      <c r="E184" s="24"/>
      <c r="F184" s="588">
        <v>0</v>
      </c>
      <c r="G184" s="588">
        <v>0</v>
      </c>
      <c r="H184" s="588">
        <v>0</v>
      </c>
      <c r="I184" s="588">
        <v>0</v>
      </c>
      <c r="J184" s="588">
        <v>0</v>
      </c>
      <c r="K184" s="588">
        <v>0</v>
      </c>
      <c r="L184" s="588">
        <v>0</v>
      </c>
      <c r="M184" s="588">
        <v>0</v>
      </c>
      <c r="N184" s="588">
        <v>0</v>
      </c>
      <c r="O184" s="588">
        <v>2.9413995354081308</v>
      </c>
      <c r="P184" s="588">
        <v>4.3820850221386438</v>
      </c>
      <c r="Q184" s="588">
        <v>4.3820850221386438</v>
      </c>
      <c r="R184" s="588">
        <v>4.3820850221386438</v>
      </c>
      <c r="S184" s="588">
        <v>4.3820850221386438</v>
      </c>
      <c r="T184" s="588">
        <v>4.3820850221386438</v>
      </c>
      <c r="U184" s="588">
        <v>4.3820850221386438</v>
      </c>
      <c r="V184" s="588">
        <v>4.3820850221386438</v>
      </c>
      <c r="W184" s="588">
        <v>4.3820850221386438</v>
      </c>
      <c r="X184" s="588">
        <v>4.3820850221386438</v>
      </c>
      <c r="Y184" s="588">
        <v>4.3820850221386438</v>
      </c>
      <c r="Z184" s="588">
        <v>4.3820850221386438</v>
      </c>
      <c r="AA184" s="588">
        <v>4.3820850221386438</v>
      </c>
      <c r="AB184" s="588">
        <v>4.3820850221386438</v>
      </c>
      <c r="AC184" s="588">
        <v>4.3820850221386438</v>
      </c>
      <c r="AD184" s="588">
        <v>4.3820850221386438</v>
      </c>
      <c r="AE184" s="588">
        <v>4.3820850221386438</v>
      </c>
      <c r="AF184" s="588">
        <v>4.3820850221386438</v>
      </c>
      <c r="AG184" s="588">
        <v>4.3820850221386438</v>
      </c>
      <c r="AH184" s="588">
        <v>4.3820850221386438</v>
      </c>
      <c r="AI184" s="588">
        <v>4.3820850221386438</v>
      </c>
      <c r="AJ184" s="147"/>
      <c r="AK184" s="575">
        <v>0</v>
      </c>
      <c r="AL184" s="575">
        <v>0</v>
      </c>
      <c r="AM184" s="575">
        <v>0</v>
      </c>
      <c r="AN184" s="575">
        <v>0</v>
      </c>
      <c r="AO184" s="575">
        <v>0</v>
      </c>
      <c r="AP184" s="575">
        <v>0</v>
      </c>
      <c r="AQ184" s="575">
        <v>0</v>
      </c>
      <c r="AR184" s="575">
        <v>0</v>
      </c>
      <c r="AS184" s="575">
        <v>0</v>
      </c>
      <c r="AT184" s="575">
        <v>2.051220262811285</v>
      </c>
      <c r="AU184" s="575">
        <v>3.0254090276246082</v>
      </c>
      <c r="AV184" s="575">
        <v>2.9824733585776935</v>
      </c>
      <c r="AW184" s="575">
        <v>2.9261591839581897</v>
      </c>
      <c r="AX184" s="575">
        <v>2.8598889121683868</v>
      </c>
      <c r="AY184" s="575">
        <v>2.7901962319762945</v>
      </c>
      <c r="AZ184" s="575">
        <v>2.7254816003693505</v>
      </c>
      <c r="BA184" s="575">
        <v>2.671656450042422</v>
      </c>
      <c r="BB184" s="575">
        <v>2.6308986772515106</v>
      </c>
      <c r="BC184" s="575">
        <v>2.6022748978869008</v>
      </c>
      <c r="BD184" s="575">
        <v>2.5832960876560178</v>
      </c>
      <c r="BE184" s="575">
        <v>2.5711620942297162</v>
      </c>
      <c r="BF184" s="575">
        <v>2.5633838933154203</v>
      </c>
      <c r="BG184" s="575">
        <v>2.5587169727668426</v>
      </c>
      <c r="BH184" s="575">
        <v>2.5559168204376963</v>
      </c>
      <c r="BI184" s="575">
        <v>2.554050052218265</v>
      </c>
      <c r="BJ184" s="575">
        <v>2.5528055400719776</v>
      </c>
      <c r="BK184" s="575">
        <v>2.5521832839988337</v>
      </c>
      <c r="BL184" s="575">
        <v>2.5518721559622617</v>
      </c>
      <c r="BM184" s="575">
        <v>2.5515610279256902</v>
      </c>
      <c r="BN184" s="575">
        <v>2.5515610279256902</v>
      </c>
      <c r="BO184" s="147"/>
      <c r="BP184" s="582">
        <v>0</v>
      </c>
      <c r="BQ184" s="582">
        <v>0</v>
      </c>
      <c r="BR184" s="582">
        <v>0</v>
      </c>
      <c r="BS184" s="582">
        <v>0</v>
      </c>
      <c r="BT184" s="582">
        <v>0</v>
      </c>
      <c r="BU184" s="582">
        <v>0</v>
      </c>
      <c r="BV184" s="582">
        <v>0</v>
      </c>
      <c r="BW184" s="582">
        <v>0</v>
      </c>
      <c r="BX184" s="582">
        <v>0</v>
      </c>
      <c r="BY184" s="582">
        <v>0.67127507235098016</v>
      </c>
      <c r="BZ184" s="582">
        <v>1.0000628628902355</v>
      </c>
      <c r="CA184" s="582">
        <v>1.0000628628902355</v>
      </c>
      <c r="CB184" s="582">
        <v>1.0000628628902355</v>
      </c>
      <c r="CC184" s="582">
        <v>1.0000628628902355</v>
      </c>
      <c r="CD184" s="582">
        <v>1.0000628628902355</v>
      </c>
      <c r="CE184" s="582">
        <v>1.0000628628902355</v>
      </c>
      <c r="CF184" s="582">
        <v>1.0000628628902355</v>
      </c>
      <c r="CG184" s="582">
        <v>1.0000628628902355</v>
      </c>
      <c r="CH184" s="582">
        <v>1.0000628628902355</v>
      </c>
      <c r="CI184" s="582">
        <v>1.0000628628902355</v>
      </c>
      <c r="CJ184" s="582">
        <v>1.0000628628902355</v>
      </c>
      <c r="CK184" s="582">
        <v>1.0000628628902355</v>
      </c>
      <c r="CL184" s="582">
        <v>1.0000628628902355</v>
      </c>
      <c r="CM184" s="582">
        <v>1.0000628628902355</v>
      </c>
      <c r="CN184" s="582">
        <v>1.0000628628902355</v>
      </c>
      <c r="CO184" s="582">
        <v>1.0000628628902355</v>
      </c>
      <c r="CP184" s="582">
        <v>1.0000628628902355</v>
      </c>
      <c r="CQ184" s="582">
        <v>1.0000628628902355</v>
      </c>
      <c r="CR184" s="582">
        <v>1.0000628628902355</v>
      </c>
      <c r="CS184" s="582">
        <v>1.0000628628902355</v>
      </c>
      <c r="CT184" s="218"/>
      <c r="CU184" s="582">
        <v>0</v>
      </c>
      <c r="CV184" s="582">
        <v>0</v>
      </c>
      <c r="CW184" s="582">
        <v>0</v>
      </c>
      <c r="CX184" s="582">
        <v>0</v>
      </c>
      <c r="CY184" s="582">
        <v>0</v>
      </c>
      <c r="CZ184" s="582">
        <v>0</v>
      </c>
      <c r="DA184" s="582">
        <v>0</v>
      </c>
      <c r="DB184" s="582">
        <v>0</v>
      </c>
      <c r="DC184" s="582">
        <v>0</v>
      </c>
      <c r="DD184" s="582">
        <v>0.46812172700482418</v>
      </c>
      <c r="DE184" s="582">
        <v>0.69044740079087019</v>
      </c>
      <c r="DF184" s="582">
        <v>0.68064878486027158</v>
      </c>
      <c r="DG184" s="582">
        <v>0.66779697700926932</v>
      </c>
      <c r="DH184" s="582">
        <v>0.65267302633378022</v>
      </c>
      <c r="DI184" s="582">
        <v>0.63676802656237386</v>
      </c>
      <c r="DJ184" s="582">
        <v>0.62199909820321087</v>
      </c>
      <c r="DK184" s="582">
        <v>0.60971532605833012</v>
      </c>
      <c r="DL184" s="582">
        <v>0.60041374137058801</v>
      </c>
      <c r="DM184" s="582">
        <v>0.59388133075018912</v>
      </c>
      <c r="DN184" s="582">
        <v>0.5895500584910115</v>
      </c>
      <c r="DO184" s="582">
        <v>0.58678088442366838</v>
      </c>
      <c r="DP184" s="582">
        <v>0.58500577284203814</v>
      </c>
      <c r="DQ184" s="582">
        <v>0.58394070589306013</v>
      </c>
      <c r="DR184" s="582">
        <v>0.58330166572367326</v>
      </c>
      <c r="DS184" s="582">
        <v>0.58287563894408201</v>
      </c>
      <c r="DT184" s="582">
        <v>0.58259162109102125</v>
      </c>
      <c r="DU184" s="582">
        <v>0.58244961216449076</v>
      </c>
      <c r="DV184" s="582">
        <v>0.58237860770122551</v>
      </c>
      <c r="DW184" s="582">
        <v>0.58230760323796038</v>
      </c>
      <c r="DX184" s="582">
        <v>0.58230760323796038</v>
      </c>
      <c r="DY184" s="147"/>
      <c r="DZ184" s="575">
        <v>0</v>
      </c>
      <c r="EA184" s="575">
        <v>0</v>
      </c>
      <c r="EB184" s="575">
        <v>0</v>
      </c>
      <c r="EC184" s="575">
        <v>0</v>
      </c>
      <c r="ED184" s="575">
        <v>0</v>
      </c>
      <c r="EE184" s="575">
        <v>0</v>
      </c>
      <c r="EF184" s="575">
        <v>0</v>
      </c>
      <c r="EG184" s="575">
        <v>0</v>
      </c>
      <c r="EH184" s="575">
        <v>0</v>
      </c>
      <c r="EI184" s="575">
        <v>0</v>
      </c>
      <c r="EJ184" s="575">
        <v>0</v>
      </c>
      <c r="EK184" s="575">
        <v>0</v>
      </c>
      <c r="EL184" s="575">
        <v>0</v>
      </c>
      <c r="EM184" s="575">
        <v>0</v>
      </c>
      <c r="EN184" s="575">
        <v>0</v>
      </c>
      <c r="EO184" s="575">
        <v>0</v>
      </c>
      <c r="EP184" s="575">
        <v>0</v>
      </c>
      <c r="EQ184" s="575">
        <v>0</v>
      </c>
      <c r="ER184" s="575">
        <v>0</v>
      </c>
      <c r="ES184" s="575">
        <v>0</v>
      </c>
      <c r="ET184" s="575">
        <v>0</v>
      </c>
      <c r="EU184" s="575">
        <v>0</v>
      </c>
      <c r="EV184" s="575">
        <v>0</v>
      </c>
      <c r="EW184" s="575">
        <v>0</v>
      </c>
      <c r="EX184" s="575">
        <v>0</v>
      </c>
      <c r="EY184" s="575">
        <v>0</v>
      </c>
      <c r="EZ184" s="575">
        <v>0</v>
      </c>
      <c r="FA184" s="575">
        <v>0</v>
      </c>
      <c r="FB184" s="575">
        <v>0</v>
      </c>
      <c r="FC184" s="575">
        <v>0</v>
      </c>
      <c r="FD184" s="147"/>
      <c r="FE184" s="575">
        <v>0</v>
      </c>
      <c r="FF184" s="575">
        <v>0</v>
      </c>
      <c r="FG184" s="575">
        <v>0</v>
      </c>
      <c r="FH184" s="575">
        <v>0</v>
      </c>
      <c r="FI184" s="575">
        <v>0</v>
      </c>
      <c r="FJ184" s="575">
        <v>0</v>
      </c>
      <c r="FK184" s="575">
        <v>0</v>
      </c>
      <c r="FL184" s="575">
        <v>0</v>
      </c>
      <c r="FM184" s="575">
        <v>0</v>
      </c>
      <c r="FN184" s="575">
        <v>0</v>
      </c>
      <c r="FO184" s="575">
        <v>0</v>
      </c>
      <c r="FP184" s="575">
        <v>0</v>
      </c>
      <c r="FQ184" s="575">
        <v>0</v>
      </c>
      <c r="FR184" s="575">
        <v>0</v>
      </c>
      <c r="FS184" s="575">
        <v>0</v>
      </c>
      <c r="FT184" s="575">
        <v>0</v>
      </c>
      <c r="FU184" s="575">
        <v>0</v>
      </c>
      <c r="FV184" s="575">
        <v>0</v>
      </c>
      <c r="FW184" s="575">
        <v>0</v>
      </c>
      <c r="FX184" s="575">
        <v>0</v>
      </c>
      <c r="FY184" s="575">
        <v>0</v>
      </c>
      <c r="FZ184" s="575">
        <v>0</v>
      </c>
      <c r="GA184" s="575">
        <v>0</v>
      </c>
      <c r="GB184" s="575">
        <v>0</v>
      </c>
      <c r="GC184" s="575">
        <v>0</v>
      </c>
      <c r="GD184" s="575">
        <v>0</v>
      </c>
      <c r="GE184" s="575">
        <v>0</v>
      </c>
      <c r="GF184" s="575">
        <v>0</v>
      </c>
      <c r="GG184" s="575">
        <v>0</v>
      </c>
      <c r="GH184" s="575">
        <v>0</v>
      </c>
    </row>
    <row r="185" spans="1:190" x14ac:dyDescent="0.15">
      <c r="A185">
        <f t="shared" si="9"/>
        <v>177</v>
      </c>
      <c r="B185" s="156" t="str">
        <f ca="1">OFFSET(Inputs!$E$10,$A185,0)</f>
        <v>Std B65</v>
      </c>
      <c r="C185" s="44">
        <f ca="1">OFFSET(Inputs!$B$10,$A185,0)</f>
        <v>177</v>
      </c>
      <c r="D185" s="157" t="str">
        <f ca="1">OFFSET(Inputs!$D$10,$A185,0)&amp;" - "&amp;OFFSET(Inputs!$F$10,$A185,0)</f>
        <v>2013 T-24 - NRNC-HVAC-Laboratory Exhaust</v>
      </c>
      <c r="E185" s="24"/>
      <c r="F185" s="588">
        <v>0</v>
      </c>
      <c r="G185" s="588">
        <v>0</v>
      </c>
      <c r="H185" s="588">
        <v>0</v>
      </c>
      <c r="I185" s="588">
        <v>0</v>
      </c>
      <c r="J185" s="588">
        <v>0</v>
      </c>
      <c r="K185" s="588">
        <v>0</v>
      </c>
      <c r="L185" s="588">
        <v>0</v>
      </c>
      <c r="M185" s="588">
        <v>0</v>
      </c>
      <c r="N185" s="588">
        <v>0</v>
      </c>
      <c r="O185" s="588">
        <v>10.037727324550731</v>
      </c>
      <c r="P185" s="588">
        <v>14.954165197800068</v>
      </c>
      <c r="Q185" s="588">
        <v>14.954165197800068</v>
      </c>
      <c r="R185" s="588">
        <v>14.954165197800068</v>
      </c>
      <c r="S185" s="588">
        <v>14.954165197800068</v>
      </c>
      <c r="T185" s="588">
        <v>14.954165197800068</v>
      </c>
      <c r="U185" s="588">
        <v>14.954165197800068</v>
      </c>
      <c r="V185" s="588">
        <v>14.954165197800068</v>
      </c>
      <c r="W185" s="588">
        <v>14.954165197800068</v>
      </c>
      <c r="X185" s="588">
        <v>14.954165197800068</v>
      </c>
      <c r="Y185" s="588">
        <v>14.954165197800068</v>
      </c>
      <c r="Z185" s="588">
        <v>14.954165197800068</v>
      </c>
      <c r="AA185" s="588">
        <v>14.954165197800068</v>
      </c>
      <c r="AB185" s="588">
        <v>14.954165197800068</v>
      </c>
      <c r="AC185" s="588">
        <v>14.954165197800068</v>
      </c>
      <c r="AD185" s="588">
        <v>14.954165197800068</v>
      </c>
      <c r="AE185" s="588">
        <v>14.954165197800068</v>
      </c>
      <c r="AF185" s="588">
        <v>14.954165197800068</v>
      </c>
      <c r="AG185" s="588">
        <v>14.954165197800068</v>
      </c>
      <c r="AH185" s="588">
        <v>14.954165197800068</v>
      </c>
      <c r="AI185" s="588">
        <v>14.954165197800068</v>
      </c>
      <c r="AJ185" s="147"/>
      <c r="AK185" s="575">
        <v>0</v>
      </c>
      <c r="AL185" s="575">
        <v>0</v>
      </c>
      <c r="AM185" s="575">
        <v>0</v>
      </c>
      <c r="AN185" s="575">
        <v>0</v>
      </c>
      <c r="AO185" s="575">
        <v>0</v>
      </c>
      <c r="AP185" s="575">
        <v>0</v>
      </c>
      <c r="AQ185" s="575">
        <v>0</v>
      </c>
      <c r="AR185" s="575">
        <v>0</v>
      </c>
      <c r="AS185" s="575">
        <v>0</v>
      </c>
      <c r="AT185" s="575">
        <v>6.9999296025033457</v>
      </c>
      <c r="AU185" s="575">
        <v>10.324415469221956</v>
      </c>
      <c r="AV185" s="575">
        <v>10.177894558613911</v>
      </c>
      <c r="AW185" s="575">
        <v>9.9857185816569825</v>
      </c>
      <c r="AX185" s="575">
        <v>9.7595667413706515</v>
      </c>
      <c r="AY185" s="575">
        <v>9.5217356980648411</v>
      </c>
      <c r="AZ185" s="575">
        <v>9.3008925864237302</v>
      </c>
      <c r="BA185" s="575">
        <v>9.1172105752991524</v>
      </c>
      <c r="BB185" s="575">
        <v>8.9781218847944118</v>
      </c>
      <c r="BC185" s="575">
        <v>8.8804412777223831</v>
      </c>
      <c r="BD185" s="575">
        <v>8.8156747882507123</v>
      </c>
      <c r="BE185" s="575">
        <v>8.7742667048180003</v>
      </c>
      <c r="BF185" s="575">
        <v>8.7477230615919073</v>
      </c>
      <c r="BG185" s="575">
        <v>8.731796875656249</v>
      </c>
      <c r="BH185" s="575">
        <v>8.7222411640948572</v>
      </c>
      <c r="BI185" s="575">
        <v>8.7158706897205924</v>
      </c>
      <c r="BJ185" s="575">
        <v>8.7116237068044171</v>
      </c>
      <c r="BK185" s="575">
        <v>8.7095002153463295</v>
      </c>
      <c r="BL185" s="575">
        <v>8.7084384696172865</v>
      </c>
      <c r="BM185" s="575">
        <v>8.7073767238882418</v>
      </c>
      <c r="BN185" s="575">
        <v>8.7073767238882418</v>
      </c>
      <c r="BO185" s="147"/>
      <c r="BP185" s="582">
        <v>0</v>
      </c>
      <c r="BQ185" s="582">
        <v>0</v>
      </c>
      <c r="BR185" s="582">
        <v>0</v>
      </c>
      <c r="BS185" s="582">
        <v>0</v>
      </c>
      <c r="BT185" s="582">
        <v>0</v>
      </c>
      <c r="BU185" s="582">
        <v>0</v>
      </c>
      <c r="BV185" s="582">
        <v>0</v>
      </c>
      <c r="BW185" s="582">
        <v>0</v>
      </c>
      <c r="BX185" s="582">
        <v>0</v>
      </c>
      <c r="BY185" s="582">
        <v>2.4902758629610586</v>
      </c>
      <c r="BZ185" s="582">
        <v>3.710002816248108</v>
      </c>
      <c r="CA185" s="582">
        <v>3.710002816248108</v>
      </c>
      <c r="CB185" s="582">
        <v>3.710002816248108</v>
      </c>
      <c r="CC185" s="582">
        <v>3.710002816248108</v>
      </c>
      <c r="CD185" s="582">
        <v>3.710002816248108</v>
      </c>
      <c r="CE185" s="582">
        <v>3.710002816248108</v>
      </c>
      <c r="CF185" s="582">
        <v>3.710002816248108</v>
      </c>
      <c r="CG185" s="582">
        <v>3.710002816248108</v>
      </c>
      <c r="CH185" s="582">
        <v>3.710002816248108</v>
      </c>
      <c r="CI185" s="582">
        <v>3.710002816248108</v>
      </c>
      <c r="CJ185" s="582">
        <v>3.710002816248108</v>
      </c>
      <c r="CK185" s="582">
        <v>3.710002816248108</v>
      </c>
      <c r="CL185" s="582">
        <v>3.710002816248108</v>
      </c>
      <c r="CM185" s="582">
        <v>3.710002816248108</v>
      </c>
      <c r="CN185" s="582">
        <v>3.710002816248108</v>
      </c>
      <c r="CO185" s="582">
        <v>3.710002816248108</v>
      </c>
      <c r="CP185" s="582">
        <v>3.710002816248108</v>
      </c>
      <c r="CQ185" s="582">
        <v>3.710002816248108</v>
      </c>
      <c r="CR185" s="582">
        <v>3.710002816248108</v>
      </c>
      <c r="CS185" s="582">
        <v>3.710002816248108</v>
      </c>
      <c r="CT185" s="218"/>
      <c r="CU185" s="582">
        <v>0</v>
      </c>
      <c r="CV185" s="582">
        <v>0</v>
      </c>
      <c r="CW185" s="582">
        <v>0</v>
      </c>
      <c r="CX185" s="582">
        <v>0</v>
      </c>
      <c r="CY185" s="582">
        <v>0</v>
      </c>
      <c r="CZ185" s="582">
        <v>0</v>
      </c>
      <c r="DA185" s="582">
        <v>0</v>
      </c>
      <c r="DB185" s="582">
        <v>0</v>
      </c>
      <c r="DC185" s="582">
        <v>0</v>
      </c>
      <c r="DD185" s="582">
        <v>1.7366237563462499</v>
      </c>
      <c r="DE185" s="582">
        <v>2.5614007843489581</v>
      </c>
      <c r="DF185" s="582">
        <v>2.5250501767553599</v>
      </c>
      <c r="DG185" s="582">
        <v>2.4773729305637553</v>
      </c>
      <c r="DH185" s="582">
        <v>2.421266557973635</v>
      </c>
      <c r="DI185" s="582">
        <v>2.3622626731840248</v>
      </c>
      <c r="DJ185" s="582">
        <v>2.3074733515936732</v>
      </c>
      <c r="DK185" s="582">
        <v>2.2619033870016976</v>
      </c>
      <c r="DL185" s="582">
        <v>2.227396650807774</v>
      </c>
      <c r="DM185" s="582">
        <v>2.2031629124120409</v>
      </c>
      <c r="DN185" s="582">
        <v>2.1870948902148708</v>
      </c>
      <c r="DO185" s="582">
        <v>2.1768218924166796</v>
      </c>
      <c r="DP185" s="582">
        <v>2.170236637417839</v>
      </c>
      <c r="DQ185" s="582">
        <v>2.1662854844185353</v>
      </c>
      <c r="DR185" s="582">
        <v>2.1639147926189528</v>
      </c>
      <c r="DS185" s="582">
        <v>2.1623343314192307</v>
      </c>
      <c r="DT185" s="582">
        <v>2.1612806906194169</v>
      </c>
      <c r="DU185" s="582">
        <v>2.160753870219509</v>
      </c>
      <c r="DV185" s="582">
        <v>2.1604904600195556</v>
      </c>
      <c r="DW185" s="582">
        <v>2.1602270498196026</v>
      </c>
      <c r="DX185" s="582">
        <v>2.1602270498196026</v>
      </c>
      <c r="DY185" s="147"/>
      <c r="DZ185" s="575">
        <v>0</v>
      </c>
      <c r="EA185" s="575">
        <v>0</v>
      </c>
      <c r="EB185" s="575">
        <v>0</v>
      </c>
      <c r="EC185" s="575">
        <v>0</v>
      </c>
      <c r="ED185" s="575">
        <v>0</v>
      </c>
      <c r="EE185" s="575">
        <v>0</v>
      </c>
      <c r="EF185" s="575">
        <v>0</v>
      </c>
      <c r="EG185" s="575">
        <v>0</v>
      </c>
      <c r="EH185" s="575">
        <v>0</v>
      </c>
      <c r="EI185" s="575">
        <v>0.45895506969214594</v>
      </c>
      <c r="EJ185" s="575">
        <v>0.68374938954136044</v>
      </c>
      <c r="EK185" s="575">
        <v>0.68374938954136044</v>
      </c>
      <c r="EL185" s="575">
        <v>0.68374938954136044</v>
      </c>
      <c r="EM185" s="575">
        <v>0.68374938954136044</v>
      </c>
      <c r="EN185" s="575">
        <v>0.68374938954136044</v>
      </c>
      <c r="EO185" s="575">
        <v>0.68374938954136044</v>
      </c>
      <c r="EP185" s="575">
        <v>0.68374938954136044</v>
      </c>
      <c r="EQ185" s="575">
        <v>0.68374938954136044</v>
      </c>
      <c r="ER185" s="575">
        <v>0.68374938954136044</v>
      </c>
      <c r="ES185" s="575">
        <v>0.68374938954136044</v>
      </c>
      <c r="ET185" s="575">
        <v>0.68374938954136044</v>
      </c>
      <c r="EU185" s="575">
        <v>0.68374938954136044</v>
      </c>
      <c r="EV185" s="575">
        <v>0.68374938954136044</v>
      </c>
      <c r="EW185" s="575">
        <v>0.68374938954136044</v>
      </c>
      <c r="EX185" s="575">
        <v>0.68374938954136044</v>
      </c>
      <c r="EY185" s="575">
        <v>0.68374938954136044</v>
      </c>
      <c r="EZ185" s="575">
        <v>0.68374938954136044</v>
      </c>
      <c r="FA185" s="575">
        <v>0.68374938954136044</v>
      </c>
      <c r="FB185" s="575">
        <v>0.68374938954136044</v>
      </c>
      <c r="FC185" s="575">
        <v>0.68374938954136044</v>
      </c>
      <c r="FD185" s="147"/>
      <c r="FE185" s="575">
        <v>0</v>
      </c>
      <c r="FF185" s="575">
        <v>0</v>
      </c>
      <c r="FG185" s="575">
        <v>0</v>
      </c>
      <c r="FH185" s="575">
        <v>0</v>
      </c>
      <c r="FI185" s="575">
        <v>0</v>
      </c>
      <c r="FJ185" s="575">
        <v>0</v>
      </c>
      <c r="FK185" s="575">
        <v>0</v>
      </c>
      <c r="FL185" s="575">
        <v>0</v>
      </c>
      <c r="FM185" s="575">
        <v>0</v>
      </c>
      <c r="FN185" s="575">
        <v>0.3200578253106543</v>
      </c>
      <c r="FO185" s="575">
        <v>0.47206331353691339</v>
      </c>
      <c r="FP185" s="575">
        <v>0.46536393701818707</v>
      </c>
      <c r="FQ185" s="575">
        <v>0.45657707361319116</v>
      </c>
      <c r="FR185" s="575">
        <v>0.44623673159515709</v>
      </c>
      <c r="FS185" s="575">
        <v>0.43536238130389127</v>
      </c>
      <c r="FT185" s="575">
        <v>0.42526477031914445</v>
      </c>
      <c r="FU185" s="575">
        <v>0.41686627656740793</v>
      </c>
      <c r="FV185" s="575">
        <v>0.41050672349528383</v>
      </c>
      <c r="FW185" s="575">
        <v>0.40604047248279962</v>
      </c>
      <c r="FX185" s="575">
        <v>0.40307915387669596</v>
      </c>
      <c r="FY185" s="575">
        <v>0.40118585181705596</v>
      </c>
      <c r="FZ185" s="575">
        <v>0.39997219665062006</v>
      </c>
      <c r="GA185" s="575">
        <v>0.39924400355075856</v>
      </c>
      <c r="GB185" s="575">
        <v>0.39880708769084156</v>
      </c>
      <c r="GC185" s="575">
        <v>0.39851581045089701</v>
      </c>
      <c r="GD185" s="575">
        <v>0.39832162562426721</v>
      </c>
      <c r="GE185" s="575">
        <v>0.3982245332109523</v>
      </c>
      <c r="GF185" s="575">
        <v>0.39817598700429485</v>
      </c>
      <c r="GG185" s="575">
        <v>0.39812744079763746</v>
      </c>
      <c r="GH185" s="575">
        <v>0.39812744079763746</v>
      </c>
    </row>
    <row r="186" spans="1:190" x14ac:dyDescent="0.15">
      <c r="A186">
        <f t="shared" si="9"/>
        <v>178</v>
      </c>
      <c r="B186" s="156" t="str">
        <f ca="1">OFFSET(Inputs!$E$10,$A186,0)</f>
        <v>Std B66</v>
      </c>
      <c r="C186" s="44">
        <f ca="1">OFFSET(Inputs!$B$10,$A186,0)</f>
        <v>178</v>
      </c>
      <c r="D186" s="157" t="str">
        <f ca="1">OFFSET(Inputs!$D$10,$A186,0)&amp;" - "&amp;OFFSET(Inputs!$F$10,$A186,0)</f>
        <v>2013 T-24 - NRNC-HVAC-Small ECM Motor</v>
      </c>
      <c r="E186" s="24"/>
      <c r="F186" s="588">
        <v>0</v>
      </c>
      <c r="G186" s="588">
        <v>0</v>
      </c>
      <c r="H186" s="588">
        <v>0</v>
      </c>
      <c r="I186" s="588">
        <v>0</v>
      </c>
      <c r="J186" s="588">
        <v>0</v>
      </c>
      <c r="K186" s="588">
        <v>0</v>
      </c>
      <c r="L186" s="588">
        <v>0</v>
      </c>
      <c r="M186" s="588">
        <v>0</v>
      </c>
      <c r="N186" s="588">
        <v>0</v>
      </c>
      <c r="O186" s="588">
        <v>11.702000313839918</v>
      </c>
      <c r="P186" s="588">
        <v>17.433592304292123</v>
      </c>
      <c r="Q186" s="588">
        <v>17.433592304292123</v>
      </c>
      <c r="R186" s="588">
        <v>17.433592304292123</v>
      </c>
      <c r="S186" s="588">
        <v>17.433592304292123</v>
      </c>
      <c r="T186" s="588">
        <v>17.433592304292123</v>
      </c>
      <c r="U186" s="588">
        <v>17.433592304292123</v>
      </c>
      <c r="V186" s="588">
        <v>17.433592304292123</v>
      </c>
      <c r="W186" s="588">
        <v>17.433592304292123</v>
      </c>
      <c r="X186" s="588">
        <v>17.433592304292123</v>
      </c>
      <c r="Y186" s="588">
        <v>17.433592304292123</v>
      </c>
      <c r="Z186" s="588">
        <v>17.433592304292123</v>
      </c>
      <c r="AA186" s="588">
        <v>17.433592304292123</v>
      </c>
      <c r="AB186" s="588">
        <v>17.433592304292123</v>
      </c>
      <c r="AC186" s="588">
        <v>17.433592304292123</v>
      </c>
      <c r="AD186" s="588">
        <v>17.433592304292123</v>
      </c>
      <c r="AE186" s="588">
        <v>17.433592304292123</v>
      </c>
      <c r="AF186" s="588">
        <v>17.433592304292123</v>
      </c>
      <c r="AG186" s="588">
        <v>17.433592304292123</v>
      </c>
      <c r="AH186" s="588">
        <v>17.433592304292123</v>
      </c>
      <c r="AI186" s="588">
        <v>17.433592304292123</v>
      </c>
      <c r="AJ186" s="147"/>
      <c r="AK186" s="575">
        <v>0</v>
      </c>
      <c r="AL186" s="575">
        <v>0</v>
      </c>
      <c r="AM186" s="575">
        <v>0</v>
      </c>
      <c r="AN186" s="575">
        <v>0</v>
      </c>
      <c r="AO186" s="575">
        <v>0</v>
      </c>
      <c r="AP186" s="575">
        <v>0</v>
      </c>
      <c r="AQ186" s="575">
        <v>0</v>
      </c>
      <c r="AR186" s="575">
        <v>0</v>
      </c>
      <c r="AS186" s="575">
        <v>0</v>
      </c>
      <c r="AT186" s="575">
        <v>6.9150981514583645</v>
      </c>
      <c r="AU186" s="575">
        <v>9.9394139804460657</v>
      </c>
      <c r="AV186" s="575">
        <v>9.5767429597398781</v>
      </c>
      <c r="AW186" s="575">
        <v>9.2276875746233404</v>
      </c>
      <c r="AX186" s="575">
        <v>8.9033878905788999</v>
      </c>
      <c r="AY186" s="575">
        <v>8.6100328328745768</v>
      </c>
      <c r="AZ186" s="575">
        <v>8.3538113267783967</v>
      </c>
      <c r="BA186" s="575">
        <v>8.1359611573439601</v>
      </c>
      <c r="BB186" s="575">
        <v>7.9540067544640634</v>
      </c>
      <c r="BC186" s="575">
        <v>7.8042347629778899</v>
      </c>
      <c r="BD186" s="575">
        <v>7.6841696127782289</v>
      </c>
      <c r="BE186" s="575">
        <v>7.588860163650665</v>
      </c>
      <c r="BF186" s="575">
        <v>7.5133552753807766</v>
      </c>
      <c r="BG186" s="575">
        <v>7.4539415928077482</v>
      </c>
      <c r="BH186" s="575">
        <v>7.4069057607707673</v>
      </c>
      <c r="BI186" s="575">
        <v>7.3722477792698351</v>
      </c>
      <c r="BJ186" s="575">
        <v>7.3437787230369249</v>
      </c>
      <c r="BK186" s="575">
        <v>7.3227363771256453</v>
      </c>
      <c r="BL186" s="575">
        <v>7.3066451714287837</v>
      </c>
      <c r="BM186" s="575">
        <v>7.2942673208927369</v>
      </c>
      <c r="BN186" s="575">
        <v>7.2843650404638991</v>
      </c>
      <c r="BO186" s="147"/>
      <c r="BP186" s="582">
        <v>0</v>
      </c>
      <c r="BQ186" s="582">
        <v>0</v>
      </c>
      <c r="BR186" s="582">
        <v>0</v>
      </c>
      <c r="BS186" s="582">
        <v>0</v>
      </c>
      <c r="BT186" s="582">
        <v>0</v>
      </c>
      <c r="BU186" s="582">
        <v>0</v>
      </c>
      <c r="BV186" s="582">
        <v>0</v>
      </c>
      <c r="BW186" s="582">
        <v>0</v>
      </c>
      <c r="BX186" s="582">
        <v>0</v>
      </c>
      <c r="BY186" s="582">
        <v>0</v>
      </c>
      <c r="BZ186" s="582">
        <v>0</v>
      </c>
      <c r="CA186" s="582">
        <v>0</v>
      </c>
      <c r="CB186" s="582">
        <v>0</v>
      </c>
      <c r="CC186" s="582">
        <v>0</v>
      </c>
      <c r="CD186" s="582">
        <v>0</v>
      </c>
      <c r="CE186" s="582">
        <v>0</v>
      </c>
      <c r="CF186" s="582">
        <v>0</v>
      </c>
      <c r="CG186" s="582">
        <v>0</v>
      </c>
      <c r="CH186" s="582">
        <v>0</v>
      </c>
      <c r="CI186" s="582">
        <v>0</v>
      </c>
      <c r="CJ186" s="582">
        <v>0</v>
      </c>
      <c r="CK186" s="582">
        <v>0</v>
      </c>
      <c r="CL186" s="582">
        <v>0</v>
      </c>
      <c r="CM186" s="582">
        <v>0</v>
      </c>
      <c r="CN186" s="582">
        <v>0</v>
      </c>
      <c r="CO186" s="582">
        <v>0</v>
      </c>
      <c r="CP186" s="582">
        <v>0</v>
      </c>
      <c r="CQ186" s="582">
        <v>0</v>
      </c>
      <c r="CR186" s="582">
        <v>0</v>
      </c>
      <c r="CS186" s="582">
        <v>0</v>
      </c>
      <c r="CT186" s="218"/>
      <c r="CU186" s="582">
        <v>0</v>
      </c>
      <c r="CV186" s="582">
        <v>0</v>
      </c>
      <c r="CW186" s="582">
        <v>0</v>
      </c>
      <c r="CX186" s="582">
        <v>0</v>
      </c>
      <c r="CY186" s="582">
        <v>0</v>
      </c>
      <c r="CZ186" s="582">
        <v>0</v>
      </c>
      <c r="DA186" s="582">
        <v>0</v>
      </c>
      <c r="DB186" s="582">
        <v>0</v>
      </c>
      <c r="DC186" s="582">
        <v>0</v>
      </c>
      <c r="DD186" s="582">
        <v>0</v>
      </c>
      <c r="DE186" s="582">
        <v>0</v>
      </c>
      <c r="DF186" s="582">
        <v>0</v>
      </c>
      <c r="DG186" s="582">
        <v>0</v>
      </c>
      <c r="DH186" s="582">
        <v>0</v>
      </c>
      <c r="DI186" s="582">
        <v>0</v>
      </c>
      <c r="DJ186" s="582">
        <v>0</v>
      </c>
      <c r="DK186" s="582">
        <v>0</v>
      </c>
      <c r="DL186" s="582">
        <v>0</v>
      </c>
      <c r="DM186" s="582">
        <v>0</v>
      </c>
      <c r="DN186" s="582">
        <v>0</v>
      </c>
      <c r="DO186" s="582">
        <v>0</v>
      </c>
      <c r="DP186" s="582">
        <v>0</v>
      </c>
      <c r="DQ186" s="582">
        <v>0</v>
      </c>
      <c r="DR186" s="582">
        <v>0</v>
      </c>
      <c r="DS186" s="582">
        <v>0</v>
      </c>
      <c r="DT186" s="582">
        <v>0</v>
      </c>
      <c r="DU186" s="582">
        <v>0</v>
      </c>
      <c r="DV186" s="582">
        <v>0</v>
      </c>
      <c r="DW186" s="582">
        <v>0</v>
      </c>
      <c r="DX186" s="582">
        <v>0</v>
      </c>
      <c r="DY186" s="147"/>
      <c r="DZ186" s="575">
        <v>0</v>
      </c>
      <c r="EA186" s="575">
        <v>0</v>
      </c>
      <c r="EB186" s="575">
        <v>0</v>
      </c>
      <c r="EC186" s="575">
        <v>0</v>
      </c>
      <c r="ED186" s="575">
        <v>0</v>
      </c>
      <c r="EE186" s="575">
        <v>0</v>
      </c>
      <c r="EF186" s="575">
        <v>0</v>
      </c>
      <c r="EG186" s="575">
        <v>0</v>
      </c>
      <c r="EH186" s="575">
        <v>0</v>
      </c>
      <c r="EI186" s="575">
        <v>0</v>
      </c>
      <c r="EJ186" s="575">
        <v>0</v>
      </c>
      <c r="EK186" s="575">
        <v>0</v>
      </c>
      <c r="EL186" s="575">
        <v>0</v>
      </c>
      <c r="EM186" s="575">
        <v>0</v>
      </c>
      <c r="EN186" s="575">
        <v>0</v>
      </c>
      <c r="EO186" s="575">
        <v>0</v>
      </c>
      <c r="EP186" s="575">
        <v>0</v>
      </c>
      <c r="EQ186" s="575">
        <v>0</v>
      </c>
      <c r="ER186" s="575">
        <v>0</v>
      </c>
      <c r="ES186" s="575">
        <v>0</v>
      </c>
      <c r="ET186" s="575">
        <v>0</v>
      </c>
      <c r="EU186" s="575">
        <v>0</v>
      </c>
      <c r="EV186" s="575">
        <v>0</v>
      </c>
      <c r="EW186" s="575">
        <v>0</v>
      </c>
      <c r="EX186" s="575">
        <v>0</v>
      </c>
      <c r="EY186" s="575">
        <v>0</v>
      </c>
      <c r="EZ186" s="575">
        <v>0</v>
      </c>
      <c r="FA186" s="575">
        <v>0</v>
      </c>
      <c r="FB186" s="575">
        <v>0</v>
      </c>
      <c r="FC186" s="575">
        <v>0</v>
      </c>
      <c r="FD186" s="147"/>
      <c r="FE186" s="575">
        <v>0</v>
      </c>
      <c r="FF186" s="575">
        <v>0</v>
      </c>
      <c r="FG186" s="575">
        <v>0</v>
      </c>
      <c r="FH186" s="575">
        <v>0</v>
      </c>
      <c r="FI186" s="575">
        <v>0</v>
      </c>
      <c r="FJ186" s="575">
        <v>0</v>
      </c>
      <c r="FK186" s="575">
        <v>0</v>
      </c>
      <c r="FL186" s="575">
        <v>0</v>
      </c>
      <c r="FM186" s="575">
        <v>0</v>
      </c>
      <c r="FN186" s="575">
        <v>0</v>
      </c>
      <c r="FO186" s="575">
        <v>0</v>
      </c>
      <c r="FP186" s="575">
        <v>0</v>
      </c>
      <c r="FQ186" s="575">
        <v>0</v>
      </c>
      <c r="FR186" s="575">
        <v>0</v>
      </c>
      <c r="FS186" s="575">
        <v>0</v>
      </c>
      <c r="FT186" s="575">
        <v>0</v>
      </c>
      <c r="FU186" s="575">
        <v>0</v>
      </c>
      <c r="FV186" s="575">
        <v>0</v>
      </c>
      <c r="FW186" s="575">
        <v>0</v>
      </c>
      <c r="FX186" s="575">
        <v>0</v>
      </c>
      <c r="FY186" s="575">
        <v>0</v>
      </c>
      <c r="FZ186" s="575">
        <v>0</v>
      </c>
      <c r="GA186" s="575">
        <v>0</v>
      </c>
      <c r="GB186" s="575">
        <v>0</v>
      </c>
      <c r="GC186" s="575">
        <v>0</v>
      </c>
      <c r="GD186" s="575">
        <v>0</v>
      </c>
      <c r="GE186" s="575">
        <v>0</v>
      </c>
      <c r="GF186" s="575">
        <v>0</v>
      </c>
      <c r="GG186" s="575">
        <v>0</v>
      </c>
      <c r="GH186" s="575">
        <v>0</v>
      </c>
    </row>
    <row r="187" spans="1:190" x14ac:dyDescent="0.15">
      <c r="A187">
        <f t="shared" si="9"/>
        <v>179</v>
      </c>
      <c r="B187" s="156" t="str">
        <f ca="1">OFFSET(Inputs!$E$10,$A187,0)</f>
        <v>Std B67</v>
      </c>
      <c r="C187" s="44">
        <f ca="1">OFFSET(Inputs!$B$10,$A187,0)</f>
        <v>179</v>
      </c>
      <c r="D187" s="157" t="str">
        <f ca="1">OFFSET(Inputs!$D$10,$A187,0)&amp;" - "&amp;OFFSET(Inputs!$F$10,$A187,0)</f>
        <v>2013 T-24 - NRNC-HVAC-Water &amp; Space Heating ACM</v>
      </c>
      <c r="E187" s="24"/>
      <c r="F187" s="588">
        <v>0</v>
      </c>
      <c r="G187" s="588">
        <v>0</v>
      </c>
      <c r="H187" s="588">
        <v>0</v>
      </c>
      <c r="I187" s="588">
        <v>0</v>
      </c>
      <c r="J187" s="588">
        <v>0</v>
      </c>
      <c r="K187" s="588">
        <v>0</v>
      </c>
      <c r="L187" s="588">
        <v>0</v>
      </c>
      <c r="M187" s="588">
        <v>0</v>
      </c>
      <c r="N187" s="588">
        <v>0</v>
      </c>
      <c r="O187" s="588">
        <v>2.1022751850093811E-2</v>
      </c>
      <c r="P187" s="588">
        <v>3.1319609899119354E-2</v>
      </c>
      <c r="Q187" s="588">
        <v>3.1319609899119354E-2</v>
      </c>
      <c r="R187" s="588">
        <v>3.1319609899119354E-2</v>
      </c>
      <c r="S187" s="588">
        <v>3.1319609899119354E-2</v>
      </c>
      <c r="T187" s="588">
        <v>3.1319609899119354E-2</v>
      </c>
      <c r="U187" s="588">
        <v>3.1319609899119354E-2</v>
      </c>
      <c r="V187" s="588">
        <v>3.1319609899119354E-2</v>
      </c>
      <c r="W187" s="588">
        <v>3.1319609899119354E-2</v>
      </c>
      <c r="X187" s="588">
        <v>3.1319609899119354E-2</v>
      </c>
      <c r="Y187" s="588">
        <v>3.1319609899119354E-2</v>
      </c>
      <c r="Z187" s="588">
        <v>3.1319609899119354E-2</v>
      </c>
      <c r="AA187" s="588">
        <v>3.1319609899119354E-2</v>
      </c>
      <c r="AB187" s="588">
        <v>3.1319609899119354E-2</v>
      </c>
      <c r="AC187" s="588">
        <v>3.1319609899119354E-2</v>
      </c>
      <c r="AD187" s="588">
        <v>3.1319609899119354E-2</v>
      </c>
      <c r="AE187" s="588">
        <v>3.1319609899119354E-2</v>
      </c>
      <c r="AF187" s="588">
        <v>3.1319609899119354E-2</v>
      </c>
      <c r="AG187" s="588">
        <v>3.1319609899119354E-2</v>
      </c>
      <c r="AH187" s="588">
        <v>3.1319609899119354E-2</v>
      </c>
      <c r="AI187" s="588">
        <v>3.1319609899119354E-2</v>
      </c>
      <c r="AJ187" s="147"/>
      <c r="AK187" s="575">
        <v>0</v>
      </c>
      <c r="AL187" s="575">
        <v>0</v>
      </c>
      <c r="AM187" s="575">
        <v>0</v>
      </c>
      <c r="AN187" s="575">
        <v>0</v>
      </c>
      <c r="AO187" s="575">
        <v>0</v>
      </c>
      <c r="AP187" s="575">
        <v>0</v>
      </c>
      <c r="AQ187" s="575">
        <v>0</v>
      </c>
      <c r="AR187" s="575">
        <v>0</v>
      </c>
      <c r="AS187" s="575">
        <v>0</v>
      </c>
      <c r="AT187" s="575">
        <v>1.2423037819031485E-2</v>
      </c>
      <c r="AU187" s="575">
        <v>1.7856249191784915E-2</v>
      </c>
      <c r="AV187" s="575">
        <v>1.7204707347053538E-2</v>
      </c>
      <c r="AW187" s="575">
        <v>1.6577626117653368E-2</v>
      </c>
      <c r="AX187" s="575">
        <v>1.5995018734309949E-2</v>
      </c>
      <c r="AY187" s="575">
        <v>1.546800365853747E-2</v>
      </c>
      <c r="AZ187" s="575">
        <v>1.5007699351850114E-2</v>
      </c>
      <c r="BA187" s="575">
        <v>1.4616329506550719E-2</v>
      </c>
      <c r="BB187" s="575">
        <v>1.4289446738033609E-2</v>
      </c>
      <c r="BC187" s="575">
        <v>1.4020379969390272E-2</v>
      </c>
      <c r="BD187" s="575">
        <v>1.3804681816015041E-2</v>
      </c>
      <c r="BE187" s="575">
        <v>1.3633457508696553E-2</v>
      </c>
      <c r="BF187" s="575">
        <v>1.3497812278223468E-2</v>
      </c>
      <c r="BG187" s="575">
        <v>1.339107504768727E-2</v>
      </c>
      <c r="BH187" s="575">
        <v>1.3306574740179445E-2</v>
      </c>
      <c r="BI187" s="575">
        <v>1.3244311355699995E-2</v>
      </c>
      <c r="BJ187" s="575">
        <v>1.3193166432734734E-2</v>
      </c>
      <c r="BK187" s="575">
        <v>1.3155363663586496E-2</v>
      </c>
      <c r="BL187" s="575">
        <v>1.3126455663649608E-2</v>
      </c>
      <c r="BM187" s="575">
        <v>1.3104218740621235E-2</v>
      </c>
      <c r="BN187" s="575">
        <v>1.3086429202198536E-2</v>
      </c>
      <c r="BO187" s="147"/>
      <c r="BP187" s="582">
        <v>0</v>
      </c>
      <c r="BQ187" s="582">
        <v>0</v>
      </c>
      <c r="BR187" s="582">
        <v>0</v>
      </c>
      <c r="BS187" s="582">
        <v>0</v>
      </c>
      <c r="BT187" s="582">
        <v>0</v>
      </c>
      <c r="BU187" s="582">
        <v>0</v>
      </c>
      <c r="BV187" s="582">
        <v>0</v>
      </c>
      <c r="BW187" s="582">
        <v>0</v>
      </c>
      <c r="BX187" s="582">
        <v>0</v>
      </c>
      <c r="BY187" s="582">
        <v>3.4376825622093404E-2</v>
      </c>
      <c r="BZ187" s="582">
        <v>5.1214454498220784E-2</v>
      </c>
      <c r="CA187" s="582">
        <v>5.1214454498220784E-2</v>
      </c>
      <c r="CB187" s="582">
        <v>5.1214454498220784E-2</v>
      </c>
      <c r="CC187" s="582">
        <v>5.1214454498220784E-2</v>
      </c>
      <c r="CD187" s="582">
        <v>5.1214454498220784E-2</v>
      </c>
      <c r="CE187" s="582">
        <v>5.1214454498220784E-2</v>
      </c>
      <c r="CF187" s="582">
        <v>5.1214454498220784E-2</v>
      </c>
      <c r="CG187" s="582">
        <v>5.1214454498220784E-2</v>
      </c>
      <c r="CH187" s="582">
        <v>5.1214454498220784E-2</v>
      </c>
      <c r="CI187" s="582">
        <v>5.1214454498220784E-2</v>
      </c>
      <c r="CJ187" s="582">
        <v>5.1214454498220784E-2</v>
      </c>
      <c r="CK187" s="582">
        <v>5.1214454498220784E-2</v>
      </c>
      <c r="CL187" s="582">
        <v>5.1214454498220784E-2</v>
      </c>
      <c r="CM187" s="582">
        <v>5.1214454498220784E-2</v>
      </c>
      <c r="CN187" s="582">
        <v>5.1214454498220784E-2</v>
      </c>
      <c r="CO187" s="582">
        <v>5.1214454498220784E-2</v>
      </c>
      <c r="CP187" s="582">
        <v>5.1214454498220784E-2</v>
      </c>
      <c r="CQ187" s="582">
        <v>5.1214454498220784E-2</v>
      </c>
      <c r="CR187" s="582">
        <v>5.1214454498220784E-2</v>
      </c>
      <c r="CS187" s="582">
        <v>5.1214454498220784E-2</v>
      </c>
      <c r="CT187" s="218"/>
      <c r="CU187" s="582">
        <v>0</v>
      </c>
      <c r="CV187" s="582">
        <v>0</v>
      </c>
      <c r="CW187" s="582">
        <v>0</v>
      </c>
      <c r="CX187" s="582">
        <v>0</v>
      </c>
      <c r="CY187" s="582">
        <v>0</v>
      </c>
      <c r="CZ187" s="582">
        <v>0</v>
      </c>
      <c r="DA187" s="582">
        <v>0</v>
      </c>
      <c r="DB187" s="582">
        <v>0</v>
      </c>
      <c r="DC187" s="582">
        <v>0</v>
      </c>
      <c r="DD187" s="582">
        <v>2.0314400695340525E-2</v>
      </c>
      <c r="DE187" s="582">
        <v>2.919889694307061E-2</v>
      </c>
      <c r="DF187" s="582">
        <v>2.8133482646144129E-2</v>
      </c>
      <c r="DG187" s="582">
        <v>2.7108066838180751E-2</v>
      </c>
      <c r="DH187" s="582">
        <v>2.6155375555604848E-2</v>
      </c>
      <c r="DI187" s="582">
        <v>2.5293589929763289E-2</v>
      </c>
      <c r="DJ187" s="582">
        <v>2.4540891092002935E-2</v>
      </c>
      <c r="DK187" s="582">
        <v>2.3900915268593163E-2</v>
      </c>
      <c r="DL187" s="582">
        <v>2.3366390006995238E-2</v>
      </c>
      <c r="DM187" s="582">
        <v>2.2926406628401022E-2</v>
      </c>
      <c r="DN187" s="582">
        <v>2.2573692680271776E-2</v>
      </c>
      <c r="DO187" s="582">
        <v>2.2293703257530002E-2</v>
      </c>
      <c r="DP187" s="582">
        <v>2.2071893455098208E-2</v>
      </c>
      <c r="DQ187" s="582">
        <v>2.1897354594168271E-2</v>
      </c>
      <c r="DR187" s="582">
        <v>2.1759177995932077E-2</v>
      </c>
      <c r="DS187" s="582">
        <v>2.165736366038961E-2</v>
      </c>
      <c r="DT187" s="582">
        <v>2.1573730456194016E-2</v>
      </c>
      <c r="DU187" s="582">
        <v>2.1511914609614664E-2</v>
      </c>
      <c r="DV187" s="582">
        <v>2.1464643668112803E-2</v>
      </c>
      <c r="DW187" s="582">
        <v>2.1428281405419067E-2</v>
      </c>
      <c r="DX187" s="582">
        <v>2.1399191595264083E-2</v>
      </c>
      <c r="DY187" s="147"/>
      <c r="DZ187" s="575">
        <v>0</v>
      </c>
      <c r="EA187" s="575">
        <v>0</v>
      </c>
      <c r="EB187" s="575">
        <v>0</v>
      </c>
      <c r="EC187" s="575">
        <v>0</v>
      </c>
      <c r="ED187" s="575">
        <v>0</v>
      </c>
      <c r="EE187" s="575">
        <v>0</v>
      </c>
      <c r="EF187" s="575">
        <v>0</v>
      </c>
      <c r="EG187" s="575">
        <v>0</v>
      </c>
      <c r="EH187" s="575">
        <v>0</v>
      </c>
      <c r="EI187" s="575">
        <v>5.2016969168207521E-2</v>
      </c>
      <c r="EJ187" s="575">
        <v>7.7494668352635687E-2</v>
      </c>
      <c r="EK187" s="575">
        <v>7.7494668352635687E-2</v>
      </c>
      <c r="EL187" s="575">
        <v>7.7494668352635687E-2</v>
      </c>
      <c r="EM187" s="575">
        <v>7.7494668352635687E-2</v>
      </c>
      <c r="EN187" s="575">
        <v>7.7494668352635687E-2</v>
      </c>
      <c r="EO187" s="575">
        <v>7.7494668352635687E-2</v>
      </c>
      <c r="EP187" s="575">
        <v>7.7494668352635687E-2</v>
      </c>
      <c r="EQ187" s="575">
        <v>7.7494668352635687E-2</v>
      </c>
      <c r="ER187" s="575">
        <v>7.7494668352635687E-2</v>
      </c>
      <c r="ES187" s="575">
        <v>7.7494668352635687E-2</v>
      </c>
      <c r="ET187" s="575">
        <v>7.7494668352635687E-2</v>
      </c>
      <c r="EU187" s="575">
        <v>7.7494668352635687E-2</v>
      </c>
      <c r="EV187" s="575">
        <v>7.7494668352635687E-2</v>
      </c>
      <c r="EW187" s="575">
        <v>7.7494668352635687E-2</v>
      </c>
      <c r="EX187" s="575">
        <v>7.7494668352635687E-2</v>
      </c>
      <c r="EY187" s="575">
        <v>7.7494668352635687E-2</v>
      </c>
      <c r="EZ187" s="575">
        <v>7.7494668352635687E-2</v>
      </c>
      <c r="FA187" s="575">
        <v>7.7494668352635687E-2</v>
      </c>
      <c r="FB187" s="575">
        <v>7.7494668352635687E-2</v>
      </c>
      <c r="FC187" s="575">
        <v>7.7494668352635687E-2</v>
      </c>
      <c r="FD187" s="147"/>
      <c r="FE187" s="575">
        <v>0</v>
      </c>
      <c r="FF187" s="575">
        <v>0</v>
      </c>
      <c r="FG187" s="575">
        <v>0</v>
      </c>
      <c r="FH187" s="575">
        <v>0</v>
      </c>
      <c r="FI187" s="575">
        <v>0</v>
      </c>
      <c r="FJ187" s="575">
        <v>0</v>
      </c>
      <c r="FK187" s="575">
        <v>0</v>
      </c>
      <c r="FL187" s="575">
        <v>0</v>
      </c>
      <c r="FM187" s="575">
        <v>0</v>
      </c>
      <c r="FN187" s="575">
        <v>3.0738543641476372E-2</v>
      </c>
      <c r="FO187" s="575">
        <v>4.4182035267888185E-2</v>
      </c>
      <c r="FP187" s="575">
        <v>4.2569913682148304E-2</v>
      </c>
      <c r="FQ187" s="575">
        <v>4.101831543239183E-2</v>
      </c>
      <c r="FR187" s="575">
        <v>3.95767596116961E-2</v>
      </c>
      <c r="FS187" s="575">
        <v>3.8272756827326296E-2</v>
      </c>
      <c r="FT187" s="575">
        <v>3.713381768654761E-2</v>
      </c>
      <c r="FU187" s="575">
        <v>3.6165444310813082E-2</v>
      </c>
      <c r="FV187" s="575">
        <v>3.5356632457216625E-2</v>
      </c>
      <c r="FW187" s="575">
        <v>3.4690875761399134E-2</v>
      </c>
      <c r="FX187" s="575">
        <v>3.4157169980454531E-2</v>
      </c>
      <c r="FY187" s="575">
        <v>3.3733506628570664E-2</v>
      </c>
      <c r="FZ187" s="575">
        <v>3.3397877219935396E-2</v>
      </c>
      <c r="GA187" s="575">
        <v>3.3133775390189621E-2</v>
      </c>
      <c r="GB187" s="575">
        <v>3.2924694774974207E-2</v>
      </c>
      <c r="GC187" s="575">
        <v>3.2770635374289168E-2</v>
      </c>
      <c r="GD187" s="575">
        <v>3.2644086580869314E-2</v>
      </c>
      <c r="GE187" s="575">
        <v>3.2550550516167683E-2</v>
      </c>
      <c r="GF187" s="575">
        <v>3.2479022937278196E-2</v>
      </c>
      <c r="GG187" s="575">
        <v>3.2424001722747828E-2</v>
      </c>
      <c r="GH187" s="575">
        <v>3.2379984751123539E-2</v>
      </c>
    </row>
    <row r="188" spans="1:190" x14ac:dyDescent="0.15">
      <c r="A188">
        <f t="shared" si="9"/>
        <v>180</v>
      </c>
      <c r="B188" s="156" t="str">
        <f ca="1">OFFSET(Inputs!$E$10,$A188,0)</f>
        <v>Std B68</v>
      </c>
      <c r="C188" s="44">
        <f ca="1">OFFSET(Inputs!$B$10,$A188,0)</f>
        <v>180</v>
      </c>
      <c r="D188" s="157" t="str">
        <f ca="1">OFFSET(Inputs!$D$10,$A188,0)&amp;" - "&amp;OFFSET(Inputs!$F$10,$A188,0)</f>
        <v>2013 T-24 - NRNC-HVAC-Cooling Towers Water</v>
      </c>
      <c r="E188" s="24"/>
      <c r="F188" s="588">
        <v>0</v>
      </c>
      <c r="G188" s="588">
        <v>0</v>
      </c>
      <c r="H188" s="588">
        <v>0</v>
      </c>
      <c r="I188" s="588">
        <v>0</v>
      </c>
      <c r="J188" s="588">
        <v>0</v>
      </c>
      <c r="K188" s="588">
        <v>0</v>
      </c>
      <c r="L188" s="588">
        <v>0</v>
      </c>
      <c r="M188" s="588">
        <v>0</v>
      </c>
      <c r="N188" s="588">
        <v>0</v>
      </c>
      <c r="O188" s="588">
        <v>5.6784674597633387E-2</v>
      </c>
      <c r="P188" s="588">
        <v>8.4597576441372183E-2</v>
      </c>
      <c r="Q188" s="588">
        <v>8.4597576441372183E-2</v>
      </c>
      <c r="R188" s="588">
        <v>8.4597576441372183E-2</v>
      </c>
      <c r="S188" s="588">
        <v>8.4597576441372183E-2</v>
      </c>
      <c r="T188" s="588">
        <v>8.4597576441372183E-2</v>
      </c>
      <c r="U188" s="588">
        <v>8.4597576441372183E-2</v>
      </c>
      <c r="V188" s="588">
        <v>8.4597576441372183E-2</v>
      </c>
      <c r="W188" s="588">
        <v>8.4597576441372183E-2</v>
      </c>
      <c r="X188" s="588">
        <v>8.4597576441372183E-2</v>
      </c>
      <c r="Y188" s="588">
        <v>8.4597576441372183E-2</v>
      </c>
      <c r="Z188" s="588">
        <v>8.4597576441372183E-2</v>
      </c>
      <c r="AA188" s="588">
        <v>8.4597576441372183E-2</v>
      </c>
      <c r="AB188" s="588">
        <v>8.4597576441372183E-2</v>
      </c>
      <c r="AC188" s="588">
        <v>8.4597576441372183E-2</v>
      </c>
      <c r="AD188" s="588">
        <v>8.4597576441372183E-2</v>
      </c>
      <c r="AE188" s="588">
        <v>8.4597576441372183E-2</v>
      </c>
      <c r="AF188" s="588">
        <v>8.4597576441372183E-2</v>
      </c>
      <c r="AG188" s="588">
        <v>8.4597576441372183E-2</v>
      </c>
      <c r="AH188" s="588">
        <v>8.4597576441372183E-2</v>
      </c>
      <c r="AI188" s="588">
        <v>8.4597576441372183E-2</v>
      </c>
      <c r="AJ188" s="147"/>
      <c r="AK188" s="575">
        <v>0</v>
      </c>
      <c r="AL188" s="575">
        <v>0</v>
      </c>
      <c r="AM188" s="575">
        <v>0</v>
      </c>
      <c r="AN188" s="575">
        <v>0</v>
      </c>
      <c r="AO188" s="575">
        <v>0</v>
      </c>
      <c r="AP188" s="575">
        <v>0</v>
      </c>
      <c r="AQ188" s="575">
        <v>0</v>
      </c>
      <c r="AR188" s="575">
        <v>0</v>
      </c>
      <c r="AS188" s="575">
        <v>0</v>
      </c>
      <c r="AT188" s="575">
        <v>3.3555938114003286E-2</v>
      </c>
      <c r="AU188" s="575">
        <v>4.8231616256519512E-2</v>
      </c>
      <c r="AV188" s="575">
        <v>4.6471732873809651E-2</v>
      </c>
      <c r="AW188" s="575">
        <v>4.47779201983005E-2</v>
      </c>
      <c r="AX188" s="575">
        <v>4.3204236081338096E-2</v>
      </c>
      <c r="AY188" s="575">
        <v>4.1780712662559123E-2</v>
      </c>
      <c r="AZ188" s="575">
        <v>4.0537382081600272E-2</v>
      </c>
      <c r="BA188" s="575">
        <v>3.9480250766388898E-2</v>
      </c>
      <c r="BB188" s="575">
        <v>3.8597305861070297E-2</v>
      </c>
      <c r="BC188" s="575">
        <v>3.7870528081862462E-2</v>
      </c>
      <c r="BD188" s="575">
        <v>3.7287904572910729E-2</v>
      </c>
      <c r="BE188" s="575">
        <v>3.6825409622505752E-2</v>
      </c>
      <c r="BF188" s="575">
        <v>3.6459017518938173E-2</v>
      </c>
      <c r="BG188" s="575">
        <v>3.6170708978425982E-2</v>
      </c>
      <c r="BH188" s="575">
        <v>3.594246471718715E-2</v>
      </c>
      <c r="BI188" s="575">
        <v>3.5774284735221706E-2</v>
      </c>
      <c r="BJ188" s="575">
        <v>3.5636136892892946E-2</v>
      </c>
      <c r="BK188" s="575">
        <v>3.5534027618128204E-2</v>
      </c>
      <c r="BL188" s="575">
        <v>3.5455944055072817E-2</v>
      </c>
      <c r="BM188" s="575">
        <v>3.5395879775799444E-2</v>
      </c>
      <c r="BN188" s="575">
        <v>3.5347828352380747E-2</v>
      </c>
      <c r="BO188" s="147"/>
      <c r="BP188" s="582">
        <v>0</v>
      </c>
      <c r="BQ188" s="582">
        <v>0</v>
      </c>
      <c r="BR188" s="582">
        <v>0</v>
      </c>
      <c r="BS188" s="582">
        <v>0</v>
      </c>
      <c r="BT188" s="582">
        <v>0</v>
      </c>
      <c r="BU188" s="582">
        <v>0</v>
      </c>
      <c r="BV188" s="582">
        <v>0</v>
      </c>
      <c r="BW188" s="582">
        <v>0</v>
      </c>
      <c r="BX188" s="582">
        <v>0</v>
      </c>
      <c r="BY188" s="582">
        <v>0</v>
      </c>
      <c r="BZ188" s="582">
        <v>0</v>
      </c>
      <c r="CA188" s="582">
        <v>0</v>
      </c>
      <c r="CB188" s="582">
        <v>0</v>
      </c>
      <c r="CC188" s="582">
        <v>0</v>
      </c>
      <c r="CD188" s="582">
        <v>0</v>
      </c>
      <c r="CE188" s="582">
        <v>0</v>
      </c>
      <c r="CF188" s="582">
        <v>0</v>
      </c>
      <c r="CG188" s="582">
        <v>0</v>
      </c>
      <c r="CH188" s="582">
        <v>0</v>
      </c>
      <c r="CI188" s="582">
        <v>0</v>
      </c>
      <c r="CJ188" s="582">
        <v>0</v>
      </c>
      <c r="CK188" s="582">
        <v>0</v>
      </c>
      <c r="CL188" s="582">
        <v>0</v>
      </c>
      <c r="CM188" s="582">
        <v>0</v>
      </c>
      <c r="CN188" s="582">
        <v>0</v>
      </c>
      <c r="CO188" s="582">
        <v>0</v>
      </c>
      <c r="CP188" s="582">
        <v>0</v>
      </c>
      <c r="CQ188" s="582">
        <v>0</v>
      </c>
      <c r="CR188" s="582">
        <v>0</v>
      </c>
      <c r="CS188" s="582">
        <v>0</v>
      </c>
      <c r="CT188" s="218"/>
      <c r="CU188" s="582">
        <v>0</v>
      </c>
      <c r="CV188" s="582">
        <v>0</v>
      </c>
      <c r="CW188" s="582">
        <v>0</v>
      </c>
      <c r="CX188" s="582">
        <v>0</v>
      </c>
      <c r="CY188" s="582">
        <v>0</v>
      </c>
      <c r="CZ188" s="582">
        <v>0</v>
      </c>
      <c r="DA188" s="582">
        <v>0</v>
      </c>
      <c r="DB188" s="582">
        <v>0</v>
      </c>
      <c r="DC188" s="582">
        <v>0</v>
      </c>
      <c r="DD188" s="582">
        <v>0</v>
      </c>
      <c r="DE188" s="582">
        <v>0</v>
      </c>
      <c r="DF188" s="582">
        <v>0</v>
      </c>
      <c r="DG188" s="582">
        <v>0</v>
      </c>
      <c r="DH188" s="582">
        <v>0</v>
      </c>
      <c r="DI188" s="582">
        <v>0</v>
      </c>
      <c r="DJ188" s="582">
        <v>0</v>
      </c>
      <c r="DK188" s="582">
        <v>0</v>
      </c>
      <c r="DL188" s="582">
        <v>0</v>
      </c>
      <c r="DM188" s="582">
        <v>0</v>
      </c>
      <c r="DN188" s="582">
        <v>0</v>
      </c>
      <c r="DO188" s="582">
        <v>0</v>
      </c>
      <c r="DP188" s="582">
        <v>0</v>
      </c>
      <c r="DQ188" s="582">
        <v>0</v>
      </c>
      <c r="DR188" s="582">
        <v>0</v>
      </c>
      <c r="DS188" s="582">
        <v>0</v>
      </c>
      <c r="DT188" s="582">
        <v>0</v>
      </c>
      <c r="DU188" s="582">
        <v>0</v>
      </c>
      <c r="DV188" s="582">
        <v>0</v>
      </c>
      <c r="DW188" s="582">
        <v>0</v>
      </c>
      <c r="DX188" s="582">
        <v>0</v>
      </c>
      <c r="DY188" s="147"/>
      <c r="DZ188" s="575">
        <v>0</v>
      </c>
      <c r="EA188" s="575">
        <v>0</v>
      </c>
      <c r="EB188" s="575">
        <v>0</v>
      </c>
      <c r="EC188" s="575">
        <v>0</v>
      </c>
      <c r="ED188" s="575">
        <v>0</v>
      </c>
      <c r="EE188" s="575">
        <v>0</v>
      </c>
      <c r="EF188" s="575">
        <v>0</v>
      </c>
      <c r="EG188" s="575">
        <v>0</v>
      </c>
      <c r="EH188" s="575">
        <v>0</v>
      </c>
      <c r="EI188" s="575">
        <v>0</v>
      </c>
      <c r="EJ188" s="575">
        <v>0</v>
      </c>
      <c r="EK188" s="575">
        <v>0</v>
      </c>
      <c r="EL188" s="575">
        <v>0</v>
      </c>
      <c r="EM188" s="575">
        <v>0</v>
      </c>
      <c r="EN188" s="575">
        <v>0</v>
      </c>
      <c r="EO188" s="575">
        <v>0</v>
      </c>
      <c r="EP188" s="575">
        <v>0</v>
      </c>
      <c r="EQ188" s="575">
        <v>0</v>
      </c>
      <c r="ER188" s="575">
        <v>0</v>
      </c>
      <c r="ES188" s="575">
        <v>0</v>
      </c>
      <c r="ET188" s="575">
        <v>0</v>
      </c>
      <c r="EU188" s="575">
        <v>0</v>
      </c>
      <c r="EV188" s="575">
        <v>0</v>
      </c>
      <c r="EW188" s="575">
        <v>0</v>
      </c>
      <c r="EX188" s="575">
        <v>0</v>
      </c>
      <c r="EY188" s="575">
        <v>0</v>
      </c>
      <c r="EZ188" s="575">
        <v>0</v>
      </c>
      <c r="FA188" s="575">
        <v>0</v>
      </c>
      <c r="FB188" s="575">
        <v>0</v>
      </c>
      <c r="FC188" s="575">
        <v>0</v>
      </c>
      <c r="FD188" s="147"/>
      <c r="FE188" s="575">
        <v>0</v>
      </c>
      <c r="FF188" s="575">
        <v>0</v>
      </c>
      <c r="FG188" s="575">
        <v>0</v>
      </c>
      <c r="FH188" s="575">
        <v>0</v>
      </c>
      <c r="FI188" s="575">
        <v>0</v>
      </c>
      <c r="FJ188" s="575">
        <v>0</v>
      </c>
      <c r="FK188" s="575">
        <v>0</v>
      </c>
      <c r="FL188" s="575">
        <v>0</v>
      </c>
      <c r="FM188" s="575">
        <v>0</v>
      </c>
      <c r="FN188" s="575">
        <v>0</v>
      </c>
      <c r="FO188" s="575">
        <v>0</v>
      </c>
      <c r="FP188" s="575">
        <v>0</v>
      </c>
      <c r="FQ188" s="575">
        <v>0</v>
      </c>
      <c r="FR188" s="575">
        <v>0</v>
      </c>
      <c r="FS188" s="575">
        <v>0</v>
      </c>
      <c r="FT188" s="575">
        <v>0</v>
      </c>
      <c r="FU188" s="575">
        <v>0</v>
      </c>
      <c r="FV188" s="575">
        <v>0</v>
      </c>
      <c r="FW188" s="575">
        <v>0</v>
      </c>
      <c r="FX188" s="575">
        <v>0</v>
      </c>
      <c r="FY188" s="575">
        <v>0</v>
      </c>
      <c r="FZ188" s="575">
        <v>0</v>
      </c>
      <c r="GA188" s="575">
        <v>0</v>
      </c>
      <c r="GB188" s="575">
        <v>0</v>
      </c>
      <c r="GC188" s="575">
        <v>0</v>
      </c>
      <c r="GD188" s="575">
        <v>0</v>
      </c>
      <c r="GE188" s="575">
        <v>0</v>
      </c>
      <c r="GF188" s="575">
        <v>0</v>
      </c>
      <c r="GG188" s="575">
        <v>0</v>
      </c>
      <c r="GH188" s="575">
        <v>0</v>
      </c>
    </row>
    <row r="189" spans="1:190" x14ac:dyDescent="0.15">
      <c r="A189">
        <f t="shared" si="9"/>
        <v>181</v>
      </c>
      <c r="B189" s="156" t="str">
        <f ca="1">OFFSET(Inputs!$E$10,$A189,0)</f>
        <v>Std B69</v>
      </c>
      <c r="C189" s="44">
        <f ca="1">OFFSET(Inputs!$B$10,$A189,0)</f>
        <v>181</v>
      </c>
      <c r="D189" s="157" t="str">
        <f ca="1">OFFSET(Inputs!$D$10,$A189,0)&amp;" - "&amp;OFFSET(Inputs!$F$10,$A189,0)</f>
        <v>2013 T-24 - NRNC-HVAC-Occupant Controlled Smart Thermostats</v>
      </c>
      <c r="E189" s="24"/>
      <c r="F189" s="588">
        <v>0</v>
      </c>
      <c r="G189" s="588">
        <v>0</v>
      </c>
      <c r="H189" s="588">
        <v>0</v>
      </c>
      <c r="I189" s="588">
        <v>0</v>
      </c>
      <c r="J189" s="588">
        <v>0</v>
      </c>
      <c r="K189" s="588">
        <v>0</v>
      </c>
      <c r="L189" s="588">
        <v>0</v>
      </c>
      <c r="M189" s="588">
        <v>0</v>
      </c>
      <c r="N189" s="588">
        <v>0</v>
      </c>
      <c r="O189" s="588">
        <v>2.8379124104503561E-2</v>
      </c>
      <c r="P189" s="588">
        <v>4.2279103257729794E-2</v>
      </c>
      <c r="Q189" s="588">
        <v>4.2279103257729794E-2</v>
      </c>
      <c r="R189" s="588">
        <v>4.2279103257729794E-2</v>
      </c>
      <c r="S189" s="588">
        <v>4.2279103257729794E-2</v>
      </c>
      <c r="T189" s="588">
        <v>4.2279103257729794E-2</v>
      </c>
      <c r="U189" s="588">
        <v>4.2279103257729794E-2</v>
      </c>
      <c r="V189" s="588">
        <v>4.2279103257729794E-2</v>
      </c>
      <c r="W189" s="588">
        <v>4.2279103257729794E-2</v>
      </c>
      <c r="X189" s="588">
        <v>4.2279103257729794E-2</v>
      </c>
      <c r="Y189" s="588">
        <v>4.2279103257729794E-2</v>
      </c>
      <c r="Z189" s="588">
        <v>4.2279103257729794E-2</v>
      </c>
      <c r="AA189" s="588">
        <v>4.2279103257729794E-2</v>
      </c>
      <c r="AB189" s="588">
        <v>4.2279103257729794E-2</v>
      </c>
      <c r="AC189" s="588">
        <v>4.2279103257729794E-2</v>
      </c>
      <c r="AD189" s="588">
        <v>4.2279103257729794E-2</v>
      </c>
      <c r="AE189" s="588">
        <v>4.2279103257729794E-2</v>
      </c>
      <c r="AF189" s="588">
        <v>4.2279103257729794E-2</v>
      </c>
      <c r="AG189" s="588">
        <v>4.2279103257729794E-2</v>
      </c>
      <c r="AH189" s="588">
        <v>4.2279103257729794E-2</v>
      </c>
      <c r="AI189" s="588">
        <v>4.2279103257729794E-2</v>
      </c>
      <c r="AJ189" s="147"/>
      <c r="AK189" s="575">
        <v>0</v>
      </c>
      <c r="AL189" s="575">
        <v>0</v>
      </c>
      <c r="AM189" s="575">
        <v>0</v>
      </c>
      <c r="AN189" s="575">
        <v>0</v>
      </c>
      <c r="AO189" s="575">
        <v>0</v>
      </c>
      <c r="AP189" s="575">
        <v>0</v>
      </c>
      <c r="AQ189" s="575">
        <v>0</v>
      </c>
      <c r="AR189" s="575">
        <v>0</v>
      </c>
      <c r="AS189" s="575">
        <v>0</v>
      </c>
      <c r="AT189" s="575">
        <v>1.6770160944446603E-2</v>
      </c>
      <c r="AU189" s="575">
        <v>2.4104585140329489E-2</v>
      </c>
      <c r="AV189" s="575">
        <v>2.3225052955258937E-2</v>
      </c>
      <c r="AW189" s="575">
        <v>2.2378540749832674E-2</v>
      </c>
      <c r="AX189" s="575">
        <v>2.1592064871032383E-2</v>
      </c>
      <c r="AY189" s="575">
        <v>2.0880634400514561E-2</v>
      </c>
      <c r="AZ189" s="575">
        <v>2.025925841993571E-2</v>
      </c>
      <c r="BA189" s="575">
        <v>1.9730938745627116E-2</v>
      </c>
      <c r="BB189" s="575">
        <v>1.9289671744926188E-2</v>
      </c>
      <c r="BC189" s="575">
        <v>1.8926451968839034E-2</v>
      </c>
      <c r="BD189" s="575">
        <v>1.8635275784703045E-2</v>
      </c>
      <c r="BE189" s="575">
        <v>1.840413592719304E-2</v>
      </c>
      <c r="BF189" s="575">
        <v>1.8221025130983809E-2</v>
      </c>
      <c r="BG189" s="575">
        <v>1.8076937947081467E-2</v>
      </c>
      <c r="BH189" s="575">
        <v>1.7962868926492112E-2</v>
      </c>
      <c r="BI189" s="575">
        <v>1.7878818069215745E-2</v>
      </c>
      <c r="BJ189" s="575">
        <v>1.7809776293595873E-2</v>
      </c>
      <c r="BK189" s="575">
        <v>1.7758745415963794E-2</v>
      </c>
      <c r="BL189" s="575">
        <v>1.7719721803656909E-2</v>
      </c>
      <c r="BM189" s="575">
        <v>1.7689703640343921E-2</v>
      </c>
      <c r="BN189" s="575">
        <v>1.766568910969353E-2</v>
      </c>
      <c r="BO189" s="147"/>
      <c r="BP189" s="582">
        <v>0</v>
      </c>
      <c r="BQ189" s="582">
        <v>0</v>
      </c>
      <c r="BR189" s="582">
        <v>0</v>
      </c>
      <c r="BS189" s="582">
        <v>0</v>
      </c>
      <c r="BT189" s="582">
        <v>0</v>
      </c>
      <c r="BU189" s="582">
        <v>0</v>
      </c>
      <c r="BV189" s="582">
        <v>0</v>
      </c>
      <c r="BW189" s="582">
        <v>0</v>
      </c>
      <c r="BX189" s="582">
        <v>0</v>
      </c>
      <c r="BY189" s="582">
        <v>0.37290039423378529</v>
      </c>
      <c r="BZ189" s="582">
        <v>0.55554548528706782</v>
      </c>
      <c r="CA189" s="582">
        <v>0.55554548528706782</v>
      </c>
      <c r="CB189" s="582">
        <v>0.55554548528706782</v>
      </c>
      <c r="CC189" s="582">
        <v>0.55554548528706782</v>
      </c>
      <c r="CD189" s="582">
        <v>0.55554548528706782</v>
      </c>
      <c r="CE189" s="582">
        <v>0.55554548528706782</v>
      </c>
      <c r="CF189" s="582">
        <v>0.55554548528706782</v>
      </c>
      <c r="CG189" s="582">
        <v>0.55554548528706782</v>
      </c>
      <c r="CH189" s="582">
        <v>0.55554548528706782</v>
      </c>
      <c r="CI189" s="582">
        <v>0.55554548528706782</v>
      </c>
      <c r="CJ189" s="582">
        <v>0.55554548528706782</v>
      </c>
      <c r="CK189" s="582">
        <v>0.55554548528706782</v>
      </c>
      <c r="CL189" s="582">
        <v>0.55554548528706782</v>
      </c>
      <c r="CM189" s="582">
        <v>0.55554548528706782</v>
      </c>
      <c r="CN189" s="582">
        <v>0.55554548528706782</v>
      </c>
      <c r="CO189" s="582">
        <v>0.55554548528706782</v>
      </c>
      <c r="CP189" s="582">
        <v>0.55554548528706782</v>
      </c>
      <c r="CQ189" s="582">
        <v>0.55554548528706782</v>
      </c>
      <c r="CR189" s="582">
        <v>0.55554548528706782</v>
      </c>
      <c r="CS189" s="582">
        <v>0.55554548528706782</v>
      </c>
      <c r="CT189" s="218"/>
      <c r="CU189" s="582">
        <v>0</v>
      </c>
      <c r="CV189" s="582">
        <v>0</v>
      </c>
      <c r="CW189" s="582">
        <v>0</v>
      </c>
      <c r="CX189" s="582">
        <v>0</v>
      </c>
      <c r="CY189" s="582">
        <v>0</v>
      </c>
      <c r="CZ189" s="582">
        <v>0</v>
      </c>
      <c r="DA189" s="582">
        <v>0</v>
      </c>
      <c r="DB189" s="582">
        <v>0</v>
      </c>
      <c r="DC189" s="582">
        <v>0</v>
      </c>
      <c r="DD189" s="582">
        <v>0.22035914866575346</v>
      </c>
      <c r="DE189" s="582">
        <v>0.31673314752671594</v>
      </c>
      <c r="DF189" s="582">
        <v>0.30517613479628908</v>
      </c>
      <c r="DG189" s="582">
        <v>0.29405300308987137</v>
      </c>
      <c r="DH189" s="582">
        <v>0.28371874597256141</v>
      </c>
      <c r="DI189" s="582">
        <v>0.2743705820916359</v>
      </c>
      <c r="DJ189" s="582">
        <v>0.26620573009437182</v>
      </c>
      <c r="DK189" s="582">
        <v>0.25926363371022465</v>
      </c>
      <c r="DL189" s="582">
        <v>0.25346540548028351</v>
      </c>
      <c r="DM189" s="582">
        <v>0.24869271421618236</v>
      </c>
      <c r="DN189" s="582">
        <v>0.24486667245901031</v>
      </c>
      <c r="DO189" s="582">
        <v>0.24182950529094591</v>
      </c>
      <c r="DP189" s="582">
        <v>0.23942343779416758</v>
      </c>
      <c r="DQ189" s="582">
        <v>0.23753013878030926</v>
      </c>
      <c r="DR189" s="582">
        <v>0.23603127706100477</v>
      </c>
      <c r="DS189" s="582">
        <v>0.23492685263625407</v>
      </c>
      <c r="DT189" s="582">
        <v>0.23401964685878029</v>
      </c>
      <c r="DU189" s="582">
        <v>0.2333491034580388</v>
      </c>
      <c r="DV189" s="582">
        <v>0.23283633497511885</v>
      </c>
      <c r="DW189" s="582">
        <v>0.23244189768056503</v>
      </c>
      <c r="DX189" s="582">
        <v>0.23212634784492195</v>
      </c>
      <c r="DY189" s="147"/>
      <c r="DZ189" s="575">
        <v>0</v>
      </c>
      <c r="EA189" s="575">
        <v>0</v>
      </c>
      <c r="EB189" s="575">
        <v>0</v>
      </c>
      <c r="EC189" s="575">
        <v>0</v>
      </c>
      <c r="ED189" s="575">
        <v>0</v>
      </c>
      <c r="EE189" s="575">
        <v>0</v>
      </c>
      <c r="EF189" s="575">
        <v>0</v>
      </c>
      <c r="EG189" s="575">
        <v>0</v>
      </c>
      <c r="EH189" s="575">
        <v>0</v>
      </c>
      <c r="EI189" s="575">
        <v>0</v>
      </c>
      <c r="EJ189" s="575">
        <v>0</v>
      </c>
      <c r="EK189" s="575">
        <v>0</v>
      </c>
      <c r="EL189" s="575">
        <v>0</v>
      </c>
      <c r="EM189" s="575">
        <v>0</v>
      </c>
      <c r="EN189" s="575">
        <v>0</v>
      </c>
      <c r="EO189" s="575">
        <v>0</v>
      </c>
      <c r="EP189" s="575">
        <v>0</v>
      </c>
      <c r="EQ189" s="575">
        <v>0</v>
      </c>
      <c r="ER189" s="575">
        <v>0</v>
      </c>
      <c r="ES189" s="575">
        <v>0</v>
      </c>
      <c r="ET189" s="575">
        <v>0</v>
      </c>
      <c r="EU189" s="575">
        <v>0</v>
      </c>
      <c r="EV189" s="575">
        <v>0</v>
      </c>
      <c r="EW189" s="575">
        <v>0</v>
      </c>
      <c r="EX189" s="575">
        <v>0</v>
      </c>
      <c r="EY189" s="575">
        <v>0</v>
      </c>
      <c r="EZ189" s="575">
        <v>0</v>
      </c>
      <c r="FA189" s="575">
        <v>0</v>
      </c>
      <c r="FB189" s="575">
        <v>0</v>
      </c>
      <c r="FC189" s="575">
        <v>0</v>
      </c>
      <c r="FD189" s="147"/>
      <c r="FE189" s="575">
        <v>0</v>
      </c>
      <c r="FF189" s="575">
        <v>0</v>
      </c>
      <c r="FG189" s="575">
        <v>0</v>
      </c>
      <c r="FH189" s="575">
        <v>0</v>
      </c>
      <c r="FI189" s="575">
        <v>0</v>
      </c>
      <c r="FJ189" s="575">
        <v>0</v>
      </c>
      <c r="FK189" s="575">
        <v>0</v>
      </c>
      <c r="FL189" s="575">
        <v>0</v>
      </c>
      <c r="FM189" s="575">
        <v>0</v>
      </c>
      <c r="FN189" s="575">
        <v>0</v>
      </c>
      <c r="FO189" s="575">
        <v>0</v>
      </c>
      <c r="FP189" s="575">
        <v>0</v>
      </c>
      <c r="FQ189" s="575">
        <v>0</v>
      </c>
      <c r="FR189" s="575">
        <v>0</v>
      </c>
      <c r="FS189" s="575">
        <v>0</v>
      </c>
      <c r="FT189" s="575">
        <v>0</v>
      </c>
      <c r="FU189" s="575">
        <v>0</v>
      </c>
      <c r="FV189" s="575">
        <v>0</v>
      </c>
      <c r="FW189" s="575">
        <v>0</v>
      </c>
      <c r="FX189" s="575">
        <v>0</v>
      </c>
      <c r="FY189" s="575">
        <v>0</v>
      </c>
      <c r="FZ189" s="575">
        <v>0</v>
      </c>
      <c r="GA189" s="575">
        <v>0</v>
      </c>
      <c r="GB189" s="575">
        <v>0</v>
      </c>
      <c r="GC189" s="575">
        <v>0</v>
      </c>
      <c r="GD189" s="575">
        <v>0</v>
      </c>
      <c r="GE189" s="575">
        <v>0</v>
      </c>
      <c r="GF189" s="575">
        <v>0</v>
      </c>
      <c r="GG189" s="575">
        <v>0</v>
      </c>
      <c r="GH189" s="575">
        <v>0</v>
      </c>
    </row>
    <row r="190" spans="1:190" x14ac:dyDescent="0.15">
      <c r="A190">
        <f t="shared" si="9"/>
        <v>182</v>
      </c>
      <c r="B190" s="156" t="str">
        <f ca="1">OFFSET(Inputs!$E$10,$A190,0)</f>
        <v>Std B70</v>
      </c>
      <c r="C190" s="44">
        <f ca="1">OFFSET(Inputs!$B$10,$A190,0)</f>
        <v>182</v>
      </c>
      <c r="D190" s="157" t="str">
        <f ca="1">OFFSET(Inputs!$D$10,$A190,0)&amp;" - "&amp;OFFSET(Inputs!$F$10,$A190,0)</f>
        <v xml:space="preserve"> - NRNC-HVAC-Low-Temp Radiant Cooling</v>
      </c>
      <c r="E190" s="24"/>
      <c r="F190" s="588"/>
      <c r="G190" s="588"/>
      <c r="H190" s="588"/>
      <c r="I190" s="588"/>
      <c r="J190" s="588"/>
      <c r="K190" s="588"/>
      <c r="L190" s="588"/>
      <c r="M190" s="588"/>
      <c r="N190" s="588"/>
      <c r="O190" s="588"/>
      <c r="P190" s="588"/>
      <c r="Q190" s="588"/>
      <c r="R190" s="588"/>
      <c r="S190" s="588"/>
      <c r="T190" s="588"/>
      <c r="U190" s="588"/>
      <c r="V190" s="588"/>
      <c r="W190" s="588"/>
      <c r="X190" s="588"/>
      <c r="Y190" s="588"/>
      <c r="Z190" s="588"/>
      <c r="AA190" s="588"/>
      <c r="AB190" s="588"/>
      <c r="AC190" s="588"/>
      <c r="AD190" s="588"/>
      <c r="AE190" s="588"/>
      <c r="AF190" s="588"/>
      <c r="AG190" s="588"/>
      <c r="AH190" s="588"/>
      <c r="AI190" s="588"/>
      <c r="AJ190" s="147"/>
      <c r="AK190" s="575"/>
      <c r="AL190" s="575"/>
      <c r="AM190" s="575"/>
      <c r="AN190" s="575"/>
      <c r="AO190" s="575"/>
      <c r="AP190" s="575"/>
      <c r="AQ190" s="575"/>
      <c r="AR190" s="575"/>
      <c r="AS190" s="575"/>
      <c r="AT190" s="575"/>
      <c r="AU190" s="575"/>
      <c r="AV190" s="575"/>
      <c r="AW190" s="575"/>
      <c r="AX190" s="575"/>
      <c r="AY190" s="575"/>
      <c r="AZ190" s="575"/>
      <c r="BA190" s="575"/>
      <c r="BB190" s="575"/>
      <c r="BC190" s="575"/>
      <c r="BD190" s="575"/>
      <c r="BE190" s="575"/>
      <c r="BF190" s="575"/>
      <c r="BG190" s="575"/>
      <c r="BH190" s="575"/>
      <c r="BI190" s="575"/>
      <c r="BJ190" s="575"/>
      <c r="BK190" s="575"/>
      <c r="BL190" s="575"/>
      <c r="BM190" s="575"/>
      <c r="BN190" s="575"/>
      <c r="BO190" s="147"/>
      <c r="BP190" s="582"/>
      <c r="BQ190" s="582"/>
      <c r="BR190" s="582"/>
      <c r="BS190" s="582"/>
      <c r="BT190" s="582"/>
      <c r="BU190" s="582"/>
      <c r="BV190" s="582"/>
      <c r="BW190" s="582"/>
      <c r="BX190" s="582"/>
      <c r="BY190" s="582"/>
      <c r="BZ190" s="582"/>
      <c r="CA190" s="582"/>
      <c r="CB190" s="582"/>
      <c r="CC190" s="582"/>
      <c r="CD190" s="582"/>
      <c r="CE190" s="582"/>
      <c r="CF190" s="582"/>
      <c r="CG190" s="582"/>
      <c r="CH190" s="582"/>
      <c r="CI190" s="582"/>
      <c r="CJ190" s="582"/>
      <c r="CK190" s="582"/>
      <c r="CL190" s="582"/>
      <c r="CM190" s="582"/>
      <c r="CN190" s="582"/>
      <c r="CO190" s="582"/>
      <c r="CP190" s="582"/>
      <c r="CQ190" s="582"/>
      <c r="CR190" s="582"/>
      <c r="CS190" s="582"/>
      <c r="CT190" s="218"/>
      <c r="CU190" s="582"/>
      <c r="CV190" s="582"/>
      <c r="CW190" s="582"/>
      <c r="CX190" s="582"/>
      <c r="CY190" s="582"/>
      <c r="CZ190" s="582"/>
      <c r="DA190" s="582"/>
      <c r="DB190" s="582"/>
      <c r="DC190" s="582"/>
      <c r="DD190" s="582"/>
      <c r="DE190" s="582"/>
      <c r="DF190" s="582"/>
      <c r="DG190" s="582"/>
      <c r="DH190" s="582"/>
      <c r="DI190" s="582"/>
      <c r="DJ190" s="582"/>
      <c r="DK190" s="582"/>
      <c r="DL190" s="582"/>
      <c r="DM190" s="582"/>
      <c r="DN190" s="582"/>
      <c r="DO190" s="582"/>
      <c r="DP190" s="582"/>
      <c r="DQ190" s="582"/>
      <c r="DR190" s="582"/>
      <c r="DS190" s="582"/>
      <c r="DT190" s="582"/>
      <c r="DU190" s="582"/>
      <c r="DV190" s="582"/>
      <c r="DW190" s="582"/>
      <c r="DX190" s="582"/>
      <c r="DY190" s="147"/>
      <c r="DZ190" s="575"/>
      <c r="EA190" s="575"/>
      <c r="EB190" s="575"/>
      <c r="EC190" s="575"/>
      <c r="ED190" s="575"/>
      <c r="EE190" s="575"/>
      <c r="EF190" s="575"/>
      <c r="EG190" s="575"/>
      <c r="EH190" s="575"/>
      <c r="EI190" s="575"/>
      <c r="EJ190" s="575"/>
      <c r="EK190" s="575"/>
      <c r="EL190" s="575"/>
      <c r="EM190" s="575"/>
      <c r="EN190" s="575"/>
      <c r="EO190" s="575"/>
      <c r="EP190" s="575"/>
      <c r="EQ190" s="575"/>
      <c r="ER190" s="575"/>
      <c r="ES190" s="575"/>
      <c r="ET190" s="575"/>
      <c r="EU190" s="575"/>
      <c r="EV190" s="575"/>
      <c r="EW190" s="575"/>
      <c r="EX190" s="575"/>
      <c r="EY190" s="575"/>
      <c r="EZ190" s="575"/>
      <c r="FA190" s="575"/>
      <c r="FB190" s="575"/>
      <c r="FC190" s="575"/>
      <c r="FD190" s="147"/>
      <c r="FE190" s="575"/>
      <c r="FF190" s="575"/>
      <c r="FG190" s="575"/>
      <c r="FH190" s="575"/>
      <c r="FI190" s="575"/>
      <c r="FJ190" s="575"/>
      <c r="FK190" s="575"/>
      <c r="FL190" s="575"/>
      <c r="FM190" s="575"/>
      <c r="FN190" s="575"/>
      <c r="FO190" s="575"/>
      <c r="FP190" s="575"/>
      <c r="FQ190" s="575"/>
      <c r="FR190" s="575"/>
      <c r="FS190" s="575"/>
      <c r="FT190" s="575"/>
      <c r="FU190" s="575"/>
      <c r="FV190" s="575"/>
      <c r="FW190" s="575"/>
      <c r="FX190" s="575"/>
      <c r="FY190" s="575"/>
      <c r="FZ190" s="575"/>
      <c r="GA190" s="575"/>
      <c r="GB190" s="575"/>
      <c r="GC190" s="575"/>
      <c r="GD190" s="575"/>
      <c r="GE190" s="575"/>
      <c r="GF190" s="575"/>
      <c r="GG190" s="575"/>
      <c r="GH190" s="575"/>
    </row>
    <row r="191" spans="1:190" x14ac:dyDescent="0.15">
      <c r="A191">
        <f t="shared" si="9"/>
        <v>183</v>
      </c>
      <c r="B191" s="156" t="str">
        <f ca="1">OFFSET(Inputs!$E$10,$A191,0)</f>
        <v>Std B71</v>
      </c>
      <c r="C191" s="44">
        <f ca="1">OFFSET(Inputs!$B$10,$A191,0)</f>
        <v>183</v>
      </c>
      <c r="D191" s="157" t="str">
        <f ca="1">OFFSET(Inputs!$D$10,$A191,0)&amp;" - "&amp;OFFSET(Inputs!$F$10,$A191,0)</f>
        <v xml:space="preserve"> - NRNC-HVAC-Evap Cooling Credit</v>
      </c>
      <c r="E191" s="24"/>
      <c r="F191" s="588"/>
      <c r="G191" s="588"/>
      <c r="H191" s="588"/>
      <c r="I191" s="588"/>
      <c r="J191" s="588"/>
      <c r="K191" s="588"/>
      <c r="L191" s="588"/>
      <c r="M191" s="588"/>
      <c r="N191" s="588"/>
      <c r="O191" s="588"/>
      <c r="P191" s="588"/>
      <c r="Q191" s="588"/>
      <c r="R191" s="588"/>
      <c r="S191" s="588"/>
      <c r="T191" s="588"/>
      <c r="U191" s="588"/>
      <c r="V191" s="588"/>
      <c r="W191" s="588"/>
      <c r="X191" s="588"/>
      <c r="Y191" s="588"/>
      <c r="Z191" s="588"/>
      <c r="AA191" s="588"/>
      <c r="AB191" s="588"/>
      <c r="AC191" s="588"/>
      <c r="AD191" s="588"/>
      <c r="AE191" s="588"/>
      <c r="AF191" s="588"/>
      <c r="AG191" s="588"/>
      <c r="AH191" s="588"/>
      <c r="AI191" s="588"/>
      <c r="AJ191" s="147"/>
      <c r="AK191" s="575"/>
      <c r="AL191" s="575"/>
      <c r="AM191" s="575"/>
      <c r="AN191" s="575"/>
      <c r="AO191" s="575"/>
      <c r="AP191" s="575"/>
      <c r="AQ191" s="575"/>
      <c r="AR191" s="575"/>
      <c r="AS191" s="575"/>
      <c r="AT191" s="575"/>
      <c r="AU191" s="575"/>
      <c r="AV191" s="575"/>
      <c r="AW191" s="575"/>
      <c r="AX191" s="575"/>
      <c r="AY191" s="575"/>
      <c r="AZ191" s="575"/>
      <c r="BA191" s="575"/>
      <c r="BB191" s="575"/>
      <c r="BC191" s="575"/>
      <c r="BD191" s="575"/>
      <c r="BE191" s="575"/>
      <c r="BF191" s="575"/>
      <c r="BG191" s="575"/>
      <c r="BH191" s="575"/>
      <c r="BI191" s="575"/>
      <c r="BJ191" s="575"/>
      <c r="BK191" s="575"/>
      <c r="BL191" s="575"/>
      <c r="BM191" s="575"/>
      <c r="BN191" s="575"/>
      <c r="BO191" s="147"/>
      <c r="BP191" s="582"/>
      <c r="BQ191" s="582"/>
      <c r="BR191" s="582"/>
      <c r="BS191" s="582"/>
      <c r="BT191" s="582"/>
      <c r="BU191" s="582"/>
      <c r="BV191" s="582"/>
      <c r="BW191" s="582"/>
      <c r="BX191" s="582"/>
      <c r="BY191" s="582"/>
      <c r="BZ191" s="582"/>
      <c r="CA191" s="582"/>
      <c r="CB191" s="582"/>
      <c r="CC191" s="582"/>
      <c r="CD191" s="582"/>
      <c r="CE191" s="582"/>
      <c r="CF191" s="582"/>
      <c r="CG191" s="582"/>
      <c r="CH191" s="582"/>
      <c r="CI191" s="582"/>
      <c r="CJ191" s="582"/>
      <c r="CK191" s="582"/>
      <c r="CL191" s="582"/>
      <c r="CM191" s="582"/>
      <c r="CN191" s="582"/>
      <c r="CO191" s="582"/>
      <c r="CP191" s="582"/>
      <c r="CQ191" s="582"/>
      <c r="CR191" s="582"/>
      <c r="CS191" s="582"/>
      <c r="CT191" s="218"/>
      <c r="CU191" s="582"/>
      <c r="CV191" s="582"/>
      <c r="CW191" s="582"/>
      <c r="CX191" s="582"/>
      <c r="CY191" s="582"/>
      <c r="CZ191" s="582"/>
      <c r="DA191" s="582"/>
      <c r="DB191" s="582"/>
      <c r="DC191" s="582"/>
      <c r="DD191" s="582"/>
      <c r="DE191" s="582"/>
      <c r="DF191" s="582"/>
      <c r="DG191" s="582"/>
      <c r="DH191" s="582"/>
      <c r="DI191" s="582"/>
      <c r="DJ191" s="582"/>
      <c r="DK191" s="582"/>
      <c r="DL191" s="582"/>
      <c r="DM191" s="582"/>
      <c r="DN191" s="582"/>
      <c r="DO191" s="582"/>
      <c r="DP191" s="582"/>
      <c r="DQ191" s="582"/>
      <c r="DR191" s="582"/>
      <c r="DS191" s="582"/>
      <c r="DT191" s="582"/>
      <c r="DU191" s="582"/>
      <c r="DV191" s="582"/>
      <c r="DW191" s="582"/>
      <c r="DX191" s="582"/>
      <c r="DY191" s="147"/>
      <c r="DZ191" s="575"/>
      <c r="EA191" s="575"/>
      <c r="EB191" s="575"/>
      <c r="EC191" s="575"/>
      <c r="ED191" s="575"/>
      <c r="EE191" s="575"/>
      <c r="EF191" s="575"/>
      <c r="EG191" s="575"/>
      <c r="EH191" s="575"/>
      <c r="EI191" s="575"/>
      <c r="EJ191" s="575"/>
      <c r="EK191" s="575"/>
      <c r="EL191" s="575"/>
      <c r="EM191" s="575"/>
      <c r="EN191" s="575"/>
      <c r="EO191" s="575"/>
      <c r="EP191" s="575"/>
      <c r="EQ191" s="575"/>
      <c r="ER191" s="575"/>
      <c r="ES191" s="575"/>
      <c r="ET191" s="575"/>
      <c r="EU191" s="575"/>
      <c r="EV191" s="575"/>
      <c r="EW191" s="575"/>
      <c r="EX191" s="575"/>
      <c r="EY191" s="575"/>
      <c r="EZ191" s="575"/>
      <c r="FA191" s="575"/>
      <c r="FB191" s="575"/>
      <c r="FC191" s="575"/>
      <c r="FD191" s="147"/>
      <c r="FE191" s="575"/>
      <c r="FF191" s="575"/>
      <c r="FG191" s="575"/>
      <c r="FH191" s="575"/>
      <c r="FI191" s="575"/>
      <c r="FJ191" s="575"/>
      <c r="FK191" s="575"/>
      <c r="FL191" s="575"/>
      <c r="FM191" s="575"/>
      <c r="FN191" s="575"/>
      <c r="FO191" s="575"/>
      <c r="FP191" s="575"/>
      <c r="FQ191" s="575"/>
      <c r="FR191" s="575"/>
      <c r="FS191" s="575"/>
      <c r="FT191" s="575"/>
      <c r="FU191" s="575"/>
      <c r="FV191" s="575"/>
      <c r="FW191" s="575"/>
      <c r="FX191" s="575"/>
      <c r="FY191" s="575"/>
      <c r="FZ191" s="575"/>
      <c r="GA191" s="575"/>
      <c r="GB191" s="575"/>
      <c r="GC191" s="575"/>
      <c r="GD191" s="575"/>
      <c r="GE191" s="575"/>
      <c r="GF191" s="575"/>
      <c r="GG191" s="575"/>
      <c r="GH191" s="575"/>
    </row>
    <row r="192" spans="1:190" x14ac:dyDescent="0.15">
      <c r="A192">
        <f t="shared" si="9"/>
        <v>184</v>
      </c>
      <c r="B192" s="156" t="str">
        <f ca="1">OFFSET(Inputs!$E$10,$A192,0)</f>
        <v>Std B72</v>
      </c>
      <c r="C192" s="44">
        <f ca="1">OFFSET(Inputs!$B$10,$A192,0)</f>
        <v>184</v>
      </c>
      <c r="D192" s="157" t="str">
        <f ca="1">OFFSET(Inputs!$D$10,$A192,0)&amp;" - "&amp;OFFSET(Inputs!$F$10,$A192,0)</f>
        <v xml:space="preserve"> - NRNC-HVAC-Outside Air</v>
      </c>
      <c r="E192" s="24"/>
      <c r="F192" s="588"/>
      <c r="G192" s="588"/>
      <c r="H192" s="588"/>
      <c r="I192" s="588"/>
      <c r="J192" s="588"/>
      <c r="K192" s="588"/>
      <c r="L192" s="588"/>
      <c r="M192" s="588"/>
      <c r="N192" s="588"/>
      <c r="O192" s="588"/>
      <c r="P192" s="588"/>
      <c r="Q192" s="588"/>
      <c r="R192" s="588"/>
      <c r="S192" s="588"/>
      <c r="T192" s="588"/>
      <c r="U192" s="588"/>
      <c r="V192" s="588"/>
      <c r="W192" s="588"/>
      <c r="X192" s="588"/>
      <c r="Y192" s="588"/>
      <c r="Z192" s="588"/>
      <c r="AA192" s="588"/>
      <c r="AB192" s="588"/>
      <c r="AC192" s="588"/>
      <c r="AD192" s="588"/>
      <c r="AE192" s="588"/>
      <c r="AF192" s="588"/>
      <c r="AG192" s="588"/>
      <c r="AH192" s="588"/>
      <c r="AI192" s="588"/>
      <c r="AJ192" s="147"/>
      <c r="AK192" s="575"/>
      <c r="AL192" s="575"/>
      <c r="AM192" s="575"/>
      <c r="AN192" s="575"/>
      <c r="AO192" s="575"/>
      <c r="AP192" s="575"/>
      <c r="AQ192" s="575"/>
      <c r="AR192" s="575"/>
      <c r="AS192" s="575"/>
      <c r="AT192" s="575"/>
      <c r="AU192" s="575"/>
      <c r="AV192" s="575"/>
      <c r="AW192" s="575"/>
      <c r="AX192" s="575"/>
      <c r="AY192" s="575"/>
      <c r="AZ192" s="575"/>
      <c r="BA192" s="575"/>
      <c r="BB192" s="575"/>
      <c r="BC192" s="575"/>
      <c r="BD192" s="575"/>
      <c r="BE192" s="575"/>
      <c r="BF192" s="575"/>
      <c r="BG192" s="575"/>
      <c r="BH192" s="575"/>
      <c r="BI192" s="575"/>
      <c r="BJ192" s="575"/>
      <c r="BK192" s="575"/>
      <c r="BL192" s="575"/>
      <c r="BM192" s="575"/>
      <c r="BN192" s="575"/>
      <c r="BO192" s="147"/>
      <c r="BP192" s="582"/>
      <c r="BQ192" s="582"/>
      <c r="BR192" s="582"/>
      <c r="BS192" s="582"/>
      <c r="BT192" s="582"/>
      <c r="BU192" s="582"/>
      <c r="BV192" s="582"/>
      <c r="BW192" s="582"/>
      <c r="BX192" s="582"/>
      <c r="BY192" s="582"/>
      <c r="BZ192" s="582"/>
      <c r="CA192" s="582"/>
      <c r="CB192" s="582"/>
      <c r="CC192" s="582"/>
      <c r="CD192" s="582"/>
      <c r="CE192" s="582"/>
      <c r="CF192" s="582"/>
      <c r="CG192" s="582"/>
      <c r="CH192" s="582"/>
      <c r="CI192" s="582"/>
      <c r="CJ192" s="582"/>
      <c r="CK192" s="582"/>
      <c r="CL192" s="582"/>
      <c r="CM192" s="582"/>
      <c r="CN192" s="582"/>
      <c r="CO192" s="582"/>
      <c r="CP192" s="582"/>
      <c r="CQ192" s="582"/>
      <c r="CR192" s="582"/>
      <c r="CS192" s="582"/>
      <c r="CT192" s="218"/>
      <c r="CU192" s="582"/>
      <c r="CV192" s="582"/>
      <c r="CW192" s="582"/>
      <c r="CX192" s="582"/>
      <c r="CY192" s="582"/>
      <c r="CZ192" s="582"/>
      <c r="DA192" s="582"/>
      <c r="DB192" s="582"/>
      <c r="DC192" s="582"/>
      <c r="DD192" s="582"/>
      <c r="DE192" s="582"/>
      <c r="DF192" s="582"/>
      <c r="DG192" s="582"/>
      <c r="DH192" s="582"/>
      <c r="DI192" s="582"/>
      <c r="DJ192" s="582"/>
      <c r="DK192" s="582"/>
      <c r="DL192" s="582"/>
      <c r="DM192" s="582"/>
      <c r="DN192" s="582"/>
      <c r="DO192" s="582"/>
      <c r="DP192" s="582"/>
      <c r="DQ192" s="582"/>
      <c r="DR192" s="582"/>
      <c r="DS192" s="582"/>
      <c r="DT192" s="582"/>
      <c r="DU192" s="582"/>
      <c r="DV192" s="582"/>
      <c r="DW192" s="582"/>
      <c r="DX192" s="582"/>
      <c r="DY192" s="147"/>
      <c r="DZ192" s="575"/>
      <c r="EA192" s="575"/>
      <c r="EB192" s="575"/>
      <c r="EC192" s="575"/>
      <c r="ED192" s="575"/>
      <c r="EE192" s="575"/>
      <c r="EF192" s="575"/>
      <c r="EG192" s="575"/>
      <c r="EH192" s="575"/>
      <c r="EI192" s="575"/>
      <c r="EJ192" s="575"/>
      <c r="EK192" s="575"/>
      <c r="EL192" s="575"/>
      <c r="EM192" s="575"/>
      <c r="EN192" s="575"/>
      <c r="EO192" s="575"/>
      <c r="EP192" s="575"/>
      <c r="EQ192" s="575"/>
      <c r="ER192" s="575"/>
      <c r="ES192" s="575"/>
      <c r="ET192" s="575"/>
      <c r="EU192" s="575"/>
      <c r="EV192" s="575"/>
      <c r="EW192" s="575"/>
      <c r="EX192" s="575"/>
      <c r="EY192" s="575"/>
      <c r="EZ192" s="575"/>
      <c r="FA192" s="575"/>
      <c r="FB192" s="575"/>
      <c r="FC192" s="575"/>
      <c r="FD192" s="147"/>
      <c r="FE192" s="575"/>
      <c r="FF192" s="575"/>
      <c r="FG192" s="575"/>
      <c r="FH192" s="575"/>
      <c r="FI192" s="575"/>
      <c r="FJ192" s="575"/>
      <c r="FK192" s="575"/>
      <c r="FL192" s="575"/>
      <c r="FM192" s="575"/>
      <c r="FN192" s="575"/>
      <c r="FO192" s="575"/>
      <c r="FP192" s="575"/>
      <c r="FQ192" s="575"/>
      <c r="FR192" s="575"/>
      <c r="FS192" s="575"/>
      <c r="FT192" s="575"/>
      <c r="FU192" s="575"/>
      <c r="FV192" s="575"/>
      <c r="FW192" s="575"/>
      <c r="FX192" s="575"/>
      <c r="FY192" s="575"/>
      <c r="FZ192" s="575"/>
      <c r="GA192" s="575"/>
      <c r="GB192" s="575"/>
      <c r="GC192" s="575"/>
      <c r="GD192" s="575"/>
      <c r="GE192" s="575"/>
      <c r="GF192" s="575"/>
      <c r="GG192" s="575"/>
      <c r="GH192" s="575"/>
    </row>
    <row r="193" spans="1:190" x14ac:dyDescent="0.15">
      <c r="A193">
        <f t="shared" si="9"/>
        <v>185</v>
      </c>
      <c r="B193" s="156" t="str">
        <f ca="1">OFFSET(Inputs!$E$10,$A193,0)</f>
        <v>Std B73</v>
      </c>
      <c r="C193" s="44">
        <f ca="1">OFFSET(Inputs!$B$10,$A193,0)</f>
        <v>185</v>
      </c>
      <c r="D193" s="157" t="str">
        <f ca="1">OFFSET(Inputs!$D$10,$A193,0)&amp;" - "&amp;OFFSET(Inputs!$F$10,$A193,0)</f>
        <v>2013 T-24 - NRNC-HVAC-Acceptance Requirements</v>
      </c>
      <c r="E193" s="24"/>
      <c r="F193" s="588">
        <v>0</v>
      </c>
      <c r="G193" s="588">
        <v>0</v>
      </c>
      <c r="H193" s="588">
        <v>0</v>
      </c>
      <c r="I193" s="588">
        <v>0</v>
      </c>
      <c r="J193" s="588">
        <v>0</v>
      </c>
      <c r="K193" s="588">
        <v>0</v>
      </c>
      <c r="L193" s="588">
        <v>0</v>
      </c>
      <c r="M193" s="588">
        <v>0</v>
      </c>
      <c r="N193" s="588">
        <v>0</v>
      </c>
      <c r="O193" s="588">
        <v>0.24646299387177067</v>
      </c>
      <c r="P193" s="588">
        <v>0.36717956229876031</v>
      </c>
      <c r="Q193" s="588">
        <v>0.36717956229876031</v>
      </c>
      <c r="R193" s="588">
        <v>0.36717956229876031</v>
      </c>
      <c r="S193" s="588">
        <v>0.36717956229876031</v>
      </c>
      <c r="T193" s="588">
        <v>0.36717956229876031</v>
      </c>
      <c r="U193" s="588">
        <v>0.36717956229876031</v>
      </c>
      <c r="V193" s="588">
        <v>0.36717956229876031</v>
      </c>
      <c r="W193" s="588">
        <v>0.36717956229876031</v>
      </c>
      <c r="X193" s="588">
        <v>0.36717956229876031</v>
      </c>
      <c r="Y193" s="588">
        <v>0.36717956229876031</v>
      </c>
      <c r="Z193" s="588">
        <v>0.36717956229876031</v>
      </c>
      <c r="AA193" s="588">
        <v>0.36717956229876031</v>
      </c>
      <c r="AB193" s="588">
        <v>0.36717956229876031</v>
      </c>
      <c r="AC193" s="588">
        <v>0.36717956229876031</v>
      </c>
      <c r="AD193" s="588">
        <v>0.36717956229876031</v>
      </c>
      <c r="AE193" s="588">
        <v>0.36717956229876031</v>
      </c>
      <c r="AF193" s="588">
        <v>0.36717956229876031</v>
      </c>
      <c r="AG193" s="588">
        <v>0.36717956229876031</v>
      </c>
      <c r="AH193" s="588">
        <v>0.36717956229876031</v>
      </c>
      <c r="AI193" s="588">
        <v>0.36717956229876031</v>
      </c>
      <c r="AJ193" s="147"/>
      <c r="AK193" s="575">
        <v>0</v>
      </c>
      <c r="AL193" s="575">
        <v>0</v>
      </c>
      <c r="AM193" s="575">
        <v>0</v>
      </c>
      <c r="AN193" s="575">
        <v>0</v>
      </c>
      <c r="AO193" s="575">
        <v>0</v>
      </c>
      <c r="AP193" s="575">
        <v>0</v>
      </c>
      <c r="AQ193" s="575">
        <v>0</v>
      </c>
      <c r="AR193" s="575">
        <v>0</v>
      </c>
      <c r="AS193" s="575">
        <v>0</v>
      </c>
      <c r="AT193" s="575">
        <v>0.14564311635762706</v>
      </c>
      <c r="AU193" s="575">
        <v>0.20934008385339223</v>
      </c>
      <c r="AV193" s="575">
        <v>0.20170164741889107</v>
      </c>
      <c r="AW193" s="575">
        <v>0.19434997822254529</v>
      </c>
      <c r="AX193" s="575">
        <v>0.18751970400466378</v>
      </c>
      <c r="AY193" s="575">
        <v>0.18134117350986254</v>
      </c>
      <c r="AZ193" s="575">
        <v>0.17594473548275766</v>
      </c>
      <c r="BA193" s="575">
        <v>0.17135645967227237</v>
      </c>
      <c r="BB193" s="575">
        <v>0.16752420658056022</v>
      </c>
      <c r="BC193" s="575">
        <v>0.16436976696085157</v>
      </c>
      <c r="BD193" s="575">
        <v>0.16184100131529999</v>
      </c>
      <c r="BE193" s="575">
        <v>0.15983363064821263</v>
      </c>
      <c r="BF193" s="575">
        <v>0.15824337596389673</v>
      </c>
      <c r="BG193" s="575">
        <v>0.15699202801558257</v>
      </c>
      <c r="BH193" s="575">
        <v>0.15600137755650048</v>
      </c>
      <c r="BI193" s="575">
        <v>0.15527142458665055</v>
      </c>
      <c r="BJ193" s="575">
        <v>0.15467182036141669</v>
      </c>
      <c r="BK193" s="575">
        <v>0.15422863462972208</v>
      </c>
      <c r="BL193" s="575">
        <v>0.15388972789372032</v>
      </c>
      <c r="BM193" s="575">
        <v>0.15362903040448819</v>
      </c>
      <c r="BN193" s="575">
        <v>0.1534204724131025</v>
      </c>
      <c r="BO193" s="147"/>
      <c r="BP193" s="582">
        <v>0</v>
      </c>
      <c r="BQ193" s="582">
        <v>0</v>
      </c>
      <c r="BR193" s="582">
        <v>0</v>
      </c>
      <c r="BS193" s="582">
        <v>0</v>
      </c>
      <c r="BT193" s="582">
        <v>0</v>
      </c>
      <c r="BU193" s="582">
        <v>0</v>
      </c>
      <c r="BV193" s="582">
        <v>0</v>
      </c>
      <c r="BW193" s="582">
        <v>0</v>
      </c>
      <c r="BX193" s="582">
        <v>0</v>
      </c>
      <c r="BY193" s="582">
        <v>0</v>
      </c>
      <c r="BZ193" s="582">
        <v>0</v>
      </c>
      <c r="CA193" s="582">
        <v>0</v>
      </c>
      <c r="CB193" s="582">
        <v>0</v>
      </c>
      <c r="CC193" s="582">
        <v>0</v>
      </c>
      <c r="CD193" s="582">
        <v>0</v>
      </c>
      <c r="CE193" s="582">
        <v>0</v>
      </c>
      <c r="CF193" s="582">
        <v>0</v>
      </c>
      <c r="CG193" s="582">
        <v>0</v>
      </c>
      <c r="CH193" s="582">
        <v>0</v>
      </c>
      <c r="CI193" s="582">
        <v>0</v>
      </c>
      <c r="CJ193" s="582">
        <v>0</v>
      </c>
      <c r="CK193" s="582">
        <v>0</v>
      </c>
      <c r="CL193" s="582">
        <v>0</v>
      </c>
      <c r="CM193" s="582">
        <v>0</v>
      </c>
      <c r="CN193" s="582">
        <v>0</v>
      </c>
      <c r="CO193" s="582">
        <v>0</v>
      </c>
      <c r="CP193" s="582">
        <v>0</v>
      </c>
      <c r="CQ193" s="582">
        <v>0</v>
      </c>
      <c r="CR193" s="582">
        <v>0</v>
      </c>
      <c r="CS193" s="582">
        <v>0</v>
      </c>
      <c r="CT193" s="218"/>
      <c r="CU193" s="582">
        <v>0</v>
      </c>
      <c r="CV193" s="582">
        <v>0</v>
      </c>
      <c r="CW193" s="582">
        <v>0</v>
      </c>
      <c r="CX193" s="582">
        <v>0</v>
      </c>
      <c r="CY193" s="582">
        <v>0</v>
      </c>
      <c r="CZ193" s="582">
        <v>0</v>
      </c>
      <c r="DA193" s="582">
        <v>0</v>
      </c>
      <c r="DB193" s="582">
        <v>0</v>
      </c>
      <c r="DC193" s="582">
        <v>0</v>
      </c>
      <c r="DD193" s="582">
        <v>0</v>
      </c>
      <c r="DE193" s="582">
        <v>0</v>
      </c>
      <c r="DF193" s="582">
        <v>0</v>
      </c>
      <c r="DG193" s="582">
        <v>0</v>
      </c>
      <c r="DH193" s="582">
        <v>0</v>
      </c>
      <c r="DI193" s="582">
        <v>0</v>
      </c>
      <c r="DJ193" s="582">
        <v>0</v>
      </c>
      <c r="DK193" s="582">
        <v>0</v>
      </c>
      <c r="DL193" s="582">
        <v>0</v>
      </c>
      <c r="DM193" s="582">
        <v>0</v>
      </c>
      <c r="DN193" s="582">
        <v>0</v>
      </c>
      <c r="DO193" s="582">
        <v>0</v>
      </c>
      <c r="DP193" s="582">
        <v>0</v>
      </c>
      <c r="DQ193" s="582">
        <v>0</v>
      </c>
      <c r="DR193" s="582">
        <v>0</v>
      </c>
      <c r="DS193" s="582">
        <v>0</v>
      </c>
      <c r="DT193" s="582">
        <v>0</v>
      </c>
      <c r="DU193" s="582">
        <v>0</v>
      </c>
      <c r="DV193" s="582">
        <v>0</v>
      </c>
      <c r="DW193" s="582">
        <v>0</v>
      </c>
      <c r="DX193" s="582">
        <v>0</v>
      </c>
      <c r="DY193" s="147"/>
      <c r="DZ193" s="575">
        <v>0</v>
      </c>
      <c r="EA193" s="575">
        <v>0</v>
      </c>
      <c r="EB193" s="575">
        <v>0</v>
      </c>
      <c r="EC193" s="575">
        <v>0</v>
      </c>
      <c r="ED193" s="575">
        <v>0</v>
      </c>
      <c r="EE193" s="575">
        <v>0</v>
      </c>
      <c r="EF193" s="575">
        <v>0</v>
      </c>
      <c r="EG193" s="575">
        <v>0</v>
      </c>
      <c r="EH193" s="575">
        <v>0</v>
      </c>
      <c r="EI193" s="575">
        <v>0</v>
      </c>
      <c r="EJ193" s="575">
        <v>0</v>
      </c>
      <c r="EK193" s="575">
        <v>0</v>
      </c>
      <c r="EL193" s="575">
        <v>0</v>
      </c>
      <c r="EM193" s="575">
        <v>0</v>
      </c>
      <c r="EN193" s="575">
        <v>0</v>
      </c>
      <c r="EO193" s="575">
        <v>0</v>
      </c>
      <c r="EP193" s="575">
        <v>0</v>
      </c>
      <c r="EQ193" s="575">
        <v>0</v>
      </c>
      <c r="ER193" s="575">
        <v>0</v>
      </c>
      <c r="ES193" s="575">
        <v>0</v>
      </c>
      <c r="ET193" s="575">
        <v>0</v>
      </c>
      <c r="EU193" s="575">
        <v>0</v>
      </c>
      <c r="EV193" s="575">
        <v>0</v>
      </c>
      <c r="EW193" s="575">
        <v>0</v>
      </c>
      <c r="EX193" s="575">
        <v>0</v>
      </c>
      <c r="EY193" s="575">
        <v>0</v>
      </c>
      <c r="EZ193" s="575">
        <v>0</v>
      </c>
      <c r="FA193" s="575">
        <v>0</v>
      </c>
      <c r="FB193" s="575">
        <v>0</v>
      </c>
      <c r="FC193" s="575">
        <v>0</v>
      </c>
      <c r="FD193" s="147"/>
      <c r="FE193" s="575">
        <v>0</v>
      </c>
      <c r="FF193" s="575">
        <v>0</v>
      </c>
      <c r="FG193" s="575">
        <v>0</v>
      </c>
      <c r="FH193" s="575">
        <v>0</v>
      </c>
      <c r="FI193" s="575">
        <v>0</v>
      </c>
      <c r="FJ193" s="575">
        <v>0</v>
      </c>
      <c r="FK193" s="575">
        <v>0</v>
      </c>
      <c r="FL193" s="575">
        <v>0</v>
      </c>
      <c r="FM193" s="575">
        <v>0</v>
      </c>
      <c r="FN193" s="575">
        <v>0</v>
      </c>
      <c r="FO193" s="575">
        <v>0</v>
      </c>
      <c r="FP193" s="575">
        <v>0</v>
      </c>
      <c r="FQ193" s="575">
        <v>0</v>
      </c>
      <c r="FR193" s="575">
        <v>0</v>
      </c>
      <c r="FS193" s="575">
        <v>0</v>
      </c>
      <c r="FT193" s="575">
        <v>0</v>
      </c>
      <c r="FU193" s="575">
        <v>0</v>
      </c>
      <c r="FV193" s="575">
        <v>0</v>
      </c>
      <c r="FW193" s="575">
        <v>0</v>
      </c>
      <c r="FX193" s="575">
        <v>0</v>
      </c>
      <c r="FY193" s="575">
        <v>0</v>
      </c>
      <c r="FZ193" s="575">
        <v>0</v>
      </c>
      <c r="GA193" s="575">
        <v>0</v>
      </c>
      <c r="GB193" s="575">
        <v>0</v>
      </c>
      <c r="GC193" s="575">
        <v>0</v>
      </c>
      <c r="GD193" s="575">
        <v>0</v>
      </c>
      <c r="GE193" s="575">
        <v>0</v>
      </c>
      <c r="GF193" s="575">
        <v>0</v>
      </c>
      <c r="GG193" s="575">
        <v>0</v>
      </c>
      <c r="GH193" s="575">
        <v>0</v>
      </c>
    </row>
    <row r="194" spans="1:190" x14ac:dyDescent="0.15">
      <c r="A194">
        <f t="shared" si="9"/>
        <v>186</v>
      </c>
      <c r="B194" s="156" t="str">
        <f ca="1">OFFSET(Inputs!$E$10,$A194,0)</f>
        <v>Std B74</v>
      </c>
      <c r="C194" s="44">
        <f ca="1">OFFSET(Inputs!$B$10,$A194,0)</f>
        <v>186</v>
      </c>
      <c r="D194" s="157" t="str">
        <f ca="1">OFFSET(Inputs!$D$10,$A194,0)&amp;" - "&amp;OFFSET(Inputs!$F$10,$A194,0)</f>
        <v>2013 T-24 - NRNC-Refrigeration-Warehouse</v>
      </c>
      <c r="E194" s="24"/>
      <c r="F194" s="588">
        <v>0</v>
      </c>
      <c r="G194" s="588">
        <v>0</v>
      </c>
      <c r="H194" s="588">
        <v>0</v>
      </c>
      <c r="I194" s="588">
        <v>0</v>
      </c>
      <c r="J194" s="588">
        <v>0</v>
      </c>
      <c r="K194" s="588">
        <v>0</v>
      </c>
      <c r="L194" s="588">
        <v>0</v>
      </c>
      <c r="M194" s="588">
        <v>0</v>
      </c>
      <c r="N194" s="588">
        <v>0</v>
      </c>
      <c r="O194" s="588">
        <v>0.23668284934284678</v>
      </c>
      <c r="P194" s="588">
        <v>0.35260914289852685</v>
      </c>
      <c r="Q194" s="588">
        <v>0.35260914289852685</v>
      </c>
      <c r="R194" s="588">
        <v>0.35260914289852685</v>
      </c>
      <c r="S194" s="588">
        <v>0.35260914289852685</v>
      </c>
      <c r="T194" s="588">
        <v>0.35260914289852685</v>
      </c>
      <c r="U194" s="588">
        <v>0.35260914289852685</v>
      </c>
      <c r="V194" s="588">
        <v>0.35260914289852685</v>
      </c>
      <c r="W194" s="588">
        <v>0.35260914289852685</v>
      </c>
      <c r="X194" s="588">
        <v>0.35260914289852685</v>
      </c>
      <c r="Y194" s="588">
        <v>0.35260914289852685</v>
      </c>
      <c r="Z194" s="588">
        <v>0.35260914289852685</v>
      </c>
      <c r="AA194" s="588">
        <v>0.35260914289852685</v>
      </c>
      <c r="AB194" s="588">
        <v>0.35260914289852685</v>
      </c>
      <c r="AC194" s="588">
        <v>0.35260914289852685</v>
      </c>
      <c r="AD194" s="588">
        <v>0.35260914289852685</v>
      </c>
      <c r="AE194" s="588">
        <v>0.35260914289852685</v>
      </c>
      <c r="AF194" s="588">
        <v>0.35260914289852685</v>
      </c>
      <c r="AG194" s="588">
        <v>0.35260914289852685</v>
      </c>
      <c r="AH194" s="588">
        <v>0.35260914289852685</v>
      </c>
      <c r="AI194" s="588">
        <v>0.35260914289852685</v>
      </c>
      <c r="AJ194" s="147"/>
      <c r="AK194" s="575">
        <v>0</v>
      </c>
      <c r="AL194" s="575">
        <v>0</v>
      </c>
      <c r="AM194" s="575">
        <v>0</v>
      </c>
      <c r="AN194" s="575">
        <v>0</v>
      </c>
      <c r="AO194" s="575">
        <v>0</v>
      </c>
      <c r="AP194" s="575">
        <v>0</v>
      </c>
      <c r="AQ194" s="575">
        <v>0</v>
      </c>
      <c r="AR194" s="575">
        <v>0</v>
      </c>
      <c r="AS194" s="575">
        <v>0</v>
      </c>
      <c r="AT194" s="575">
        <v>0.16769192890505102</v>
      </c>
      <c r="AU194" s="575">
        <v>0.24965150448187179</v>
      </c>
      <c r="AV194" s="575">
        <v>0.24937611674126803</v>
      </c>
      <c r="AW194" s="575">
        <v>0.24905065850237268</v>
      </c>
      <c r="AX194" s="575">
        <v>0.24857498876860257</v>
      </c>
      <c r="AY194" s="575">
        <v>0.24797414278910349</v>
      </c>
      <c r="AZ194" s="575">
        <v>0.24717301481643802</v>
      </c>
      <c r="BA194" s="575">
        <v>0.2461215343523146</v>
      </c>
      <c r="BB194" s="575">
        <v>0.24471956040015005</v>
      </c>
      <c r="BC194" s="575">
        <v>0.24294205771079858</v>
      </c>
      <c r="BD194" s="575">
        <v>0.24068888528767701</v>
      </c>
      <c r="BE194" s="575">
        <v>0.23785990213420213</v>
      </c>
      <c r="BF194" s="575">
        <v>0.23440503775208232</v>
      </c>
      <c r="BG194" s="575">
        <v>0.2302992568921719</v>
      </c>
      <c r="BH194" s="575">
        <v>0.22559263005276239</v>
      </c>
      <c r="BI194" s="575">
        <v>0.22038529823043695</v>
      </c>
      <c r="BJ194" s="575">
        <v>0.21485250816921617</v>
      </c>
      <c r="BK194" s="575">
        <v>0.2092195771114122</v>
      </c>
      <c r="BL194" s="575">
        <v>0.2037618927976288</v>
      </c>
      <c r="BM194" s="575">
        <v>0.19865470197188653</v>
      </c>
      <c r="BN194" s="575">
        <v>0.19412332187649756</v>
      </c>
      <c r="BO194" s="147"/>
      <c r="BP194" s="582">
        <v>0</v>
      </c>
      <c r="BQ194" s="582">
        <v>0</v>
      </c>
      <c r="BR194" s="582">
        <v>0</v>
      </c>
      <c r="BS194" s="582">
        <v>0</v>
      </c>
      <c r="BT194" s="582">
        <v>0</v>
      </c>
      <c r="BU194" s="582">
        <v>0</v>
      </c>
      <c r="BV194" s="582">
        <v>0</v>
      </c>
      <c r="BW194" s="582">
        <v>0</v>
      </c>
      <c r="BX194" s="582">
        <v>0</v>
      </c>
      <c r="BY194" s="582">
        <v>3.9024689923911102E-2</v>
      </c>
      <c r="BZ194" s="582">
        <v>5.8138823764194089E-2</v>
      </c>
      <c r="CA194" s="582">
        <v>5.8138823764194089E-2</v>
      </c>
      <c r="CB194" s="582">
        <v>5.8138823764194089E-2</v>
      </c>
      <c r="CC194" s="582">
        <v>5.8138823764194089E-2</v>
      </c>
      <c r="CD194" s="582">
        <v>5.8138823764194089E-2</v>
      </c>
      <c r="CE194" s="582">
        <v>5.8138823764194089E-2</v>
      </c>
      <c r="CF194" s="582">
        <v>5.8138823764194089E-2</v>
      </c>
      <c r="CG194" s="582">
        <v>5.8138823764194089E-2</v>
      </c>
      <c r="CH194" s="582">
        <v>5.8138823764194089E-2</v>
      </c>
      <c r="CI194" s="582">
        <v>5.8138823764194089E-2</v>
      </c>
      <c r="CJ194" s="582">
        <v>5.8138823764194089E-2</v>
      </c>
      <c r="CK194" s="582">
        <v>5.8138823764194089E-2</v>
      </c>
      <c r="CL194" s="582">
        <v>5.8138823764194089E-2</v>
      </c>
      <c r="CM194" s="582">
        <v>5.8138823764194089E-2</v>
      </c>
      <c r="CN194" s="582">
        <v>5.8138823764194089E-2</v>
      </c>
      <c r="CO194" s="582">
        <v>5.8138823764194089E-2</v>
      </c>
      <c r="CP194" s="582">
        <v>5.8138823764194089E-2</v>
      </c>
      <c r="CQ194" s="582">
        <v>5.8138823764194089E-2</v>
      </c>
      <c r="CR194" s="582">
        <v>5.8138823764194089E-2</v>
      </c>
      <c r="CS194" s="582">
        <v>5.8138823764194089E-2</v>
      </c>
      <c r="CT194" s="218"/>
      <c r="CU194" s="582">
        <v>0</v>
      </c>
      <c r="CV194" s="582">
        <v>0</v>
      </c>
      <c r="CW194" s="582">
        <v>0</v>
      </c>
      <c r="CX194" s="582">
        <v>0</v>
      </c>
      <c r="CY194" s="582">
        <v>0</v>
      </c>
      <c r="CZ194" s="582">
        <v>0</v>
      </c>
      <c r="DA194" s="582">
        <v>0</v>
      </c>
      <c r="DB194" s="582">
        <v>0</v>
      </c>
      <c r="DC194" s="582">
        <v>0</v>
      </c>
      <c r="DD194" s="582">
        <v>2.7649344033300331E-2</v>
      </c>
      <c r="DE194" s="582">
        <v>4.1162984890934583E-2</v>
      </c>
      <c r="DF194" s="582">
        <v>4.1117578469574749E-2</v>
      </c>
      <c r="DG194" s="582">
        <v>4.1063916335240397E-2</v>
      </c>
      <c r="DH194" s="582">
        <v>4.0985487061982503E-2</v>
      </c>
      <c r="DI194" s="582">
        <v>4.0886418506288318E-2</v>
      </c>
      <c r="DJ194" s="582">
        <v>4.0754327098696065E-2</v>
      </c>
      <c r="DK194" s="582">
        <v>4.0580957126231235E-2</v>
      </c>
      <c r="DL194" s="582">
        <v>4.0349797162944796E-2</v>
      </c>
      <c r="DM194" s="582">
        <v>4.0056719352349508E-2</v>
      </c>
      <c r="DN194" s="582">
        <v>3.9685212268496299E-2</v>
      </c>
      <c r="DO194" s="582">
        <v>3.9218764485436174E-2</v>
      </c>
      <c r="DP194" s="582">
        <v>3.86491202901946E-2</v>
      </c>
      <c r="DQ194" s="582">
        <v>3.7972151826284321E-2</v>
      </c>
      <c r="DR194" s="582">
        <v>3.7196114806679864E-2</v>
      </c>
      <c r="DS194" s="582">
        <v>3.6337520657330244E-2</v>
      </c>
      <c r="DT194" s="582">
        <v>3.5425264373646272E-2</v>
      </c>
      <c r="DU194" s="582">
        <v>3.4496496664013269E-2</v>
      </c>
      <c r="DV194" s="582">
        <v>3.3596623949791071E-2</v>
      </c>
      <c r="DW194" s="582">
        <v>3.2754541226390495E-2</v>
      </c>
      <c r="DX194" s="582">
        <v>3.2007399202196821E-2</v>
      </c>
      <c r="DY194" s="147"/>
      <c r="DZ194" s="575">
        <v>0</v>
      </c>
      <c r="EA194" s="575">
        <v>0</v>
      </c>
      <c r="EB194" s="575">
        <v>0</v>
      </c>
      <c r="EC194" s="575">
        <v>0</v>
      </c>
      <c r="ED194" s="575">
        <v>0</v>
      </c>
      <c r="EE194" s="575">
        <v>0</v>
      </c>
      <c r="EF194" s="575">
        <v>0</v>
      </c>
      <c r="EG194" s="575">
        <v>0</v>
      </c>
      <c r="EH194" s="575">
        <v>0</v>
      </c>
      <c r="EI194" s="575">
        <v>0</v>
      </c>
      <c r="EJ194" s="575">
        <v>0</v>
      </c>
      <c r="EK194" s="575">
        <v>0</v>
      </c>
      <c r="EL194" s="575">
        <v>0</v>
      </c>
      <c r="EM194" s="575">
        <v>0</v>
      </c>
      <c r="EN194" s="575">
        <v>0</v>
      </c>
      <c r="EO194" s="575">
        <v>0</v>
      </c>
      <c r="EP194" s="575">
        <v>0</v>
      </c>
      <c r="EQ194" s="575">
        <v>0</v>
      </c>
      <c r="ER194" s="575">
        <v>0</v>
      </c>
      <c r="ES194" s="575">
        <v>0</v>
      </c>
      <c r="ET194" s="575">
        <v>0</v>
      </c>
      <c r="EU194" s="575">
        <v>0</v>
      </c>
      <c r="EV194" s="575">
        <v>0</v>
      </c>
      <c r="EW194" s="575">
        <v>0</v>
      </c>
      <c r="EX194" s="575">
        <v>0</v>
      </c>
      <c r="EY194" s="575">
        <v>0</v>
      </c>
      <c r="EZ194" s="575">
        <v>0</v>
      </c>
      <c r="FA194" s="575">
        <v>0</v>
      </c>
      <c r="FB194" s="575">
        <v>0</v>
      </c>
      <c r="FC194" s="575">
        <v>0</v>
      </c>
      <c r="FD194" s="147"/>
      <c r="FE194" s="575">
        <v>0</v>
      </c>
      <c r="FF194" s="575">
        <v>0</v>
      </c>
      <c r="FG194" s="575">
        <v>0</v>
      </c>
      <c r="FH194" s="575">
        <v>0</v>
      </c>
      <c r="FI194" s="575">
        <v>0</v>
      </c>
      <c r="FJ194" s="575">
        <v>0</v>
      </c>
      <c r="FK194" s="575">
        <v>0</v>
      </c>
      <c r="FL194" s="575">
        <v>0</v>
      </c>
      <c r="FM194" s="575">
        <v>0</v>
      </c>
      <c r="FN194" s="575">
        <v>0</v>
      </c>
      <c r="FO194" s="575">
        <v>0</v>
      </c>
      <c r="FP194" s="575">
        <v>0</v>
      </c>
      <c r="FQ194" s="575">
        <v>0</v>
      </c>
      <c r="FR194" s="575">
        <v>0</v>
      </c>
      <c r="FS194" s="575">
        <v>0</v>
      </c>
      <c r="FT194" s="575">
        <v>0</v>
      </c>
      <c r="FU194" s="575">
        <v>0</v>
      </c>
      <c r="FV194" s="575">
        <v>0</v>
      </c>
      <c r="FW194" s="575">
        <v>0</v>
      </c>
      <c r="FX194" s="575">
        <v>0</v>
      </c>
      <c r="FY194" s="575">
        <v>0</v>
      </c>
      <c r="FZ194" s="575">
        <v>0</v>
      </c>
      <c r="GA194" s="575">
        <v>0</v>
      </c>
      <c r="GB194" s="575">
        <v>0</v>
      </c>
      <c r="GC194" s="575">
        <v>0</v>
      </c>
      <c r="GD194" s="575">
        <v>0</v>
      </c>
      <c r="GE194" s="575">
        <v>0</v>
      </c>
      <c r="GF194" s="575">
        <v>0</v>
      </c>
      <c r="GG194" s="575">
        <v>0</v>
      </c>
      <c r="GH194" s="575">
        <v>0</v>
      </c>
    </row>
    <row r="195" spans="1:190" x14ac:dyDescent="0.15">
      <c r="A195">
        <f t="shared" si="9"/>
        <v>187</v>
      </c>
      <c r="B195" s="156" t="str">
        <f ca="1">OFFSET(Inputs!$E$10,$A195,0)</f>
        <v>Std B75</v>
      </c>
      <c r="C195" s="44">
        <f ca="1">OFFSET(Inputs!$B$10,$A195,0)</f>
        <v>187</v>
      </c>
      <c r="D195" s="157" t="str">
        <f ca="1">OFFSET(Inputs!$D$10,$A195,0)&amp;" - "&amp;OFFSET(Inputs!$F$10,$A195,0)</f>
        <v>2013 T-24 - NRNC-Refrigeration-Supermarket</v>
      </c>
      <c r="E195" s="24"/>
      <c r="F195" s="588">
        <v>0</v>
      </c>
      <c r="G195" s="588">
        <v>0</v>
      </c>
      <c r="H195" s="588">
        <v>0</v>
      </c>
      <c r="I195" s="588">
        <v>0</v>
      </c>
      <c r="J195" s="588">
        <v>0</v>
      </c>
      <c r="K195" s="588">
        <v>0</v>
      </c>
      <c r="L195" s="588">
        <v>0</v>
      </c>
      <c r="M195" s="588">
        <v>0</v>
      </c>
      <c r="N195" s="588">
        <v>0</v>
      </c>
      <c r="O195" s="588">
        <v>3.8205322318447346</v>
      </c>
      <c r="P195" s="588">
        <v>5.6918133249931753</v>
      </c>
      <c r="Q195" s="588">
        <v>5.6918133249931753</v>
      </c>
      <c r="R195" s="588">
        <v>5.6918133249931753</v>
      </c>
      <c r="S195" s="588">
        <v>5.6918133249931753</v>
      </c>
      <c r="T195" s="588">
        <v>5.6918133249931753</v>
      </c>
      <c r="U195" s="588">
        <v>5.6918133249931753</v>
      </c>
      <c r="V195" s="588">
        <v>5.6918133249931753</v>
      </c>
      <c r="W195" s="588">
        <v>5.6918133249931753</v>
      </c>
      <c r="X195" s="588">
        <v>5.6918133249931753</v>
      </c>
      <c r="Y195" s="588">
        <v>5.6918133249931753</v>
      </c>
      <c r="Z195" s="588">
        <v>5.6918133249931753</v>
      </c>
      <c r="AA195" s="588">
        <v>5.6918133249931753</v>
      </c>
      <c r="AB195" s="588">
        <v>5.6918133249931753</v>
      </c>
      <c r="AC195" s="588">
        <v>5.6918133249931753</v>
      </c>
      <c r="AD195" s="588">
        <v>5.6918133249931753</v>
      </c>
      <c r="AE195" s="588">
        <v>5.6918133249931753</v>
      </c>
      <c r="AF195" s="588">
        <v>5.6918133249931753</v>
      </c>
      <c r="AG195" s="588">
        <v>5.6918133249931753</v>
      </c>
      <c r="AH195" s="588">
        <v>5.6918133249931753</v>
      </c>
      <c r="AI195" s="588">
        <v>5.6918133249931753</v>
      </c>
      <c r="AJ195" s="147"/>
      <c r="AK195" s="575">
        <v>0</v>
      </c>
      <c r="AL195" s="575">
        <v>0</v>
      </c>
      <c r="AM195" s="575">
        <v>0</v>
      </c>
      <c r="AN195" s="575">
        <v>0</v>
      </c>
      <c r="AO195" s="575">
        <v>0</v>
      </c>
      <c r="AP195" s="575">
        <v>0</v>
      </c>
      <c r="AQ195" s="575">
        <v>0</v>
      </c>
      <c r="AR195" s="575">
        <v>0</v>
      </c>
      <c r="AS195" s="575">
        <v>0</v>
      </c>
      <c r="AT195" s="575">
        <v>2.706881471052081</v>
      </c>
      <c r="AU195" s="575">
        <v>4.0298721358550678</v>
      </c>
      <c r="AV195" s="575">
        <v>4.0254268296482483</v>
      </c>
      <c r="AW195" s="575">
        <v>4.02017328594928</v>
      </c>
      <c r="AX195" s="575">
        <v>4.0124950297738637</v>
      </c>
      <c r="AY195" s="575">
        <v>4.0027961798680751</v>
      </c>
      <c r="AZ195" s="575">
        <v>3.9898643799936906</v>
      </c>
      <c r="BA195" s="575">
        <v>3.9728913926585605</v>
      </c>
      <c r="BB195" s="575">
        <v>3.9502607428783882</v>
      </c>
      <c r="BC195" s="575">
        <v>3.9215683119070972</v>
      </c>
      <c r="BD195" s="575">
        <v>3.8851976247603908</v>
      </c>
      <c r="BE195" s="575">
        <v>3.8395322064539705</v>
      </c>
      <c r="BF195" s="575">
        <v>3.7837638194956877</v>
      </c>
      <c r="BG195" s="575">
        <v>3.7174883451394676</v>
      </c>
      <c r="BH195" s="575">
        <v>3.6415140208774583</v>
      </c>
      <c r="BI195" s="575">
        <v>3.5574573216939593</v>
      </c>
      <c r="BJ195" s="575">
        <v>3.4681470788114912</v>
      </c>
      <c r="BK195" s="575">
        <v>3.3772203609447256</v>
      </c>
      <c r="BL195" s="575">
        <v>3.289122474300481</v>
      </c>
      <c r="BM195" s="575">
        <v>3.2066822501012799</v>
      </c>
      <c r="BN195" s="575">
        <v>3.1335367570617927</v>
      </c>
      <c r="BO195" s="147"/>
      <c r="BP195" s="582">
        <v>0</v>
      </c>
      <c r="BQ195" s="582">
        <v>0</v>
      </c>
      <c r="BR195" s="582">
        <v>0</v>
      </c>
      <c r="BS195" s="582">
        <v>0</v>
      </c>
      <c r="BT195" s="582">
        <v>0</v>
      </c>
      <c r="BU195" s="582">
        <v>0</v>
      </c>
      <c r="BV195" s="582">
        <v>0</v>
      </c>
      <c r="BW195" s="582">
        <v>0</v>
      </c>
      <c r="BX195" s="582">
        <v>0</v>
      </c>
      <c r="BY195" s="582">
        <v>0.32664359455460656</v>
      </c>
      <c r="BZ195" s="582">
        <v>0.48663229392829133</v>
      </c>
      <c r="CA195" s="582">
        <v>0.48663229392829133</v>
      </c>
      <c r="CB195" s="582">
        <v>0.48663229392829133</v>
      </c>
      <c r="CC195" s="582">
        <v>0.48663229392829133</v>
      </c>
      <c r="CD195" s="582">
        <v>0.48663229392829133</v>
      </c>
      <c r="CE195" s="582">
        <v>0.48663229392829133</v>
      </c>
      <c r="CF195" s="582">
        <v>0.48663229392829133</v>
      </c>
      <c r="CG195" s="582">
        <v>0.48663229392829133</v>
      </c>
      <c r="CH195" s="582">
        <v>0.48663229392829133</v>
      </c>
      <c r="CI195" s="582">
        <v>0.48663229392829133</v>
      </c>
      <c r="CJ195" s="582">
        <v>0.48663229392829133</v>
      </c>
      <c r="CK195" s="582">
        <v>0.48663229392829133</v>
      </c>
      <c r="CL195" s="582">
        <v>0.48663229392829133</v>
      </c>
      <c r="CM195" s="582">
        <v>0.48663229392829133</v>
      </c>
      <c r="CN195" s="582">
        <v>0.48663229392829133</v>
      </c>
      <c r="CO195" s="582">
        <v>0.48663229392829133</v>
      </c>
      <c r="CP195" s="582">
        <v>0.48663229392829133</v>
      </c>
      <c r="CQ195" s="582">
        <v>0.48663229392829133</v>
      </c>
      <c r="CR195" s="582">
        <v>0.48663229392829133</v>
      </c>
      <c r="CS195" s="582">
        <v>0.48663229392829133</v>
      </c>
      <c r="CT195" s="218"/>
      <c r="CU195" s="582">
        <v>0</v>
      </c>
      <c r="CV195" s="582">
        <v>0</v>
      </c>
      <c r="CW195" s="582">
        <v>0</v>
      </c>
      <c r="CX195" s="582">
        <v>0</v>
      </c>
      <c r="CY195" s="582">
        <v>0</v>
      </c>
      <c r="CZ195" s="582">
        <v>0</v>
      </c>
      <c r="DA195" s="582">
        <v>0</v>
      </c>
      <c r="DB195" s="582">
        <v>0</v>
      </c>
      <c r="DC195" s="582">
        <v>0</v>
      </c>
      <c r="DD195" s="582">
        <v>0.23142992653428976</v>
      </c>
      <c r="DE195" s="582">
        <v>0.34454150368875741</v>
      </c>
      <c r="DF195" s="582">
        <v>0.34416144386719943</v>
      </c>
      <c r="DG195" s="582">
        <v>0.34371228225990363</v>
      </c>
      <c r="DH195" s="582">
        <v>0.34305581529539431</v>
      </c>
      <c r="DI195" s="582">
        <v>0.34222659386654053</v>
      </c>
      <c r="DJ195" s="582">
        <v>0.3411209652947354</v>
      </c>
      <c r="DK195" s="582">
        <v>0.33966982779424126</v>
      </c>
      <c r="DL195" s="582">
        <v>0.33773497779358241</v>
      </c>
      <c r="DM195" s="582">
        <v>0.33528186439988988</v>
      </c>
      <c r="DN195" s="582">
        <v>0.33217228404168808</v>
      </c>
      <c r="DO195" s="582">
        <v>0.32826803314750136</v>
      </c>
      <c r="DP195" s="582">
        <v>0.323500009931592</v>
      </c>
      <c r="DQ195" s="582">
        <v>0.31783366350109094</v>
      </c>
      <c r="DR195" s="582">
        <v>0.31133809564173615</v>
      </c>
      <c r="DS195" s="582">
        <v>0.30415150992500317</v>
      </c>
      <c r="DT195" s="582">
        <v>0.29651576260097434</v>
      </c>
      <c r="DU195" s="582">
        <v>0.28874181170546986</v>
      </c>
      <c r="DV195" s="582">
        <v>0.28120971706004777</v>
      </c>
      <c r="DW195" s="582">
        <v>0.27416133491479039</v>
      </c>
      <c r="DX195" s="582">
        <v>0.26790762330551793</v>
      </c>
      <c r="DY195" s="147"/>
      <c r="DZ195" s="575">
        <v>0</v>
      </c>
      <c r="EA195" s="575">
        <v>0</v>
      </c>
      <c r="EB195" s="575">
        <v>0</v>
      </c>
      <c r="EC195" s="575">
        <v>0</v>
      </c>
      <c r="ED195" s="575">
        <v>0</v>
      </c>
      <c r="EE195" s="575">
        <v>0</v>
      </c>
      <c r="EF195" s="575">
        <v>0</v>
      </c>
      <c r="EG195" s="575">
        <v>0</v>
      </c>
      <c r="EH195" s="575">
        <v>0</v>
      </c>
      <c r="EI195" s="575">
        <v>0.46165843082387981</v>
      </c>
      <c r="EJ195" s="575">
        <v>0.68777684592129051</v>
      </c>
      <c r="EK195" s="575">
        <v>0.68777684592129051</v>
      </c>
      <c r="EL195" s="575">
        <v>0.68777684592129051</v>
      </c>
      <c r="EM195" s="575">
        <v>0.68777684592129051</v>
      </c>
      <c r="EN195" s="575">
        <v>0.68777684592129051</v>
      </c>
      <c r="EO195" s="575">
        <v>0.68777684592129051</v>
      </c>
      <c r="EP195" s="575">
        <v>0.68777684592129051</v>
      </c>
      <c r="EQ195" s="575">
        <v>0.68777684592129051</v>
      </c>
      <c r="ER195" s="575">
        <v>0.68777684592129051</v>
      </c>
      <c r="ES195" s="575">
        <v>0.68777684592129051</v>
      </c>
      <c r="ET195" s="575">
        <v>0.68777684592129051</v>
      </c>
      <c r="EU195" s="575">
        <v>0.68777684592129051</v>
      </c>
      <c r="EV195" s="575">
        <v>0.68777684592129051</v>
      </c>
      <c r="EW195" s="575">
        <v>0.68777684592129051</v>
      </c>
      <c r="EX195" s="575">
        <v>0.68777684592129051</v>
      </c>
      <c r="EY195" s="575">
        <v>0.68777684592129051</v>
      </c>
      <c r="EZ195" s="575">
        <v>0.68777684592129051</v>
      </c>
      <c r="FA195" s="575">
        <v>0.68777684592129051</v>
      </c>
      <c r="FB195" s="575">
        <v>0.68777684592129051</v>
      </c>
      <c r="FC195" s="575">
        <v>0.68777684592129051</v>
      </c>
      <c r="FD195" s="147"/>
      <c r="FE195" s="575">
        <v>0</v>
      </c>
      <c r="FF195" s="575">
        <v>0</v>
      </c>
      <c r="FG195" s="575">
        <v>0</v>
      </c>
      <c r="FH195" s="575">
        <v>0</v>
      </c>
      <c r="FI195" s="575">
        <v>0</v>
      </c>
      <c r="FJ195" s="575">
        <v>0</v>
      </c>
      <c r="FK195" s="575">
        <v>0</v>
      </c>
      <c r="FL195" s="575">
        <v>0</v>
      </c>
      <c r="FM195" s="575">
        <v>0</v>
      </c>
      <c r="FN195" s="575">
        <v>0.32708915316459625</v>
      </c>
      <c r="FO195" s="575">
        <v>0.48695426023442473</v>
      </c>
      <c r="FP195" s="575">
        <v>0.48641710651776016</v>
      </c>
      <c r="FQ195" s="575">
        <v>0.48578228848897481</v>
      </c>
      <c r="FR195" s="575">
        <v>0.48485447752382699</v>
      </c>
      <c r="FS195" s="575">
        <v>0.48368250577837713</v>
      </c>
      <c r="FT195" s="575">
        <v>0.48211987678444396</v>
      </c>
      <c r="FU195" s="575">
        <v>0.48006892622990666</v>
      </c>
      <c r="FV195" s="575">
        <v>0.47733432549052357</v>
      </c>
      <c r="FW195" s="575">
        <v>0.47386724241023437</v>
      </c>
      <c r="FX195" s="575">
        <v>0.46947234836479729</v>
      </c>
      <c r="FY195" s="575">
        <v>0.46395431472997078</v>
      </c>
      <c r="FZ195" s="575">
        <v>0.45721547719363403</v>
      </c>
      <c r="GA195" s="575">
        <v>0.44920700359972648</v>
      </c>
      <c r="GB195" s="575">
        <v>0.44002655826036907</v>
      </c>
      <c r="GC195" s="575">
        <v>0.42986946979980351</v>
      </c>
      <c r="GD195" s="575">
        <v>0.41907756331045259</v>
      </c>
      <c r="GE195" s="575">
        <v>0.40809032819685997</v>
      </c>
      <c r="GF195" s="575">
        <v>0.39744491817569022</v>
      </c>
      <c r="GG195" s="575">
        <v>0.38748315833936625</v>
      </c>
      <c r="GH195" s="575">
        <v>0.37864453809243176</v>
      </c>
    </row>
    <row r="196" spans="1:190" x14ac:dyDescent="0.15">
      <c r="A196">
        <f t="shared" si="9"/>
        <v>188</v>
      </c>
      <c r="B196" s="156" t="str">
        <f ca="1">OFFSET(Inputs!$E$10,$A196,0)</f>
        <v>Std B76</v>
      </c>
      <c r="C196" s="44">
        <f ca="1">OFFSET(Inputs!$B$10,$A196,0)</f>
        <v>188</v>
      </c>
      <c r="D196" s="157" t="str">
        <f ca="1">OFFSET(Inputs!$D$10,$A196,0)&amp;" - "&amp;OFFSET(Inputs!$F$10,$A196,0)</f>
        <v>2013 T-24 - NRNC-Process-Process Boilers</v>
      </c>
      <c r="E196" s="24"/>
      <c r="F196" s="588">
        <v>0</v>
      </c>
      <c r="G196" s="588">
        <v>0</v>
      </c>
      <c r="H196" s="588">
        <v>0</v>
      </c>
      <c r="I196" s="588">
        <v>0</v>
      </c>
      <c r="J196" s="588">
        <v>0</v>
      </c>
      <c r="K196" s="588">
        <v>0</v>
      </c>
      <c r="L196" s="588">
        <v>0</v>
      </c>
      <c r="M196" s="588">
        <v>0</v>
      </c>
      <c r="N196" s="588">
        <v>0</v>
      </c>
      <c r="O196" s="588">
        <v>0.14405671168959283</v>
      </c>
      <c r="P196" s="588">
        <v>0.21461510108857709</v>
      </c>
      <c r="Q196" s="588">
        <v>0.21461510108857709</v>
      </c>
      <c r="R196" s="588">
        <v>0.21461510108857709</v>
      </c>
      <c r="S196" s="588">
        <v>0.21461510108857709</v>
      </c>
      <c r="T196" s="588">
        <v>0.21461510108857709</v>
      </c>
      <c r="U196" s="588">
        <v>0.21461510108857709</v>
      </c>
      <c r="V196" s="588">
        <v>0.21461510108857709</v>
      </c>
      <c r="W196" s="588">
        <v>0.21461510108857709</v>
      </c>
      <c r="X196" s="588">
        <v>0.21461510108857709</v>
      </c>
      <c r="Y196" s="588">
        <v>0.21461510108857709</v>
      </c>
      <c r="Z196" s="588">
        <v>0.21461510108857709</v>
      </c>
      <c r="AA196" s="588">
        <v>0.21461510108857709</v>
      </c>
      <c r="AB196" s="588">
        <v>0.21461510108857709</v>
      </c>
      <c r="AC196" s="588">
        <v>0.21461510108857709</v>
      </c>
      <c r="AD196" s="588">
        <v>0.21461510108857709</v>
      </c>
      <c r="AE196" s="588">
        <v>0.21461510108857709</v>
      </c>
      <c r="AF196" s="588">
        <v>0.21461510108857709</v>
      </c>
      <c r="AG196" s="588">
        <v>0.21461510108857709</v>
      </c>
      <c r="AH196" s="588">
        <v>0.21461510108857709</v>
      </c>
      <c r="AI196" s="588">
        <v>0.21461510108857709</v>
      </c>
      <c r="AJ196" s="147"/>
      <c r="AK196" s="575">
        <v>0</v>
      </c>
      <c r="AL196" s="575">
        <v>0</v>
      </c>
      <c r="AM196" s="575">
        <v>0</v>
      </c>
      <c r="AN196" s="575">
        <v>0</v>
      </c>
      <c r="AO196" s="575">
        <v>0</v>
      </c>
      <c r="AP196" s="575">
        <v>0</v>
      </c>
      <c r="AQ196" s="575">
        <v>0</v>
      </c>
      <c r="AR196" s="575">
        <v>0</v>
      </c>
      <c r="AS196" s="575">
        <v>0</v>
      </c>
      <c r="AT196" s="575">
        <v>0.10045967657727783</v>
      </c>
      <c r="AU196" s="575">
        <v>0.14817112425195797</v>
      </c>
      <c r="AV196" s="575">
        <v>0.14606832549149207</v>
      </c>
      <c r="AW196" s="575">
        <v>0.14331030682740278</v>
      </c>
      <c r="AX196" s="575">
        <v>0.14006468265364025</v>
      </c>
      <c r="AY196" s="575">
        <v>0.1366514440859275</v>
      </c>
      <c r="AZ196" s="575">
        <v>0.1334820082730514</v>
      </c>
      <c r="BA196" s="575">
        <v>0.13084589098638041</v>
      </c>
      <c r="BB196" s="575">
        <v>0.12884975593115555</v>
      </c>
      <c r="BC196" s="575">
        <v>0.12744789009084498</v>
      </c>
      <c r="BD196" s="575">
        <v>0.12651839208803034</v>
      </c>
      <c r="BE196" s="575">
        <v>0.12592412287311608</v>
      </c>
      <c r="BF196" s="575">
        <v>0.12554318106868384</v>
      </c>
      <c r="BG196" s="575">
        <v>0.12531461598602453</v>
      </c>
      <c r="BH196" s="575">
        <v>0.12517747693642892</v>
      </c>
      <c r="BI196" s="575">
        <v>0.12508605090336516</v>
      </c>
      <c r="BJ196" s="575">
        <v>0.12502510021465602</v>
      </c>
      <c r="BK196" s="575">
        <v>0.12499462487030144</v>
      </c>
      <c r="BL196" s="575">
        <v>0.12497938719812415</v>
      </c>
      <c r="BM196" s="575">
        <v>0.12496414952594685</v>
      </c>
      <c r="BN196" s="575">
        <v>0.12496414952594685</v>
      </c>
      <c r="BO196" s="147"/>
      <c r="BP196" s="582">
        <v>0</v>
      </c>
      <c r="BQ196" s="582">
        <v>0</v>
      </c>
      <c r="BR196" s="582">
        <v>0</v>
      </c>
      <c r="BS196" s="582">
        <v>0</v>
      </c>
      <c r="BT196" s="582">
        <v>0</v>
      </c>
      <c r="BU196" s="582">
        <v>0</v>
      </c>
      <c r="BV196" s="582">
        <v>0</v>
      </c>
      <c r="BW196" s="582">
        <v>0</v>
      </c>
      <c r="BX196" s="582">
        <v>0</v>
      </c>
      <c r="BY196" s="582">
        <v>0</v>
      </c>
      <c r="BZ196" s="582">
        <v>0</v>
      </c>
      <c r="CA196" s="582">
        <v>0</v>
      </c>
      <c r="CB196" s="582">
        <v>0</v>
      </c>
      <c r="CC196" s="582">
        <v>0</v>
      </c>
      <c r="CD196" s="582">
        <v>0</v>
      </c>
      <c r="CE196" s="582">
        <v>0</v>
      </c>
      <c r="CF196" s="582">
        <v>0</v>
      </c>
      <c r="CG196" s="582">
        <v>0</v>
      </c>
      <c r="CH196" s="582">
        <v>0</v>
      </c>
      <c r="CI196" s="582">
        <v>0</v>
      </c>
      <c r="CJ196" s="582">
        <v>0</v>
      </c>
      <c r="CK196" s="582">
        <v>0</v>
      </c>
      <c r="CL196" s="582">
        <v>0</v>
      </c>
      <c r="CM196" s="582">
        <v>0</v>
      </c>
      <c r="CN196" s="582">
        <v>0</v>
      </c>
      <c r="CO196" s="582">
        <v>0</v>
      </c>
      <c r="CP196" s="582">
        <v>0</v>
      </c>
      <c r="CQ196" s="582">
        <v>0</v>
      </c>
      <c r="CR196" s="582">
        <v>0</v>
      </c>
      <c r="CS196" s="582">
        <v>0</v>
      </c>
      <c r="CT196" s="218"/>
      <c r="CU196" s="582">
        <v>0</v>
      </c>
      <c r="CV196" s="582">
        <v>0</v>
      </c>
      <c r="CW196" s="582">
        <v>0</v>
      </c>
      <c r="CX196" s="582">
        <v>0</v>
      </c>
      <c r="CY196" s="582">
        <v>0</v>
      </c>
      <c r="CZ196" s="582">
        <v>0</v>
      </c>
      <c r="DA196" s="582">
        <v>0</v>
      </c>
      <c r="DB196" s="582">
        <v>0</v>
      </c>
      <c r="DC196" s="582">
        <v>0</v>
      </c>
      <c r="DD196" s="582">
        <v>0</v>
      </c>
      <c r="DE196" s="582">
        <v>0</v>
      </c>
      <c r="DF196" s="582">
        <v>0</v>
      </c>
      <c r="DG196" s="582">
        <v>0</v>
      </c>
      <c r="DH196" s="582">
        <v>0</v>
      </c>
      <c r="DI196" s="582">
        <v>0</v>
      </c>
      <c r="DJ196" s="582">
        <v>0</v>
      </c>
      <c r="DK196" s="582">
        <v>0</v>
      </c>
      <c r="DL196" s="582">
        <v>0</v>
      </c>
      <c r="DM196" s="582">
        <v>0</v>
      </c>
      <c r="DN196" s="582">
        <v>0</v>
      </c>
      <c r="DO196" s="582">
        <v>0</v>
      </c>
      <c r="DP196" s="582">
        <v>0</v>
      </c>
      <c r="DQ196" s="582">
        <v>0</v>
      </c>
      <c r="DR196" s="582">
        <v>0</v>
      </c>
      <c r="DS196" s="582">
        <v>0</v>
      </c>
      <c r="DT196" s="582">
        <v>0</v>
      </c>
      <c r="DU196" s="582">
        <v>0</v>
      </c>
      <c r="DV196" s="582">
        <v>0</v>
      </c>
      <c r="DW196" s="582">
        <v>0</v>
      </c>
      <c r="DX196" s="582">
        <v>0</v>
      </c>
      <c r="DY196" s="147"/>
      <c r="DZ196" s="575">
        <v>0</v>
      </c>
      <c r="EA196" s="575">
        <v>0</v>
      </c>
      <c r="EB196" s="575">
        <v>0</v>
      </c>
      <c r="EC196" s="575">
        <v>0</v>
      </c>
      <c r="ED196" s="575">
        <v>0</v>
      </c>
      <c r="EE196" s="575">
        <v>0</v>
      </c>
      <c r="EF196" s="575">
        <v>0</v>
      </c>
      <c r="EG196" s="575">
        <v>0</v>
      </c>
      <c r="EH196" s="575">
        <v>0</v>
      </c>
      <c r="EI196" s="575">
        <v>0.26889917587528173</v>
      </c>
      <c r="EJ196" s="575">
        <v>0.40060489467133803</v>
      </c>
      <c r="EK196" s="575">
        <v>0.40060489467133803</v>
      </c>
      <c r="EL196" s="575">
        <v>0.40060489467133803</v>
      </c>
      <c r="EM196" s="575">
        <v>0.40060489467133803</v>
      </c>
      <c r="EN196" s="575">
        <v>0.40060489467133803</v>
      </c>
      <c r="EO196" s="575">
        <v>0.40060489467133803</v>
      </c>
      <c r="EP196" s="575">
        <v>0.40060489467133803</v>
      </c>
      <c r="EQ196" s="575">
        <v>0.40060489467133803</v>
      </c>
      <c r="ER196" s="575">
        <v>0.40060489467133803</v>
      </c>
      <c r="ES196" s="575">
        <v>0.40060489467133803</v>
      </c>
      <c r="ET196" s="575">
        <v>0.40060489467133803</v>
      </c>
      <c r="EU196" s="575">
        <v>0.40060489467133803</v>
      </c>
      <c r="EV196" s="575">
        <v>0.40060489467133803</v>
      </c>
      <c r="EW196" s="575">
        <v>0.40060489467133803</v>
      </c>
      <c r="EX196" s="575">
        <v>0.40060489467133803</v>
      </c>
      <c r="EY196" s="575">
        <v>0.40060489467133803</v>
      </c>
      <c r="EZ196" s="575">
        <v>0.40060489467133803</v>
      </c>
      <c r="FA196" s="575">
        <v>0.40060489467133803</v>
      </c>
      <c r="FB196" s="575">
        <v>0.40060489467133803</v>
      </c>
      <c r="FC196" s="575">
        <v>0.40060489467133803</v>
      </c>
      <c r="FD196" s="147"/>
      <c r="FE196" s="575">
        <v>0</v>
      </c>
      <c r="FF196" s="575">
        <v>0</v>
      </c>
      <c r="FG196" s="575">
        <v>0</v>
      </c>
      <c r="FH196" s="575">
        <v>0</v>
      </c>
      <c r="FI196" s="575">
        <v>0</v>
      </c>
      <c r="FJ196" s="575">
        <v>0</v>
      </c>
      <c r="FK196" s="575">
        <v>0</v>
      </c>
      <c r="FL196" s="575">
        <v>0</v>
      </c>
      <c r="FM196" s="575">
        <v>0</v>
      </c>
      <c r="FN196" s="575">
        <v>0.18752006708673818</v>
      </c>
      <c r="FO196" s="575">
        <v>0.27657922170067045</v>
      </c>
      <c r="FP196" s="575">
        <v>0.27265409494268067</v>
      </c>
      <c r="FQ196" s="575">
        <v>0.26750592144125929</v>
      </c>
      <c r="FR196" s="575">
        <v>0.26144757361914467</v>
      </c>
      <c r="FS196" s="575">
        <v>0.25507635337429169</v>
      </c>
      <c r="FT196" s="575">
        <v>0.24916022028978538</v>
      </c>
      <c r="FU196" s="575">
        <v>0.24423959036853735</v>
      </c>
      <c r="FV196" s="575">
        <v>0.2405135642431992</v>
      </c>
      <c r="FW196" s="575">
        <v>0.23789681307120605</v>
      </c>
      <c r="FX196" s="575">
        <v>0.23616179327238448</v>
      </c>
      <c r="FY196" s="575">
        <v>0.23505251831903956</v>
      </c>
      <c r="FZ196" s="575">
        <v>0.2343414446309979</v>
      </c>
      <c r="GA196" s="575">
        <v>0.23391480041817292</v>
      </c>
      <c r="GB196" s="575">
        <v>0.23365881389047793</v>
      </c>
      <c r="GC196" s="575">
        <v>0.23348815620534796</v>
      </c>
      <c r="GD196" s="575">
        <v>0.23337438441526132</v>
      </c>
      <c r="GE196" s="575">
        <v>0.23331749852021799</v>
      </c>
      <c r="GF196" s="575">
        <v>0.23328905557269633</v>
      </c>
      <c r="GG196" s="575">
        <v>0.23326061262517464</v>
      </c>
      <c r="GH196" s="575">
        <v>0.23326061262517464</v>
      </c>
    </row>
    <row r="197" spans="1:190" x14ac:dyDescent="0.15">
      <c r="A197">
        <f t="shared" si="9"/>
        <v>189</v>
      </c>
      <c r="B197" s="156" t="str">
        <f ca="1">OFFSET(Inputs!$E$10,$A197,0)</f>
        <v>Std B77</v>
      </c>
      <c r="C197" s="44">
        <f ca="1">OFFSET(Inputs!$B$10,$A197,0)</f>
        <v>189</v>
      </c>
      <c r="D197" s="157" t="str">
        <f ca="1">OFFSET(Inputs!$D$10,$A197,0)&amp;" - "&amp;OFFSET(Inputs!$F$10,$A197,0)</f>
        <v>2013 T-24 - NRNC-Process-Air Compressors</v>
      </c>
      <c r="E197" s="24"/>
      <c r="F197" s="588">
        <v>0</v>
      </c>
      <c r="G197" s="588">
        <v>0</v>
      </c>
      <c r="H197" s="588">
        <v>0</v>
      </c>
      <c r="I197" s="588">
        <v>0</v>
      </c>
      <c r="J197" s="588">
        <v>0</v>
      </c>
      <c r="K197" s="588">
        <v>0</v>
      </c>
      <c r="L197" s="588">
        <v>0</v>
      </c>
      <c r="M197" s="588">
        <v>0</v>
      </c>
      <c r="N197" s="588">
        <v>0</v>
      </c>
      <c r="O197" s="588">
        <v>2.2326871130278461</v>
      </c>
      <c r="P197" s="588">
        <v>3.326248147980261</v>
      </c>
      <c r="Q197" s="588">
        <v>3.326248147980261</v>
      </c>
      <c r="R197" s="588">
        <v>3.326248147980261</v>
      </c>
      <c r="S197" s="588">
        <v>3.326248147980261</v>
      </c>
      <c r="T197" s="588">
        <v>3.326248147980261</v>
      </c>
      <c r="U197" s="588">
        <v>3.326248147980261</v>
      </c>
      <c r="V197" s="588">
        <v>3.326248147980261</v>
      </c>
      <c r="W197" s="588">
        <v>3.326248147980261</v>
      </c>
      <c r="X197" s="588">
        <v>3.326248147980261</v>
      </c>
      <c r="Y197" s="588">
        <v>3.326248147980261</v>
      </c>
      <c r="Z197" s="588">
        <v>3.326248147980261</v>
      </c>
      <c r="AA197" s="588">
        <v>3.326248147980261</v>
      </c>
      <c r="AB197" s="588">
        <v>3.326248147980261</v>
      </c>
      <c r="AC197" s="588">
        <v>3.326248147980261</v>
      </c>
      <c r="AD197" s="588">
        <v>3.326248147980261</v>
      </c>
      <c r="AE197" s="588">
        <v>3.326248147980261</v>
      </c>
      <c r="AF197" s="588">
        <v>3.326248147980261</v>
      </c>
      <c r="AG197" s="588">
        <v>3.326248147980261</v>
      </c>
      <c r="AH197" s="588">
        <v>3.326248147980261</v>
      </c>
      <c r="AI197" s="588">
        <v>3.326248147980261</v>
      </c>
      <c r="AJ197" s="147"/>
      <c r="AK197" s="575">
        <v>0</v>
      </c>
      <c r="AL197" s="575">
        <v>0</v>
      </c>
      <c r="AM197" s="575">
        <v>0</v>
      </c>
      <c r="AN197" s="575">
        <v>0</v>
      </c>
      <c r="AO197" s="575">
        <v>0</v>
      </c>
      <c r="AP197" s="575">
        <v>0</v>
      </c>
      <c r="AQ197" s="575">
        <v>0</v>
      </c>
      <c r="AR197" s="575">
        <v>0</v>
      </c>
      <c r="AS197" s="575">
        <v>0</v>
      </c>
      <c r="AT197" s="575">
        <v>1.319368493762884</v>
      </c>
      <c r="AU197" s="575">
        <v>1.8963938566079859</v>
      </c>
      <c r="AV197" s="575">
        <v>1.8271979163855527</v>
      </c>
      <c r="AW197" s="575">
        <v>1.7605997759666918</v>
      </c>
      <c r="AX197" s="575">
        <v>1.6987249079179632</v>
      </c>
      <c r="AY197" s="575">
        <v>1.6427541303318993</v>
      </c>
      <c r="AZ197" s="575">
        <v>1.5938682613010333</v>
      </c>
      <c r="BA197" s="575">
        <v>1.5523034644438718</v>
      </c>
      <c r="BB197" s="575">
        <v>1.5175874125234021</v>
      </c>
      <c r="BC197" s="575">
        <v>1.4890116146841037</v>
      </c>
      <c r="BD197" s="575">
        <v>1.4661037436889637</v>
      </c>
      <c r="BE197" s="575">
        <v>1.4479191450639555</v>
      </c>
      <c r="BF197" s="575">
        <v>1.4335131643350529</v>
      </c>
      <c r="BG197" s="575">
        <v>1.4221773106467364</v>
      </c>
      <c r="BH197" s="575">
        <v>1.4132030931434854</v>
      </c>
      <c r="BI197" s="575">
        <v>1.4065905118253006</v>
      </c>
      <c r="BJ197" s="575">
        <v>1.4011587485996488</v>
      </c>
      <c r="BK197" s="575">
        <v>1.3971439670850367</v>
      </c>
      <c r="BL197" s="575">
        <v>1.394073840044451</v>
      </c>
      <c r="BM197" s="575">
        <v>1.391712203859385</v>
      </c>
      <c r="BN197" s="575">
        <v>1.3898228949113325</v>
      </c>
      <c r="BO197" s="147"/>
      <c r="BP197" s="582">
        <v>0</v>
      </c>
      <c r="BQ197" s="582">
        <v>0</v>
      </c>
      <c r="BR197" s="582">
        <v>0</v>
      </c>
      <c r="BS197" s="582">
        <v>0</v>
      </c>
      <c r="BT197" s="582">
        <v>0</v>
      </c>
      <c r="BU197" s="582">
        <v>0</v>
      </c>
      <c r="BV197" s="582">
        <v>0</v>
      </c>
      <c r="BW197" s="582">
        <v>0</v>
      </c>
      <c r="BX197" s="582">
        <v>0</v>
      </c>
      <c r="BY197" s="582">
        <v>0</v>
      </c>
      <c r="BZ197" s="582">
        <v>0</v>
      </c>
      <c r="CA197" s="582">
        <v>0</v>
      </c>
      <c r="CB197" s="582">
        <v>0</v>
      </c>
      <c r="CC197" s="582">
        <v>0</v>
      </c>
      <c r="CD197" s="582">
        <v>0</v>
      </c>
      <c r="CE197" s="582">
        <v>0</v>
      </c>
      <c r="CF197" s="582">
        <v>0</v>
      </c>
      <c r="CG197" s="582">
        <v>0</v>
      </c>
      <c r="CH197" s="582">
        <v>0</v>
      </c>
      <c r="CI197" s="582">
        <v>0</v>
      </c>
      <c r="CJ197" s="582">
        <v>0</v>
      </c>
      <c r="CK197" s="582">
        <v>0</v>
      </c>
      <c r="CL197" s="582">
        <v>0</v>
      </c>
      <c r="CM197" s="582">
        <v>0</v>
      </c>
      <c r="CN197" s="582">
        <v>0</v>
      </c>
      <c r="CO197" s="582">
        <v>0</v>
      </c>
      <c r="CP197" s="582">
        <v>0</v>
      </c>
      <c r="CQ197" s="582">
        <v>0</v>
      </c>
      <c r="CR197" s="582">
        <v>0</v>
      </c>
      <c r="CS197" s="582">
        <v>0</v>
      </c>
      <c r="CT197" s="218"/>
      <c r="CU197" s="582">
        <v>0</v>
      </c>
      <c r="CV197" s="582">
        <v>0</v>
      </c>
      <c r="CW197" s="582">
        <v>0</v>
      </c>
      <c r="CX197" s="582">
        <v>0</v>
      </c>
      <c r="CY197" s="582">
        <v>0</v>
      </c>
      <c r="CZ197" s="582">
        <v>0</v>
      </c>
      <c r="DA197" s="582">
        <v>0</v>
      </c>
      <c r="DB197" s="582">
        <v>0</v>
      </c>
      <c r="DC197" s="582">
        <v>0</v>
      </c>
      <c r="DD197" s="582">
        <v>0</v>
      </c>
      <c r="DE197" s="582">
        <v>0</v>
      </c>
      <c r="DF197" s="582">
        <v>0</v>
      </c>
      <c r="DG197" s="582">
        <v>0</v>
      </c>
      <c r="DH197" s="582">
        <v>0</v>
      </c>
      <c r="DI197" s="582">
        <v>0</v>
      </c>
      <c r="DJ197" s="582">
        <v>0</v>
      </c>
      <c r="DK197" s="582">
        <v>0</v>
      </c>
      <c r="DL197" s="582">
        <v>0</v>
      </c>
      <c r="DM197" s="582">
        <v>0</v>
      </c>
      <c r="DN197" s="582">
        <v>0</v>
      </c>
      <c r="DO197" s="582">
        <v>0</v>
      </c>
      <c r="DP197" s="582">
        <v>0</v>
      </c>
      <c r="DQ197" s="582">
        <v>0</v>
      </c>
      <c r="DR197" s="582">
        <v>0</v>
      </c>
      <c r="DS197" s="582">
        <v>0</v>
      </c>
      <c r="DT197" s="582">
        <v>0</v>
      </c>
      <c r="DU197" s="582">
        <v>0</v>
      </c>
      <c r="DV197" s="582">
        <v>0</v>
      </c>
      <c r="DW197" s="582">
        <v>0</v>
      </c>
      <c r="DX197" s="582">
        <v>0</v>
      </c>
      <c r="DY197" s="147"/>
      <c r="DZ197" s="575">
        <v>0</v>
      </c>
      <c r="EA197" s="575">
        <v>0</v>
      </c>
      <c r="EB197" s="575">
        <v>0</v>
      </c>
      <c r="EC197" s="575">
        <v>0</v>
      </c>
      <c r="ED197" s="575">
        <v>0</v>
      </c>
      <c r="EE197" s="575">
        <v>0</v>
      </c>
      <c r="EF197" s="575">
        <v>0</v>
      </c>
      <c r="EG197" s="575">
        <v>0</v>
      </c>
      <c r="EH197" s="575">
        <v>0</v>
      </c>
      <c r="EI197" s="575">
        <v>0</v>
      </c>
      <c r="EJ197" s="575">
        <v>0</v>
      </c>
      <c r="EK197" s="575">
        <v>0</v>
      </c>
      <c r="EL197" s="575">
        <v>0</v>
      </c>
      <c r="EM197" s="575">
        <v>0</v>
      </c>
      <c r="EN197" s="575">
        <v>0</v>
      </c>
      <c r="EO197" s="575">
        <v>0</v>
      </c>
      <c r="EP197" s="575">
        <v>0</v>
      </c>
      <c r="EQ197" s="575">
        <v>0</v>
      </c>
      <c r="ER197" s="575">
        <v>0</v>
      </c>
      <c r="ES197" s="575">
        <v>0</v>
      </c>
      <c r="ET197" s="575">
        <v>0</v>
      </c>
      <c r="EU197" s="575">
        <v>0</v>
      </c>
      <c r="EV197" s="575">
        <v>0</v>
      </c>
      <c r="EW197" s="575">
        <v>0</v>
      </c>
      <c r="EX197" s="575">
        <v>0</v>
      </c>
      <c r="EY197" s="575">
        <v>0</v>
      </c>
      <c r="EZ197" s="575">
        <v>0</v>
      </c>
      <c r="FA197" s="575">
        <v>0</v>
      </c>
      <c r="FB197" s="575">
        <v>0</v>
      </c>
      <c r="FC197" s="575">
        <v>0</v>
      </c>
      <c r="FD197" s="147"/>
      <c r="FE197" s="575">
        <v>0</v>
      </c>
      <c r="FF197" s="575">
        <v>0</v>
      </c>
      <c r="FG197" s="575">
        <v>0</v>
      </c>
      <c r="FH197" s="575">
        <v>0</v>
      </c>
      <c r="FI197" s="575">
        <v>0</v>
      </c>
      <c r="FJ197" s="575">
        <v>0</v>
      </c>
      <c r="FK197" s="575">
        <v>0</v>
      </c>
      <c r="FL197" s="575">
        <v>0</v>
      </c>
      <c r="FM197" s="575">
        <v>0</v>
      </c>
      <c r="FN197" s="575">
        <v>0</v>
      </c>
      <c r="FO197" s="575">
        <v>0</v>
      </c>
      <c r="FP197" s="575">
        <v>0</v>
      </c>
      <c r="FQ197" s="575">
        <v>0</v>
      </c>
      <c r="FR197" s="575">
        <v>0</v>
      </c>
      <c r="FS197" s="575">
        <v>0</v>
      </c>
      <c r="FT197" s="575">
        <v>0</v>
      </c>
      <c r="FU197" s="575">
        <v>0</v>
      </c>
      <c r="FV197" s="575">
        <v>0</v>
      </c>
      <c r="FW197" s="575">
        <v>0</v>
      </c>
      <c r="FX197" s="575">
        <v>0</v>
      </c>
      <c r="FY197" s="575">
        <v>0</v>
      </c>
      <c r="FZ197" s="575">
        <v>0</v>
      </c>
      <c r="GA197" s="575">
        <v>0</v>
      </c>
      <c r="GB197" s="575">
        <v>0</v>
      </c>
      <c r="GC197" s="575">
        <v>0</v>
      </c>
      <c r="GD197" s="575">
        <v>0</v>
      </c>
      <c r="GE197" s="575">
        <v>0</v>
      </c>
      <c r="GF197" s="575">
        <v>0</v>
      </c>
      <c r="GG197" s="575">
        <v>0</v>
      </c>
      <c r="GH197" s="575">
        <v>0</v>
      </c>
    </row>
    <row r="198" spans="1:190" x14ac:dyDescent="0.15">
      <c r="A198">
        <f t="shared" si="9"/>
        <v>190</v>
      </c>
      <c r="B198" s="156" t="str">
        <f ca="1">OFFSET(Inputs!$E$10,$A198,0)</f>
        <v>Std B78</v>
      </c>
      <c r="C198" s="44">
        <f ca="1">OFFSET(Inputs!$B$10,$A198,0)</f>
        <v>190</v>
      </c>
      <c r="D198" s="157" t="str">
        <f ca="1">OFFSET(Inputs!$D$10,$A198,0)&amp;" - "&amp;OFFSET(Inputs!$F$10,$A198,0)</f>
        <v>2013 T-24 - NRNC-Process-Data Centers</v>
      </c>
      <c r="E198" s="24"/>
      <c r="F198" s="588">
        <v>0</v>
      </c>
      <c r="G198" s="588">
        <v>0</v>
      </c>
      <c r="H198" s="588">
        <v>0</v>
      </c>
      <c r="I198" s="588">
        <v>0</v>
      </c>
      <c r="J198" s="588">
        <v>0</v>
      </c>
      <c r="K198" s="588">
        <v>0</v>
      </c>
      <c r="L198" s="588">
        <v>0</v>
      </c>
      <c r="M198" s="588">
        <v>0</v>
      </c>
      <c r="N198" s="588">
        <v>0</v>
      </c>
      <c r="O198" s="588">
        <v>5.8298008809890902</v>
      </c>
      <c r="P198" s="588">
        <v>8.6852135573919096</v>
      </c>
      <c r="Q198" s="588">
        <v>8.6852135573919096</v>
      </c>
      <c r="R198" s="588">
        <v>8.6852135573919096</v>
      </c>
      <c r="S198" s="588">
        <v>8.6852135573919096</v>
      </c>
      <c r="T198" s="588">
        <v>8.6852135573919096</v>
      </c>
      <c r="U198" s="588">
        <v>8.6852135573919096</v>
      </c>
      <c r="V198" s="588">
        <v>8.6852135573919096</v>
      </c>
      <c r="W198" s="588">
        <v>8.6852135573919096</v>
      </c>
      <c r="X198" s="588">
        <v>8.6852135573919096</v>
      </c>
      <c r="Y198" s="588">
        <v>8.6852135573919096</v>
      </c>
      <c r="Z198" s="588">
        <v>8.6852135573919096</v>
      </c>
      <c r="AA198" s="588">
        <v>8.6852135573919096</v>
      </c>
      <c r="AB198" s="588">
        <v>8.6852135573919096</v>
      </c>
      <c r="AC198" s="588">
        <v>8.6852135573919096</v>
      </c>
      <c r="AD198" s="588">
        <v>8.6852135573919096</v>
      </c>
      <c r="AE198" s="588">
        <v>8.6852135573919096</v>
      </c>
      <c r="AF198" s="588">
        <v>8.6852135573919096</v>
      </c>
      <c r="AG198" s="588">
        <v>8.6852135573919096</v>
      </c>
      <c r="AH198" s="588">
        <v>8.6852135573919096</v>
      </c>
      <c r="AI198" s="588">
        <v>8.6852135573919096</v>
      </c>
      <c r="AJ198" s="147"/>
      <c r="AK198" s="575">
        <v>0</v>
      </c>
      <c r="AL198" s="575">
        <v>0</v>
      </c>
      <c r="AM198" s="575">
        <v>0</v>
      </c>
      <c r="AN198" s="575">
        <v>0</v>
      </c>
      <c r="AO198" s="575">
        <v>0</v>
      </c>
      <c r="AP198" s="575">
        <v>0</v>
      </c>
      <c r="AQ198" s="575">
        <v>0</v>
      </c>
      <c r="AR198" s="575">
        <v>0</v>
      </c>
      <c r="AS198" s="575">
        <v>0</v>
      </c>
      <c r="AT198" s="575">
        <v>3.4450217240055263</v>
      </c>
      <c r="AU198" s="575">
        <v>4.9517008054758493</v>
      </c>
      <c r="AV198" s="575">
        <v>4.7710223078414256</v>
      </c>
      <c r="AW198" s="575">
        <v>4.5971269619953246</v>
      </c>
      <c r="AX198" s="575">
        <v>4.4355646194007203</v>
      </c>
      <c r="AY198" s="575">
        <v>4.2894185308704866</v>
      </c>
      <c r="AZ198" s="575">
        <v>4.1617719472174981</v>
      </c>
      <c r="BA198" s="575">
        <v>4.0532415186043282</v>
      </c>
      <c r="BB198" s="575">
        <v>3.9625939447058296</v>
      </c>
      <c r="BC198" s="575">
        <v>3.8879792750342754</v>
      </c>
      <c r="BD198" s="575">
        <v>3.8281642092645178</v>
      </c>
      <c r="BE198" s="575">
        <v>3.7806821467462557</v>
      </c>
      <c r="BF198" s="575">
        <v>3.743066486829191</v>
      </c>
      <c r="BG198" s="575">
        <v>3.7134672790256</v>
      </c>
      <c r="BH198" s="575">
        <v>3.6900345728477562</v>
      </c>
      <c r="BI198" s="575">
        <v>3.6727683682956611</v>
      </c>
      <c r="BJ198" s="575">
        <v>3.6585854145564403</v>
      </c>
      <c r="BK198" s="575">
        <v>3.6481023617926676</v>
      </c>
      <c r="BL198" s="575">
        <v>3.6400859096791947</v>
      </c>
      <c r="BM198" s="575">
        <v>3.6339194080534476</v>
      </c>
      <c r="BN198" s="575">
        <v>3.6289862067528484</v>
      </c>
      <c r="BO198" s="147"/>
      <c r="BP198" s="582">
        <v>0</v>
      </c>
      <c r="BQ198" s="582">
        <v>0</v>
      </c>
      <c r="BR198" s="582">
        <v>0</v>
      </c>
      <c r="BS198" s="582">
        <v>0</v>
      </c>
      <c r="BT198" s="582">
        <v>0</v>
      </c>
      <c r="BU198" s="582">
        <v>0</v>
      </c>
      <c r="BV198" s="582">
        <v>0</v>
      </c>
      <c r="BW198" s="582">
        <v>0</v>
      </c>
      <c r="BX198" s="582">
        <v>0</v>
      </c>
      <c r="BY198" s="582">
        <v>0.1695942074469553</v>
      </c>
      <c r="BZ198" s="582">
        <v>0.25266075803321919</v>
      </c>
      <c r="CA198" s="582">
        <v>0.25266075803321919</v>
      </c>
      <c r="CB198" s="582">
        <v>0.25266075803321919</v>
      </c>
      <c r="CC198" s="582">
        <v>0.25266075803321919</v>
      </c>
      <c r="CD198" s="582">
        <v>0.25266075803321919</v>
      </c>
      <c r="CE198" s="582">
        <v>0.25266075803321919</v>
      </c>
      <c r="CF198" s="582">
        <v>0.25266075803321919</v>
      </c>
      <c r="CG198" s="582">
        <v>0.25266075803321919</v>
      </c>
      <c r="CH198" s="582">
        <v>0.25266075803321919</v>
      </c>
      <c r="CI198" s="582">
        <v>0.25266075803321919</v>
      </c>
      <c r="CJ198" s="582">
        <v>0.25266075803321919</v>
      </c>
      <c r="CK198" s="582">
        <v>0.25266075803321919</v>
      </c>
      <c r="CL198" s="582">
        <v>0.25266075803321919</v>
      </c>
      <c r="CM198" s="582">
        <v>0.25266075803321919</v>
      </c>
      <c r="CN198" s="582">
        <v>0.25266075803321919</v>
      </c>
      <c r="CO198" s="582">
        <v>0.25266075803321919</v>
      </c>
      <c r="CP198" s="582">
        <v>0.25266075803321919</v>
      </c>
      <c r="CQ198" s="582">
        <v>0.25266075803321919</v>
      </c>
      <c r="CR198" s="582">
        <v>0.25266075803321919</v>
      </c>
      <c r="CS198" s="582">
        <v>0.25266075803321919</v>
      </c>
      <c r="CT198" s="218"/>
      <c r="CU198" s="582">
        <v>0</v>
      </c>
      <c r="CV198" s="582">
        <v>0</v>
      </c>
      <c r="CW198" s="582">
        <v>0</v>
      </c>
      <c r="CX198" s="582">
        <v>0</v>
      </c>
      <c r="CY198" s="582">
        <v>0</v>
      </c>
      <c r="CZ198" s="582">
        <v>0</v>
      </c>
      <c r="DA198" s="582">
        <v>0</v>
      </c>
      <c r="DB198" s="582">
        <v>0</v>
      </c>
      <c r="DC198" s="582">
        <v>0</v>
      </c>
      <c r="DD198" s="582">
        <v>0.10021881378925164</v>
      </c>
      <c r="DE198" s="582">
        <v>0.14404947797747925</v>
      </c>
      <c r="DF198" s="582">
        <v>0.13879337622811419</v>
      </c>
      <c r="DG198" s="582">
        <v>0.13373460253077307</v>
      </c>
      <c r="DH198" s="582">
        <v>0.12903460710983913</v>
      </c>
      <c r="DI198" s="582">
        <v>0.12478308453441415</v>
      </c>
      <c r="DJ198" s="582">
        <v>0.12106972937359992</v>
      </c>
      <c r="DK198" s="582">
        <v>0.11791248054121682</v>
      </c>
      <c r="DL198" s="582">
        <v>0.11527546020962411</v>
      </c>
      <c r="DM198" s="582">
        <v>0.11310485163736071</v>
      </c>
      <c r="DN198" s="582">
        <v>0.11136477699678593</v>
      </c>
      <c r="DO198" s="582">
        <v>0.10998348063261831</v>
      </c>
      <c r="DP198" s="582">
        <v>0.10888920688957644</v>
      </c>
      <c r="DQ198" s="582">
        <v>0.10802813902619925</v>
      </c>
      <c r="DR198" s="582">
        <v>0.10734646030102563</v>
      </c>
      <c r="DS198" s="582">
        <v>0.10684417071405558</v>
      </c>
      <c r="DT198" s="582">
        <v>0.10643157569618734</v>
      </c>
      <c r="DU198" s="582">
        <v>0.10612661416124124</v>
      </c>
      <c r="DV198" s="582">
        <v>0.10589340828157658</v>
      </c>
      <c r="DW198" s="582">
        <v>0.105714019143373</v>
      </c>
      <c r="DX198" s="582">
        <v>0.10557050783281012</v>
      </c>
      <c r="DY198" s="147"/>
      <c r="DZ198" s="575">
        <v>0</v>
      </c>
      <c r="EA198" s="575">
        <v>0</v>
      </c>
      <c r="EB198" s="575">
        <v>0</v>
      </c>
      <c r="EC198" s="575">
        <v>0</v>
      </c>
      <c r="ED198" s="575">
        <v>0</v>
      </c>
      <c r="EE198" s="575">
        <v>0</v>
      </c>
      <c r="EF198" s="575">
        <v>0</v>
      </c>
      <c r="EG198" s="575">
        <v>0</v>
      </c>
      <c r="EH198" s="575">
        <v>0</v>
      </c>
      <c r="EI198" s="575">
        <v>0</v>
      </c>
      <c r="EJ198" s="575">
        <v>0</v>
      </c>
      <c r="EK198" s="575">
        <v>0</v>
      </c>
      <c r="EL198" s="575">
        <v>0</v>
      </c>
      <c r="EM198" s="575">
        <v>0</v>
      </c>
      <c r="EN198" s="575">
        <v>0</v>
      </c>
      <c r="EO198" s="575">
        <v>0</v>
      </c>
      <c r="EP198" s="575">
        <v>0</v>
      </c>
      <c r="EQ198" s="575">
        <v>0</v>
      </c>
      <c r="ER198" s="575">
        <v>0</v>
      </c>
      <c r="ES198" s="575">
        <v>0</v>
      </c>
      <c r="ET198" s="575">
        <v>0</v>
      </c>
      <c r="EU198" s="575">
        <v>0</v>
      </c>
      <c r="EV198" s="575">
        <v>0</v>
      </c>
      <c r="EW198" s="575">
        <v>0</v>
      </c>
      <c r="EX198" s="575">
        <v>0</v>
      </c>
      <c r="EY198" s="575">
        <v>0</v>
      </c>
      <c r="EZ198" s="575">
        <v>0</v>
      </c>
      <c r="FA198" s="575">
        <v>0</v>
      </c>
      <c r="FB198" s="575">
        <v>0</v>
      </c>
      <c r="FC198" s="575">
        <v>0</v>
      </c>
      <c r="FD198" s="147"/>
      <c r="FE198" s="575">
        <v>0</v>
      </c>
      <c r="FF198" s="575">
        <v>0</v>
      </c>
      <c r="FG198" s="575">
        <v>0</v>
      </c>
      <c r="FH198" s="575">
        <v>0</v>
      </c>
      <c r="FI198" s="575">
        <v>0</v>
      </c>
      <c r="FJ198" s="575">
        <v>0</v>
      </c>
      <c r="FK198" s="575">
        <v>0</v>
      </c>
      <c r="FL198" s="575">
        <v>0</v>
      </c>
      <c r="FM198" s="575">
        <v>0</v>
      </c>
      <c r="FN198" s="575">
        <v>0</v>
      </c>
      <c r="FO198" s="575">
        <v>0</v>
      </c>
      <c r="FP198" s="575">
        <v>0</v>
      </c>
      <c r="FQ198" s="575">
        <v>0</v>
      </c>
      <c r="FR198" s="575">
        <v>0</v>
      </c>
      <c r="FS198" s="575">
        <v>0</v>
      </c>
      <c r="FT198" s="575">
        <v>0</v>
      </c>
      <c r="FU198" s="575">
        <v>0</v>
      </c>
      <c r="FV198" s="575">
        <v>0</v>
      </c>
      <c r="FW198" s="575">
        <v>0</v>
      </c>
      <c r="FX198" s="575">
        <v>0</v>
      </c>
      <c r="FY198" s="575">
        <v>0</v>
      </c>
      <c r="FZ198" s="575">
        <v>0</v>
      </c>
      <c r="GA198" s="575">
        <v>0</v>
      </c>
      <c r="GB198" s="575">
        <v>0</v>
      </c>
      <c r="GC198" s="575">
        <v>0</v>
      </c>
      <c r="GD198" s="575">
        <v>0</v>
      </c>
      <c r="GE198" s="575">
        <v>0</v>
      </c>
      <c r="GF198" s="575">
        <v>0</v>
      </c>
      <c r="GG198" s="575">
        <v>0</v>
      </c>
      <c r="GH198" s="575">
        <v>0</v>
      </c>
    </row>
    <row r="199" spans="1:190" x14ac:dyDescent="0.15">
      <c r="A199">
        <f t="shared" si="9"/>
        <v>191</v>
      </c>
      <c r="B199" s="156" t="str">
        <f ca="1">OFFSET(Inputs!$E$10,$A199,0)</f>
        <v>Std B79</v>
      </c>
      <c r="C199" s="44">
        <f ca="1">OFFSET(Inputs!$B$10,$A199,0)</f>
        <v>191</v>
      </c>
      <c r="D199" s="157" t="str">
        <f ca="1">OFFSET(Inputs!$D$10,$A199,0)&amp;" - "&amp;OFFSET(Inputs!$F$10,$A199,0)</f>
        <v>2013 T-24 - NRNC-DHW - Hotel DHW Control and Solar</v>
      </c>
      <c r="E199" s="24"/>
      <c r="F199" s="588">
        <v>0</v>
      </c>
      <c r="G199" s="588">
        <v>0</v>
      </c>
      <c r="H199" s="588">
        <v>0</v>
      </c>
      <c r="I199" s="588">
        <v>0</v>
      </c>
      <c r="J199" s="588">
        <v>0</v>
      </c>
      <c r="K199" s="588">
        <v>0</v>
      </c>
      <c r="L199" s="588">
        <v>0</v>
      </c>
      <c r="M199" s="588">
        <v>0</v>
      </c>
      <c r="N199" s="588">
        <v>0</v>
      </c>
      <c r="O199" s="588">
        <v>-3.3320809915381243E-2</v>
      </c>
      <c r="P199" s="588">
        <v>-4.9641206608629203E-2</v>
      </c>
      <c r="Q199" s="588">
        <v>-4.9641206608629203E-2</v>
      </c>
      <c r="R199" s="588">
        <v>-4.9641206608629203E-2</v>
      </c>
      <c r="S199" s="588">
        <v>-4.9641206608629203E-2</v>
      </c>
      <c r="T199" s="588">
        <v>-4.9641206608629203E-2</v>
      </c>
      <c r="U199" s="588">
        <v>-4.9641206608629203E-2</v>
      </c>
      <c r="V199" s="588">
        <v>-4.9641206608629203E-2</v>
      </c>
      <c r="W199" s="588">
        <v>-4.9641206608629203E-2</v>
      </c>
      <c r="X199" s="588">
        <v>-4.9641206608629203E-2</v>
      </c>
      <c r="Y199" s="588">
        <v>-4.9641206608629203E-2</v>
      </c>
      <c r="Z199" s="588">
        <v>-4.9641206608629203E-2</v>
      </c>
      <c r="AA199" s="588">
        <v>-4.9641206608629203E-2</v>
      </c>
      <c r="AB199" s="588">
        <v>-4.9641206608629203E-2</v>
      </c>
      <c r="AC199" s="588">
        <v>-4.9641206608629203E-2</v>
      </c>
      <c r="AD199" s="588">
        <v>-4.9641206608629203E-2</v>
      </c>
      <c r="AE199" s="588">
        <v>-4.9641206608629203E-2</v>
      </c>
      <c r="AF199" s="588">
        <v>-4.9641206608629203E-2</v>
      </c>
      <c r="AG199" s="588">
        <v>-4.9641206608629203E-2</v>
      </c>
      <c r="AH199" s="588">
        <v>-4.9641206608629203E-2</v>
      </c>
      <c r="AI199" s="588">
        <v>-4.9641206608629203E-2</v>
      </c>
      <c r="AJ199" s="147"/>
      <c r="AK199" s="575">
        <v>0</v>
      </c>
      <c r="AL199" s="575">
        <v>0</v>
      </c>
      <c r="AM199" s="575">
        <v>0</v>
      </c>
      <c r="AN199" s="575">
        <v>0</v>
      </c>
      <c r="AO199" s="575">
        <v>0</v>
      </c>
      <c r="AP199" s="575">
        <v>0</v>
      </c>
      <c r="AQ199" s="575">
        <v>0</v>
      </c>
      <c r="AR199" s="575">
        <v>0</v>
      </c>
      <c r="AS199" s="575">
        <v>0</v>
      </c>
      <c r="AT199" s="575">
        <v>-2.3260324419250016E-2</v>
      </c>
      <c r="AU199" s="575">
        <v>-3.452625345560735E-2</v>
      </c>
      <c r="AV199" s="575">
        <v>-3.4392321480177269E-2</v>
      </c>
      <c r="AW199" s="575">
        <v>-3.4254864979077967E-2</v>
      </c>
      <c r="AX199" s="575">
        <v>-3.4120933003647894E-2</v>
      </c>
      <c r="AY199" s="575">
        <v>-3.3997574605225449E-2</v>
      </c>
      <c r="AZ199" s="575">
        <v>-3.3881265258141426E-2</v>
      </c>
      <c r="BA199" s="575">
        <v>-3.3782578539403474E-2</v>
      </c>
      <c r="BB199" s="575">
        <v>-3.3697989923342365E-2</v>
      </c>
      <c r="BC199" s="575">
        <v>-3.3623974884288907E-2</v>
      </c>
      <c r="BD199" s="575">
        <v>-3.3567582473581499E-2</v>
      </c>
      <c r="BE199" s="575">
        <v>-3.3521763639881734E-2</v>
      </c>
      <c r="BF199" s="575">
        <v>-3.3482993857520398E-2</v>
      </c>
      <c r="BG199" s="575">
        <v>-3.3454797652166697E-2</v>
      </c>
      <c r="BH199" s="575">
        <v>-3.3433650498151418E-2</v>
      </c>
      <c r="BI199" s="575">
        <v>-3.3416027869805354E-2</v>
      </c>
      <c r="BJ199" s="575">
        <v>-3.3401929767128503E-2</v>
      </c>
      <c r="BK199" s="575">
        <v>-3.3391356190120867E-2</v>
      </c>
      <c r="BL199" s="575">
        <v>-3.3384307138782446E-2</v>
      </c>
      <c r="BM199" s="575">
        <v>-3.3377258087444017E-2</v>
      </c>
      <c r="BN199" s="575">
        <v>-3.3373733561774803E-2</v>
      </c>
      <c r="BO199" s="147"/>
      <c r="BP199" s="582">
        <v>0</v>
      </c>
      <c r="BQ199" s="582">
        <v>0</v>
      </c>
      <c r="BR199" s="582">
        <v>0</v>
      </c>
      <c r="BS199" s="582">
        <v>0</v>
      </c>
      <c r="BT199" s="582">
        <v>0</v>
      </c>
      <c r="BU199" s="582">
        <v>0</v>
      </c>
      <c r="BV199" s="582">
        <v>0</v>
      </c>
      <c r="BW199" s="582">
        <v>0</v>
      </c>
      <c r="BX199" s="582">
        <v>0</v>
      </c>
      <c r="BY199" s="582">
        <v>0</v>
      </c>
      <c r="BZ199" s="582">
        <v>0</v>
      </c>
      <c r="CA199" s="582">
        <v>0</v>
      </c>
      <c r="CB199" s="582">
        <v>0</v>
      </c>
      <c r="CC199" s="582">
        <v>0</v>
      </c>
      <c r="CD199" s="582">
        <v>0</v>
      </c>
      <c r="CE199" s="582">
        <v>0</v>
      </c>
      <c r="CF199" s="582">
        <v>0</v>
      </c>
      <c r="CG199" s="582">
        <v>0</v>
      </c>
      <c r="CH199" s="582">
        <v>0</v>
      </c>
      <c r="CI199" s="582">
        <v>0</v>
      </c>
      <c r="CJ199" s="582">
        <v>0</v>
      </c>
      <c r="CK199" s="582">
        <v>0</v>
      </c>
      <c r="CL199" s="582">
        <v>0</v>
      </c>
      <c r="CM199" s="582">
        <v>0</v>
      </c>
      <c r="CN199" s="582">
        <v>0</v>
      </c>
      <c r="CO199" s="582">
        <v>0</v>
      </c>
      <c r="CP199" s="582">
        <v>0</v>
      </c>
      <c r="CQ199" s="582">
        <v>0</v>
      </c>
      <c r="CR199" s="582">
        <v>0</v>
      </c>
      <c r="CS199" s="582">
        <v>0</v>
      </c>
      <c r="CT199" s="218"/>
      <c r="CU199" s="582">
        <v>0</v>
      </c>
      <c r="CV199" s="582">
        <v>0</v>
      </c>
      <c r="CW199" s="582">
        <v>0</v>
      </c>
      <c r="CX199" s="582">
        <v>0</v>
      </c>
      <c r="CY199" s="582">
        <v>0</v>
      </c>
      <c r="CZ199" s="582">
        <v>0</v>
      </c>
      <c r="DA199" s="582">
        <v>0</v>
      </c>
      <c r="DB199" s="582">
        <v>0</v>
      </c>
      <c r="DC199" s="582">
        <v>0</v>
      </c>
      <c r="DD199" s="582">
        <v>0</v>
      </c>
      <c r="DE199" s="582">
        <v>0</v>
      </c>
      <c r="DF199" s="582">
        <v>0</v>
      </c>
      <c r="DG199" s="582">
        <v>0</v>
      </c>
      <c r="DH199" s="582">
        <v>0</v>
      </c>
      <c r="DI199" s="582">
        <v>0</v>
      </c>
      <c r="DJ199" s="582">
        <v>0</v>
      </c>
      <c r="DK199" s="582">
        <v>0</v>
      </c>
      <c r="DL199" s="582">
        <v>0</v>
      </c>
      <c r="DM199" s="582">
        <v>0</v>
      </c>
      <c r="DN199" s="582">
        <v>0</v>
      </c>
      <c r="DO199" s="582">
        <v>0</v>
      </c>
      <c r="DP199" s="582">
        <v>0</v>
      </c>
      <c r="DQ199" s="582">
        <v>0</v>
      </c>
      <c r="DR199" s="582">
        <v>0</v>
      </c>
      <c r="DS199" s="582">
        <v>0</v>
      </c>
      <c r="DT199" s="582">
        <v>0</v>
      </c>
      <c r="DU199" s="582">
        <v>0</v>
      </c>
      <c r="DV199" s="582">
        <v>0</v>
      </c>
      <c r="DW199" s="582">
        <v>0</v>
      </c>
      <c r="DX199" s="582">
        <v>0</v>
      </c>
      <c r="DY199" s="147"/>
      <c r="DZ199" s="575">
        <v>0</v>
      </c>
      <c r="EA199" s="575">
        <v>0</v>
      </c>
      <c r="EB199" s="575">
        <v>0</v>
      </c>
      <c r="EC199" s="575">
        <v>0</v>
      </c>
      <c r="ED199" s="575">
        <v>0</v>
      </c>
      <c r="EE199" s="575">
        <v>0</v>
      </c>
      <c r="EF199" s="575">
        <v>0</v>
      </c>
      <c r="EG199" s="575">
        <v>0</v>
      </c>
      <c r="EH199" s="575">
        <v>0</v>
      </c>
      <c r="EI199" s="575">
        <v>0.12628830666142482</v>
      </c>
      <c r="EJ199" s="575">
        <v>0.1881438038017145</v>
      </c>
      <c r="EK199" s="575">
        <v>0.1881438038017145</v>
      </c>
      <c r="EL199" s="575">
        <v>0.1881438038017145</v>
      </c>
      <c r="EM199" s="575">
        <v>0.1881438038017145</v>
      </c>
      <c r="EN199" s="575">
        <v>0.1881438038017145</v>
      </c>
      <c r="EO199" s="575">
        <v>0.1881438038017145</v>
      </c>
      <c r="EP199" s="575">
        <v>0.1881438038017145</v>
      </c>
      <c r="EQ199" s="575">
        <v>0.1881438038017145</v>
      </c>
      <c r="ER199" s="575">
        <v>0.1881438038017145</v>
      </c>
      <c r="ES199" s="575">
        <v>0.1881438038017145</v>
      </c>
      <c r="ET199" s="575">
        <v>0.1881438038017145</v>
      </c>
      <c r="EU199" s="575">
        <v>0.1881438038017145</v>
      </c>
      <c r="EV199" s="575">
        <v>0.1881438038017145</v>
      </c>
      <c r="EW199" s="575">
        <v>0.1881438038017145</v>
      </c>
      <c r="EX199" s="575">
        <v>0.1881438038017145</v>
      </c>
      <c r="EY199" s="575">
        <v>0.1881438038017145</v>
      </c>
      <c r="EZ199" s="575">
        <v>0.1881438038017145</v>
      </c>
      <c r="FA199" s="575">
        <v>0.1881438038017145</v>
      </c>
      <c r="FB199" s="575">
        <v>0.1881438038017145</v>
      </c>
      <c r="FC199" s="575">
        <v>0.1881438038017145</v>
      </c>
      <c r="FD199" s="147"/>
      <c r="FE199" s="575">
        <v>0</v>
      </c>
      <c r="FF199" s="575">
        <v>0</v>
      </c>
      <c r="FG199" s="575">
        <v>0</v>
      </c>
      <c r="FH199" s="575">
        <v>0</v>
      </c>
      <c r="FI199" s="575">
        <v>0</v>
      </c>
      <c r="FJ199" s="575">
        <v>0</v>
      </c>
      <c r="FK199" s="575">
        <v>0</v>
      </c>
      <c r="FL199" s="575">
        <v>0</v>
      </c>
      <c r="FM199" s="575">
        <v>0</v>
      </c>
      <c r="FN199" s="575">
        <v>8.8158330807754134E-2</v>
      </c>
      <c r="FO199" s="575">
        <v>0.13085702584495326</v>
      </c>
      <c r="FP199" s="575">
        <v>0.13034941386229623</v>
      </c>
      <c r="FQ199" s="575">
        <v>0.12982844366956928</v>
      </c>
      <c r="FR199" s="575">
        <v>0.12932083168691227</v>
      </c>
      <c r="FS199" s="575">
        <v>0.12885329433446499</v>
      </c>
      <c r="FT199" s="575">
        <v>0.12841247340215758</v>
      </c>
      <c r="FU199" s="575">
        <v>0.12803844352019977</v>
      </c>
      <c r="FV199" s="575">
        <v>0.12771784647852166</v>
      </c>
      <c r="FW199" s="575">
        <v>0.12743732406705327</v>
      </c>
      <c r="FX199" s="575">
        <v>0.12722359270593456</v>
      </c>
      <c r="FY199" s="575">
        <v>0.12704993597502556</v>
      </c>
      <c r="FZ199" s="575">
        <v>0.12690299566425642</v>
      </c>
      <c r="GA199" s="575">
        <v>0.12679612998369705</v>
      </c>
      <c r="GB199" s="575">
        <v>0.12671598072327753</v>
      </c>
      <c r="GC199" s="575">
        <v>0.1266491896729279</v>
      </c>
      <c r="GD199" s="575">
        <v>0.12659575683264823</v>
      </c>
      <c r="GE199" s="575">
        <v>0.12655568220243846</v>
      </c>
      <c r="GF199" s="575">
        <v>0.12652896578229861</v>
      </c>
      <c r="GG199" s="575">
        <v>0.12650224936215879</v>
      </c>
      <c r="GH199" s="575">
        <v>0.12648889115208886</v>
      </c>
    </row>
    <row r="200" spans="1:190" x14ac:dyDescent="0.15">
      <c r="A200">
        <f t="shared" si="9"/>
        <v>192</v>
      </c>
      <c r="B200" s="156" t="str">
        <f ca="1">OFFSET(Inputs!$E$10,$A200,0)</f>
        <v>Std B80</v>
      </c>
      <c r="C200" s="44">
        <f ca="1">OFFSET(Inputs!$B$10,$A200,0)</f>
        <v>192</v>
      </c>
      <c r="D200" s="157" t="str">
        <f ca="1">OFFSET(Inputs!$D$10,$A200,0)&amp;" - "&amp;OFFSET(Inputs!$F$10,$A200,0)</f>
        <v>2013 T-24 - NRNC-DHW-Solar Water Heating</v>
      </c>
      <c r="E200" s="24"/>
      <c r="F200" s="588">
        <v>0</v>
      </c>
      <c r="G200" s="588">
        <v>0</v>
      </c>
      <c r="H200" s="588">
        <v>0</v>
      </c>
      <c r="I200" s="588">
        <v>0</v>
      </c>
      <c r="J200" s="588">
        <v>0</v>
      </c>
      <c r="K200" s="588">
        <v>0</v>
      </c>
      <c r="L200" s="588">
        <v>0</v>
      </c>
      <c r="M200" s="588">
        <v>0</v>
      </c>
      <c r="N200" s="588">
        <v>0</v>
      </c>
      <c r="O200" s="588">
        <v>0.26206699660455074</v>
      </c>
      <c r="P200" s="588">
        <v>0.39042634188024899</v>
      </c>
      <c r="Q200" s="588">
        <v>0.39042634188024899</v>
      </c>
      <c r="R200" s="588">
        <v>0.39042634188024899</v>
      </c>
      <c r="S200" s="588">
        <v>0.39042634188024899</v>
      </c>
      <c r="T200" s="588">
        <v>0.39042634188024899</v>
      </c>
      <c r="U200" s="588">
        <v>0.39042634188024899</v>
      </c>
      <c r="V200" s="588">
        <v>0.39042634188024899</v>
      </c>
      <c r="W200" s="588">
        <v>0.39042634188024899</v>
      </c>
      <c r="X200" s="588">
        <v>0.39042634188024899</v>
      </c>
      <c r="Y200" s="588">
        <v>0.39042634188024899</v>
      </c>
      <c r="Z200" s="588">
        <v>0.39042634188024899</v>
      </c>
      <c r="AA200" s="588">
        <v>0.39042634188024899</v>
      </c>
      <c r="AB200" s="588">
        <v>0.39042634188024899</v>
      </c>
      <c r="AC200" s="588">
        <v>0.39042634188024899</v>
      </c>
      <c r="AD200" s="588">
        <v>0.39042634188024899</v>
      </c>
      <c r="AE200" s="588">
        <v>0.39042634188024899</v>
      </c>
      <c r="AF200" s="588">
        <v>0.39042634188024899</v>
      </c>
      <c r="AG200" s="588">
        <v>0.39042634188024899</v>
      </c>
      <c r="AH200" s="588">
        <v>0.39042634188024899</v>
      </c>
      <c r="AI200" s="588">
        <v>0.39042634188024899</v>
      </c>
      <c r="AJ200" s="147"/>
      <c r="AK200" s="575">
        <v>0</v>
      </c>
      <c r="AL200" s="575">
        <v>0</v>
      </c>
      <c r="AM200" s="575">
        <v>0</v>
      </c>
      <c r="AN200" s="575">
        <v>0</v>
      </c>
      <c r="AO200" s="575">
        <v>0</v>
      </c>
      <c r="AP200" s="575">
        <v>0</v>
      </c>
      <c r="AQ200" s="575">
        <v>0</v>
      </c>
      <c r="AR200" s="575">
        <v>0</v>
      </c>
      <c r="AS200" s="575">
        <v>0</v>
      </c>
      <c r="AT200" s="575">
        <v>0.18294163245373193</v>
      </c>
      <c r="AU200" s="575">
        <v>0.27154776759918325</v>
      </c>
      <c r="AV200" s="575">
        <v>0.27049439732879038</v>
      </c>
      <c r="AW200" s="575">
        <v>0.26941330678812392</v>
      </c>
      <c r="AX200" s="575">
        <v>0.26835993651773099</v>
      </c>
      <c r="AY200" s="575">
        <v>0.26738972705815861</v>
      </c>
      <c r="AZ200" s="575">
        <v>0.26647495813913319</v>
      </c>
      <c r="BA200" s="575">
        <v>0.26569879057147522</v>
      </c>
      <c r="BB200" s="575">
        <v>0.26503350408491133</v>
      </c>
      <c r="BC200" s="575">
        <v>0.26445137840916783</v>
      </c>
      <c r="BD200" s="575">
        <v>0.26400785408479188</v>
      </c>
      <c r="BE200" s="575">
        <v>0.26364749057123643</v>
      </c>
      <c r="BF200" s="575">
        <v>0.26334256759822794</v>
      </c>
      <c r="BG200" s="575">
        <v>0.26312080543603994</v>
      </c>
      <c r="BH200" s="575">
        <v>0.26295448381439901</v>
      </c>
      <c r="BI200" s="575">
        <v>0.2628158824630315</v>
      </c>
      <c r="BJ200" s="575">
        <v>0.26270500138193753</v>
      </c>
      <c r="BK200" s="575">
        <v>0.26262184057111704</v>
      </c>
      <c r="BL200" s="575">
        <v>0.26256640003057002</v>
      </c>
      <c r="BM200" s="575">
        <v>0.26251095949002307</v>
      </c>
      <c r="BN200" s="575">
        <v>0.26248323921974953</v>
      </c>
      <c r="BO200" s="147"/>
      <c r="BP200" s="582">
        <v>0</v>
      </c>
      <c r="BQ200" s="582">
        <v>0</v>
      </c>
      <c r="BR200" s="582">
        <v>0</v>
      </c>
      <c r="BS200" s="582">
        <v>0</v>
      </c>
      <c r="BT200" s="582">
        <v>0</v>
      </c>
      <c r="BU200" s="582">
        <v>0</v>
      </c>
      <c r="BV200" s="582">
        <v>0</v>
      </c>
      <c r="BW200" s="582">
        <v>0</v>
      </c>
      <c r="BX200" s="582">
        <v>0</v>
      </c>
      <c r="BY200" s="582">
        <v>3.0698353486353049E-2</v>
      </c>
      <c r="BZ200" s="582">
        <v>4.5734281724566776E-2</v>
      </c>
      <c r="CA200" s="582">
        <v>4.5734281724566776E-2</v>
      </c>
      <c r="CB200" s="582">
        <v>4.5734281724566776E-2</v>
      </c>
      <c r="CC200" s="582">
        <v>4.5734281724566776E-2</v>
      </c>
      <c r="CD200" s="582">
        <v>4.5734281724566776E-2</v>
      </c>
      <c r="CE200" s="582">
        <v>4.5734281724566776E-2</v>
      </c>
      <c r="CF200" s="582">
        <v>4.5734281724566776E-2</v>
      </c>
      <c r="CG200" s="582">
        <v>4.5734281724566776E-2</v>
      </c>
      <c r="CH200" s="582">
        <v>4.5734281724566776E-2</v>
      </c>
      <c r="CI200" s="582">
        <v>4.5734281724566776E-2</v>
      </c>
      <c r="CJ200" s="582">
        <v>4.5734281724566776E-2</v>
      </c>
      <c r="CK200" s="582">
        <v>4.5734281724566776E-2</v>
      </c>
      <c r="CL200" s="582">
        <v>4.5734281724566776E-2</v>
      </c>
      <c r="CM200" s="582">
        <v>4.5734281724566776E-2</v>
      </c>
      <c r="CN200" s="582">
        <v>4.5734281724566776E-2</v>
      </c>
      <c r="CO200" s="582">
        <v>4.5734281724566776E-2</v>
      </c>
      <c r="CP200" s="582">
        <v>4.5734281724566776E-2</v>
      </c>
      <c r="CQ200" s="582">
        <v>4.5734281724566776E-2</v>
      </c>
      <c r="CR200" s="582">
        <v>4.5734281724566776E-2</v>
      </c>
      <c r="CS200" s="582">
        <v>4.5734281724566776E-2</v>
      </c>
      <c r="CT200" s="218"/>
      <c r="CU200" s="582">
        <v>0</v>
      </c>
      <c r="CV200" s="582">
        <v>0</v>
      </c>
      <c r="CW200" s="582">
        <v>0</v>
      </c>
      <c r="CX200" s="582">
        <v>0</v>
      </c>
      <c r="CY200" s="582">
        <v>0</v>
      </c>
      <c r="CZ200" s="582">
        <v>0</v>
      </c>
      <c r="DA200" s="582">
        <v>0</v>
      </c>
      <c r="DB200" s="582">
        <v>0</v>
      </c>
      <c r="DC200" s="582">
        <v>0</v>
      </c>
      <c r="DD200" s="582">
        <v>2.1429661014925442E-2</v>
      </c>
      <c r="DE200" s="582">
        <v>3.1808924687943788E-2</v>
      </c>
      <c r="DF200" s="582">
        <v>3.1685533595850905E-2</v>
      </c>
      <c r="DG200" s="582">
        <v>3.1558895369755577E-2</v>
      </c>
      <c r="DH200" s="582">
        <v>3.1435504277662694E-2</v>
      </c>
      <c r="DI200" s="582">
        <v>3.132185458757715E-2</v>
      </c>
      <c r="DJ200" s="582">
        <v>3.121469916549649E-2</v>
      </c>
      <c r="DK200" s="582">
        <v>3.1123779413428049E-2</v>
      </c>
      <c r="DL200" s="582">
        <v>3.1045848197369393E-2</v>
      </c>
      <c r="DM200" s="582">
        <v>3.0977658383318056E-2</v>
      </c>
      <c r="DN200" s="582">
        <v>3.0925704239278949E-2</v>
      </c>
      <c r="DO200" s="582">
        <v>3.0883491497247173E-2</v>
      </c>
      <c r="DP200" s="582">
        <v>3.0847773023220292E-2</v>
      </c>
      <c r="DQ200" s="582">
        <v>3.0821795951200735E-2</v>
      </c>
      <c r="DR200" s="582">
        <v>3.0802313147186074E-2</v>
      </c>
      <c r="DS200" s="582">
        <v>3.0786077477173854E-2</v>
      </c>
      <c r="DT200" s="582">
        <v>3.0773088941164071E-2</v>
      </c>
      <c r="DU200" s="582">
        <v>3.076334753915674E-2</v>
      </c>
      <c r="DV200" s="582">
        <v>3.0756853271151852E-2</v>
      </c>
      <c r="DW200" s="582">
        <v>3.0750359003146967E-2</v>
      </c>
      <c r="DX200" s="582">
        <v>3.0747111869144521E-2</v>
      </c>
      <c r="DY200" s="147"/>
      <c r="DZ200" s="575">
        <v>0</v>
      </c>
      <c r="EA200" s="575">
        <v>0</v>
      </c>
      <c r="EB200" s="575">
        <v>0</v>
      </c>
      <c r="EC200" s="575">
        <v>0</v>
      </c>
      <c r="ED200" s="575">
        <v>0</v>
      </c>
      <c r="EE200" s="575">
        <v>0</v>
      </c>
      <c r="EF200" s="575">
        <v>0</v>
      </c>
      <c r="EG200" s="575">
        <v>0</v>
      </c>
      <c r="EH200" s="575">
        <v>0</v>
      </c>
      <c r="EI200" s="575">
        <v>8.2084682315339094E-2</v>
      </c>
      <c r="EJ200" s="575">
        <v>0.12228942467387252</v>
      </c>
      <c r="EK200" s="575">
        <v>0.12228942467387252</v>
      </c>
      <c r="EL200" s="575">
        <v>0.12228942467387252</v>
      </c>
      <c r="EM200" s="575">
        <v>0.12228942467387252</v>
      </c>
      <c r="EN200" s="575">
        <v>0.12228942467387252</v>
      </c>
      <c r="EO200" s="575">
        <v>0.12228942467387252</v>
      </c>
      <c r="EP200" s="575">
        <v>0.12228942467387252</v>
      </c>
      <c r="EQ200" s="575">
        <v>0.12228942467387252</v>
      </c>
      <c r="ER200" s="575">
        <v>0.12228942467387252</v>
      </c>
      <c r="ES200" s="575">
        <v>0.12228942467387252</v>
      </c>
      <c r="ET200" s="575">
        <v>0.12228942467387252</v>
      </c>
      <c r="EU200" s="575">
        <v>0.12228942467387252</v>
      </c>
      <c r="EV200" s="575">
        <v>0.12228942467387252</v>
      </c>
      <c r="EW200" s="575">
        <v>0.12228942467387252</v>
      </c>
      <c r="EX200" s="575">
        <v>0.12228942467387252</v>
      </c>
      <c r="EY200" s="575">
        <v>0.12228942467387252</v>
      </c>
      <c r="EZ200" s="575">
        <v>0.12228942467387252</v>
      </c>
      <c r="FA200" s="575">
        <v>0.12228942467387252</v>
      </c>
      <c r="FB200" s="575">
        <v>0.12228942467387252</v>
      </c>
      <c r="FC200" s="575">
        <v>0.12228942467387252</v>
      </c>
      <c r="FD200" s="147"/>
      <c r="FE200" s="575">
        <v>0</v>
      </c>
      <c r="FF200" s="575">
        <v>0</v>
      </c>
      <c r="FG200" s="575">
        <v>0</v>
      </c>
      <c r="FH200" s="575">
        <v>0</v>
      </c>
      <c r="FI200" s="575">
        <v>0</v>
      </c>
      <c r="FJ200" s="575">
        <v>0</v>
      </c>
      <c r="FK200" s="575">
        <v>0</v>
      </c>
      <c r="FL200" s="575">
        <v>0</v>
      </c>
      <c r="FM200" s="575">
        <v>0</v>
      </c>
      <c r="FN200" s="575">
        <v>5.7301018353233396E-2</v>
      </c>
      <c r="FO200" s="575">
        <v>8.5054251491473123E-2</v>
      </c>
      <c r="FP200" s="575">
        <v>8.4724314623703015E-2</v>
      </c>
      <c r="FQ200" s="575">
        <v>8.4385695206781061E-2</v>
      </c>
      <c r="FR200" s="575">
        <v>8.4055758339010953E-2</v>
      </c>
      <c r="FS200" s="575">
        <v>8.3751869118696379E-2</v>
      </c>
      <c r="FT200" s="575">
        <v>8.3465344996685481E-2</v>
      </c>
      <c r="FU200" s="575">
        <v>8.3222233620433836E-2</v>
      </c>
      <c r="FV200" s="575">
        <v>8.3013852440789543E-2</v>
      </c>
      <c r="FW200" s="575">
        <v>8.2831518908600812E-2</v>
      </c>
      <c r="FX200" s="575">
        <v>8.2692598122171293E-2</v>
      </c>
      <c r="FY200" s="575">
        <v>8.2579724983197308E-2</v>
      </c>
      <c r="FZ200" s="575">
        <v>8.2484216942527014E-2</v>
      </c>
      <c r="GA200" s="575">
        <v>8.241475654931224E-2</v>
      </c>
      <c r="GB200" s="575">
        <v>8.2362661254401184E-2</v>
      </c>
      <c r="GC200" s="575">
        <v>8.2319248508641946E-2</v>
      </c>
      <c r="GD200" s="575">
        <v>8.228451831203458E-2</v>
      </c>
      <c r="GE200" s="575">
        <v>8.2258470664579045E-2</v>
      </c>
      <c r="GF200" s="575">
        <v>8.2241105566275369E-2</v>
      </c>
      <c r="GG200" s="575">
        <v>8.2223740467971679E-2</v>
      </c>
      <c r="GH200" s="575">
        <v>8.221505791881982E-2</v>
      </c>
    </row>
    <row r="201" spans="1:190" x14ac:dyDescent="0.15">
      <c r="A201">
        <f t="shared" si="9"/>
        <v>193</v>
      </c>
      <c r="B201" s="156" t="str">
        <f ca="1">OFFSET(Inputs!$E$10,$A201,0)</f>
        <v>Std B81</v>
      </c>
      <c r="C201" s="44">
        <f ca="1">OFFSET(Inputs!$B$10,$A201,0)</f>
        <v>193</v>
      </c>
      <c r="D201" s="157" t="str">
        <f ca="1">OFFSET(Inputs!$D$10,$A201,0)&amp;" - "&amp;OFFSET(Inputs!$F$10,$A201,0)</f>
        <v>2013 T-24 - NRNC-Solar-Solar Ready</v>
      </c>
      <c r="E201" s="24"/>
      <c r="F201" s="588">
        <v>0</v>
      </c>
      <c r="G201" s="588">
        <v>0</v>
      </c>
      <c r="H201" s="588">
        <v>0</v>
      </c>
      <c r="I201" s="588">
        <v>0</v>
      </c>
      <c r="J201" s="588">
        <v>0</v>
      </c>
      <c r="K201" s="588">
        <v>0</v>
      </c>
      <c r="L201" s="588">
        <v>0</v>
      </c>
      <c r="M201" s="588">
        <v>0</v>
      </c>
      <c r="N201" s="588">
        <v>0</v>
      </c>
      <c r="O201" s="588">
        <v>2.6705589846344608</v>
      </c>
      <c r="P201" s="588">
        <v>3.9785878750676655</v>
      </c>
      <c r="Q201" s="588">
        <v>3.9785878750676655</v>
      </c>
      <c r="R201" s="588">
        <v>3.9785878750676655</v>
      </c>
      <c r="S201" s="588">
        <v>3.9785878750676655</v>
      </c>
      <c r="T201" s="588">
        <v>3.9785878750676655</v>
      </c>
      <c r="U201" s="588">
        <v>3.9785878750676655</v>
      </c>
      <c r="V201" s="588">
        <v>3.9785878750676655</v>
      </c>
      <c r="W201" s="588">
        <v>3.9785878750676655</v>
      </c>
      <c r="X201" s="588">
        <v>3.9785878750676655</v>
      </c>
      <c r="Y201" s="588">
        <v>3.9785878750676655</v>
      </c>
      <c r="Z201" s="588">
        <v>3.9785878750676655</v>
      </c>
      <c r="AA201" s="588">
        <v>3.9785878750676655</v>
      </c>
      <c r="AB201" s="588">
        <v>3.9785878750676655</v>
      </c>
      <c r="AC201" s="588">
        <v>3.9785878750676655</v>
      </c>
      <c r="AD201" s="588">
        <v>3.9785878750676655</v>
      </c>
      <c r="AE201" s="588">
        <v>3.9785878750676655</v>
      </c>
      <c r="AF201" s="588">
        <v>3.9785878750676655</v>
      </c>
      <c r="AG201" s="588">
        <v>3.9785878750676655</v>
      </c>
      <c r="AH201" s="588">
        <v>3.9785878750676655</v>
      </c>
      <c r="AI201" s="588">
        <v>3.9785878750676655</v>
      </c>
      <c r="AJ201" s="147"/>
      <c r="AK201" s="575">
        <v>0</v>
      </c>
      <c r="AL201" s="575">
        <v>0</v>
      </c>
      <c r="AM201" s="575">
        <v>0</v>
      </c>
      <c r="AN201" s="575">
        <v>0</v>
      </c>
      <c r="AO201" s="575">
        <v>0</v>
      </c>
      <c r="AP201" s="575">
        <v>0</v>
      </c>
      <c r="AQ201" s="575">
        <v>0</v>
      </c>
      <c r="AR201" s="575">
        <v>0</v>
      </c>
      <c r="AS201" s="575">
        <v>0</v>
      </c>
      <c r="AT201" s="575">
        <v>1.8642424515217471</v>
      </c>
      <c r="AU201" s="575">
        <v>2.7671715245155624</v>
      </c>
      <c r="AV201" s="575">
        <v>2.7564372944286299</v>
      </c>
      <c r="AW201" s="575">
        <v>2.7454205846025674</v>
      </c>
      <c r="AX201" s="575">
        <v>2.734686354515635</v>
      </c>
      <c r="AY201" s="575">
        <v>2.724799563646092</v>
      </c>
      <c r="AZ201" s="575">
        <v>2.7154777322548083</v>
      </c>
      <c r="BA201" s="575">
        <v>2.7075682995591737</v>
      </c>
      <c r="BB201" s="575">
        <v>2.7007887858200581</v>
      </c>
      <c r="BC201" s="575">
        <v>2.6948567112983324</v>
      </c>
      <c r="BD201" s="575">
        <v>2.6903370354722558</v>
      </c>
      <c r="BE201" s="575">
        <v>2.6866647988635681</v>
      </c>
      <c r="BF201" s="575">
        <v>2.6835575217331407</v>
      </c>
      <c r="BG201" s="575">
        <v>2.6812976838201021</v>
      </c>
      <c r="BH201" s="575">
        <v>2.6796028053853234</v>
      </c>
      <c r="BI201" s="575">
        <v>2.6781904066896742</v>
      </c>
      <c r="BJ201" s="575">
        <v>2.6770604877331552</v>
      </c>
      <c r="BK201" s="575">
        <v>2.6762130485157654</v>
      </c>
      <c r="BL201" s="575">
        <v>2.6756480890375061</v>
      </c>
      <c r="BM201" s="575">
        <v>2.6750831295592463</v>
      </c>
      <c r="BN201" s="575">
        <v>2.6748006498201167</v>
      </c>
      <c r="BO201" s="147"/>
      <c r="BP201" s="582">
        <v>0</v>
      </c>
      <c r="BQ201" s="582">
        <v>0</v>
      </c>
      <c r="BR201" s="582">
        <v>0</v>
      </c>
      <c r="BS201" s="582">
        <v>0</v>
      </c>
      <c r="BT201" s="582">
        <v>0</v>
      </c>
      <c r="BU201" s="582">
        <v>0</v>
      </c>
      <c r="BV201" s="582">
        <v>0</v>
      </c>
      <c r="BW201" s="582">
        <v>0</v>
      </c>
      <c r="BX201" s="582">
        <v>0</v>
      </c>
      <c r="BY201" s="582">
        <v>0</v>
      </c>
      <c r="BZ201" s="582">
        <v>0</v>
      </c>
      <c r="CA201" s="582">
        <v>0</v>
      </c>
      <c r="CB201" s="582">
        <v>0</v>
      </c>
      <c r="CC201" s="582">
        <v>0</v>
      </c>
      <c r="CD201" s="582">
        <v>0</v>
      </c>
      <c r="CE201" s="582">
        <v>0</v>
      </c>
      <c r="CF201" s="582">
        <v>0</v>
      </c>
      <c r="CG201" s="582">
        <v>0</v>
      </c>
      <c r="CH201" s="582">
        <v>0</v>
      </c>
      <c r="CI201" s="582">
        <v>0</v>
      </c>
      <c r="CJ201" s="582">
        <v>0</v>
      </c>
      <c r="CK201" s="582">
        <v>0</v>
      </c>
      <c r="CL201" s="582">
        <v>0</v>
      </c>
      <c r="CM201" s="582">
        <v>0</v>
      </c>
      <c r="CN201" s="582">
        <v>0</v>
      </c>
      <c r="CO201" s="582">
        <v>0</v>
      </c>
      <c r="CP201" s="582">
        <v>0</v>
      </c>
      <c r="CQ201" s="582">
        <v>0</v>
      </c>
      <c r="CR201" s="582">
        <v>0</v>
      </c>
      <c r="CS201" s="582">
        <v>0</v>
      </c>
      <c r="CT201" s="218"/>
      <c r="CU201" s="582">
        <v>0</v>
      </c>
      <c r="CV201" s="582">
        <v>0</v>
      </c>
      <c r="CW201" s="582">
        <v>0</v>
      </c>
      <c r="CX201" s="582">
        <v>0</v>
      </c>
      <c r="CY201" s="582">
        <v>0</v>
      </c>
      <c r="CZ201" s="582">
        <v>0</v>
      </c>
      <c r="DA201" s="582">
        <v>0</v>
      </c>
      <c r="DB201" s="582">
        <v>0</v>
      </c>
      <c r="DC201" s="582">
        <v>0</v>
      </c>
      <c r="DD201" s="582">
        <v>0</v>
      </c>
      <c r="DE201" s="582">
        <v>0</v>
      </c>
      <c r="DF201" s="582">
        <v>0</v>
      </c>
      <c r="DG201" s="582">
        <v>0</v>
      </c>
      <c r="DH201" s="582">
        <v>0</v>
      </c>
      <c r="DI201" s="582">
        <v>0</v>
      </c>
      <c r="DJ201" s="582">
        <v>0</v>
      </c>
      <c r="DK201" s="582">
        <v>0</v>
      </c>
      <c r="DL201" s="582">
        <v>0</v>
      </c>
      <c r="DM201" s="582">
        <v>0</v>
      </c>
      <c r="DN201" s="582">
        <v>0</v>
      </c>
      <c r="DO201" s="582">
        <v>0</v>
      </c>
      <c r="DP201" s="582">
        <v>0</v>
      </c>
      <c r="DQ201" s="582">
        <v>0</v>
      </c>
      <c r="DR201" s="582">
        <v>0</v>
      </c>
      <c r="DS201" s="582">
        <v>0</v>
      </c>
      <c r="DT201" s="582">
        <v>0</v>
      </c>
      <c r="DU201" s="582">
        <v>0</v>
      </c>
      <c r="DV201" s="582">
        <v>0</v>
      </c>
      <c r="DW201" s="582">
        <v>0</v>
      </c>
      <c r="DX201" s="582">
        <v>0</v>
      </c>
      <c r="DY201" s="147"/>
      <c r="DZ201" s="575">
        <v>0</v>
      </c>
      <c r="EA201" s="575">
        <v>0</v>
      </c>
      <c r="EB201" s="575">
        <v>0</v>
      </c>
      <c r="EC201" s="575">
        <v>0</v>
      </c>
      <c r="ED201" s="575">
        <v>0</v>
      </c>
      <c r="EE201" s="575">
        <v>0</v>
      </c>
      <c r="EF201" s="575">
        <v>0</v>
      </c>
      <c r="EG201" s="575">
        <v>0</v>
      </c>
      <c r="EH201" s="575">
        <v>0</v>
      </c>
      <c r="EI201" s="575">
        <v>0</v>
      </c>
      <c r="EJ201" s="575">
        <v>0</v>
      </c>
      <c r="EK201" s="575">
        <v>0</v>
      </c>
      <c r="EL201" s="575">
        <v>0</v>
      </c>
      <c r="EM201" s="575">
        <v>0</v>
      </c>
      <c r="EN201" s="575">
        <v>0</v>
      </c>
      <c r="EO201" s="575">
        <v>0</v>
      </c>
      <c r="EP201" s="575">
        <v>0</v>
      </c>
      <c r="EQ201" s="575">
        <v>0</v>
      </c>
      <c r="ER201" s="575">
        <v>0</v>
      </c>
      <c r="ES201" s="575">
        <v>0</v>
      </c>
      <c r="ET201" s="575">
        <v>0</v>
      </c>
      <c r="EU201" s="575">
        <v>0</v>
      </c>
      <c r="EV201" s="575">
        <v>0</v>
      </c>
      <c r="EW201" s="575">
        <v>0</v>
      </c>
      <c r="EX201" s="575">
        <v>0</v>
      </c>
      <c r="EY201" s="575">
        <v>0</v>
      </c>
      <c r="EZ201" s="575">
        <v>0</v>
      </c>
      <c r="FA201" s="575">
        <v>0</v>
      </c>
      <c r="FB201" s="575">
        <v>0</v>
      </c>
      <c r="FC201" s="575">
        <v>0</v>
      </c>
      <c r="FD201" s="147"/>
      <c r="FE201" s="575">
        <v>0</v>
      </c>
      <c r="FF201" s="575">
        <v>0</v>
      </c>
      <c r="FG201" s="575">
        <v>0</v>
      </c>
      <c r="FH201" s="575">
        <v>0</v>
      </c>
      <c r="FI201" s="575">
        <v>0</v>
      </c>
      <c r="FJ201" s="575">
        <v>0</v>
      </c>
      <c r="FK201" s="575">
        <v>0</v>
      </c>
      <c r="FL201" s="575">
        <v>0</v>
      </c>
      <c r="FM201" s="575">
        <v>0</v>
      </c>
      <c r="FN201" s="575">
        <v>0</v>
      </c>
      <c r="FO201" s="575">
        <v>0</v>
      </c>
      <c r="FP201" s="575">
        <v>0</v>
      </c>
      <c r="FQ201" s="575">
        <v>0</v>
      </c>
      <c r="FR201" s="575">
        <v>0</v>
      </c>
      <c r="FS201" s="575">
        <v>0</v>
      </c>
      <c r="FT201" s="575">
        <v>0</v>
      </c>
      <c r="FU201" s="575">
        <v>0</v>
      </c>
      <c r="FV201" s="575">
        <v>0</v>
      </c>
      <c r="FW201" s="575">
        <v>0</v>
      </c>
      <c r="FX201" s="575">
        <v>0</v>
      </c>
      <c r="FY201" s="575">
        <v>0</v>
      </c>
      <c r="FZ201" s="575">
        <v>0</v>
      </c>
      <c r="GA201" s="575">
        <v>0</v>
      </c>
      <c r="GB201" s="575">
        <v>0</v>
      </c>
      <c r="GC201" s="575">
        <v>0</v>
      </c>
      <c r="GD201" s="575">
        <v>0</v>
      </c>
      <c r="GE201" s="575">
        <v>0</v>
      </c>
      <c r="GF201" s="575">
        <v>0</v>
      </c>
      <c r="GG201" s="575">
        <v>0</v>
      </c>
      <c r="GH201" s="575">
        <v>0</v>
      </c>
    </row>
    <row r="202" spans="1:190" x14ac:dyDescent="0.15">
      <c r="A202">
        <f t="shared" si="9"/>
        <v>194</v>
      </c>
      <c r="B202" s="156" t="str">
        <f ca="1">OFFSET(Inputs!$E$10,$A202,0)</f>
        <v>Std B82</v>
      </c>
      <c r="C202" s="44">
        <f ca="1">OFFSET(Inputs!$B$10,$A202,0)</f>
        <v>194</v>
      </c>
      <c r="D202" s="157" t="str">
        <f ca="1">OFFSET(Inputs!$D$10,$A202,0)&amp;" - "&amp;OFFSET(Inputs!$F$10,$A202,0)</f>
        <v>2013 T-24 - NRNC-Whole Building</v>
      </c>
      <c r="E202" s="24"/>
      <c r="F202" s="588">
        <v>0</v>
      </c>
      <c r="G202" s="588">
        <v>0</v>
      </c>
      <c r="H202" s="588">
        <v>0</v>
      </c>
      <c r="I202" s="588">
        <v>0</v>
      </c>
      <c r="J202" s="588">
        <v>0</v>
      </c>
      <c r="K202" s="588">
        <v>0</v>
      </c>
      <c r="L202" s="588">
        <v>0</v>
      </c>
      <c r="M202" s="588">
        <v>0</v>
      </c>
      <c r="N202" s="588">
        <v>0</v>
      </c>
      <c r="O202" s="588">
        <v>37.989102468117999</v>
      </c>
      <c r="P202" s="588">
        <v>56.596009799441092</v>
      </c>
      <c r="Q202" s="588">
        <v>56.596009799441092</v>
      </c>
      <c r="R202" s="588">
        <v>56.596009799441092</v>
      </c>
      <c r="S202" s="588">
        <v>56.596009799441092</v>
      </c>
      <c r="T202" s="588">
        <v>56.596009799441092</v>
      </c>
      <c r="U202" s="588">
        <v>56.596009799441092</v>
      </c>
      <c r="V202" s="588">
        <v>56.596009799441092</v>
      </c>
      <c r="W202" s="588">
        <v>56.596009799441092</v>
      </c>
      <c r="X202" s="588">
        <v>56.596009799441092</v>
      </c>
      <c r="Y202" s="588">
        <v>56.596009799441092</v>
      </c>
      <c r="Z202" s="588">
        <v>56.596009799441092</v>
      </c>
      <c r="AA202" s="588">
        <v>56.596009799441092</v>
      </c>
      <c r="AB202" s="588">
        <v>56.596009799441092</v>
      </c>
      <c r="AC202" s="588">
        <v>56.596009799441092</v>
      </c>
      <c r="AD202" s="588">
        <v>56.596009799441092</v>
      </c>
      <c r="AE202" s="588">
        <v>56.596009799441092</v>
      </c>
      <c r="AF202" s="588">
        <v>56.596009799441092</v>
      </c>
      <c r="AG202" s="588">
        <v>56.596009799441092</v>
      </c>
      <c r="AH202" s="588">
        <v>56.596009799441092</v>
      </c>
      <c r="AI202" s="588">
        <v>56.596009799441092</v>
      </c>
      <c r="AJ202" s="147"/>
      <c r="AK202" s="575">
        <v>0</v>
      </c>
      <c r="AL202" s="575">
        <v>0</v>
      </c>
      <c r="AM202" s="575">
        <v>0</v>
      </c>
      <c r="AN202" s="575">
        <v>0</v>
      </c>
      <c r="AO202" s="575">
        <v>0</v>
      </c>
      <c r="AP202" s="575">
        <v>0</v>
      </c>
      <c r="AQ202" s="575">
        <v>0</v>
      </c>
      <c r="AR202" s="575">
        <v>0</v>
      </c>
      <c r="AS202" s="575">
        <v>0</v>
      </c>
      <c r="AT202" s="575">
        <v>22.160411077342076</v>
      </c>
      <c r="AU202" s="575">
        <v>32.17466178295286</v>
      </c>
      <c r="AV202" s="575">
        <v>31.423236560845687</v>
      </c>
      <c r="AW202" s="575">
        <v>30.77226925613251</v>
      </c>
      <c r="AX202" s="575">
        <v>30.221759868813347</v>
      </c>
      <c r="AY202" s="575">
        <v>29.767690082192431</v>
      </c>
      <c r="AZ202" s="575">
        <v>29.402023262878242</v>
      </c>
      <c r="BA202" s="575">
        <v>29.112704460783501</v>
      </c>
      <c r="BB202" s="575">
        <v>28.883660409125159</v>
      </c>
      <c r="BC202" s="575">
        <v>28.702836157815948</v>
      </c>
      <c r="BD202" s="575">
        <v>28.566213390160097</v>
      </c>
      <c r="BE202" s="575">
        <v>28.461737156070331</v>
      </c>
      <c r="BF202" s="575">
        <v>28.38137082215512</v>
      </c>
      <c r="BG202" s="575">
        <v>28.317077755022957</v>
      </c>
      <c r="BH202" s="575">
        <v>28.272876271369597</v>
      </c>
      <c r="BI202" s="575">
        <v>28.236711421107749</v>
      </c>
      <c r="BJ202" s="575">
        <v>28.208583204237428</v>
      </c>
      <c r="BK202" s="575">
        <v>28.188491620758629</v>
      </c>
      <c r="BL202" s="575">
        <v>28.176436670671343</v>
      </c>
      <c r="BM202" s="575">
        <v>28.164381720584068</v>
      </c>
      <c r="BN202" s="575">
        <v>28.156345087192545</v>
      </c>
      <c r="BO202" s="147"/>
      <c r="BP202" s="582">
        <v>0</v>
      </c>
      <c r="BQ202" s="582">
        <v>0</v>
      </c>
      <c r="BR202" s="582">
        <v>0</v>
      </c>
      <c r="BS202" s="582">
        <v>0</v>
      </c>
      <c r="BT202" s="582">
        <v>0</v>
      </c>
      <c r="BU202" s="582">
        <v>0</v>
      </c>
      <c r="BV202" s="582">
        <v>0</v>
      </c>
      <c r="BW202" s="582">
        <v>0</v>
      </c>
      <c r="BX202" s="582">
        <v>0</v>
      </c>
      <c r="BY202" s="582">
        <v>9.9170212804607143</v>
      </c>
      <c r="BZ202" s="582">
        <v>14.774337825992493</v>
      </c>
      <c r="CA202" s="582">
        <v>14.774337825992493</v>
      </c>
      <c r="CB202" s="582">
        <v>14.774337825992493</v>
      </c>
      <c r="CC202" s="582">
        <v>14.774337825992493</v>
      </c>
      <c r="CD202" s="582">
        <v>14.774337825992493</v>
      </c>
      <c r="CE202" s="582">
        <v>14.774337825992493</v>
      </c>
      <c r="CF202" s="582">
        <v>14.774337825992493</v>
      </c>
      <c r="CG202" s="582">
        <v>14.774337825992493</v>
      </c>
      <c r="CH202" s="582">
        <v>14.774337825992493</v>
      </c>
      <c r="CI202" s="582">
        <v>14.774337825992493</v>
      </c>
      <c r="CJ202" s="582">
        <v>14.774337825992493</v>
      </c>
      <c r="CK202" s="582">
        <v>14.774337825992493</v>
      </c>
      <c r="CL202" s="582">
        <v>14.774337825992493</v>
      </c>
      <c r="CM202" s="582">
        <v>14.774337825992493</v>
      </c>
      <c r="CN202" s="582">
        <v>14.774337825992493</v>
      </c>
      <c r="CO202" s="582">
        <v>14.774337825992493</v>
      </c>
      <c r="CP202" s="582">
        <v>14.774337825992493</v>
      </c>
      <c r="CQ202" s="582">
        <v>14.774337825992493</v>
      </c>
      <c r="CR202" s="582">
        <v>14.774337825992493</v>
      </c>
      <c r="CS202" s="582">
        <v>14.774337825992493</v>
      </c>
      <c r="CT202" s="218"/>
      <c r="CU202" s="582">
        <v>0</v>
      </c>
      <c r="CV202" s="582">
        <v>0</v>
      </c>
      <c r="CW202" s="582">
        <v>0</v>
      </c>
      <c r="CX202" s="582">
        <v>0</v>
      </c>
      <c r="CY202" s="582">
        <v>0</v>
      </c>
      <c r="CZ202" s="582">
        <v>0</v>
      </c>
      <c r="DA202" s="582">
        <v>0</v>
      </c>
      <c r="DB202" s="582">
        <v>0</v>
      </c>
      <c r="DC202" s="582">
        <v>0</v>
      </c>
      <c r="DD202" s="582">
        <v>5.7849555256588312</v>
      </c>
      <c r="DE202" s="582">
        <v>8.3991667310632536</v>
      </c>
      <c r="DF202" s="582">
        <v>8.2030078477475517</v>
      </c>
      <c r="DG202" s="582">
        <v>8.0330734140729856</v>
      </c>
      <c r="DH202" s="582">
        <v>7.8893634300395572</v>
      </c>
      <c r="DI202" s="582">
        <v>7.7708289176616185</v>
      </c>
      <c r="DJ202" s="582">
        <v>7.6753719209678817</v>
      </c>
      <c r="DK202" s="582">
        <v>7.5998455060014081</v>
      </c>
      <c r="DL202" s="582">
        <v>7.5400537608196165</v>
      </c>
      <c r="DM202" s="582">
        <v>7.4928497514655694</v>
      </c>
      <c r="DN202" s="582">
        <v>7.4571844999536241</v>
      </c>
      <c r="DO202" s="582">
        <v>7.4299110723268411</v>
      </c>
      <c r="DP202" s="582">
        <v>7.4089315126139326</v>
      </c>
      <c r="DQ202" s="582">
        <v>7.3921478648436052</v>
      </c>
      <c r="DR202" s="582">
        <v>7.3806091070015052</v>
      </c>
      <c r="DS202" s="582">
        <v>7.3711683051306967</v>
      </c>
      <c r="DT202" s="582">
        <v>7.3638254592311778</v>
      </c>
      <c r="DU202" s="582">
        <v>7.3585805693029505</v>
      </c>
      <c r="DV202" s="582">
        <v>7.3554336353460155</v>
      </c>
      <c r="DW202" s="582">
        <v>7.3522867013890787</v>
      </c>
      <c r="DX202" s="582">
        <v>7.3501887454177854</v>
      </c>
      <c r="DY202" s="147"/>
      <c r="DZ202" s="575">
        <v>0</v>
      </c>
      <c r="EA202" s="575">
        <v>0</v>
      </c>
      <c r="EB202" s="575">
        <v>0</v>
      </c>
      <c r="EC202" s="575">
        <v>0</v>
      </c>
      <c r="ED202" s="575">
        <v>0</v>
      </c>
      <c r="EE202" s="575">
        <v>0</v>
      </c>
      <c r="EF202" s="575">
        <v>0</v>
      </c>
      <c r="EG202" s="575">
        <v>0</v>
      </c>
      <c r="EH202" s="575">
        <v>0</v>
      </c>
      <c r="EI202" s="575">
        <v>0.24722384981032272</v>
      </c>
      <c r="EJ202" s="575">
        <v>0.36831308237048083</v>
      </c>
      <c r="EK202" s="575">
        <v>0.36831308237048083</v>
      </c>
      <c r="EL202" s="575">
        <v>0.36831308237048083</v>
      </c>
      <c r="EM202" s="575">
        <v>0.36831308237048083</v>
      </c>
      <c r="EN202" s="575">
        <v>0.36831308237048083</v>
      </c>
      <c r="EO202" s="575">
        <v>0.36831308237048083</v>
      </c>
      <c r="EP202" s="575">
        <v>0.36831308237048083</v>
      </c>
      <c r="EQ202" s="575">
        <v>0.36831308237048083</v>
      </c>
      <c r="ER202" s="575">
        <v>0.36831308237048083</v>
      </c>
      <c r="ES202" s="575">
        <v>0.36831308237048083</v>
      </c>
      <c r="ET202" s="575">
        <v>0.36831308237048083</v>
      </c>
      <c r="EU202" s="575">
        <v>0.36831308237048083</v>
      </c>
      <c r="EV202" s="575">
        <v>0.36831308237048083</v>
      </c>
      <c r="EW202" s="575">
        <v>0.36831308237048083</v>
      </c>
      <c r="EX202" s="575">
        <v>0.36831308237048083</v>
      </c>
      <c r="EY202" s="575">
        <v>0.36831308237048083</v>
      </c>
      <c r="EZ202" s="575">
        <v>0.36831308237048083</v>
      </c>
      <c r="FA202" s="575">
        <v>0.36831308237048083</v>
      </c>
      <c r="FB202" s="575">
        <v>0.36831308237048083</v>
      </c>
      <c r="FC202" s="575">
        <v>0.36831308237048083</v>
      </c>
      <c r="FD202" s="147"/>
      <c r="FE202" s="575">
        <v>0</v>
      </c>
      <c r="FF202" s="575">
        <v>0</v>
      </c>
      <c r="FG202" s="575">
        <v>0</v>
      </c>
      <c r="FH202" s="575">
        <v>0</v>
      </c>
      <c r="FI202" s="575">
        <v>0</v>
      </c>
      <c r="FJ202" s="575">
        <v>0</v>
      </c>
      <c r="FK202" s="575">
        <v>0</v>
      </c>
      <c r="FL202" s="575">
        <v>0</v>
      </c>
      <c r="FM202" s="575">
        <v>0</v>
      </c>
      <c r="FN202" s="575">
        <v>0.14421457165295443</v>
      </c>
      <c r="FO202" s="575">
        <v>0.20938488238837125</v>
      </c>
      <c r="FP202" s="575">
        <v>0.20449478959373832</v>
      </c>
      <c r="FQ202" s="575">
        <v>0.20025845252031307</v>
      </c>
      <c r="FR202" s="575">
        <v>0.1966758711680954</v>
      </c>
      <c r="FS202" s="575">
        <v>0.19372089530823705</v>
      </c>
      <c r="FT202" s="575">
        <v>0.19134122448304139</v>
      </c>
      <c r="FU202" s="575">
        <v>0.18945840800596345</v>
      </c>
      <c r="FV202" s="575">
        <v>0.18796784496161018</v>
      </c>
      <c r="FW202" s="575">
        <v>0.18679108466343644</v>
      </c>
      <c r="FX202" s="575">
        <v>0.18590197688259413</v>
      </c>
      <c r="FY202" s="575">
        <v>0.1852220709325382</v>
      </c>
      <c r="FZ202" s="575">
        <v>0.18469906635557209</v>
      </c>
      <c r="GA202" s="575">
        <v>0.18428066269399926</v>
      </c>
      <c r="GB202" s="575">
        <v>0.18399301017666791</v>
      </c>
      <c r="GC202" s="575">
        <v>0.18375765811703315</v>
      </c>
      <c r="GD202" s="575">
        <v>0.18357460651509502</v>
      </c>
      <c r="GE202" s="575">
        <v>0.18344385537085353</v>
      </c>
      <c r="GF202" s="575">
        <v>0.18336540468430862</v>
      </c>
      <c r="GG202" s="575">
        <v>0.18328695399776371</v>
      </c>
      <c r="GH202" s="575">
        <v>0.18323465354006707</v>
      </c>
    </row>
    <row r="203" spans="1:190" x14ac:dyDescent="0.15">
      <c r="A203">
        <f t="shared" si="9"/>
        <v>195</v>
      </c>
      <c r="B203" s="156" t="str">
        <f ca="1">OFFSET(Inputs!$E$10,$A203,0)</f>
        <v>Std B83</v>
      </c>
      <c r="C203" s="44">
        <f ca="1">OFFSET(Inputs!$B$10,$A203,0)</f>
        <v>195</v>
      </c>
      <c r="D203" s="157" t="str">
        <f ca="1">OFFSET(Inputs!$D$10,$A203,0)&amp;" - "&amp;OFFSET(Inputs!$F$10,$A203,0)</f>
        <v>2013 T-24 - RNC-Lighting</v>
      </c>
      <c r="E203" s="24"/>
      <c r="F203" s="588">
        <v>0</v>
      </c>
      <c r="G203" s="588">
        <v>0</v>
      </c>
      <c r="H203" s="588">
        <v>0</v>
      </c>
      <c r="I203" s="588">
        <v>0</v>
      </c>
      <c r="J203" s="588">
        <v>0</v>
      </c>
      <c r="K203" s="588">
        <v>0</v>
      </c>
      <c r="L203" s="588">
        <v>0</v>
      </c>
      <c r="M203" s="588">
        <v>0</v>
      </c>
      <c r="N203" s="588">
        <v>0</v>
      </c>
      <c r="O203" s="588">
        <v>0.75346226790888071</v>
      </c>
      <c r="P203" s="588">
        <v>0.75346226790888071</v>
      </c>
      <c r="Q203" s="588">
        <v>0.75346226790888071</v>
      </c>
      <c r="R203" s="588">
        <v>0.75346226790888071</v>
      </c>
      <c r="S203" s="588">
        <v>0.75346226790888071</v>
      </c>
      <c r="T203" s="588">
        <v>0.75346226790888071</v>
      </c>
      <c r="U203" s="588">
        <v>0.75346226790888071</v>
      </c>
      <c r="V203" s="588">
        <v>0.75346226790888071</v>
      </c>
      <c r="W203" s="588">
        <v>0.75346226790888071</v>
      </c>
      <c r="X203" s="588">
        <v>0.75346226790888071</v>
      </c>
      <c r="Y203" s="588">
        <v>0.75346226790888071</v>
      </c>
      <c r="Z203" s="588">
        <v>0.75346226790888071</v>
      </c>
      <c r="AA203" s="588">
        <v>0.75346226790888071</v>
      </c>
      <c r="AB203" s="588">
        <v>0.75346226790888071</v>
      </c>
      <c r="AC203" s="588">
        <v>0.75346226790888071</v>
      </c>
      <c r="AD203" s="588">
        <v>0.75346226790888071</v>
      </c>
      <c r="AE203" s="588">
        <v>0.75346226790888071</v>
      </c>
      <c r="AF203" s="588">
        <v>0.75346226790888071</v>
      </c>
      <c r="AG203" s="588">
        <v>0.75346226790888071</v>
      </c>
      <c r="AH203" s="588">
        <v>0.75346226790888071</v>
      </c>
      <c r="AI203" s="588">
        <v>0.75346226790888071</v>
      </c>
      <c r="AJ203" s="147"/>
      <c r="AK203" s="575">
        <v>0</v>
      </c>
      <c r="AL203" s="575">
        <v>0</v>
      </c>
      <c r="AM203" s="575">
        <v>0</v>
      </c>
      <c r="AN203" s="575">
        <v>0</v>
      </c>
      <c r="AO203" s="575">
        <v>0</v>
      </c>
      <c r="AP203" s="575">
        <v>0</v>
      </c>
      <c r="AQ203" s="575">
        <v>0</v>
      </c>
      <c r="AR203" s="575">
        <v>0</v>
      </c>
      <c r="AS203" s="575">
        <v>0</v>
      </c>
      <c r="AT203" s="575">
        <v>0.4283410389193949</v>
      </c>
      <c r="AU203" s="575">
        <v>0.4156625293372922</v>
      </c>
      <c r="AV203" s="575">
        <v>0.40512385259605066</v>
      </c>
      <c r="AW203" s="575">
        <v>0.39683200033771343</v>
      </c>
      <c r="AX203" s="575">
        <v>0.39051949345717279</v>
      </c>
      <c r="AY203" s="575">
        <v>0.38586535702829966</v>
      </c>
      <c r="AZ203" s="575">
        <v>0.38249512030394328</v>
      </c>
      <c r="BA203" s="575">
        <v>0.38003431253695286</v>
      </c>
      <c r="BB203" s="575">
        <v>0.37837594208528535</v>
      </c>
      <c r="BC203" s="575">
        <v>0.37714553820179025</v>
      </c>
      <c r="BD203" s="575">
        <v>0.37634310088646727</v>
      </c>
      <c r="BE203" s="575">
        <v>0.37575464685523041</v>
      </c>
      <c r="BF203" s="575">
        <v>0.37538017610807961</v>
      </c>
      <c r="BG203" s="575">
        <v>0.37505920118195052</v>
      </c>
      <c r="BH203" s="575">
        <v>0.37489871371888589</v>
      </c>
      <c r="BI203" s="575">
        <v>0.37473822625582132</v>
      </c>
      <c r="BJ203" s="575">
        <v>0.37468473043479977</v>
      </c>
      <c r="BK203" s="575">
        <v>0.37463123461377823</v>
      </c>
      <c r="BL203" s="575">
        <v>0.37457773879275674</v>
      </c>
      <c r="BM203" s="575">
        <v>0.3745242429717352</v>
      </c>
      <c r="BN203" s="575">
        <v>0.3745242429717352</v>
      </c>
      <c r="BO203" s="147"/>
      <c r="BP203" s="582">
        <v>0</v>
      </c>
      <c r="BQ203" s="582">
        <v>0</v>
      </c>
      <c r="BR203" s="582">
        <v>0</v>
      </c>
      <c r="BS203" s="582">
        <v>0</v>
      </c>
      <c r="BT203" s="582">
        <v>0</v>
      </c>
      <c r="BU203" s="582">
        <v>0</v>
      </c>
      <c r="BV203" s="582">
        <v>0</v>
      </c>
      <c r="BW203" s="582">
        <v>0</v>
      </c>
      <c r="BX203" s="582">
        <v>0</v>
      </c>
      <c r="BY203" s="582">
        <v>0</v>
      </c>
      <c r="BZ203" s="582">
        <v>0</v>
      </c>
      <c r="CA203" s="582">
        <v>0</v>
      </c>
      <c r="CB203" s="582">
        <v>0</v>
      </c>
      <c r="CC203" s="582">
        <v>0</v>
      </c>
      <c r="CD203" s="582">
        <v>0</v>
      </c>
      <c r="CE203" s="582">
        <v>0</v>
      </c>
      <c r="CF203" s="582">
        <v>0</v>
      </c>
      <c r="CG203" s="582">
        <v>0</v>
      </c>
      <c r="CH203" s="582">
        <v>0</v>
      </c>
      <c r="CI203" s="582">
        <v>0</v>
      </c>
      <c r="CJ203" s="582">
        <v>0</v>
      </c>
      <c r="CK203" s="582">
        <v>0</v>
      </c>
      <c r="CL203" s="582">
        <v>0</v>
      </c>
      <c r="CM203" s="582">
        <v>0</v>
      </c>
      <c r="CN203" s="582">
        <v>0</v>
      </c>
      <c r="CO203" s="582">
        <v>0</v>
      </c>
      <c r="CP203" s="582">
        <v>0</v>
      </c>
      <c r="CQ203" s="582">
        <v>0</v>
      </c>
      <c r="CR203" s="582">
        <v>0</v>
      </c>
      <c r="CS203" s="582">
        <v>0</v>
      </c>
      <c r="CT203" s="218"/>
      <c r="CU203" s="582">
        <v>0</v>
      </c>
      <c r="CV203" s="582">
        <v>0</v>
      </c>
      <c r="CW203" s="582">
        <v>0</v>
      </c>
      <c r="CX203" s="582">
        <v>0</v>
      </c>
      <c r="CY203" s="582">
        <v>0</v>
      </c>
      <c r="CZ203" s="582">
        <v>0</v>
      </c>
      <c r="DA203" s="582">
        <v>0</v>
      </c>
      <c r="DB203" s="582">
        <v>0</v>
      </c>
      <c r="DC203" s="582">
        <v>0</v>
      </c>
      <c r="DD203" s="582">
        <v>0</v>
      </c>
      <c r="DE203" s="582">
        <v>0</v>
      </c>
      <c r="DF203" s="582">
        <v>0</v>
      </c>
      <c r="DG203" s="582">
        <v>0</v>
      </c>
      <c r="DH203" s="582">
        <v>0</v>
      </c>
      <c r="DI203" s="582">
        <v>0</v>
      </c>
      <c r="DJ203" s="582">
        <v>0</v>
      </c>
      <c r="DK203" s="582">
        <v>0</v>
      </c>
      <c r="DL203" s="582">
        <v>0</v>
      </c>
      <c r="DM203" s="582">
        <v>0</v>
      </c>
      <c r="DN203" s="582">
        <v>0</v>
      </c>
      <c r="DO203" s="582">
        <v>0</v>
      </c>
      <c r="DP203" s="582">
        <v>0</v>
      </c>
      <c r="DQ203" s="582">
        <v>0</v>
      </c>
      <c r="DR203" s="582">
        <v>0</v>
      </c>
      <c r="DS203" s="582">
        <v>0</v>
      </c>
      <c r="DT203" s="582">
        <v>0</v>
      </c>
      <c r="DU203" s="582">
        <v>0</v>
      </c>
      <c r="DV203" s="582">
        <v>0</v>
      </c>
      <c r="DW203" s="582">
        <v>0</v>
      </c>
      <c r="DX203" s="582">
        <v>0</v>
      </c>
      <c r="DY203" s="147"/>
      <c r="DZ203" s="575">
        <v>0</v>
      </c>
      <c r="EA203" s="575">
        <v>0</v>
      </c>
      <c r="EB203" s="575">
        <v>0</v>
      </c>
      <c r="EC203" s="575">
        <v>0</v>
      </c>
      <c r="ED203" s="575">
        <v>0</v>
      </c>
      <c r="EE203" s="575">
        <v>0</v>
      </c>
      <c r="EF203" s="575">
        <v>0</v>
      </c>
      <c r="EG203" s="575">
        <v>0</v>
      </c>
      <c r="EH203" s="575">
        <v>0</v>
      </c>
      <c r="EI203" s="575">
        <v>-1.7288072196377832E-2</v>
      </c>
      <c r="EJ203" s="575">
        <v>-1.7288072196377832E-2</v>
      </c>
      <c r="EK203" s="575">
        <v>-1.7288072196377832E-2</v>
      </c>
      <c r="EL203" s="575">
        <v>-1.7288072196377832E-2</v>
      </c>
      <c r="EM203" s="575">
        <v>-1.7288072196377832E-2</v>
      </c>
      <c r="EN203" s="575">
        <v>-1.7288072196377832E-2</v>
      </c>
      <c r="EO203" s="575">
        <v>-1.7288072196377832E-2</v>
      </c>
      <c r="EP203" s="575">
        <v>-1.7288072196377832E-2</v>
      </c>
      <c r="EQ203" s="575">
        <v>-1.7288072196377832E-2</v>
      </c>
      <c r="ER203" s="575">
        <v>-1.7288072196377832E-2</v>
      </c>
      <c r="ES203" s="575">
        <v>-1.7288072196377832E-2</v>
      </c>
      <c r="ET203" s="575">
        <v>-1.7288072196377832E-2</v>
      </c>
      <c r="EU203" s="575">
        <v>-1.7288072196377832E-2</v>
      </c>
      <c r="EV203" s="575">
        <v>-1.7288072196377832E-2</v>
      </c>
      <c r="EW203" s="575">
        <v>-1.7288072196377832E-2</v>
      </c>
      <c r="EX203" s="575">
        <v>-1.7288072196377832E-2</v>
      </c>
      <c r="EY203" s="575">
        <v>-1.7288072196377832E-2</v>
      </c>
      <c r="EZ203" s="575">
        <v>-1.7288072196377832E-2</v>
      </c>
      <c r="FA203" s="575">
        <v>-1.7288072196377832E-2</v>
      </c>
      <c r="FB203" s="575">
        <v>-1.7288072196377832E-2</v>
      </c>
      <c r="FC203" s="575">
        <v>-1.7288072196377832E-2</v>
      </c>
      <c r="FD203" s="147"/>
      <c r="FE203" s="575">
        <v>0</v>
      </c>
      <c r="FF203" s="575">
        <v>0</v>
      </c>
      <c r="FG203" s="575">
        <v>0</v>
      </c>
      <c r="FH203" s="575">
        <v>0</v>
      </c>
      <c r="FI203" s="575">
        <v>0</v>
      </c>
      <c r="FJ203" s="575">
        <v>0</v>
      </c>
      <c r="FK203" s="575">
        <v>0</v>
      </c>
      <c r="FL203" s="575">
        <v>0</v>
      </c>
      <c r="FM203" s="575">
        <v>0</v>
      </c>
      <c r="FN203" s="575">
        <v>-9.8282171794242083E-3</v>
      </c>
      <c r="FO203" s="575">
        <v>-9.5373107885757587E-3</v>
      </c>
      <c r="FP203" s="575">
        <v>-9.2955025227650229E-3</v>
      </c>
      <c r="FQ203" s="575">
        <v>-9.1052472882438857E-3</v>
      </c>
      <c r="FR203" s="575">
        <v>-8.9604078193826295E-3</v>
      </c>
      <c r="FS203" s="575">
        <v>-8.8536193974256047E-3</v>
      </c>
      <c r="FT203" s="575">
        <v>-8.7762898504912066E-3</v>
      </c>
      <c r="FU203" s="575">
        <v>-8.7198270066978379E-3</v>
      </c>
      <c r="FV203" s="575">
        <v>-8.6817759597936084E-3</v>
      </c>
      <c r="FW203" s="575">
        <v>-8.653544537896924E-3</v>
      </c>
      <c r="FX203" s="575">
        <v>-8.6351327410077814E-3</v>
      </c>
      <c r="FY203" s="575">
        <v>-8.6216307566224105E-3</v>
      </c>
      <c r="FZ203" s="575">
        <v>-8.6130385847408113E-3</v>
      </c>
      <c r="GA203" s="575">
        <v>-8.6056738659851528E-3</v>
      </c>
      <c r="GB203" s="575">
        <v>-8.6019915066073253E-3</v>
      </c>
      <c r="GC203" s="575">
        <v>-8.5983091472294979E-3</v>
      </c>
      <c r="GD203" s="575">
        <v>-8.5970816941035536E-3</v>
      </c>
      <c r="GE203" s="575">
        <v>-8.5958542409776111E-3</v>
      </c>
      <c r="GF203" s="575">
        <v>-8.5946267878516686E-3</v>
      </c>
      <c r="GG203" s="575">
        <v>-8.5933993347257261E-3</v>
      </c>
      <c r="GH203" s="575">
        <v>-8.5933993347257261E-3</v>
      </c>
    </row>
    <row r="204" spans="1:190" x14ac:dyDescent="0.15">
      <c r="A204">
        <f t="shared" si="9"/>
        <v>196</v>
      </c>
      <c r="B204" s="156" t="str">
        <f ca="1">OFFSET(Inputs!$E$10,$A204,0)</f>
        <v>Std B84</v>
      </c>
      <c r="C204" s="44">
        <f ca="1">OFFSET(Inputs!$B$10,$A204,0)</f>
        <v>196</v>
      </c>
      <c r="D204" s="157" t="str">
        <f ca="1">OFFSET(Inputs!$D$10,$A204,0)&amp;" - "&amp;OFFSET(Inputs!$F$10,$A204,0)</f>
        <v xml:space="preserve"> - RNC-Envelope-Wall Insulation</v>
      </c>
      <c r="E204" s="24"/>
      <c r="F204" s="588"/>
      <c r="G204" s="588"/>
      <c r="H204" s="588"/>
      <c r="I204" s="588"/>
      <c r="J204" s="588"/>
      <c r="K204" s="588"/>
      <c r="L204" s="588"/>
      <c r="M204" s="588"/>
      <c r="N204" s="588"/>
      <c r="O204" s="588"/>
      <c r="P204" s="588"/>
      <c r="Q204" s="588"/>
      <c r="R204" s="588"/>
      <c r="S204" s="588"/>
      <c r="T204" s="588"/>
      <c r="U204" s="588"/>
      <c r="V204" s="588"/>
      <c r="W204" s="588"/>
      <c r="X204" s="588"/>
      <c r="Y204" s="588"/>
      <c r="Z204" s="588"/>
      <c r="AA204" s="588"/>
      <c r="AB204" s="588"/>
      <c r="AC204" s="588"/>
      <c r="AD204" s="588"/>
      <c r="AE204" s="588"/>
      <c r="AF204" s="588"/>
      <c r="AG204" s="588"/>
      <c r="AH204" s="588"/>
      <c r="AI204" s="588"/>
      <c r="AJ204" s="147"/>
      <c r="AK204" s="575"/>
      <c r="AL204" s="575"/>
      <c r="AM204" s="575"/>
      <c r="AN204" s="575"/>
      <c r="AO204" s="575"/>
      <c r="AP204" s="575"/>
      <c r="AQ204" s="575"/>
      <c r="AR204" s="575"/>
      <c r="AS204" s="575"/>
      <c r="AT204" s="575"/>
      <c r="AU204" s="575"/>
      <c r="AV204" s="575"/>
      <c r="AW204" s="575"/>
      <c r="AX204" s="575"/>
      <c r="AY204" s="575"/>
      <c r="AZ204" s="575"/>
      <c r="BA204" s="575"/>
      <c r="BB204" s="575"/>
      <c r="BC204" s="575"/>
      <c r="BD204" s="575"/>
      <c r="BE204" s="575"/>
      <c r="BF204" s="575"/>
      <c r="BG204" s="575"/>
      <c r="BH204" s="575"/>
      <c r="BI204" s="575"/>
      <c r="BJ204" s="575"/>
      <c r="BK204" s="575"/>
      <c r="BL204" s="575"/>
      <c r="BM204" s="575"/>
      <c r="BN204" s="575"/>
      <c r="BO204" s="147"/>
      <c r="BP204" s="582"/>
      <c r="BQ204" s="582"/>
      <c r="BR204" s="582"/>
      <c r="BS204" s="582"/>
      <c r="BT204" s="582"/>
      <c r="BU204" s="582"/>
      <c r="BV204" s="582"/>
      <c r="BW204" s="582"/>
      <c r="BX204" s="582"/>
      <c r="BY204" s="582"/>
      <c r="BZ204" s="582"/>
      <c r="CA204" s="582"/>
      <c r="CB204" s="582"/>
      <c r="CC204" s="582"/>
      <c r="CD204" s="582"/>
      <c r="CE204" s="582"/>
      <c r="CF204" s="582"/>
      <c r="CG204" s="582"/>
      <c r="CH204" s="582"/>
      <c r="CI204" s="582"/>
      <c r="CJ204" s="582"/>
      <c r="CK204" s="582"/>
      <c r="CL204" s="582"/>
      <c r="CM204" s="582"/>
      <c r="CN204" s="582"/>
      <c r="CO204" s="582"/>
      <c r="CP204" s="582"/>
      <c r="CQ204" s="582"/>
      <c r="CR204" s="582"/>
      <c r="CS204" s="582"/>
      <c r="CT204" s="218"/>
      <c r="CU204" s="582"/>
      <c r="CV204" s="582"/>
      <c r="CW204" s="582"/>
      <c r="CX204" s="582"/>
      <c r="CY204" s="582"/>
      <c r="CZ204" s="582"/>
      <c r="DA204" s="582"/>
      <c r="DB204" s="582"/>
      <c r="DC204" s="582"/>
      <c r="DD204" s="582"/>
      <c r="DE204" s="582"/>
      <c r="DF204" s="582"/>
      <c r="DG204" s="582"/>
      <c r="DH204" s="582"/>
      <c r="DI204" s="582"/>
      <c r="DJ204" s="582"/>
      <c r="DK204" s="582"/>
      <c r="DL204" s="582"/>
      <c r="DM204" s="582"/>
      <c r="DN204" s="582"/>
      <c r="DO204" s="582"/>
      <c r="DP204" s="582"/>
      <c r="DQ204" s="582"/>
      <c r="DR204" s="582"/>
      <c r="DS204" s="582"/>
      <c r="DT204" s="582"/>
      <c r="DU204" s="582"/>
      <c r="DV204" s="582"/>
      <c r="DW204" s="582"/>
      <c r="DX204" s="582"/>
      <c r="DY204" s="147"/>
      <c r="DZ204" s="575"/>
      <c r="EA204" s="575"/>
      <c r="EB204" s="575"/>
      <c r="EC204" s="575"/>
      <c r="ED204" s="575"/>
      <c r="EE204" s="575"/>
      <c r="EF204" s="575"/>
      <c r="EG204" s="575"/>
      <c r="EH204" s="575"/>
      <c r="EI204" s="575"/>
      <c r="EJ204" s="575"/>
      <c r="EK204" s="575"/>
      <c r="EL204" s="575"/>
      <c r="EM204" s="575"/>
      <c r="EN204" s="575"/>
      <c r="EO204" s="575"/>
      <c r="EP204" s="575"/>
      <c r="EQ204" s="575"/>
      <c r="ER204" s="575"/>
      <c r="ES204" s="575"/>
      <c r="ET204" s="575"/>
      <c r="EU204" s="575"/>
      <c r="EV204" s="575"/>
      <c r="EW204" s="575"/>
      <c r="EX204" s="575"/>
      <c r="EY204" s="575"/>
      <c r="EZ204" s="575"/>
      <c r="FA204" s="575"/>
      <c r="FB204" s="575"/>
      <c r="FC204" s="575"/>
      <c r="FD204" s="147"/>
      <c r="FE204" s="575"/>
      <c r="FF204" s="575"/>
      <c r="FG204" s="575"/>
      <c r="FH204" s="575"/>
      <c r="FI204" s="575"/>
      <c r="FJ204" s="575"/>
      <c r="FK204" s="575"/>
      <c r="FL204" s="575"/>
      <c r="FM204" s="575"/>
      <c r="FN204" s="575"/>
      <c r="FO204" s="575"/>
      <c r="FP204" s="575"/>
      <c r="FQ204" s="575"/>
      <c r="FR204" s="575"/>
      <c r="FS204" s="575"/>
      <c r="FT204" s="575"/>
      <c r="FU204" s="575"/>
      <c r="FV204" s="575"/>
      <c r="FW204" s="575"/>
      <c r="FX204" s="575"/>
      <c r="FY204" s="575"/>
      <c r="FZ204" s="575"/>
      <c r="GA204" s="575"/>
      <c r="GB204" s="575"/>
      <c r="GC204" s="575"/>
      <c r="GD204" s="575"/>
      <c r="GE204" s="575"/>
      <c r="GF204" s="575"/>
      <c r="GG204" s="575"/>
      <c r="GH204" s="575"/>
    </row>
    <row r="205" spans="1:190" x14ac:dyDescent="0.15">
      <c r="A205">
        <f t="shared" si="9"/>
        <v>197</v>
      </c>
      <c r="B205" s="156" t="str">
        <f ca="1">OFFSET(Inputs!$E$10,$A205,0)</f>
        <v>Std B85</v>
      </c>
      <c r="C205" s="44">
        <f ca="1">OFFSET(Inputs!$B$10,$A205,0)</f>
        <v>197</v>
      </c>
      <c r="D205" s="157" t="str">
        <f ca="1">OFFSET(Inputs!$D$10,$A205,0)&amp;" - "&amp;OFFSET(Inputs!$F$10,$A205,0)</f>
        <v xml:space="preserve"> - RNC-Envelope-Fenestration</v>
      </c>
      <c r="E205" s="24"/>
      <c r="F205" s="588"/>
      <c r="G205" s="588"/>
      <c r="H205" s="588"/>
      <c r="I205" s="588"/>
      <c r="J205" s="588"/>
      <c r="K205" s="588"/>
      <c r="L205" s="588"/>
      <c r="M205" s="588"/>
      <c r="N205" s="588"/>
      <c r="O205" s="588"/>
      <c r="P205" s="588"/>
      <c r="Q205" s="588"/>
      <c r="R205" s="588"/>
      <c r="S205" s="588"/>
      <c r="T205" s="588"/>
      <c r="U205" s="588"/>
      <c r="V205" s="588"/>
      <c r="W205" s="588"/>
      <c r="X205" s="588"/>
      <c r="Y205" s="588"/>
      <c r="Z205" s="588"/>
      <c r="AA205" s="588"/>
      <c r="AB205" s="588"/>
      <c r="AC205" s="588"/>
      <c r="AD205" s="588"/>
      <c r="AE205" s="588"/>
      <c r="AF205" s="588"/>
      <c r="AG205" s="588"/>
      <c r="AH205" s="588"/>
      <c r="AI205" s="588"/>
      <c r="AJ205" s="147"/>
      <c r="AK205" s="575"/>
      <c r="AL205" s="575"/>
      <c r="AM205" s="575"/>
      <c r="AN205" s="575"/>
      <c r="AO205" s="575"/>
      <c r="AP205" s="575"/>
      <c r="AQ205" s="575"/>
      <c r="AR205" s="575"/>
      <c r="AS205" s="575"/>
      <c r="AT205" s="575"/>
      <c r="AU205" s="575"/>
      <c r="AV205" s="575"/>
      <c r="AW205" s="575"/>
      <c r="AX205" s="575"/>
      <c r="AY205" s="575"/>
      <c r="AZ205" s="575"/>
      <c r="BA205" s="575"/>
      <c r="BB205" s="575"/>
      <c r="BC205" s="575"/>
      <c r="BD205" s="575"/>
      <c r="BE205" s="575"/>
      <c r="BF205" s="575"/>
      <c r="BG205" s="575"/>
      <c r="BH205" s="575"/>
      <c r="BI205" s="575"/>
      <c r="BJ205" s="575"/>
      <c r="BK205" s="575"/>
      <c r="BL205" s="575"/>
      <c r="BM205" s="575"/>
      <c r="BN205" s="575"/>
      <c r="BO205" s="147"/>
      <c r="BP205" s="582"/>
      <c r="BQ205" s="582"/>
      <c r="BR205" s="582"/>
      <c r="BS205" s="582"/>
      <c r="BT205" s="582"/>
      <c r="BU205" s="582"/>
      <c r="BV205" s="582"/>
      <c r="BW205" s="582"/>
      <c r="BX205" s="582"/>
      <c r="BY205" s="582"/>
      <c r="BZ205" s="582"/>
      <c r="CA205" s="582"/>
      <c r="CB205" s="582"/>
      <c r="CC205" s="582"/>
      <c r="CD205" s="582"/>
      <c r="CE205" s="582"/>
      <c r="CF205" s="582"/>
      <c r="CG205" s="582"/>
      <c r="CH205" s="582"/>
      <c r="CI205" s="582"/>
      <c r="CJ205" s="582"/>
      <c r="CK205" s="582"/>
      <c r="CL205" s="582"/>
      <c r="CM205" s="582"/>
      <c r="CN205" s="582"/>
      <c r="CO205" s="582"/>
      <c r="CP205" s="582"/>
      <c r="CQ205" s="582"/>
      <c r="CR205" s="582"/>
      <c r="CS205" s="582"/>
      <c r="CT205" s="218"/>
      <c r="CU205" s="582"/>
      <c r="CV205" s="582"/>
      <c r="CW205" s="582"/>
      <c r="CX205" s="582"/>
      <c r="CY205" s="582"/>
      <c r="CZ205" s="582"/>
      <c r="DA205" s="582"/>
      <c r="DB205" s="582"/>
      <c r="DC205" s="582"/>
      <c r="DD205" s="582"/>
      <c r="DE205" s="582"/>
      <c r="DF205" s="582"/>
      <c r="DG205" s="582"/>
      <c r="DH205" s="582"/>
      <c r="DI205" s="582"/>
      <c r="DJ205" s="582"/>
      <c r="DK205" s="582"/>
      <c r="DL205" s="582"/>
      <c r="DM205" s="582"/>
      <c r="DN205" s="582"/>
      <c r="DO205" s="582"/>
      <c r="DP205" s="582"/>
      <c r="DQ205" s="582"/>
      <c r="DR205" s="582"/>
      <c r="DS205" s="582"/>
      <c r="DT205" s="582"/>
      <c r="DU205" s="582"/>
      <c r="DV205" s="582"/>
      <c r="DW205" s="582"/>
      <c r="DX205" s="582"/>
      <c r="DY205" s="147"/>
      <c r="DZ205" s="575"/>
      <c r="EA205" s="575"/>
      <c r="EB205" s="575"/>
      <c r="EC205" s="575"/>
      <c r="ED205" s="575"/>
      <c r="EE205" s="575"/>
      <c r="EF205" s="575"/>
      <c r="EG205" s="575"/>
      <c r="EH205" s="575"/>
      <c r="EI205" s="575"/>
      <c r="EJ205" s="575"/>
      <c r="EK205" s="575"/>
      <c r="EL205" s="575"/>
      <c r="EM205" s="575"/>
      <c r="EN205" s="575"/>
      <c r="EO205" s="575"/>
      <c r="EP205" s="575"/>
      <c r="EQ205" s="575"/>
      <c r="ER205" s="575"/>
      <c r="ES205" s="575"/>
      <c r="ET205" s="575"/>
      <c r="EU205" s="575"/>
      <c r="EV205" s="575"/>
      <c r="EW205" s="575"/>
      <c r="EX205" s="575"/>
      <c r="EY205" s="575"/>
      <c r="EZ205" s="575"/>
      <c r="FA205" s="575"/>
      <c r="FB205" s="575"/>
      <c r="FC205" s="575"/>
      <c r="FD205" s="147"/>
      <c r="FE205" s="575"/>
      <c r="FF205" s="575"/>
      <c r="FG205" s="575"/>
      <c r="FH205" s="575"/>
      <c r="FI205" s="575"/>
      <c r="FJ205" s="575"/>
      <c r="FK205" s="575"/>
      <c r="FL205" s="575"/>
      <c r="FM205" s="575"/>
      <c r="FN205" s="575"/>
      <c r="FO205" s="575"/>
      <c r="FP205" s="575"/>
      <c r="FQ205" s="575"/>
      <c r="FR205" s="575"/>
      <c r="FS205" s="575"/>
      <c r="FT205" s="575"/>
      <c r="FU205" s="575"/>
      <c r="FV205" s="575"/>
      <c r="FW205" s="575"/>
      <c r="FX205" s="575"/>
      <c r="FY205" s="575"/>
      <c r="FZ205" s="575"/>
      <c r="GA205" s="575"/>
      <c r="GB205" s="575"/>
      <c r="GC205" s="575"/>
      <c r="GD205" s="575"/>
      <c r="GE205" s="575"/>
      <c r="GF205" s="575"/>
      <c r="GG205" s="575"/>
      <c r="GH205" s="575"/>
    </row>
    <row r="206" spans="1:190" x14ac:dyDescent="0.15">
      <c r="A206">
        <f t="shared" si="9"/>
        <v>198</v>
      </c>
      <c r="B206" s="156" t="str">
        <f ca="1">OFFSET(Inputs!$E$10,$A206,0)</f>
        <v>Std B86</v>
      </c>
      <c r="C206" s="44">
        <f ca="1">OFFSET(Inputs!$B$10,$A206,0)</f>
        <v>198</v>
      </c>
      <c r="D206" s="157" t="str">
        <f ca="1">OFFSET(Inputs!$D$10,$A206,0)&amp;" - "&amp;OFFSET(Inputs!$F$10,$A206,0)</f>
        <v xml:space="preserve"> - RNC-Envelope-Roof Envelope</v>
      </c>
      <c r="E206" s="24"/>
      <c r="F206" s="588"/>
      <c r="G206" s="588"/>
      <c r="H206" s="588"/>
      <c r="I206" s="588"/>
      <c r="J206" s="588"/>
      <c r="K206" s="588"/>
      <c r="L206" s="588"/>
      <c r="M206" s="588"/>
      <c r="N206" s="588"/>
      <c r="O206" s="588"/>
      <c r="P206" s="588"/>
      <c r="Q206" s="588"/>
      <c r="R206" s="588"/>
      <c r="S206" s="588"/>
      <c r="T206" s="588"/>
      <c r="U206" s="588"/>
      <c r="V206" s="588"/>
      <c r="W206" s="588"/>
      <c r="X206" s="588"/>
      <c r="Y206" s="588"/>
      <c r="Z206" s="588"/>
      <c r="AA206" s="588"/>
      <c r="AB206" s="588"/>
      <c r="AC206" s="588"/>
      <c r="AD206" s="588"/>
      <c r="AE206" s="588"/>
      <c r="AF206" s="588"/>
      <c r="AG206" s="588"/>
      <c r="AH206" s="588"/>
      <c r="AI206" s="588"/>
      <c r="AJ206" s="147"/>
      <c r="AK206" s="575"/>
      <c r="AL206" s="575"/>
      <c r="AM206" s="575"/>
      <c r="AN206" s="575"/>
      <c r="AO206" s="575"/>
      <c r="AP206" s="575"/>
      <c r="AQ206" s="575"/>
      <c r="AR206" s="575"/>
      <c r="AS206" s="575"/>
      <c r="AT206" s="575"/>
      <c r="AU206" s="575"/>
      <c r="AV206" s="575"/>
      <c r="AW206" s="575"/>
      <c r="AX206" s="575"/>
      <c r="AY206" s="575"/>
      <c r="AZ206" s="575"/>
      <c r="BA206" s="575"/>
      <c r="BB206" s="575"/>
      <c r="BC206" s="575"/>
      <c r="BD206" s="575"/>
      <c r="BE206" s="575"/>
      <c r="BF206" s="575"/>
      <c r="BG206" s="575"/>
      <c r="BH206" s="575"/>
      <c r="BI206" s="575"/>
      <c r="BJ206" s="575"/>
      <c r="BK206" s="575"/>
      <c r="BL206" s="575"/>
      <c r="BM206" s="575"/>
      <c r="BN206" s="575"/>
      <c r="BO206" s="147"/>
      <c r="BP206" s="582"/>
      <c r="BQ206" s="582"/>
      <c r="BR206" s="582"/>
      <c r="BS206" s="582"/>
      <c r="BT206" s="582"/>
      <c r="BU206" s="582"/>
      <c r="BV206" s="582"/>
      <c r="BW206" s="582"/>
      <c r="BX206" s="582"/>
      <c r="BY206" s="582"/>
      <c r="BZ206" s="582"/>
      <c r="CA206" s="582"/>
      <c r="CB206" s="582"/>
      <c r="CC206" s="582"/>
      <c r="CD206" s="582"/>
      <c r="CE206" s="582"/>
      <c r="CF206" s="582"/>
      <c r="CG206" s="582"/>
      <c r="CH206" s="582"/>
      <c r="CI206" s="582"/>
      <c r="CJ206" s="582"/>
      <c r="CK206" s="582"/>
      <c r="CL206" s="582"/>
      <c r="CM206" s="582"/>
      <c r="CN206" s="582"/>
      <c r="CO206" s="582"/>
      <c r="CP206" s="582"/>
      <c r="CQ206" s="582"/>
      <c r="CR206" s="582"/>
      <c r="CS206" s="582"/>
      <c r="CT206" s="218"/>
      <c r="CU206" s="582"/>
      <c r="CV206" s="582"/>
      <c r="CW206" s="582"/>
      <c r="CX206" s="582"/>
      <c r="CY206" s="582"/>
      <c r="CZ206" s="582"/>
      <c r="DA206" s="582"/>
      <c r="DB206" s="582"/>
      <c r="DC206" s="582"/>
      <c r="DD206" s="582"/>
      <c r="DE206" s="582"/>
      <c r="DF206" s="582"/>
      <c r="DG206" s="582"/>
      <c r="DH206" s="582"/>
      <c r="DI206" s="582"/>
      <c r="DJ206" s="582"/>
      <c r="DK206" s="582"/>
      <c r="DL206" s="582"/>
      <c r="DM206" s="582"/>
      <c r="DN206" s="582"/>
      <c r="DO206" s="582"/>
      <c r="DP206" s="582"/>
      <c r="DQ206" s="582"/>
      <c r="DR206" s="582"/>
      <c r="DS206" s="582"/>
      <c r="DT206" s="582"/>
      <c r="DU206" s="582"/>
      <c r="DV206" s="582"/>
      <c r="DW206" s="582"/>
      <c r="DX206" s="582"/>
      <c r="DY206" s="147"/>
      <c r="DZ206" s="575"/>
      <c r="EA206" s="575"/>
      <c r="EB206" s="575"/>
      <c r="EC206" s="575"/>
      <c r="ED206" s="575"/>
      <c r="EE206" s="575"/>
      <c r="EF206" s="575"/>
      <c r="EG206" s="575"/>
      <c r="EH206" s="575"/>
      <c r="EI206" s="575"/>
      <c r="EJ206" s="575"/>
      <c r="EK206" s="575"/>
      <c r="EL206" s="575"/>
      <c r="EM206" s="575"/>
      <c r="EN206" s="575"/>
      <c r="EO206" s="575"/>
      <c r="EP206" s="575"/>
      <c r="EQ206" s="575"/>
      <c r="ER206" s="575"/>
      <c r="ES206" s="575"/>
      <c r="ET206" s="575"/>
      <c r="EU206" s="575"/>
      <c r="EV206" s="575"/>
      <c r="EW206" s="575"/>
      <c r="EX206" s="575"/>
      <c r="EY206" s="575"/>
      <c r="EZ206" s="575"/>
      <c r="FA206" s="575"/>
      <c r="FB206" s="575"/>
      <c r="FC206" s="575"/>
      <c r="FD206" s="147"/>
      <c r="FE206" s="575"/>
      <c r="FF206" s="575"/>
      <c r="FG206" s="575"/>
      <c r="FH206" s="575"/>
      <c r="FI206" s="575"/>
      <c r="FJ206" s="575"/>
      <c r="FK206" s="575"/>
      <c r="FL206" s="575"/>
      <c r="FM206" s="575"/>
      <c r="FN206" s="575"/>
      <c r="FO206" s="575"/>
      <c r="FP206" s="575"/>
      <c r="FQ206" s="575"/>
      <c r="FR206" s="575"/>
      <c r="FS206" s="575"/>
      <c r="FT206" s="575"/>
      <c r="FU206" s="575"/>
      <c r="FV206" s="575"/>
      <c r="FW206" s="575"/>
      <c r="FX206" s="575"/>
      <c r="FY206" s="575"/>
      <c r="FZ206" s="575"/>
      <c r="GA206" s="575"/>
      <c r="GB206" s="575"/>
      <c r="GC206" s="575"/>
      <c r="GD206" s="575"/>
      <c r="GE206" s="575"/>
      <c r="GF206" s="575"/>
      <c r="GG206" s="575"/>
      <c r="GH206" s="575"/>
    </row>
    <row r="207" spans="1:190" x14ac:dyDescent="0.15">
      <c r="A207">
        <f t="shared" si="9"/>
        <v>199</v>
      </c>
      <c r="B207" s="156" t="str">
        <f ca="1">OFFSET(Inputs!$E$10,$A207,0)</f>
        <v>Std B87</v>
      </c>
      <c r="C207" s="44">
        <f ca="1">OFFSET(Inputs!$B$10,$A207,0)</f>
        <v>199</v>
      </c>
      <c r="D207" s="157" t="str">
        <f ca="1">OFFSET(Inputs!$D$10,$A207,0)&amp;" - "&amp;OFFSET(Inputs!$F$10,$A207,0)</f>
        <v xml:space="preserve"> - RNC-Envelope-Advanced Envelope</v>
      </c>
      <c r="E207" s="24"/>
      <c r="F207" s="588"/>
      <c r="G207" s="588"/>
      <c r="H207" s="588"/>
      <c r="I207" s="588"/>
      <c r="J207" s="588"/>
      <c r="K207" s="588"/>
      <c r="L207" s="588"/>
      <c r="M207" s="588"/>
      <c r="N207" s="588"/>
      <c r="O207" s="588"/>
      <c r="P207" s="588"/>
      <c r="Q207" s="588"/>
      <c r="R207" s="588"/>
      <c r="S207" s="588"/>
      <c r="T207" s="588"/>
      <c r="U207" s="588"/>
      <c r="V207" s="588"/>
      <c r="W207" s="588"/>
      <c r="X207" s="588"/>
      <c r="Y207" s="588"/>
      <c r="Z207" s="588"/>
      <c r="AA207" s="588"/>
      <c r="AB207" s="588"/>
      <c r="AC207" s="588"/>
      <c r="AD207" s="588"/>
      <c r="AE207" s="588"/>
      <c r="AF207" s="588"/>
      <c r="AG207" s="588"/>
      <c r="AH207" s="588"/>
      <c r="AI207" s="588"/>
      <c r="AJ207" s="147"/>
      <c r="AK207" s="575"/>
      <c r="AL207" s="575"/>
      <c r="AM207" s="575"/>
      <c r="AN207" s="575"/>
      <c r="AO207" s="575"/>
      <c r="AP207" s="575"/>
      <c r="AQ207" s="575"/>
      <c r="AR207" s="575"/>
      <c r="AS207" s="575"/>
      <c r="AT207" s="575"/>
      <c r="AU207" s="575"/>
      <c r="AV207" s="575"/>
      <c r="AW207" s="575"/>
      <c r="AX207" s="575"/>
      <c r="AY207" s="575"/>
      <c r="AZ207" s="575"/>
      <c r="BA207" s="575"/>
      <c r="BB207" s="575"/>
      <c r="BC207" s="575"/>
      <c r="BD207" s="575"/>
      <c r="BE207" s="575"/>
      <c r="BF207" s="575"/>
      <c r="BG207" s="575"/>
      <c r="BH207" s="575"/>
      <c r="BI207" s="575"/>
      <c r="BJ207" s="575"/>
      <c r="BK207" s="575"/>
      <c r="BL207" s="575"/>
      <c r="BM207" s="575"/>
      <c r="BN207" s="575"/>
      <c r="BO207" s="147"/>
      <c r="BP207" s="582"/>
      <c r="BQ207" s="582"/>
      <c r="BR207" s="582"/>
      <c r="BS207" s="582"/>
      <c r="BT207" s="582"/>
      <c r="BU207" s="582"/>
      <c r="BV207" s="582"/>
      <c r="BW207" s="582"/>
      <c r="BX207" s="582"/>
      <c r="BY207" s="582"/>
      <c r="BZ207" s="582"/>
      <c r="CA207" s="582"/>
      <c r="CB207" s="582"/>
      <c r="CC207" s="582"/>
      <c r="CD207" s="582"/>
      <c r="CE207" s="582"/>
      <c r="CF207" s="582"/>
      <c r="CG207" s="582"/>
      <c r="CH207" s="582"/>
      <c r="CI207" s="582"/>
      <c r="CJ207" s="582"/>
      <c r="CK207" s="582"/>
      <c r="CL207" s="582"/>
      <c r="CM207" s="582"/>
      <c r="CN207" s="582"/>
      <c r="CO207" s="582"/>
      <c r="CP207" s="582"/>
      <c r="CQ207" s="582"/>
      <c r="CR207" s="582"/>
      <c r="CS207" s="582"/>
      <c r="CT207" s="218"/>
      <c r="CU207" s="582"/>
      <c r="CV207" s="582"/>
      <c r="CW207" s="582"/>
      <c r="CX207" s="582"/>
      <c r="CY207" s="582"/>
      <c r="CZ207" s="582"/>
      <c r="DA207" s="582"/>
      <c r="DB207" s="582"/>
      <c r="DC207" s="582"/>
      <c r="DD207" s="582"/>
      <c r="DE207" s="582"/>
      <c r="DF207" s="582"/>
      <c r="DG207" s="582"/>
      <c r="DH207" s="582"/>
      <c r="DI207" s="582"/>
      <c r="DJ207" s="582"/>
      <c r="DK207" s="582"/>
      <c r="DL207" s="582"/>
      <c r="DM207" s="582"/>
      <c r="DN207" s="582"/>
      <c r="DO207" s="582"/>
      <c r="DP207" s="582"/>
      <c r="DQ207" s="582"/>
      <c r="DR207" s="582"/>
      <c r="DS207" s="582"/>
      <c r="DT207" s="582"/>
      <c r="DU207" s="582"/>
      <c r="DV207" s="582"/>
      <c r="DW207" s="582"/>
      <c r="DX207" s="582"/>
      <c r="DY207" s="147"/>
      <c r="DZ207" s="575"/>
      <c r="EA207" s="575"/>
      <c r="EB207" s="575"/>
      <c r="EC207" s="575"/>
      <c r="ED207" s="575"/>
      <c r="EE207" s="575"/>
      <c r="EF207" s="575"/>
      <c r="EG207" s="575"/>
      <c r="EH207" s="575"/>
      <c r="EI207" s="575"/>
      <c r="EJ207" s="575"/>
      <c r="EK207" s="575"/>
      <c r="EL207" s="575"/>
      <c r="EM207" s="575"/>
      <c r="EN207" s="575"/>
      <c r="EO207" s="575"/>
      <c r="EP207" s="575"/>
      <c r="EQ207" s="575"/>
      <c r="ER207" s="575"/>
      <c r="ES207" s="575"/>
      <c r="ET207" s="575"/>
      <c r="EU207" s="575"/>
      <c r="EV207" s="575"/>
      <c r="EW207" s="575"/>
      <c r="EX207" s="575"/>
      <c r="EY207" s="575"/>
      <c r="EZ207" s="575"/>
      <c r="FA207" s="575"/>
      <c r="FB207" s="575"/>
      <c r="FC207" s="575"/>
      <c r="FD207" s="147"/>
      <c r="FE207" s="575"/>
      <c r="FF207" s="575"/>
      <c r="FG207" s="575"/>
      <c r="FH207" s="575"/>
      <c r="FI207" s="575"/>
      <c r="FJ207" s="575"/>
      <c r="FK207" s="575"/>
      <c r="FL207" s="575"/>
      <c r="FM207" s="575"/>
      <c r="FN207" s="575"/>
      <c r="FO207" s="575"/>
      <c r="FP207" s="575"/>
      <c r="FQ207" s="575"/>
      <c r="FR207" s="575"/>
      <c r="FS207" s="575"/>
      <c r="FT207" s="575"/>
      <c r="FU207" s="575"/>
      <c r="FV207" s="575"/>
      <c r="FW207" s="575"/>
      <c r="FX207" s="575"/>
      <c r="FY207" s="575"/>
      <c r="FZ207" s="575"/>
      <c r="GA207" s="575"/>
      <c r="GB207" s="575"/>
      <c r="GC207" s="575"/>
      <c r="GD207" s="575"/>
      <c r="GE207" s="575"/>
      <c r="GF207" s="575"/>
      <c r="GG207" s="575"/>
      <c r="GH207" s="575"/>
    </row>
    <row r="208" spans="1:190" x14ac:dyDescent="0.15">
      <c r="A208">
        <f t="shared" si="9"/>
        <v>200</v>
      </c>
      <c r="B208" s="156" t="str">
        <f ca="1">OFFSET(Inputs!$E$10,$A208,0)</f>
        <v>Std B88</v>
      </c>
      <c r="C208" s="44">
        <f ca="1">OFFSET(Inputs!$B$10,$A208,0)</f>
        <v>200</v>
      </c>
      <c r="D208" s="157" t="str">
        <f ca="1">OFFSET(Inputs!$D$10,$A208,0)&amp;" - "&amp;OFFSET(Inputs!$F$10,$A208,0)</f>
        <v xml:space="preserve"> - RNC-HVAC-Whole House Fans</v>
      </c>
      <c r="E208" s="24"/>
      <c r="F208" s="588"/>
      <c r="G208" s="588"/>
      <c r="H208" s="588"/>
      <c r="I208" s="588"/>
      <c r="J208" s="588"/>
      <c r="K208" s="588"/>
      <c r="L208" s="588"/>
      <c r="M208" s="588"/>
      <c r="N208" s="588"/>
      <c r="O208" s="588"/>
      <c r="P208" s="588"/>
      <c r="Q208" s="588"/>
      <c r="R208" s="588"/>
      <c r="S208" s="588"/>
      <c r="T208" s="588"/>
      <c r="U208" s="588"/>
      <c r="V208" s="588"/>
      <c r="W208" s="588"/>
      <c r="X208" s="588"/>
      <c r="Y208" s="588"/>
      <c r="Z208" s="588"/>
      <c r="AA208" s="588"/>
      <c r="AB208" s="588"/>
      <c r="AC208" s="588"/>
      <c r="AD208" s="588"/>
      <c r="AE208" s="588"/>
      <c r="AF208" s="588"/>
      <c r="AG208" s="588"/>
      <c r="AH208" s="588"/>
      <c r="AI208" s="588"/>
      <c r="AJ208" s="147"/>
      <c r="AK208" s="575"/>
      <c r="AL208" s="575"/>
      <c r="AM208" s="575"/>
      <c r="AN208" s="575"/>
      <c r="AO208" s="575"/>
      <c r="AP208" s="575"/>
      <c r="AQ208" s="575"/>
      <c r="AR208" s="575"/>
      <c r="AS208" s="575"/>
      <c r="AT208" s="575"/>
      <c r="AU208" s="575"/>
      <c r="AV208" s="575"/>
      <c r="AW208" s="575"/>
      <c r="AX208" s="575"/>
      <c r="AY208" s="575"/>
      <c r="AZ208" s="575"/>
      <c r="BA208" s="575"/>
      <c r="BB208" s="575"/>
      <c r="BC208" s="575"/>
      <c r="BD208" s="575"/>
      <c r="BE208" s="575"/>
      <c r="BF208" s="575"/>
      <c r="BG208" s="575"/>
      <c r="BH208" s="575"/>
      <c r="BI208" s="575"/>
      <c r="BJ208" s="575"/>
      <c r="BK208" s="575"/>
      <c r="BL208" s="575"/>
      <c r="BM208" s="575"/>
      <c r="BN208" s="575"/>
      <c r="BO208" s="147"/>
      <c r="BP208" s="582"/>
      <c r="BQ208" s="582"/>
      <c r="BR208" s="582"/>
      <c r="BS208" s="582"/>
      <c r="BT208" s="582"/>
      <c r="BU208" s="582"/>
      <c r="BV208" s="582"/>
      <c r="BW208" s="582"/>
      <c r="BX208" s="582"/>
      <c r="BY208" s="582"/>
      <c r="BZ208" s="582"/>
      <c r="CA208" s="582"/>
      <c r="CB208" s="582"/>
      <c r="CC208" s="582"/>
      <c r="CD208" s="582"/>
      <c r="CE208" s="582"/>
      <c r="CF208" s="582"/>
      <c r="CG208" s="582"/>
      <c r="CH208" s="582"/>
      <c r="CI208" s="582"/>
      <c r="CJ208" s="582"/>
      <c r="CK208" s="582"/>
      <c r="CL208" s="582"/>
      <c r="CM208" s="582"/>
      <c r="CN208" s="582"/>
      <c r="CO208" s="582"/>
      <c r="CP208" s="582"/>
      <c r="CQ208" s="582"/>
      <c r="CR208" s="582"/>
      <c r="CS208" s="582"/>
      <c r="CT208" s="218"/>
      <c r="CU208" s="582"/>
      <c r="CV208" s="582"/>
      <c r="CW208" s="582"/>
      <c r="CX208" s="582"/>
      <c r="CY208" s="582"/>
      <c r="CZ208" s="582"/>
      <c r="DA208" s="582"/>
      <c r="DB208" s="582"/>
      <c r="DC208" s="582"/>
      <c r="DD208" s="582"/>
      <c r="DE208" s="582"/>
      <c r="DF208" s="582"/>
      <c r="DG208" s="582"/>
      <c r="DH208" s="582"/>
      <c r="DI208" s="582"/>
      <c r="DJ208" s="582"/>
      <c r="DK208" s="582"/>
      <c r="DL208" s="582"/>
      <c r="DM208" s="582"/>
      <c r="DN208" s="582"/>
      <c r="DO208" s="582"/>
      <c r="DP208" s="582"/>
      <c r="DQ208" s="582"/>
      <c r="DR208" s="582"/>
      <c r="DS208" s="582"/>
      <c r="DT208" s="582"/>
      <c r="DU208" s="582"/>
      <c r="DV208" s="582"/>
      <c r="DW208" s="582"/>
      <c r="DX208" s="582"/>
      <c r="DY208" s="147"/>
      <c r="DZ208" s="575"/>
      <c r="EA208" s="575"/>
      <c r="EB208" s="575"/>
      <c r="EC208" s="575"/>
      <c r="ED208" s="575"/>
      <c r="EE208" s="575"/>
      <c r="EF208" s="575"/>
      <c r="EG208" s="575"/>
      <c r="EH208" s="575"/>
      <c r="EI208" s="575"/>
      <c r="EJ208" s="575"/>
      <c r="EK208" s="575"/>
      <c r="EL208" s="575"/>
      <c r="EM208" s="575"/>
      <c r="EN208" s="575"/>
      <c r="EO208" s="575"/>
      <c r="EP208" s="575"/>
      <c r="EQ208" s="575"/>
      <c r="ER208" s="575"/>
      <c r="ES208" s="575"/>
      <c r="ET208" s="575"/>
      <c r="EU208" s="575"/>
      <c r="EV208" s="575"/>
      <c r="EW208" s="575"/>
      <c r="EX208" s="575"/>
      <c r="EY208" s="575"/>
      <c r="EZ208" s="575"/>
      <c r="FA208" s="575"/>
      <c r="FB208" s="575"/>
      <c r="FC208" s="575"/>
      <c r="FD208" s="147"/>
      <c r="FE208" s="575"/>
      <c r="FF208" s="575"/>
      <c r="FG208" s="575"/>
      <c r="FH208" s="575"/>
      <c r="FI208" s="575"/>
      <c r="FJ208" s="575"/>
      <c r="FK208" s="575"/>
      <c r="FL208" s="575"/>
      <c r="FM208" s="575"/>
      <c r="FN208" s="575"/>
      <c r="FO208" s="575"/>
      <c r="FP208" s="575"/>
      <c r="FQ208" s="575"/>
      <c r="FR208" s="575"/>
      <c r="FS208" s="575"/>
      <c r="FT208" s="575"/>
      <c r="FU208" s="575"/>
      <c r="FV208" s="575"/>
      <c r="FW208" s="575"/>
      <c r="FX208" s="575"/>
      <c r="FY208" s="575"/>
      <c r="FZ208" s="575"/>
      <c r="GA208" s="575"/>
      <c r="GB208" s="575"/>
      <c r="GC208" s="575"/>
      <c r="GD208" s="575"/>
      <c r="GE208" s="575"/>
      <c r="GF208" s="575"/>
      <c r="GG208" s="575"/>
      <c r="GH208" s="575"/>
    </row>
    <row r="209" spans="1:190" x14ac:dyDescent="0.15">
      <c r="A209">
        <f t="shared" si="9"/>
        <v>201</v>
      </c>
      <c r="B209" s="156" t="str">
        <f ca="1">OFFSET(Inputs!$E$10,$A209,0)</f>
        <v>Std B89</v>
      </c>
      <c r="C209" s="44">
        <f ca="1">OFFSET(Inputs!$B$10,$A209,0)</f>
        <v>201</v>
      </c>
      <c r="D209" s="157" t="str">
        <f ca="1">OFFSET(Inputs!$D$10,$A209,0)&amp;" - "&amp;OFFSET(Inputs!$F$10,$A209,0)</f>
        <v xml:space="preserve"> - RNC-HVAC-Zoned AC</v>
      </c>
      <c r="E209" s="24"/>
      <c r="F209" s="588"/>
      <c r="G209" s="588"/>
      <c r="H209" s="588"/>
      <c r="I209" s="588"/>
      <c r="J209" s="588"/>
      <c r="K209" s="588"/>
      <c r="L209" s="588"/>
      <c r="M209" s="588"/>
      <c r="N209" s="588"/>
      <c r="O209" s="588"/>
      <c r="P209" s="588"/>
      <c r="Q209" s="588"/>
      <c r="R209" s="588"/>
      <c r="S209" s="588"/>
      <c r="T209" s="588"/>
      <c r="U209" s="588"/>
      <c r="V209" s="588"/>
      <c r="W209" s="588"/>
      <c r="X209" s="588"/>
      <c r="Y209" s="588"/>
      <c r="Z209" s="588"/>
      <c r="AA209" s="588"/>
      <c r="AB209" s="588"/>
      <c r="AC209" s="588"/>
      <c r="AD209" s="588"/>
      <c r="AE209" s="588"/>
      <c r="AF209" s="588"/>
      <c r="AG209" s="588"/>
      <c r="AH209" s="588"/>
      <c r="AI209" s="588"/>
      <c r="AJ209" s="147"/>
      <c r="AK209" s="575"/>
      <c r="AL209" s="575"/>
      <c r="AM209" s="575"/>
      <c r="AN209" s="575"/>
      <c r="AO209" s="575"/>
      <c r="AP209" s="575"/>
      <c r="AQ209" s="575"/>
      <c r="AR209" s="575"/>
      <c r="AS209" s="575"/>
      <c r="AT209" s="575"/>
      <c r="AU209" s="575"/>
      <c r="AV209" s="575"/>
      <c r="AW209" s="575"/>
      <c r="AX209" s="575"/>
      <c r="AY209" s="575"/>
      <c r="AZ209" s="575"/>
      <c r="BA209" s="575"/>
      <c r="BB209" s="575"/>
      <c r="BC209" s="575"/>
      <c r="BD209" s="575"/>
      <c r="BE209" s="575"/>
      <c r="BF209" s="575"/>
      <c r="BG209" s="575"/>
      <c r="BH209" s="575"/>
      <c r="BI209" s="575"/>
      <c r="BJ209" s="575"/>
      <c r="BK209" s="575"/>
      <c r="BL209" s="575"/>
      <c r="BM209" s="575"/>
      <c r="BN209" s="575"/>
      <c r="BO209" s="147"/>
      <c r="BP209" s="582"/>
      <c r="BQ209" s="582"/>
      <c r="BR209" s="582"/>
      <c r="BS209" s="582"/>
      <c r="BT209" s="582"/>
      <c r="BU209" s="582"/>
      <c r="BV209" s="582"/>
      <c r="BW209" s="582"/>
      <c r="BX209" s="582"/>
      <c r="BY209" s="582"/>
      <c r="BZ209" s="582"/>
      <c r="CA209" s="582"/>
      <c r="CB209" s="582"/>
      <c r="CC209" s="582"/>
      <c r="CD209" s="582"/>
      <c r="CE209" s="582"/>
      <c r="CF209" s="582"/>
      <c r="CG209" s="582"/>
      <c r="CH209" s="582"/>
      <c r="CI209" s="582"/>
      <c r="CJ209" s="582"/>
      <c r="CK209" s="582"/>
      <c r="CL209" s="582"/>
      <c r="CM209" s="582"/>
      <c r="CN209" s="582"/>
      <c r="CO209" s="582"/>
      <c r="CP209" s="582"/>
      <c r="CQ209" s="582"/>
      <c r="CR209" s="582"/>
      <c r="CS209" s="582"/>
      <c r="CT209" s="218"/>
      <c r="CU209" s="582"/>
      <c r="CV209" s="582"/>
      <c r="CW209" s="582"/>
      <c r="CX209" s="582"/>
      <c r="CY209" s="582"/>
      <c r="CZ209" s="582"/>
      <c r="DA209" s="582"/>
      <c r="DB209" s="582"/>
      <c r="DC209" s="582"/>
      <c r="DD209" s="582"/>
      <c r="DE209" s="582"/>
      <c r="DF209" s="582"/>
      <c r="DG209" s="582"/>
      <c r="DH209" s="582"/>
      <c r="DI209" s="582"/>
      <c r="DJ209" s="582"/>
      <c r="DK209" s="582"/>
      <c r="DL209" s="582"/>
      <c r="DM209" s="582"/>
      <c r="DN209" s="582"/>
      <c r="DO209" s="582"/>
      <c r="DP209" s="582"/>
      <c r="DQ209" s="582"/>
      <c r="DR209" s="582"/>
      <c r="DS209" s="582"/>
      <c r="DT209" s="582"/>
      <c r="DU209" s="582"/>
      <c r="DV209" s="582"/>
      <c r="DW209" s="582"/>
      <c r="DX209" s="582"/>
      <c r="DY209" s="147"/>
      <c r="DZ209" s="575"/>
      <c r="EA209" s="575"/>
      <c r="EB209" s="575"/>
      <c r="EC209" s="575"/>
      <c r="ED209" s="575"/>
      <c r="EE209" s="575"/>
      <c r="EF209" s="575"/>
      <c r="EG209" s="575"/>
      <c r="EH209" s="575"/>
      <c r="EI209" s="575"/>
      <c r="EJ209" s="575"/>
      <c r="EK209" s="575"/>
      <c r="EL209" s="575"/>
      <c r="EM209" s="575"/>
      <c r="EN209" s="575"/>
      <c r="EO209" s="575"/>
      <c r="EP209" s="575"/>
      <c r="EQ209" s="575"/>
      <c r="ER209" s="575"/>
      <c r="ES209" s="575"/>
      <c r="ET209" s="575"/>
      <c r="EU209" s="575"/>
      <c r="EV209" s="575"/>
      <c r="EW209" s="575"/>
      <c r="EX209" s="575"/>
      <c r="EY209" s="575"/>
      <c r="EZ209" s="575"/>
      <c r="FA209" s="575"/>
      <c r="FB209" s="575"/>
      <c r="FC209" s="575"/>
      <c r="FD209" s="147"/>
      <c r="FE209" s="575"/>
      <c r="FF209" s="575"/>
      <c r="FG209" s="575"/>
      <c r="FH209" s="575"/>
      <c r="FI209" s="575"/>
      <c r="FJ209" s="575"/>
      <c r="FK209" s="575"/>
      <c r="FL209" s="575"/>
      <c r="FM209" s="575"/>
      <c r="FN209" s="575"/>
      <c r="FO209" s="575"/>
      <c r="FP209" s="575"/>
      <c r="FQ209" s="575"/>
      <c r="FR209" s="575"/>
      <c r="FS209" s="575"/>
      <c r="FT209" s="575"/>
      <c r="FU209" s="575"/>
      <c r="FV209" s="575"/>
      <c r="FW209" s="575"/>
      <c r="FX209" s="575"/>
      <c r="FY209" s="575"/>
      <c r="FZ209" s="575"/>
      <c r="GA209" s="575"/>
      <c r="GB209" s="575"/>
      <c r="GC209" s="575"/>
      <c r="GD209" s="575"/>
      <c r="GE209" s="575"/>
      <c r="GF209" s="575"/>
      <c r="GG209" s="575"/>
      <c r="GH209" s="575"/>
    </row>
    <row r="210" spans="1:190" x14ac:dyDescent="0.15">
      <c r="A210">
        <f t="shared" si="9"/>
        <v>202</v>
      </c>
      <c r="B210" s="156" t="str">
        <f ca="1">OFFSET(Inputs!$E$10,$A210,0)</f>
        <v>Std B90</v>
      </c>
      <c r="C210" s="44">
        <f ca="1">OFFSET(Inputs!$B$10,$A210,0)</f>
        <v>202</v>
      </c>
      <c r="D210" s="157" t="str">
        <f ca="1">OFFSET(Inputs!$D$10,$A210,0)&amp;" - "&amp;OFFSET(Inputs!$F$10,$A210,0)</f>
        <v xml:space="preserve"> - RNC-HVAC-Duct</v>
      </c>
      <c r="E210" s="24"/>
      <c r="F210" s="588"/>
      <c r="G210" s="588"/>
      <c r="H210" s="588"/>
      <c r="I210" s="588"/>
      <c r="J210" s="588"/>
      <c r="K210" s="588"/>
      <c r="L210" s="588"/>
      <c r="M210" s="588"/>
      <c r="N210" s="588"/>
      <c r="O210" s="588"/>
      <c r="P210" s="588"/>
      <c r="Q210" s="588"/>
      <c r="R210" s="588"/>
      <c r="S210" s="588"/>
      <c r="T210" s="588"/>
      <c r="U210" s="588"/>
      <c r="V210" s="588"/>
      <c r="W210" s="588"/>
      <c r="X210" s="588"/>
      <c r="Y210" s="588"/>
      <c r="Z210" s="588"/>
      <c r="AA210" s="588"/>
      <c r="AB210" s="588"/>
      <c r="AC210" s="588"/>
      <c r="AD210" s="588"/>
      <c r="AE210" s="588"/>
      <c r="AF210" s="588"/>
      <c r="AG210" s="588"/>
      <c r="AH210" s="588"/>
      <c r="AI210" s="588"/>
      <c r="AJ210" s="147"/>
      <c r="AK210" s="575"/>
      <c r="AL210" s="575"/>
      <c r="AM210" s="575"/>
      <c r="AN210" s="575"/>
      <c r="AO210" s="575"/>
      <c r="AP210" s="575"/>
      <c r="AQ210" s="575"/>
      <c r="AR210" s="575"/>
      <c r="AS210" s="575"/>
      <c r="AT210" s="575"/>
      <c r="AU210" s="575"/>
      <c r="AV210" s="575"/>
      <c r="AW210" s="575"/>
      <c r="AX210" s="575"/>
      <c r="AY210" s="575"/>
      <c r="AZ210" s="575"/>
      <c r="BA210" s="575"/>
      <c r="BB210" s="575"/>
      <c r="BC210" s="575"/>
      <c r="BD210" s="575"/>
      <c r="BE210" s="575"/>
      <c r="BF210" s="575"/>
      <c r="BG210" s="575"/>
      <c r="BH210" s="575"/>
      <c r="BI210" s="575"/>
      <c r="BJ210" s="575"/>
      <c r="BK210" s="575"/>
      <c r="BL210" s="575"/>
      <c r="BM210" s="575"/>
      <c r="BN210" s="575"/>
      <c r="BO210" s="147"/>
      <c r="BP210" s="582"/>
      <c r="BQ210" s="582"/>
      <c r="BR210" s="582"/>
      <c r="BS210" s="582"/>
      <c r="BT210" s="582"/>
      <c r="BU210" s="582"/>
      <c r="BV210" s="582"/>
      <c r="BW210" s="582"/>
      <c r="BX210" s="582"/>
      <c r="BY210" s="582"/>
      <c r="BZ210" s="582"/>
      <c r="CA210" s="582"/>
      <c r="CB210" s="582"/>
      <c r="CC210" s="582"/>
      <c r="CD210" s="582"/>
      <c r="CE210" s="582"/>
      <c r="CF210" s="582"/>
      <c r="CG210" s="582"/>
      <c r="CH210" s="582"/>
      <c r="CI210" s="582"/>
      <c r="CJ210" s="582"/>
      <c r="CK210" s="582"/>
      <c r="CL210" s="582"/>
      <c r="CM210" s="582"/>
      <c r="CN210" s="582"/>
      <c r="CO210" s="582"/>
      <c r="CP210" s="582"/>
      <c r="CQ210" s="582"/>
      <c r="CR210" s="582"/>
      <c r="CS210" s="582"/>
      <c r="CT210" s="218"/>
      <c r="CU210" s="582"/>
      <c r="CV210" s="582"/>
      <c r="CW210" s="582"/>
      <c r="CX210" s="582"/>
      <c r="CY210" s="582"/>
      <c r="CZ210" s="582"/>
      <c r="DA210" s="582"/>
      <c r="DB210" s="582"/>
      <c r="DC210" s="582"/>
      <c r="DD210" s="582"/>
      <c r="DE210" s="582"/>
      <c r="DF210" s="582"/>
      <c r="DG210" s="582"/>
      <c r="DH210" s="582"/>
      <c r="DI210" s="582"/>
      <c r="DJ210" s="582"/>
      <c r="DK210" s="582"/>
      <c r="DL210" s="582"/>
      <c r="DM210" s="582"/>
      <c r="DN210" s="582"/>
      <c r="DO210" s="582"/>
      <c r="DP210" s="582"/>
      <c r="DQ210" s="582"/>
      <c r="DR210" s="582"/>
      <c r="DS210" s="582"/>
      <c r="DT210" s="582"/>
      <c r="DU210" s="582"/>
      <c r="DV210" s="582"/>
      <c r="DW210" s="582"/>
      <c r="DX210" s="582"/>
      <c r="DY210" s="147"/>
      <c r="DZ210" s="575"/>
      <c r="EA210" s="575"/>
      <c r="EB210" s="575"/>
      <c r="EC210" s="575"/>
      <c r="ED210" s="575"/>
      <c r="EE210" s="575"/>
      <c r="EF210" s="575"/>
      <c r="EG210" s="575"/>
      <c r="EH210" s="575"/>
      <c r="EI210" s="575"/>
      <c r="EJ210" s="575"/>
      <c r="EK210" s="575"/>
      <c r="EL210" s="575"/>
      <c r="EM210" s="575"/>
      <c r="EN210" s="575"/>
      <c r="EO210" s="575"/>
      <c r="EP210" s="575"/>
      <c r="EQ210" s="575"/>
      <c r="ER210" s="575"/>
      <c r="ES210" s="575"/>
      <c r="ET210" s="575"/>
      <c r="EU210" s="575"/>
      <c r="EV210" s="575"/>
      <c r="EW210" s="575"/>
      <c r="EX210" s="575"/>
      <c r="EY210" s="575"/>
      <c r="EZ210" s="575"/>
      <c r="FA210" s="575"/>
      <c r="FB210" s="575"/>
      <c r="FC210" s="575"/>
      <c r="FD210" s="147"/>
      <c r="FE210" s="575"/>
      <c r="FF210" s="575"/>
      <c r="FG210" s="575"/>
      <c r="FH210" s="575"/>
      <c r="FI210" s="575"/>
      <c r="FJ210" s="575"/>
      <c r="FK210" s="575"/>
      <c r="FL210" s="575"/>
      <c r="FM210" s="575"/>
      <c r="FN210" s="575"/>
      <c r="FO210" s="575"/>
      <c r="FP210" s="575"/>
      <c r="FQ210" s="575"/>
      <c r="FR210" s="575"/>
      <c r="FS210" s="575"/>
      <c r="FT210" s="575"/>
      <c r="FU210" s="575"/>
      <c r="FV210" s="575"/>
      <c r="FW210" s="575"/>
      <c r="FX210" s="575"/>
      <c r="FY210" s="575"/>
      <c r="FZ210" s="575"/>
      <c r="GA210" s="575"/>
      <c r="GB210" s="575"/>
      <c r="GC210" s="575"/>
      <c r="GD210" s="575"/>
      <c r="GE210" s="575"/>
      <c r="GF210" s="575"/>
      <c r="GG210" s="575"/>
      <c r="GH210" s="575"/>
    </row>
    <row r="211" spans="1:190" x14ac:dyDescent="0.15">
      <c r="A211">
        <f t="shared" si="9"/>
        <v>203</v>
      </c>
      <c r="B211" s="156" t="str">
        <f ca="1">OFFSET(Inputs!$E$10,$A211,0)</f>
        <v>Std B91</v>
      </c>
      <c r="C211" s="44">
        <f ca="1">OFFSET(Inputs!$B$10,$A211,0)</f>
        <v>203</v>
      </c>
      <c r="D211" s="157" t="str">
        <f ca="1">OFFSET(Inputs!$D$10,$A211,0)&amp;" - "&amp;OFFSET(Inputs!$F$10,$A211,0)</f>
        <v xml:space="preserve"> - RNC-HVAC - Refrigerant Charge</v>
      </c>
      <c r="E211" s="24"/>
      <c r="F211" s="588"/>
      <c r="G211" s="588"/>
      <c r="H211" s="588"/>
      <c r="I211" s="588"/>
      <c r="J211" s="588"/>
      <c r="K211" s="588"/>
      <c r="L211" s="588"/>
      <c r="M211" s="588"/>
      <c r="N211" s="588"/>
      <c r="O211" s="588"/>
      <c r="P211" s="588"/>
      <c r="Q211" s="588"/>
      <c r="R211" s="588"/>
      <c r="S211" s="588"/>
      <c r="T211" s="588"/>
      <c r="U211" s="588"/>
      <c r="V211" s="588"/>
      <c r="W211" s="588"/>
      <c r="X211" s="588"/>
      <c r="Y211" s="588"/>
      <c r="Z211" s="588"/>
      <c r="AA211" s="588"/>
      <c r="AB211" s="588"/>
      <c r="AC211" s="588"/>
      <c r="AD211" s="588"/>
      <c r="AE211" s="588"/>
      <c r="AF211" s="588"/>
      <c r="AG211" s="588"/>
      <c r="AH211" s="588"/>
      <c r="AI211" s="588"/>
      <c r="AJ211" s="147"/>
      <c r="AK211" s="575"/>
      <c r="AL211" s="575"/>
      <c r="AM211" s="575"/>
      <c r="AN211" s="575"/>
      <c r="AO211" s="575"/>
      <c r="AP211" s="575"/>
      <c r="AQ211" s="575"/>
      <c r="AR211" s="575"/>
      <c r="AS211" s="575"/>
      <c r="AT211" s="575"/>
      <c r="AU211" s="575"/>
      <c r="AV211" s="575"/>
      <c r="AW211" s="575"/>
      <c r="AX211" s="575"/>
      <c r="AY211" s="575"/>
      <c r="AZ211" s="575"/>
      <c r="BA211" s="575"/>
      <c r="BB211" s="575"/>
      <c r="BC211" s="575"/>
      <c r="BD211" s="575"/>
      <c r="BE211" s="575"/>
      <c r="BF211" s="575"/>
      <c r="BG211" s="575"/>
      <c r="BH211" s="575"/>
      <c r="BI211" s="575"/>
      <c r="BJ211" s="575"/>
      <c r="BK211" s="575"/>
      <c r="BL211" s="575"/>
      <c r="BM211" s="575"/>
      <c r="BN211" s="575"/>
      <c r="BO211" s="147"/>
      <c r="BP211" s="582"/>
      <c r="BQ211" s="582"/>
      <c r="BR211" s="582"/>
      <c r="BS211" s="582"/>
      <c r="BT211" s="582"/>
      <c r="BU211" s="582"/>
      <c r="BV211" s="582"/>
      <c r="BW211" s="582"/>
      <c r="BX211" s="582"/>
      <c r="BY211" s="582"/>
      <c r="BZ211" s="582"/>
      <c r="CA211" s="582"/>
      <c r="CB211" s="582"/>
      <c r="CC211" s="582"/>
      <c r="CD211" s="582"/>
      <c r="CE211" s="582"/>
      <c r="CF211" s="582"/>
      <c r="CG211" s="582"/>
      <c r="CH211" s="582"/>
      <c r="CI211" s="582"/>
      <c r="CJ211" s="582"/>
      <c r="CK211" s="582"/>
      <c r="CL211" s="582"/>
      <c r="CM211" s="582"/>
      <c r="CN211" s="582"/>
      <c r="CO211" s="582"/>
      <c r="CP211" s="582"/>
      <c r="CQ211" s="582"/>
      <c r="CR211" s="582"/>
      <c r="CS211" s="582"/>
      <c r="CT211" s="218"/>
      <c r="CU211" s="582"/>
      <c r="CV211" s="582"/>
      <c r="CW211" s="582"/>
      <c r="CX211" s="582"/>
      <c r="CY211" s="582"/>
      <c r="CZ211" s="582"/>
      <c r="DA211" s="582"/>
      <c r="DB211" s="582"/>
      <c r="DC211" s="582"/>
      <c r="DD211" s="582"/>
      <c r="DE211" s="582"/>
      <c r="DF211" s="582"/>
      <c r="DG211" s="582"/>
      <c r="DH211" s="582"/>
      <c r="DI211" s="582"/>
      <c r="DJ211" s="582"/>
      <c r="DK211" s="582"/>
      <c r="DL211" s="582"/>
      <c r="DM211" s="582"/>
      <c r="DN211" s="582"/>
      <c r="DO211" s="582"/>
      <c r="DP211" s="582"/>
      <c r="DQ211" s="582"/>
      <c r="DR211" s="582"/>
      <c r="DS211" s="582"/>
      <c r="DT211" s="582"/>
      <c r="DU211" s="582"/>
      <c r="DV211" s="582"/>
      <c r="DW211" s="582"/>
      <c r="DX211" s="582"/>
      <c r="DY211" s="147"/>
      <c r="DZ211" s="575"/>
      <c r="EA211" s="575"/>
      <c r="EB211" s="575"/>
      <c r="EC211" s="575"/>
      <c r="ED211" s="575"/>
      <c r="EE211" s="575"/>
      <c r="EF211" s="575"/>
      <c r="EG211" s="575"/>
      <c r="EH211" s="575"/>
      <c r="EI211" s="575"/>
      <c r="EJ211" s="575"/>
      <c r="EK211" s="575"/>
      <c r="EL211" s="575"/>
      <c r="EM211" s="575"/>
      <c r="EN211" s="575"/>
      <c r="EO211" s="575"/>
      <c r="EP211" s="575"/>
      <c r="EQ211" s="575"/>
      <c r="ER211" s="575"/>
      <c r="ES211" s="575"/>
      <c r="ET211" s="575"/>
      <c r="EU211" s="575"/>
      <c r="EV211" s="575"/>
      <c r="EW211" s="575"/>
      <c r="EX211" s="575"/>
      <c r="EY211" s="575"/>
      <c r="EZ211" s="575"/>
      <c r="FA211" s="575"/>
      <c r="FB211" s="575"/>
      <c r="FC211" s="575"/>
      <c r="FD211" s="147"/>
      <c r="FE211" s="575"/>
      <c r="FF211" s="575"/>
      <c r="FG211" s="575"/>
      <c r="FH211" s="575"/>
      <c r="FI211" s="575"/>
      <c r="FJ211" s="575"/>
      <c r="FK211" s="575"/>
      <c r="FL211" s="575"/>
      <c r="FM211" s="575"/>
      <c r="FN211" s="575"/>
      <c r="FO211" s="575"/>
      <c r="FP211" s="575"/>
      <c r="FQ211" s="575"/>
      <c r="FR211" s="575"/>
      <c r="FS211" s="575"/>
      <c r="FT211" s="575"/>
      <c r="FU211" s="575"/>
      <c r="FV211" s="575"/>
      <c r="FW211" s="575"/>
      <c r="FX211" s="575"/>
      <c r="FY211" s="575"/>
      <c r="FZ211" s="575"/>
      <c r="GA211" s="575"/>
      <c r="GB211" s="575"/>
      <c r="GC211" s="575"/>
      <c r="GD211" s="575"/>
      <c r="GE211" s="575"/>
      <c r="GF211" s="575"/>
      <c r="GG211" s="575"/>
      <c r="GH211" s="575"/>
    </row>
    <row r="212" spans="1:190" x14ac:dyDescent="0.15">
      <c r="A212">
        <f t="shared" si="9"/>
        <v>204</v>
      </c>
      <c r="B212" s="156" t="str">
        <f ca="1">OFFSET(Inputs!$E$10,$A212,0)</f>
        <v>Std B92</v>
      </c>
      <c r="C212" s="44">
        <f ca="1">OFFSET(Inputs!$B$10,$A212,0)</f>
        <v>204</v>
      </c>
      <c r="D212" s="157" t="str">
        <f ca="1">OFFSET(Inputs!$D$10,$A212,0)&amp;" - "&amp;OFFSET(Inputs!$F$10,$A212,0)</f>
        <v xml:space="preserve"> - RNC-DHW-SF DHW</v>
      </c>
      <c r="E212" s="24"/>
      <c r="F212" s="588"/>
      <c r="G212" s="588"/>
      <c r="H212" s="588"/>
      <c r="I212" s="588"/>
      <c r="J212" s="588"/>
      <c r="K212" s="588"/>
      <c r="L212" s="588"/>
      <c r="M212" s="588"/>
      <c r="N212" s="588"/>
      <c r="O212" s="588"/>
      <c r="P212" s="588"/>
      <c r="Q212" s="588"/>
      <c r="R212" s="588"/>
      <c r="S212" s="588"/>
      <c r="T212" s="588"/>
      <c r="U212" s="588"/>
      <c r="V212" s="588"/>
      <c r="W212" s="588"/>
      <c r="X212" s="588"/>
      <c r="Y212" s="588"/>
      <c r="Z212" s="588"/>
      <c r="AA212" s="588"/>
      <c r="AB212" s="588"/>
      <c r="AC212" s="588"/>
      <c r="AD212" s="588"/>
      <c r="AE212" s="588"/>
      <c r="AF212" s="588"/>
      <c r="AG212" s="588"/>
      <c r="AH212" s="588"/>
      <c r="AI212" s="588"/>
      <c r="AJ212" s="147"/>
      <c r="AK212" s="575"/>
      <c r="AL212" s="575"/>
      <c r="AM212" s="575"/>
      <c r="AN212" s="575"/>
      <c r="AO212" s="575"/>
      <c r="AP212" s="575"/>
      <c r="AQ212" s="575"/>
      <c r="AR212" s="575"/>
      <c r="AS212" s="575"/>
      <c r="AT212" s="575"/>
      <c r="AU212" s="575"/>
      <c r="AV212" s="575"/>
      <c r="AW212" s="575"/>
      <c r="AX212" s="575"/>
      <c r="AY212" s="575"/>
      <c r="AZ212" s="575"/>
      <c r="BA212" s="575"/>
      <c r="BB212" s="575"/>
      <c r="BC212" s="575"/>
      <c r="BD212" s="575"/>
      <c r="BE212" s="575"/>
      <c r="BF212" s="575"/>
      <c r="BG212" s="575"/>
      <c r="BH212" s="575"/>
      <c r="BI212" s="575"/>
      <c r="BJ212" s="575"/>
      <c r="BK212" s="575"/>
      <c r="BL212" s="575"/>
      <c r="BM212" s="575"/>
      <c r="BN212" s="575"/>
      <c r="BO212" s="147"/>
      <c r="BP212" s="582"/>
      <c r="BQ212" s="582"/>
      <c r="BR212" s="582"/>
      <c r="BS212" s="582"/>
      <c r="BT212" s="582"/>
      <c r="BU212" s="582"/>
      <c r="BV212" s="582"/>
      <c r="BW212" s="582"/>
      <c r="BX212" s="582"/>
      <c r="BY212" s="582"/>
      <c r="BZ212" s="582"/>
      <c r="CA212" s="582"/>
      <c r="CB212" s="582"/>
      <c r="CC212" s="582"/>
      <c r="CD212" s="582"/>
      <c r="CE212" s="582"/>
      <c r="CF212" s="582"/>
      <c r="CG212" s="582"/>
      <c r="CH212" s="582"/>
      <c r="CI212" s="582"/>
      <c r="CJ212" s="582"/>
      <c r="CK212" s="582"/>
      <c r="CL212" s="582"/>
      <c r="CM212" s="582"/>
      <c r="CN212" s="582"/>
      <c r="CO212" s="582"/>
      <c r="CP212" s="582"/>
      <c r="CQ212" s="582"/>
      <c r="CR212" s="582"/>
      <c r="CS212" s="582"/>
      <c r="CT212" s="218"/>
      <c r="CU212" s="582"/>
      <c r="CV212" s="582"/>
      <c r="CW212" s="582"/>
      <c r="CX212" s="582"/>
      <c r="CY212" s="582"/>
      <c r="CZ212" s="582"/>
      <c r="DA212" s="582"/>
      <c r="DB212" s="582"/>
      <c r="DC212" s="582"/>
      <c r="DD212" s="582"/>
      <c r="DE212" s="582"/>
      <c r="DF212" s="582"/>
      <c r="DG212" s="582"/>
      <c r="DH212" s="582"/>
      <c r="DI212" s="582"/>
      <c r="DJ212" s="582"/>
      <c r="DK212" s="582"/>
      <c r="DL212" s="582"/>
      <c r="DM212" s="582"/>
      <c r="DN212" s="582"/>
      <c r="DO212" s="582"/>
      <c r="DP212" s="582"/>
      <c r="DQ212" s="582"/>
      <c r="DR212" s="582"/>
      <c r="DS212" s="582"/>
      <c r="DT212" s="582"/>
      <c r="DU212" s="582"/>
      <c r="DV212" s="582"/>
      <c r="DW212" s="582"/>
      <c r="DX212" s="582"/>
      <c r="DY212" s="147"/>
      <c r="DZ212" s="575"/>
      <c r="EA212" s="575"/>
      <c r="EB212" s="575"/>
      <c r="EC212" s="575"/>
      <c r="ED212" s="575"/>
      <c r="EE212" s="575"/>
      <c r="EF212" s="575"/>
      <c r="EG212" s="575"/>
      <c r="EH212" s="575"/>
      <c r="EI212" s="575"/>
      <c r="EJ212" s="575"/>
      <c r="EK212" s="575"/>
      <c r="EL212" s="575"/>
      <c r="EM212" s="575"/>
      <c r="EN212" s="575"/>
      <c r="EO212" s="575"/>
      <c r="EP212" s="575"/>
      <c r="EQ212" s="575"/>
      <c r="ER212" s="575"/>
      <c r="ES212" s="575"/>
      <c r="ET212" s="575"/>
      <c r="EU212" s="575"/>
      <c r="EV212" s="575"/>
      <c r="EW212" s="575"/>
      <c r="EX212" s="575"/>
      <c r="EY212" s="575"/>
      <c r="EZ212" s="575"/>
      <c r="FA212" s="575"/>
      <c r="FB212" s="575"/>
      <c r="FC212" s="575"/>
      <c r="FD212" s="147"/>
      <c r="FE212" s="575"/>
      <c r="FF212" s="575"/>
      <c r="FG212" s="575"/>
      <c r="FH212" s="575"/>
      <c r="FI212" s="575"/>
      <c r="FJ212" s="575"/>
      <c r="FK212" s="575"/>
      <c r="FL212" s="575"/>
      <c r="FM212" s="575"/>
      <c r="FN212" s="575"/>
      <c r="FO212" s="575"/>
      <c r="FP212" s="575"/>
      <c r="FQ212" s="575"/>
      <c r="FR212" s="575"/>
      <c r="FS212" s="575"/>
      <c r="FT212" s="575"/>
      <c r="FU212" s="575"/>
      <c r="FV212" s="575"/>
      <c r="FW212" s="575"/>
      <c r="FX212" s="575"/>
      <c r="FY212" s="575"/>
      <c r="FZ212" s="575"/>
      <c r="GA212" s="575"/>
      <c r="GB212" s="575"/>
      <c r="GC212" s="575"/>
      <c r="GD212" s="575"/>
      <c r="GE212" s="575"/>
      <c r="GF212" s="575"/>
      <c r="GG212" s="575"/>
      <c r="GH212" s="575"/>
    </row>
    <row r="213" spans="1:190" x14ac:dyDescent="0.15">
      <c r="A213">
        <f t="shared" si="9"/>
        <v>205</v>
      </c>
      <c r="B213" s="156" t="str">
        <f ca="1">OFFSET(Inputs!$E$10,$A213,0)</f>
        <v>Std B93</v>
      </c>
      <c r="C213" s="44">
        <f ca="1">OFFSET(Inputs!$B$10,$A213,0)</f>
        <v>205</v>
      </c>
      <c r="D213" s="157" t="str">
        <f ca="1">OFFSET(Inputs!$D$10,$A213,0)&amp;" - "&amp;OFFSET(Inputs!$F$10,$A213,0)</f>
        <v>2013 T-24 - RNC-DHW - MF DHW Control and Solar</v>
      </c>
      <c r="E213" s="24"/>
      <c r="F213" s="588">
        <v>0</v>
      </c>
      <c r="G213" s="588">
        <v>0</v>
      </c>
      <c r="H213" s="588">
        <v>0</v>
      </c>
      <c r="I213" s="588">
        <v>0</v>
      </c>
      <c r="J213" s="588">
        <v>0</v>
      </c>
      <c r="K213" s="588">
        <v>0</v>
      </c>
      <c r="L213" s="588">
        <v>0</v>
      </c>
      <c r="M213" s="588">
        <v>0</v>
      </c>
      <c r="N213" s="588">
        <v>0</v>
      </c>
      <c r="O213" s="588">
        <v>-0.10250975000687418</v>
      </c>
      <c r="P213" s="588">
        <v>-0.13605839546366938</v>
      </c>
      <c r="Q213" s="588">
        <v>-0.13605839546366938</v>
      </c>
      <c r="R213" s="588">
        <v>-0.13605839546366938</v>
      </c>
      <c r="S213" s="588">
        <v>-0.13605839546366938</v>
      </c>
      <c r="T213" s="588">
        <v>-0.13605839546366938</v>
      </c>
      <c r="U213" s="588">
        <v>-0.13605839546366938</v>
      </c>
      <c r="V213" s="588">
        <v>-0.13605839546366938</v>
      </c>
      <c r="W213" s="588">
        <v>-0.13605839546366938</v>
      </c>
      <c r="X213" s="588">
        <v>-0.13605839546366938</v>
      </c>
      <c r="Y213" s="588">
        <v>-0.13605839546366938</v>
      </c>
      <c r="Z213" s="588">
        <v>-0.13605839546366938</v>
      </c>
      <c r="AA213" s="588">
        <v>-0.13605839546366938</v>
      </c>
      <c r="AB213" s="588">
        <v>-0.13605839546366938</v>
      </c>
      <c r="AC213" s="588">
        <v>-0.13605839546366938</v>
      </c>
      <c r="AD213" s="588">
        <v>-0.13605839546366938</v>
      </c>
      <c r="AE213" s="588">
        <v>-0.13605839546366938</v>
      </c>
      <c r="AF213" s="588">
        <v>-0.13605839546366938</v>
      </c>
      <c r="AG213" s="588">
        <v>-0.13605839546366938</v>
      </c>
      <c r="AH213" s="588">
        <v>-0.13605839546366938</v>
      </c>
      <c r="AI213" s="588">
        <v>-0.13605839546366938</v>
      </c>
      <c r="AJ213" s="147"/>
      <c r="AK213" s="575">
        <v>0</v>
      </c>
      <c r="AL213" s="575">
        <v>0</v>
      </c>
      <c r="AM213" s="575">
        <v>0</v>
      </c>
      <c r="AN213" s="575">
        <v>0</v>
      </c>
      <c r="AO213" s="575">
        <v>0</v>
      </c>
      <c r="AP213" s="575">
        <v>0</v>
      </c>
      <c r="AQ213" s="575">
        <v>0</v>
      </c>
      <c r="AR213" s="575">
        <v>0</v>
      </c>
      <c r="AS213" s="575">
        <v>0</v>
      </c>
      <c r="AT213" s="575">
        <v>-7.1559186206798672E-2</v>
      </c>
      <c r="AU213" s="575">
        <v>-9.4630790979309445E-2</v>
      </c>
      <c r="AV213" s="575">
        <v>-9.4263705428348471E-2</v>
      </c>
      <c r="AW213" s="575">
        <v>-9.3886959731309588E-2</v>
      </c>
      <c r="AX213" s="575">
        <v>-9.3519874180348586E-2</v>
      </c>
      <c r="AY213" s="575">
        <v>-9.3181769067621392E-2</v>
      </c>
      <c r="AZ213" s="575">
        <v>-9.2862984247050001E-2</v>
      </c>
      <c r="BA213" s="575">
        <v>-9.2592500156868221E-2</v>
      </c>
      <c r="BB213" s="575">
        <v>-9.236065665099813E-2</v>
      </c>
      <c r="BC213" s="575">
        <v>-9.2157793583361791E-2</v>
      </c>
      <c r="BD213" s="575">
        <v>-9.2003231246115078E-2</v>
      </c>
      <c r="BE213" s="575">
        <v>-9.1877649347102103E-2</v>
      </c>
      <c r="BF213" s="575">
        <v>-9.1771387740244986E-2</v>
      </c>
      <c r="BG213" s="575">
        <v>-9.1694106571621622E-2</v>
      </c>
      <c r="BH213" s="575">
        <v>-9.1636145695154103E-2</v>
      </c>
      <c r="BI213" s="575">
        <v>-9.1587844964764506E-2</v>
      </c>
      <c r="BJ213" s="575">
        <v>-9.1549204380452803E-2</v>
      </c>
      <c r="BK213" s="575">
        <v>-9.1520223942219051E-2</v>
      </c>
      <c r="BL213" s="575">
        <v>-9.1500903650063206E-2</v>
      </c>
      <c r="BM213" s="575">
        <v>-9.1481583357907362E-2</v>
      </c>
      <c r="BN213" s="575">
        <v>-9.147192321182944E-2</v>
      </c>
      <c r="BO213" s="147"/>
      <c r="BP213" s="582">
        <v>0</v>
      </c>
      <c r="BQ213" s="582">
        <v>0</v>
      </c>
      <c r="BR213" s="582">
        <v>0</v>
      </c>
      <c r="BS213" s="582">
        <v>0</v>
      </c>
      <c r="BT213" s="582">
        <v>0</v>
      </c>
      <c r="BU213" s="582">
        <v>0</v>
      </c>
      <c r="BV213" s="582">
        <v>0</v>
      </c>
      <c r="BW213" s="582">
        <v>0</v>
      </c>
      <c r="BX213" s="582">
        <v>0</v>
      </c>
      <c r="BY213" s="582">
        <v>0</v>
      </c>
      <c r="BZ213" s="582">
        <v>0</v>
      </c>
      <c r="CA213" s="582">
        <v>0</v>
      </c>
      <c r="CB213" s="582">
        <v>0</v>
      </c>
      <c r="CC213" s="582">
        <v>0</v>
      </c>
      <c r="CD213" s="582">
        <v>0</v>
      </c>
      <c r="CE213" s="582">
        <v>0</v>
      </c>
      <c r="CF213" s="582">
        <v>0</v>
      </c>
      <c r="CG213" s="582">
        <v>0</v>
      </c>
      <c r="CH213" s="582">
        <v>0</v>
      </c>
      <c r="CI213" s="582">
        <v>0</v>
      </c>
      <c r="CJ213" s="582">
        <v>0</v>
      </c>
      <c r="CK213" s="582">
        <v>0</v>
      </c>
      <c r="CL213" s="582">
        <v>0</v>
      </c>
      <c r="CM213" s="582">
        <v>0</v>
      </c>
      <c r="CN213" s="582">
        <v>0</v>
      </c>
      <c r="CO213" s="582">
        <v>0</v>
      </c>
      <c r="CP213" s="582">
        <v>0</v>
      </c>
      <c r="CQ213" s="582">
        <v>0</v>
      </c>
      <c r="CR213" s="582">
        <v>0</v>
      </c>
      <c r="CS213" s="582">
        <v>0</v>
      </c>
      <c r="CT213" s="218"/>
      <c r="CU213" s="582">
        <v>0</v>
      </c>
      <c r="CV213" s="582">
        <v>0</v>
      </c>
      <c r="CW213" s="582">
        <v>0</v>
      </c>
      <c r="CX213" s="582">
        <v>0</v>
      </c>
      <c r="CY213" s="582">
        <v>0</v>
      </c>
      <c r="CZ213" s="582">
        <v>0</v>
      </c>
      <c r="DA213" s="582">
        <v>0</v>
      </c>
      <c r="DB213" s="582">
        <v>0</v>
      </c>
      <c r="DC213" s="582">
        <v>0</v>
      </c>
      <c r="DD213" s="582">
        <v>0</v>
      </c>
      <c r="DE213" s="582">
        <v>0</v>
      </c>
      <c r="DF213" s="582">
        <v>0</v>
      </c>
      <c r="DG213" s="582">
        <v>0</v>
      </c>
      <c r="DH213" s="582">
        <v>0</v>
      </c>
      <c r="DI213" s="582">
        <v>0</v>
      </c>
      <c r="DJ213" s="582">
        <v>0</v>
      </c>
      <c r="DK213" s="582">
        <v>0</v>
      </c>
      <c r="DL213" s="582">
        <v>0</v>
      </c>
      <c r="DM213" s="582">
        <v>0</v>
      </c>
      <c r="DN213" s="582">
        <v>0</v>
      </c>
      <c r="DO213" s="582">
        <v>0</v>
      </c>
      <c r="DP213" s="582">
        <v>0</v>
      </c>
      <c r="DQ213" s="582">
        <v>0</v>
      </c>
      <c r="DR213" s="582">
        <v>0</v>
      </c>
      <c r="DS213" s="582">
        <v>0</v>
      </c>
      <c r="DT213" s="582">
        <v>0</v>
      </c>
      <c r="DU213" s="582">
        <v>0</v>
      </c>
      <c r="DV213" s="582">
        <v>0</v>
      </c>
      <c r="DW213" s="582">
        <v>0</v>
      </c>
      <c r="DX213" s="582">
        <v>0</v>
      </c>
      <c r="DY213" s="147"/>
      <c r="DZ213" s="575">
        <v>0</v>
      </c>
      <c r="EA213" s="575">
        <v>0</v>
      </c>
      <c r="EB213" s="575">
        <v>0</v>
      </c>
      <c r="EC213" s="575">
        <v>0</v>
      </c>
      <c r="ED213" s="575">
        <v>0</v>
      </c>
      <c r="EE213" s="575">
        <v>0</v>
      </c>
      <c r="EF213" s="575">
        <v>0</v>
      </c>
      <c r="EG213" s="575">
        <v>0</v>
      </c>
      <c r="EH213" s="575">
        <v>0</v>
      </c>
      <c r="EI213" s="575">
        <v>0.40363736623544033</v>
      </c>
      <c r="EJ213" s="575">
        <v>0.53573686791249342</v>
      </c>
      <c r="EK213" s="575">
        <v>0.53573686791249342</v>
      </c>
      <c r="EL213" s="575">
        <v>0.53573686791249342</v>
      </c>
      <c r="EM213" s="575">
        <v>0.53573686791249342</v>
      </c>
      <c r="EN213" s="575">
        <v>0.53573686791249342</v>
      </c>
      <c r="EO213" s="575">
        <v>0.53573686791249342</v>
      </c>
      <c r="EP213" s="575">
        <v>0.53573686791249342</v>
      </c>
      <c r="EQ213" s="575">
        <v>0.53573686791249342</v>
      </c>
      <c r="ER213" s="575">
        <v>0.53573686791249342</v>
      </c>
      <c r="ES213" s="575">
        <v>0.53573686791249342</v>
      </c>
      <c r="ET213" s="575">
        <v>0.53573686791249342</v>
      </c>
      <c r="EU213" s="575">
        <v>0.53573686791249342</v>
      </c>
      <c r="EV213" s="575">
        <v>0.53573686791249342</v>
      </c>
      <c r="EW213" s="575">
        <v>0.53573686791249342</v>
      </c>
      <c r="EX213" s="575">
        <v>0.53573686791249342</v>
      </c>
      <c r="EY213" s="575">
        <v>0.53573686791249342</v>
      </c>
      <c r="EZ213" s="575">
        <v>0.53573686791249342</v>
      </c>
      <c r="FA213" s="575">
        <v>0.53573686791249342</v>
      </c>
      <c r="FB213" s="575">
        <v>0.53573686791249342</v>
      </c>
      <c r="FC213" s="575">
        <v>0.53573686791249342</v>
      </c>
      <c r="FD213" s="147"/>
      <c r="FE213" s="575">
        <v>0</v>
      </c>
      <c r="FF213" s="575">
        <v>0</v>
      </c>
      <c r="FG213" s="575">
        <v>0</v>
      </c>
      <c r="FH213" s="575">
        <v>0</v>
      </c>
      <c r="FI213" s="575">
        <v>0</v>
      </c>
      <c r="FJ213" s="575">
        <v>0</v>
      </c>
      <c r="FK213" s="575">
        <v>0</v>
      </c>
      <c r="FL213" s="575">
        <v>0</v>
      </c>
      <c r="FM213" s="575">
        <v>0</v>
      </c>
      <c r="FN213" s="575">
        <v>0.28176794352270629</v>
      </c>
      <c r="FO213" s="575">
        <v>0.37261356342302576</v>
      </c>
      <c r="FP213" s="575">
        <v>0.37116814535339793</v>
      </c>
      <c r="FQ213" s="575">
        <v>0.36968468996614817</v>
      </c>
      <c r="FR213" s="575">
        <v>0.36823927189652023</v>
      </c>
      <c r="FS213" s="575">
        <v>0.36690796577975771</v>
      </c>
      <c r="FT213" s="575">
        <v>0.36565273429823875</v>
      </c>
      <c r="FU213" s="575">
        <v>0.36458768940482866</v>
      </c>
      <c r="FV213" s="575">
        <v>0.36367479378190576</v>
      </c>
      <c r="FW213" s="575">
        <v>0.36287601011184828</v>
      </c>
      <c r="FX213" s="575">
        <v>0.36226741302989973</v>
      </c>
      <c r="FY213" s="575">
        <v>0.3617729279008165</v>
      </c>
      <c r="FZ213" s="575">
        <v>0.36135451740697683</v>
      </c>
      <c r="GA213" s="575">
        <v>0.36105021886600253</v>
      </c>
      <c r="GB213" s="575">
        <v>0.36082199496027179</v>
      </c>
      <c r="GC213" s="575">
        <v>0.36063180837216285</v>
      </c>
      <c r="GD213" s="575">
        <v>0.36047965910167573</v>
      </c>
      <c r="GE213" s="575">
        <v>0.36036554714881036</v>
      </c>
      <c r="GF213" s="575">
        <v>0.3602894725135668</v>
      </c>
      <c r="GG213" s="575">
        <v>0.36021339787832318</v>
      </c>
      <c r="GH213" s="575">
        <v>0.36017536056070143</v>
      </c>
    </row>
    <row r="214" spans="1:190" x14ac:dyDescent="0.15">
      <c r="A214">
        <f t="shared" si="9"/>
        <v>206</v>
      </c>
      <c r="B214" s="156" t="str">
        <f ca="1">OFFSET(Inputs!$E$10,$A214,0)</f>
        <v>Std B94</v>
      </c>
      <c r="C214" s="44">
        <f ca="1">OFFSET(Inputs!$B$10,$A214,0)</f>
        <v>206</v>
      </c>
      <c r="D214" s="157" t="str">
        <f ca="1">OFFSET(Inputs!$D$10,$A214,0)&amp;" - "&amp;OFFSET(Inputs!$F$10,$A214,0)</f>
        <v xml:space="preserve">2013 T-24 - RNC-DHW - High Efficiency Water Heater Ready </v>
      </c>
      <c r="E214" s="24"/>
      <c r="F214" s="588">
        <v>0</v>
      </c>
      <c r="G214" s="588">
        <v>0</v>
      </c>
      <c r="H214" s="588">
        <v>0</v>
      </c>
      <c r="I214" s="588">
        <v>0</v>
      </c>
      <c r="J214" s="588">
        <v>0</v>
      </c>
      <c r="K214" s="588">
        <v>0</v>
      </c>
      <c r="L214" s="588">
        <v>0</v>
      </c>
      <c r="M214" s="588">
        <v>0</v>
      </c>
      <c r="N214" s="588">
        <v>0</v>
      </c>
      <c r="O214" s="588">
        <v>0</v>
      </c>
      <c r="P214" s="588">
        <v>0</v>
      </c>
      <c r="Q214" s="588">
        <v>0</v>
      </c>
      <c r="R214" s="588">
        <v>0</v>
      </c>
      <c r="S214" s="588">
        <v>0</v>
      </c>
      <c r="T214" s="588">
        <v>0</v>
      </c>
      <c r="U214" s="588">
        <v>0</v>
      </c>
      <c r="V214" s="588">
        <v>0</v>
      </c>
      <c r="W214" s="588">
        <v>0</v>
      </c>
      <c r="X214" s="588">
        <v>0</v>
      </c>
      <c r="Y214" s="588">
        <v>0</v>
      </c>
      <c r="Z214" s="588">
        <v>0</v>
      </c>
      <c r="AA214" s="588">
        <v>0</v>
      </c>
      <c r="AB214" s="588">
        <v>0</v>
      </c>
      <c r="AC214" s="588">
        <v>0</v>
      </c>
      <c r="AD214" s="588">
        <v>0</v>
      </c>
      <c r="AE214" s="588">
        <v>0</v>
      </c>
      <c r="AF214" s="588">
        <v>0</v>
      </c>
      <c r="AG214" s="588">
        <v>0</v>
      </c>
      <c r="AH214" s="588">
        <v>0</v>
      </c>
      <c r="AI214" s="588">
        <v>0</v>
      </c>
      <c r="AJ214" s="147"/>
      <c r="AK214" s="575">
        <v>0</v>
      </c>
      <c r="AL214" s="575">
        <v>0</v>
      </c>
      <c r="AM214" s="575">
        <v>0</v>
      </c>
      <c r="AN214" s="575">
        <v>0</v>
      </c>
      <c r="AO214" s="575">
        <v>0</v>
      </c>
      <c r="AP214" s="575">
        <v>0</v>
      </c>
      <c r="AQ214" s="575">
        <v>0</v>
      </c>
      <c r="AR214" s="575">
        <v>0</v>
      </c>
      <c r="AS214" s="575">
        <v>0</v>
      </c>
      <c r="AT214" s="575">
        <v>0</v>
      </c>
      <c r="AU214" s="575">
        <v>0</v>
      </c>
      <c r="AV214" s="575">
        <v>0</v>
      </c>
      <c r="AW214" s="575">
        <v>0</v>
      </c>
      <c r="AX214" s="575">
        <v>0</v>
      </c>
      <c r="AY214" s="575">
        <v>0</v>
      </c>
      <c r="AZ214" s="575">
        <v>0</v>
      </c>
      <c r="BA214" s="575">
        <v>0</v>
      </c>
      <c r="BB214" s="575">
        <v>0</v>
      </c>
      <c r="BC214" s="575">
        <v>0</v>
      </c>
      <c r="BD214" s="575">
        <v>0</v>
      </c>
      <c r="BE214" s="575">
        <v>0</v>
      </c>
      <c r="BF214" s="575">
        <v>0</v>
      </c>
      <c r="BG214" s="575">
        <v>0</v>
      </c>
      <c r="BH214" s="575">
        <v>0</v>
      </c>
      <c r="BI214" s="575">
        <v>0</v>
      </c>
      <c r="BJ214" s="575">
        <v>0</v>
      </c>
      <c r="BK214" s="575">
        <v>0</v>
      </c>
      <c r="BL214" s="575">
        <v>0</v>
      </c>
      <c r="BM214" s="575">
        <v>0</v>
      </c>
      <c r="BN214" s="575">
        <v>0</v>
      </c>
      <c r="BO214" s="147"/>
      <c r="BP214" s="582">
        <v>0</v>
      </c>
      <c r="BQ214" s="582">
        <v>0</v>
      </c>
      <c r="BR214" s="582">
        <v>0</v>
      </c>
      <c r="BS214" s="582">
        <v>0</v>
      </c>
      <c r="BT214" s="582">
        <v>0</v>
      </c>
      <c r="BU214" s="582">
        <v>0</v>
      </c>
      <c r="BV214" s="582">
        <v>0</v>
      </c>
      <c r="BW214" s="582">
        <v>0</v>
      </c>
      <c r="BX214" s="582">
        <v>0</v>
      </c>
      <c r="BY214" s="582">
        <v>0</v>
      </c>
      <c r="BZ214" s="582">
        <v>0</v>
      </c>
      <c r="CA214" s="582">
        <v>0</v>
      </c>
      <c r="CB214" s="582">
        <v>0</v>
      </c>
      <c r="CC214" s="582">
        <v>0</v>
      </c>
      <c r="CD214" s="582">
        <v>0</v>
      </c>
      <c r="CE214" s="582">
        <v>0</v>
      </c>
      <c r="CF214" s="582">
        <v>0</v>
      </c>
      <c r="CG214" s="582">
        <v>0</v>
      </c>
      <c r="CH214" s="582">
        <v>0</v>
      </c>
      <c r="CI214" s="582">
        <v>0</v>
      </c>
      <c r="CJ214" s="582">
        <v>0</v>
      </c>
      <c r="CK214" s="582">
        <v>0</v>
      </c>
      <c r="CL214" s="582">
        <v>0</v>
      </c>
      <c r="CM214" s="582">
        <v>0</v>
      </c>
      <c r="CN214" s="582">
        <v>0</v>
      </c>
      <c r="CO214" s="582">
        <v>0</v>
      </c>
      <c r="CP214" s="582">
        <v>0</v>
      </c>
      <c r="CQ214" s="582">
        <v>0</v>
      </c>
      <c r="CR214" s="582">
        <v>0</v>
      </c>
      <c r="CS214" s="582">
        <v>0</v>
      </c>
      <c r="CT214" s="218"/>
      <c r="CU214" s="582">
        <v>0</v>
      </c>
      <c r="CV214" s="582">
        <v>0</v>
      </c>
      <c r="CW214" s="582">
        <v>0</v>
      </c>
      <c r="CX214" s="582">
        <v>0</v>
      </c>
      <c r="CY214" s="582">
        <v>0</v>
      </c>
      <c r="CZ214" s="582">
        <v>0</v>
      </c>
      <c r="DA214" s="582">
        <v>0</v>
      </c>
      <c r="DB214" s="582">
        <v>0</v>
      </c>
      <c r="DC214" s="582">
        <v>0</v>
      </c>
      <c r="DD214" s="582">
        <v>0</v>
      </c>
      <c r="DE214" s="582">
        <v>0</v>
      </c>
      <c r="DF214" s="582">
        <v>0</v>
      </c>
      <c r="DG214" s="582">
        <v>0</v>
      </c>
      <c r="DH214" s="582">
        <v>0</v>
      </c>
      <c r="DI214" s="582">
        <v>0</v>
      </c>
      <c r="DJ214" s="582">
        <v>0</v>
      </c>
      <c r="DK214" s="582">
        <v>0</v>
      </c>
      <c r="DL214" s="582">
        <v>0</v>
      </c>
      <c r="DM214" s="582">
        <v>0</v>
      </c>
      <c r="DN214" s="582">
        <v>0</v>
      </c>
      <c r="DO214" s="582">
        <v>0</v>
      </c>
      <c r="DP214" s="582">
        <v>0</v>
      </c>
      <c r="DQ214" s="582">
        <v>0</v>
      </c>
      <c r="DR214" s="582">
        <v>0</v>
      </c>
      <c r="DS214" s="582">
        <v>0</v>
      </c>
      <c r="DT214" s="582">
        <v>0</v>
      </c>
      <c r="DU214" s="582">
        <v>0</v>
      </c>
      <c r="DV214" s="582">
        <v>0</v>
      </c>
      <c r="DW214" s="582">
        <v>0</v>
      </c>
      <c r="DX214" s="582">
        <v>0</v>
      </c>
      <c r="DY214" s="147"/>
      <c r="DZ214" s="575">
        <v>0</v>
      </c>
      <c r="EA214" s="575">
        <v>0</v>
      </c>
      <c r="EB214" s="575">
        <v>0</v>
      </c>
      <c r="EC214" s="575">
        <v>0</v>
      </c>
      <c r="ED214" s="575">
        <v>0</v>
      </c>
      <c r="EE214" s="575">
        <v>0</v>
      </c>
      <c r="EF214" s="575">
        <v>0</v>
      </c>
      <c r="EG214" s="575">
        <v>0</v>
      </c>
      <c r="EH214" s="575">
        <v>0</v>
      </c>
      <c r="EI214" s="575">
        <v>2.6305648503313812E-2</v>
      </c>
      <c r="EJ214" s="575">
        <v>2.6305648503313812E-2</v>
      </c>
      <c r="EK214" s="575">
        <v>2.6305648503313812E-2</v>
      </c>
      <c r="EL214" s="575">
        <v>2.6305648503313812E-2</v>
      </c>
      <c r="EM214" s="575">
        <v>2.6305648503313812E-2</v>
      </c>
      <c r="EN214" s="575">
        <v>2.6305648503313812E-2</v>
      </c>
      <c r="EO214" s="575">
        <v>2.6305648503313812E-2</v>
      </c>
      <c r="EP214" s="575">
        <v>2.6305648503313812E-2</v>
      </c>
      <c r="EQ214" s="575">
        <v>2.6305648503313812E-2</v>
      </c>
      <c r="ER214" s="575">
        <v>2.6305648503313812E-2</v>
      </c>
      <c r="ES214" s="575">
        <v>2.6305648503313812E-2</v>
      </c>
      <c r="ET214" s="575">
        <v>2.6305648503313812E-2</v>
      </c>
      <c r="EU214" s="575">
        <v>2.6305648503313812E-2</v>
      </c>
      <c r="EV214" s="575">
        <v>2.6305648503313812E-2</v>
      </c>
      <c r="EW214" s="575">
        <v>2.6305648503313812E-2</v>
      </c>
      <c r="EX214" s="575">
        <v>2.6305648503313812E-2</v>
      </c>
      <c r="EY214" s="575">
        <v>2.6305648503313812E-2</v>
      </c>
      <c r="EZ214" s="575">
        <v>2.6305648503313812E-2</v>
      </c>
      <c r="FA214" s="575">
        <v>2.6305648503313812E-2</v>
      </c>
      <c r="FB214" s="575">
        <v>2.6305648503313812E-2</v>
      </c>
      <c r="FC214" s="575">
        <v>2.6305648503313812E-2</v>
      </c>
      <c r="FD214" s="147"/>
      <c r="FE214" s="575">
        <v>0</v>
      </c>
      <c r="FF214" s="575">
        <v>0</v>
      </c>
      <c r="FG214" s="575">
        <v>0</v>
      </c>
      <c r="FH214" s="575">
        <v>0</v>
      </c>
      <c r="FI214" s="575">
        <v>0</v>
      </c>
      <c r="FJ214" s="575">
        <v>0</v>
      </c>
      <c r="FK214" s="575">
        <v>0</v>
      </c>
      <c r="FL214" s="575">
        <v>0</v>
      </c>
      <c r="FM214" s="575">
        <v>0</v>
      </c>
      <c r="FN214" s="575">
        <v>1.4954682257188391E-2</v>
      </c>
      <c r="FO214" s="575">
        <v>1.451203710982313E-2</v>
      </c>
      <c r="FP214" s="575">
        <v>1.4144100004207277E-2</v>
      </c>
      <c r="FQ214" s="575">
        <v>1.3854606342428312E-2</v>
      </c>
      <c r="FR214" s="575">
        <v>1.3634217619267546E-2</v>
      </c>
      <c r="FS214" s="575">
        <v>1.347172762846258E-2</v>
      </c>
      <c r="FT214" s="575">
        <v>1.3354062462707258E-2</v>
      </c>
      <c r="FU214" s="575">
        <v>1.3268148214695432E-2</v>
      </c>
      <c r="FV214" s="575">
        <v>1.3210249482339641E-2</v>
      </c>
      <c r="FW214" s="575">
        <v>1.316729235833373E-2</v>
      </c>
      <c r="FX214" s="575">
        <v>1.3139276842677699E-2</v>
      </c>
      <c r="FY214" s="575">
        <v>1.311873213119661E-2</v>
      </c>
      <c r="FZ214" s="575">
        <v>1.3105658223890464E-2</v>
      </c>
      <c r="GA214" s="575">
        <v>1.3094452017628053E-2</v>
      </c>
      <c r="GB214" s="575">
        <v>1.3088848914496848E-2</v>
      </c>
      <c r="GC214" s="575">
        <v>1.308324581136564E-2</v>
      </c>
      <c r="GD214" s="575">
        <v>1.3081378110321904E-2</v>
      </c>
      <c r="GE214" s="575">
        <v>1.3079510409278169E-2</v>
      </c>
      <c r="GF214" s="575">
        <v>1.3077642708234433E-2</v>
      </c>
      <c r="GG214" s="575">
        <v>1.3075775007190699E-2</v>
      </c>
      <c r="GH214" s="575">
        <v>1.3075775007190699E-2</v>
      </c>
    </row>
    <row r="215" spans="1:190" x14ac:dyDescent="0.15">
      <c r="A215">
        <f t="shared" si="9"/>
        <v>207</v>
      </c>
      <c r="B215" s="156" t="str">
        <f ca="1">OFFSET(Inputs!$E$10,$A215,0)</f>
        <v>Std B95</v>
      </c>
      <c r="C215" s="44">
        <f ca="1">OFFSET(Inputs!$B$10,$A215,0)</f>
        <v>207</v>
      </c>
      <c r="D215" s="157" t="str">
        <f ca="1">OFFSET(Inputs!$D$10,$A215,0)&amp;" - "&amp;OFFSET(Inputs!$F$10,$A215,0)</f>
        <v>2013 T-24 - RNC-DHW - Solar for Electrically Heated Homes</v>
      </c>
      <c r="E215" s="24"/>
      <c r="F215" s="588">
        <v>0</v>
      </c>
      <c r="G215" s="588">
        <v>0</v>
      </c>
      <c r="H215" s="588">
        <v>0</v>
      </c>
      <c r="I215" s="588">
        <v>0</v>
      </c>
      <c r="J215" s="588">
        <v>0</v>
      </c>
      <c r="K215" s="588">
        <v>0</v>
      </c>
      <c r="L215" s="588">
        <v>0</v>
      </c>
      <c r="M215" s="588">
        <v>0</v>
      </c>
      <c r="N215" s="588">
        <v>0</v>
      </c>
      <c r="O215" s="588">
        <v>2.4298543013028463E-2</v>
      </c>
      <c r="P215" s="588">
        <v>2.4298543013028463E-2</v>
      </c>
      <c r="Q215" s="588">
        <v>2.4298543013028463E-2</v>
      </c>
      <c r="R215" s="588">
        <v>2.4298543013028463E-2</v>
      </c>
      <c r="S215" s="588">
        <v>2.4298543013028463E-2</v>
      </c>
      <c r="T215" s="588">
        <v>2.4298543013028463E-2</v>
      </c>
      <c r="U215" s="588">
        <v>2.4298543013028463E-2</v>
      </c>
      <c r="V215" s="588">
        <v>2.4298543013028463E-2</v>
      </c>
      <c r="W215" s="588">
        <v>2.4298543013028463E-2</v>
      </c>
      <c r="X215" s="588">
        <v>2.4298543013028463E-2</v>
      </c>
      <c r="Y215" s="588">
        <v>2.4298543013028463E-2</v>
      </c>
      <c r="Z215" s="588">
        <v>2.4298543013028463E-2</v>
      </c>
      <c r="AA215" s="588">
        <v>2.4298543013028463E-2</v>
      </c>
      <c r="AB215" s="588">
        <v>2.4298543013028463E-2</v>
      </c>
      <c r="AC215" s="588">
        <v>2.4298543013028463E-2</v>
      </c>
      <c r="AD215" s="588">
        <v>2.4298543013028463E-2</v>
      </c>
      <c r="AE215" s="588">
        <v>2.4298543013028463E-2</v>
      </c>
      <c r="AF215" s="588">
        <v>2.4298543013028463E-2</v>
      </c>
      <c r="AG215" s="588">
        <v>2.4298543013028463E-2</v>
      </c>
      <c r="AH215" s="588">
        <v>2.4298543013028463E-2</v>
      </c>
      <c r="AI215" s="588">
        <v>2.4298543013028463E-2</v>
      </c>
      <c r="AJ215" s="147"/>
      <c r="AK215" s="575">
        <v>0</v>
      </c>
      <c r="AL215" s="575">
        <v>0</v>
      </c>
      <c r="AM215" s="575">
        <v>0</v>
      </c>
      <c r="AN215" s="575">
        <v>0</v>
      </c>
      <c r="AO215" s="575">
        <v>0</v>
      </c>
      <c r="AP215" s="575">
        <v>0</v>
      </c>
      <c r="AQ215" s="575">
        <v>0</v>
      </c>
      <c r="AR215" s="575">
        <v>0</v>
      </c>
      <c r="AS215" s="575">
        <v>0</v>
      </c>
      <c r="AT215" s="575">
        <v>1.6962132518190804E-2</v>
      </c>
      <c r="AU215" s="575">
        <v>1.6900025442249503E-2</v>
      </c>
      <c r="AV215" s="575">
        <v>1.6834467973200352E-2</v>
      </c>
      <c r="AW215" s="575">
        <v>1.6767185307597278E-2</v>
      </c>
      <c r="AX215" s="575">
        <v>1.6701627838548127E-2</v>
      </c>
      <c r="AY215" s="575">
        <v>1.664124595916075E-2</v>
      </c>
      <c r="AZ215" s="575">
        <v>1.6584314472881223E-2</v>
      </c>
      <c r="BA215" s="575">
        <v>1.6536008969371324E-2</v>
      </c>
      <c r="BB215" s="575">
        <v>1.6494604252077123E-2</v>
      </c>
      <c r="BC215" s="575">
        <v>1.6458375124444698E-2</v>
      </c>
      <c r="BD215" s="575">
        <v>1.6430771979581899E-2</v>
      </c>
      <c r="BE215" s="575">
        <v>1.6408344424380873E-2</v>
      </c>
      <c r="BF215" s="575">
        <v>1.6389367262287697E-2</v>
      </c>
      <c r="BG215" s="575">
        <v>1.6375565689856299E-2</v>
      </c>
      <c r="BH215" s="575">
        <v>1.6365214510532747E-2</v>
      </c>
      <c r="BI215" s="575">
        <v>1.6356588527763123E-2</v>
      </c>
      <c r="BJ215" s="575">
        <v>1.6349687741547419E-2</v>
      </c>
      <c r="BK215" s="575">
        <v>1.6344512151885645E-2</v>
      </c>
      <c r="BL215" s="575">
        <v>1.6341061758777798E-2</v>
      </c>
      <c r="BM215" s="575">
        <v>1.6337611365669948E-2</v>
      </c>
      <c r="BN215" s="575">
        <v>1.6335886169116021E-2</v>
      </c>
      <c r="BO215" s="147"/>
      <c r="BP215" s="582">
        <v>0</v>
      </c>
      <c r="BQ215" s="582">
        <v>0</v>
      </c>
      <c r="BR215" s="582">
        <v>0</v>
      </c>
      <c r="BS215" s="582">
        <v>0</v>
      </c>
      <c r="BT215" s="582">
        <v>0</v>
      </c>
      <c r="BU215" s="582">
        <v>0</v>
      </c>
      <c r="BV215" s="582">
        <v>0</v>
      </c>
      <c r="BW215" s="582">
        <v>0</v>
      </c>
      <c r="BX215" s="582">
        <v>0</v>
      </c>
      <c r="BY215" s="582">
        <v>2.699838112558718E-3</v>
      </c>
      <c r="BZ215" s="582">
        <v>2.699838112558718E-3</v>
      </c>
      <c r="CA215" s="582">
        <v>2.699838112558718E-3</v>
      </c>
      <c r="CB215" s="582">
        <v>2.699838112558718E-3</v>
      </c>
      <c r="CC215" s="582">
        <v>2.699838112558718E-3</v>
      </c>
      <c r="CD215" s="582">
        <v>2.699838112558718E-3</v>
      </c>
      <c r="CE215" s="582">
        <v>2.699838112558718E-3</v>
      </c>
      <c r="CF215" s="582">
        <v>2.699838112558718E-3</v>
      </c>
      <c r="CG215" s="582">
        <v>2.699838112558718E-3</v>
      </c>
      <c r="CH215" s="582">
        <v>2.699838112558718E-3</v>
      </c>
      <c r="CI215" s="582">
        <v>2.699838112558718E-3</v>
      </c>
      <c r="CJ215" s="582">
        <v>2.699838112558718E-3</v>
      </c>
      <c r="CK215" s="582">
        <v>2.699838112558718E-3</v>
      </c>
      <c r="CL215" s="582">
        <v>2.699838112558718E-3</v>
      </c>
      <c r="CM215" s="582">
        <v>2.699838112558718E-3</v>
      </c>
      <c r="CN215" s="582">
        <v>2.699838112558718E-3</v>
      </c>
      <c r="CO215" s="582">
        <v>2.699838112558718E-3</v>
      </c>
      <c r="CP215" s="582">
        <v>2.699838112558718E-3</v>
      </c>
      <c r="CQ215" s="582">
        <v>2.699838112558718E-3</v>
      </c>
      <c r="CR215" s="582">
        <v>2.699838112558718E-3</v>
      </c>
      <c r="CS215" s="582">
        <v>2.699838112558718E-3</v>
      </c>
      <c r="CT215" s="218"/>
      <c r="CU215" s="582">
        <v>0</v>
      </c>
      <c r="CV215" s="582">
        <v>0</v>
      </c>
      <c r="CW215" s="582">
        <v>0</v>
      </c>
      <c r="CX215" s="582">
        <v>0</v>
      </c>
      <c r="CY215" s="582">
        <v>0</v>
      </c>
      <c r="CZ215" s="582">
        <v>0</v>
      </c>
      <c r="DA215" s="582">
        <v>0</v>
      </c>
      <c r="DB215" s="582">
        <v>0</v>
      </c>
      <c r="DC215" s="582">
        <v>0</v>
      </c>
      <c r="DD215" s="582">
        <v>1.8846813909100893E-3</v>
      </c>
      <c r="DE215" s="582">
        <v>1.8777806046943891E-3</v>
      </c>
      <c r="DF215" s="582">
        <v>1.8704964414667056E-3</v>
      </c>
      <c r="DG215" s="582">
        <v>1.8630205897330308E-3</v>
      </c>
      <c r="DH215" s="582">
        <v>1.8557364265053471E-3</v>
      </c>
      <c r="DI215" s="582">
        <v>1.8490273287956388E-3</v>
      </c>
      <c r="DJ215" s="582">
        <v>1.842701608097914E-3</v>
      </c>
      <c r="DK215" s="582">
        <v>1.8373343299301472E-3</v>
      </c>
      <c r="DL215" s="582">
        <v>1.8327338057863472E-3</v>
      </c>
      <c r="DM215" s="582">
        <v>1.828708347160522E-3</v>
      </c>
      <c r="DN215" s="582">
        <v>1.8256413310646553E-3</v>
      </c>
      <c r="DO215" s="582">
        <v>1.8231493804867637E-3</v>
      </c>
      <c r="DP215" s="582">
        <v>1.8210408069208551E-3</v>
      </c>
      <c r="DQ215" s="582">
        <v>1.819507298872922E-3</v>
      </c>
      <c r="DR215" s="582">
        <v>1.818357167836972E-3</v>
      </c>
      <c r="DS215" s="582">
        <v>1.8173987253070135E-3</v>
      </c>
      <c r="DT215" s="582">
        <v>1.816631971283047E-3</v>
      </c>
      <c r="DU215" s="582">
        <v>1.8160569057650716E-3</v>
      </c>
      <c r="DV215" s="582">
        <v>1.8156735287530885E-3</v>
      </c>
      <c r="DW215" s="582">
        <v>1.8152901517411051E-3</v>
      </c>
      <c r="DX215" s="582">
        <v>1.8150984632351133E-3</v>
      </c>
      <c r="DY215" s="147"/>
      <c r="DZ215" s="575">
        <v>0</v>
      </c>
      <c r="EA215" s="575">
        <v>0</v>
      </c>
      <c r="EB215" s="575">
        <v>0</v>
      </c>
      <c r="EC215" s="575">
        <v>0</v>
      </c>
      <c r="ED215" s="575">
        <v>0</v>
      </c>
      <c r="EE215" s="575">
        <v>0</v>
      </c>
      <c r="EF215" s="575">
        <v>0</v>
      </c>
      <c r="EG215" s="575">
        <v>0</v>
      </c>
      <c r="EH215" s="575">
        <v>0</v>
      </c>
      <c r="EI215" s="575">
        <v>0</v>
      </c>
      <c r="EJ215" s="575">
        <v>0</v>
      </c>
      <c r="EK215" s="575">
        <v>0</v>
      </c>
      <c r="EL215" s="575">
        <v>0</v>
      </c>
      <c r="EM215" s="575">
        <v>0</v>
      </c>
      <c r="EN215" s="575">
        <v>0</v>
      </c>
      <c r="EO215" s="575">
        <v>0</v>
      </c>
      <c r="EP215" s="575">
        <v>0</v>
      </c>
      <c r="EQ215" s="575">
        <v>0</v>
      </c>
      <c r="ER215" s="575">
        <v>0</v>
      </c>
      <c r="ES215" s="575">
        <v>0</v>
      </c>
      <c r="ET215" s="575">
        <v>0</v>
      </c>
      <c r="EU215" s="575">
        <v>0</v>
      </c>
      <c r="EV215" s="575">
        <v>0</v>
      </c>
      <c r="EW215" s="575">
        <v>0</v>
      </c>
      <c r="EX215" s="575">
        <v>0</v>
      </c>
      <c r="EY215" s="575">
        <v>0</v>
      </c>
      <c r="EZ215" s="575">
        <v>0</v>
      </c>
      <c r="FA215" s="575">
        <v>0</v>
      </c>
      <c r="FB215" s="575">
        <v>0</v>
      </c>
      <c r="FC215" s="575">
        <v>0</v>
      </c>
      <c r="FD215" s="147"/>
      <c r="FE215" s="575">
        <v>0</v>
      </c>
      <c r="FF215" s="575">
        <v>0</v>
      </c>
      <c r="FG215" s="575">
        <v>0</v>
      </c>
      <c r="FH215" s="575">
        <v>0</v>
      </c>
      <c r="FI215" s="575">
        <v>0</v>
      </c>
      <c r="FJ215" s="575">
        <v>0</v>
      </c>
      <c r="FK215" s="575">
        <v>0</v>
      </c>
      <c r="FL215" s="575">
        <v>0</v>
      </c>
      <c r="FM215" s="575">
        <v>0</v>
      </c>
      <c r="FN215" s="575">
        <v>0</v>
      </c>
      <c r="FO215" s="575">
        <v>0</v>
      </c>
      <c r="FP215" s="575">
        <v>0</v>
      </c>
      <c r="FQ215" s="575">
        <v>0</v>
      </c>
      <c r="FR215" s="575">
        <v>0</v>
      </c>
      <c r="FS215" s="575">
        <v>0</v>
      </c>
      <c r="FT215" s="575">
        <v>0</v>
      </c>
      <c r="FU215" s="575">
        <v>0</v>
      </c>
      <c r="FV215" s="575">
        <v>0</v>
      </c>
      <c r="FW215" s="575">
        <v>0</v>
      </c>
      <c r="FX215" s="575">
        <v>0</v>
      </c>
      <c r="FY215" s="575">
        <v>0</v>
      </c>
      <c r="FZ215" s="575">
        <v>0</v>
      </c>
      <c r="GA215" s="575">
        <v>0</v>
      </c>
      <c r="GB215" s="575">
        <v>0</v>
      </c>
      <c r="GC215" s="575">
        <v>0</v>
      </c>
      <c r="GD215" s="575">
        <v>0</v>
      </c>
      <c r="GE215" s="575">
        <v>0</v>
      </c>
      <c r="GF215" s="575">
        <v>0</v>
      </c>
      <c r="GG215" s="575">
        <v>0</v>
      </c>
      <c r="GH215" s="575">
        <v>0</v>
      </c>
    </row>
    <row r="216" spans="1:190" x14ac:dyDescent="0.15">
      <c r="A216">
        <f t="shared" si="9"/>
        <v>208</v>
      </c>
      <c r="B216" s="156" t="str">
        <f ca="1">OFFSET(Inputs!$E$10,$A216,0)</f>
        <v>Std B96</v>
      </c>
      <c r="C216" s="44">
        <f ca="1">OFFSET(Inputs!$B$10,$A216,0)</f>
        <v>208</v>
      </c>
      <c r="D216" s="157" t="str">
        <f ca="1">OFFSET(Inputs!$D$10,$A216,0)&amp;" - "&amp;OFFSET(Inputs!$F$10,$A216,0)</f>
        <v>2013 T-24 - RNC-Solar - Solar Ready &amp; Oriented Homes</v>
      </c>
      <c r="E216" s="24"/>
      <c r="F216" s="588">
        <v>0</v>
      </c>
      <c r="G216" s="588">
        <v>0</v>
      </c>
      <c r="H216" s="588">
        <v>0</v>
      </c>
      <c r="I216" s="588">
        <v>0</v>
      </c>
      <c r="J216" s="588">
        <v>0</v>
      </c>
      <c r="K216" s="588">
        <v>0</v>
      </c>
      <c r="L216" s="588">
        <v>0</v>
      </c>
      <c r="M216" s="588">
        <v>0</v>
      </c>
      <c r="N216" s="588">
        <v>0</v>
      </c>
      <c r="O216" s="588">
        <v>2.52408097275186E-2</v>
      </c>
      <c r="P216" s="588">
        <v>2.52408097275186E-2</v>
      </c>
      <c r="Q216" s="588">
        <v>2.52408097275186E-2</v>
      </c>
      <c r="R216" s="588">
        <v>2.52408097275186E-2</v>
      </c>
      <c r="S216" s="588">
        <v>2.52408097275186E-2</v>
      </c>
      <c r="T216" s="588">
        <v>2.52408097275186E-2</v>
      </c>
      <c r="U216" s="588">
        <v>2.52408097275186E-2</v>
      </c>
      <c r="V216" s="588">
        <v>2.52408097275186E-2</v>
      </c>
      <c r="W216" s="588">
        <v>2.52408097275186E-2</v>
      </c>
      <c r="X216" s="588">
        <v>2.52408097275186E-2</v>
      </c>
      <c r="Y216" s="588">
        <v>2.52408097275186E-2</v>
      </c>
      <c r="Z216" s="588">
        <v>2.52408097275186E-2</v>
      </c>
      <c r="AA216" s="588">
        <v>2.52408097275186E-2</v>
      </c>
      <c r="AB216" s="588">
        <v>2.52408097275186E-2</v>
      </c>
      <c r="AC216" s="588">
        <v>2.52408097275186E-2</v>
      </c>
      <c r="AD216" s="588">
        <v>2.52408097275186E-2</v>
      </c>
      <c r="AE216" s="588">
        <v>2.52408097275186E-2</v>
      </c>
      <c r="AF216" s="588">
        <v>2.52408097275186E-2</v>
      </c>
      <c r="AG216" s="588">
        <v>2.52408097275186E-2</v>
      </c>
      <c r="AH216" s="588">
        <v>2.52408097275186E-2</v>
      </c>
      <c r="AI216" s="588">
        <v>2.52408097275186E-2</v>
      </c>
      <c r="AJ216" s="147"/>
      <c r="AK216" s="575">
        <v>0</v>
      </c>
      <c r="AL216" s="575">
        <v>0</v>
      </c>
      <c r="AM216" s="575">
        <v>0</v>
      </c>
      <c r="AN216" s="575">
        <v>0</v>
      </c>
      <c r="AO216" s="575">
        <v>0</v>
      </c>
      <c r="AP216" s="575">
        <v>0</v>
      </c>
      <c r="AQ216" s="575">
        <v>0</v>
      </c>
      <c r="AR216" s="575">
        <v>0</v>
      </c>
      <c r="AS216" s="575">
        <v>0</v>
      </c>
      <c r="AT216" s="575">
        <v>1.7619902528108362E-2</v>
      </c>
      <c r="AU216" s="575">
        <v>1.7555387018444824E-2</v>
      </c>
      <c r="AV216" s="575">
        <v>1.748728731379998E-2</v>
      </c>
      <c r="AW216" s="575">
        <v>1.741739551166448E-2</v>
      </c>
      <c r="AX216" s="575">
        <v>1.7349295807019636E-2</v>
      </c>
      <c r="AY216" s="575">
        <v>1.7286572394846749E-2</v>
      </c>
      <c r="AZ216" s="575">
        <v>1.7227433177655176E-2</v>
      </c>
      <c r="BA216" s="575">
        <v>1.717725444791687E-2</v>
      </c>
      <c r="BB216" s="575">
        <v>1.7134244108141176E-2</v>
      </c>
      <c r="BC216" s="575">
        <v>1.7096610060837448E-2</v>
      </c>
      <c r="BD216" s="575">
        <v>1.7067936500986987E-2</v>
      </c>
      <c r="BE216" s="575">
        <v>1.7044639233608487E-2</v>
      </c>
      <c r="BF216" s="575">
        <v>1.7024926161211294E-2</v>
      </c>
      <c r="BG216" s="575">
        <v>1.7010589381286065E-2</v>
      </c>
      <c r="BH216" s="575">
        <v>1.6999836796342139E-2</v>
      </c>
      <c r="BI216" s="575">
        <v>1.6990876308888871E-2</v>
      </c>
      <c r="BJ216" s="575">
        <v>1.6983707918926255E-2</v>
      </c>
      <c r="BK216" s="575">
        <v>1.6978331626454297E-2</v>
      </c>
      <c r="BL216" s="575">
        <v>1.6974747431472988E-2</v>
      </c>
      <c r="BM216" s="575">
        <v>1.6971163236491678E-2</v>
      </c>
      <c r="BN216" s="575">
        <v>1.6969371139001023E-2</v>
      </c>
      <c r="BO216" s="147"/>
      <c r="BP216" s="582">
        <v>0</v>
      </c>
      <c r="BQ216" s="582">
        <v>0</v>
      </c>
      <c r="BR216" s="582">
        <v>0</v>
      </c>
      <c r="BS216" s="582">
        <v>0</v>
      </c>
      <c r="BT216" s="582">
        <v>0</v>
      </c>
      <c r="BU216" s="582">
        <v>0</v>
      </c>
      <c r="BV216" s="582">
        <v>0</v>
      </c>
      <c r="BW216" s="582">
        <v>0</v>
      </c>
      <c r="BX216" s="582">
        <v>0</v>
      </c>
      <c r="BY216" s="582">
        <v>3.505668017710916E-2</v>
      </c>
      <c r="BZ216" s="582">
        <v>3.505668017710916E-2</v>
      </c>
      <c r="CA216" s="582">
        <v>3.505668017710916E-2</v>
      </c>
      <c r="CB216" s="582">
        <v>3.505668017710916E-2</v>
      </c>
      <c r="CC216" s="582">
        <v>3.505668017710916E-2</v>
      </c>
      <c r="CD216" s="582">
        <v>3.505668017710916E-2</v>
      </c>
      <c r="CE216" s="582">
        <v>3.505668017710916E-2</v>
      </c>
      <c r="CF216" s="582">
        <v>3.505668017710916E-2</v>
      </c>
      <c r="CG216" s="582">
        <v>3.505668017710916E-2</v>
      </c>
      <c r="CH216" s="582">
        <v>3.505668017710916E-2</v>
      </c>
      <c r="CI216" s="582">
        <v>3.505668017710916E-2</v>
      </c>
      <c r="CJ216" s="582">
        <v>3.505668017710916E-2</v>
      </c>
      <c r="CK216" s="582">
        <v>3.505668017710916E-2</v>
      </c>
      <c r="CL216" s="582">
        <v>3.505668017710916E-2</v>
      </c>
      <c r="CM216" s="582">
        <v>3.505668017710916E-2</v>
      </c>
      <c r="CN216" s="582">
        <v>3.505668017710916E-2</v>
      </c>
      <c r="CO216" s="582">
        <v>3.505668017710916E-2</v>
      </c>
      <c r="CP216" s="582">
        <v>3.505668017710916E-2</v>
      </c>
      <c r="CQ216" s="582">
        <v>3.505668017710916E-2</v>
      </c>
      <c r="CR216" s="582">
        <v>3.505668017710916E-2</v>
      </c>
      <c r="CS216" s="582">
        <v>3.505668017710916E-2</v>
      </c>
      <c r="CT216" s="218"/>
      <c r="CU216" s="582">
        <v>0</v>
      </c>
      <c r="CV216" s="582">
        <v>0</v>
      </c>
      <c r="CW216" s="582">
        <v>0</v>
      </c>
      <c r="CX216" s="582">
        <v>0</v>
      </c>
      <c r="CY216" s="582">
        <v>0</v>
      </c>
      <c r="CZ216" s="582">
        <v>0</v>
      </c>
      <c r="DA216" s="582">
        <v>0</v>
      </c>
      <c r="DB216" s="582">
        <v>0</v>
      </c>
      <c r="DC216" s="582">
        <v>0</v>
      </c>
      <c r="DD216" s="582">
        <v>2.447208684459495E-2</v>
      </c>
      <c r="DE216" s="582">
        <v>2.4382481970062257E-2</v>
      </c>
      <c r="DF216" s="582">
        <v>2.4287899046944415E-2</v>
      </c>
      <c r="DG216" s="582">
        <v>2.4190827099534001E-2</v>
      </c>
      <c r="DH216" s="582">
        <v>2.4096244176416159E-2</v>
      </c>
      <c r="DI216" s="582">
        <v>2.4009128326176042E-2</v>
      </c>
      <c r="DJ216" s="582">
        <v>2.3926990524521075E-2</v>
      </c>
      <c r="DK216" s="582">
        <v>2.3857297844328985E-2</v>
      </c>
      <c r="DL216" s="582">
        <v>2.3797561261307189E-2</v>
      </c>
      <c r="DM216" s="582">
        <v>2.374529175116312E-2</v>
      </c>
      <c r="DN216" s="582">
        <v>2.3705467362481924E-2</v>
      </c>
      <c r="DO216" s="582">
        <v>2.367311004667845E-2</v>
      </c>
      <c r="DP216" s="582">
        <v>2.3645730779460129E-2</v>
      </c>
      <c r="DQ216" s="582">
        <v>2.3625818585119533E-2</v>
      </c>
      <c r="DR216" s="582">
        <v>2.3610884439364085E-2</v>
      </c>
      <c r="DS216" s="582">
        <v>2.3598439317901208E-2</v>
      </c>
      <c r="DT216" s="582">
        <v>2.3588483220730913E-2</v>
      </c>
      <c r="DU216" s="582">
        <v>2.3581016147853188E-2</v>
      </c>
      <c r="DV216" s="582">
        <v>2.3576038099268035E-2</v>
      </c>
      <c r="DW216" s="582">
        <v>2.3571060050682886E-2</v>
      </c>
      <c r="DX216" s="582">
        <v>2.356857102639031E-2</v>
      </c>
      <c r="DY216" s="147"/>
      <c r="DZ216" s="575">
        <v>0</v>
      </c>
      <c r="EA216" s="575">
        <v>0</v>
      </c>
      <c r="EB216" s="575">
        <v>0</v>
      </c>
      <c r="EC216" s="575">
        <v>0</v>
      </c>
      <c r="ED216" s="575">
        <v>0</v>
      </c>
      <c r="EE216" s="575">
        <v>0</v>
      </c>
      <c r="EF216" s="575">
        <v>0</v>
      </c>
      <c r="EG216" s="575">
        <v>0</v>
      </c>
      <c r="EH216" s="575">
        <v>0</v>
      </c>
      <c r="EI216" s="575">
        <v>2.6850388371226237E-3</v>
      </c>
      <c r="EJ216" s="575">
        <v>2.6850388371226237E-3</v>
      </c>
      <c r="EK216" s="575">
        <v>2.6850388371226237E-3</v>
      </c>
      <c r="EL216" s="575">
        <v>2.6850388371226237E-3</v>
      </c>
      <c r="EM216" s="575">
        <v>2.6850388371226237E-3</v>
      </c>
      <c r="EN216" s="575">
        <v>2.6850388371226237E-3</v>
      </c>
      <c r="EO216" s="575">
        <v>2.6850388371226237E-3</v>
      </c>
      <c r="EP216" s="575">
        <v>2.6850388371226237E-3</v>
      </c>
      <c r="EQ216" s="575">
        <v>2.6850388371226237E-3</v>
      </c>
      <c r="ER216" s="575">
        <v>2.6850388371226237E-3</v>
      </c>
      <c r="ES216" s="575">
        <v>2.6850388371226237E-3</v>
      </c>
      <c r="ET216" s="575">
        <v>2.6850388371226237E-3</v>
      </c>
      <c r="EU216" s="575">
        <v>2.6850388371226237E-3</v>
      </c>
      <c r="EV216" s="575">
        <v>2.6850388371226237E-3</v>
      </c>
      <c r="EW216" s="575">
        <v>2.6850388371226237E-3</v>
      </c>
      <c r="EX216" s="575">
        <v>2.6850388371226237E-3</v>
      </c>
      <c r="EY216" s="575">
        <v>2.6850388371226237E-3</v>
      </c>
      <c r="EZ216" s="575">
        <v>2.6850388371226237E-3</v>
      </c>
      <c r="FA216" s="575">
        <v>2.6850388371226237E-3</v>
      </c>
      <c r="FB216" s="575">
        <v>2.6850388371226237E-3</v>
      </c>
      <c r="FC216" s="575">
        <v>2.6850388371226237E-3</v>
      </c>
      <c r="FD216" s="147"/>
      <c r="FE216" s="575">
        <v>0</v>
      </c>
      <c r="FF216" s="575">
        <v>0</v>
      </c>
      <c r="FG216" s="575">
        <v>0</v>
      </c>
      <c r="FH216" s="575">
        <v>0</v>
      </c>
      <c r="FI216" s="575">
        <v>0</v>
      </c>
      <c r="FJ216" s="575">
        <v>0</v>
      </c>
      <c r="FK216" s="575">
        <v>0</v>
      </c>
      <c r="FL216" s="575">
        <v>0</v>
      </c>
      <c r="FM216" s="575">
        <v>0</v>
      </c>
      <c r="FN216" s="575">
        <v>1.8743504311078637E-3</v>
      </c>
      <c r="FO216" s="575">
        <v>1.8674874718401786E-3</v>
      </c>
      <c r="FP216" s="575">
        <v>1.8602432370576217E-3</v>
      </c>
      <c r="FQ216" s="575">
        <v>1.852808364517629E-3</v>
      </c>
      <c r="FR216" s="575">
        <v>1.8455641297350721E-3</v>
      </c>
      <c r="FS216" s="575">
        <v>1.8388918082248224E-3</v>
      </c>
      <c r="FT216" s="575">
        <v>1.8326007622294443E-3</v>
      </c>
      <c r="FU216" s="575">
        <v>1.8272629050212444E-3</v>
      </c>
      <c r="FV216" s="575">
        <v>1.8226875988427878E-3</v>
      </c>
      <c r="FW216" s="575">
        <v>1.8186842059366379E-3</v>
      </c>
      <c r="FX216" s="575">
        <v>1.8156340018176667E-3</v>
      </c>
      <c r="FY216" s="575">
        <v>1.8131557109710024E-3</v>
      </c>
      <c r="FZ216" s="575">
        <v>1.8110586956392094E-3</v>
      </c>
      <c r="GA216" s="575">
        <v>1.8095335935797239E-3</v>
      </c>
      <c r="GB216" s="575">
        <v>1.8083897670351098E-3</v>
      </c>
      <c r="GC216" s="575">
        <v>1.8074365782479312E-3</v>
      </c>
      <c r="GD216" s="575">
        <v>1.8066740272181881E-3</v>
      </c>
      <c r="GE216" s="575">
        <v>1.8061021139458811E-3</v>
      </c>
      <c r="GF216" s="575">
        <v>1.8057208384310098E-3</v>
      </c>
      <c r="GG216" s="575">
        <v>1.8053395629161384E-3</v>
      </c>
      <c r="GH216" s="575">
        <v>1.8051489251587028E-3</v>
      </c>
    </row>
    <row r="217" spans="1:190" x14ac:dyDescent="0.15">
      <c r="A217">
        <f t="shared" si="9"/>
        <v>209</v>
      </c>
      <c r="B217" s="156" t="str">
        <f ca="1">OFFSET(Inputs!$E$10,$A217,0)</f>
        <v>Std B97</v>
      </c>
      <c r="C217" s="44">
        <f ca="1">OFFSET(Inputs!$B$10,$A217,0)</f>
        <v>209</v>
      </c>
      <c r="D217" s="157" t="str">
        <f ca="1">OFFSET(Inputs!$D$10,$A217,0)&amp;" - "&amp;OFFSET(Inputs!$F$10,$A217,0)</f>
        <v>2013 T-24 - RNC-SF Whole Building</v>
      </c>
      <c r="E217" s="24"/>
      <c r="F217" s="588">
        <v>0</v>
      </c>
      <c r="G217" s="588">
        <v>0</v>
      </c>
      <c r="H217" s="588">
        <v>0</v>
      </c>
      <c r="I217" s="588">
        <v>0</v>
      </c>
      <c r="J217" s="588">
        <v>0</v>
      </c>
      <c r="K217" s="588">
        <v>0</v>
      </c>
      <c r="L217" s="588">
        <v>0</v>
      </c>
      <c r="M217" s="588">
        <v>0</v>
      </c>
      <c r="N217" s="588">
        <v>0</v>
      </c>
      <c r="O217" s="588">
        <v>4.8230818478404203</v>
      </c>
      <c r="P217" s="588">
        <v>4.8230818478404203</v>
      </c>
      <c r="Q217" s="588">
        <v>4.8230818478404203</v>
      </c>
      <c r="R217" s="588">
        <v>4.8230818478404203</v>
      </c>
      <c r="S217" s="588">
        <v>4.8230818478404203</v>
      </c>
      <c r="T217" s="588">
        <v>4.8230818478404203</v>
      </c>
      <c r="U217" s="588">
        <v>4.8230818478404203</v>
      </c>
      <c r="V217" s="588">
        <v>4.8230818478404203</v>
      </c>
      <c r="W217" s="588">
        <v>4.8230818478404203</v>
      </c>
      <c r="X217" s="588">
        <v>4.8230818478404203</v>
      </c>
      <c r="Y217" s="588">
        <v>4.8230818478404203</v>
      </c>
      <c r="Z217" s="588">
        <v>4.8230818478404203</v>
      </c>
      <c r="AA217" s="588">
        <v>4.8230818478404203</v>
      </c>
      <c r="AB217" s="588">
        <v>4.8230818478404203</v>
      </c>
      <c r="AC217" s="588">
        <v>4.8230818478404203</v>
      </c>
      <c r="AD217" s="588">
        <v>4.8230818478404203</v>
      </c>
      <c r="AE217" s="588">
        <v>4.8230818478404203</v>
      </c>
      <c r="AF217" s="588">
        <v>4.8230818478404203</v>
      </c>
      <c r="AG217" s="588">
        <v>4.8230818478404203</v>
      </c>
      <c r="AH217" s="588">
        <v>4.8230818478404203</v>
      </c>
      <c r="AI217" s="588">
        <v>4.8230818478404203</v>
      </c>
      <c r="AJ217" s="147"/>
      <c r="AK217" s="575">
        <v>0</v>
      </c>
      <c r="AL217" s="575">
        <v>0</v>
      </c>
      <c r="AM217" s="575">
        <v>0</v>
      </c>
      <c r="AN217" s="575">
        <v>0</v>
      </c>
      <c r="AO217" s="575">
        <v>0</v>
      </c>
      <c r="AP217" s="575">
        <v>0</v>
      </c>
      <c r="AQ217" s="575">
        <v>0</v>
      </c>
      <c r="AR217" s="575">
        <v>0</v>
      </c>
      <c r="AS217" s="575">
        <v>0</v>
      </c>
      <c r="AT217" s="575">
        <v>2.7419075612517356</v>
      </c>
      <c r="AU217" s="575">
        <v>2.6607495629981246</v>
      </c>
      <c r="AV217" s="575">
        <v>2.5932891171923802</v>
      </c>
      <c r="AW217" s="575">
        <v>2.5402111014568969</v>
      </c>
      <c r="AX217" s="575">
        <v>2.4998033217356896</v>
      </c>
      <c r="AY217" s="575">
        <v>2.4700111451615796</v>
      </c>
      <c r="AZ217" s="575">
        <v>2.4484375000561891</v>
      </c>
      <c r="BA217" s="575">
        <v>2.4326853147411422</v>
      </c>
      <c r="BB217" s="575">
        <v>2.4220697115940455</v>
      </c>
      <c r="BC217" s="575">
        <v>2.4141936189365225</v>
      </c>
      <c r="BD217" s="575">
        <v>2.409057036768572</v>
      </c>
      <c r="BE217" s="575">
        <v>2.405290209845409</v>
      </c>
      <c r="BF217" s="575">
        <v>2.4028931381670322</v>
      </c>
      <c r="BG217" s="575">
        <v>2.400838505299852</v>
      </c>
      <c r="BH217" s="575">
        <v>2.3998111888662619</v>
      </c>
      <c r="BI217" s="575">
        <v>2.3987838724326718</v>
      </c>
      <c r="BJ217" s="575">
        <v>2.3984414336214757</v>
      </c>
      <c r="BK217" s="575">
        <v>2.3980989948102787</v>
      </c>
      <c r="BL217" s="575">
        <v>2.3977565559990817</v>
      </c>
      <c r="BM217" s="575">
        <v>2.3974141171878856</v>
      </c>
      <c r="BN217" s="575">
        <v>2.3974141171878856</v>
      </c>
      <c r="BO217" s="147"/>
      <c r="BP217" s="582">
        <v>0</v>
      </c>
      <c r="BQ217" s="582">
        <v>0</v>
      </c>
      <c r="BR217" s="582">
        <v>0</v>
      </c>
      <c r="BS217" s="582">
        <v>0</v>
      </c>
      <c r="BT217" s="582">
        <v>0</v>
      </c>
      <c r="BU217" s="582">
        <v>0</v>
      </c>
      <c r="BV217" s="582">
        <v>0</v>
      </c>
      <c r="BW217" s="582">
        <v>0</v>
      </c>
      <c r="BX217" s="582">
        <v>0</v>
      </c>
      <c r="BY217" s="582">
        <v>6.4004447271002558</v>
      </c>
      <c r="BZ217" s="582">
        <v>6.4004447271002558</v>
      </c>
      <c r="CA217" s="582">
        <v>6.4004447271002558</v>
      </c>
      <c r="CB217" s="582">
        <v>6.4004447271002558</v>
      </c>
      <c r="CC217" s="582">
        <v>6.4004447271002558</v>
      </c>
      <c r="CD217" s="582">
        <v>6.4004447271002558</v>
      </c>
      <c r="CE217" s="582">
        <v>6.4004447271002558</v>
      </c>
      <c r="CF217" s="582">
        <v>6.4004447271002558</v>
      </c>
      <c r="CG217" s="582">
        <v>6.4004447271002558</v>
      </c>
      <c r="CH217" s="582">
        <v>6.4004447271002558</v>
      </c>
      <c r="CI217" s="582">
        <v>6.4004447271002558</v>
      </c>
      <c r="CJ217" s="582">
        <v>6.4004447271002558</v>
      </c>
      <c r="CK217" s="582">
        <v>6.4004447271002558</v>
      </c>
      <c r="CL217" s="582">
        <v>6.4004447271002558</v>
      </c>
      <c r="CM217" s="582">
        <v>6.4004447271002558</v>
      </c>
      <c r="CN217" s="582">
        <v>6.4004447271002558</v>
      </c>
      <c r="CO217" s="582">
        <v>6.4004447271002558</v>
      </c>
      <c r="CP217" s="582">
        <v>6.4004447271002558</v>
      </c>
      <c r="CQ217" s="582">
        <v>6.4004447271002558</v>
      </c>
      <c r="CR217" s="582">
        <v>6.4004447271002558</v>
      </c>
      <c r="CS217" s="582">
        <v>6.4004447271002558</v>
      </c>
      <c r="CT217" s="218"/>
      <c r="CU217" s="582">
        <v>0</v>
      </c>
      <c r="CV217" s="582">
        <v>0</v>
      </c>
      <c r="CW217" s="582">
        <v>0</v>
      </c>
      <c r="CX217" s="582">
        <v>0</v>
      </c>
      <c r="CY217" s="582">
        <v>0</v>
      </c>
      <c r="CZ217" s="582">
        <v>0</v>
      </c>
      <c r="DA217" s="582">
        <v>0</v>
      </c>
      <c r="DB217" s="582">
        <v>0</v>
      </c>
      <c r="DC217" s="582">
        <v>0</v>
      </c>
      <c r="DD217" s="582">
        <v>3.6386336260223135</v>
      </c>
      <c r="DE217" s="582">
        <v>3.5309333425993978</v>
      </c>
      <c r="DF217" s="582">
        <v>3.4414103222014467</v>
      </c>
      <c r="DG217" s="582">
        <v>3.3709734279797083</v>
      </c>
      <c r="DH217" s="582">
        <v>3.3173505020560623</v>
      </c>
      <c r="DI217" s="582">
        <v>3.2778149549767641</v>
      </c>
      <c r="DJ217" s="582">
        <v>3.2491857657124448</v>
      </c>
      <c r="DK217" s="582">
        <v>3.2282819132337348</v>
      </c>
      <c r="DL217" s="582">
        <v>3.2141945343893874</v>
      </c>
      <c r="DM217" s="582">
        <v>3.2037426081500331</v>
      </c>
      <c r="DN217" s="582">
        <v>3.1969261345156714</v>
      </c>
      <c r="DO217" s="582">
        <v>3.1919273871838061</v>
      </c>
      <c r="DP217" s="582">
        <v>3.1887463661544366</v>
      </c>
      <c r="DQ217" s="582">
        <v>3.1860197767006921</v>
      </c>
      <c r="DR217" s="582">
        <v>3.1846564819738195</v>
      </c>
      <c r="DS217" s="582">
        <v>3.1832931872469472</v>
      </c>
      <c r="DT217" s="582">
        <v>3.1828387556713231</v>
      </c>
      <c r="DU217" s="582">
        <v>3.1823843240956995</v>
      </c>
      <c r="DV217" s="582">
        <v>3.181929892520075</v>
      </c>
      <c r="DW217" s="582">
        <v>3.1814754609444513</v>
      </c>
      <c r="DX217" s="582">
        <v>3.1814754609444513</v>
      </c>
      <c r="DY217" s="147"/>
      <c r="DZ217" s="575">
        <v>0</v>
      </c>
      <c r="EA217" s="575">
        <v>0</v>
      </c>
      <c r="EB217" s="575">
        <v>0</v>
      </c>
      <c r="EC217" s="575">
        <v>0</v>
      </c>
      <c r="ED217" s="575">
        <v>0</v>
      </c>
      <c r="EE217" s="575">
        <v>0</v>
      </c>
      <c r="EF217" s="575">
        <v>0</v>
      </c>
      <c r="EG217" s="575">
        <v>0</v>
      </c>
      <c r="EH217" s="575">
        <v>0</v>
      </c>
      <c r="EI217" s="575">
        <v>0.19339560715095566</v>
      </c>
      <c r="EJ217" s="575">
        <v>0.19339560715095566</v>
      </c>
      <c r="EK217" s="575">
        <v>0.19339560715095566</v>
      </c>
      <c r="EL217" s="575">
        <v>0.19339560715095566</v>
      </c>
      <c r="EM217" s="575">
        <v>0.19339560715095566</v>
      </c>
      <c r="EN217" s="575">
        <v>0.19339560715095566</v>
      </c>
      <c r="EO217" s="575">
        <v>0.19339560715095566</v>
      </c>
      <c r="EP217" s="575">
        <v>0.19339560715095566</v>
      </c>
      <c r="EQ217" s="575">
        <v>0.19339560715095566</v>
      </c>
      <c r="ER217" s="575">
        <v>0.19339560715095566</v>
      </c>
      <c r="ES217" s="575">
        <v>0.19339560715095566</v>
      </c>
      <c r="ET217" s="575">
        <v>0.19339560715095566</v>
      </c>
      <c r="EU217" s="575">
        <v>0.19339560715095566</v>
      </c>
      <c r="EV217" s="575">
        <v>0.19339560715095566</v>
      </c>
      <c r="EW217" s="575">
        <v>0.19339560715095566</v>
      </c>
      <c r="EX217" s="575">
        <v>0.19339560715095566</v>
      </c>
      <c r="EY217" s="575">
        <v>0.19339560715095566</v>
      </c>
      <c r="EZ217" s="575">
        <v>0.19339560715095566</v>
      </c>
      <c r="FA217" s="575">
        <v>0.19339560715095566</v>
      </c>
      <c r="FB217" s="575">
        <v>0.19339560715095566</v>
      </c>
      <c r="FC217" s="575">
        <v>0.19339560715095566</v>
      </c>
      <c r="FD217" s="147"/>
      <c r="FE217" s="575">
        <v>0</v>
      </c>
      <c r="FF217" s="575">
        <v>0</v>
      </c>
      <c r="FG217" s="575">
        <v>0</v>
      </c>
      <c r="FH217" s="575">
        <v>0</v>
      </c>
      <c r="FI217" s="575">
        <v>0</v>
      </c>
      <c r="FJ217" s="575">
        <v>0</v>
      </c>
      <c r="FK217" s="575">
        <v>0</v>
      </c>
      <c r="FL217" s="575">
        <v>0</v>
      </c>
      <c r="FM217" s="575">
        <v>0</v>
      </c>
      <c r="FN217" s="575">
        <v>0.10994482247849685</v>
      </c>
      <c r="FO217" s="575">
        <v>0.10669055459696769</v>
      </c>
      <c r="FP217" s="575">
        <v>0.10398553023974727</v>
      </c>
      <c r="FQ217" s="575">
        <v>0.10185721158305101</v>
      </c>
      <c r="FR217" s="575">
        <v>0.1002369431863403</v>
      </c>
      <c r="FS217" s="575">
        <v>9.9042338520968845E-2</v>
      </c>
      <c r="FT217" s="575">
        <v>9.8177279970182621E-2</v>
      </c>
      <c r="FU217" s="575">
        <v>9.7545649917227611E-2</v>
      </c>
      <c r="FV217" s="575">
        <v>9.7119986185888352E-2</v>
      </c>
      <c r="FW217" s="575">
        <v>9.680417115941084E-2</v>
      </c>
      <c r="FX217" s="575">
        <v>9.6598204837795076E-2</v>
      </c>
      <c r="FY217" s="575">
        <v>9.6447162868610187E-2</v>
      </c>
      <c r="FZ217" s="575">
        <v>9.6351045251856157E-2</v>
      </c>
      <c r="GA217" s="575">
        <v>9.626865872320986E-2</v>
      </c>
      <c r="GB217" s="575">
        <v>9.6227465458886691E-2</v>
      </c>
      <c r="GC217" s="575">
        <v>9.6186272194563549E-2</v>
      </c>
      <c r="GD217" s="575">
        <v>9.6172541106455831E-2</v>
      </c>
      <c r="GE217" s="575">
        <v>9.6158810018348112E-2</v>
      </c>
      <c r="GF217" s="575">
        <v>9.6145078930240394E-2</v>
      </c>
      <c r="GG217" s="575">
        <v>9.6131347842132661E-2</v>
      </c>
      <c r="GH217" s="575">
        <v>9.6131347842132661E-2</v>
      </c>
    </row>
    <row r="218" spans="1:190" x14ac:dyDescent="0.15">
      <c r="A218">
        <f t="shared" si="9"/>
        <v>210</v>
      </c>
      <c r="B218" s="156" t="str">
        <f ca="1">OFFSET(Inputs!$E$10,$A218,0)</f>
        <v>Std B98</v>
      </c>
      <c r="C218" s="44">
        <f ca="1">OFFSET(Inputs!$B$10,$A218,0)</f>
        <v>210</v>
      </c>
      <c r="D218" s="157" t="str">
        <f ca="1">OFFSET(Inputs!$D$10,$A218,0)&amp;" - "&amp;OFFSET(Inputs!$F$10,$A218,0)</f>
        <v>2013 T-24 - RNC-MF Whole Building</v>
      </c>
      <c r="E218" s="24"/>
      <c r="F218" s="588">
        <v>0</v>
      </c>
      <c r="G218" s="588">
        <v>0</v>
      </c>
      <c r="H218" s="588">
        <v>0</v>
      </c>
      <c r="I218" s="588">
        <v>0</v>
      </c>
      <c r="J218" s="588">
        <v>0</v>
      </c>
      <c r="K218" s="588">
        <v>0</v>
      </c>
      <c r="L218" s="588">
        <v>0</v>
      </c>
      <c r="M218" s="588">
        <v>0</v>
      </c>
      <c r="N218" s="588">
        <v>0</v>
      </c>
      <c r="O218" s="588">
        <v>0.98724728491246672</v>
      </c>
      <c r="P218" s="588">
        <v>1.3103463963383652</v>
      </c>
      <c r="Q218" s="588">
        <v>1.3103463963383652</v>
      </c>
      <c r="R218" s="588">
        <v>1.3103463963383652</v>
      </c>
      <c r="S218" s="588">
        <v>1.3103463963383652</v>
      </c>
      <c r="T218" s="588">
        <v>1.3103463963383652</v>
      </c>
      <c r="U218" s="588">
        <v>1.3103463963383652</v>
      </c>
      <c r="V218" s="588">
        <v>1.3103463963383652</v>
      </c>
      <c r="W218" s="588">
        <v>1.3103463963383652</v>
      </c>
      <c r="X218" s="588">
        <v>1.3103463963383652</v>
      </c>
      <c r="Y218" s="588">
        <v>1.3103463963383652</v>
      </c>
      <c r="Z218" s="588">
        <v>1.3103463963383652</v>
      </c>
      <c r="AA218" s="588">
        <v>1.3103463963383652</v>
      </c>
      <c r="AB218" s="588">
        <v>1.3103463963383652</v>
      </c>
      <c r="AC218" s="588">
        <v>1.3103463963383652</v>
      </c>
      <c r="AD218" s="588">
        <v>1.3103463963383652</v>
      </c>
      <c r="AE218" s="588">
        <v>1.3103463963383652</v>
      </c>
      <c r="AF218" s="588">
        <v>1.3103463963383652</v>
      </c>
      <c r="AG218" s="588">
        <v>1.3103463963383652</v>
      </c>
      <c r="AH218" s="588">
        <v>1.3103463963383652</v>
      </c>
      <c r="AI218" s="588">
        <v>1.3103463963383652</v>
      </c>
      <c r="AJ218" s="147"/>
      <c r="AK218" s="575">
        <v>0</v>
      </c>
      <c r="AL218" s="575">
        <v>0</v>
      </c>
      <c r="AM218" s="575">
        <v>0</v>
      </c>
      <c r="AN218" s="575">
        <v>0</v>
      </c>
      <c r="AO218" s="575">
        <v>0</v>
      </c>
      <c r="AP218" s="575">
        <v>0</v>
      </c>
      <c r="AQ218" s="575">
        <v>0</v>
      </c>
      <c r="AR218" s="575">
        <v>0</v>
      </c>
      <c r="AS218" s="575">
        <v>0</v>
      </c>
      <c r="AT218" s="575">
        <v>0.56124711973088259</v>
      </c>
      <c r="AU218" s="575">
        <v>0.72287879646798592</v>
      </c>
      <c r="AV218" s="575">
        <v>0.70455098142240113</v>
      </c>
      <c r="AW218" s="575">
        <v>0.69013061933069741</v>
      </c>
      <c r="AX218" s="575">
        <v>0.67915253722217461</v>
      </c>
      <c r="AY218" s="575">
        <v>0.67105852753199258</v>
      </c>
      <c r="AZ218" s="575">
        <v>0.66519734810117115</v>
      </c>
      <c r="BA218" s="575">
        <v>0.66091775677072995</v>
      </c>
      <c r="BB218" s="575">
        <v>0.65803368435238918</v>
      </c>
      <c r="BC218" s="575">
        <v>0.6558938886871688</v>
      </c>
      <c r="BD218" s="575">
        <v>0.65449836977506826</v>
      </c>
      <c r="BE218" s="575">
        <v>0.65347498923952807</v>
      </c>
      <c r="BF218" s="575">
        <v>0.65282374708054769</v>
      </c>
      <c r="BG218" s="575">
        <v>0.65226553951570765</v>
      </c>
      <c r="BH218" s="575">
        <v>0.65198643573328763</v>
      </c>
      <c r="BI218" s="575">
        <v>0.6517073319508675</v>
      </c>
      <c r="BJ218" s="575">
        <v>0.65161429735672749</v>
      </c>
      <c r="BK218" s="575">
        <v>0.65152126276258737</v>
      </c>
      <c r="BL218" s="575">
        <v>0.65142822816844759</v>
      </c>
      <c r="BM218" s="575">
        <v>0.65133519357430758</v>
      </c>
      <c r="BN218" s="575">
        <v>0.65133519357430758</v>
      </c>
      <c r="BO218" s="147"/>
      <c r="BP218" s="582">
        <v>0</v>
      </c>
      <c r="BQ218" s="582">
        <v>0</v>
      </c>
      <c r="BR218" s="582">
        <v>0</v>
      </c>
      <c r="BS218" s="582">
        <v>0</v>
      </c>
      <c r="BT218" s="582">
        <v>0</v>
      </c>
      <c r="BU218" s="582">
        <v>0</v>
      </c>
      <c r="BV218" s="582">
        <v>0</v>
      </c>
      <c r="BW218" s="582">
        <v>0</v>
      </c>
      <c r="BX218" s="582">
        <v>0</v>
      </c>
      <c r="BY218" s="582">
        <v>0.99340406049678531</v>
      </c>
      <c r="BZ218" s="582">
        <v>1.3185181166593694</v>
      </c>
      <c r="CA218" s="582">
        <v>1.3185181166593694</v>
      </c>
      <c r="CB218" s="582">
        <v>1.3185181166593694</v>
      </c>
      <c r="CC218" s="582">
        <v>1.3185181166593694</v>
      </c>
      <c r="CD218" s="582">
        <v>1.3185181166593694</v>
      </c>
      <c r="CE218" s="582">
        <v>1.3185181166593694</v>
      </c>
      <c r="CF218" s="582">
        <v>1.3185181166593694</v>
      </c>
      <c r="CG218" s="582">
        <v>1.3185181166593694</v>
      </c>
      <c r="CH218" s="582">
        <v>1.3185181166593694</v>
      </c>
      <c r="CI218" s="582">
        <v>1.3185181166593694</v>
      </c>
      <c r="CJ218" s="582">
        <v>1.3185181166593694</v>
      </c>
      <c r="CK218" s="582">
        <v>1.3185181166593694</v>
      </c>
      <c r="CL218" s="582">
        <v>1.3185181166593694</v>
      </c>
      <c r="CM218" s="582">
        <v>1.3185181166593694</v>
      </c>
      <c r="CN218" s="582">
        <v>1.3185181166593694</v>
      </c>
      <c r="CO218" s="582">
        <v>1.3185181166593694</v>
      </c>
      <c r="CP218" s="582">
        <v>1.3185181166593694</v>
      </c>
      <c r="CQ218" s="582">
        <v>1.3185181166593694</v>
      </c>
      <c r="CR218" s="582">
        <v>1.3185181166593694</v>
      </c>
      <c r="CS218" s="582">
        <v>1.3185181166593694</v>
      </c>
      <c r="CT218" s="218"/>
      <c r="CU218" s="582">
        <v>0</v>
      </c>
      <c r="CV218" s="582">
        <v>0</v>
      </c>
      <c r="CW218" s="582">
        <v>0</v>
      </c>
      <c r="CX218" s="582">
        <v>0</v>
      </c>
      <c r="CY218" s="582">
        <v>0</v>
      </c>
      <c r="CZ218" s="582">
        <v>0</v>
      </c>
      <c r="DA218" s="582">
        <v>0</v>
      </c>
      <c r="DB218" s="582">
        <v>0</v>
      </c>
      <c r="DC218" s="582">
        <v>0</v>
      </c>
      <c r="DD218" s="582">
        <v>0.56474722818024092</v>
      </c>
      <c r="DE218" s="582">
        <v>0.72738688941747431</v>
      </c>
      <c r="DF218" s="582">
        <v>0.70894477651975973</v>
      </c>
      <c r="DG218" s="582">
        <v>0.69443448464592328</v>
      </c>
      <c r="DH218" s="582">
        <v>0.68338793986455115</v>
      </c>
      <c r="DI218" s="582">
        <v>0.67524345345794623</v>
      </c>
      <c r="DJ218" s="582">
        <v>0.66934572192212893</v>
      </c>
      <c r="DK218" s="582">
        <v>0.66503944175311924</v>
      </c>
      <c r="DL218" s="582">
        <v>0.66213738337835204</v>
      </c>
      <c r="DM218" s="582">
        <v>0.65998424329384742</v>
      </c>
      <c r="DN218" s="582">
        <v>0.65858002149960504</v>
      </c>
      <c r="DO218" s="582">
        <v>0.65755025885049412</v>
      </c>
      <c r="DP218" s="582">
        <v>0.65689495534651443</v>
      </c>
      <c r="DQ218" s="582">
        <v>0.65633326662881752</v>
      </c>
      <c r="DR218" s="582">
        <v>0.65605242226996907</v>
      </c>
      <c r="DS218" s="582">
        <v>0.65577157791112062</v>
      </c>
      <c r="DT218" s="582">
        <v>0.65567796312483784</v>
      </c>
      <c r="DU218" s="582">
        <v>0.65558434833855495</v>
      </c>
      <c r="DV218" s="582">
        <v>0.65549073355227216</v>
      </c>
      <c r="DW218" s="582">
        <v>0.65539711876598938</v>
      </c>
      <c r="DX218" s="582">
        <v>0.65539711876598938</v>
      </c>
      <c r="DY218" s="147"/>
      <c r="DZ218" s="575">
        <v>0</v>
      </c>
      <c r="EA218" s="575">
        <v>0</v>
      </c>
      <c r="EB218" s="575">
        <v>0</v>
      </c>
      <c r="EC218" s="575">
        <v>0</v>
      </c>
      <c r="ED218" s="575">
        <v>0</v>
      </c>
      <c r="EE218" s="575">
        <v>0</v>
      </c>
      <c r="EF218" s="575">
        <v>0</v>
      </c>
      <c r="EG218" s="575">
        <v>0</v>
      </c>
      <c r="EH218" s="575">
        <v>0</v>
      </c>
      <c r="EI218" s="575">
        <v>3.3625010456894616E-2</v>
      </c>
      <c r="EJ218" s="575">
        <v>4.4629559333696493E-2</v>
      </c>
      <c r="EK218" s="575">
        <v>4.4629559333696493E-2</v>
      </c>
      <c r="EL218" s="575">
        <v>4.4629559333696493E-2</v>
      </c>
      <c r="EM218" s="575">
        <v>4.4629559333696493E-2</v>
      </c>
      <c r="EN218" s="575">
        <v>4.4629559333696493E-2</v>
      </c>
      <c r="EO218" s="575">
        <v>4.4629559333696493E-2</v>
      </c>
      <c r="EP218" s="575">
        <v>4.4629559333696493E-2</v>
      </c>
      <c r="EQ218" s="575">
        <v>4.4629559333696493E-2</v>
      </c>
      <c r="ER218" s="575">
        <v>4.4629559333696493E-2</v>
      </c>
      <c r="ES218" s="575">
        <v>4.4629559333696493E-2</v>
      </c>
      <c r="ET218" s="575">
        <v>4.4629559333696493E-2</v>
      </c>
      <c r="EU218" s="575">
        <v>4.4629559333696493E-2</v>
      </c>
      <c r="EV218" s="575">
        <v>4.4629559333696493E-2</v>
      </c>
      <c r="EW218" s="575">
        <v>4.4629559333696493E-2</v>
      </c>
      <c r="EX218" s="575">
        <v>4.4629559333696493E-2</v>
      </c>
      <c r="EY218" s="575">
        <v>4.4629559333696493E-2</v>
      </c>
      <c r="EZ218" s="575">
        <v>4.4629559333696493E-2</v>
      </c>
      <c r="FA218" s="575">
        <v>4.4629559333696493E-2</v>
      </c>
      <c r="FB218" s="575">
        <v>4.4629559333696493E-2</v>
      </c>
      <c r="FC218" s="575">
        <v>4.4629559333696493E-2</v>
      </c>
      <c r="FD218" s="147"/>
      <c r="FE218" s="575">
        <v>0</v>
      </c>
      <c r="FF218" s="575">
        <v>0</v>
      </c>
      <c r="FG218" s="575">
        <v>0</v>
      </c>
      <c r="FH218" s="575">
        <v>0</v>
      </c>
      <c r="FI218" s="575">
        <v>0</v>
      </c>
      <c r="FJ218" s="575">
        <v>0</v>
      </c>
      <c r="FK218" s="575">
        <v>0</v>
      </c>
      <c r="FL218" s="575">
        <v>0</v>
      </c>
      <c r="FM218" s="575">
        <v>0</v>
      </c>
      <c r="FN218" s="575">
        <v>1.9115717569713222E-2</v>
      </c>
      <c r="FO218" s="575">
        <v>2.4620788997620345E-2</v>
      </c>
      <c r="FP218" s="575">
        <v>2.3996555351219934E-2</v>
      </c>
      <c r="FQ218" s="575">
        <v>2.3505407050752603E-2</v>
      </c>
      <c r="FR218" s="575">
        <v>2.3131500602654891E-2</v>
      </c>
      <c r="FS218" s="575">
        <v>2.2855823814650646E-2</v>
      </c>
      <c r="FT218" s="575">
        <v>2.2656195795751025E-2</v>
      </c>
      <c r="FU218" s="575">
        <v>2.251043565496717E-2</v>
      </c>
      <c r="FV218" s="575">
        <v>2.2412205994873705E-2</v>
      </c>
      <c r="FW218" s="575">
        <v>2.2339325924481776E-2</v>
      </c>
      <c r="FX218" s="575">
        <v>2.2291795443791396E-2</v>
      </c>
      <c r="FY218" s="575">
        <v>2.2256939757951774E-2</v>
      </c>
      <c r="FZ218" s="575">
        <v>2.2234758866962929E-2</v>
      </c>
      <c r="GA218" s="575">
        <v>2.2215746674686777E-2</v>
      </c>
      <c r="GB218" s="575">
        <v>2.2206240578548697E-2</v>
      </c>
      <c r="GC218" s="575">
        <v>2.2196734482410618E-2</v>
      </c>
      <c r="GD218" s="575">
        <v>2.2193565783697924E-2</v>
      </c>
      <c r="GE218" s="575">
        <v>2.2190397084985235E-2</v>
      </c>
      <c r="GF218" s="575">
        <v>2.2187228386272542E-2</v>
      </c>
      <c r="GG218" s="575">
        <v>2.2184059687559848E-2</v>
      </c>
      <c r="GH218" s="575">
        <v>2.2184059687559848E-2</v>
      </c>
    </row>
    <row r="219" spans="1:190" x14ac:dyDescent="0.15">
      <c r="A219">
        <f t="shared" si="9"/>
        <v>211</v>
      </c>
      <c r="B219" s="156" t="str">
        <f ca="1">OFFSET(Inputs!$E$10,$A219,0)</f>
        <v>Std B99</v>
      </c>
      <c r="C219" s="44">
        <f ca="1">OFFSET(Inputs!$B$10,$A219,0)</f>
        <v>211</v>
      </c>
      <c r="D219" s="157" t="str">
        <f ca="1">OFFSET(Inputs!$D$10,$A219,0)&amp;" - "&amp;OFFSET(Inputs!$F$10,$A219,0)</f>
        <v>2013 T-24 - RA-SF Whole Building</v>
      </c>
      <c r="E219" s="24"/>
      <c r="F219" s="588">
        <v>0</v>
      </c>
      <c r="G219" s="588">
        <v>0</v>
      </c>
      <c r="H219" s="588">
        <v>0</v>
      </c>
      <c r="I219" s="588">
        <v>0</v>
      </c>
      <c r="J219" s="588">
        <v>0</v>
      </c>
      <c r="K219" s="588">
        <v>0</v>
      </c>
      <c r="L219" s="588">
        <v>0</v>
      </c>
      <c r="M219" s="588">
        <v>0</v>
      </c>
      <c r="N219" s="588">
        <v>0</v>
      </c>
      <c r="O219" s="588">
        <v>2.0739251945713804</v>
      </c>
      <c r="P219" s="588">
        <v>2.0739251945713804</v>
      </c>
      <c r="Q219" s="588">
        <v>2.0739251945713804</v>
      </c>
      <c r="R219" s="588">
        <v>2.0739251945713804</v>
      </c>
      <c r="S219" s="588">
        <v>2.0739251945713804</v>
      </c>
      <c r="T219" s="588">
        <v>2.0739251945713804</v>
      </c>
      <c r="U219" s="588">
        <v>2.0739251945713804</v>
      </c>
      <c r="V219" s="588">
        <v>2.0739251945713804</v>
      </c>
      <c r="W219" s="588">
        <v>2.0739251945713804</v>
      </c>
      <c r="X219" s="588">
        <v>2.0739251945713804</v>
      </c>
      <c r="Y219" s="588">
        <v>2.0739251945713804</v>
      </c>
      <c r="Z219" s="588">
        <v>2.0739251945713804</v>
      </c>
      <c r="AA219" s="588">
        <v>2.0739251945713804</v>
      </c>
      <c r="AB219" s="588">
        <v>2.0739251945713804</v>
      </c>
      <c r="AC219" s="588">
        <v>2.0739251945713804</v>
      </c>
      <c r="AD219" s="588">
        <v>2.0739251945713804</v>
      </c>
      <c r="AE219" s="588">
        <v>2.0739251945713804</v>
      </c>
      <c r="AF219" s="588">
        <v>2.0739251945713804</v>
      </c>
      <c r="AG219" s="588">
        <v>2.0739251945713804</v>
      </c>
      <c r="AH219" s="588">
        <v>2.0739251945713804</v>
      </c>
      <c r="AI219" s="588">
        <v>2.0739251945713804</v>
      </c>
      <c r="AJ219" s="147"/>
      <c r="AK219" s="575">
        <v>0</v>
      </c>
      <c r="AL219" s="575">
        <v>0</v>
      </c>
      <c r="AM219" s="575">
        <v>0</v>
      </c>
      <c r="AN219" s="575">
        <v>0</v>
      </c>
      <c r="AO219" s="575">
        <v>0</v>
      </c>
      <c r="AP219" s="575">
        <v>0</v>
      </c>
      <c r="AQ219" s="575">
        <v>0</v>
      </c>
      <c r="AR219" s="575">
        <v>0</v>
      </c>
      <c r="AS219" s="575">
        <v>0</v>
      </c>
      <c r="AT219" s="575">
        <v>1.179020251338246</v>
      </c>
      <c r="AU219" s="575">
        <v>1.1441223120891932</v>
      </c>
      <c r="AV219" s="575">
        <v>1.1151143203927236</v>
      </c>
      <c r="AW219" s="575">
        <v>1.0922907736264655</v>
      </c>
      <c r="AX219" s="575">
        <v>1.0749154283463465</v>
      </c>
      <c r="AY219" s="575">
        <v>1.0621047924194789</v>
      </c>
      <c r="AZ219" s="575">
        <v>1.0528281250241611</v>
      </c>
      <c r="BA219" s="575">
        <v>1.0460546853386909</v>
      </c>
      <c r="BB219" s="575">
        <v>1.0414899759854395</v>
      </c>
      <c r="BC219" s="575">
        <v>1.0381032561427044</v>
      </c>
      <c r="BD219" s="575">
        <v>1.0358945258104859</v>
      </c>
      <c r="BE219" s="575">
        <v>1.0342747902335256</v>
      </c>
      <c r="BF219" s="575">
        <v>1.0332440494118238</v>
      </c>
      <c r="BG219" s="575">
        <v>1.0323605572789365</v>
      </c>
      <c r="BH219" s="575">
        <v>1.0319188112124926</v>
      </c>
      <c r="BI219" s="575">
        <v>1.0314770651460488</v>
      </c>
      <c r="BJ219" s="575">
        <v>1.0313298164572344</v>
      </c>
      <c r="BK219" s="575">
        <v>1.0311825677684197</v>
      </c>
      <c r="BL219" s="575">
        <v>1.0310353190796051</v>
      </c>
      <c r="BM219" s="575">
        <v>1.0308880703907906</v>
      </c>
      <c r="BN219" s="575">
        <v>1.0308880703907906</v>
      </c>
      <c r="BO219" s="147"/>
      <c r="BP219" s="582">
        <v>0</v>
      </c>
      <c r="BQ219" s="582">
        <v>0</v>
      </c>
      <c r="BR219" s="582">
        <v>0</v>
      </c>
      <c r="BS219" s="582">
        <v>0</v>
      </c>
      <c r="BT219" s="582">
        <v>0</v>
      </c>
      <c r="BU219" s="582">
        <v>0</v>
      </c>
      <c r="BV219" s="582">
        <v>0</v>
      </c>
      <c r="BW219" s="582">
        <v>0</v>
      </c>
      <c r="BX219" s="582">
        <v>0</v>
      </c>
      <c r="BY219" s="582">
        <v>2.7521912326531095</v>
      </c>
      <c r="BZ219" s="582">
        <v>2.7521912326531095</v>
      </c>
      <c r="CA219" s="582">
        <v>2.7521912326531095</v>
      </c>
      <c r="CB219" s="582">
        <v>2.7521912326531095</v>
      </c>
      <c r="CC219" s="582">
        <v>2.7521912326531095</v>
      </c>
      <c r="CD219" s="582">
        <v>2.7521912326531095</v>
      </c>
      <c r="CE219" s="582">
        <v>2.7521912326531095</v>
      </c>
      <c r="CF219" s="582">
        <v>2.7521912326531095</v>
      </c>
      <c r="CG219" s="582">
        <v>2.7521912326531095</v>
      </c>
      <c r="CH219" s="582">
        <v>2.7521912326531095</v>
      </c>
      <c r="CI219" s="582">
        <v>2.7521912326531095</v>
      </c>
      <c r="CJ219" s="582">
        <v>2.7521912326531095</v>
      </c>
      <c r="CK219" s="582">
        <v>2.7521912326531095</v>
      </c>
      <c r="CL219" s="582">
        <v>2.7521912326531095</v>
      </c>
      <c r="CM219" s="582">
        <v>2.7521912326531095</v>
      </c>
      <c r="CN219" s="582">
        <v>2.7521912326531095</v>
      </c>
      <c r="CO219" s="582">
        <v>2.7521912326531095</v>
      </c>
      <c r="CP219" s="582">
        <v>2.7521912326531095</v>
      </c>
      <c r="CQ219" s="582">
        <v>2.7521912326531095</v>
      </c>
      <c r="CR219" s="582">
        <v>2.7521912326531095</v>
      </c>
      <c r="CS219" s="582">
        <v>2.7521912326531095</v>
      </c>
      <c r="CT219" s="218"/>
      <c r="CU219" s="582">
        <v>0</v>
      </c>
      <c r="CV219" s="582">
        <v>0</v>
      </c>
      <c r="CW219" s="582">
        <v>0</v>
      </c>
      <c r="CX219" s="582">
        <v>0</v>
      </c>
      <c r="CY219" s="582">
        <v>0</v>
      </c>
      <c r="CZ219" s="582">
        <v>0</v>
      </c>
      <c r="DA219" s="582">
        <v>0</v>
      </c>
      <c r="DB219" s="582">
        <v>0</v>
      </c>
      <c r="DC219" s="582">
        <v>0</v>
      </c>
      <c r="DD219" s="582">
        <v>1.5646124591895947</v>
      </c>
      <c r="DE219" s="582">
        <v>1.5183013373177408</v>
      </c>
      <c r="DF219" s="582">
        <v>1.4798064385466219</v>
      </c>
      <c r="DG219" s="582">
        <v>1.4495185740312744</v>
      </c>
      <c r="DH219" s="582">
        <v>1.4264607158841067</v>
      </c>
      <c r="DI219" s="582">
        <v>1.4094604306400083</v>
      </c>
      <c r="DJ219" s="582">
        <v>1.397149879256351</v>
      </c>
      <c r="DK219" s="582">
        <v>1.3881612226905058</v>
      </c>
      <c r="DL219" s="582">
        <v>1.3821036497874364</v>
      </c>
      <c r="DM219" s="582">
        <v>1.377609321504514</v>
      </c>
      <c r="DN219" s="582">
        <v>1.3746782378417384</v>
      </c>
      <c r="DO219" s="582">
        <v>1.3725287764890362</v>
      </c>
      <c r="DP219" s="582">
        <v>1.3711609374464078</v>
      </c>
      <c r="DQ219" s="582">
        <v>1.3699885039812973</v>
      </c>
      <c r="DR219" s="582">
        <v>1.3694022872487421</v>
      </c>
      <c r="DS219" s="582">
        <v>1.3688160705161874</v>
      </c>
      <c r="DT219" s="582">
        <v>1.368620664938669</v>
      </c>
      <c r="DU219" s="582">
        <v>1.3684252593611508</v>
      </c>
      <c r="DV219" s="582">
        <v>1.3682298537836322</v>
      </c>
      <c r="DW219" s="582">
        <v>1.3680344482061138</v>
      </c>
      <c r="DX219" s="582">
        <v>1.3680344482061138</v>
      </c>
      <c r="DY219" s="147"/>
      <c r="DZ219" s="575">
        <v>0</v>
      </c>
      <c r="EA219" s="575">
        <v>0</v>
      </c>
      <c r="EB219" s="575">
        <v>0</v>
      </c>
      <c r="EC219" s="575">
        <v>0</v>
      </c>
      <c r="ED219" s="575">
        <v>0</v>
      </c>
      <c r="EE219" s="575">
        <v>0</v>
      </c>
      <c r="EF219" s="575">
        <v>0</v>
      </c>
      <c r="EG219" s="575">
        <v>0</v>
      </c>
      <c r="EH219" s="575">
        <v>0</v>
      </c>
      <c r="EI219" s="575">
        <v>8.316011107491092E-2</v>
      </c>
      <c r="EJ219" s="575">
        <v>8.316011107491092E-2</v>
      </c>
      <c r="EK219" s="575">
        <v>8.316011107491092E-2</v>
      </c>
      <c r="EL219" s="575">
        <v>8.316011107491092E-2</v>
      </c>
      <c r="EM219" s="575">
        <v>8.316011107491092E-2</v>
      </c>
      <c r="EN219" s="575">
        <v>8.316011107491092E-2</v>
      </c>
      <c r="EO219" s="575">
        <v>8.316011107491092E-2</v>
      </c>
      <c r="EP219" s="575">
        <v>8.316011107491092E-2</v>
      </c>
      <c r="EQ219" s="575">
        <v>8.316011107491092E-2</v>
      </c>
      <c r="ER219" s="575">
        <v>8.316011107491092E-2</v>
      </c>
      <c r="ES219" s="575">
        <v>8.316011107491092E-2</v>
      </c>
      <c r="ET219" s="575">
        <v>8.316011107491092E-2</v>
      </c>
      <c r="EU219" s="575">
        <v>8.316011107491092E-2</v>
      </c>
      <c r="EV219" s="575">
        <v>8.316011107491092E-2</v>
      </c>
      <c r="EW219" s="575">
        <v>8.316011107491092E-2</v>
      </c>
      <c r="EX219" s="575">
        <v>8.316011107491092E-2</v>
      </c>
      <c r="EY219" s="575">
        <v>8.316011107491092E-2</v>
      </c>
      <c r="EZ219" s="575">
        <v>8.316011107491092E-2</v>
      </c>
      <c r="FA219" s="575">
        <v>8.316011107491092E-2</v>
      </c>
      <c r="FB219" s="575">
        <v>8.316011107491092E-2</v>
      </c>
      <c r="FC219" s="575">
        <v>8.316011107491092E-2</v>
      </c>
      <c r="FD219" s="147"/>
      <c r="FE219" s="575">
        <v>0</v>
      </c>
      <c r="FF219" s="575">
        <v>0</v>
      </c>
      <c r="FG219" s="575">
        <v>0</v>
      </c>
      <c r="FH219" s="575">
        <v>0</v>
      </c>
      <c r="FI219" s="575">
        <v>0</v>
      </c>
      <c r="FJ219" s="575">
        <v>0</v>
      </c>
      <c r="FK219" s="575">
        <v>0</v>
      </c>
      <c r="FL219" s="575">
        <v>0</v>
      </c>
      <c r="FM219" s="575">
        <v>0</v>
      </c>
      <c r="FN219" s="575">
        <v>4.7276273665753626E-2</v>
      </c>
      <c r="FO219" s="575">
        <v>4.5876938476696105E-2</v>
      </c>
      <c r="FP219" s="575">
        <v>4.4713778003091322E-2</v>
      </c>
      <c r="FQ219" s="575">
        <v>4.3798600980711935E-2</v>
      </c>
      <c r="FR219" s="575">
        <v>4.3101885570126335E-2</v>
      </c>
      <c r="FS219" s="575">
        <v>4.2588205564016601E-2</v>
      </c>
      <c r="FT219" s="575">
        <v>4.2216230387178533E-2</v>
      </c>
      <c r="FU219" s="575">
        <v>4.1944629464407863E-2</v>
      </c>
      <c r="FV219" s="575">
        <v>4.1761594059931989E-2</v>
      </c>
      <c r="FW219" s="575">
        <v>4.1625793598546658E-2</v>
      </c>
      <c r="FX219" s="575">
        <v>4.1537228080251877E-2</v>
      </c>
      <c r="FY219" s="575">
        <v>4.1472280033502375E-2</v>
      </c>
      <c r="FZ219" s="575">
        <v>4.1430949458298144E-2</v>
      </c>
      <c r="GA219" s="575">
        <v>4.1395523250980233E-2</v>
      </c>
      <c r="GB219" s="575">
        <v>4.1377810147321274E-2</v>
      </c>
      <c r="GC219" s="575">
        <v>4.1360097043662322E-2</v>
      </c>
      <c r="GD219" s="575">
        <v>4.1354192675776003E-2</v>
      </c>
      <c r="GE219" s="575">
        <v>4.1348288307889683E-2</v>
      </c>
      <c r="GF219" s="575">
        <v>4.1342383940003363E-2</v>
      </c>
      <c r="GG219" s="575">
        <v>4.1336479572117044E-2</v>
      </c>
      <c r="GH219" s="575">
        <v>4.1336479572117044E-2</v>
      </c>
    </row>
    <row r="220" spans="1:190" x14ac:dyDescent="0.15">
      <c r="A220">
        <f t="shared" si="9"/>
        <v>212</v>
      </c>
      <c r="B220" s="156" t="str">
        <f ca="1">OFFSET(Inputs!$E$10,$A220,0)</f>
        <v>Std B100</v>
      </c>
      <c r="C220" s="44">
        <f ca="1">OFFSET(Inputs!$B$10,$A220,0)</f>
        <v>212</v>
      </c>
      <c r="D220" s="157" t="str">
        <f ca="1">OFFSET(Inputs!$D$10,$A220,0)&amp;" - "&amp;OFFSET(Inputs!$F$10,$A220,0)</f>
        <v>2013 T-24 - RA-MF Whole Building</v>
      </c>
      <c r="E220" s="24"/>
      <c r="F220" s="588">
        <v>0</v>
      </c>
      <c r="G220" s="588">
        <v>0</v>
      </c>
      <c r="H220" s="588">
        <v>0</v>
      </c>
      <c r="I220" s="588">
        <v>0</v>
      </c>
      <c r="J220" s="588">
        <v>0</v>
      </c>
      <c r="K220" s="588">
        <v>0</v>
      </c>
      <c r="L220" s="588">
        <v>0</v>
      </c>
      <c r="M220" s="588">
        <v>0</v>
      </c>
      <c r="N220" s="588">
        <v>0</v>
      </c>
      <c r="O220" s="588">
        <v>0.42451633251236065</v>
      </c>
      <c r="P220" s="588">
        <v>0.56344895042549692</v>
      </c>
      <c r="Q220" s="588">
        <v>0.56344895042549692</v>
      </c>
      <c r="R220" s="588">
        <v>0.56344895042549692</v>
      </c>
      <c r="S220" s="588">
        <v>0.56344895042549692</v>
      </c>
      <c r="T220" s="588">
        <v>0.56344895042549692</v>
      </c>
      <c r="U220" s="588">
        <v>0.56344895042549692</v>
      </c>
      <c r="V220" s="588">
        <v>0.56344895042549692</v>
      </c>
      <c r="W220" s="588">
        <v>0.56344895042549692</v>
      </c>
      <c r="X220" s="588">
        <v>0.56344895042549692</v>
      </c>
      <c r="Y220" s="588">
        <v>0.56344895042549692</v>
      </c>
      <c r="Z220" s="588">
        <v>0.56344895042549692</v>
      </c>
      <c r="AA220" s="588">
        <v>0.56344895042549692</v>
      </c>
      <c r="AB220" s="588">
        <v>0.56344895042549692</v>
      </c>
      <c r="AC220" s="588">
        <v>0.56344895042549692</v>
      </c>
      <c r="AD220" s="588">
        <v>0.56344895042549692</v>
      </c>
      <c r="AE220" s="588">
        <v>0.56344895042549692</v>
      </c>
      <c r="AF220" s="588">
        <v>0.56344895042549692</v>
      </c>
      <c r="AG220" s="588">
        <v>0.56344895042549692</v>
      </c>
      <c r="AH220" s="588">
        <v>0.56344895042549692</v>
      </c>
      <c r="AI220" s="588">
        <v>0.56344895042549692</v>
      </c>
      <c r="AJ220" s="147"/>
      <c r="AK220" s="575">
        <v>0</v>
      </c>
      <c r="AL220" s="575">
        <v>0</v>
      </c>
      <c r="AM220" s="575">
        <v>0</v>
      </c>
      <c r="AN220" s="575">
        <v>0</v>
      </c>
      <c r="AO220" s="575">
        <v>0</v>
      </c>
      <c r="AP220" s="575">
        <v>0</v>
      </c>
      <c r="AQ220" s="575">
        <v>0</v>
      </c>
      <c r="AR220" s="575">
        <v>0</v>
      </c>
      <c r="AS220" s="575">
        <v>0</v>
      </c>
      <c r="AT220" s="575">
        <v>0.24133626148427947</v>
      </c>
      <c r="AU220" s="575">
        <v>0.31083788248123384</v>
      </c>
      <c r="AV220" s="575">
        <v>0.30295692201163243</v>
      </c>
      <c r="AW220" s="575">
        <v>0.29675616631219986</v>
      </c>
      <c r="AX220" s="575">
        <v>0.292035591005535</v>
      </c>
      <c r="AY220" s="575">
        <v>0.28855516683875676</v>
      </c>
      <c r="AZ220" s="575">
        <v>0.28603485968350351</v>
      </c>
      <c r="BA220" s="575">
        <v>0.28419463541141382</v>
      </c>
      <c r="BB220" s="575">
        <v>0.28295448427152731</v>
      </c>
      <c r="BC220" s="575">
        <v>0.28203437213548244</v>
      </c>
      <c r="BD220" s="575">
        <v>0.28143429900327932</v>
      </c>
      <c r="BE220" s="575">
        <v>0.280994245372997</v>
      </c>
      <c r="BF220" s="575">
        <v>0.28071421124463553</v>
      </c>
      <c r="BG220" s="575">
        <v>0.28047418199175422</v>
      </c>
      <c r="BH220" s="575">
        <v>0.28035416736531366</v>
      </c>
      <c r="BI220" s="575">
        <v>0.28023415273887303</v>
      </c>
      <c r="BJ220" s="575">
        <v>0.28019414786339281</v>
      </c>
      <c r="BK220" s="575">
        <v>0.28015414298791252</v>
      </c>
      <c r="BL220" s="575">
        <v>0.28011413811243235</v>
      </c>
      <c r="BM220" s="575">
        <v>0.28007413323695218</v>
      </c>
      <c r="BN220" s="575">
        <v>0.28007413323695218</v>
      </c>
      <c r="BO220" s="147"/>
      <c r="BP220" s="582">
        <v>0</v>
      </c>
      <c r="BQ220" s="582">
        <v>0</v>
      </c>
      <c r="BR220" s="582">
        <v>0</v>
      </c>
      <c r="BS220" s="582">
        <v>0</v>
      </c>
      <c r="BT220" s="582">
        <v>0</v>
      </c>
      <c r="BU220" s="582">
        <v>0</v>
      </c>
      <c r="BV220" s="582">
        <v>0</v>
      </c>
      <c r="BW220" s="582">
        <v>0</v>
      </c>
      <c r="BX220" s="582">
        <v>0</v>
      </c>
      <c r="BY220" s="582">
        <v>0.42716374601361756</v>
      </c>
      <c r="BZ220" s="582">
        <v>0.5669627901635288</v>
      </c>
      <c r="CA220" s="582">
        <v>0.5669627901635288</v>
      </c>
      <c r="CB220" s="582">
        <v>0.5669627901635288</v>
      </c>
      <c r="CC220" s="582">
        <v>0.5669627901635288</v>
      </c>
      <c r="CD220" s="582">
        <v>0.5669627901635288</v>
      </c>
      <c r="CE220" s="582">
        <v>0.5669627901635288</v>
      </c>
      <c r="CF220" s="582">
        <v>0.5669627901635288</v>
      </c>
      <c r="CG220" s="582">
        <v>0.5669627901635288</v>
      </c>
      <c r="CH220" s="582">
        <v>0.5669627901635288</v>
      </c>
      <c r="CI220" s="582">
        <v>0.5669627901635288</v>
      </c>
      <c r="CJ220" s="582">
        <v>0.5669627901635288</v>
      </c>
      <c r="CK220" s="582">
        <v>0.5669627901635288</v>
      </c>
      <c r="CL220" s="582">
        <v>0.5669627901635288</v>
      </c>
      <c r="CM220" s="582">
        <v>0.5669627901635288</v>
      </c>
      <c r="CN220" s="582">
        <v>0.5669627901635288</v>
      </c>
      <c r="CO220" s="582">
        <v>0.5669627901635288</v>
      </c>
      <c r="CP220" s="582">
        <v>0.5669627901635288</v>
      </c>
      <c r="CQ220" s="582">
        <v>0.5669627901635288</v>
      </c>
      <c r="CR220" s="582">
        <v>0.5669627901635288</v>
      </c>
      <c r="CS220" s="582">
        <v>0.5669627901635288</v>
      </c>
      <c r="CT220" s="218"/>
      <c r="CU220" s="582">
        <v>0</v>
      </c>
      <c r="CV220" s="582">
        <v>0</v>
      </c>
      <c r="CW220" s="582">
        <v>0</v>
      </c>
      <c r="CX220" s="582">
        <v>0</v>
      </c>
      <c r="CY220" s="582">
        <v>0</v>
      </c>
      <c r="CZ220" s="582">
        <v>0</v>
      </c>
      <c r="DA220" s="582">
        <v>0</v>
      </c>
      <c r="DB220" s="582">
        <v>0</v>
      </c>
      <c r="DC220" s="582">
        <v>0</v>
      </c>
      <c r="DD220" s="582">
        <v>0.24284130811750357</v>
      </c>
      <c r="DE220" s="582">
        <v>0.3127763624495139</v>
      </c>
      <c r="DF220" s="582">
        <v>0.30484625390349662</v>
      </c>
      <c r="DG220" s="582">
        <v>0.29860682839774699</v>
      </c>
      <c r="DH220" s="582">
        <v>0.29385681414175691</v>
      </c>
      <c r="DI220" s="582">
        <v>0.29035468498691686</v>
      </c>
      <c r="DJ220" s="582">
        <v>0.28781866042651538</v>
      </c>
      <c r="DK220" s="582">
        <v>0.28596695995384125</v>
      </c>
      <c r="DL220" s="582">
        <v>0.28471907485269138</v>
      </c>
      <c r="DM220" s="582">
        <v>0.28379322461635431</v>
      </c>
      <c r="DN220" s="582">
        <v>0.28318940924483016</v>
      </c>
      <c r="DO220" s="582">
        <v>0.28274661130571249</v>
      </c>
      <c r="DP220" s="582">
        <v>0.2824648307990012</v>
      </c>
      <c r="DQ220" s="582">
        <v>0.28222330465039147</v>
      </c>
      <c r="DR220" s="582">
        <v>0.28210254157608666</v>
      </c>
      <c r="DS220" s="582">
        <v>0.28198177850178185</v>
      </c>
      <c r="DT220" s="582">
        <v>0.28194152414368023</v>
      </c>
      <c r="DU220" s="582">
        <v>0.28190126978557856</v>
      </c>
      <c r="DV220" s="582">
        <v>0.28186101542747699</v>
      </c>
      <c r="DW220" s="582">
        <v>0.28182076106937543</v>
      </c>
      <c r="DX220" s="582">
        <v>0.28182076106937543</v>
      </c>
      <c r="DY220" s="147"/>
      <c r="DZ220" s="575">
        <v>0</v>
      </c>
      <c r="EA220" s="575">
        <v>0</v>
      </c>
      <c r="EB220" s="575">
        <v>0</v>
      </c>
      <c r="EC220" s="575">
        <v>0</v>
      </c>
      <c r="ED220" s="575">
        <v>0</v>
      </c>
      <c r="EE220" s="575">
        <v>0</v>
      </c>
      <c r="EF220" s="575">
        <v>0</v>
      </c>
      <c r="EG220" s="575">
        <v>0</v>
      </c>
      <c r="EH220" s="575">
        <v>0</v>
      </c>
      <c r="EI220" s="575">
        <v>1.4458754496464684E-2</v>
      </c>
      <c r="EJ220" s="575">
        <v>1.919071051348949E-2</v>
      </c>
      <c r="EK220" s="575">
        <v>1.919071051348949E-2</v>
      </c>
      <c r="EL220" s="575">
        <v>1.919071051348949E-2</v>
      </c>
      <c r="EM220" s="575">
        <v>1.919071051348949E-2</v>
      </c>
      <c r="EN220" s="575">
        <v>1.919071051348949E-2</v>
      </c>
      <c r="EO220" s="575">
        <v>1.919071051348949E-2</v>
      </c>
      <c r="EP220" s="575">
        <v>1.919071051348949E-2</v>
      </c>
      <c r="EQ220" s="575">
        <v>1.919071051348949E-2</v>
      </c>
      <c r="ER220" s="575">
        <v>1.919071051348949E-2</v>
      </c>
      <c r="ES220" s="575">
        <v>1.919071051348949E-2</v>
      </c>
      <c r="ET220" s="575">
        <v>1.919071051348949E-2</v>
      </c>
      <c r="EU220" s="575">
        <v>1.919071051348949E-2</v>
      </c>
      <c r="EV220" s="575">
        <v>1.919071051348949E-2</v>
      </c>
      <c r="EW220" s="575">
        <v>1.919071051348949E-2</v>
      </c>
      <c r="EX220" s="575">
        <v>1.919071051348949E-2</v>
      </c>
      <c r="EY220" s="575">
        <v>1.919071051348949E-2</v>
      </c>
      <c r="EZ220" s="575">
        <v>1.919071051348949E-2</v>
      </c>
      <c r="FA220" s="575">
        <v>1.919071051348949E-2</v>
      </c>
      <c r="FB220" s="575">
        <v>1.919071051348949E-2</v>
      </c>
      <c r="FC220" s="575">
        <v>1.919071051348949E-2</v>
      </c>
      <c r="FD220" s="147"/>
      <c r="FE220" s="575">
        <v>0</v>
      </c>
      <c r="FF220" s="575">
        <v>0</v>
      </c>
      <c r="FG220" s="575">
        <v>0</v>
      </c>
      <c r="FH220" s="575">
        <v>0</v>
      </c>
      <c r="FI220" s="575">
        <v>0</v>
      </c>
      <c r="FJ220" s="575">
        <v>0</v>
      </c>
      <c r="FK220" s="575">
        <v>0</v>
      </c>
      <c r="FL220" s="575">
        <v>0</v>
      </c>
      <c r="FM220" s="575">
        <v>0</v>
      </c>
      <c r="FN220" s="575">
        <v>8.2197585549766833E-3</v>
      </c>
      <c r="FO220" s="575">
        <v>1.0586939268976747E-2</v>
      </c>
      <c r="FP220" s="575">
        <v>1.031851880102457E-2</v>
      </c>
      <c r="FQ220" s="575">
        <v>1.0107325031823617E-2</v>
      </c>
      <c r="FR220" s="575">
        <v>9.9465452591416034E-3</v>
      </c>
      <c r="FS220" s="575">
        <v>9.8280042402997779E-3</v>
      </c>
      <c r="FT220" s="575">
        <v>9.7421641921729384E-3</v>
      </c>
      <c r="FU220" s="575">
        <v>9.6794873316358825E-3</v>
      </c>
      <c r="FV220" s="575">
        <v>9.6372485777956908E-3</v>
      </c>
      <c r="FW220" s="575">
        <v>9.6059101475271646E-3</v>
      </c>
      <c r="FX220" s="575">
        <v>9.5854720408302969E-3</v>
      </c>
      <c r="FY220" s="575">
        <v>9.570484095919261E-3</v>
      </c>
      <c r="FZ220" s="575">
        <v>9.560946312794057E-3</v>
      </c>
      <c r="GA220" s="575">
        <v>9.552771070115311E-3</v>
      </c>
      <c r="GB220" s="575">
        <v>9.5486834487759388E-3</v>
      </c>
      <c r="GC220" s="575">
        <v>9.5445958274365649E-3</v>
      </c>
      <c r="GD220" s="575">
        <v>9.543233286990107E-3</v>
      </c>
      <c r="GE220" s="575">
        <v>9.5418707465436473E-3</v>
      </c>
      <c r="GF220" s="575">
        <v>9.540508206097191E-3</v>
      </c>
      <c r="GG220" s="575">
        <v>9.5391456656507331E-3</v>
      </c>
      <c r="GH220" s="575">
        <v>9.5391456656507331E-3</v>
      </c>
    </row>
    <row r="221" spans="1:190" x14ac:dyDescent="0.15">
      <c r="A221">
        <f t="shared" si="9"/>
        <v>213</v>
      </c>
      <c r="B221" s="156">
        <f ca="1">OFFSET(Inputs!$E$10,$A221,0)</f>
        <v>0</v>
      </c>
      <c r="C221" s="44">
        <f ca="1">OFFSET(Inputs!$B$10,$A221,0)</f>
        <v>213</v>
      </c>
      <c r="D221" s="157" t="str">
        <f ca="1">OFFSET(Inputs!$D$10,$A221,0)&amp;" - "&amp;OFFSET(Inputs!$F$10,$A221,0)</f>
        <v>2016 T-24 - NRA-Lighting-Alterations</v>
      </c>
      <c r="E221" s="24"/>
      <c r="F221" s="588">
        <v>0</v>
      </c>
      <c r="G221" s="588">
        <v>0</v>
      </c>
      <c r="H221" s="588">
        <v>0</v>
      </c>
      <c r="I221" s="588">
        <v>0</v>
      </c>
      <c r="J221" s="588">
        <v>0</v>
      </c>
      <c r="K221" s="588">
        <v>0</v>
      </c>
      <c r="L221" s="588">
        <v>0</v>
      </c>
      <c r="M221" s="588">
        <v>0</v>
      </c>
      <c r="N221" s="588">
        <v>0</v>
      </c>
      <c r="O221" s="588">
        <v>0</v>
      </c>
      <c r="P221" s="588">
        <v>0</v>
      </c>
      <c r="Q221" s="588">
        <v>34.039167783520249</v>
      </c>
      <c r="R221" s="588">
        <v>37.19849173947572</v>
      </c>
      <c r="S221" s="588">
        <v>37.19849173947572</v>
      </c>
      <c r="T221" s="588">
        <v>37.19849173947572</v>
      </c>
      <c r="U221" s="588">
        <v>37.19849173947572</v>
      </c>
      <c r="V221" s="588">
        <v>37.19849173947572</v>
      </c>
      <c r="W221" s="588">
        <v>37.19849173947572</v>
      </c>
      <c r="X221" s="588">
        <v>37.19849173947572</v>
      </c>
      <c r="Y221" s="588">
        <v>37.19849173947572</v>
      </c>
      <c r="Z221" s="588">
        <v>37.19849173947572</v>
      </c>
      <c r="AA221" s="588">
        <v>37.19849173947572</v>
      </c>
      <c r="AB221" s="588">
        <v>37.19849173947572</v>
      </c>
      <c r="AC221" s="588">
        <v>37.19849173947572</v>
      </c>
      <c r="AD221" s="588">
        <v>37.19849173947572</v>
      </c>
      <c r="AE221" s="588">
        <v>37.19849173947572</v>
      </c>
      <c r="AF221" s="588">
        <v>37.19849173947572</v>
      </c>
      <c r="AG221" s="588">
        <v>37.19849173947572</v>
      </c>
      <c r="AH221" s="588">
        <v>37.19849173947572</v>
      </c>
      <c r="AI221" s="588">
        <v>37.19849173947572</v>
      </c>
      <c r="AJ221" s="147"/>
      <c r="AK221" s="575">
        <v>0</v>
      </c>
      <c r="AL221" s="575">
        <v>0</v>
      </c>
      <c r="AM221" s="575">
        <v>0</v>
      </c>
      <c r="AN221" s="575">
        <v>0</v>
      </c>
      <c r="AO221" s="575">
        <v>0</v>
      </c>
      <c r="AP221" s="575">
        <v>0</v>
      </c>
      <c r="AQ221" s="575">
        <v>0</v>
      </c>
      <c r="AR221" s="575">
        <v>0</v>
      </c>
      <c r="AS221" s="575">
        <v>0</v>
      </c>
      <c r="AT221" s="575">
        <v>0</v>
      </c>
      <c r="AU221" s="575">
        <v>0</v>
      </c>
      <c r="AV221" s="575">
        <v>20.37346309347037</v>
      </c>
      <c r="AW221" s="575">
        <v>21.601498939539201</v>
      </c>
      <c r="AX221" s="575">
        <v>20.922738060768992</v>
      </c>
      <c r="AY221" s="575">
        <v>20.241336089085273</v>
      </c>
      <c r="AZ221" s="575">
        <v>19.57049848905557</v>
      </c>
      <c r="BA221" s="575">
        <v>18.918148539420383</v>
      </c>
      <c r="BB221" s="575">
        <v>18.29749170474723</v>
      </c>
      <c r="BC221" s="575">
        <v>17.716451263776619</v>
      </c>
      <c r="BD221" s="575">
        <v>17.177668309422053</v>
      </c>
      <c r="BE221" s="575">
        <v>16.689066120424041</v>
      </c>
      <c r="BF221" s="575">
        <v>16.25064469678258</v>
      </c>
      <c r="BG221" s="575">
        <v>15.859762945584167</v>
      </c>
      <c r="BH221" s="575">
        <v>15.516420866828808</v>
      </c>
      <c r="BI221" s="575">
        <v>15.217977367602995</v>
      </c>
      <c r="BJ221" s="575">
        <v>14.959150262079723</v>
      </c>
      <c r="BK221" s="575">
        <v>14.73729845734549</v>
      </c>
      <c r="BL221" s="575">
        <v>14.549780860486791</v>
      </c>
      <c r="BM221" s="575">
        <v>14.388674192763125</v>
      </c>
      <c r="BN221" s="575">
        <v>14.253978454174481</v>
      </c>
      <c r="BO221" s="147"/>
      <c r="BP221" s="582">
        <v>0</v>
      </c>
      <c r="BQ221" s="582">
        <v>0</v>
      </c>
      <c r="BR221" s="582">
        <v>0</v>
      </c>
      <c r="BS221" s="582">
        <v>0</v>
      </c>
      <c r="BT221" s="582">
        <v>0</v>
      </c>
      <c r="BU221" s="582">
        <v>0</v>
      </c>
      <c r="BV221" s="582">
        <v>0</v>
      </c>
      <c r="BW221" s="582">
        <v>0</v>
      </c>
      <c r="BX221" s="582">
        <v>0</v>
      </c>
      <c r="BY221" s="582">
        <v>0</v>
      </c>
      <c r="BZ221" s="582">
        <v>0</v>
      </c>
      <c r="CA221" s="582">
        <v>8.8797829000487596</v>
      </c>
      <c r="CB221" s="582">
        <v>9.703954366819751</v>
      </c>
      <c r="CC221" s="582">
        <v>9.703954366819751</v>
      </c>
      <c r="CD221" s="582">
        <v>9.703954366819751</v>
      </c>
      <c r="CE221" s="582">
        <v>9.703954366819751</v>
      </c>
      <c r="CF221" s="582">
        <v>9.703954366819751</v>
      </c>
      <c r="CG221" s="582">
        <v>9.703954366819751</v>
      </c>
      <c r="CH221" s="582">
        <v>9.703954366819751</v>
      </c>
      <c r="CI221" s="582">
        <v>9.703954366819751</v>
      </c>
      <c r="CJ221" s="582">
        <v>9.703954366819751</v>
      </c>
      <c r="CK221" s="582">
        <v>9.703954366819751</v>
      </c>
      <c r="CL221" s="582">
        <v>9.703954366819751</v>
      </c>
      <c r="CM221" s="582">
        <v>9.703954366819751</v>
      </c>
      <c r="CN221" s="582">
        <v>9.703954366819751</v>
      </c>
      <c r="CO221" s="582">
        <v>9.703954366819751</v>
      </c>
      <c r="CP221" s="582">
        <v>9.703954366819751</v>
      </c>
      <c r="CQ221" s="582">
        <v>9.703954366819751</v>
      </c>
      <c r="CR221" s="582">
        <v>9.703954366819751</v>
      </c>
      <c r="CS221" s="582">
        <v>9.703954366819751</v>
      </c>
      <c r="CT221" s="218"/>
      <c r="CU221" s="582">
        <v>0</v>
      </c>
      <c r="CV221" s="582">
        <v>0</v>
      </c>
      <c r="CW221" s="582">
        <v>0</v>
      </c>
      <c r="CX221" s="582">
        <v>0</v>
      </c>
      <c r="CY221" s="582">
        <v>0</v>
      </c>
      <c r="CZ221" s="582">
        <v>0</v>
      </c>
      <c r="DA221" s="582">
        <v>0</v>
      </c>
      <c r="DB221" s="582">
        <v>0</v>
      </c>
      <c r="DC221" s="582">
        <v>0</v>
      </c>
      <c r="DD221" s="582">
        <v>0</v>
      </c>
      <c r="DE221" s="582">
        <v>0</v>
      </c>
      <c r="DF221" s="582">
        <v>5.3148164591661828</v>
      </c>
      <c r="DG221" s="582">
        <v>5.6351736364015306</v>
      </c>
      <c r="DH221" s="582">
        <v>5.4581055810701713</v>
      </c>
      <c r="DI221" s="582">
        <v>5.280348544978767</v>
      </c>
      <c r="DJ221" s="582">
        <v>5.10534743192754</v>
      </c>
      <c r="DK221" s="582">
        <v>4.9351691841966208</v>
      </c>
      <c r="DL221" s="582">
        <v>4.7732587055862341</v>
      </c>
      <c r="DM221" s="582">
        <v>4.6216829383765088</v>
      </c>
      <c r="DN221" s="582">
        <v>4.4811308633274916</v>
      </c>
      <c r="DO221" s="582">
        <v>4.3536694227193147</v>
      </c>
      <c r="DP221" s="582">
        <v>4.2392986165519764</v>
      </c>
      <c r="DQ221" s="582">
        <v>4.1373294640654343</v>
      </c>
      <c r="DR221" s="582">
        <v>4.0477619652596895</v>
      </c>
      <c r="DS221" s="582">
        <v>3.9699071393746932</v>
      </c>
      <c r="DT221" s="582">
        <v>3.9023870248903618</v>
      </c>
      <c r="DU221" s="582">
        <v>3.8445126410466486</v>
      </c>
      <c r="DV221" s="582">
        <v>3.7955950070835098</v>
      </c>
      <c r="DW221" s="582">
        <v>3.7535671807208137</v>
      </c>
      <c r="DX221" s="582">
        <v>3.7184291619585599</v>
      </c>
      <c r="DY221" s="147"/>
      <c r="DZ221" s="575">
        <v>0</v>
      </c>
      <c r="EA221" s="575">
        <v>0</v>
      </c>
      <c r="EB221" s="575">
        <v>0</v>
      </c>
      <c r="EC221" s="575">
        <v>0</v>
      </c>
      <c r="ED221" s="575">
        <v>0</v>
      </c>
      <c r="EE221" s="575">
        <v>0</v>
      </c>
      <c r="EF221" s="575">
        <v>0</v>
      </c>
      <c r="EG221" s="575">
        <v>0</v>
      </c>
      <c r="EH221" s="575">
        <v>0</v>
      </c>
      <c r="EI221" s="575">
        <v>0</v>
      </c>
      <c r="EJ221" s="575">
        <v>0</v>
      </c>
      <c r="EK221" s="575">
        <v>-0.20627419160091118</v>
      </c>
      <c r="EL221" s="575">
        <v>-0.22541940100099578</v>
      </c>
      <c r="EM221" s="575">
        <v>-0.22541940100099578</v>
      </c>
      <c r="EN221" s="575">
        <v>-0.22541940100099578</v>
      </c>
      <c r="EO221" s="575">
        <v>-0.22541940100099578</v>
      </c>
      <c r="EP221" s="575">
        <v>-0.22541940100099578</v>
      </c>
      <c r="EQ221" s="575">
        <v>-0.22541940100099578</v>
      </c>
      <c r="ER221" s="575">
        <v>-0.22541940100099578</v>
      </c>
      <c r="ES221" s="575">
        <v>-0.22541940100099578</v>
      </c>
      <c r="ET221" s="575">
        <v>-0.22541940100099578</v>
      </c>
      <c r="EU221" s="575">
        <v>-0.22541940100099578</v>
      </c>
      <c r="EV221" s="575">
        <v>-0.22541940100099578</v>
      </c>
      <c r="EW221" s="575">
        <v>-0.22541940100099578</v>
      </c>
      <c r="EX221" s="575">
        <v>-0.22541940100099578</v>
      </c>
      <c r="EY221" s="575">
        <v>-0.22541940100099578</v>
      </c>
      <c r="EZ221" s="575">
        <v>-0.22541940100099578</v>
      </c>
      <c r="FA221" s="575">
        <v>-0.22541940100099578</v>
      </c>
      <c r="FB221" s="575">
        <v>-0.22541940100099578</v>
      </c>
      <c r="FC221" s="575">
        <v>-0.22541940100099578</v>
      </c>
      <c r="FD221" s="147"/>
      <c r="FE221" s="575">
        <v>0</v>
      </c>
      <c r="FF221" s="575">
        <v>0</v>
      </c>
      <c r="FG221" s="575">
        <v>0</v>
      </c>
      <c r="FH221" s="575">
        <v>0</v>
      </c>
      <c r="FI221" s="575">
        <v>0</v>
      </c>
      <c r="FJ221" s="575">
        <v>0</v>
      </c>
      <c r="FK221" s="575">
        <v>0</v>
      </c>
      <c r="FL221" s="575">
        <v>0</v>
      </c>
      <c r="FM221" s="575">
        <v>0</v>
      </c>
      <c r="FN221" s="575">
        <v>0</v>
      </c>
      <c r="FO221" s="575">
        <v>0</v>
      </c>
      <c r="FP221" s="575">
        <v>-0.12346129189889338</v>
      </c>
      <c r="FQ221" s="575">
        <v>-0.13090307493588726</v>
      </c>
      <c r="FR221" s="575">
        <v>-0.12678984712582209</v>
      </c>
      <c r="FS221" s="575">
        <v>-0.12266061453828585</v>
      </c>
      <c r="FT221" s="575">
        <v>-0.11859540106063389</v>
      </c>
      <c r="FU221" s="575">
        <v>-0.11464222102527942</v>
      </c>
      <c r="FV221" s="575">
        <v>-0.11088109831957782</v>
      </c>
      <c r="FW221" s="575">
        <v>-0.10736004727594224</v>
      </c>
      <c r="FX221" s="575">
        <v>-0.10409507267184383</v>
      </c>
      <c r="FY221" s="575">
        <v>-0.10113418883969576</v>
      </c>
      <c r="FZ221" s="575">
        <v>-9.8477395779498031E-2</v>
      </c>
      <c r="GA221" s="575">
        <v>-9.6108688713779533E-2</v>
      </c>
      <c r="GB221" s="575">
        <v>-9.4028067642540361E-2</v>
      </c>
      <c r="GC221" s="575">
        <v>-9.2219527788309372E-2</v>
      </c>
      <c r="GD221" s="575">
        <v>-9.0651059596144445E-2</v>
      </c>
      <c r="GE221" s="575">
        <v>-8.9306658288574495E-2</v>
      </c>
      <c r="GF221" s="575">
        <v>-8.8170319088128488E-2</v>
      </c>
      <c r="GG221" s="575">
        <v>-8.7194027662393161E-2</v>
      </c>
      <c r="GH221" s="575">
        <v>-8.6377784011368572E-2</v>
      </c>
    </row>
    <row r="222" spans="1:190" x14ac:dyDescent="0.15">
      <c r="A222">
        <f t="shared" si="9"/>
        <v>214</v>
      </c>
      <c r="B222" s="156">
        <f ca="1">OFFSET(Inputs!$E$10,$A222,0)</f>
        <v>0</v>
      </c>
      <c r="C222" s="44">
        <f ca="1">OFFSET(Inputs!$B$10,$A222,0)</f>
        <v>214</v>
      </c>
      <c r="D222" s="157" t="str">
        <f ca="1">OFFSET(Inputs!$D$10,$A222,0)&amp;" - "&amp;OFFSET(Inputs!$F$10,$A222,0)</f>
        <v>2016 T-24 - NRA-Lighting-Outdoor Lighting Controls</v>
      </c>
      <c r="E222" s="24"/>
      <c r="F222" s="588">
        <v>0</v>
      </c>
      <c r="G222" s="588">
        <v>0</v>
      </c>
      <c r="H222" s="588">
        <v>0</v>
      </c>
      <c r="I222" s="588">
        <v>0</v>
      </c>
      <c r="J222" s="588">
        <v>0</v>
      </c>
      <c r="K222" s="588">
        <v>0</v>
      </c>
      <c r="L222" s="588">
        <v>0</v>
      </c>
      <c r="M222" s="588">
        <v>0</v>
      </c>
      <c r="N222" s="588">
        <v>0</v>
      </c>
      <c r="O222" s="588">
        <v>0</v>
      </c>
      <c r="P222" s="588">
        <v>0</v>
      </c>
      <c r="Q222" s="588">
        <v>0.72577186969371932</v>
      </c>
      <c r="R222" s="588">
        <v>0.79313392945571126</v>
      </c>
      <c r="S222" s="588">
        <v>0.79313392945571126</v>
      </c>
      <c r="T222" s="588">
        <v>0.79313392945571126</v>
      </c>
      <c r="U222" s="588">
        <v>0.79313392945571126</v>
      </c>
      <c r="V222" s="588">
        <v>0.79313392945571126</v>
      </c>
      <c r="W222" s="588">
        <v>0.79313392945571126</v>
      </c>
      <c r="X222" s="588">
        <v>0.79313392945571126</v>
      </c>
      <c r="Y222" s="588">
        <v>0.79313392945571126</v>
      </c>
      <c r="Z222" s="588">
        <v>0.79313392945571126</v>
      </c>
      <c r="AA222" s="588">
        <v>0.79313392945571126</v>
      </c>
      <c r="AB222" s="588">
        <v>0.79313392945571126</v>
      </c>
      <c r="AC222" s="588">
        <v>0.79313392945571126</v>
      </c>
      <c r="AD222" s="588">
        <v>0.79313392945571126</v>
      </c>
      <c r="AE222" s="588">
        <v>0.79313392945571126</v>
      </c>
      <c r="AF222" s="588">
        <v>0.79313392945571126</v>
      </c>
      <c r="AG222" s="588">
        <v>0.79313392945571126</v>
      </c>
      <c r="AH222" s="588">
        <v>0.79313392945571126</v>
      </c>
      <c r="AI222" s="588">
        <v>0.79313392945571126</v>
      </c>
      <c r="AJ222" s="147"/>
      <c r="AK222" s="575">
        <v>0</v>
      </c>
      <c r="AL222" s="575">
        <v>0</v>
      </c>
      <c r="AM222" s="575">
        <v>0</v>
      </c>
      <c r="AN222" s="575">
        <v>0</v>
      </c>
      <c r="AO222" s="575">
        <v>0</v>
      </c>
      <c r="AP222" s="575">
        <v>0</v>
      </c>
      <c r="AQ222" s="575">
        <v>0</v>
      </c>
      <c r="AR222" s="575">
        <v>0</v>
      </c>
      <c r="AS222" s="575">
        <v>0</v>
      </c>
      <c r="AT222" s="575">
        <v>0</v>
      </c>
      <c r="AU222" s="575">
        <v>0</v>
      </c>
      <c r="AV222" s="575">
        <v>0.43439623716778181</v>
      </c>
      <c r="AW222" s="575">
        <v>0.46058001104029656</v>
      </c>
      <c r="AX222" s="575">
        <v>0.44610769622951824</v>
      </c>
      <c r="AY222" s="575">
        <v>0.43157906890974851</v>
      </c>
      <c r="AZ222" s="575">
        <v>0.41727569162594425</v>
      </c>
      <c r="BA222" s="575">
        <v>0.40336650190507944</v>
      </c>
      <c r="BB222" s="575">
        <v>0.39013306229211092</v>
      </c>
      <c r="BC222" s="575">
        <v>0.37774431031401268</v>
      </c>
      <c r="BD222" s="575">
        <v>0.36625655847977612</v>
      </c>
      <c r="BE222" s="575">
        <v>0.35583874431637541</v>
      </c>
      <c r="BF222" s="575">
        <v>0.34649086782381039</v>
      </c>
      <c r="BG222" s="575">
        <v>0.33815661649308976</v>
      </c>
      <c r="BH222" s="575">
        <v>0.33083599032421351</v>
      </c>
      <c r="BI222" s="575">
        <v>0.32447267680819036</v>
      </c>
      <c r="BJ222" s="575">
        <v>0.31895405092703755</v>
      </c>
      <c r="BK222" s="575">
        <v>0.31422380017176366</v>
      </c>
      <c r="BL222" s="575">
        <v>0.31022561203337745</v>
      </c>
      <c r="BM222" s="575">
        <v>0.30679054898490477</v>
      </c>
      <c r="BN222" s="575">
        <v>0.3039186110263456</v>
      </c>
      <c r="BO222" s="147"/>
      <c r="BP222" s="582">
        <v>0</v>
      </c>
      <c r="BQ222" s="582">
        <v>0</v>
      </c>
      <c r="BR222" s="582">
        <v>0</v>
      </c>
      <c r="BS222" s="582">
        <v>0</v>
      </c>
      <c r="BT222" s="582">
        <v>0</v>
      </c>
      <c r="BU222" s="582">
        <v>0</v>
      </c>
      <c r="BV222" s="582">
        <v>0</v>
      </c>
      <c r="BW222" s="582">
        <v>0</v>
      </c>
      <c r="BX222" s="582">
        <v>0</v>
      </c>
      <c r="BY222" s="582">
        <v>0</v>
      </c>
      <c r="BZ222" s="582">
        <v>0</v>
      </c>
      <c r="CA222" s="582">
        <v>0</v>
      </c>
      <c r="CB222" s="582">
        <v>0</v>
      </c>
      <c r="CC222" s="582">
        <v>0</v>
      </c>
      <c r="CD222" s="582">
        <v>0</v>
      </c>
      <c r="CE222" s="582">
        <v>0</v>
      </c>
      <c r="CF222" s="582">
        <v>0</v>
      </c>
      <c r="CG222" s="582">
        <v>0</v>
      </c>
      <c r="CH222" s="582">
        <v>0</v>
      </c>
      <c r="CI222" s="582">
        <v>0</v>
      </c>
      <c r="CJ222" s="582">
        <v>0</v>
      </c>
      <c r="CK222" s="582">
        <v>0</v>
      </c>
      <c r="CL222" s="582">
        <v>0</v>
      </c>
      <c r="CM222" s="582">
        <v>0</v>
      </c>
      <c r="CN222" s="582">
        <v>0</v>
      </c>
      <c r="CO222" s="582">
        <v>0</v>
      </c>
      <c r="CP222" s="582">
        <v>0</v>
      </c>
      <c r="CQ222" s="582">
        <v>0</v>
      </c>
      <c r="CR222" s="582">
        <v>0</v>
      </c>
      <c r="CS222" s="582">
        <v>0</v>
      </c>
      <c r="CT222" s="218"/>
      <c r="CU222" s="582">
        <v>0</v>
      </c>
      <c r="CV222" s="582">
        <v>0</v>
      </c>
      <c r="CW222" s="582">
        <v>0</v>
      </c>
      <c r="CX222" s="582">
        <v>0</v>
      </c>
      <c r="CY222" s="582">
        <v>0</v>
      </c>
      <c r="CZ222" s="582">
        <v>0</v>
      </c>
      <c r="DA222" s="582">
        <v>0</v>
      </c>
      <c r="DB222" s="582">
        <v>0</v>
      </c>
      <c r="DC222" s="582">
        <v>0</v>
      </c>
      <c r="DD222" s="582">
        <v>0</v>
      </c>
      <c r="DE222" s="582">
        <v>0</v>
      </c>
      <c r="DF222" s="582">
        <v>0</v>
      </c>
      <c r="DG222" s="582">
        <v>0</v>
      </c>
      <c r="DH222" s="582">
        <v>0</v>
      </c>
      <c r="DI222" s="582">
        <v>0</v>
      </c>
      <c r="DJ222" s="582">
        <v>0</v>
      </c>
      <c r="DK222" s="582">
        <v>0</v>
      </c>
      <c r="DL222" s="582">
        <v>0</v>
      </c>
      <c r="DM222" s="582">
        <v>0</v>
      </c>
      <c r="DN222" s="582">
        <v>0</v>
      </c>
      <c r="DO222" s="582">
        <v>0</v>
      </c>
      <c r="DP222" s="582">
        <v>0</v>
      </c>
      <c r="DQ222" s="582">
        <v>0</v>
      </c>
      <c r="DR222" s="582">
        <v>0</v>
      </c>
      <c r="DS222" s="582">
        <v>0</v>
      </c>
      <c r="DT222" s="582">
        <v>0</v>
      </c>
      <c r="DU222" s="582">
        <v>0</v>
      </c>
      <c r="DV222" s="582">
        <v>0</v>
      </c>
      <c r="DW222" s="582">
        <v>0</v>
      </c>
      <c r="DX222" s="582">
        <v>0</v>
      </c>
      <c r="DY222" s="147"/>
      <c r="DZ222" s="575">
        <v>0</v>
      </c>
      <c r="EA222" s="575">
        <v>0</v>
      </c>
      <c r="EB222" s="575">
        <v>0</v>
      </c>
      <c r="EC222" s="575">
        <v>0</v>
      </c>
      <c r="ED222" s="575">
        <v>0</v>
      </c>
      <c r="EE222" s="575">
        <v>0</v>
      </c>
      <c r="EF222" s="575">
        <v>0</v>
      </c>
      <c r="EG222" s="575">
        <v>0</v>
      </c>
      <c r="EH222" s="575">
        <v>0</v>
      </c>
      <c r="EI222" s="575">
        <v>0</v>
      </c>
      <c r="EJ222" s="575">
        <v>0</v>
      </c>
      <c r="EK222" s="575">
        <v>0</v>
      </c>
      <c r="EL222" s="575">
        <v>0</v>
      </c>
      <c r="EM222" s="575">
        <v>0</v>
      </c>
      <c r="EN222" s="575">
        <v>0</v>
      </c>
      <c r="EO222" s="575">
        <v>0</v>
      </c>
      <c r="EP222" s="575">
        <v>0</v>
      </c>
      <c r="EQ222" s="575">
        <v>0</v>
      </c>
      <c r="ER222" s="575">
        <v>0</v>
      </c>
      <c r="ES222" s="575">
        <v>0</v>
      </c>
      <c r="ET222" s="575">
        <v>0</v>
      </c>
      <c r="EU222" s="575">
        <v>0</v>
      </c>
      <c r="EV222" s="575">
        <v>0</v>
      </c>
      <c r="EW222" s="575">
        <v>0</v>
      </c>
      <c r="EX222" s="575">
        <v>0</v>
      </c>
      <c r="EY222" s="575">
        <v>0</v>
      </c>
      <c r="EZ222" s="575">
        <v>0</v>
      </c>
      <c r="FA222" s="575">
        <v>0</v>
      </c>
      <c r="FB222" s="575">
        <v>0</v>
      </c>
      <c r="FC222" s="575">
        <v>0</v>
      </c>
      <c r="FD222" s="147"/>
      <c r="FE222" s="575">
        <v>0</v>
      </c>
      <c r="FF222" s="575">
        <v>0</v>
      </c>
      <c r="FG222" s="575">
        <v>0</v>
      </c>
      <c r="FH222" s="575">
        <v>0</v>
      </c>
      <c r="FI222" s="575">
        <v>0</v>
      </c>
      <c r="FJ222" s="575">
        <v>0</v>
      </c>
      <c r="FK222" s="575">
        <v>0</v>
      </c>
      <c r="FL222" s="575">
        <v>0</v>
      </c>
      <c r="FM222" s="575">
        <v>0</v>
      </c>
      <c r="FN222" s="575">
        <v>0</v>
      </c>
      <c r="FO222" s="575">
        <v>0</v>
      </c>
      <c r="FP222" s="575">
        <v>0</v>
      </c>
      <c r="FQ222" s="575">
        <v>0</v>
      </c>
      <c r="FR222" s="575">
        <v>0</v>
      </c>
      <c r="FS222" s="575">
        <v>0</v>
      </c>
      <c r="FT222" s="575">
        <v>0</v>
      </c>
      <c r="FU222" s="575">
        <v>0</v>
      </c>
      <c r="FV222" s="575">
        <v>0</v>
      </c>
      <c r="FW222" s="575">
        <v>0</v>
      </c>
      <c r="FX222" s="575">
        <v>0</v>
      </c>
      <c r="FY222" s="575">
        <v>0</v>
      </c>
      <c r="FZ222" s="575">
        <v>0</v>
      </c>
      <c r="GA222" s="575">
        <v>0</v>
      </c>
      <c r="GB222" s="575">
        <v>0</v>
      </c>
      <c r="GC222" s="575">
        <v>0</v>
      </c>
      <c r="GD222" s="575">
        <v>0</v>
      </c>
      <c r="GE222" s="575">
        <v>0</v>
      </c>
      <c r="GF222" s="575">
        <v>0</v>
      </c>
      <c r="GG222" s="575">
        <v>0</v>
      </c>
      <c r="GH222" s="575">
        <v>0</v>
      </c>
    </row>
    <row r="223" spans="1:190" x14ac:dyDescent="0.15">
      <c r="A223">
        <f t="shared" si="9"/>
        <v>215</v>
      </c>
      <c r="B223" s="156">
        <f ca="1">OFFSET(Inputs!$E$10,$A223,0)</f>
        <v>0</v>
      </c>
      <c r="C223" s="44">
        <f ca="1">OFFSET(Inputs!$B$10,$A223,0)</f>
        <v>215</v>
      </c>
      <c r="D223" s="157" t="str">
        <f ca="1">OFFSET(Inputs!$D$10,$A223,0)&amp;" - "&amp;OFFSET(Inputs!$F$10,$A223,0)</f>
        <v>2016 T-24 - NRA-Lighting-ASHARE Measure-Elevator Lighting &amp; Ventilation</v>
      </c>
      <c r="E223" s="24"/>
      <c r="F223" s="588">
        <v>0</v>
      </c>
      <c r="G223" s="588">
        <v>0</v>
      </c>
      <c r="H223" s="588">
        <v>0</v>
      </c>
      <c r="I223" s="588">
        <v>0</v>
      </c>
      <c r="J223" s="588">
        <v>0</v>
      </c>
      <c r="K223" s="588">
        <v>0</v>
      </c>
      <c r="L223" s="588">
        <v>0</v>
      </c>
      <c r="M223" s="588">
        <v>0</v>
      </c>
      <c r="N223" s="588">
        <v>0</v>
      </c>
      <c r="O223" s="588">
        <v>0</v>
      </c>
      <c r="P223" s="588">
        <v>0</v>
      </c>
      <c r="Q223" s="588">
        <v>1.1600139125518008</v>
      </c>
      <c r="R223" s="588">
        <v>1.2676798744952316</v>
      </c>
      <c r="S223" s="588">
        <v>1.2676798744952316</v>
      </c>
      <c r="T223" s="588">
        <v>1.2676798744952316</v>
      </c>
      <c r="U223" s="588">
        <v>1.2676798744952316</v>
      </c>
      <c r="V223" s="588">
        <v>1.2676798744952316</v>
      </c>
      <c r="W223" s="588">
        <v>1.2676798744952316</v>
      </c>
      <c r="X223" s="588">
        <v>1.2676798744952316</v>
      </c>
      <c r="Y223" s="588">
        <v>1.2676798744952316</v>
      </c>
      <c r="Z223" s="588">
        <v>1.2676798744952316</v>
      </c>
      <c r="AA223" s="588">
        <v>1.2676798744952316</v>
      </c>
      <c r="AB223" s="588">
        <v>1.2676798744952316</v>
      </c>
      <c r="AC223" s="588">
        <v>1.2676798744952316</v>
      </c>
      <c r="AD223" s="588">
        <v>1.2676798744952316</v>
      </c>
      <c r="AE223" s="588">
        <v>1.2676798744952316</v>
      </c>
      <c r="AF223" s="588">
        <v>1.2676798744952316</v>
      </c>
      <c r="AG223" s="588">
        <v>1.2676798744952316</v>
      </c>
      <c r="AH223" s="588">
        <v>1.2676798744952316</v>
      </c>
      <c r="AI223" s="588">
        <v>1.2676798744952316</v>
      </c>
      <c r="AJ223" s="147"/>
      <c r="AK223" s="575">
        <v>0</v>
      </c>
      <c r="AL223" s="575">
        <v>0</v>
      </c>
      <c r="AM223" s="575">
        <v>0</v>
      </c>
      <c r="AN223" s="575">
        <v>0</v>
      </c>
      <c r="AO223" s="575">
        <v>0</v>
      </c>
      <c r="AP223" s="575">
        <v>0</v>
      </c>
      <c r="AQ223" s="575">
        <v>0</v>
      </c>
      <c r="AR223" s="575">
        <v>0</v>
      </c>
      <c r="AS223" s="575">
        <v>0</v>
      </c>
      <c r="AT223" s="575">
        <v>0</v>
      </c>
      <c r="AU223" s="575">
        <v>0</v>
      </c>
      <c r="AV223" s="575">
        <v>0.62824961487110464</v>
      </c>
      <c r="AW223" s="575">
        <v>0.64119755123918598</v>
      </c>
      <c r="AX223" s="575">
        <v>0.59943510545381506</v>
      </c>
      <c r="AY223" s="575">
        <v>0.56370301283141799</v>
      </c>
      <c r="AZ223" s="575">
        <v>0.5351713418961539</v>
      </c>
      <c r="BA223" s="575">
        <v>0.51339006629257677</v>
      </c>
      <c r="BB223" s="575">
        <v>0.49754913858088445</v>
      </c>
      <c r="BC223" s="575">
        <v>0.48638848496582832</v>
      </c>
      <c r="BD223" s="575">
        <v>0.47855802638107137</v>
      </c>
      <c r="BE223" s="575">
        <v>0.47324771538681076</v>
      </c>
      <c r="BF223" s="575">
        <v>0.46964750454324428</v>
      </c>
      <c r="BG223" s="575">
        <v>0.46721736222383703</v>
      </c>
      <c r="BH223" s="575">
        <v>0.46559726734423207</v>
      </c>
      <c r="BI223" s="575">
        <v>0.464427198820073</v>
      </c>
      <c r="BJ223" s="575">
        <v>0.4637071566513597</v>
      </c>
      <c r="BK223" s="575">
        <v>0.46325713029591398</v>
      </c>
      <c r="BL223" s="575">
        <v>0.46298711448264646</v>
      </c>
      <c r="BM223" s="575">
        <v>0.46271709866937893</v>
      </c>
      <c r="BN223" s="575">
        <v>0.46262709339828972</v>
      </c>
      <c r="BO223" s="147"/>
      <c r="BP223" s="582">
        <v>0</v>
      </c>
      <c r="BQ223" s="582">
        <v>0</v>
      </c>
      <c r="BR223" s="582">
        <v>0</v>
      </c>
      <c r="BS223" s="582">
        <v>0</v>
      </c>
      <c r="BT223" s="582">
        <v>0</v>
      </c>
      <c r="BU223" s="582">
        <v>0</v>
      </c>
      <c r="BV223" s="582">
        <v>0</v>
      </c>
      <c r="BW223" s="582">
        <v>0</v>
      </c>
      <c r="BX223" s="582">
        <v>0</v>
      </c>
      <c r="BY223" s="582">
        <v>0</v>
      </c>
      <c r="BZ223" s="582">
        <v>0</v>
      </c>
      <c r="CA223" s="582">
        <v>4.9714881966505746E-2</v>
      </c>
      <c r="CB223" s="582">
        <v>5.4329137478367054E-2</v>
      </c>
      <c r="CC223" s="582">
        <v>5.4329137478367054E-2</v>
      </c>
      <c r="CD223" s="582">
        <v>5.4329137478367054E-2</v>
      </c>
      <c r="CE223" s="582">
        <v>5.4329137478367054E-2</v>
      </c>
      <c r="CF223" s="582">
        <v>5.4329137478367054E-2</v>
      </c>
      <c r="CG223" s="582">
        <v>5.4329137478367054E-2</v>
      </c>
      <c r="CH223" s="582">
        <v>5.4329137478367054E-2</v>
      </c>
      <c r="CI223" s="582">
        <v>5.4329137478367054E-2</v>
      </c>
      <c r="CJ223" s="582">
        <v>5.4329137478367054E-2</v>
      </c>
      <c r="CK223" s="582">
        <v>5.4329137478367054E-2</v>
      </c>
      <c r="CL223" s="582">
        <v>5.4329137478367054E-2</v>
      </c>
      <c r="CM223" s="582">
        <v>5.4329137478367054E-2</v>
      </c>
      <c r="CN223" s="582">
        <v>5.4329137478367054E-2</v>
      </c>
      <c r="CO223" s="582">
        <v>5.4329137478367054E-2</v>
      </c>
      <c r="CP223" s="582">
        <v>5.4329137478367054E-2</v>
      </c>
      <c r="CQ223" s="582">
        <v>5.4329137478367054E-2</v>
      </c>
      <c r="CR223" s="582">
        <v>5.4329137478367054E-2</v>
      </c>
      <c r="CS223" s="582">
        <v>5.4329137478367054E-2</v>
      </c>
      <c r="CT223" s="218"/>
      <c r="CU223" s="582">
        <v>0</v>
      </c>
      <c r="CV223" s="582">
        <v>0</v>
      </c>
      <c r="CW223" s="582">
        <v>0</v>
      </c>
      <c r="CX223" s="582">
        <v>0</v>
      </c>
      <c r="CY223" s="582">
        <v>0</v>
      </c>
      <c r="CZ223" s="582">
        <v>0</v>
      </c>
      <c r="DA223" s="582">
        <v>0</v>
      </c>
      <c r="DB223" s="582">
        <v>0</v>
      </c>
      <c r="DC223" s="582">
        <v>0</v>
      </c>
      <c r="DD223" s="582">
        <v>0</v>
      </c>
      <c r="DE223" s="582">
        <v>0</v>
      </c>
      <c r="DF223" s="582">
        <v>2.6924983494475915E-2</v>
      </c>
      <c r="DG223" s="582">
        <v>2.7479895053107967E-2</v>
      </c>
      <c r="DH223" s="582">
        <v>2.5690075948020644E-2</v>
      </c>
      <c r="DI223" s="582">
        <v>2.4158700549917912E-2</v>
      </c>
      <c r="DJ223" s="582">
        <v>2.2935914652692305E-2</v>
      </c>
      <c r="DK223" s="582">
        <v>2.2002431412539002E-2</v>
      </c>
      <c r="DL223" s="582">
        <v>2.1323534510609324E-2</v>
      </c>
      <c r="DM223" s="582">
        <v>2.0845220784249781E-2</v>
      </c>
      <c r="DN223" s="582">
        <v>2.0509629702045912E-2</v>
      </c>
      <c r="DO223" s="582">
        <v>2.0282044945149031E-2</v>
      </c>
      <c r="DP223" s="582">
        <v>2.012775019471047E-2</v>
      </c>
      <c r="DQ223" s="582">
        <v>2.0023601238164438E-2</v>
      </c>
      <c r="DR223" s="582">
        <v>1.9954168600467087E-2</v>
      </c>
      <c r="DS223" s="582">
        <v>1.9904022806574551E-2</v>
      </c>
      <c r="DT223" s="582">
        <v>1.9873163856486842E-2</v>
      </c>
      <c r="DU223" s="582">
        <v>1.9853877012682021E-2</v>
      </c>
      <c r="DV223" s="582">
        <v>1.9842304906399131E-2</v>
      </c>
      <c r="DW223" s="582">
        <v>1.9830732800116237E-2</v>
      </c>
      <c r="DX223" s="582">
        <v>1.9826875431355272E-2</v>
      </c>
      <c r="DY223" s="147"/>
      <c r="DZ223" s="575">
        <v>0</v>
      </c>
      <c r="EA223" s="575">
        <v>0</v>
      </c>
      <c r="EB223" s="575">
        <v>0</v>
      </c>
      <c r="EC223" s="575">
        <v>0</v>
      </c>
      <c r="ED223" s="575">
        <v>0</v>
      </c>
      <c r="EE223" s="575">
        <v>0</v>
      </c>
      <c r="EF223" s="575">
        <v>0</v>
      </c>
      <c r="EG223" s="575">
        <v>0</v>
      </c>
      <c r="EH223" s="575">
        <v>0</v>
      </c>
      <c r="EI223" s="575">
        <v>0</v>
      </c>
      <c r="EJ223" s="575">
        <v>0</v>
      </c>
      <c r="EK223" s="575">
        <v>-4.9923190562614949E-3</v>
      </c>
      <c r="EL223" s="575">
        <v>-5.4556780105851667E-3</v>
      </c>
      <c r="EM223" s="575">
        <v>-5.4556780105851667E-3</v>
      </c>
      <c r="EN223" s="575">
        <v>-5.4556780105851667E-3</v>
      </c>
      <c r="EO223" s="575">
        <v>-5.4556780105851667E-3</v>
      </c>
      <c r="EP223" s="575">
        <v>-5.4556780105851667E-3</v>
      </c>
      <c r="EQ223" s="575">
        <v>-5.4556780105851667E-3</v>
      </c>
      <c r="ER223" s="575">
        <v>-5.4556780105851667E-3</v>
      </c>
      <c r="ES223" s="575">
        <v>-5.4556780105851667E-3</v>
      </c>
      <c r="ET223" s="575">
        <v>-5.4556780105851667E-3</v>
      </c>
      <c r="EU223" s="575">
        <v>-5.4556780105851667E-3</v>
      </c>
      <c r="EV223" s="575">
        <v>-5.4556780105851667E-3</v>
      </c>
      <c r="EW223" s="575">
        <v>-5.4556780105851667E-3</v>
      </c>
      <c r="EX223" s="575">
        <v>-5.4556780105851667E-3</v>
      </c>
      <c r="EY223" s="575">
        <v>-5.4556780105851667E-3</v>
      </c>
      <c r="EZ223" s="575">
        <v>-5.4556780105851667E-3</v>
      </c>
      <c r="FA223" s="575">
        <v>-5.4556780105851667E-3</v>
      </c>
      <c r="FB223" s="575">
        <v>-5.4556780105851667E-3</v>
      </c>
      <c r="FC223" s="575">
        <v>-5.4556780105851667E-3</v>
      </c>
      <c r="FD223" s="147"/>
      <c r="FE223" s="575">
        <v>0</v>
      </c>
      <c r="FF223" s="575">
        <v>0</v>
      </c>
      <c r="FG223" s="575">
        <v>0</v>
      </c>
      <c r="FH223" s="575">
        <v>0</v>
      </c>
      <c r="FI223" s="575">
        <v>0</v>
      </c>
      <c r="FJ223" s="575">
        <v>0</v>
      </c>
      <c r="FK223" s="575">
        <v>0</v>
      </c>
      <c r="FL223" s="575">
        <v>0</v>
      </c>
      <c r="FM223" s="575">
        <v>0</v>
      </c>
      <c r="FN223" s="575">
        <v>0</v>
      </c>
      <c r="FO223" s="575">
        <v>0</v>
      </c>
      <c r="FP223" s="575">
        <v>-2.7037800930425505E-3</v>
      </c>
      <c r="FQ223" s="575">
        <v>-2.7595037604660191E-3</v>
      </c>
      <c r="FR223" s="575">
        <v>-2.5797719040853016E-3</v>
      </c>
      <c r="FS223" s="575">
        <v>-2.4259927080009379E-3</v>
      </c>
      <c r="FT223" s="575">
        <v>-2.3032017630166975E-3</v>
      </c>
      <c r="FU223" s="575">
        <v>-2.2094623034388228E-3</v>
      </c>
      <c r="FV223" s="575">
        <v>-2.1412881510185508E-3</v>
      </c>
      <c r="FW223" s="575">
        <v>-2.0932563618133592E-3</v>
      </c>
      <c r="FX223" s="575">
        <v>-2.0595566387419748E-3</v>
      </c>
      <c r="FY223" s="575">
        <v>-2.0367028035556331E-3</v>
      </c>
      <c r="FZ223" s="575">
        <v>-2.021208678005571E-3</v>
      </c>
      <c r="GA223" s="575">
        <v>-2.0107501432592794E-3</v>
      </c>
      <c r="GB223" s="575">
        <v>-2.0037777867617517E-3</v>
      </c>
      <c r="GC223" s="575">
        <v>-1.9987421959579816E-3</v>
      </c>
      <c r="GD223" s="575">
        <v>-1.9956433708479692E-3</v>
      </c>
      <c r="GE223" s="575">
        <v>-1.9937066051542115E-3</v>
      </c>
      <c r="GF223" s="575">
        <v>-1.9925445457379567E-3</v>
      </c>
      <c r="GG223" s="575">
        <v>-1.991382486321702E-3</v>
      </c>
      <c r="GH223" s="575">
        <v>-1.9909951331829505E-3</v>
      </c>
    </row>
    <row r="224" spans="1:190" x14ac:dyDescent="0.15">
      <c r="A224">
        <f t="shared" si="9"/>
        <v>216</v>
      </c>
      <c r="B224" s="156">
        <f ca="1">OFFSET(Inputs!$E$10,$A224,0)</f>
        <v>0</v>
      </c>
      <c r="C224" s="44">
        <f ca="1">OFFSET(Inputs!$B$10,$A224,0)</f>
        <v>216</v>
      </c>
      <c r="D224" s="157" t="str">
        <f ca="1">OFFSET(Inputs!$D$10,$A224,0)&amp;" - "&amp;OFFSET(Inputs!$F$10,$A224,0)</f>
        <v>2016 T-24 - NRA-HVAC-ASHARE Measure-DDC</v>
      </c>
      <c r="E224" s="24"/>
      <c r="F224" s="588">
        <v>0</v>
      </c>
      <c r="G224" s="588">
        <v>0</v>
      </c>
      <c r="H224" s="588">
        <v>0</v>
      </c>
      <c r="I224" s="588">
        <v>0</v>
      </c>
      <c r="J224" s="588">
        <v>0</v>
      </c>
      <c r="K224" s="588">
        <v>0</v>
      </c>
      <c r="L224" s="588">
        <v>0</v>
      </c>
      <c r="M224" s="588">
        <v>0</v>
      </c>
      <c r="N224" s="588">
        <v>0</v>
      </c>
      <c r="O224" s="588">
        <v>0</v>
      </c>
      <c r="P224" s="588">
        <v>0</v>
      </c>
      <c r="Q224" s="588">
        <v>1.2126385571195919</v>
      </c>
      <c r="R224" s="588">
        <v>1.3251888423612308</v>
      </c>
      <c r="S224" s="588">
        <v>1.3251888423612308</v>
      </c>
      <c r="T224" s="588">
        <v>1.3251888423612308</v>
      </c>
      <c r="U224" s="588">
        <v>1.3251888423612308</v>
      </c>
      <c r="V224" s="588">
        <v>1.3251888423612308</v>
      </c>
      <c r="W224" s="588">
        <v>1.3251888423612308</v>
      </c>
      <c r="X224" s="588">
        <v>1.3251888423612308</v>
      </c>
      <c r="Y224" s="588">
        <v>1.3251888423612308</v>
      </c>
      <c r="Z224" s="588">
        <v>1.3251888423612308</v>
      </c>
      <c r="AA224" s="588">
        <v>1.3251888423612308</v>
      </c>
      <c r="AB224" s="588">
        <v>1.3251888423612308</v>
      </c>
      <c r="AC224" s="588">
        <v>1.3251888423612308</v>
      </c>
      <c r="AD224" s="588">
        <v>1.3251888423612308</v>
      </c>
      <c r="AE224" s="588">
        <v>1.3251888423612308</v>
      </c>
      <c r="AF224" s="588">
        <v>1.3251888423612308</v>
      </c>
      <c r="AG224" s="588">
        <v>1.3251888423612308</v>
      </c>
      <c r="AH224" s="588">
        <v>1.3251888423612308</v>
      </c>
      <c r="AI224" s="588">
        <v>1.3251888423612308</v>
      </c>
      <c r="AJ224" s="147"/>
      <c r="AK224" s="575">
        <v>0</v>
      </c>
      <c r="AL224" s="575">
        <v>0</v>
      </c>
      <c r="AM224" s="575">
        <v>0</v>
      </c>
      <c r="AN224" s="575">
        <v>0</v>
      </c>
      <c r="AO224" s="575">
        <v>0</v>
      </c>
      <c r="AP224" s="575">
        <v>0</v>
      </c>
      <c r="AQ224" s="575">
        <v>0</v>
      </c>
      <c r="AR224" s="575">
        <v>0</v>
      </c>
      <c r="AS224" s="575">
        <v>0</v>
      </c>
      <c r="AT224" s="575">
        <v>0</v>
      </c>
      <c r="AU224" s="575">
        <v>0</v>
      </c>
      <c r="AV224" s="575">
        <v>0.65675049087328574</v>
      </c>
      <c r="AW224" s="575">
        <v>0.6702858172216799</v>
      </c>
      <c r="AX224" s="575">
        <v>0.62662879599893151</v>
      </c>
      <c r="AY224" s="575">
        <v>0.58927569809929559</v>
      </c>
      <c r="AZ224" s="575">
        <v>0.55944967282427138</v>
      </c>
      <c r="BA224" s="575">
        <v>0.53668027813482078</v>
      </c>
      <c r="BB224" s="575">
        <v>0.52012071836067475</v>
      </c>
      <c r="BC224" s="575">
        <v>0.50845375579252639</v>
      </c>
      <c r="BD224" s="575">
        <v>0.50026806431326121</v>
      </c>
      <c r="BE224" s="575">
        <v>0.49471684825260998</v>
      </c>
      <c r="BF224" s="575">
        <v>0.490953311940304</v>
      </c>
      <c r="BG224" s="575">
        <v>0.48841292492949762</v>
      </c>
      <c r="BH224" s="575">
        <v>0.48671933358895991</v>
      </c>
      <c r="BI224" s="575">
        <v>0.4854961842874605</v>
      </c>
      <c r="BJ224" s="575">
        <v>0.48474347702499926</v>
      </c>
      <c r="BK224" s="575">
        <v>0.48427303498596108</v>
      </c>
      <c r="BL224" s="575">
        <v>0.48399076976253819</v>
      </c>
      <c r="BM224" s="575">
        <v>0.48370850453911524</v>
      </c>
      <c r="BN224" s="575">
        <v>0.48361441613130751</v>
      </c>
      <c r="BO224" s="147"/>
      <c r="BP224" s="582">
        <v>0</v>
      </c>
      <c r="BQ224" s="582">
        <v>0</v>
      </c>
      <c r="BR224" s="582">
        <v>0</v>
      </c>
      <c r="BS224" s="582">
        <v>0</v>
      </c>
      <c r="BT224" s="582">
        <v>0</v>
      </c>
      <c r="BU224" s="582">
        <v>0</v>
      </c>
      <c r="BV224" s="582">
        <v>0</v>
      </c>
      <c r="BW224" s="582">
        <v>0</v>
      </c>
      <c r="BX224" s="582">
        <v>0</v>
      </c>
      <c r="BY224" s="582">
        <v>0</v>
      </c>
      <c r="BZ224" s="582">
        <v>0</v>
      </c>
      <c r="CA224" s="582">
        <v>0.26898527994289129</v>
      </c>
      <c r="CB224" s="582">
        <v>0.29395097957830935</v>
      </c>
      <c r="CC224" s="582">
        <v>0.29395097957830935</v>
      </c>
      <c r="CD224" s="582">
        <v>0.29395097957830935</v>
      </c>
      <c r="CE224" s="582">
        <v>0.29395097957830935</v>
      </c>
      <c r="CF224" s="582">
        <v>0.29395097957830935</v>
      </c>
      <c r="CG224" s="582">
        <v>0.29395097957830935</v>
      </c>
      <c r="CH224" s="582">
        <v>0.29395097957830935</v>
      </c>
      <c r="CI224" s="582">
        <v>0.29395097957830935</v>
      </c>
      <c r="CJ224" s="582">
        <v>0.29395097957830935</v>
      </c>
      <c r="CK224" s="582">
        <v>0.29395097957830935</v>
      </c>
      <c r="CL224" s="582">
        <v>0.29395097957830935</v>
      </c>
      <c r="CM224" s="582">
        <v>0.29395097957830935</v>
      </c>
      <c r="CN224" s="582">
        <v>0.29395097957830935</v>
      </c>
      <c r="CO224" s="582">
        <v>0.29395097957830935</v>
      </c>
      <c r="CP224" s="582">
        <v>0.29395097957830935</v>
      </c>
      <c r="CQ224" s="582">
        <v>0.29395097957830935</v>
      </c>
      <c r="CR224" s="582">
        <v>0.29395097957830935</v>
      </c>
      <c r="CS224" s="582">
        <v>0.29395097957830935</v>
      </c>
      <c r="CT224" s="218"/>
      <c r="CU224" s="582">
        <v>0</v>
      </c>
      <c r="CV224" s="582">
        <v>0</v>
      </c>
      <c r="CW224" s="582">
        <v>0</v>
      </c>
      <c r="CX224" s="582">
        <v>0</v>
      </c>
      <c r="CY224" s="582">
        <v>0</v>
      </c>
      <c r="CZ224" s="582">
        <v>0</v>
      </c>
      <c r="DA224" s="582">
        <v>0</v>
      </c>
      <c r="DB224" s="582">
        <v>0</v>
      </c>
      <c r="DC224" s="582">
        <v>0</v>
      </c>
      <c r="DD224" s="582">
        <v>0</v>
      </c>
      <c r="DE224" s="582">
        <v>0</v>
      </c>
      <c r="DF224" s="582">
        <v>0.14567919979371061</v>
      </c>
      <c r="DG224" s="582">
        <v>0.14868158127462719</v>
      </c>
      <c r="DH224" s="582">
        <v>0.13899766020339935</v>
      </c>
      <c r="DI224" s="582">
        <v>0.13071206394202556</v>
      </c>
      <c r="DJ224" s="582">
        <v>0.12409610924465654</v>
      </c>
      <c r="DK224" s="582">
        <v>0.11904544351354203</v>
      </c>
      <c r="DL224" s="582">
        <v>0.11537223207273148</v>
      </c>
      <c r="DM224" s="582">
        <v>0.11278428764852404</v>
      </c>
      <c r="DN224" s="582">
        <v>0.11096855244766883</v>
      </c>
      <c r="DO224" s="582">
        <v>0.10973719179421529</v>
      </c>
      <c r="DP224" s="582">
        <v>0.10890237101221288</v>
      </c>
      <c r="DQ224" s="582">
        <v>0.10833886698436128</v>
      </c>
      <c r="DR224" s="582">
        <v>0.10796319763246018</v>
      </c>
      <c r="DS224" s="582">
        <v>0.10769188087830942</v>
      </c>
      <c r="DT224" s="582">
        <v>0.10752491672190895</v>
      </c>
      <c r="DU224" s="582">
        <v>0.10742056412415862</v>
      </c>
      <c r="DV224" s="582">
        <v>0.10735795256550844</v>
      </c>
      <c r="DW224" s="582">
        <v>0.10729534100685828</v>
      </c>
      <c r="DX224" s="582">
        <v>0.10727447048730822</v>
      </c>
      <c r="DY224" s="147"/>
      <c r="DZ224" s="575">
        <v>0</v>
      </c>
      <c r="EA224" s="575">
        <v>0</v>
      </c>
      <c r="EB224" s="575">
        <v>0</v>
      </c>
      <c r="EC224" s="575">
        <v>0</v>
      </c>
      <c r="ED224" s="575">
        <v>0</v>
      </c>
      <c r="EE224" s="575">
        <v>0</v>
      </c>
      <c r="EF224" s="575">
        <v>0</v>
      </c>
      <c r="EG224" s="575">
        <v>0</v>
      </c>
      <c r="EH224" s="575">
        <v>0</v>
      </c>
      <c r="EI224" s="575">
        <v>0</v>
      </c>
      <c r="EJ224" s="575">
        <v>0</v>
      </c>
      <c r="EK224" s="575">
        <v>0.17820286708095925</v>
      </c>
      <c r="EL224" s="575">
        <v>0.19474265414535971</v>
      </c>
      <c r="EM224" s="575">
        <v>0.19474265414535971</v>
      </c>
      <c r="EN224" s="575">
        <v>0.19474265414535971</v>
      </c>
      <c r="EO224" s="575">
        <v>0.19474265414535971</v>
      </c>
      <c r="EP224" s="575">
        <v>0.19474265414535971</v>
      </c>
      <c r="EQ224" s="575">
        <v>0.19474265414535971</v>
      </c>
      <c r="ER224" s="575">
        <v>0.19474265414535971</v>
      </c>
      <c r="ES224" s="575">
        <v>0.19474265414535971</v>
      </c>
      <c r="ET224" s="575">
        <v>0.19474265414535971</v>
      </c>
      <c r="EU224" s="575">
        <v>0.19474265414535971</v>
      </c>
      <c r="EV224" s="575">
        <v>0.19474265414535971</v>
      </c>
      <c r="EW224" s="575">
        <v>0.19474265414535971</v>
      </c>
      <c r="EX224" s="575">
        <v>0.19474265414535971</v>
      </c>
      <c r="EY224" s="575">
        <v>0.19474265414535971</v>
      </c>
      <c r="EZ224" s="575">
        <v>0.19474265414535971</v>
      </c>
      <c r="FA224" s="575">
        <v>0.19474265414535971</v>
      </c>
      <c r="FB224" s="575">
        <v>0.19474265414535971</v>
      </c>
      <c r="FC224" s="575">
        <v>0.19474265414535971</v>
      </c>
      <c r="FD224" s="147"/>
      <c r="FE224" s="575">
        <v>0</v>
      </c>
      <c r="FF224" s="575">
        <v>0</v>
      </c>
      <c r="FG224" s="575">
        <v>0</v>
      </c>
      <c r="FH224" s="575">
        <v>0</v>
      </c>
      <c r="FI224" s="575">
        <v>0</v>
      </c>
      <c r="FJ224" s="575">
        <v>0</v>
      </c>
      <c r="FK224" s="575">
        <v>0</v>
      </c>
      <c r="FL224" s="575">
        <v>0</v>
      </c>
      <c r="FM224" s="575">
        <v>0</v>
      </c>
      <c r="FN224" s="575">
        <v>0</v>
      </c>
      <c r="FO224" s="575">
        <v>0</v>
      </c>
      <c r="FP224" s="575">
        <v>9.6512534376642561E-2</v>
      </c>
      <c r="FQ224" s="575">
        <v>9.8501613437339514E-2</v>
      </c>
      <c r="FR224" s="575">
        <v>9.2086011439174789E-2</v>
      </c>
      <c r="FS224" s="575">
        <v>8.6596800246779529E-2</v>
      </c>
      <c r="FT224" s="575">
        <v>8.2213727329929917E-2</v>
      </c>
      <c r="FU224" s="575">
        <v>7.8867659046404359E-2</v>
      </c>
      <c r="FV224" s="575">
        <v>7.6434154840203938E-2</v>
      </c>
      <c r="FW224" s="575">
        <v>7.4719640513108199E-2</v>
      </c>
      <c r="FX224" s="575">
        <v>7.3516715138452302E-2</v>
      </c>
      <c r="FY224" s="575">
        <v>7.2700938160237386E-2</v>
      </c>
      <c r="FZ224" s="575">
        <v>7.2147869022464575E-2</v>
      </c>
      <c r="GA224" s="575">
        <v>7.1774547354467921E-2</v>
      </c>
      <c r="GB224" s="575">
        <v>7.1525666242470143E-2</v>
      </c>
      <c r="GC224" s="575">
        <v>7.1345918772693986E-2</v>
      </c>
      <c r="GD224" s="575">
        <v>7.1235304945139424E-2</v>
      </c>
      <c r="GE224" s="575">
        <v>7.1166171302917816E-2</v>
      </c>
      <c r="GF224" s="575">
        <v>7.1124691117584862E-2</v>
      </c>
      <c r="GG224" s="575">
        <v>7.1083210932251895E-2</v>
      </c>
      <c r="GH224" s="575">
        <v>7.1069384203807567E-2</v>
      </c>
    </row>
    <row r="225" spans="1:190" x14ac:dyDescent="0.15">
      <c r="A225">
        <f t="shared" si="9"/>
        <v>217</v>
      </c>
      <c r="B225" s="156">
        <f ca="1">OFFSET(Inputs!$E$10,$A225,0)</f>
        <v>0</v>
      </c>
      <c r="C225" s="44">
        <f ca="1">OFFSET(Inputs!$B$10,$A225,0)</f>
        <v>217</v>
      </c>
      <c r="D225" s="157" t="str">
        <f ca="1">OFFSET(Inputs!$D$10,$A225,0)&amp;" - "&amp;OFFSET(Inputs!$F$10,$A225,0)</f>
        <v>2016 T-24 - NRA-HVAC-ASHRAE Equipment Efficiency</v>
      </c>
      <c r="E225" s="24"/>
      <c r="F225" s="588">
        <v>0</v>
      </c>
      <c r="G225" s="588">
        <v>0</v>
      </c>
      <c r="H225" s="588">
        <v>0</v>
      </c>
      <c r="I225" s="588">
        <v>0</v>
      </c>
      <c r="J225" s="588">
        <v>0</v>
      </c>
      <c r="K225" s="588">
        <v>0</v>
      </c>
      <c r="L225" s="588">
        <v>0</v>
      </c>
      <c r="M225" s="588">
        <v>0</v>
      </c>
      <c r="N225" s="588">
        <v>0</v>
      </c>
      <c r="O225" s="588">
        <v>0</v>
      </c>
      <c r="P225" s="588">
        <v>0</v>
      </c>
      <c r="Q225" s="588">
        <v>4.1905344217632896</v>
      </c>
      <c r="R225" s="588">
        <v>4.5794762393520978</v>
      </c>
      <c r="S225" s="588">
        <v>4.5794762393520978</v>
      </c>
      <c r="T225" s="588">
        <v>4.5794762393520978</v>
      </c>
      <c r="U225" s="588">
        <v>4.5794762393520978</v>
      </c>
      <c r="V225" s="588">
        <v>4.5794762393520978</v>
      </c>
      <c r="W225" s="588">
        <v>4.5794762393520978</v>
      </c>
      <c r="X225" s="588">
        <v>4.5794762393520978</v>
      </c>
      <c r="Y225" s="588">
        <v>4.5794762393520978</v>
      </c>
      <c r="Z225" s="588">
        <v>4.5794762393520978</v>
      </c>
      <c r="AA225" s="588">
        <v>4.5794762393520978</v>
      </c>
      <c r="AB225" s="588">
        <v>4.5794762393520978</v>
      </c>
      <c r="AC225" s="588">
        <v>4.5794762393520978</v>
      </c>
      <c r="AD225" s="588">
        <v>4.5794762393520978</v>
      </c>
      <c r="AE225" s="588">
        <v>4.5794762393520978</v>
      </c>
      <c r="AF225" s="588">
        <v>4.5794762393520978</v>
      </c>
      <c r="AG225" s="588">
        <v>4.5794762393520978</v>
      </c>
      <c r="AH225" s="588">
        <v>4.5794762393520978</v>
      </c>
      <c r="AI225" s="588">
        <v>4.5794762393520978</v>
      </c>
      <c r="AJ225" s="147"/>
      <c r="AK225" s="575">
        <v>0</v>
      </c>
      <c r="AL225" s="575">
        <v>0</v>
      </c>
      <c r="AM225" s="575">
        <v>0</v>
      </c>
      <c r="AN225" s="575">
        <v>0</v>
      </c>
      <c r="AO225" s="575">
        <v>0</v>
      </c>
      <c r="AP225" s="575">
        <v>0</v>
      </c>
      <c r="AQ225" s="575">
        <v>0</v>
      </c>
      <c r="AR225" s="575">
        <v>0</v>
      </c>
      <c r="AS225" s="575">
        <v>0</v>
      </c>
      <c r="AT225" s="575">
        <v>0</v>
      </c>
      <c r="AU225" s="575">
        <v>0</v>
      </c>
      <c r="AV225" s="575">
        <v>2.2695431564139366</v>
      </c>
      <c r="AW225" s="575">
        <v>2.3163173997692481</v>
      </c>
      <c r="AX225" s="575">
        <v>2.1654511345400329</v>
      </c>
      <c r="AY225" s="575">
        <v>2.0363694377814152</v>
      </c>
      <c r="AZ225" s="575">
        <v>1.9332991660623178</v>
      </c>
      <c r="BA225" s="575">
        <v>1.8546146053177703</v>
      </c>
      <c r="BB225" s="575">
        <v>1.7973894702308257</v>
      </c>
      <c r="BC225" s="575">
        <v>1.7570717614195701</v>
      </c>
      <c r="BD225" s="575">
        <v>1.7287843366890923</v>
      </c>
      <c r="BE225" s="575">
        <v>1.7096009107224461</v>
      </c>
      <c r="BF225" s="575">
        <v>1.6965951982026861</v>
      </c>
      <c r="BG225" s="575">
        <v>1.6878163422518486</v>
      </c>
      <c r="BH225" s="575">
        <v>1.6819637716179565</v>
      </c>
      <c r="BI225" s="575">
        <v>1.6777369150490344</v>
      </c>
      <c r="BJ225" s="575">
        <v>1.6751357725450826</v>
      </c>
      <c r="BK225" s="575">
        <v>1.6735100584801124</v>
      </c>
      <c r="BL225" s="575">
        <v>1.6725346300411306</v>
      </c>
      <c r="BM225" s="575">
        <v>1.6715592016021483</v>
      </c>
      <c r="BN225" s="575">
        <v>1.6712340587891545</v>
      </c>
      <c r="BO225" s="147"/>
      <c r="BP225" s="582">
        <v>0</v>
      </c>
      <c r="BQ225" s="582">
        <v>0</v>
      </c>
      <c r="BR225" s="582">
        <v>0</v>
      </c>
      <c r="BS225" s="582">
        <v>0</v>
      </c>
      <c r="BT225" s="582">
        <v>0</v>
      </c>
      <c r="BU225" s="582">
        <v>0</v>
      </c>
      <c r="BV225" s="582">
        <v>0</v>
      </c>
      <c r="BW225" s="582">
        <v>0</v>
      </c>
      <c r="BX225" s="582">
        <v>0</v>
      </c>
      <c r="BY225" s="582">
        <v>0</v>
      </c>
      <c r="BZ225" s="582">
        <v>0</v>
      </c>
      <c r="CA225" s="582">
        <v>5.6066460539453669</v>
      </c>
      <c r="CB225" s="582">
        <v>6.1270233823055635</v>
      </c>
      <c r="CC225" s="582">
        <v>6.1270233823055635</v>
      </c>
      <c r="CD225" s="582">
        <v>6.1270233823055635</v>
      </c>
      <c r="CE225" s="582">
        <v>6.1270233823055635</v>
      </c>
      <c r="CF225" s="582">
        <v>6.1270233823055635</v>
      </c>
      <c r="CG225" s="582">
        <v>6.1270233823055635</v>
      </c>
      <c r="CH225" s="582">
        <v>6.1270233823055635</v>
      </c>
      <c r="CI225" s="582">
        <v>6.1270233823055635</v>
      </c>
      <c r="CJ225" s="582">
        <v>6.1270233823055635</v>
      </c>
      <c r="CK225" s="582">
        <v>6.1270233823055635</v>
      </c>
      <c r="CL225" s="582">
        <v>6.1270233823055635</v>
      </c>
      <c r="CM225" s="582">
        <v>6.1270233823055635</v>
      </c>
      <c r="CN225" s="582">
        <v>6.1270233823055635</v>
      </c>
      <c r="CO225" s="582">
        <v>6.1270233823055635</v>
      </c>
      <c r="CP225" s="582">
        <v>6.1270233823055635</v>
      </c>
      <c r="CQ225" s="582">
        <v>6.1270233823055635</v>
      </c>
      <c r="CR225" s="582">
        <v>6.1270233823055635</v>
      </c>
      <c r="CS225" s="582">
        <v>6.1270233823055635</v>
      </c>
      <c r="CT225" s="218"/>
      <c r="CU225" s="582">
        <v>0</v>
      </c>
      <c r="CV225" s="582">
        <v>0</v>
      </c>
      <c r="CW225" s="582">
        <v>0</v>
      </c>
      <c r="CX225" s="582">
        <v>0</v>
      </c>
      <c r="CY225" s="582">
        <v>0</v>
      </c>
      <c r="CZ225" s="582">
        <v>0</v>
      </c>
      <c r="DA225" s="582">
        <v>0</v>
      </c>
      <c r="DB225" s="582">
        <v>0</v>
      </c>
      <c r="DC225" s="582">
        <v>0</v>
      </c>
      <c r="DD225" s="582">
        <v>0</v>
      </c>
      <c r="DE225" s="582">
        <v>0</v>
      </c>
      <c r="DF225" s="582">
        <v>3.0364922230641631</v>
      </c>
      <c r="DG225" s="582">
        <v>3.099072934863683</v>
      </c>
      <c r="DH225" s="582">
        <v>2.8972242765570093</v>
      </c>
      <c r="DI225" s="582">
        <v>2.7245218684799619</v>
      </c>
      <c r="DJ225" s="582">
        <v>2.5866209532144109</v>
      </c>
      <c r="DK225" s="582">
        <v>2.4813464374596363</v>
      </c>
      <c r="DL225" s="582">
        <v>2.4047831532743462</v>
      </c>
      <c r="DM225" s="582">
        <v>2.3508408394165277</v>
      </c>
      <c r="DN225" s="582">
        <v>2.312994215984026</v>
      </c>
      <c r="DO225" s="582">
        <v>2.2873281150355482</v>
      </c>
      <c r="DP225" s="582">
        <v>2.2699273686298005</v>
      </c>
      <c r="DQ225" s="582">
        <v>2.2581818648059206</v>
      </c>
      <c r="DR225" s="582">
        <v>2.2503515289233338</v>
      </c>
      <c r="DS225" s="582">
        <v>2.2446962863414663</v>
      </c>
      <c r="DT225" s="582">
        <v>2.2412161370603165</v>
      </c>
      <c r="DU225" s="582">
        <v>2.2390410437595984</v>
      </c>
      <c r="DV225" s="582">
        <v>2.2377359877791672</v>
      </c>
      <c r="DW225" s="582">
        <v>2.2364309317987363</v>
      </c>
      <c r="DX225" s="582">
        <v>2.2359959131385923</v>
      </c>
      <c r="DY225" s="147"/>
      <c r="DZ225" s="575">
        <v>0</v>
      </c>
      <c r="EA225" s="575">
        <v>0</v>
      </c>
      <c r="EB225" s="575">
        <v>0</v>
      </c>
      <c r="EC225" s="575">
        <v>0</v>
      </c>
      <c r="ED225" s="575">
        <v>0</v>
      </c>
      <c r="EE225" s="575">
        <v>0</v>
      </c>
      <c r="EF225" s="575">
        <v>0</v>
      </c>
      <c r="EG225" s="575">
        <v>0</v>
      </c>
      <c r="EH225" s="575">
        <v>0</v>
      </c>
      <c r="EI225" s="575">
        <v>0</v>
      </c>
      <c r="EJ225" s="575">
        <v>0</v>
      </c>
      <c r="EK225" s="575">
        <v>0</v>
      </c>
      <c r="EL225" s="575">
        <v>0</v>
      </c>
      <c r="EM225" s="575">
        <v>0</v>
      </c>
      <c r="EN225" s="575">
        <v>0</v>
      </c>
      <c r="EO225" s="575">
        <v>0</v>
      </c>
      <c r="EP225" s="575">
        <v>0</v>
      </c>
      <c r="EQ225" s="575">
        <v>0</v>
      </c>
      <c r="ER225" s="575">
        <v>0</v>
      </c>
      <c r="ES225" s="575">
        <v>0</v>
      </c>
      <c r="ET225" s="575">
        <v>0</v>
      </c>
      <c r="EU225" s="575">
        <v>0</v>
      </c>
      <c r="EV225" s="575">
        <v>0</v>
      </c>
      <c r="EW225" s="575">
        <v>0</v>
      </c>
      <c r="EX225" s="575">
        <v>0</v>
      </c>
      <c r="EY225" s="575">
        <v>0</v>
      </c>
      <c r="EZ225" s="575">
        <v>0</v>
      </c>
      <c r="FA225" s="575">
        <v>0</v>
      </c>
      <c r="FB225" s="575">
        <v>0</v>
      </c>
      <c r="FC225" s="575">
        <v>0</v>
      </c>
      <c r="FD225" s="147"/>
      <c r="FE225" s="575">
        <v>0</v>
      </c>
      <c r="FF225" s="575">
        <v>0</v>
      </c>
      <c r="FG225" s="575">
        <v>0</v>
      </c>
      <c r="FH225" s="575">
        <v>0</v>
      </c>
      <c r="FI225" s="575">
        <v>0</v>
      </c>
      <c r="FJ225" s="575">
        <v>0</v>
      </c>
      <c r="FK225" s="575">
        <v>0</v>
      </c>
      <c r="FL225" s="575">
        <v>0</v>
      </c>
      <c r="FM225" s="575">
        <v>0</v>
      </c>
      <c r="FN225" s="575">
        <v>0</v>
      </c>
      <c r="FO225" s="575">
        <v>0</v>
      </c>
      <c r="FP225" s="575">
        <v>0</v>
      </c>
      <c r="FQ225" s="575">
        <v>0</v>
      </c>
      <c r="FR225" s="575">
        <v>0</v>
      </c>
      <c r="FS225" s="575">
        <v>0</v>
      </c>
      <c r="FT225" s="575">
        <v>0</v>
      </c>
      <c r="FU225" s="575">
        <v>0</v>
      </c>
      <c r="FV225" s="575">
        <v>0</v>
      </c>
      <c r="FW225" s="575">
        <v>0</v>
      </c>
      <c r="FX225" s="575">
        <v>0</v>
      </c>
      <c r="FY225" s="575">
        <v>0</v>
      </c>
      <c r="FZ225" s="575">
        <v>0</v>
      </c>
      <c r="GA225" s="575">
        <v>0</v>
      </c>
      <c r="GB225" s="575">
        <v>0</v>
      </c>
      <c r="GC225" s="575">
        <v>0</v>
      </c>
      <c r="GD225" s="575">
        <v>0</v>
      </c>
      <c r="GE225" s="575">
        <v>0</v>
      </c>
      <c r="GF225" s="575">
        <v>0</v>
      </c>
      <c r="GG225" s="575">
        <v>0</v>
      </c>
      <c r="GH225" s="575">
        <v>0</v>
      </c>
    </row>
    <row r="226" spans="1:190" x14ac:dyDescent="0.15">
      <c r="A226">
        <f t="shared" si="9"/>
        <v>218</v>
      </c>
      <c r="B226" s="156">
        <f ca="1">OFFSET(Inputs!$E$10,$A226,0)</f>
        <v>0</v>
      </c>
      <c r="C226" s="44">
        <f ca="1">OFFSET(Inputs!$B$10,$A226,0)</f>
        <v>218</v>
      </c>
      <c r="D226" s="157" t="str">
        <f ca="1">OFFSET(Inputs!$D$10,$A226,0)&amp;" - "&amp;OFFSET(Inputs!$F$10,$A226,0)</f>
        <v>2016 T-24 - NRA-Process-ASHARE Measure-Escalator Speed Control</v>
      </c>
      <c r="E226" s="24"/>
      <c r="F226" s="588">
        <v>0</v>
      </c>
      <c r="G226" s="588">
        <v>0</v>
      </c>
      <c r="H226" s="588">
        <v>0</v>
      </c>
      <c r="I226" s="588">
        <v>0</v>
      </c>
      <c r="J226" s="588">
        <v>0</v>
      </c>
      <c r="K226" s="588">
        <v>0</v>
      </c>
      <c r="L226" s="588">
        <v>0</v>
      </c>
      <c r="M226" s="588">
        <v>0</v>
      </c>
      <c r="N226" s="588">
        <v>0</v>
      </c>
      <c r="O226" s="588">
        <v>0</v>
      </c>
      <c r="P226" s="588">
        <v>0</v>
      </c>
      <c r="Q226" s="588">
        <v>0.21775057264028144</v>
      </c>
      <c r="R226" s="588">
        <v>0.23796095513084653</v>
      </c>
      <c r="S226" s="588">
        <v>0.23796095513084653</v>
      </c>
      <c r="T226" s="588">
        <v>0.23796095513084653</v>
      </c>
      <c r="U226" s="588">
        <v>0.23796095513084653</v>
      </c>
      <c r="V226" s="588">
        <v>0.23796095513084653</v>
      </c>
      <c r="W226" s="588">
        <v>0.23796095513084653</v>
      </c>
      <c r="X226" s="588">
        <v>0.23796095513084653</v>
      </c>
      <c r="Y226" s="588">
        <v>0.23796095513084653</v>
      </c>
      <c r="Z226" s="588">
        <v>0.23796095513084653</v>
      </c>
      <c r="AA226" s="588">
        <v>0.23796095513084653</v>
      </c>
      <c r="AB226" s="588">
        <v>0.23796095513084653</v>
      </c>
      <c r="AC226" s="588">
        <v>0.23796095513084653</v>
      </c>
      <c r="AD226" s="588">
        <v>0.23796095513084653</v>
      </c>
      <c r="AE226" s="588">
        <v>0.23796095513084653</v>
      </c>
      <c r="AF226" s="588">
        <v>0.23796095513084653</v>
      </c>
      <c r="AG226" s="588">
        <v>0.23796095513084653</v>
      </c>
      <c r="AH226" s="588">
        <v>0.23796095513084653</v>
      </c>
      <c r="AI226" s="588">
        <v>0.23796095513084653</v>
      </c>
      <c r="AJ226" s="147"/>
      <c r="AK226" s="575">
        <v>0</v>
      </c>
      <c r="AL226" s="575">
        <v>0</v>
      </c>
      <c r="AM226" s="575">
        <v>0</v>
      </c>
      <c r="AN226" s="575">
        <v>0</v>
      </c>
      <c r="AO226" s="575">
        <v>0</v>
      </c>
      <c r="AP226" s="575">
        <v>0</v>
      </c>
      <c r="AQ226" s="575">
        <v>0</v>
      </c>
      <c r="AR226" s="575">
        <v>0</v>
      </c>
      <c r="AS226" s="575">
        <v>0</v>
      </c>
      <c r="AT226" s="575">
        <v>0</v>
      </c>
      <c r="AU226" s="575">
        <v>0</v>
      </c>
      <c r="AV226" s="575">
        <v>0.12338857973718813</v>
      </c>
      <c r="AW226" s="575">
        <v>0.12759276045351886</v>
      </c>
      <c r="AX226" s="575">
        <v>0.12090225023905998</v>
      </c>
      <c r="AY226" s="575">
        <v>0.11520855846564423</v>
      </c>
      <c r="AZ226" s="575">
        <v>0.11064684695578589</v>
      </c>
      <c r="BA226" s="575">
        <v>0.10716643002604213</v>
      </c>
      <c r="BB226" s="575">
        <v>0.10464904108171291</v>
      </c>
      <c r="BC226" s="575">
        <v>0.10284125170558386</v>
      </c>
      <c r="BD226" s="575">
        <v>0.10160790007514067</v>
      </c>
      <c r="BE226" s="575">
        <v>0.10074624345661189</v>
      </c>
      <c r="BF226" s="575">
        <v>0.10017180571092602</v>
      </c>
      <c r="BG226" s="575">
        <v>9.9783215471197353E-2</v>
      </c>
      <c r="BH226" s="575">
        <v>9.9529787053982993E-2</v>
      </c>
      <c r="BI226" s="575">
        <v>9.9343939548025811E-2</v>
      </c>
      <c r="BJ226" s="575">
        <v>9.9242568181140051E-2</v>
      </c>
      <c r="BK226" s="575">
        <v>9.9158092042068602E-2</v>
      </c>
      <c r="BL226" s="575">
        <v>9.9107406358625749E-2</v>
      </c>
      <c r="BM226" s="575">
        <v>9.9073615902997153E-2</v>
      </c>
      <c r="BN226" s="575">
        <v>9.9056720675182869E-2</v>
      </c>
      <c r="BO226" s="147"/>
      <c r="BP226" s="582">
        <v>0</v>
      </c>
      <c r="BQ226" s="582">
        <v>0</v>
      </c>
      <c r="BR226" s="582">
        <v>0</v>
      </c>
      <c r="BS226" s="582">
        <v>0</v>
      </c>
      <c r="BT226" s="582">
        <v>0</v>
      </c>
      <c r="BU226" s="582">
        <v>0</v>
      </c>
      <c r="BV226" s="582">
        <v>0</v>
      </c>
      <c r="BW226" s="582">
        <v>0</v>
      </c>
      <c r="BX226" s="582">
        <v>0</v>
      </c>
      <c r="BY226" s="582">
        <v>0</v>
      </c>
      <c r="BZ226" s="582">
        <v>0</v>
      </c>
      <c r="CA226" s="582">
        <v>1.1291900753595534E-3</v>
      </c>
      <c r="CB226" s="582">
        <v>1.2339951422342427E-3</v>
      </c>
      <c r="CC226" s="582">
        <v>1.2339951422342427E-3</v>
      </c>
      <c r="CD226" s="582">
        <v>1.2339951422342427E-3</v>
      </c>
      <c r="CE226" s="582">
        <v>1.2339951422342427E-3</v>
      </c>
      <c r="CF226" s="582">
        <v>1.2339951422342427E-3</v>
      </c>
      <c r="CG226" s="582">
        <v>1.2339951422342427E-3</v>
      </c>
      <c r="CH226" s="582">
        <v>1.2339951422342427E-3</v>
      </c>
      <c r="CI226" s="582">
        <v>1.2339951422342427E-3</v>
      </c>
      <c r="CJ226" s="582">
        <v>1.2339951422342427E-3</v>
      </c>
      <c r="CK226" s="582">
        <v>1.2339951422342427E-3</v>
      </c>
      <c r="CL226" s="582">
        <v>1.2339951422342427E-3</v>
      </c>
      <c r="CM226" s="582">
        <v>1.2339951422342427E-3</v>
      </c>
      <c r="CN226" s="582">
        <v>1.2339951422342427E-3</v>
      </c>
      <c r="CO226" s="582">
        <v>1.2339951422342427E-3</v>
      </c>
      <c r="CP226" s="582">
        <v>1.2339951422342427E-3</v>
      </c>
      <c r="CQ226" s="582">
        <v>1.2339951422342427E-3</v>
      </c>
      <c r="CR226" s="582">
        <v>1.2339951422342427E-3</v>
      </c>
      <c r="CS226" s="582">
        <v>1.2339951422342427E-3</v>
      </c>
      <c r="CT226" s="218"/>
      <c r="CU226" s="582">
        <v>0</v>
      </c>
      <c r="CV226" s="582">
        <v>0</v>
      </c>
      <c r="CW226" s="582">
        <v>0</v>
      </c>
      <c r="CX226" s="582">
        <v>0</v>
      </c>
      <c r="CY226" s="582">
        <v>0</v>
      </c>
      <c r="CZ226" s="582">
        <v>0</v>
      </c>
      <c r="DA226" s="582">
        <v>0</v>
      </c>
      <c r="DB226" s="582">
        <v>0</v>
      </c>
      <c r="DC226" s="582">
        <v>0</v>
      </c>
      <c r="DD226" s="582">
        <v>0</v>
      </c>
      <c r="DE226" s="582">
        <v>0</v>
      </c>
      <c r="DF226" s="582">
        <v>6.3985668539256611E-4</v>
      </c>
      <c r="DG226" s="582">
        <v>6.61658323304863E-4</v>
      </c>
      <c r="DH226" s="582">
        <v>6.2696331588580495E-4</v>
      </c>
      <c r="DI226" s="582">
        <v>5.9743751411756637E-4</v>
      </c>
      <c r="DJ226" s="582">
        <v>5.737818272409359E-4</v>
      </c>
      <c r="DK226" s="582">
        <v>5.5573341429061775E-4</v>
      </c>
      <c r="DL226" s="582">
        <v>5.4267897968092178E-4</v>
      </c>
      <c r="DM226" s="582">
        <v>5.3330431858536833E-4</v>
      </c>
      <c r="DN226" s="582">
        <v>5.2690852176316813E-4</v>
      </c>
      <c r="DO226" s="582">
        <v>5.2244022535313794E-4</v>
      </c>
      <c r="DP226" s="582">
        <v>5.1946136107978449E-4</v>
      </c>
      <c r="DQ226" s="582">
        <v>5.1744624701251598E-4</v>
      </c>
      <c r="DR226" s="582">
        <v>5.1613204218603655E-4</v>
      </c>
      <c r="DS226" s="582">
        <v>5.1516829197995159E-4</v>
      </c>
      <c r="DT226" s="582">
        <v>5.1464261004935971E-4</v>
      </c>
      <c r="DU226" s="582">
        <v>5.1420454177386653E-4</v>
      </c>
      <c r="DV226" s="582">
        <v>5.1394170080857075E-4</v>
      </c>
      <c r="DW226" s="582">
        <v>5.1376647349837346E-4</v>
      </c>
      <c r="DX226" s="582">
        <v>5.1367885984327487E-4</v>
      </c>
      <c r="DY226" s="147"/>
      <c r="DZ226" s="575">
        <v>0</v>
      </c>
      <c r="EA226" s="575">
        <v>0</v>
      </c>
      <c r="EB226" s="575">
        <v>0</v>
      </c>
      <c r="EC226" s="575">
        <v>0</v>
      </c>
      <c r="ED226" s="575">
        <v>0</v>
      </c>
      <c r="EE226" s="575">
        <v>0</v>
      </c>
      <c r="EF226" s="575">
        <v>0</v>
      </c>
      <c r="EG226" s="575">
        <v>0</v>
      </c>
      <c r="EH226" s="575">
        <v>0</v>
      </c>
      <c r="EI226" s="575">
        <v>0</v>
      </c>
      <c r="EJ226" s="575">
        <v>0</v>
      </c>
      <c r="EK226" s="575">
        <v>-9.3712697885887301E-4</v>
      </c>
      <c r="EL226" s="575">
        <v>-1.0241058301900857E-3</v>
      </c>
      <c r="EM226" s="575">
        <v>-1.0241058301900857E-3</v>
      </c>
      <c r="EN226" s="575">
        <v>-1.0241058301900857E-3</v>
      </c>
      <c r="EO226" s="575">
        <v>-1.0241058301900857E-3</v>
      </c>
      <c r="EP226" s="575">
        <v>-1.0241058301900857E-3</v>
      </c>
      <c r="EQ226" s="575">
        <v>-1.0241058301900857E-3</v>
      </c>
      <c r="ER226" s="575">
        <v>-1.0241058301900857E-3</v>
      </c>
      <c r="ES226" s="575">
        <v>-1.0241058301900857E-3</v>
      </c>
      <c r="ET226" s="575">
        <v>-1.0241058301900857E-3</v>
      </c>
      <c r="EU226" s="575">
        <v>-1.0241058301900857E-3</v>
      </c>
      <c r="EV226" s="575">
        <v>-1.0241058301900857E-3</v>
      </c>
      <c r="EW226" s="575">
        <v>-1.0241058301900857E-3</v>
      </c>
      <c r="EX226" s="575">
        <v>-1.0241058301900857E-3</v>
      </c>
      <c r="EY226" s="575">
        <v>-1.0241058301900857E-3</v>
      </c>
      <c r="EZ226" s="575">
        <v>-1.0241058301900857E-3</v>
      </c>
      <c r="FA226" s="575">
        <v>-1.0241058301900857E-3</v>
      </c>
      <c r="FB226" s="575">
        <v>-1.0241058301900857E-3</v>
      </c>
      <c r="FC226" s="575">
        <v>-1.0241058301900857E-3</v>
      </c>
      <c r="FD226" s="147"/>
      <c r="FE226" s="575">
        <v>0</v>
      </c>
      <c r="FF226" s="575">
        <v>0</v>
      </c>
      <c r="FG226" s="575">
        <v>0</v>
      </c>
      <c r="FH226" s="575">
        <v>0</v>
      </c>
      <c r="FI226" s="575">
        <v>0</v>
      </c>
      <c r="FJ226" s="575">
        <v>0</v>
      </c>
      <c r="FK226" s="575">
        <v>0</v>
      </c>
      <c r="FL226" s="575">
        <v>0</v>
      </c>
      <c r="FM226" s="575">
        <v>0</v>
      </c>
      <c r="FN226" s="575">
        <v>0</v>
      </c>
      <c r="FO226" s="575">
        <v>0</v>
      </c>
      <c r="FP226" s="575">
        <v>-5.3102393969735914E-4</v>
      </c>
      <c r="FQ226" s="575">
        <v>-5.4911735330128244E-4</v>
      </c>
      <c r="FR226" s="575">
        <v>-5.2032359377965809E-4</v>
      </c>
      <c r="FS226" s="575">
        <v>-4.9581981358069976E-4</v>
      </c>
      <c r="FT226" s="575">
        <v>-4.7618770481595586E-4</v>
      </c>
      <c r="FU226" s="575">
        <v>-4.6120913294359561E-4</v>
      </c>
      <c r="FV226" s="575">
        <v>-4.5037511736601479E-4</v>
      </c>
      <c r="FW226" s="575">
        <v>-4.4259498537406071E-4</v>
      </c>
      <c r="FX226" s="575">
        <v>-4.3728704485618546E-4</v>
      </c>
      <c r="FY226" s="575">
        <v>-4.3357875764506713E-4</v>
      </c>
      <c r="FZ226" s="575">
        <v>-4.311065661709883E-4</v>
      </c>
      <c r="GA226" s="575">
        <v>-4.2943420135028792E-4</v>
      </c>
      <c r="GB226" s="575">
        <v>-4.283435286411354E-4</v>
      </c>
      <c r="GC226" s="575">
        <v>-4.2754370198775705E-4</v>
      </c>
      <c r="GD226" s="575">
        <v>-4.2710743290409601E-4</v>
      </c>
      <c r="GE226" s="575">
        <v>-4.2674387533437854E-4</v>
      </c>
      <c r="GF226" s="575">
        <v>-4.265257407925481E-4</v>
      </c>
      <c r="GG226" s="575">
        <v>-4.2638031776466101E-4</v>
      </c>
      <c r="GH226" s="575">
        <v>-4.2630760625071755E-4</v>
      </c>
    </row>
    <row r="227" spans="1:190" x14ac:dyDescent="0.15">
      <c r="A227">
        <f t="shared" si="9"/>
        <v>219</v>
      </c>
      <c r="B227" s="156">
        <f ca="1">OFFSET(Inputs!$E$10,$A227,0)</f>
        <v>0</v>
      </c>
      <c r="C227" s="44">
        <f ca="1">OFFSET(Inputs!$B$10,$A227,0)</f>
        <v>219</v>
      </c>
      <c r="D227" s="157" t="str">
        <f ca="1">OFFSET(Inputs!$D$10,$A227,0)&amp;" - "&amp;OFFSET(Inputs!$F$10,$A227,0)</f>
        <v>2016 T-24 - NRNC-Whole Building</v>
      </c>
      <c r="E227" s="24"/>
      <c r="F227" s="588">
        <v>0</v>
      </c>
      <c r="G227" s="588">
        <v>0</v>
      </c>
      <c r="H227" s="588">
        <v>0</v>
      </c>
      <c r="I227" s="588">
        <v>0</v>
      </c>
      <c r="J227" s="588">
        <v>0</v>
      </c>
      <c r="K227" s="588">
        <v>0</v>
      </c>
      <c r="L227" s="588">
        <v>0</v>
      </c>
      <c r="M227" s="588">
        <v>0</v>
      </c>
      <c r="N227" s="588">
        <v>0</v>
      </c>
      <c r="O227" s="588">
        <v>0</v>
      </c>
      <c r="P227" s="588">
        <v>0</v>
      </c>
      <c r="Q227" s="588">
        <v>10.332786671676335</v>
      </c>
      <c r="R227" s="588">
        <v>38.499758615967536</v>
      </c>
      <c r="S227" s="588">
        <v>38.499758615967536</v>
      </c>
      <c r="T227" s="588">
        <v>38.499758615967536</v>
      </c>
      <c r="U227" s="588">
        <v>38.499758615967536</v>
      </c>
      <c r="V227" s="588">
        <v>38.499758615967536</v>
      </c>
      <c r="W227" s="588">
        <v>38.499758615967536</v>
      </c>
      <c r="X227" s="588">
        <v>38.499758615967536</v>
      </c>
      <c r="Y227" s="588">
        <v>38.499758615967536</v>
      </c>
      <c r="Z227" s="588">
        <v>38.499758615967536</v>
      </c>
      <c r="AA227" s="588">
        <v>38.499758615967536</v>
      </c>
      <c r="AB227" s="588">
        <v>38.499758615967536</v>
      </c>
      <c r="AC227" s="588">
        <v>38.499758615967536</v>
      </c>
      <c r="AD227" s="588">
        <v>38.499758615967536</v>
      </c>
      <c r="AE227" s="588">
        <v>38.499758615967536</v>
      </c>
      <c r="AF227" s="588">
        <v>38.499758615967536</v>
      </c>
      <c r="AG227" s="588">
        <v>38.499758615967536</v>
      </c>
      <c r="AH227" s="588">
        <v>38.499758615967536</v>
      </c>
      <c r="AI227" s="588">
        <v>38.499758615967536</v>
      </c>
      <c r="AJ227" s="147"/>
      <c r="AK227" s="575">
        <v>0</v>
      </c>
      <c r="AL227" s="575">
        <v>0</v>
      </c>
      <c r="AM227" s="575">
        <v>0</v>
      </c>
      <c r="AN227" s="575">
        <v>0</v>
      </c>
      <c r="AO227" s="575">
        <v>0</v>
      </c>
      <c r="AP227" s="575">
        <v>0</v>
      </c>
      <c r="AQ227" s="575">
        <v>0</v>
      </c>
      <c r="AR227" s="575">
        <v>0</v>
      </c>
      <c r="AS227" s="575">
        <v>0</v>
      </c>
      <c r="AT227" s="575">
        <v>0</v>
      </c>
      <c r="AU227" s="575">
        <v>0</v>
      </c>
      <c r="AV227" s="575">
        <v>6.184482806598437</v>
      </c>
      <c r="AW227" s="575">
        <v>22.357156326119892</v>
      </c>
      <c r="AX227" s="575">
        <v>21.654651230654331</v>
      </c>
      <c r="AY227" s="575">
        <v>20.949412652327037</v>
      </c>
      <c r="AZ227" s="575">
        <v>20.255108005446676</v>
      </c>
      <c r="BA227" s="575">
        <v>19.579937738598456</v>
      </c>
      <c r="BB227" s="575">
        <v>18.937569266091039</v>
      </c>
      <c r="BC227" s="575">
        <v>18.336203036509627</v>
      </c>
      <c r="BD227" s="575">
        <v>17.778572532715952</v>
      </c>
      <c r="BE227" s="575">
        <v>17.272878203295221</v>
      </c>
      <c r="BF227" s="575">
        <v>16.819120048247424</v>
      </c>
      <c r="BG227" s="575">
        <v>16.414564584710835</v>
      </c>
      <c r="BH227" s="575">
        <v>16.059211812685458</v>
      </c>
      <c r="BI227" s="575">
        <v>15.75032824930955</v>
      </c>
      <c r="BJ227" s="575">
        <v>15.482446928859648</v>
      </c>
      <c r="BK227" s="575">
        <v>15.252834368474019</v>
      </c>
      <c r="BL227" s="575">
        <v>15.058757085290924</v>
      </c>
      <c r="BM227" s="575">
        <v>14.892014630725171</v>
      </c>
      <c r="BN227" s="575">
        <v>14.752607004776751</v>
      </c>
      <c r="BO227" s="147"/>
      <c r="BP227" s="582">
        <v>0</v>
      </c>
      <c r="BQ227" s="582">
        <v>0</v>
      </c>
      <c r="BR227" s="582">
        <v>0</v>
      </c>
      <c r="BS227" s="582">
        <v>0</v>
      </c>
      <c r="BT227" s="582">
        <v>0</v>
      </c>
      <c r="BU227" s="582">
        <v>0</v>
      </c>
      <c r="BV227" s="582">
        <v>0</v>
      </c>
      <c r="BW227" s="582">
        <v>0</v>
      </c>
      <c r="BX227" s="582">
        <v>0</v>
      </c>
      <c r="BY227" s="582">
        <v>0</v>
      </c>
      <c r="BZ227" s="582">
        <v>0</v>
      </c>
      <c r="CA227" s="582">
        <v>6.3445539116533425</v>
      </c>
      <c r="CB227" s="582">
        <v>23.639682293471587</v>
      </c>
      <c r="CC227" s="582">
        <v>23.639682293471587</v>
      </c>
      <c r="CD227" s="582">
        <v>23.639682293471587</v>
      </c>
      <c r="CE227" s="582">
        <v>23.639682293471587</v>
      </c>
      <c r="CF227" s="582">
        <v>23.639682293471587</v>
      </c>
      <c r="CG227" s="582">
        <v>23.639682293471587</v>
      </c>
      <c r="CH227" s="582">
        <v>23.639682293471587</v>
      </c>
      <c r="CI227" s="582">
        <v>23.639682293471587</v>
      </c>
      <c r="CJ227" s="582">
        <v>23.639682293471587</v>
      </c>
      <c r="CK227" s="582">
        <v>23.639682293471587</v>
      </c>
      <c r="CL227" s="582">
        <v>23.639682293471587</v>
      </c>
      <c r="CM227" s="582">
        <v>23.639682293471587</v>
      </c>
      <c r="CN227" s="582">
        <v>23.639682293471587</v>
      </c>
      <c r="CO227" s="582">
        <v>23.639682293471587</v>
      </c>
      <c r="CP227" s="582">
        <v>23.639682293471587</v>
      </c>
      <c r="CQ227" s="582">
        <v>23.639682293471587</v>
      </c>
      <c r="CR227" s="582">
        <v>23.639682293471587</v>
      </c>
      <c r="CS227" s="582">
        <v>23.639682293471587</v>
      </c>
      <c r="CT227" s="218"/>
      <c r="CU227" s="582">
        <v>0</v>
      </c>
      <c r="CV227" s="582">
        <v>0</v>
      </c>
      <c r="CW227" s="582">
        <v>0</v>
      </c>
      <c r="CX227" s="582">
        <v>0</v>
      </c>
      <c r="CY227" s="582">
        <v>0</v>
      </c>
      <c r="CZ227" s="582">
        <v>0</v>
      </c>
      <c r="DA227" s="582">
        <v>0</v>
      </c>
      <c r="DB227" s="582">
        <v>0</v>
      </c>
      <c r="DC227" s="582">
        <v>0</v>
      </c>
      <c r="DD227" s="582">
        <v>0</v>
      </c>
      <c r="DE227" s="582">
        <v>0</v>
      </c>
      <c r="DF227" s="582">
        <v>3.7974058527418753</v>
      </c>
      <c r="DG227" s="582">
        <v>13.727776264959591</v>
      </c>
      <c r="DH227" s="582">
        <v>13.296422982150615</v>
      </c>
      <c r="DI227" s="582">
        <v>12.863391281898801</v>
      </c>
      <c r="DJ227" s="582">
        <v>12.437073251418337</v>
      </c>
      <c r="DK227" s="582">
        <v>12.022504143037724</v>
      </c>
      <c r="DL227" s="582">
        <v>11.628076043971149</v>
      </c>
      <c r="DM227" s="582">
        <v>11.258824206547125</v>
      </c>
      <c r="DN227" s="582">
        <v>10.916427048208481</v>
      </c>
      <c r="DO227" s="582">
        <v>10.605919821283733</v>
      </c>
      <c r="DP227" s="582">
        <v>10.327302525772877</v>
      </c>
      <c r="DQ227" s="582">
        <v>10.078896744233077</v>
      </c>
      <c r="DR227" s="582">
        <v>9.8607024766643345</v>
      </c>
      <c r="DS227" s="582">
        <v>9.6710413056238114</v>
      </c>
      <c r="DT227" s="582">
        <v>9.5065563962258377</v>
      </c>
      <c r="DU227" s="582">
        <v>9.3655693310275723</v>
      </c>
      <c r="DV227" s="582">
        <v>9.2464016925861809</v>
      </c>
      <c r="DW227" s="582">
        <v>9.1440182285731559</v>
      </c>
      <c r="DX227" s="582">
        <v>9.0584189389884973</v>
      </c>
      <c r="DY227" s="147"/>
      <c r="DZ227" s="575">
        <v>0</v>
      </c>
      <c r="EA227" s="575">
        <v>0</v>
      </c>
      <c r="EB227" s="575">
        <v>0</v>
      </c>
      <c r="EC227" s="575">
        <v>0</v>
      </c>
      <c r="ED227" s="575">
        <v>0</v>
      </c>
      <c r="EE227" s="575">
        <v>0</v>
      </c>
      <c r="EF227" s="575">
        <v>0</v>
      </c>
      <c r="EG227" s="575">
        <v>0</v>
      </c>
      <c r="EH227" s="575">
        <v>0</v>
      </c>
      <c r="EI227" s="575">
        <v>0</v>
      </c>
      <c r="EJ227" s="575">
        <v>0</v>
      </c>
      <c r="EK227" s="575">
        <v>-3.0332253304673252E-2</v>
      </c>
      <c r="EL227" s="575">
        <v>-0.11301737542974445</v>
      </c>
      <c r="EM227" s="575">
        <v>-0.11301737542974445</v>
      </c>
      <c r="EN227" s="575">
        <v>-0.11301737542974445</v>
      </c>
      <c r="EO227" s="575">
        <v>-0.11301737542974445</v>
      </c>
      <c r="EP227" s="575">
        <v>-0.11301737542974445</v>
      </c>
      <c r="EQ227" s="575">
        <v>-0.11301737542974445</v>
      </c>
      <c r="ER227" s="575">
        <v>-0.11301737542974445</v>
      </c>
      <c r="ES227" s="575">
        <v>-0.11301737542974445</v>
      </c>
      <c r="ET227" s="575">
        <v>-0.11301737542974445</v>
      </c>
      <c r="EU227" s="575">
        <v>-0.11301737542974445</v>
      </c>
      <c r="EV227" s="575">
        <v>-0.11301737542974445</v>
      </c>
      <c r="EW227" s="575">
        <v>-0.11301737542974445</v>
      </c>
      <c r="EX227" s="575">
        <v>-0.11301737542974445</v>
      </c>
      <c r="EY227" s="575">
        <v>-0.11301737542974445</v>
      </c>
      <c r="EZ227" s="575">
        <v>-0.11301737542974445</v>
      </c>
      <c r="FA227" s="575">
        <v>-0.11301737542974445</v>
      </c>
      <c r="FB227" s="575">
        <v>-0.11301737542974445</v>
      </c>
      <c r="FC227" s="575">
        <v>-0.11301737542974445</v>
      </c>
      <c r="FD227" s="147"/>
      <c r="FE227" s="575">
        <v>0</v>
      </c>
      <c r="FF227" s="575">
        <v>0</v>
      </c>
      <c r="FG227" s="575">
        <v>0</v>
      </c>
      <c r="FH227" s="575">
        <v>0</v>
      </c>
      <c r="FI227" s="575">
        <v>0</v>
      </c>
      <c r="FJ227" s="575">
        <v>0</v>
      </c>
      <c r="FK227" s="575">
        <v>0</v>
      </c>
      <c r="FL227" s="575">
        <v>0</v>
      </c>
      <c r="FM227" s="575">
        <v>0</v>
      </c>
      <c r="FN227" s="575">
        <v>0</v>
      </c>
      <c r="FO227" s="575">
        <v>0</v>
      </c>
      <c r="FP227" s="575">
        <v>-1.815476357044608E-2</v>
      </c>
      <c r="FQ227" s="575">
        <v>-6.5630207068431465E-2</v>
      </c>
      <c r="FR227" s="575">
        <v>-6.3567979018964924E-2</v>
      </c>
      <c r="FS227" s="575">
        <v>-6.1497726735842854E-2</v>
      </c>
      <c r="FT227" s="575">
        <v>-5.9459571387342841E-2</v>
      </c>
      <c r="FU227" s="575">
        <v>-5.7477585674431425E-2</v>
      </c>
      <c r="FV227" s="575">
        <v>-5.5591890765386134E-2</v>
      </c>
      <c r="FW227" s="575">
        <v>-5.3826559361173525E-2</v>
      </c>
      <c r="FX227" s="575">
        <v>-5.2189615695449103E-2</v>
      </c>
      <c r="FY227" s="575">
        <v>-5.0705132469179418E-2</v>
      </c>
      <c r="FZ227" s="575">
        <v>-4.9373109682364455E-2</v>
      </c>
      <c r="GA227" s="575">
        <v>-4.8185523101348687E-2</v>
      </c>
      <c r="GB227" s="575">
        <v>-4.7142372726132149E-2</v>
      </c>
      <c r="GC227" s="575">
        <v>-4.6235634323059306E-2</v>
      </c>
      <c r="GD227" s="575">
        <v>-4.5449259424819151E-2</v>
      </c>
      <c r="GE227" s="575">
        <v>-4.4775223797756149E-2</v>
      </c>
      <c r="GF227" s="575">
        <v>-4.4205503208214814E-2</v>
      </c>
      <c r="GG227" s="575">
        <v>-4.3716024955228583E-2</v>
      </c>
      <c r="GH227" s="575">
        <v>-4.3306789038797484E-2</v>
      </c>
    </row>
    <row r="228" spans="1:190" x14ac:dyDescent="0.15">
      <c r="A228">
        <f t="shared" si="9"/>
        <v>220</v>
      </c>
      <c r="B228" s="156">
        <f ca="1">OFFSET(Inputs!$E$10,$A228,0)</f>
        <v>0</v>
      </c>
      <c r="C228" s="44">
        <f ca="1">OFFSET(Inputs!$B$10,$A228,0)</f>
        <v>220</v>
      </c>
      <c r="D228" s="157" t="str">
        <f ca="1">OFFSET(Inputs!$D$10,$A228,0)&amp;" - "&amp;OFFSET(Inputs!$F$10,$A228,0)</f>
        <v>2016 T-24 - RNC-Single Family Whole Building</v>
      </c>
      <c r="E228" s="24"/>
      <c r="F228" s="588">
        <v>0</v>
      </c>
      <c r="G228" s="588">
        <v>0</v>
      </c>
      <c r="H228" s="588">
        <v>0</v>
      </c>
      <c r="I228" s="588">
        <v>0</v>
      </c>
      <c r="J228" s="588">
        <v>0</v>
      </c>
      <c r="K228" s="588">
        <v>0</v>
      </c>
      <c r="L228" s="588">
        <v>0</v>
      </c>
      <c r="M228" s="588">
        <v>0</v>
      </c>
      <c r="N228" s="588">
        <v>0</v>
      </c>
      <c r="O228" s="588">
        <v>0</v>
      </c>
      <c r="P228" s="588">
        <v>0</v>
      </c>
      <c r="Q228" s="588">
        <v>14.807588938166408</v>
      </c>
      <c r="R228" s="588">
        <v>29.373749795819236</v>
      </c>
      <c r="S228" s="588">
        <v>29.373749795819236</v>
      </c>
      <c r="T228" s="588">
        <v>29.373749795819236</v>
      </c>
      <c r="U228" s="588">
        <v>29.373749795819236</v>
      </c>
      <c r="V228" s="588">
        <v>29.373749795819236</v>
      </c>
      <c r="W228" s="588">
        <v>29.373749795819236</v>
      </c>
      <c r="X228" s="588">
        <v>29.373749795819236</v>
      </c>
      <c r="Y228" s="588">
        <v>29.373749795819236</v>
      </c>
      <c r="Z228" s="588">
        <v>29.373749795819236</v>
      </c>
      <c r="AA228" s="588">
        <v>29.373749795819236</v>
      </c>
      <c r="AB228" s="588">
        <v>29.373749795819236</v>
      </c>
      <c r="AC228" s="588">
        <v>29.373749795819236</v>
      </c>
      <c r="AD228" s="588">
        <v>29.373749795819236</v>
      </c>
      <c r="AE228" s="588">
        <v>29.373749795819236</v>
      </c>
      <c r="AF228" s="588">
        <v>29.373749795819236</v>
      </c>
      <c r="AG228" s="588">
        <v>29.373749795819236</v>
      </c>
      <c r="AH228" s="588">
        <v>29.373749795819236</v>
      </c>
      <c r="AI228" s="588">
        <v>29.373749795819236</v>
      </c>
      <c r="AJ228" s="147"/>
      <c r="AK228" s="575">
        <v>0</v>
      </c>
      <c r="AL228" s="575">
        <v>0</v>
      </c>
      <c r="AM228" s="575">
        <v>0</v>
      </c>
      <c r="AN228" s="575">
        <v>0</v>
      </c>
      <c r="AO228" s="575">
        <v>0</v>
      </c>
      <c r="AP228" s="575">
        <v>0</v>
      </c>
      <c r="AQ228" s="575">
        <v>0</v>
      </c>
      <c r="AR228" s="575">
        <v>0</v>
      </c>
      <c r="AS228" s="575">
        <v>0</v>
      </c>
      <c r="AT228" s="575">
        <v>0</v>
      </c>
      <c r="AU228" s="575">
        <v>0</v>
      </c>
      <c r="AV228" s="575">
        <v>9.9025602948098452</v>
      </c>
      <c r="AW228" s="575">
        <v>19.449710932302526</v>
      </c>
      <c r="AX228" s="575">
        <v>19.251584989929725</v>
      </c>
      <c r="AY228" s="575">
        <v>19.053459047556924</v>
      </c>
      <c r="AZ228" s="575">
        <v>18.855333105184123</v>
      </c>
      <c r="BA228" s="575">
        <v>18.665549307753331</v>
      </c>
      <c r="BB228" s="575">
        <v>18.484107655264559</v>
      </c>
      <c r="BC228" s="575">
        <v>18.315179220188803</v>
      </c>
      <c r="BD228" s="575">
        <v>18.156678466290561</v>
      </c>
      <c r="BE228" s="575">
        <v>18.014862002276345</v>
      </c>
      <c r="BF228" s="575">
        <v>17.885558755675149</v>
      </c>
      <c r="BG228" s="575">
        <v>17.770854262722473</v>
      </c>
      <c r="BH228" s="575">
        <v>17.670748523418322</v>
      </c>
      <c r="BI228" s="575">
        <v>17.585241537762695</v>
      </c>
      <c r="BJ228" s="575">
        <v>17.508076697049074</v>
      </c>
      <c r="BK228" s="575">
        <v>17.443425073748479</v>
      </c>
      <c r="BL228" s="575">
        <v>17.389201131625398</v>
      </c>
      <c r="BM228" s="575">
        <v>17.341233798208826</v>
      </c>
      <c r="BN228" s="575">
        <v>17.301608609734263</v>
      </c>
      <c r="BO228" s="147"/>
      <c r="BP228" s="582">
        <v>0</v>
      </c>
      <c r="BQ228" s="582">
        <v>0</v>
      </c>
      <c r="BR228" s="582">
        <v>0</v>
      </c>
      <c r="BS228" s="582">
        <v>0</v>
      </c>
      <c r="BT228" s="582">
        <v>0</v>
      </c>
      <c r="BU228" s="582">
        <v>0</v>
      </c>
      <c r="BV228" s="582">
        <v>0</v>
      </c>
      <c r="BW228" s="582">
        <v>0</v>
      </c>
      <c r="BX228" s="582">
        <v>0</v>
      </c>
      <c r="BY228" s="582">
        <v>0</v>
      </c>
      <c r="BZ228" s="582">
        <v>0</v>
      </c>
      <c r="CA228" s="582">
        <v>7.7823343366754258</v>
      </c>
      <c r="CB228" s="582">
        <v>15.437782787426801</v>
      </c>
      <c r="CC228" s="582">
        <v>15.437782787426801</v>
      </c>
      <c r="CD228" s="582">
        <v>15.437782787426801</v>
      </c>
      <c r="CE228" s="582">
        <v>15.437782787426801</v>
      </c>
      <c r="CF228" s="582">
        <v>15.437782787426801</v>
      </c>
      <c r="CG228" s="582">
        <v>15.437782787426801</v>
      </c>
      <c r="CH228" s="582">
        <v>15.437782787426801</v>
      </c>
      <c r="CI228" s="582">
        <v>15.437782787426801</v>
      </c>
      <c r="CJ228" s="582">
        <v>15.437782787426801</v>
      </c>
      <c r="CK228" s="582">
        <v>15.437782787426801</v>
      </c>
      <c r="CL228" s="582">
        <v>15.437782787426801</v>
      </c>
      <c r="CM228" s="582">
        <v>15.437782787426801</v>
      </c>
      <c r="CN228" s="582">
        <v>15.437782787426801</v>
      </c>
      <c r="CO228" s="582">
        <v>15.437782787426801</v>
      </c>
      <c r="CP228" s="582">
        <v>15.437782787426801</v>
      </c>
      <c r="CQ228" s="582">
        <v>15.437782787426801</v>
      </c>
      <c r="CR228" s="582">
        <v>15.437782787426801</v>
      </c>
      <c r="CS228" s="582">
        <v>15.437782787426801</v>
      </c>
      <c r="CT228" s="218"/>
      <c r="CU228" s="582">
        <v>0</v>
      </c>
      <c r="CV228" s="582">
        <v>0</v>
      </c>
      <c r="CW228" s="582">
        <v>0</v>
      </c>
      <c r="CX228" s="582">
        <v>0</v>
      </c>
      <c r="CY228" s="582">
        <v>0</v>
      </c>
      <c r="CZ228" s="582">
        <v>0</v>
      </c>
      <c r="DA228" s="582">
        <v>0</v>
      </c>
      <c r="DB228" s="582">
        <v>0</v>
      </c>
      <c r="DC228" s="582">
        <v>0</v>
      </c>
      <c r="DD228" s="582">
        <v>0</v>
      </c>
      <c r="DE228" s="582">
        <v>0</v>
      </c>
      <c r="DF228" s="582">
        <v>5.2044283053173546</v>
      </c>
      <c r="DG228" s="582">
        <v>10.222066121563506</v>
      </c>
      <c r="DH228" s="582">
        <v>10.117938276662311</v>
      </c>
      <c r="DI228" s="582">
        <v>10.013810431761119</v>
      </c>
      <c r="DJ228" s="582">
        <v>9.9096825868599243</v>
      </c>
      <c r="DK228" s="582">
        <v>9.8099390722703603</v>
      </c>
      <c r="DL228" s="582">
        <v>9.714579887992425</v>
      </c>
      <c r="DM228" s="582">
        <v>9.6257971991819335</v>
      </c>
      <c r="DN228" s="582">
        <v>9.5424949232609801</v>
      </c>
      <c r="DO228" s="582">
        <v>9.4679613079632823</v>
      </c>
      <c r="DP228" s="582">
        <v>9.4000041881330283</v>
      </c>
      <c r="DQ228" s="582">
        <v>9.3397196463481276</v>
      </c>
      <c r="DR228" s="582">
        <v>9.2871076826085766</v>
      </c>
      <c r="DS228" s="582">
        <v>9.2421682969143788</v>
      </c>
      <c r="DT228" s="582">
        <v>9.2016132415318062</v>
      </c>
      <c r="DU228" s="582">
        <v>9.1676346816166809</v>
      </c>
      <c r="DV228" s="582">
        <v>9.1391365345910902</v>
      </c>
      <c r="DW228" s="582">
        <v>9.1139266352992223</v>
      </c>
      <c r="DX228" s="582">
        <v>9.0931010663189831</v>
      </c>
      <c r="DY228" s="147"/>
      <c r="DZ228" s="575">
        <v>0</v>
      </c>
      <c r="EA228" s="575">
        <v>0</v>
      </c>
      <c r="EB228" s="575">
        <v>0</v>
      </c>
      <c r="EC228" s="575">
        <v>0</v>
      </c>
      <c r="ED228" s="575">
        <v>0</v>
      </c>
      <c r="EE228" s="575">
        <v>0</v>
      </c>
      <c r="EF228" s="575">
        <v>0</v>
      </c>
      <c r="EG228" s="575">
        <v>0</v>
      </c>
      <c r="EH228" s="575">
        <v>0</v>
      </c>
      <c r="EI228" s="575">
        <v>0</v>
      </c>
      <c r="EJ228" s="575">
        <v>0</v>
      </c>
      <c r="EK228" s="575">
        <v>1.6891804158785324</v>
      </c>
      <c r="EL228" s="575">
        <v>3.3508198467155661</v>
      </c>
      <c r="EM228" s="575">
        <v>3.3508198467155661</v>
      </c>
      <c r="EN228" s="575">
        <v>3.3508198467155661</v>
      </c>
      <c r="EO228" s="575">
        <v>3.3508198467155661</v>
      </c>
      <c r="EP228" s="575">
        <v>3.3508198467155661</v>
      </c>
      <c r="EQ228" s="575">
        <v>3.3508198467155661</v>
      </c>
      <c r="ER228" s="575">
        <v>3.3508198467155661</v>
      </c>
      <c r="ES228" s="575">
        <v>3.3508198467155661</v>
      </c>
      <c r="ET228" s="575">
        <v>3.3508198467155661</v>
      </c>
      <c r="EU228" s="575">
        <v>3.3508198467155661</v>
      </c>
      <c r="EV228" s="575">
        <v>3.3508198467155661</v>
      </c>
      <c r="EW228" s="575">
        <v>3.3508198467155661</v>
      </c>
      <c r="EX228" s="575">
        <v>3.3508198467155661</v>
      </c>
      <c r="EY228" s="575">
        <v>3.3508198467155661</v>
      </c>
      <c r="EZ228" s="575">
        <v>3.3508198467155661</v>
      </c>
      <c r="FA228" s="575">
        <v>3.3508198467155661</v>
      </c>
      <c r="FB228" s="575">
        <v>3.3508198467155661</v>
      </c>
      <c r="FC228" s="575">
        <v>3.3508198467155661</v>
      </c>
      <c r="FD228" s="147"/>
      <c r="FE228" s="575">
        <v>0</v>
      </c>
      <c r="FF228" s="575">
        <v>0</v>
      </c>
      <c r="FG228" s="575">
        <v>0</v>
      </c>
      <c r="FH228" s="575">
        <v>0</v>
      </c>
      <c r="FI228" s="575">
        <v>0</v>
      </c>
      <c r="FJ228" s="575">
        <v>0</v>
      </c>
      <c r="FK228" s="575">
        <v>0</v>
      </c>
      <c r="FL228" s="575">
        <v>0</v>
      </c>
      <c r="FM228" s="575">
        <v>0</v>
      </c>
      <c r="FN228" s="575">
        <v>0</v>
      </c>
      <c r="FO228" s="575">
        <v>0</v>
      </c>
      <c r="FP228" s="575">
        <v>1.1296377139383527</v>
      </c>
      <c r="FQ228" s="575">
        <v>2.2187319582233251</v>
      </c>
      <c r="FR228" s="575">
        <v>2.1961306783572287</v>
      </c>
      <c r="FS228" s="575">
        <v>2.1735293984911319</v>
      </c>
      <c r="FT228" s="575">
        <v>2.1509281186250355</v>
      </c>
      <c r="FU228" s="575">
        <v>2.1292784715954065</v>
      </c>
      <c r="FV228" s="575">
        <v>2.1085804574022444</v>
      </c>
      <c r="FW228" s="575">
        <v>2.0893098924637834</v>
      </c>
      <c r="FX228" s="575">
        <v>2.0712288685709059</v>
      </c>
      <c r="FY228" s="575">
        <v>2.0550511103509632</v>
      </c>
      <c r="FZ228" s="575">
        <v>2.0403008013857216</v>
      </c>
      <c r="GA228" s="575">
        <v>2.0272158498842971</v>
      </c>
      <c r="GB228" s="575">
        <v>2.0157962558466904</v>
      </c>
      <c r="GC228" s="575">
        <v>2.0060420192729014</v>
      </c>
      <c r="GD228" s="575">
        <v>1.9972394155355797</v>
      </c>
      <c r="GE228" s="575">
        <v>1.9898642610529584</v>
      </c>
      <c r="GF228" s="575">
        <v>1.9836786476159218</v>
      </c>
      <c r="GG228" s="575">
        <v>1.9782067588062353</v>
      </c>
      <c r="GH228" s="575">
        <v>1.9736865028330159</v>
      </c>
    </row>
    <row r="229" spans="1:190" x14ac:dyDescent="0.15">
      <c r="A229">
        <f t="shared" si="9"/>
        <v>221</v>
      </c>
      <c r="B229" s="156">
        <f ca="1">OFFSET(Inputs!$E$10,$A229,0)</f>
        <v>0</v>
      </c>
      <c r="C229" s="44">
        <f ca="1">OFFSET(Inputs!$B$10,$A229,0)</f>
        <v>221</v>
      </c>
      <c r="D229" s="157" t="str">
        <f ca="1">OFFSET(Inputs!$D$10,$A229,0)&amp;" - "&amp;OFFSET(Inputs!$F$10,$A229,0)</f>
        <v>2016 T-24 - RNC-Multifamily Whole Building</v>
      </c>
      <c r="E229" s="24"/>
      <c r="F229" s="588">
        <v>0</v>
      </c>
      <c r="G229" s="588">
        <v>0</v>
      </c>
      <c r="H229" s="588">
        <v>0</v>
      </c>
      <c r="I229" s="588">
        <v>0</v>
      </c>
      <c r="J229" s="588">
        <v>0</v>
      </c>
      <c r="K229" s="588">
        <v>0</v>
      </c>
      <c r="L229" s="588">
        <v>0</v>
      </c>
      <c r="M229" s="588">
        <v>0</v>
      </c>
      <c r="N229" s="588">
        <v>0</v>
      </c>
      <c r="O229" s="588">
        <v>0</v>
      </c>
      <c r="P229" s="588">
        <v>0</v>
      </c>
      <c r="Q229" s="588">
        <v>2.9528349873426611</v>
      </c>
      <c r="R229" s="588">
        <v>5.8575259259786492</v>
      </c>
      <c r="S229" s="588">
        <v>5.8575259259786492</v>
      </c>
      <c r="T229" s="588">
        <v>5.8575259259786492</v>
      </c>
      <c r="U229" s="588">
        <v>5.8575259259786492</v>
      </c>
      <c r="V229" s="588">
        <v>5.8575259259786492</v>
      </c>
      <c r="W229" s="588">
        <v>5.8575259259786492</v>
      </c>
      <c r="X229" s="588">
        <v>5.8575259259786492</v>
      </c>
      <c r="Y229" s="588">
        <v>5.8575259259786492</v>
      </c>
      <c r="Z229" s="588">
        <v>5.8575259259786492</v>
      </c>
      <c r="AA229" s="588">
        <v>5.8575259259786492</v>
      </c>
      <c r="AB229" s="588">
        <v>5.8575259259786492</v>
      </c>
      <c r="AC229" s="588">
        <v>5.8575259259786492</v>
      </c>
      <c r="AD229" s="588">
        <v>5.8575259259786492</v>
      </c>
      <c r="AE229" s="588">
        <v>5.8575259259786492</v>
      </c>
      <c r="AF229" s="588">
        <v>5.8575259259786492</v>
      </c>
      <c r="AG229" s="588">
        <v>5.8575259259786492</v>
      </c>
      <c r="AH229" s="588">
        <v>5.8575259259786492</v>
      </c>
      <c r="AI229" s="588">
        <v>5.8575259259786492</v>
      </c>
      <c r="AJ229" s="147"/>
      <c r="AK229" s="575">
        <v>0</v>
      </c>
      <c r="AL229" s="575">
        <v>0</v>
      </c>
      <c r="AM229" s="575">
        <v>0</v>
      </c>
      <c r="AN229" s="575">
        <v>0</v>
      </c>
      <c r="AO229" s="575">
        <v>0</v>
      </c>
      <c r="AP229" s="575">
        <v>0</v>
      </c>
      <c r="AQ229" s="575">
        <v>0</v>
      </c>
      <c r="AR229" s="575">
        <v>0</v>
      </c>
      <c r="AS229" s="575">
        <v>0</v>
      </c>
      <c r="AT229" s="575">
        <v>0</v>
      </c>
      <c r="AU229" s="575">
        <v>0</v>
      </c>
      <c r="AV229" s="575">
        <v>1.9747054449504171</v>
      </c>
      <c r="AW229" s="575">
        <v>3.8785373617830587</v>
      </c>
      <c r="AX229" s="575">
        <v>3.8390283494123323</v>
      </c>
      <c r="AY229" s="575">
        <v>3.7995193370416063</v>
      </c>
      <c r="AZ229" s="575">
        <v>3.7600103246708803</v>
      </c>
      <c r="BA229" s="575">
        <v>3.722164849663133</v>
      </c>
      <c r="BB229" s="575">
        <v>3.6859829120183623</v>
      </c>
      <c r="BC229" s="575">
        <v>3.6522962804180588</v>
      </c>
      <c r="BD229" s="575">
        <v>3.6206890705214785</v>
      </c>
      <c r="BE229" s="575">
        <v>3.5924089353508544</v>
      </c>
      <c r="BF229" s="575">
        <v>3.5666241062246953</v>
      </c>
      <c r="BG229" s="575">
        <v>3.5437504674837488</v>
      </c>
      <c r="BH229" s="575">
        <v>3.5237880191280131</v>
      </c>
      <c r="BI229" s="575">
        <v>3.50673676115749</v>
      </c>
      <c r="BJ229" s="575">
        <v>3.4913490405499439</v>
      </c>
      <c r="BK229" s="575">
        <v>3.4784566259868646</v>
      </c>
      <c r="BL229" s="575">
        <v>3.4676436331275085</v>
      </c>
      <c r="BM229" s="575">
        <v>3.4580782932903849</v>
      </c>
      <c r="BN229" s="575">
        <v>3.45017649081624</v>
      </c>
      <c r="BO229" s="147"/>
      <c r="BP229" s="582">
        <v>0</v>
      </c>
      <c r="BQ229" s="582">
        <v>0</v>
      </c>
      <c r="BR229" s="582">
        <v>0</v>
      </c>
      <c r="BS229" s="582">
        <v>0</v>
      </c>
      <c r="BT229" s="582">
        <v>0</v>
      </c>
      <c r="BU229" s="582">
        <v>0</v>
      </c>
      <c r="BV229" s="582">
        <v>0</v>
      </c>
      <c r="BW229" s="582">
        <v>0</v>
      </c>
      <c r="BX229" s="582">
        <v>0</v>
      </c>
      <c r="BY229" s="582">
        <v>0</v>
      </c>
      <c r="BZ229" s="582">
        <v>0</v>
      </c>
      <c r="CA229" s="582">
        <v>0.63194430302365234</v>
      </c>
      <c r="CB229" s="582">
        <v>1.2535851663240931</v>
      </c>
      <c r="CC229" s="582">
        <v>1.2535851663240931</v>
      </c>
      <c r="CD229" s="582">
        <v>1.2535851663240931</v>
      </c>
      <c r="CE229" s="582">
        <v>1.2535851663240931</v>
      </c>
      <c r="CF229" s="582">
        <v>1.2535851663240931</v>
      </c>
      <c r="CG229" s="582">
        <v>1.2535851663240931</v>
      </c>
      <c r="CH229" s="582">
        <v>1.2535851663240931</v>
      </c>
      <c r="CI229" s="582">
        <v>1.2535851663240931</v>
      </c>
      <c r="CJ229" s="582">
        <v>1.2535851663240931</v>
      </c>
      <c r="CK229" s="582">
        <v>1.2535851663240931</v>
      </c>
      <c r="CL229" s="582">
        <v>1.2535851663240931</v>
      </c>
      <c r="CM229" s="582">
        <v>1.2535851663240931</v>
      </c>
      <c r="CN229" s="582">
        <v>1.2535851663240931</v>
      </c>
      <c r="CO229" s="582">
        <v>1.2535851663240931</v>
      </c>
      <c r="CP229" s="582">
        <v>1.2535851663240931</v>
      </c>
      <c r="CQ229" s="582">
        <v>1.2535851663240931</v>
      </c>
      <c r="CR229" s="582">
        <v>1.2535851663240931</v>
      </c>
      <c r="CS229" s="582">
        <v>1.2535851663240931</v>
      </c>
      <c r="CT229" s="218"/>
      <c r="CU229" s="582">
        <v>0</v>
      </c>
      <c r="CV229" s="582">
        <v>0</v>
      </c>
      <c r="CW229" s="582">
        <v>0</v>
      </c>
      <c r="CX229" s="582">
        <v>0</v>
      </c>
      <c r="CY229" s="582">
        <v>0</v>
      </c>
      <c r="CZ229" s="582">
        <v>0</v>
      </c>
      <c r="DA229" s="582">
        <v>0</v>
      </c>
      <c r="DB229" s="582">
        <v>0</v>
      </c>
      <c r="DC229" s="582">
        <v>0</v>
      </c>
      <c r="DD229" s="582">
        <v>0</v>
      </c>
      <c r="DE229" s="582">
        <v>0</v>
      </c>
      <c r="DF229" s="582">
        <v>0.42261212070276444</v>
      </c>
      <c r="DG229" s="582">
        <v>0.83005640354083288</v>
      </c>
      <c r="DH229" s="582">
        <v>0.82160097159397694</v>
      </c>
      <c r="DI229" s="582">
        <v>0.81314553964712089</v>
      </c>
      <c r="DJ229" s="582">
        <v>0.80469010770026483</v>
      </c>
      <c r="DK229" s="582">
        <v>0.79659069394064486</v>
      </c>
      <c r="DL229" s="582">
        <v>0.78884729836826095</v>
      </c>
      <c r="DM229" s="582">
        <v>0.78163793007673121</v>
      </c>
      <c r="DN229" s="582">
        <v>0.77487358451924637</v>
      </c>
      <c r="DO229" s="582">
        <v>0.76882127533623357</v>
      </c>
      <c r="DP229" s="582">
        <v>0.76330299343407504</v>
      </c>
      <c r="DQ229" s="582">
        <v>0.75840774335957939</v>
      </c>
      <c r="DR229" s="582">
        <v>0.75413552511274695</v>
      </c>
      <c r="DS229" s="582">
        <v>0.7504863386935775</v>
      </c>
      <c r="DT229" s="582">
        <v>0.74719317046164402</v>
      </c>
      <c r="DU229" s="582">
        <v>0.7444340295105647</v>
      </c>
      <c r="DV229" s="582">
        <v>0.7421199112935305</v>
      </c>
      <c r="DW229" s="582">
        <v>0.7400728067169231</v>
      </c>
      <c r="DX229" s="582">
        <v>0.738381720327552</v>
      </c>
      <c r="DY229" s="147"/>
      <c r="DZ229" s="575">
        <v>0</v>
      </c>
      <c r="EA229" s="575">
        <v>0</v>
      </c>
      <c r="EB229" s="575">
        <v>0</v>
      </c>
      <c r="EC229" s="575">
        <v>0</v>
      </c>
      <c r="ED229" s="575">
        <v>0</v>
      </c>
      <c r="EE229" s="575">
        <v>0</v>
      </c>
      <c r="EF229" s="575">
        <v>0</v>
      </c>
      <c r="EG229" s="575">
        <v>0</v>
      </c>
      <c r="EH229" s="575">
        <v>0</v>
      </c>
      <c r="EI229" s="575">
        <v>0</v>
      </c>
      <c r="EJ229" s="575">
        <v>0</v>
      </c>
      <c r="EK229" s="575">
        <v>0.2925196768222737</v>
      </c>
      <c r="EL229" s="575">
        <v>0.58027001108766263</v>
      </c>
      <c r="EM229" s="575">
        <v>0.58027001108766263</v>
      </c>
      <c r="EN229" s="575">
        <v>0.58027001108766263</v>
      </c>
      <c r="EO229" s="575">
        <v>0.58027001108766263</v>
      </c>
      <c r="EP229" s="575">
        <v>0.58027001108766263</v>
      </c>
      <c r="EQ229" s="575">
        <v>0.58027001108766263</v>
      </c>
      <c r="ER229" s="575">
        <v>0.58027001108766263</v>
      </c>
      <c r="ES229" s="575">
        <v>0.58027001108766263</v>
      </c>
      <c r="ET229" s="575">
        <v>0.58027001108766263</v>
      </c>
      <c r="EU229" s="575">
        <v>0.58027001108766263</v>
      </c>
      <c r="EV229" s="575">
        <v>0.58027001108766263</v>
      </c>
      <c r="EW229" s="575">
        <v>0.58027001108766263</v>
      </c>
      <c r="EX229" s="575">
        <v>0.58027001108766263</v>
      </c>
      <c r="EY229" s="575">
        <v>0.58027001108766263</v>
      </c>
      <c r="EZ229" s="575">
        <v>0.58027001108766263</v>
      </c>
      <c r="FA229" s="575">
        <v>0.58027001108766263</v>
      </c>
      <c r="FB229" s="575">
        <v>0.58027001108766263</v>
      </c>
      <c r="FC229" s="575">
        <v>0.58027001108766263</v>
      </c>
      <c r="FD229" s="147"/>
      <c r="FE229" s="575">
        <v>0</v>
      </c>
      <c r="FF229" s="575">
        <v>0</v>
      </c>
      <c r="FG229" s="575">
        <v>0</v>
      </c>
      <c r="FH229" s="575">
        <v>0</v>
      </c>
      <c r="FI229" s="575">
        <v>0</v>
      </c>
      <c r="FJ229" s="575">
        <v>0</v>
      </c>
      <c r="FK229" s="575">
        <v>0</v>
      </c>
      <c r="FL229" s="575">
        <v>0</v>
      </c>
      <c r="FM229" s="575">
        <v>0</v>
      </c>
      <c r="FN229" s="575">
        <v>0</v>
      </c>
      <c r="FO229" s="575">
        <v>0</v>
      </c>
      <c r="FP229" s="575">
        <v>0.19562224135521875</v>
      </c>
      <c r="FQ229" s="575">
        <v>0.38422346676165142</v>
      </c>
      <c r="FR229" s="575">
        <v>0.38030954553686519</v>
      </c>
      <c r="FS229" s="575">
        <v>0.37639562431207885</v>
      </c>
      <c r="FT229" s="575">
        <v>0.37248170308729256</v>
      </c>
      <c r="FU229" s="575">
        <v>0.36873257854565517</v>
      </c>
      <c r="FV229" s="575">
        <v>0.36514825068716672</v>
      </c>
      <c r="FW229" s="575">
        <v>0.36181111785340153</v>
      </c>
      <c r="FX229" s="575">
        <v>0.3586799808735725</v>
      </c>
      <c r="FY229" s="575">
        <v>0.35587843726004131</v>
      </c>
      <c r="FZ229" s="575">
        <v>0.35332408867123338</v>
      </c>
      <c r="GA229" s="575">
        <v>0.35105813427793608</v>
      </c>
      <c r="GB229" s="575">
        <v>0.34908057408014931</v>
      </c>
      <c r="GC229" s="575">
        <v>0.34739140807787311</v>
      </c>
      <c r="GD229" s="575">
        <v>0.3458670387587458</v>
      </c>
      <c r="GE229" s="575">
        <v>0.34458986446434187</v>
      </c>
      <c r="GF229" s="575">
        <v>0.34351868602387403</v>
      </c>
      <c r="GG229" s="575">
        <v>0.34257110509576788</v>
      </c>
      <c r="GH229" s="575">
        <v>0.34178832085081068</v>
      </c>
    </row>
    <row r="230" spans="1:190" x14ac:dyDescent="0.15">
      <c r="A230">
        <f t="shared" si="9"/>
        <v>222</v>
      </c>
      <c r="B230" s="156">
        <f ca="1">OFFSET(Inputs!$E$10,$A230,0)</f>
        <v>0</v>
      </c>
      <c r="C230" s="44">
        <f ca="1">OFFSET(Inputs!$B$10,$A230,0)</f>
        <v>222</v>
      </c>
      <c r="D230" s="157" t="str">
        <f ca="1">OFFSET(Inputs!$D$10,$A230,0)&amp;" - "&amp;OFFSET(Inputs!$F$10,$A230,0)</f>
        <v>2016 T-24 - RA-Single Family Whole Building</v>
      </c>
      <c r="E230" s="24"/>
      <c r="F230" s="588">
        <v>0</v>
      </c>
      <c r="G230" s="588">
        <v>0</v>
      </c>
      <c r="H230" s="588">
        <v>0</v>
      </c>
      <c r="I230" s="588">
        <v>0</v>
      </c>
      <c r="J230" s="588">
        <v>0</v>
      </c>
      <c r="K230" s="588">
        <v>0</v>
      </c>
      <c r="L230" s="588">
        <v>0</v>
      </c>
      <c r="M230" s="588">
        <v>0</v>
      </c>
      <c r="N230" s="588">
        <v>0</v>
      </c>
      <c r="O230" s="588">
        <v>0</v>
      </c>
      <c r="P230" s="588">
        <v>0</v>
      </c>
      <c r="Q230" s="588">
        <v>6.3672632434115553</v>
      </c>
      <c r="R230" s="588">
        <v>12.63071241220227</v>
      </c>
      <c r="S230" s="588">
        <v>12.63071241220227</v>
      </c>
      <c r="T230" s="588">
        <v>12.63071241220227</v>
      </c>
      <c r="U230" s="588">
        <v>12.63071241220227</v>
      </c>
      <c r="V230" s="588">
        <v>12.63071241220227</v>
      </c>
      <c r="W230" s="588">
        <v>12.63071241220227</v>
      </c>
      <c r="X230" s="588">
        <v>12.63071241220227</v>
      </c>
      <c r="Y230" s="588">
        <v>12.63071241220227</v>
      </c>
      <c r="Z230" s="588">
        <v>12.63071241220227</v>
      </c>
      <c r="AA230" s="588">
        <v>12.63071241220227</v>
      </c>
      <c r="AB230" s="588">
        <v>12.63071241220227</v>
      </c>
      <c r="AC230" s="588">
        <v>12.63071241220227</v>
      </c>
      <c r="AD230" s="588">
        <v>12.63071241220227</v>
      </c>
      <c r="AE230" s="588">
        <v>12.63071241220227</v>
      </c>
      <c r="AF230" s="588">
        <v>12.63071241220227</v>
      </c>
      <c r="AG230" s="588">
        <v>12.63071241220227</v>
      </c>
      <c r="AH230" s="588">
        <v>12.63071241220227</v>
      </c>
      <c r="AI230" s="588">
        <v>12.63071241220227</v>
      </c>
      <c r="AJ230" s="147"/>
      <c r="AK230" s="575">
        <v>0</v>
      </c>
      <c r="AL230" s="575">
        <v>0</v>
      </c>
      <c r="AM230" s="575">
        <v>0</v>
      </c>
      <c r="AN230" s="575">
        <v>0</v>
      </c>
      <c r="AO230" s="575">
        <v>0</v>
      </c>
      <c r="AP230" s="575">
        <v>0</v>
      </c>
      <c r="AQ230" s="575">
        <v>0</v>
      </c>
      <c r="AR230" s="575">
        <v>0</v>
      </c>
      <c r="AS230" s="575">
        <v>0</v>
      </c>
      <c r="AT230" s="575">
        <v>0</v>
      </c>
      <c r="AU230" s="575">
        <v>0</v>
      </c>
      <c r="AV230" s="575">
        <v>4.2581009267682344</v>
      </c>
      <c r="AW230" s="575">
        <v>8.3633757008900833</v>
      </c>
      <c r="AX230" s="575">
        <v>8.2781815456697796</v>
      </c>
      <c r="AY230" s="575">
        <v>8.1929873904494759</v>
      </c>
      <c r="AZ230" s="575">
        <v>8.1077932352291704</v>
      </c>
      <c r="BA230" s="575">
        <v>8.0261862023339319</v>
      </c>
      <c r="BB230" s="575">
        <v>7.9481662917637594</v>
      </c>
      <c r="BC230" s="575">
        <v>7.8755270646811839</v>
      </c>
      <c r="BD230" s="575">
        <v>7.807371740504939</v>
      </c>
      <c r="BE230" s="575">
        <v>7.7463906609788262</v>
      </c>
      <c r="BF230" s="575">
        <v>7.6907902649403121</v>
      </c>
      <c r="BG230" s="575">
        <v>7.6414673329706639</v>
      </c>
      <c r="BH230" s="575">
        <v>7.598421865069878</v>
      </c>
      <c r="BI230" s="575">
        <v>7.5616538612379562</v>
      </c>
      <c r="BJ230" s="575">
        <v>7.5284729797311005</v>
      </c>
      <c r="BK230" s="575">
        <v>7.5006727817118453</v>
      </c>
      <c r="BL230" s="575">
        <v>7.4773564865989179</v>
      </c>
      <c r="BM230" s="575">
        <v>7.4567305332297913</v>
      </c>
      <c r="BN230" s="575">
        <v>7.4396917021857325</v>
      </c>
      <c r="BO230" s="147"/>
      <c r="BP230" s="582">
        <v>0</v>
      </c>
      <c r="BQ230" s="582">
        <v>0</v>
      </c>
      <c r="BR230" s="582">
        <v>0</v>
      </c>
      <c r="BS230" s="582">
        <v>0</v>
      </c>
      <c r="BT230" s="582">
        <v>0</v>
      </c>
      <c r="BU230" s="582">
        <v>0</v>
      </c>
      <c r="BV230" s="582">
        <v>0</v>
      </c>
      <c r="BW230" s="582">
        <v>0</v>
      </c>
      <c r="BX230" s="582">
        <v>0</v>
      </c>
      <c r="BY230" s="582">
        <v>0</v>
      </c>
      <c r="BZ230" s="582">
        <v>0</v>
      </c>
      <c r="CA230" s="582">
        <v>3.3464037647704337</v>
      </c>
      <c r="CB230" s="582">
        <v>6.6382465985935246</v>
      </c>
      <c r="CC230" s="582">
        <v>6.6382465985935246</v>
      </c>
      <c r="CD230" s="582">
        <v>6.6382465985935246</v>
      </c>
      <c r="CE230" s="582">
        <v>6.6382465985935246</v>
      </c>
      <c r="CF230" s="582">
        <v>6.6382465985935246</v>
      </c>
      <c r="CG230" s="582">
        <v>6.6382465985935246</v>
      </c>
      <c r="CH230" s="582">
        <v>6.6382465985935246</v>
      </c>
      <c r="CI230" s="582">
        <v>6.6382465985935246</v>
      </c>
      <c r="CJ230" s="582">
        <v>6.6382465985935246</v>
      </c>
      <c r="CK230" s="582">
        <v>6.6382465985935246</v>
      </c>
      <c r="CL230" s="582">
        <v>6.6382465985935246</v>
      </c>
      <c r="CM230" s="582">
        <v>6.6382465985935246</v>
      </c>
      <c r="CN230" s="582">
        <v>6.6382465985935246</v>
      </c>
      <c r="CO230" s="582">
        <v>6.6382465985935246</v>
      </c>
      <c r="CP230" s="582">
        <v>6.6382465985935246</v>
      </c>
      <c r="CQ230" s="582">
        <v>6.6382465985935246</v>
      </c>
      <c r="CR230" s="582">
        <v>6.6382465985935246</v>
      </c>
      <c r="CS230" s="582">
        <v>6.6382465985935246</v>
      </c>
      <c r="CT230" s="218"/>
      <c r="CU230" s="582">
        <v>0</v>
      </c>
      <c r="CV230" s="582">
        <v>0</v>
      </c>
      <c r="CW230" s="582">
        <v>0</v>
      </c>
      <c r="CX230" s="582">
        <v>0</v>
      </c>
      <c r="CY230" s="582">
        <v>0</v>
      </c>
      <c r="CZ230" s="582">
        <v>0</v>
      </c>
      <c r="DA230" s="582">
        <v>0</v>
      </c>
      <c r="DB230" s="582">
        <v>0</v>
      </c>
      <c r="DC230" s="582">
        <v>0</v>
      </c>
      <c r="DD230" s="582">
        <v>0</v>
      </c>
      <c r="DE230" s="582">
        <v>0</v>
      </c>
      <c r="DF230" s="582">
        <v>2.2379041712864627</v>
      </c>
      <c r="DG230" s="582">
        <v>4.395488432272308</v>
      </c>
      <c r="DH230" s="582">
        <v>4.350713458964794</v>
      </c>
      <c r="DI230" s="582">
        <v>4.3059384856572809</v>
      </c>
      <c r="DJ230" s="582">
        <v>4.2611635123497678</v>
      </c>
      <c r="DK230" s="582">
        <v>4.218273801076255</v>
      </c>
      <c r="DL230" s="582">
        <v>4.1772693518367428</v>
      </c>
      <c r="DM230" s="582">
        <v>4.1390927956482315</v>
      </c>
      <c r="DN230" s="582">
        <v>4.103272817002221</v>
      </c>
      <c r="DO230" s="582">
        <v>4.0712233624242113</v>
      </c>
      <c r="DP230" s="582">
        <v>4.0420018008972027</v>
      </c>
      <c r="DQ230" s="582">
        <v>4.0160794479296946</v>
      </c>
      <c r="DR230" s="582">
        <v>3.9934563035216883</v>
      </c>
      <c r="DS230" s="582">
        <v>3.9741323676731821</v>
      </c>
      <c r="DT230" s="582">
        <v>3.9566936938586772</v>
      </c>
      <c r="DU230" s="582">
        <v>3.9420829130951724</v>
      </c>
      <c r="DV230" s="582">
        <v>3.9298287098741693</v>
      </c>
      <c r="DW230" s="582">
        <v>3.9189884531786663</v>
      </c>
      <c r="DX230" s="582">
        <v>3.9100334585171632</v>
      </c>
      <c r="DY230" s="147"/>
      <c r="DZ230" s="575">
        <v>0</v>
      </c>
      <c r="EA230" s="575">
        <v>0</v>
      </c>
      <c r="EB230" s="575">
        <v>0</v>
      </c>
      <c r="EC230" s="575">
        <v>0</v>
      </c>
      <c r="ED230" s="575">
        <v>0</v>
      </c>
      <c r="EE230" s="575">
        <v>0</v>
      </c>
      <c r="EF230" s="575">
        <v>0</v>
      </c>
      <c r="EG230" s="575">
        <v>0</v>
      </c>
      <c r="EH230" s="575">
        <v>0</v>
      </c>
      <c r="EI230" s="575">
        <v>0</v>
      </c>
      <c r="EJ230" s="575">
        <v>0</v>
      </c>
      <c r="EK230" s="575">
        <v>0.72634757882776879</v>
      </c>
      <c r="EL230" s="575">
        <v>1.4408525340876939</v>
      </c>
      <c r="EM230" s="575">
        <v>1.4408525340876939</v>
      </c>
      <c r="EN230" s="575">
        <v>1.4408525340876939</v>
      </c>
      <c r="EO230" s="575">
        <v>1.4408525340876939</v>
      </c>
      <c r="EP230" s="575">
        <v>1.4408525340876939</v>
      </c>
      <c r="EQ230" s="575">
        <v>1.4408525340876939</v>
      </c>
      <c r="ER230" s="575">
        <v>1.4408525340876939</v>
      </c>
      <c r="ES230" s="575">
        <v>1.4408525340876939</v>
      </c>
      <c r="ET230" s="575">
        <v>1.4408525340876939</v>
      </c>
      <c r="EU230" s="575">
        <v>1.4408525340876939</v>
      </c>
      <c r="EV230" s="575">
        <v>1.4408525340876939</v>
      </c>
      <c r="EW230" s="575">
        <v>1.4408525340876939</v>
      </c>
      <c r="EX230" s="575">
        <v>1.4408525340876939</v>
      </c>
      <c r="EY230" s="575">
        <v>1.4408525340876939</v>
      </c>
      <c r="EZ230" s="575">
        <v>1.4408525340876939</v>
      </c>
      <c r="FA230" s="575">
        <v>1.4408525340876939</v>
      </c>
      <c r="FB230" s="575">
        <v>1.4408525340876939</v>
      </c>
      <c r="FC230" s="575">
        <v>1.4408525340876939</v>
      </c>
      <c r="FD230" s="147"/>
      <c r="FE230" s="575">
        <v>0</v>
      </c>
      <c r="FF230" s="575">
        <v>0</v>
      </c>
      <c r="FG230" s="575">
        <v>0</v>
      </c>
      <c r="FH230" s="575">
        <v>0</v>
      </c>
      <c r="FI230" s="575">
        <v>0</v>
      </c>
      <c r="FJ230" s="575">
        <v>0</v>
      </c>
      <c r="FK230" s="575">
        <v>0</v>
      </c>
      <c r="FL230" s="575">
        <v>0</v>
      </c>
      <c r="FM230" s="575">
        <v>0</v>
      </c>
      <c r="FN230" s="575">
        <v>0</v>
      </c>
      <c r="FO230" s="575">
        <v>0</v>
      </c>
      <c r="FP230" s="575">
        <v>0.48574421699349152</v>
      </c>
      <c r="FQ230" s="575">
        <v>0.95405474203603002</v>
      </c>
      <c r="FR230" s="575">
        <v>0.94433619169360861</v>
      </c>
      <c r="FS230" s="575">
        <v>0.93461764135118719</v>
      </c>
      <c r="FT230" s="575">
        <v>0.92489909100876555</v>
      </c>
      <c r="FU230" s="575">
        <v>0.91558974278602501</v>
      </c>
      <c r="FV230" s="575">
        <v>0.90668959668296534</v>
      </c>
      <c r="FW230" s="575">
        <v>0.89840325375942687</v>
      </c>
      <c r="FX230" s="575">
        <v>0.89062841348548982</v>
      </c>
      <c r="FY230" s="575">
        <v>0.88367197745091441</v>
      </c>
      <c r="FZ230" s="575">
        <v>0.87732934459586032</v>
      </c>
      <c r="GA230" s="575">
        <v>0.87170281545024808</v>
      </c>
      <c r="GB230" s="575">
        <v>0.86679239001407704</v>
      </c>
      <c r="GC230" s="575">
        <v>0.86259806828734775</v>
      </c>
      <c r="GD230" s="575">
        <v>0.85881294868029945</v>
      </c>
      <c r="GE230" s="575">
        <v>0.85564163225277234</v>
      </c>
      <c r="GF230" s="575">
        <v>0.85298181847484655</v>
      </c>
      <c r="GG230" s="575">
        <v>0.85062890628668131</v>
      </c>
      <c r="GH230" s="575">
        <v>0.84868519621819694</v>
      </c>
    </row>
    <row r="231" spans="1:190" x14ac:dyDescent="0.15">
      <c r="A231">
        <f t="shared" si="9"/>
        <v>223</v>
      </c>
      <c r="B231" s="156">
        <f ca="1">OFFSET(Inputs!$E$10,$A231,0)</f>
        <v>0</v>
      </c>
      <c r="C231" s="44">
        <f ca="1">OFFSET(Inputs!$B$10,$A231,0)</f>
        <v>223</v>
      </c>
      <c r="D231" s="157" t="str">
        <f ca="1">OFFSET(Inputs!$D$10,$A231,0)&amp;" - "&amp;OFFSET(Inputs!$F$10,$A231,0)</f>
        <v>2016 T-24 - RA-Multifamily Whole Building</v>
      </c>
      <c r="E231" s="24"/>
      <c r="F231" s="588">
        <v>0</v>
      </c>
      <c r="G231" s="588">
        <v>0</v>
      </c>
      <c r="H231" s="588">
        <v>0</v>
      </c>
      <c r="I231" s="588">
        <v>0</v>
      </c>
      <c r="J231" s="588">
        <v>0</v>
      </c>
      <c r="K231" s="588">
        <v>0</v>
      </c>
      <c r="L231" s="588">
        <v>0</v>
      </c>
      <c r="M231" s="588">
        <v>0</v>
      </c>
      <c r="N231" s="588">
        <v>0</v>
      </c>
      <c r="O231" s="588">
        <v>0</v>
      </c>
      <c r="P231" s="588">
        <v>0</v>
      </c>
      <c r="Q231" s="588">
        <v>1.2697190445573443</v>
      </c>
      <c r="R231" s="588">
        <v>2.5187361481708188</v>
      </c>
      <c r="S231" s="588">
        <v>2.5187361481708188</v>
      </c>
      <c r="T231" s="588">
        <v>2.5187361481708188</v>
      </c>
      <c r="U231" s="588">
        <v>2.5187361481708188</v>
      </c>
      <c r="V231" s="588">
        <v>2.5187361481708188</v>
      </c>
      <c r="W231" s="588">
        <v>2.5187361481708188</v>
      </c>
      <c r="X231" s="588">
        <v>2.5187361481708188</v>
      </c>
      <c r="Y231" s="588">
        <v>2.5187361481708188</v>
      </c>
      <c r="Z231" s="588">
        <v>2.5187361481708188</v>
      </c>
      <c r="AA231" s="588">
        <v>2.5187361481708188</v>
      </c>
      <c r="AB231" s="588">
        <v>2.5187361481708188</v>
      </c>
      <c r="AC231" s="588">
        <v>2.5187361481708188</v>
      </c>
      <c r="AD231" s="588">
        <v>2.5187361481708188</v>
      </c>
      <c r="AE231" s="588">
        <v>2.5187361481708188</v>
      </c>
      <c r="AF231" s="588">
        <v>2.5187361481708188</v>
      </c>
      <c r="AG231" s="588">
        <v>2.5187361481708188</v>
      </c>
      <c r="AH231" s="588">
        <v>2.5187361481708188</v>
      </c>
      <c r="AI231" s="588">
        <v>2.5187361481708188</v>
      </c>
      <c r="AJ231" s="147"/>
      <c r="AK231" s="575">
        <v>0</v>
      </c>
      <c r="AL231" s="575">
        <v>0</v>
      </c>
      <c r="AM231" s="575">
        <v>0</v>
      </c>
      <c r="AN231" s="575">
        <v>0</v>
      </c>
      <c r="AO231" s="575">
        <v>0</v>
      </c>
      <c r="AP231" s="575">
        <v>0</v>
      </c>
      <c r="AQ231" s="575">
        <v>0</v>
      </c>
      <c r="AR231" s="575">
        <v>0</v>
      </c>
      <c r="AS231" s="575">
        <v>0</v>
      </c>
      <c r="AT231" s="575">
        <v>0</v>
      </c>
      <c r="AU231" s="575">
        <v>0</v>
      </c>
      <c r="AV231" s="575">
        <v>0.84912334132867939</v>
      </c>
      <c r="AW231" s="575">
        <v>1.6677710655667148</v>
      </c>
      <c r="AX231" s="575">
        <v>1.650782190247303</v>
      </c>
      <c r="AY231" s="575">
        <v>1.6337933149278905</v>
      </c>
      <c r="AZ231" s="575">
        <v>1.6168044396084784</v>
      </c>
      <c r="BA231" s="575">
        <v>1.6005308853551468</v>
      </c>
      <c r="BB231" s="575">
        <v>1.5849726521678957</v>
      </c>
      <c r="BC231" s="575">
        <v>1.5704874005797653</v>
      </c>
      <c r="BD231" s="575">
        <v>1.5568963003242355</v>
      </c>
      <c r="BE231" s="575">
        <v>1.5447358422008668</v>
      </c>
      <c r="BF231" s="575">
        <v>1.5336483656766187</v>
      </c>
      <c r="BG231" s="575">
        <v>1.5238127010180118</v>
      </c>
      <c r="BH231" s="575">
        <v>1.5152288482250456</v>
      </c>
      <c r="BI231" s="575">
        <v>1.5078968072977206</v>
      </c>
      <c r="BJ231" s="575">
        <v>1.5012800874364753</v>
      </c>
      <c r="BK231" s="575">
        <v>1.4957363491743518</v>
      </c>
      <c r="BL231" s="575">
        <v>1.4910867622448283</v>
      </c>
      <c r="BM231" s="575">
        <v>1.4869736661148654</v>
      </c>
      <c r="BN231" s="575">
        <v>1.4835758910509831</v>
      </c>
      <c r="BO231" s="147"/>
      <c r="BP231" s="582">
        <v>0</v>
      </c>
      <c r="BQ231" s="582">
        <v>0</v>
      </c>
      <c r="BR231" s="582">
        <v>0</v>
      </c>
      <c r="BS231" s="582">
        <v>0</v>
      </c>
      <c r="BT231" s="582">
        <v>0</v>
      </c>
      <c r="BU231" s="582">
        <v>0</v>
      </c>
      <c r="BV231" s="582">
        <v>0</v>
      </c>
      <c r="BW231" s="582">
        <v>0</v>
      </c>
      <c r="BX231" s="582">
        <v>0</v>
      </c>
      <c r="BY231" s="582">
        <v>0</v>
      </c>
      <c r="BZ231" s="582">
        <v>0</v>
      </c>
      <c r="CA231" s="582">
        <v>0.27173605030017045</v>
      </c>
      <c r="CB231" s="582">
        <v>0.53904162151936008</v>
      </c>
      <c r="CC231" s="582">
        <v>0.53904162151936008</v>
      </c>
      <c r="CD231" s="582">
        <v>0.53904162151936008</v>
      </c>
      <c r="CE231" s="582">
        <v>0.53904162151936008</v>
      </c>
      <c r="CF231" s="582">
        <v>0.53904162151936008</v>
      </c>
      <c r="CG231" s="582">
        <v>0.53904162151936008</v>
      </c>
      <c r="CH231" s="582">
        <v>0.53904162151936008</v>
      </c>
      <c r="CI231" s="582">
        <v>0.53904162151936008</v>
      </c>
      <c r="CJ231" s="582">
        <v>0.53904162151936008</v>
      </c>
      <c r="CK231" s="582">
        <v>0.53904162151936008</v>
      </c>
      <c r="CL231" s="582">
        <v>0.53904162151936008</v>
      </c>
      <c r="CM231" s="582">
        <v>0.53904162151936008</v>
      </c>
      <c r="CN231" s="582">
        <v>0.53904162151936008</v>
      </c>
      <c r="CO231" s="582">
        <v>0.53904162151936008</v>
      </c>
      <c r="CP231" s="582">
        <v>0.53904162151936008</v>
      </c>
      <c r="CQ231" s="582">
        <v>0.53904162151936008</v>
      </c>
      <c r="CR231" s="582">
        <v>0.53904162151936008</v>
      </c>
      <c r="CS231" s="582">
        <v>0.53904162151936008</v>
      </c>
      <c r="CT231" s="218"/>
      <c r="CU231" s="582">
        <v>0</v>
      </c>
      <c r="CV231" s="582">
        <v>0</v>
      </c>
      <c r="CW231" s="582">
        <v>0</v>
      </c>
      <c r="CX231" s="582">
        <v>0</v>
      </c>
      <c r="CY231" s="582">
        <v>0</v>
      </c>
      <c r="CZ231" s="582">
        <v>0</v>
      </c>
      <c r="DA231" s="582">
        <v>0</v>
      </c>
      <c r="DB231" s="582">
        <v>0</v>
      </c>
      <c r="DC231" s="582">
        <v>0</v>
      </c>
      <c r="DD231" s="582">
        <v>0</v>
      </c>
      <c r="DE231" s="582">
        <v>0</v>
      </c>
      <c r="DF231" s="582">
        <v>0.18172321190218868</v>
      </c>
      <c r="DG231" s="582">
        <v>0.35692425352255819</v>
      </c>
      <c r="DH231" s="582">
        <v>0.35328841778541004</v>
      </c>
      <c r="DI231" s="582">
        <v>0.349652582048262</v>
      </c>
      <c r="DJ231" s="582">
        <v>0.3460167463111139</v>
      </c>
      <c r="DK231" s="582">
        <v>0.34253399839447729</v>
      </c>
      <c r="DL231" s="582">
        <v>0.33920433829835223</v>
      </c>
      <c r="DM231" s="582">
        <v>0.33610430993299445</v>
      </c>
      <c r="DN231" s="582">
        <v>0.33319564134327595</v>
      </c>
      <c r="DO231" s="582">
        <v>0.33059314839458043</v>
      </c>
      <c r="DP231" s="582">
        <v>0.32822028717665225</v>
      </c>
      <c r="DQ231" s="582">
        <v>0.32611532964461909</v>
      </c>
      <c r="DR231" s="582">
        <v>0.32427827579848117</v>
      </c>
      <c r="DS231" s="582">
        <v>0.32270912563823828</v>
      </c>
      <c r="DT231" s="582">
        <v>0.32129306329850693</v>
      </c>
      <c r="DU231" s="582">
        <v>0.32010663268954281</v>
      </c>
      <c r="DV231" s="582">
        <v>0.31911156185621808</v>
      </c>
      <c r="DW231" s="582">
        <v>0.318231306888277</v>
      </c>
      <c r="DX231" s="582">
        <v>0.3175041397408474</v>
      </c>
      <c r="DY231" s="147"/>
      <c r="DZ231" s="575">
        <v>0</v>
      </c>
      <c r="EA231" s="575">
        <v>0</v>
      </c>
      <c r="EB231" s="575">
        <v>0</v>
      </c>
      <c r="EC231" s="575">
        <v>0</v>
      </c>
      <c r="ED231" s="575">
        <v>0</v>
      </c>
      <c r="EE231" s="575">
        <v>0</v>
      </c>
      <c r="EF231" s="575">
        <v>0</v>
      </c>
      <c r="EG231" s="575">
        <v>0</v>
      </c>
      <c r="EH231" s="575">
        <v>0</v>
      </c>
      <c r="EI231" s="575">
        <v>0</v>
      </c>
      <c r="EJ231" s="575">
        <v>0</v>
      </c>
      <c r="EK231" s="575">
        <v>0.12578346103357771</v>
      </c>
      <c r="EL231" s="575">
        <v>0.2495161047676949</v>
      </c>
      <c r="EM231" s="575">
        <v>0.2495161047676949</v>
      </c>
      <c r="EN231" s="575">
        <v>0.2495161047676949</v>
      </c>
      <c r="EO231" s="575">
        <v>0.2495161047676949</v>
      </c>
      <c r="EP231" s="575">
        <v>0.2495161047676949</v>
      </c>
      <c r="EQ231" s="575">
        <v>0.2495161047676949</v>
      </c>
      <c r="ER231" s="575">
        <v>0.2495161047676949</v>
      </c>
      <c r="ES231" s="575">
        <v>0.2495161047676949</v>
      </c>
      <c r="ET231" s="575">
        <v>0.2495161047676949</v>
      </c>
      <c r="EU231" s="575">
        <v>0.2495161047676949</v>
      </c>
      <c r="EV231" s="575">
        <v>0.2495161047676949</v>
      </c>
      <c r="EW231" s="575">
        <v>0.2495161047676949</v>
      </c>
      <c r="EX231" s="575">
        <v>0.2495161047676949</v>
      </c>
      <c r="EY231" s="575">
        <v>0.2495161047676949</v>
      </c>
      <c r="EZ231" s="575">
        <v>0.2495161047676949</v>
      </c>
      <c r="FA231" s="575">
        <v>0.2495161047676949</v>
      </c>
      <c r="FB231" s="575">
        <v>0.2495161047676949</v>
      </c>
      <c r="FC231" s="575">
        <v>0.2495161047676949</v>
      </c>
      <c r="FD231" s="147"/>
      <c r="FE231" s="575">
        <v>0</v>
      </c>
      <c r="FF231" s="575">
        <v>0</v>
      </c>
      <c r="FG231" s="575">
        <v>0</v>
      </c>
      <c r="FH231" s="575">
        <v>0</v>
      </c>
      <c r="FI231" s="575">
        <v>0</v>
      </c>
      <c r="FJ231" s="575">
        <v>0</v>
      </c>
      <c r="FK231" s="575">
        <v>0</v>
      </c>
      <c r="FL231" s="575">
        <v>0</v>
      </c>
      <c r="FM231" s="575">
        <v>0</v>
      </c>
      <c r="FN231" s="575">
        <v>0</v>
      </c>
      <c r="FO231" s="575">
        <v>0</v>
      </c>
      <c r="FP231" s="575">
        <v>8.4117563782744056E-2</v>
      </c>
      <c r="FQ231" s="575">
        <v>0.16521609070751012</v>
      </c>
      <c r="FR231" s="575">
        <v>0.16353310458085199</v>
      </c>
      <c r="FS231" s="575">
        <v>0.16185011845419389</v>
      </c>
      <c r="FT231" s="575">
        <v>0.16016713232753579</v>
      </c>
      <c r="FU231" s="575">
        <v>0.15855500877463169</v>
      </c>
      <c r="FV231" s="575">
        <v>0.15701374779548166</v>
      </c>
      <c r="FW231" s="575">
        <v>0.15557878067696268</v>
      </c>
      <c r="FX231" s="575">
        <v>0.15423239177563616</v>
      </c>
      <c r="FY231" s="575">
        <v>0.15302772802181774</v>
      </c>
      <c r="FZ231" s="575">
        <v>0.15192935812863034</v>
      </c>
      <c r="GA231" s="575">
        <v>0.15095499773951249</v>
      </c>
      <c r="GB231" s="575">
        <v>0.1501046468544642</v>
      </c>
      <c r="GC231" s="575">
        <v>0.14937830547348546</v>
      </c>
      <c r="GD231" s="575">
        <v>0.14872282666626069</v>
      </c>
      <c r="GE231" s="575">
        <v>0.14817364171966699</v>
      </c>
      <c r="GF231" s="575">
        <v>0.14771303499026583</v>
      </c>
      <c r="GG231" s="575">
        <v>0.14730557519118018</v>
      </c>
      <c r="GH231" s="575">
        <v>0.14696897796584857</v>
      </c>
    </row>
    <row r="232" spans="1:190" ht="16" x14ac:dyDescent="0.15">
      <c r="B232" s="25"/>
      <c r="C232" s="25"/>
      <c r="D232" s="65"/>
      <c r="E232" s="25"/>
      <c r="F232" s="568"/>
      <c r="G232" s="568"/>
      <c r="H232" s="568"/>
      <c r="I232" s="568"/>
      <c r="J232" s="568"/>
      <c r="K232" s="568"/>
      <c r="L232" s="568"/>
      <c r="M232" s="568"/>
      <c r="N232" s="568"/>
      <c r="O232" s="568"/>
      <c r="P232" s="568"/>
      <c r="Q232" s="568"/>
      <c r="R232" s="568"/>
      <c r="S232" s="568"/>
      <c r="T232" s="568"/>
      <c r="U232" s="568"/>
      <c r="V232" s="568"/>
      <c r="W232" s="568"/>
      <c r="X232" s="568"/>
      <c r="Y232" s="568"/>
      <c r="Z232" s="568"/>
      <c r="AA232" s="568"/>
      <c r="AB232" s="568"/>
      <c r="AC232" s="568"/>
      <c r="AD232" s="568"/>
      <c r="AE232" s="568"/>
      <c r="AF232" s="568"/>
      <c r="AG232" s="568"/>
      <c r="AH232" s="568"/>
      <c r="AI232" s="568"/>
      <c r="AK232" s="569"/>
      <c r="AL232" s="569"/>
      <c r="AM232" s="569"/>
      <c r="AN232" s="569"/>
      <c r="AO232" s="569"/>
      <c r="AP232" s="569"/>
      <c r="AQ232" s="569"/>
      <c r="AR232" s="569"/>
      <c r="AS232" s="569"/>
      <c r="AT232" s="569"/>
      <c r="AU232" s="569"/>
      <c r="AV232" s="569"/>
      <c r="AW232" s="569"/>
      <c r="AX232" s="569"/>
      <c r="AY232" s="569"/>
      <c r="AZ232" s="569"/>
      <c r="BA232" s="569"/>
      <c r="BB232" s="569"/>
      <c r="BC232" s="569"/>
      <c r="BD232" s="569"/>
      <c r="BE232" s="569"/>
      <c r="BF232" s="569"/>
      <c r="BG232" s="569"/>
      <c r="BH232" s="569"/>
      <c r="BI232" s="569"/>
      <c r="BJ232" s="569"/>
      <c r="BK232" s="569"/>
      <c r="BL232" s="569"/>
      <c r="BM232" s="569"/>
      <c r="BN232" s="569"/>
      <c r="BP232" s="576"/>
      <c r="BQ232" s="576"/>
      <c r="BR232" s="576"/>
      <c r="BS232" s="576"/>
      <c r="BT232" s="576"/>
      <c r="BU232" s="576"/>
      <c r="BV232" s="576"/>
      <c r="BW232" s="576"/>
      <c r="BX232" s="576"/>
      <c r="BY232" s="576"/>
      <c r="BZ232" s="576"/>
      <c r="CA232" s="576"/>
      <c r="CB232" s="576"/>
      <c r="CC232" s="576"/>
      <c r="CD232" s="576"/>
      <c r="CE232" s="576"/>
      <c r="CF232" s="576"/>
      <c r="CG232" s="576"/>
      <c r="CH232" s="576"/>
      <c r="CI232" s="576"/>
      <c r="CJ232" s="576"/>
      <c r="CK232" s="576"/>
      <c r="CL232" s="576"/>
      <c r="CM232" s="576"/>
      <c r="CN232" s="576"/>
      <c r="CO232" s="576"/>
      <c r="CP232" s="576"/>
      <c r="CQ232" s="576"/>
      <c r="CR232" s="576"/>
      <c r="CS232" s="576"/>
      <c r="CU232" s="576"/>
      <c r="CV232" s="576"/>
      <c r="CW232" s="576"/>
      <c r="CX232" s="576"/>
      <c r="CY232" s="576"/>
      <c r="CZ232" s="576"/>
      <c r="DA232" s="576"/>
      <c r="DB232" s="576"/>
      <c r="DC232" s="576"/>
      <c r="DD232" s="576"/>
      <c r="DE232" s="576"/>
      <c r="DF232" s="576"/>
      <c r="DG232" s="576"/>
      <c r="DH232" s="576"/>
      <c r="DI232" s="576"/>
      <c r="DJ232" s="576"/>
      <c r="DK232" s="576"/>
      <c r="DL232" s="576"/>
      <c r="DM232" s="576"/>
      <c r="DN232" s="576"/>
      <c r="DO232" s="576"/>
      <c r="DP232" s="576"/>
      <c r="DQ232" s="576"/>
      <c r="DR232" s="576"/>
      <c r="DS232" s="576"/>
      <c r="DT232" s="576"/>
      <c r="DU232" s="576"/>
      <c r="DV232" s="576"/>
      <c r="DW232" s="576"/>
      <c r="DX232" s="576"/>
      <c r="DZ232" s="569"/>
      <c r="EA232" s="569"/>
      <c r="EB232" s="569"/>
      <c r="EC232" s="569"/>
      <c r="ED232" s="569"/>
      <c r="EE232" s="569"/>
      <c r="EF232" s="569"/>
      <c r="EG232" s="569"/>
      <c r="EH232" s="569"/>
      <c r="EI232" s="569"/>
      <c r="EJ232" s="569"/>
      <c r="EK232" s="569"/>
      <c r="EL232" s="569"/>
      <c r="EM232" s="569"/>
      <c r="EN232" s="569"/>
      <c r="EO232" s="569"/>
      <c r="EP232" s="569"/>
      <c r="EQ232" s="569"/>
      <c r="ER232" s="569"/>
      <c r="ES232" s="569"/>
      <c r="ET232" s="569"/>
      <c r="EU232" s="569"/>
      <c r="EV232" s="569"/>
      <c r="EW232" s="569"/>
      <c r="EX232" s="569"/>
      <c r="EY232" s="569"/>
      <c r="EZ232" s="569"/>
      <c r="FA232" s="569"/>
      <c r="FB232" s="569"/>
      <c r="FC232" s="569"/>
      <c r="FE232" s="569"/>
      <c r="FF232" s="569"/>
      <c r="FG232" s="569"/>
      <c r="FH232" s="569"/>
      <c r="FI232" s="569"/>
      <c r="FJ232" s="569"/>
      <c r="FK232" s="569"/>
      <c r="FL232" s="569"/>
      <c r="FM232" s="569"/>
      <c r="FN232" s="569"/>
      <c r="FO232" s="569"/>
      <c r="FP232" s="569"/>
      <c r="FQ232" s="569"/>
      <c r="FR232" s="569"/>
      <c r="FS232" s="569"/>
      <c r="FT232" s="569"/>
      <c r="FU232" s="569"/>
      <c r="FV232" s="569"/>
      <c r="FW232" s="569"/>
      <c r="FX232" s="569"/>
      <c r="FY232" s="569"/>
      <c r="FZ232" s="569"/>
      <c r="GA232" s="569"/>
      <c r="GB232" s="569"/>
      <c r="GC232" s="569"/>
      <c r="GD232" s="569"/>
      <c r="GE232" s="569"/>
      <c r="GF232" s="569"/>
      <c r="GG232" s="569"/>
      <c r="GH232" s="569"/>
    </row>
    <row r="233" spans="1:190" x14ac:dyDescent="0.15"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</row>
    <row r="234" spans="1:190" x14ac:dyDescent="0.15"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</row>
    <row r="235" spans="1:190" x14ac:dyDescent="0.15"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</row>
    <row r="236" spans="1:190" x14ac:dyDescent="0.15"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</row>
    <row r="237" spans="1:190" x14ac:dyDescent="0.15"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</row>
    <row r="238" spans="1:190" x14ac:dyDescent="0.15"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</row>
    <row r="239" spans="1:190" x14ac:dyDescent="0.15"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</row>
    <row r="240" spans="1:190" x14ac:dyDescent="0.15"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</row>
    <row r="241" spans="6:35" x14ac:dyDescent="0.15"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</row>
    <row r="242" spans="6:35" x14ac:dyDescent="0.15"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</row>
    <row r="243" spans="6:35" x14ac:dyDescent="0.15"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</row>
    <row r="244" spans="6:35" x14ac:dyDescent="0.15"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</row>
    <row r="245" spans="6:35" x14ac:dyDescent="0.15"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</row>
    <row r="246" spans="6:35" x14ac:dyDescent="0.15"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</row>
    <row r="247" spans="6:35" x14ac:dyDescent="0.15"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</row>
    <row r="248" spans="6:35" x14ac:dyDescent="0.15"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</row>
    <row r="249" spans="6:35" x14ac:dyDescent="0.15"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</row>
    <row r="250" spans="6:35" x14ac:dyDescent="0.15"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</row>
    <row r="251" spans="6:35" x14ac:dyDescent="0.15"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</row>
    <row r="252" spans="6:35" x14ac:dyDescent="0.15"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</row>
    <row r="253" spans="6:35" x14ac:dyDescent="0.15"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</row>
    <row r="254" spans="6:35" x14ac:dyDescent="0.15"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</row>
    <row r="255" spans="6:35" x14ac:dyDescent="0.15"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</row>
    <row r="256" spans="6:35" x14ac:dyDescent="0.15"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</row>
    <row r="257" spans="6:35" x14ac:dyDescent="0.15"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</row>
    <row r="258" spans="6:35" x14ac:dyDescent="0.15"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</row>
    <row r="259" spans="6:35" x14ac:dyDescent="0.15"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</row>
    <row r="260" spans="6:35" x14ac:dyDescent="0.15"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</row>
    <row r="261" spans="6:35" x14ac:dyDescent="0.15"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</row>
    <row r="262" spans="6:35" x14ac:dyDescent="0.15"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</row>
    <row r="263" spans="6:35" x14ac:dyDescent="0.15"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</row>
    <row r="264" spans="6:35" x14ac:dyDescent="0.15"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</row>
    <row r="265" spans="6:35" x14ac:dyDescent="0.15"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</row>
    <row r="266" spans="6:35" x14ac:dyDescent="0.15"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</row>
    <row r="267" spans="6:35" x14ac:dyDescent="0.15"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</row>
    <row r="268" spans="6:35" x14ac:dyDescent="0.15"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</row>
    <row r="269" spans="6:35" x14ac:dyDescent="0.15"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</row>
    <row r="270" spans="6:35" x14ac:dyDescent="0.15"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</row>
    <row r="271" spans="6:35" x14ac:dyDescent="0.15"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</row>
    <row r="272" spans="6:35" x14ac:dyDescent="0.15"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</row>
    <row r="273" spans="6:35" x14ac:dyDescent="0.15"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</row>
    <row r="274" spans="6:35" x14ac:dyDescent="0.15"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</row>
    <row r="275" spans="6:35" x14ac:dyDescent="0.15"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</row>
    <row r="276" spans="6:35" x14ac:dyDescent="0.15"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</row>
    <row r="277" spans="6:35" x14ac:dyDescent="0.15"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</row>
    <row r="278" spans="6:35" x14ac:dyDescent="0.15"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</row>
    <row r="279" spans="6:35" x14ac:dyDescent="0.15"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</row>
    <row r="280" spans="6:35" x14ac:dyDescent="0.15"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</row>
    <row r="281" spans="6:35" x14ac:dyDescent="0.15"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</row>
    <row r="282" spans="6:35" x14ac:dyDescent="0.15"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</row>
    <row r="283" spans="6:35" x14ac:dyDescent="0.15"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</row>
    <row r="284" spans="6:35" x14ac:dyDescent="0.15"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</row>
    <row r="285" spans="6:35" x14ac:dyDescent="0.15"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</row>
    <row r="286" spans="6:35" x14ac:dyDescent="0.15"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</row>
    <row r="287" spans="6:35" x14ac:dyDescent="0.15"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</row>
    <row r="288" spans="6:35" x14ac:dyDescent="0.15"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</row>
    <row r="289" spans="6:35" x14ac:dyDescent="0.15"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</row>
    <row r="290" spans="6:35" x14ac:dyDescent="0.15"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</row>
    <row r="291" spans="6:35" x14ac:dyDescent="0.15"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</row>
    <row r="292" spans="6:35" x14ac:dyDescent="0.15"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</row>
    <row r="293" spans="6:35" x14ac:dyDescent="0.15"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</row>
    <row r="294" spans="6:35" x14ac:dyDescent="0.15"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</row>
    <row r="295" spans="6:35" x14ac:dyDescent="0.15"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</row>
    <row r="296" spans="6:35" x14ac:dyDescent="0.15"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</row>
    <row r="297" spans="6:35" x14ac:dyDescent="0.15"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</row>
    <row r="298" spans="6:35" x14ac:dyDescent="0.15"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</row>
    <row r="299" spans="6:35" x14ac:dyDescent="0.15"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</row>
    <row r="300" spans="6:35" x14ac:dyDescent="0.15"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</row>
    <row r="301" spans="6:35" x14ac:dyDescent="0.15"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</row>
    <row r="302" spans="6:35" x14ac:dyDescent="0.15"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</row>
    <row r="303" spans="6:35" x14ac:dyDescent="0.15"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</row>
    <row r="304" spans="6:35" x14ac:dyDescent="0.15"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</row>
    <row r="305" spans="6:35" x14ac:dyDescent="0.15"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</row>
    <row r="306" spans="6:35" x14ac:dyDescent="0.15"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</row>
    <row r="307" spans="6:35" x14ac:dyDescent="0.15"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</row>
    <row r="308" spans="6:35" x14ac:dyDescent="0.15"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</row>
    <row r="309" spans="6:35" x14ac:dyDescent="0.15"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</row>
    <row r="310" spans="6:35" x14ac:dyDescent="0.15"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</row>
    <row r="311" spans="6:35" x14ac:dyDescent="0.15"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</row>
    <row r="312" spans="6:35" x14ac:dyDescent="0.15"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</row>
    <row r="313" spans="6:35" x14ac:dyDescent="0.15"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</row>
    <row r="314" spans="6:35" x14ac:dyDescent="0.15"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</row>
    <row r="315" spans="6:35" x14ac:dyDescent="0.15"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</row>
    <row r="316" spans="6:35" x14ac:dyDescent="0.15"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</row>
    <row r="317" spans="6:35" x14ac:dyDescent="0.15"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</row>
    <row r="318" spans="6:35" x14ac:dyDescent="0.15"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</row>
    <row r="319" spans="6:35" x14ac:dyDescent="0.15"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</row>
    <row r="320" spans="6:35" x14ac:dyDescent="0.15"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</row>
    <row r="321" spans="6:35" x14ac:dyDescent="0.15"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</row>
    <row r="322" spans="6:35" x14ac:dyDescent="0.15"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</row>
    <row r="323" spans="6:35" x14ac:dyDescent="0.15"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</row>
    <row r="324" spans="6:35" x14ac:dyDescent="0.15"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</row>
    <row r="325" spans="6:35" x14ac:dyDescent="0.15"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</row>
    <row r="326" spans="6:35" x14ac:dyDescent="0.15"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</row>
    <row r="327" spans="6:35" x14ac:dyDescent="0.15"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</row>
    <row r="328" spans="6:35" x14ac:dyDescent="0.15"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</row>
    <row r="329" spans="6:35" x14ac:dyDescent="0.15"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</row>
    <row r="330" spans="6:35" x14ac:dyDescent="0.15"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</row>
    <row r="331" spans="6:35" x14ac:dyDescent="0.15"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</row>
    <row r="332" spans="6:35" x14ac:dyDescent="0.15"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</row>
    <row r="333" spans="6:35" x14ac:dyDescent="0.15"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</row>
    <row r="334" spans="6:35" x14ac:dyDescent="0.15"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</row>
    <row r="335" spans="6:35" x14ac:dyDescent="0.15"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</row>
    <row r="336" spans="6:35" x14ac:dyDescent="0.15"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</row>
    <row r="337" spans="6:35" x14ac:dyDescent="0.15"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</row>
    <row r="338" spans="6:35" x14ac:dyDescent="0.15"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</row>
    <row r="339" spans="6:35" x14ac:dyDescent="0.15"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</row>
    <row r="340" spans="6:35" x14ac:dyDescent="0.15"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</row>
    <row r="341" spans="6:35" x14ac:dyDescent="0.15"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</row>
    <row r="342" spans="6:35" x14ac:dyDescent="0.15"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</row>
    <row r="343" spans="6:35" x14ac:dyDescent="0.15"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</row>
    <row r="344" spans="6:35" x14ac:dyDescent="0.15"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</row>
    <row r="345" spans="6:35" x14ac:dyDescent="0.15"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</row>
    <row r="346" spans="6:35" x14ac:dyDescent="0.15"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</row>
    <row r="347" spans="6:35" x14ac:dyDescent="0.15"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</row>
    <row r="348" spans="6:35" x14ac:dyDescent="0.15"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</row>
    <row r="349" spans="6:35" x14ac:dyDescent="0.15"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</row>
    <row r="350" spans="6:35" x14ac:dyDescent="0.15"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</row>
    <row r="351" spans="6:35" x14ac:dyDescent="0.15"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</row>
    <row r="352" spans="6:35" x14ac:dyDescent="0.15"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</row>
    <row r="353" spans="6:35" x14ac:dyDescent="0.15"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</row>
    <row r="354" spans="6:35" x14ac:dyDescent="0.15"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</row>
    <row r="355" spans="6:35" x14ac:dyDescent="0.15"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</row>
    <row r="356" spans="6:35" x14ac:dyDescent="0.15"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</row>
    <row r="357" spans="6:35" x14ac:dyDescent="0.15"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</row>
    <row r="358" spans="6:35" x14ac:dyDescent="0.15"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</row>
    <row r="359" spans="6:35" x14ac:dyDescent="0.15"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</row>
    <row r="360" spans="6:35" x14ac:dyDescent="0.15"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</row>
    <row r="361" spans="6:35" x14ac:dyDescent="0.15"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</row>
    <row r="362" spans="6:35" x14ac:dyDescent="0.15"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</row>
    <row r="363" spans="6:35" x14ac:dyDescent="0.15"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</row>
    <row r="364" spans="6:35" x14ac:dyDescent="0.15"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</row>
    <row r="365" spans="6:35" x14ac:dyDescent="0.15"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</row>
    <row r="366" spans="6:35" x14ac:dyDescent="0.15"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</row>
    <row r="367" spans="6:35" x14ac:dyDescent="0.15"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</row>
    <row r="368" spans="6:35" x14ac:dyDescent="0.15"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</row>
    <row r="369" spans="6:35" x14ac:dyDescent="0.15"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</row>
    <row r="370" spans="6:35" x14ac:dyDescent="0.15"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</row>
    <row r="371" spans="6:35" x14ac:dyDescent="0.15"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</row>
    <row r="372" spans="6:35" x14ac:dyDescent="0.15"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</row>
    <row r="373" spans="6:35" x14ac:dyDescent="0.15"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</row>
    <row r="374" spans="6:35" x14ac:dyDescent="0.15"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</row>
    <row r="375" spans="6:35" x14ac:dyDescent="0.15"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</row>
    <row r="376" spans="6:35" x14ac:dyDescent="0.15"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</row>
    <row r="377" spans="6:35" x14ac:dyDescent="0.15"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</row>
    <row r="378" spans="6:35" x14ac:dyDescent="0.15"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</row>
    <row r="379" spans="6:35" x14ac:dyDescent="0.15"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</row>
    <row r="380" spans="6:35" x14ac:dyDescent="0.15"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</row>
    <row r="381" spans="6:35" x14ac:dyDescent="0.15"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</row>
    <row r="382" spans="6:35" x14ac:dyDescent="0.15"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</row>
    <row r="383" spans="6:35" x14ac:dyDescent="0.15"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</row>
    <row r="384" spans="6:35" x14ac:dyDescent="0.15"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</row>
    <row r="385" spans="6:35" x14ac:dyDescent="0.15"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</row>
    <row r="386" spans="6:35" x14ac:dyDescent="0.15"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</row>
    <row r="387" spans="6:35" x14ac:dyDescent="0.15"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</row>
    <row r="388" spans="6:35" x14ac:dyDescent="0.15"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</row>
    <row r="389" spans="6:35" x14ac:dyDescent="0.15"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</row>
    <row r="390" spans="6:35" x14ac:dyDescent="0.15"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</row>
    <row r="391" spans="6:35" x14ac:dyDescent="0.15"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</row>
    <row r="392" spans="6:35" x14ac:dyDescent="0.15"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</row>
    <row r="393" spans="6:35" x14ac:dyDescent="0.15"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</row>
    <row r="394" spans="6:35" x14ac:dyDescent="0.15"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</row>
    <row r="395" spans="6:35" x14ac:dyDescent="0.15"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</row>
    <row r="396" spans="6:35" x14ac:dyDescent="0.15"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</row>
    <row r="397" spans="6:35" x14ac:dyDescent="0.15"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</row>
    <row r="398" spans="6:35" x14ac:dyDescent="0.15"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</row>
    <row r="399" spans="6:35" x14ac:dyDescent="0.15"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</row>
    <row r="400" spans="6:35" x14ac:dyDescent="0.15"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</row>
    <row r="401" spans="6:35" x14ac:dyDescent="0.15"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</row>
    <row r="402" spans="6:35" x14ac:dyDescent="0.15"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</row>
    <row r="403" spans="6:35" x14ac:dyDescent="0.15"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</row>
    <row r="404" spans="6:35" x14ac:dyDescent="0.15"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</row>
    <row r="405" spans="6:35" x14ac:dyDescent="0.15"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</row>
    <row r="406" spans="6:35" x14ac:dyDescent="0.15"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</row>
    <row r="407" spans="6:35" x14ac:dyDescent="0.15"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</row>
    <row r="408" spans="6:35" x14ac:dyDescent="0.15"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</row>
    <row r="409" spans="6:35" x14ac:dyDescent="0.15"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</row>
    <row r="410" spans="6:35" x14ac:dyDescent="0.15"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</row>
    <row r="411" spans="6:35" x14ac:dyDescent="0.15"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</row>
    <row r="412" spans="6:35" x14ac:dyDescent="0.15"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</row>
    <row r="413" spans="6:35" x14ac:dyDescent="0.15"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</row>
    <row r="414" spans="6:35" x14ac:dyDescent="0.15"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</row>
    <row r="415" spans="6:35" x14ac:dyDescent="0.15"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</row>
    <row r="416" spans="6:35" x14ac:dyDescent="0.15"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</row>
    <row r="417" spans="6:35" x14ac:dyDescent="0.15"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</row>
    <row r="418" spans="6:35" x14ac:dyDescent="0.15"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</row>
    <row r="419" spans="6:35" x14ac:dyDescent="0.15"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</row>
    <row r="420" spans="6:35" x14ac:dyDescent="0.15"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</row>
    <row r="421" spans="6:35" x14ac:dyDescent="0.15"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</row>
    <row r="422" spans="6:35" x14ac:dyDescent="0.15"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</row>
    <row r="423" spans="6:35" x14ac:dyDescent="0.15"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</row>
    <row r="424" spans="6:35" x14ac:dyDescent="0.15"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</row>
    <row r="425" spans="6:35" x14ac:dyDescent="0.15"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</row>
    <row r="426" spans="6:35" x14ac:dyDescent="0.15"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</row>
    <row r="427" spans="6:35" x14ac:dyDescent="0.15"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</row>
    <row r="428" spans="6:35" x14ac:dyDescent="0.15"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</row>
    <row r="429" spans="6:35" x14ac:dyDescent="0.15"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</row>
    <row r="430" spans="6:35" x14ac:dyDescent="0.15"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</row>
    <row r="431" spans="6:35" x14ac:dyDescent="0.15"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</row>
    <row r="432" spans="6:35" x14ac:dyDescent="0.15"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</row>
    <row r="433" spans="6:35" x14ac:dyDescent="0.15"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</row>
    <row r="434" spans="6:35" x14ac:dyDescent="0.15"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</row>
    <row r="435" spans="6:35" x14ac:dyDescent="0.15"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</row>
    <row r="436" spans="6:35" x14ac:dyDescent="0.15"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</row>
    <row r="437" spans="6:35" x14ac:dyDescent="0.15"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</row>
    <row r="438" spans="6:35" x14ac:dyDescent="0.15"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</row>
    <row r="439" spans="6:35" x14ac:dyDescent="0.15"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</row>
    <row r="440" spans="6:35" x14ac:dyDescent="0.15"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</row>
    <row r="441" spans="6:35" x14ac:dyDescent="0.15"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</row>
    <row r="442" spans="6:35" x14ac:dyDescent="0.15"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</row>
    <row r="443" spans="6:35" x14ac:dyDescent="0.15"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</row>
    <row r="444" spans="6:35" x14ac:dyDescent="0.15"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</row>
    <row r="445" spans="6:35" x14ac:dyDescent="0.15"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</row>
    <row r="446" spans="6:35" x14ac:dyDescent="0.15"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</row>
    <row r="447" spans="6:35" x14ac:dyDescent="0.15"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</row>
    <row r="448" spans="6:35" x14ac:dyDescent="0.15"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</row>
    <row r="449" spans="6:35" x14ac:dyDescent="0.15"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</row>
    <row r="450" spans="6:35" x14ac:dyDescent="0.15"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</row>
    <row r="451" spans="6:35" x14ac:dyDescent="0.15"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</row>
    <row r="452" spans="6:35" x14ac:dyDescent="0.15"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</row>
    <row r="453" spans="6:35" x14ac:dyDescent="0.15"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</row>
    <row r="454" spans="6:35" x14ac:dyDescent="0.15"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</row>
    <row r="455" spans="6:35" x14ac:dyDescent="0.15"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</row>
    <row r="456" spans="6:35" x14ac:dyDescent="0.15"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</row>
    <row r="457" spans="6:35" x14ac:dyDescent="0.15"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</row>
    <row r="458" spans="6:35" x14ac:dyDescent="0.15"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</row>
    <row r="459" spans="6:35" x14ac:dyDescent="0.15"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</row>
    <row r="460" spans="6:35" x14ac:dyDescent="0.15"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</row>
    <row r="461" spans="6:35" x14ac:dyDescent="0.15"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</row>
    <row r="462" spans="6:35" x14ac:dyDescent="0.15"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</row>
    <row r="463" spans="6:35" x14ac:dyDescent="0.15"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</row>
    <row r="464" spans="6:35" x14ac:dyDescent="0.15"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</row>
    <row r="465" spans="6:35" x14ac:dyDescent="0.15"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</row>
    <row r="466" spans="6:35" x14ac:dyDescent="0.15"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</row>
    <row r="467" spans="6:35" x14ac:dyDescent="0.15"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</row>
    <row r="468" spans="6:35" x14ac:dyDescent="0.15"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</row>
    <row r="469" spans="6:35" x14ac:dyDescent="0.15"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</row>
    <row r="470" spans="6:35" x14ac:dyDescent="0.15"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</row>
    <row r="471" spans="6:35" x14ac:dyDescent="0.15"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</row>
    <row r="472" spans="6:35" x14ac:dyDescent="0.15"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</row>
    <row r="473" spans="6:35" x14ac:dyDescent="0.15"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</row>
    <row r="474" spans="6:35" x14ac:dyDescent="0.15"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</row>
    <row r="475" spans="6:35" x14ac:dyDescent="0.15"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</row>
    <row r="476" spans="6:35" x14ac:dyDescent="0.15"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</row>
    <row r="477" spans="6:35" x14ac:dyDescent="0.15"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</row>
    <row r="478" spans="6:35" x14ac:dyDescent="0.15"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</row>
    <row r="479" spans="6:35" x14ac:dyDescent="0.15"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</row>
    <row r="480" spans="6:35" x14ac:dyDescent="0.15"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</row>
    <row r="481" spans="6:35" x14ac:dyDescent="0.15"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</row>
    <row r="482" spans="6:35" x14ac:dyDescent="0.15"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</row>
    <row r="483" spans="6:35" x14ac:dyDescent="0.15"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</row>
    <row r="484" spans="6:35" x14ac:dyDescent="0.15"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</row>
    <row r="485" spans="6:35" x14ac:dyDescent="0.15"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</row>
    <row r="486" spans="6:35" x14ac:dyDescent="0.15"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</row>
    <row r="487" spans="6:35" x14ac:dyDescent="0.15"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</row>
    <row r="488" spans="6:35" x14ac:dyDescent="0.15"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</row>
    <row r="489" spans="6:35" x14ac:dyDescent="0.15"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</row>
    <row r="490" spans="6:35" x14ac:dyDescent="0.15"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</row>
    <row r="491" spans="6:35" x14ac:dyDescent="0.15"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</row>
    <row r="492" spans="6:35" x14ac:dyDescent="0.15"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</row>
    <row r="493" spans="6:35" x14ac:dyDescent="0.15"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</row>
    <row r="494" spans="6:35" x14ac:dyDescent="0.15"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</row>
  </sheetData>
  <conditionalFormatting sqref="AJ9:AJ44 BO9:BO44 CT9:CT44 DY9:DY44 FD9:FD44 FD113:FD144 DY113:DY144 CT113:CT144 BO113:BO144 AJ113:AJ144 FD46:FD73 DY46:DY73 CT46:CT73 BO46:BO73 AJ46:AJ73">
    <cfRule type="cellIs" dxfId="28" priority="2622" operator="equal">
      <formula>0</formula>
    </cfRule>
  </conditionalFormatting>
  <conditionalFormatting sqref="AJ145:AJ172 BO145:BO172 CT145:CT172 DY145:DY172 FD145:FD172">
    <cfRule type="cellIs" dxfId="27" priority="2564" operator="equal">
      <formula>0</formula>
    </cfRule>
  </conditionalFormatting>
  <conditionalFormatting sqref="AJ173:AJ200 BO173:BO200 CT173:CT200 DY173:DY200 FD173:FD200">
    <cfRule type="cellIs" dxfId="26" priority="2563" operator="equal">
      <formula>0</formula>
    </cfRule>
  </conditionalFormatting>
  <conditionalFormatting sqref="AJ201:AJ207 BO201:BO207 CT201:CT207 DY201:DY207 FD201:FD207">
    <cfRule type="cellIs" dxfId="25" priority="2562" operator="equal">
      <formula>0</formula>
    </cfRule>
  </conditionalFormatting>
  <conditionalFormatting sqref="AJ208:AJ210 BO208:BO210 CT208:CT210 DY208:DY210 FD208:FD210">
    <cfRule type="cellIs" dxfId="24" priority="2561" operator="equal">
      <formula>0</formula>
    </cfRule>
  </conditionalFormatting>
  <conditionalFormatting sqref="AJ45 BO45 CT45 DY45 FD45">
    <cfRule type="cellIs" dxfId="23" priority="2449" operator="equal">
      <formula>0</formula>
    </cfRule>
  </conditionalFormatting>
  <conditionalFormatting sqref="AJ211 BO211 CT211 DY211 FD211">
    <cfRule type="cellIs" dxfId="22" priority="2333" operator="equal">
      <formula>0</formula>
    </cfRule>
  </conditionalFormatting>
  <conditionalFormatting sqref="AJ212 BO212 CT212 DY212 FD212">
    <cfRule type="cellIs" dxfId="21" priority="2322" operator="equal">
      <formula>0</formula>
    </cfRule>
  </conditionalFormatting>
  <conditionalFormatting sqref="AJ213 BO213 CT213 DY213 FD213">
    <cfRule type="cellIs" dxfId="20" priority="2311" operator="equal">
      <formula>0</formula>
    </cfRule>
  </conditionalFormatting>
  <conditionalFormatting sqref="AJ214 BO214 CT214 DY214 FD214">
    <cfRule type="cellIs" dxfId="19" priority="2300" operator="equal">
      <formula>0</formula>
    </cfRule>
  </conditionalFormatting>
  <conditionalFormatting sqref="AJ215 BO215 CT215 DY215 FD215">
    <cfRule type="cellIs" dxfId="18" priority="2289" operator="equal">
      <formula>0</formula>
    </cfRule>
  </conditionalFormatting>
  <conditionalFormatting sqref="AJ216 BO216 CT216 DY216 FD216">
    <cfRule type="cellIs" dxfId="17" priority="2278" operator="equal">
      <formula>0</formula>
    </cfRule>
  </conditionalFormatting>
  <conditionalFormatting sqref="AJ217 BO217 CT217 DY217 FD217">
    <cfRule type="cellIs" dxfId="16" priority="2267" operator="equal">
      <formula>0</formula>
    </cfRule>
  </conditionalFormatting>
  <conditionalFormatting sqref="AJ218 BO218 CT218 DY218 FD218">
    <cfRule type="cellIs" dxfId="15" priority="2256" operator="equal">
      <formula>0</formula>
    </cfRule>
  </conditionalFormatting>
  <conditionalFormatting sqref="AJ219 BO219 CT219 DY219 FD219">
    <cfRule type="cellIs" dxfId="14" priority="2245" operator="equal">
      <formula>0</formula>
    </cfRule>
  </conditionalFormatting>
  <conditionalFormatting sqref="AJ221 BO221 CT221 DY221 FD221">
    <cfRule type="cellIs" dxfId="13" priority="2234" operator="equal">
      <formula>0</formula>
    </cfRule>
  </conditionalFormatting>
  <conditionalFormatting sqref="AJ222 BO222 CT222 DY222 FD222">
    <cfRule type="cellIs" dxfId="12" priority="2223" operator="equal">
      <formula>0</formula>
    </cfRule>
  </conditionalFormatting>
  <conditionalFormatting sqref="AJ223 BO223 CT223 DY223 FD223">
    <cfRule type="cellIs" dxfId="11" priority="2212" operator="equal">
      <formula>0</formula>
    </cfRule>
  </conditionalFormatting>
  <conditionalFormatting sqref="AJ224 BO224 CT224 DY224 FD224">
    <cfRule type="cellIs" dxfId="10" priority="2201" operator="equal">
      <formula>0</formula>
    </cfRule>
  </conditionalFormatting>
  <conditionalFormatting sqref="AJ225 BO225 CT225 DY225 FD225">
    <cfRule type="cellIs" dxfId="9" priority="2190" operator="equal">
      <formula>0</formula>
    </cfRule>
  </conditionalFormatting>
  <conditionalFormatting sqref="AJ228 BO228 CT228 DY228 FD228">
    <cfRule type="cellIs" dxfId="8" priority="2179" operator="equal">
      <formula>0</formula>
    </cfRule>
  </conditionalFormatting>
  <conditionalFormatting sqref="AJ229 BO229 CT229 DY229 FD229">
    <cfRule type="cellIs" dxfId="7" priority="2168" operator="equal">
      <formula>0</formula>
    </cfRule>
  </conditionalFormatting>
  <conditionalFormatting sqref="AJ230 BO230 CT230 DY230 FD230">
    <cfRule type="cellIs" dxfId="6" priority="2157" operator="equal">
      <formula>0</formula>
    </cfRule>
  </conditionalFormatting>
  <conditionalFormatting sqref="AJ231 BO231 CT231 DY231 FD231">
    <cfRule type="cellIs" dxfId="5" priority="2146" operator="equal">
      <formula>0</formula>
    </cfRule>
  </conditionalFormatting>
  <conditionalFormatting sqref="AJ226 BO226 CT226 DY226 FD226">
    <cfRule type="cellIs" dxfId="4" priority="679" operator="equal">
      <formula>0</formula>
    </cfRule>
  </conditionalFormatting>
  <conditionalFormatting sqref="AJ227 BO227 CT227 DY227 FD227">
    <cfRule type="cellIs" dxfId="3" priority="668" operator="equal">
      <formula>0</formula>
    </cfRule>
  </conditionalFormatting>
  <conditionalFormatting sqref="AJ220 BO220 CT220 DY220 FD220">
    <cfRule type="cellIs" dxfId="2" priority="649" operator="equal">
      <formula>0</formula>
    </cfRule>
  </conditionalFormatting>
  <conditionalFormatting sqref="AJ74 BO74 CT74 DY74 FD74">
    <cfRule type="cellIs" dxfId="1" priority="480" operator="equal">
      <formula>0</formula>
    </cfRule>
  </conditionalFormatting>
  <conditionalFormatting sqref="AJ75:AJ112 BO75:BO112 CT75:CT112 DY75:DY112 FD75:FD112">
    <cfRule type="cellIs" dxfId="0" priority="470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tabColor rgb="FFFFFF00"/>
  </sheetPr>
  <dimension ref="A1:FP177"/>
  <sheetViews>
    <sheetView zoomScale="90" zoomScaleNormal="90" zoomScalePageLayoutView="90" workbookViewId="0">
      <pane xSplit="3" ySplit="3" topLeftCell="G80" activePane="bottomRight" state="frozen"/>
      <selection pane="topRight" activeCell="D1" sqref="D1"/>
      <selection pane="bottomLeft" activeCell="A4" sqref="A4"/>
      <selection pane="bottomRight" activeCell="J86" sqref="J86"/>
    </sheetView>
  </sheetViews>
  <sheetFormatPr baseColWidth="10" defaultColWidth="8.83203125" defaultRowHeight="15" x14ac:dyDescent="0.2"/>
  <cols>
    <col min="1" max="1" width="7.33203125" style="678" customWidth="1"/>
    <col min="2" max="2" width="12.6640625" style="678" customWidth="1"/>
    <col min="3" max="3" width="57.5" style="678" customWidth="1"/>
    <col min="4" max="4" width="11.1640625" style="678" customWidth="1"/>
    <col min="5" max="9" width="8.83203125" style="678"/>
    <col min="10" max="10" width="11.5" style="678" customWidth="1"/>
    <col min="11" max="11" width="10.1640625" style="678" customWidth="1"/>
    <col min="12" max="12" width="14" style="678" customWidth="1"/>
    <col min="13" max="14" width="8.83203125" style="678"/>
    <col min="15" max="15" width="11" style="678" customWidth="1"/>
    <col min="16" max="16" width="10.1640625" style="678" customWidth="1"/>
    <col min="17" max="18" width="8.83203125" style="678"/>
    <col min="19" max="110" width="5.6640625" style="678" customWidth="1"/>
    <col min="111" max="111" width="5.5" style="678" customWidth="1"/>
    <col min="112" max="141" width="10.6640625" style="678" customWidth="1"/>
    <col min="142" max="142" width="8.83203125" style="678"/>
    <col min="143" max="147" width="8.33203125" style="678" customWidth="1"/>
    <col min="148" max="157" width="7.33203125" style="678" customWidth="1"/>
    <col min="158" max="172" width="4.83203125" style="678" bestFit="1" customWidth="1"/>
    <col min="173" max="16384" width="8.83203125" style="678"/>
  </cols>
  <sheetData>
    <row r="1" spans="1:172" x14ac:dyDescent="0.2">
      <c r="B1" s="699">
        <v>1</v>
      </c>
      <c r="C1" s="699">
        <v>2</v>
      </c>
      <c r="D1" s="699">
        <v>3</v>
      </c>
      <c r="E1" s="699">
        <v>4</v>
      </c>
      <c r="F1" s="699">
        <v>5</v>
      </c>
      <c r="G1" s="699">
        <v>6</v>
      </c>
      <c r="H1" s="699">
        <v>7</v>
      </c>
      <c r="I1" s="699">
        <v>8</v>
      </c>
      <c r="J1" s="699">
        <v>9</v>
      </c>
      <c r="K1" s="699">
        <v>10</v>
      </c>
      <c r="L1" s="699">
        <v>11</v>
      </c>
      <c r="M1" s="699">
        <v>12</v>
      </c>
      <c r="N1" s="699">
        <v>13</v>
      </c>
      <c r="O1" s="699">
        <v>14</v>
      </c>
      <c r="P1" s="699">
        <v>15</v>
      </c>
      <c r="Q1" s="699">
        <v>16</v>
      </c>
      <c r="R1" s="699">
        <v>17</v>
      </c>
      <c r="S1" s="699">
        <v>52</v>
      </c>
      <c r="T1" s="699">
        <v>53</v>
      </c>
      <c r="U1" s="699">
        <v>54</v>
      </c>
      <c r="V1" s="699">
        <v>55</v>
      </c>
      <c r="W1" s="699">
        <v>56</v>
      </c>
      <c r="X1" s="699">
        <v>57</v>
      </c>
      <c r="Y1" s="699">
        <v>58</v>
      </c>
      <c r="Z1" s="699">
        <v>59</v>
      </c>
      <c r="AA1" s="699">
        <v>60</v>
      </c>
      <c r="AB1" s="699">
        <v>61</v>
      </c>
      <c r="AC1" s="699">
        <v>62</v>
      </c>
      <c r="AD1" s="699">
        <v>63</v>
      </c>
      <c r="AE1" s="699">
        <v>64</v>
      </c>
      <c r="AF1" s="699">
        <v>65</v>
      </c>
      <c r="AG1" s="699">
        <v>66</v>
      </c>
      <c r="AH1" s="699">
        <v>67</v>
      </c>
      <c r="AI1" s="699">
        <v>68</v>
      </c>
      <c r="AJ1" s="699">
        <v>69</v>
      </c>
      <c r="AK1" s="699">
        <v>70</v>
      </c>
      <c r="AL1" s="699">
        <v>71</v>
      </c>
      <c r="AM1" s="699">
        <v>72</v>
      </c>
      <c r="AN1" s="699">
        <v>73</v>
      </c>
      <c r="AO1" s="699">
        <v>74</v>
      </c>
      <c r="AP1" s="699">
        <v>75</v>
      </c>
      <c r="AQ1" s="699">
        <v>76</v>
      </c>
      <c r="AR1" s="699">
        <v>77</v>
      </c>
      <c r="AS1" s="699">
        <v>78</v>
      </c>
      <c r="AT1" s="699">
        <v>79</v>
      </c>
      <c r="AU1" s="699">
        <v>80</v>
      </c>
      <c r="AV1" s="699">
        <v>81</v>
      </c>
      <c r="AW1" s="699">
        <v>82</v>
      </c>
      <c r="AX1" s="699">
        <v>83</v>
      </c>
      <c r="AY1" s="699">
        <v>84</v>
      </c>
      <c r="AZ1" s="699">
        <v>85</v>
      </c>
      <c r="BA1" s="699">
        <v>86</v>
      </c>
      <c r="BB1" s="699">
        <v>87</v>
      </c>
      <c r="BC1" s="699">
        <v>88</v>
      </c>
      <c r="BD1" s="699">
        <v>89</v>
      </c>
      <c r="BE1" s="699">
        <v>90</v>
      </c>
      <c r="BF1" s="699">
        <v>91</v>
      </c>
      <c r="BG1" s="699">
        <v>92</v>
      </c>
      <c r="BH1" s="699">
        <v>93</v>
      </c>
      <c r="BI1" s="699">
        <v>94</v>
      </c>
      <c r="BJ1" s="699">
        <v>95</v>
      </c>
      <c r="BK1" s="699">
        <v>96</v>
      </c>
      <c r="BL1" s="699">
        <v>97</v>
      </c>
      <c r="BM1" s="699">
        <v>98</v>
      </c>
      <c r="BN1" s="699">
        <v>99</v>
      </c>
      <c r="BO1" s="699">
        <v>100</v>
      </c>
      <c r="BP1" s="699">
        <v>101</v>
      </c>
      <c r="BQ1" s="699">
        <v>102</v>
      </c>
      <c r="BR1" s="699">
        <v>103</v>
      </c>
      <c r="BS1" s="699">
        <v>104</v>
      </c>
      <c r="BT1" s="699">
        <v>105</v>
      </c>
      <c r="BU1" s="699">
        <v>106</v>
      </c>
      <c r="BV1" s="699">
        <v>107</v>
      </c>
      <c r="BW1" s="699">
        <v>108</v>
      </c>
      <c r="BX1" s="699">
        <v>109</v>
      </c>
      <c r="BY1" s="699">
        <v>110</v>
      </c>
      <c r="BZ1" s="699">
        <v>111</v>
      </c>
      <c r="CA1" s="699">
        <v>112</v>
      </c>
      <c r="CB1" s="699">
        <v>113</v>
      </c>
      <c r="CC1" s="699">
        <v>114</v>
      </c>
      <c r="CD1" s="699">
        <v>115</v>
      </c>
      <c r="CE1" s="699">
        <v>116</v>
      </c>
      <c r="CF1" s="699">
        <v>117</v>
      </c>
      <c r="CG1" s="699">
        <v>118</v>
      </c>
      <c r="CH1" s="699">
        <v>119</v>
      </c>
      <c r="CI1" s="699">
        <v>120</v>
      </c>
      <c r="CJ1" s="699">
        <v>121</v>
      </c>
      <c r="CK1" s="699">
        <v>122</v>
      </c>
      <c r="CL1" s="699">
        <v>123</v>
      </c>
      <c r="CM1" s="699">
        <v>124</v>
      </c>
      <c r="CN1" s="699">
        <v>125</v>
      </c>
      <c r="CO1" s="699">
        <v>126</v>
      </c>
      <c r="CP1" s="699">
        <v>127</v>
      </c>
      <c r="CQ1" s="699">
        <v>128</v>
      </c>
      <c r="CR1" s="699">
        <v>129</v>
      </c>
      <c r="CS1" s="699">
        <v>130</v>
      </c>
      <c r="CT1" s="699">
        <v>131</v>
      </c>
      <c r="CU1" s="699">
        <v>132</v>
      </c>
      <c r="CV1" s="699">
        <v>133</v>
      </c>
      <c r="CW1" s="699">
        <v>134</v>
      </c>
      <c r="CX1" s="699">
        <v>135</v>
      </c>
      <c r="CY1" s="699">
        <v>136</v>
      </c>
      <c r="CZ1" s="699">
        <v>137</v>
      </c>
      <c r="DA1" s="699">
        <v>138</v>
      </c>
      <c r="DB1" s="699">
        <v>139</v>
      </c>
      <c r="DC1" s="699">
        <v>140</v>
      </c>
      <c r="DD1" s="699">
        <v>141</v>
      </c>
      <c r="DE1" s="699">
        <v>142</v>
      </c>
      <c r="DF1" s="699">
        <v>143</v>
      </c>
      <c r="DG1" s="699">
        <v>144</v>
      </c>
      <c r="DH1" s="699">
        <v>145</v>
      </c>
      <c r="DI1" s="699">
        <v>146</v>
      </c>
      <c r="DJ1" s="699">
        <v>147</v>
      </c>
      <c r="DK1" s="699">
        <v>148</v>
      </c>
      <c r="DL1" s="699">
        <v>149</v>
      </c>
      <c r="DM1" s="699">
        <v>150</v>
      </c>
      <c r="DN1" s="699">
        <v>151</v>
      </c>
      <c r="DO1" s="699">
        <v>152</v>
      </c>
      <c r="DP1" s="699">
        <v>153</v>
      </c>
      <c r="DQ1" s="699">
        <v>154</v>
      </c>
      <c r="DR1" s="699">
        <v>155</v>
      </c>
      <c r="DS1" s="699">
        <v>156</v>
      </c>
      <c r="DT1" s="699">
        <v>157</v>
      </c>
      <c r="DU1" s="699">
        <v>158</v>
      </c>
      <c r="DV1" s="699">
        <v>159</v>
      </c>
      <c r="DW1" s="699">
        <v>160</v>
      </c>
      <c r="DX1" s="699">
        <v>161</v>
      </c>
      <c r="DY1" s="699">
        <v>162</v>
      </c>
      <c r="DZ1" s="699">
        <v>163</v>
      </c>
      <c r="EA1" s="699">
        <v>164</v>
      </c>
      <c r="EB1" s="699">
        <v>165</v>
      </c>
      <c r="EC1" s="699">
        <v>166</v>
      </c>
      <c r="ED1" s="699">
        <v>167</v>
      </c>
      <c r="EE1" s="699">
        <v>168</v>
      </c>
      <c r="EF1" s="699">
        <v>169</v>
      </c>
      <c r="EG1" s="699">
        <v>170</v>
      </c>
      <c r="EH1" s="699">
        <v>171</v>
      </c>
      <c r="EI1" s="699">
        <v>172</v>
      </c>
      <c r="EJ1" s="699">
        <v>173</v>
      </c>
      <c r="EK1" s="699">
        <v>174</v>
      </c>
      <c r="EL1" s="699">
        <v>175</v>
      </c>
      <c r="EM1" s="699">
        <v>176</v>
      </c>
      <c r="EN1" s="699">
        <v>177</v>
      </c>
      <c r="EO1" s="699">
        <v>178</v>
      </c>
      <c r="EP1" s="699">
        <v>179</v>
      </c>
      <c r="EQ1" s="699">
        <v>180</v>
      </c>
      <c r="ER1" s="699">
        <v>181</v>
      </c>
      <c r="ES1" s="699">
        <v>182</v>
      </c>
      <c r="ET1" s="699">
        <v>183</v>
      </c>
      <c r="EU1" s="699">
        <v>184</v>
      </c>
      <c r="EV1" s="699">
        <v>185</v>
      </c>
      <c r="EW1" s="699">
        <v>186</v>
      </c>
      <c r="EX1" s="699">
        <v>187</v>
      </c>
      <c r="EY1" s="699">
        <v>188</v>
      </c>
      <c r="EZ1" s="699">
        <v>189</v>
      </c>
      <c r="FA1" s="699">
        <v>190</v>
      </c>
      <c r="FB1" s="699">
        <v>191</v>
      </c>
      <c r="FC1" s="699">
        <v>192</v>
      </c>
      <c r="FD1" s="699">
        <v>193</v>
      </c>
      <c r="FE1" s="699">
        <v>194</v>
      </c>
      <c r="FF1" s="699">
        <v>195</v>
      </c>
      <c r="FG1" s="699">
        <v>196</v>
      </c>
      <c r="FH1" s="699">
        <v>197</v>
      </c>
      <c r="FI1" s="699">
        <v>198</v>
      </c>
      <c r="FJ1" s="699">
        <v>199</v>
      </c>
      <c r="FK1" s="699">
        <v>200</v>
      </c>
      <c r="FL1" s="699">
        <v>201</v>
      </c>
      <c r="FM1" s="699">
        <v>202</v>
      </c>
      <c r="FN1" s="699">
        <v>203</v>
      </c>
      <c r="FO1" s="699">
        <v>204</v>
      </c>
      <c r="FP1" s="699">
        <v>205</v>
      </c>
    </row>
    <row r="2" spans="1:172" s="697" customFormat="1" x14ac:dyDescent="0.2">
      <c r="B2" s="698"/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768" t="s">
        <v>398</v>
      </c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  <c r="AQ2" s="768"/>
      <c r="AR2" s="768"/>
      <c r="AS2" s="768"/>
      <c r="AT2" s="768"/>
      <c r="AU2" s="768"/>
      <c r="AV2" s="768"/>
      <c r="AX2" s="768" t="s">
        <v>399</v>
      </c>
      <c r="AY2" s="768"/>
      <c r="AZ2" s="768"/>
      <c r="BA2" s="768"/>
      <c r="BB2" s="768"/>
      <c r="BC2" s="768"/>
      <c r="BD2" s="768"/>
      <c r="BE2" s="768"/>
      <c r="BF2" s="768"/>
      <c r="BG2" s="768"/>
      <c r="BH2" s="768"/>
      <c r="BI2" s="768"/>
      <c r="BJ2" s="768"/>
      <c r="BK2" s="768"/>
      <c r="BL2" s="768"/>
      <c r="BM2" s="768"/>
      <c r="BN2" s="768"/>
      <c r="BO2" s="768"/>
      <c r="BP2" s="768"/>
      <c r="BQ2" s="768"/>
      <c r="BR2" s="768"/>
      <c r="BS2" s="768"/>
      <c r="BT2" s="768"/>
      <c r="BU2" s="768"/>
      <c r="BV2" s="768"/>
      <c r="BW2" s="768"/>
      <c r="BX2" s="768"/>
      <c r="BY2" s="768"/>
      <c r="BZ2" s="768"/>
      <c r="CA2" s="768"/>
      <c r="CC2" s="768" t="s">
        <v>400</v>
      </c>
      <c r="CD2" s="768"/>
      <c r="CE2" s="768"/>
      <c r="CF2" s="768"/>
      <c r="CG2" s="768"/>
      <c r="CH2" s="768"/>
      <c r="CI2" s="768"/>
      <c r="CJ2" s="768"/>
      <c r="CK2" s="768"/>
      <c r="CL2" s="768"/>
      <c r="CM2" s="768"/>
      <c r="CN2" s="768"/>
      <c r="CO2" s="768"/>
      <c r="CP2" s="768"/>
      <c r="CQ2" s="768"/>
      <c r="CR2" s="768"/>
      <c r="CS2" s="768"/>
      <c r="CT2" s="768"/>
      <c r="CU2" s="768"/>
      <c r="CV2" s="768"/>
      <c r="CW2" s="768"/>
      <c r="CX2" s="768"/>
      <c r="CY2" s="768"/>
      <c r="CZ2" s="768"/>
      <c r="DA2" s="768"/>
      <c r="DB2" s="768"/>
      <c r="DC2" s="768"/>
      <c r="DD2" s="768"/>
      <c r="DE2" s="768"/>
      <c r="DF2" s="768"/>
      <c r="DH2" s="768" t="s">
        <v>154</v>
      </c>
      <c r="DI2" s="768"/>
      <c r="DJ2" s="768"/>
      <c r="DK2" s="768"/>
      <c r="DL2" s="768"/>
      <c r="DM2" s="768"/>
      <c r="DN2" s="768"/>
      <c r="DO2" s="768"/>
      <c r="DP2" s="768"/>
      <c r="DQ2" s="768"/>
      <c r="DR2" s="768"/>
      <c r="DS2" s="768"/>
      <c r="DT2" s="768"/>
      <c r="DU2" s="768"/>
      <c r="DV2" s="768"/>
      <c r="DW2" s="768"/>
      <c r="DX2" s="768"/>
      <c r="DY2" s="768"/>
      <c r="DZ2" s="768"/>
      <c r="EA2" s="768"/>
      <c r="EB2" s="768"/>
      <c r="EC2" s="768"/>
      <c r="ED2" s="768"/>
      <c r="EE2" s="768"/>
      <c r="EF2" s="768"/>
      <c r="EG2" s="768"/>
      <c r="EH2" s="768"/>
      <c r="EI2" s="768"/>
      <c r="EJ2" s="768"/>
      <c r="EK2" s="768"/>
      <c r="EM2" s="768" t="s">
        <v>655</v>
      </c>
      <c r="EN2" s="768"/>
      <c r="EO2" s="768"/>
      <c r="EP2" s="768"/>
      <c r="EQ2" s="768"/>
      <c r="ER2" s="768"/>
      <c r="ES2" s="768"/>
      <c r="ET2" s="768"/>
      <c r="EU2" s="768"/>
      <c r="EV2" s="768"/>
      <c r="EW2" s="768"/>
      <c r="EX2" s="768"/>
      <c r="EY2" s="768"/>
      <c r="EZ2" s="768"/>
      <c r="FA2" s="768"/>
      <c r="FB2" s="768"/>
      <c r="FC2" s="768"/>
      <c r="FD2" s="768"/>
      <c r="FE2" s="768"/>
      <c r="FF2" s="768"/>
      <c r="FG2" s="768"/>
      <c r="FH2" s="768"/>
      <c r="FI2" s="768"/>
      <c r="FJ2" s="768"/>
      <c r="FK2" s="768"/>
      <c r="FL2" s="768"/>
      <c r="FM2" s="768"/>
      <c r="FN2" s="768"/>
      <c r="FO2" s="768"/>
      <c r="FP2" s="768"/>
    </row>
    <row r="3" spans="1:172" ht="90" x14ac:dyDescent="0.2">
      <c r="A3" s="678">
        <v>0</v>
      </c>
      <c r="C3" s="696" t="s">
        <v>171</v>
      </c>
      <c r="D3" s="695" t="s">
        <v>360</v>
      </c>
      <c r="E3" s="695" t="s">
        <v>654</v>
      </c>
      <c r="F3" s="695" t="s">
        <v>29</v>
      </c>
      <c r="G3" s="695" t="s">
        <v>653</v>
      </c>
      <c r="H3" s="695" t="s">
        <v>227</v>
      </c>
      <c r="I3" s="695" t="s">
        <v>228</v>
      </c>
      <c r="J3" s="695" t="s">
        <v>361</v>
      </c>
      <c r="K3" s="695" t="s">
        <v>362</v>
      </c>
      <c r="L3" s="695" t="s">
        <v>363</v>
      </c>
      <c r="M3" s="695" t="s">
        <v>229</v>
      </c>
      <c r="N3" s="695" t="s">
        <v>364</v>
      </c>
      <c r="O3" s="695" t="s">
        <v>652</v>
      </c>
      <c r="P3" s="695" t="s">
        <v>232</v>
      </c>
      <c r="Q3" s="695" t="s">
        <v>233</v>
      </c>
      <c r="R3" s="695" t="s">
        <v>234</v>
      </c>
      <c r="S3" s="695">
        <v>2006</v>
      </c>
      <c r="T3" s="695">
        <v>2007</v>
      </c>
      <c r="U3" s="695">
        <v>2008</v>
      </c>
      <c r="V3" s="695">
        <v>2009</v>
      </c>
      <c r="W3" s="695">
        <v>2010</v>
      </c>
      <c r="X3" s="695">
        <v>2011</v>
      </c>
      <c r="Y3" s="695">
        <v>2012</v>
      </c>
      <c r="Z3" s="695">
        <v>2013</v>
      </c>
      <c r="AA3" s="695">
        <v>2014</v>
      </c>
      <c r="AB3" s="695">
        <v>2015</v>
      </c>
      <c r="AC3" s="695">
        <v>2016</v>
      </c>
      <c r="AD3" s="695">
        <v>2017</v>
      </c>
      <c r="AE3" s="695">
        <v>2018</v>
      </c>
      <c r="AF3" s="695">
        <v>2019</v>
      </c>
      <c r="AG3" s="695">
        <v>2020</v>
      </c>
      <c r="AH3" s="695">
        <v>2021</v>
      </c>
      <c r="AI3" s="695">
        <v>2022</v>
      </c>
      <c r="AJ3" s="695">
        <v>2023</v>
      </c>
      <c r="AK3" s="695">
        <v>2024</v>
      </c>
      <c r="AL3" s="695">
        <v>2025</v>
      </c>
      <c r="AM3" s="695">
        <v>2026</v>
      </c>
      <c r="AN3" s="695">
        <v>2027</v>
      </c>
      <c r="AO3" s="695">
        <v>2028</v>
      </c>
      <c r="AP3" s="695">
        <v>2029</v>
      </c>
      <c r="AQ3" s="695">
        <v>2030</v>
      </c>
      <c r="AR3" s="695">
        <v>2031</v>
      </c>
      <c r="AS3" s="695">
        <v>2032</v>
      </c>
      <c r="AT3" s="695">
        <v>2033</v>
      </c>
      <c r="AU3" s="695">
        <v>2034</v>
      </c>
      <c r="AV3" s="695">
        <v>2035</v>
      </c>
      <c r="AW3" s="695"/>
      <c r="AX3" s="695">
        <v>2006</v>
      </c>
      <c r="AY3" s="695">
        <v>2007</v>
      </c>
      <c r="AZ3" s="695">
        <v>2008</v>
      </c>
      <c r="BA3" s="695">
        <v>2009</v>
      </c>
      <c r="BB3" s="695">
        <v>2010</v>
      </c>
      <c r="BC3" s="695">
        <v>2011</v>
      </c>
      <c r="BD3" s="695">
        <v>2012</v>
      </c>
      <c r="BE3" s="695">
        <v>2013</v>
      </c>
      <c r="BF3" s="695">
        <v>2014</v>
      </c>
      <c r="BG3" s="695">
        <v>2015</v>
      </c>
      <c r="BH3" s="695">
        <v>2016</v>
      </c>
      <c r="BI3" s="695">
        <v>2017</v>
      </c>
      <c r="BJ3" s="695">
        <v>2018</v>
      </c>
      <c r="BK3" s="695">
        <v>2019</v>
      </c>
      <c r="BL3" s="695">
        <v>2020</v>
      </c>
      <c r="BM3" s="695">
        <v>2021</v>
      </c>
      <c r="BN3" s="695">
        <v>2022</v>
      </c>
      <c r="BO3" s="695">
        <v>2023</v>
      </c>
      <c r="BP3" s="695">
        <v>2024</v>
      </c>
      <c r="BQ3" s="695">
        <v>2025</v>
      </c>
      <c r="BR3" s="695">
        <v>2026</v>
      </c>
      <c r="BS3" s="695">
        <v>2027</v>
      </c>
      <c r="BT3" s="695">
        <v>2028</v>
      </c>
      <c r="BU3" s="695">
        <v>2029</v>
      </c>
      <c r="BV3" s="695">
        <v>2030</v>
      </c>
      <c r="BW3" s="695">
        <v>2031</v>
      </c>
      <c r="BX3" s="695">
        <v>2032</v>
      </c>
      <c r="BY3" s="695">
        <v>2033</v>
      </c>
      <c r="BZ3" s="695">
        <v>2034</v>
      </c>
      <c r="CA3" s="695">
        <v>2035</v>
      </c>
      <c r="CB3" s="695"/>
      <c r="CC3" s="695">
        <v>2006</v>
      </c>
      <c r="CD3" s="695">
        <v>2007</v>
      </c>
      <c r="CE3" s="695">
        <v>2008</v>
      </c>
      <c r="CF3" s="695">
        <v>2009</v>
      </c>
      <c r="CG3" s="695">
        <v>2010</v>
      </c>
      <c r="CH3" s="695">
        <v>2011</v>
      </c>
      <c r="CI3" s="695">
        <v>2012</v>
      </c>
      <c r="CJ3" s="695">
        <v>2013</v>
      </c>
      <c r="CK3" s="695">
        <v>2014</v>
      </c>
      <c r="CL3" s="695">
        <v>2015</v>
      </c>
      <c r="CM3" s="695">
        <v>2016</v>
      </c>
      <c r="CN3" s="695">
        <v>2017</v>
      </c>
      <c r="CO3" s="695">
        <v>2018</v>
      </c>
      <c r="CP3" s="695">
        <v>2019</v>
      </c>
      <c r="CQ3" s="695">
        <v>2020</v>
      </c>
      <c r="CR3" s="695">
        <v>2021</v>
      </c>
      <c r="CS3" s="695">
        <v>2022</v>
      </c>
      <c r="CT3" s="695">
        <v>2023</v>
      </c>
      <c r="CU3" s="695">
        <v>2024</v>
      </c>
      <c r="CV3" s="695">
        <v>2025</v>
      </c>
      <c r="CW3" s="695">
        <v>2026</v>
      </c>
      <c r="CX3" s="695">
        <v>2027</v>
      </c>
      <c r="CY3" s="695">
        <v>2028</v>
      </c>
      <c r="CZ3" s="695">
        <v>2029</v>
      </c>
      <c r="DA3" s="695">
        <v>2030</v>
      </c>
      <c r="DB3" s="695">
        <v>2031</v>
      </c>
      <c r="DC3" s="695">
        <v>2032</v>
      </c>
      <c r="DD3" s="695">
        <v>2033</v>
      </c>
      <c r="DE3" s="695">
        <v>2034</v>
      </c>
      <c r="DF3" s="695">
        <v>2035</v>
      </c>
      <c r="DG3" s="695"/>
      <c r="DH3" s="695">
        <v>2006</v>
      </c>
      <c r="DI3" s="695">
        <v>2007</v>
      </c>
      <c r="DJ3" s="695">
        <v>2008</v>
      </c>
      <c r="DK3" s="695">
        <v>2009</v>
      </c>
      <c r="DL3" s="695">
        <v>2010</v>
      </c>
      <c r="DM3" s="695">
        <v>2011</v>
      </c>
      <c r="DN3" s="695">
        <v>2012</v>
      </c>
      <c r="DO3" s="695">
        <v>2013</v>
      </c>
      <c r="DP3" s="695">
        <v>2014</v>
      </c>
      <c r="DQ3" s="695">
        <v>2015</v>
      </c>
      <c r="DR3" s="695">
        <v>2016</v>
      </c>
      <c r="DS3" s="695">
        <v>2017</v>
      </c>
      <c r="DT3" s="695">
        <v>2018</v>
      </c>
      <c r="DU3" s="695">
        <v>2019</v>
      </c>
      <c r="DV3" s="695">
        <v>2020</v>
      </c>
      <c r="DW3" s="695">
        <v>2021</v>
      </c>
      <c r="DX3" s="695">
        <v>2022</v>
      </c>
      <c r="DY3" s="695">
        <v>2023</v>
      </c>
      <c r="DZ3" s="695">
        <v>2024</v>
      </c>
      <c r="EA3" s="695">
        <v>2025</v>
      </c>
      <c r="EB3" s="695">
        <v>2026</v>
      </c>
      <c r="EC3" s="695">
        <v>2027</v>
      </c>
      <c r="ED3" s="695">
        <v>2028</v>
      </c>
      <c r="EE3" s="695">
        <v>2029</v>
      </c>
      <c r="EF3" s="695">
        <v>2030</v>
      </c>
      <c r="EG3" s="695">
        <v>2031</v>
      </c>
      <c r="EH3" s="695">
        <v>2032</v>
      </c>
      <c r="EI3" s="695">
        <v>2033</v>
      </c>
      <c r="EJ3" s="695">
        <v>2034</v>
      </c>
      <c r="EK3" s="695">
        <v>2035</v>
      </c>
      <c r="EL3" s="695"/>
      <c r="EM3" s="695">
        <v>2006</v>
      </c>
      <c r="EN3" s="695">
        <v>2007</v>
      </c>
      <c r="EO3" s="695">
        <v>2008</v>
      </c>
      <c r="EP3" s="695">
        <v>2009</v>
      </c>
      <c r="EQ3" s="695">
        <v>2010</v>
      </c>
      <c r="ER3" s="695">
        <v>2011</v>
      </c>
      <c r="ES3" s="695">
        <v>2012</v>
      </c>
      <c r="ET3" s="695">
        <v>2013</v>
      </c>
      <c r="EU3" s="695">
        <v>2014</v>
      </c>
      <c r="EV3" s="695">
        <v>2015</v>
      </c>
      <c r="EW3" s="695">
        <v>2016</v>
      </c>
      <c r="EX3" s="695">
        <v>2017</v>
      </c>
      <c r="EY3" s="695">
        <v>2018</v>
      </c>
      <c r="EZ3" s="695">
        <v>2019</v>
      </c>
      <c r="FA3" s="695">
        <v>2020</v>
      </c>
      <c r="FB3" s="695">
        <v>2021</v>
      </c>
      <c r="FC3" s="695">
        <v>2022</v>
      </c>
      <c r="FD3" s="695">
        <v>2023</v>
      </c>
      <c r="FE3" s="695">
        <v>2024</v>
      </c>
      <c r="FF3" s="695">
        <v>2025</v>
      </c>
      <c r="FG3" s="695">
        <v>2026</v>
      </c>
      <c r="FH3" s="695">
        <v>2027</v>
      </c>
      <c r="FI3" s="695">
        <v>2028</v>
      </c>
      <c r="FJ3" s="695">
        <v>2029</v>
      </c>
      <c r="FK3" s="695">
        <v>2030</v>
      </c>
      <c r="FL3" s="695">
        <v>2031</v>
      </c>
      <c r="FM3" s="695">
        <v>2032</v>
      </c>
      <c r="FN3" s="695">
        <v>2033</v>
      </c>
      <c r="FO3" s="695">
        <v>2034</v>
      </c>
      <c r="FP3" s="695">
        <v>2035</v>
      </c>
    </row>
    <row r="4" spans="1:172" x14ac:dyDescent="0.2">
      <c r="A4" s="678">
        <v>1</v>
      </c>
      <c r="B4" s="678" t="s">
        <v>186</v>
      </c>
      <c r="C4" s="678" t="s">
        <v>35</v>
      </c>
      <c r="D4" s="686">
        <v>38718</v>
      </c>
      <c r="E4" s="678">
        <v>25</v>
      </c>
      <c r="F4" s="678">
        <v>9</v>
      </c>
      <c r="G4" s="685">
        <v>433.56719626211799</v>
      </c>
      <c r="H4" s="684">
        <v>5.6985830834013249E-2</v>
      </c>
      <c r="I4" s="678">
        <v>0</v>
      </c>
      <c r="J4" s="678">
        <v>1.05</v>
      </c>
      <c r="K4" s="678">
        <v>1.32</v>
      </c>
      <c r="L4" s="683">
        <v>-2.0666666666666667E-2</v>
      </c>
      <c r="M4" s="678">
        <v>9</v>
      </c>
      <c r="N4" s="678">
        <v>1995</v>
      </c>
      <c r="O4" s="682">
        <v>0.80095833333333344</v>
      </c>
      <c r="P4" s="680">
        <v>0.79</v>
      </c>
      <c r="Q4" s="684">
        <v>8.9099999999999995E-3</v>
      </c>
      <c r="R4" s="684">
        <v>0.43340000000000001</v>
      </c>
      <c r="S4" s="680">
        <v>0.7</v>
      </c>
      <c r="T4" s="680">
        <v>0.7</v>
      </c>
      <c r="U4" s="680">
        <v>0.7</v>
      </c>
      <c r="V4" s="680">
        <v>0.7</v>
      </c>
      <c r="W4" s="680">
        <v>0.7</v>
      </c>
      <c r="X4" s="680">
        <v>0.7</v>
      </c>
      <c r="Y4" s="680">
        <v>0.7</v>
      </c>
      <c r="Z4" s="680">
        <v>0.7</v>
      </c>
      <c r="AA4" s="680">
        <v>0.7</v>
      </c>
      <c r="AB4" s="680">
        <v>0.7</v>
      </c>
      <c r="AC4" s="680">
        <v>0.7</v>
      </c>
      <c r="AD4" s="680">
        <v>0.7</v>
      </c>
      <c r="AE4" s="680">
        <v>0.7</v>
      </c>
      <c r="AF4" s="680">
        <v>0.7</v>
      </c>
      <c r="AG4" s="680">
        <v>0.7</v>
      </c>
      <c r="AH4" s="680">
        <v>0.7</v>
      </c>
      <c r="AI4" s="680">
        <v>0.7</v>
      </c>
      <c r="AJ4" s="680">
        <v>0.7</v>
      </c>
      <c r="AK4" s="680">
        <v>0.7</v>
      </c>
      <c r="AL4" s="680">
        <v>0.7</v>
      </c>
      <c r="AM4" s="680">
        <v>0.7</v>
      </c>
      <c r="AN4" s="680">
        <v>0.7</v>
      </c>
      <c r="AO4" s="680">
        <v>0.7</v>
      </c>
      <c r="AP4" s="680">
        <v>0.7</v>
      </c>
      <c r="AQ4" s="680">
        <v>0.7</v>
      </c>
      <c r="AR4" s="680">
        <v>0.7</v>
      </c>
      <c r="AS4" s="680">
        <v>0.7</v>
      </c>
      <c r="AT4" s="680">
        <v>0.7</v>
      </c>
      <c r="AU4" s="680">
        <v>0.7</v>
      </c>
      <c r="AV4" s="680">
        <v>0.7</v>
      </c>
      <c r="AW4" s="680"/>
      <c r="AX4" s="680">
        <v>0.7</v>
      </c>
      <c r="AY4" s="680">
        <v>0.7</v>
      </c>
      <c r="AZ4" s="680">
        <v>0.7</v>
      </c>
      <c r="BA4" s="680">
        <v>0.7</v>
      </c>
      <c r="BB4" s="680">
        <v>0.7</v>
      </c>
      <c r="BC4" s="680">
        <v>0.7</v>
      </c>
      <c r="BD4" s="680">
        <v>0.7</v>
      </c>
      <c r="BE4" s="680">
        <v>0.7</v>
      </c>
      <c r="BF4" s="680">
        <v>0.7</v>
      </c>
      <c r="BG4" s="680">
        <v>0.7</v>
      </c>
      <c r="BH4" s="680">
        <v>0.7</v>
      </c>
      <c r="BI4" s="680">
        <v>0.7</v>
      </c>
      <c r="BJ4" s="680">
        <v>0.7</v>
      </c>
      <c r="BK4" s="680">
        <v>0.7</v>
      </c>
      <c r="BL4" s="680">
        <v>0.7</v>
      </c>
      <c r="BM4" s="680">
        <v>0.7</v>
      </c>
      <c r="BN4" s="680">
        <v>0.7</v>
      </c>
      <c r="BO4" s="680">
        <v>0.7</v>
      </c>
      <c r="BP4" s="680">
        <v>0.7</v>
      </c>
      <c r="BQ4" s="680">
        <v>0.7</v>
      </c>
      <c r="BR4" s="680">
        <v>0.7</v>
      </c>
      <c r="BS4" s="680">
        <v>0.7</v>
      </c>
      <c r="BT4" s="680">
        <v>0.7</v>
      </c>
      <c r="BU4" s="680">
        <v>0.7</v>
      </c>
      <c r="BV4" s="680">
        <v>0.7</v>
      </c>
      <c r="BW4" s="680">
        <v>0.7</v>
      </c>
      <c r="BX4" s="680">
        <v>0.7</v>
      </c>
      <c r="BY4" s="680">
        <v>0.7</v>
      </c>
      <c r="BZ4" s="680">
        <v>0.7</v>
      </c>
      <c r="CA4" s="680">
        <v>0.7</v>
      </c>
      <c r="CB4" s="680"/>
      <c r="CC4" s="680">
        <v>0.7</v>
      </c>
      <c r="CD4" s="680">
        <v>0.7</v>
      </c>
      <c r="CE4" s="680">
        <v>0.7</v>
      </c>
      <c r="CF4" s="680">
        <v>0.7</v>
      </c>
      <c r="CG4" s="680">
        <v>0.7</v>
      </c>
      <c r="CH4" s="680">
        <v>0.7</v>
      </c>
      <c r="CI4" s="680">
        <v>0.7</v>
      </c>
      <c r="CJ4" s="680">
        <v>0.7</v>
      </c>
      <c r="CK4" s="680">
        <v>0.7</v>
      </c>
      <c r="CL4" s="680">
        <v>0.7</v>
      </c>
      <c r="CM4" s="680">
        <v>0.7</v>
      </c>
      <c r="CN4" s="680">
        <v>0.7</v>
      </c>
      <c r="CO4" s="680">
        <v>0.7</v>
      </c>
      <c r="CP4" s="680">
        <v>0.7</v>
      </c>
      <c r="CQ4" s="680">
        <v>0.7</v>
      </c>
      <c r="CR4" s="680">
        <v>0.7</v>
      </c>
      <c r="CS4" s="680">
        <v>0.7</v>
      </c>
      <c r="CT4" s="680">
        <v>0.7</v>
      </c>
      <c r="CU4" s="680">
        <v>0.7</v>
      </c>
      <c r="CV4" s="680">
        <v>0.7</v>
      </c>
      <c r="CW4" s="680">
        <v>0.7</v>
      </c>
      <c r="CX4" s="680">
        <v>0.7</v>
      </c>
      <c r="CY4" s="680">
        <v>0.7</v>
      </c>
      <c r="CZ4" s="680">
        <v>0.7</v>
      </c>
      <c r="DA4" s="680">
        <v>0.7</v>
      </c>
      <c r="DB4" s="680">
        <v>0.7</v>
      </c>
      <c r="DC4" s="680">
        <v>0.7</v>
      </c>
      <c r="DD4" s="680">
        <v>0.7</v>
      </c>
      <c r="DE4" s="680">
        <v>0.7</v>
      </c>
      <c r="DF4" s="680">
        <v>0.7</v>
      </c>
      <c r="DG4" s="680"/>
      <c r="DH4" s="679">
        <v>21062.163929999999</v>
      </c>
      <c r="DI4" s="679">
        <v>21062.163929999999</v>
      </c>
      <c r="DJ4" s="679">
        <v>21062.163929999999</v>
      </c>
      <c r="DK4" s="679">
        <v>21062.163929999999</v>
      </c>
      <c r="DL4" s="679">
        <v>21062.163929999999</v>
      </c>
      <c r="DM4" s="679">
        <v>21062.163929999999</v>
      </c>
      <c r="DN4" s="679">
        <v>0</v>
      </c>
      <c r="DO4" s="679">
        <v>0</v>
      </c>
      <c r="DP4" s="679">
        <v>0</v>
      </c>
      <c r="DQ4" s="679">
        <v>0</v>
      </c>
      <c r="DR4" s="679">
        <v>0</v>
      </c>
      <c r="DS4" s="679">
        <v>0</v>
      </c>
      <c r="DT4" s="679">
        <v>0</v>
      </c>
      <c r="DU4" s="679">
        <v>0</v>
      </c>
      <c r="DV4" s="679">
        <v>0</v>
      </c>
      <c r="DW4" s="679">
        <v>0</v>
      </c>
      <c r="DX4" s="679">
        <v>0</v>
      </c>
      <c r="DY4" s="679">
        <v>0</v>
      </c>
      <c r="DZ4" s="679">
        <v>0</v>
      </c>
      <c r="EA4" s="679">
        <v>0</v>
      </c>
      <c r="EB4" s="679">
        <v>0</v>
      </c>
      <c r="EC4" s="679">
        <v>0</v>
      </c>
      <c r="ED4" s="679">
        <v>0</v>
      </c>
      <c r="EE4" s="679">
        <v>0</v>
      </c>
      <c r="EF4" s="679">
        <v>0</v>
      </c>
      <c r="EG4" s="679">
        <v>0</v>
      </c>
      <c r="EH4" s="679">
        <v>0</v>
      </c>
      <c r="EI4" s="679">
        <v>0</v>
      </c>
      <c r="EJ4" s="679">
        <v>0</v>
      </c>
      <c r="EK4" s="679">
        <v>0</v>
      </c>
      <c r="EL4" s="680"/>
      <c r="EM4" s="679">
        <v>25</v>
      </c>
      <c r="EN4" s="679">
        <v>22.5</v>
      </c>
      <c r="EO4" s="679">
        <v>20</v>
      </c>
      <c r="EP4" s="679">
        <v>17.5</v>
      </c>
      <c r="EQ4" s="679">
        <v>15</v>
      </c>
      <c r="ER4" s="679">
        <v>12.5</v>
      </c>
      <c r="ES4" s="679">
        <v>10</v>
      </c>
      <c r="ET4" s="679">
        <v>7.5</v>
      </c>
      <c r="EU4" s="679">
        <v>5</v>
      </c>
      <c r="EV4" s="679">
        <v>2.5</v>
      </c>
      <c r="EW4" s="679">
        <v>0</v>
      </c>
      <c r="EX4" s="679">
        <v>0</v>
      </c>
      <c r="EY4" s="679">
        <v>0</v>
      </c>
      <c r="EZ4" s="679">
        <v>0</v>
      </c>
      <c r="FA4" s="679">
        <v>0</v>
      </c>
      <c r="FB4" s="679">
        <v>0</v>
      </c>
      <c r="FC4" s="679">
        <v>0</v>
      </c>
      <c r="FD4" s="679">
        <v>0</v>
      </c>
      <c r="FE4" s="679">
        <v>0</v>
      </c>
      <c r="FF4" s="679">
        <v>0</v>
      </c>
      <c r="FG4" s="679">
        <v>0</v>
      </c>
      <c r="FH4" s="679">
        <v>0</v>
      </c>
      <c r="FI4" s="679">
        <v>0</v>
      </c>
      <c r="FJ4" s="679">
        <v>0</v>
      </c>
      <c r="FK4" s="679">
        <v>0</v>
      </c>
      <c r="FL4" s="679">
        <v>0</v>
      </c>
      <c r="FM4" s="679">
        <v>0</v>
      </c>
      <c r="FN4" s="679">
        <v>0</v>
      </c>
      <c r="FO4" s="679">
        <v>0</v>
      </c>
      <c r="FP4" s="679">
        <v>0</v>
      </c>
    </row>
    <row r="5" spans="1:172" x14ac:dyDescent="0.2">
      <c r="A5" s="678">
        <v>2</v>
      </c>
      <c r="B5" s="678" t="s">
        <v>187</v>
      </c>
      <c r="C5" s="678" t="s">
        <v>36</v>
      </c>
      <c r="D5" s="686">
        <v>39083</v>
      </c>
      <c r="E5" s="678">
        <v>22</v>
      </c>
      <c r="F5" s="678">
        <v>9</v>
      </c>
      <c r="G5" s="685">
        <v>1555.5811102227919</v>
      </c>
      <c r="H5" s="684">
        <v>0.20468172502931473</v>
      </c>
      <c r="I5" s="678">
        <v>0</v>
      </c>
      <c r="J5" s="678">
        <v>1.05</v>
      </c>
      <c r="K5" s="678">
        <v>1.32</v>
      </c>
      <c r="L5" s="683">
        <v>-2.0666666666666667E-2</v>
      </c>
      <c r="M5" s="678">
        <v>9</v>
      </c>
      <c r="N5" s="678">
        <v>1995</v>
      </c>
      <c r="O5" s="682">
        <v>0.80066666666666675</v>
      </c>
      <c r="P5" s="680">
        <v>0.5</v>
      </c>
      <c r="Q5" s="684">
        <v>2.32E-3</v>
      </c>
      <c r="R5" s="684">
        <v>0.50729000000000002</v>
      </c>
      <c r="S5" s="680">
        <v>0</v>
      </c>
      <c r="T5" s="680">
        <v>0.7</v>
      </c>
      <c r="U5" s="680">
        <v>0.7</v>
      </c>
      <c r="V5" s="680">
        <v>0.7</v>
      </c>
      <c r="W5" s="680">
        <v>0.7</v>
      </c>
      <c r="X5" s="680">
        <v>0.7</v>
      </c>
      <c r="Y5" s="680">
        <v>0.7</v>
      </c>
      <c r="Z5" s="680">
        <v>0.7</v>
      </c>
      <c r="AA5" s="680">
        <v>0.7</v>
      </c>
      <c r="AB5" s="680">
        <v>0.7</v>
      </c>
      <c r="AC5" s="680">
        <v>0.7</v>
      </c>
      <c r="AD5" s="680">
        <v>0.7</v>
      </c>
      <c r="AE5" s="680">
        <v>0.7</v>
      </c>
      <c r="AF5" s="680">
        <v>0.7</v>
      </c>
      <c r="AG5" s="680">
        <v>0.7</v>
      </c>
      <c r="AH5" s="680">
        <v>0.7</v>
      </c>
      <c r="AI5" s="680">
        <v>0.7</v>
      </c>
      <c r="AJ5" s="680">
        <v>0.7</v>
      </c>
      <c r="AK5" s="680">
        <v>0.7</v>
      </c>
      <c r="AL5" s="680">
        <v>0.7</v>
      </c>
      <c r="AM5" s="680">
        <v>0.7</v>
      </c>
      <c r="AN5" s="680">
        <v>0.7</v>
      </c>
      <c r="AO5" s="680">
        <v>0.7</v>
      </c>
      <c r="AP5" s="680">
        <v>0.7</v>
      </c>
      <c r="AQ5" s="680">
        <v>0.7</v>
      </c>
      <c r="AR5" s="680">
        <v>0.7</v>
      </c>
      <c r="AS5" s="680">
        <v>0.7</v>
      </c>
      <c r="AT5" s="680">
        <v>0.7</v>
      </c>
      <c r="AU5" s="680">
        <v>0.7</v>
      </c>
      <c r="AV5" s="680">
        <v>0.7</v>
      </c>
      <c r="AW5" s="680"/>
      <c r="AX5" s="680">
        <v>0</v>
      </c>
      <c r="AY5" s="680">
        <v>0.7</v>
      </c>
      <c r="AZ5" s="680">
        <v>0.7</v>
      </c>
      <c r="BA5" s="680">
        <v>0.7</v>
      </c>
      <c r="BB5" s="680">
        <v>0.7</v>
      </c>
      <c r="BC5" s="680">
        <v>0.7</v>
      </c>
      <c r="BD5" s="680">
        <v>0.7</v>
      </c>
      <c r="BE5" s="680">
        <v>0.7</v>
      </c>
      <c r="BF5" s="680">
        <v>0.7</v>
      </c>
      <c r="BG5" s="680">
        <v>0.7</v>
      </c>
      <c r="BH5" s="680">
        <v>0.7</v>
      </c>
      <c r="BI5" s="680">
        <v>0.7</v>
      </c>
      <c r="BJ5" s="680">
        <v>0.7</v>
      </c>
      <c r="BK5" s="680">
        <v>0.7</v>
      </c>
      <c r="BL5" s="680">
        <v>0.7</v>
      </c>
      <c r="BM5" s="680">
        <v>0.7</v>
      </c>
      <c r="BN5" s="680">
        <v>0.7</v>
      </c>
      <c r="BO5" s="680">
        <v>0.7</v>
      </c>
      <c r="BP5" s="680">
        <v>0.7</v>
      </c>
      <c r="BQ5" s="680">
        <v>0.7</v>
      </c>
      <c r="BR5" s="680">
        <v>0.7</v>
      </c>
      <c r="BS5" s="680">
        <v>0.7</v>
      </c>
      <c r="BT5" s="680">
        <v>0.7</v>
      </c>
      <c r="BU5" s="680">
        <v>0.7</v>
      </c>
      <c r="BV5" s="680">
        <v>0.7</v>
      </c>
      <c r="BW5" s="680">
        <v>0.7</v>
      </c>
      <c r="BX5" s="680">
        <v>0.7</v>
      </c>
      <c r="BY5" s="680">
        <v>0.7</v>
      </c>
      <c r="BZ5" s="680">
        <v>0.7</v>
      </c>
      <c r="CA5" s="680">
        <v>0.7</v>
      </c>
      <c r="CB5" s="680"/>
      <c r="CC5" s="680">
        <v>0</v>
      </c>
      <c r="CD5" s="680">
        <v>0.7</v>
      </c>
      <c r="CE5" s="680">
        <v>0.7</v>
      </c>
      <c r="CF5" s="680">
        <v>0.7</v>
      </c>
      <c r="CG5" s="680">
        <v>0.7</v>
      </c>
      <c r="CH5" s="680">
        <v>0.7</v>
      </c>
      <c r="CI5" s="680">
        <v>0.7</v>
      </c>
      <c r="CJ5" s="680">
        <v>0.7</v>
      </c>
      <c r="CK5" s="680">
        <v>0.7</v>
      </c>
      <c r="CL5" s="680">
        <v>0.7</v>
      </c>
      <c r="CM5" s="680">
        <v>0.7</v>
      </c>
      <c r="CN5" s="680">
        <v>0.7</v>
      </c>
      <c r="CO5" s="680">
        <v>0.7</v>
      </c>
      <c r="CP5" s="680">
        <v>0.7</v>
      </c>
      <c r="CQ5" s="680">
        <v>0.7</v>
      </c>
      <c r="CR5" s="680">
        <v>0.7</v>
      </c>
      <c r="CS5" s="680">
        <v>0.7</v>
      </c>
      <c r="CT5" s="680">
        <v>0.7</v>
      </c>
      <c r="CU5" s="680">
        <v>0.7</v>
      </c>
      <c r="CV5" s="680">
        <v>0.7</v>
      </c>
      <c r="CW5" s="680">
        <v>0.7</v>
      </c>
      <c r="CX5" s="680">
        <v>0.7</v>
      </c>
      <c r="CY5" s="680">
        <v>0.7</v>
      </c>
      <c r="CZ5" s="680">
        <v>0.7</v>
      </c>
      <c r="DA5" s="680">
        <v>0.7</v>
      </c>
      <c r="DB5" s="680">
        <v>0.7</v>
      </c>
      <c r="DC5" s="680">
        <v>0.7</v>
      </c>
      <c r="DD5" s="680">
        <v>0.7</v>
      </c>
      <c r="DE5" s="680">
        <v>0.7</v>
      </c>
      <c r="DF5" s="680">
        <v>0.7</v>
      </c>
      <c r="DG5" s="680"/>
      <c r="DH5" s="679">
        <v>0</v>
      </c>
      <c r="DI5" s="679">
        <v>7815.00749</v>
      </c>
      <c r="DJ5" s="679">
        <v>7815.00749</v>
      </c>
      <c r="DK5" s="679">
        <v>7815.00749</v>
      </c>
      <c r="DL5" s="679">
        <v>7815.00749</v>
      </c>
      <c r="DM5" s="679">
        <v>7815.00749</v>
      </c>
      <c r="DN5" s="679">
        <v>0</v>
      </c>
      <c r="DO5" s="679">
        <v>0</v>
      </c>
      <c r="DP5" s="679">
        <v>0</v>
      </c>
      <c r="DQ5" s="679">
        <v>0</v>
      </c>
      <c r="DR5" s="679">
        <v>0</v>
      </c>
      <c r="DS5" s="679">
        <v>0</v>
      </c>
      <c r="DT5" s="679">
        <v>0</v>
      </c>
      <c r="DU5" s="679">
        <v>0</v>
      </c>
      <c r="DV5" s="679">
        <v>0</v>
      </c>
      <c r="DW5" s="679">
        <v>0</v>
      </c>
      <c r="DX5" s="679">
        <v>0</v>
      </c>
      <c r="DY5" s="679">
        <v>0</v>
      </c>
      <c r="DZ5" s="679">
        <v>0</v>
      </c>
      <c r="EA5" s="679">
        <v>0</v>
      </c>
      <c r="EB5" s="679">
        <v>0</v>
      </c>
      <c r="EC5" s="679">
        <v>0</v>
      </c>
      <c r="ED5" s="679">
        <v>0</v>
      </c>
      <c r="EE5" s="679">
        <v>0</v>
      </c>
      <c r="EF5" s="679">
        <v>0</v>
      </c>
      <c r="EG5" s="679">
        <v>0</v>
      </c>
      <c r="EH5" s="679">
        <v>0</v>
      </c>
      <c r="EI5" s="679">
        <v>0</v>
      </c>
      <c r="EJ5" s="679">
        <v>0</v>
      </c>
      <c r="EK5" s="679">
        <v>0</v>
      </c>
      <c r="EL5" s="680"/>
      <c r="EM5" s="679">
        <v>0</v>
      </c>
      <c r="EN5" s="679">
        <v>22</v>
      </c>
      <c r="EO5" s="679">
        <v>19.8</v>
      </c>
      <c r="EP5" s="679">
        <v>17.600000000000001</v>
      </c>
      <c r="EQ5" s="679">
        <v>15.4</v>
      </c>
      <c r="ER5" s="679">
        <v>13.2</v>
      </c>
      <c r="ES5" s="679">
        <v>11</v>
      </c>
      <c r="ET5" s="679">
        <v>8.8000000000000007</v>
      </c>
      <c r="EU5" s="679">
        <v>6.6</v>
      </c>
      <c r="EV5" s="679">
        <v>4.4000000000000004</v>
      </c>
      <c r="EW5" s="679">
        <v>2.2000000000000002</v>
      </c>
      <c r="EX5" s="679">
        <v>0</v>
      </c>
      <c r="EY5" s="679">
        <v>0</v>
      </c>
      <c r="EZ5" s="679">
        <v>0</v>
      </c>
      <c r="FA5" s="679">
        <v>0</v>
      </c>
      <c r="FB5" s="679">
        <v>0</v>
      </c>
      <c r="FC5" s="679">
        <v>0</v>
      </c>
      <c r="FD5" s="679">
        <v>0</v>
      </c>
      <c r="FE5" s="679">
        <v>0</v>
      </c>
      <c r="FF5" s="679">
        <v>0</v>
      </c>
      <c r="FG5" s="679">
        <v>0</v>
      </c>
      <c r="FH5" s="679">
        <v>0</v>
      </c>
      <c r="FI5" s="679">
        <v>0</v>
      </c>
      <c r="FJ5" s="679">
        <v>0</v>
      </c>
      <c r="FK5" s="679">
        <v>0</v>
      </c>
      <c r="FL5" s="679">
        <v>0</v>
      </c>
      <c r="FM5" s="679">
        <v>0</v>
      </c>
      <c r="FN5" s="679">
        <v>0</v>
      </c>
      <c r="FO5" s="679">
        <v>0</v>
      </c>
      <c r="FP5" s="679">
        <v>0</v>
      </c>
    </row>
    <row r="6" spans="1:172" x14ac:dyDescent="0.2">
      <c r="A6" s="678">
        <v>3</v>
      </c>
      <c r="B6" s="678" t="s">
        <v>188</v>
      </c>
      <c r="C6" s="678" t="s">
        <v>9</v>
      </c>
      <c r="D6" s="686">
        <v>39448</v>
      </c>
      <c r="E6" s="678">
        <v>26</v>
      </c>
      <c r="F6" s="678">
        <v>9</v>
      </c>
      <c r="G6" s="685">
        <v>297.41590628716722</v>
      </c>
      <c r="H6" s="684">
        <v>4.1435652578707502E-2</v>
      </c>
      <c r="I6" s="678">
        <v>0</v>
      </c>
      <c r="J6" s="678">
        <v>1.0249999999999999</v>
      </c>
      <c r="K6" s="678">
        <v>1.1600000000000001</v>
      </c>
      <c r="L6" s="683">
        <v>-1.0333333333333333E-2</v>
      </c>
      <c r="M6" s="678">
        <v>9</v>
      </c>
      <c r="N6" s="678">
        <v>1995</v>
      </c>
      <c r="O6" s="682">
        <v>0.79833333333333334</v>
      </c>
      <c r="P6" s="680">
        <v>0.25</v>
      </c>
      <c r="Q6" s="684">
        <v>5.3800000000000002E-3</v>
      </c>
      <c r="R6" s="684">
        <v>0.53466000000000002</v>
      </c>
      <c r="S6" s="680">
        <v>0</v>
      </c>
      <c r="T6" s="680">
        <v>0</v>
      </c>
      <c r="U6" s="680">
        <v>0.7</v>
      </c>
      <c r="V6" s="680">
        <v>0.7</v>
      </c>
      <c r="W6" s="680">
        <v>0.7</v>
      </c>
      <c r="X6" s="680">
        <v>0.7</v>
      </c>
      <c r="Y6" s="680">
        <v>0.7</v>
      </c>
      <c r="Z6" s="680">
        <v>0.7</v>
      </c>
      <c r="AA6" s="680">
        <v>0.7</v>
      </c>
      <c r="AB6" s="680">
        <v>0.7</v>
      </c>
      <c r="AC6" s="680">
        <v>0.7</v>
      </c>
      <c r="AD6" s="680">
        <v>0.7</v>
      </c>
      <c r="AE6" s="680">
        <v>0.7</v>
      </c>
      <c r="AF6" s="680">
        <v>0.7</v>
      </c>
      <c r="AG6" s="680">
        <v>0.7</v>
      </c>
      <c r="AH6" s="680">
        <v>0.7</v>
      </c>
      <c r="AI6" s="680">
        <v>0.7</v>
      </c>
      <c r="AJ6" s="680">
        <v>0.7</v>
      </c>
      <c r="AK6" s="680">
        <v>0.7</v>
      </c>
      <c r="AL6" s="680">
        <v>0.7</v>
      </c>
      <c r="AM6" s="680">
        <v>0.7</v>
      </c>
      <c r="AN6" s="680">
        <v>0.7</v>
      </c>
      <c r="AO6" s="680">
        <v>0.7</v>
      </c>
      <c r="AP6" s="680">
        <v>0.7</v>
      </c>
      <c r="AQ6" s="680">
        <v>0.7</v>
      </c>
      <c r="AR6" s="680">
        <v>0.7</v>
      </c>
      <c r="AS6" s="680">
        <v>0.7</v>
      </c>
      <c r="AT6" s="680">
        <v>0.7</v>
      </c>
      <c r="AU6" s="680">
        <v>0.7</v>
      </c>
      <c r="AV6" s="680">
        <v>0.7</v>
      </c>
      <c r="AW6" s="680"/>
      <c r="AX6" s="680">
        <v>0</v>
      </c>
      <c r="AY6" s="680">
        <v>0</v>
      </c>
      <c r="AZ6" s="680">
        <v>0.7</v>
      </c>
      <c r="BA6" s="680">
        <v>0.7</v>
      </c>
      <c r="BB6" s="680">
        <v>0.7</v>
      </c>
      <c r="BC6" s="680">
        <v>0.7</v>
      </c>
      <c r="BD6" s="680">
        <v>0.7</v>
      </c>
      <c r="BE6" s="680">
        <v>0.7</v>
      </c>
      <c r="BF6" s="680">
        <v>0.7</v>
      </c>
      <c r="BG6" s="680">
        <v>0.7</v>
      </c>
      <c r="BH6" s="680">
        <v>0.7</v>
      </c>
      <c r="BI6" s="680">
        <v>0.7</v>
      </c>
      <c r="BJ6" s="680">
        <v>0.7</v>
      </c>
      <c r="BK6" s="680">
        <v>0.7</v>
      </c>
      <c r="BL6" s="680">
        <v>0.7</v>
      </c>
      <c r="BM6" s="680">
        <v>0.7</v>
      </c>
      <c r="BN6" s="680">
        <v>0.7</v>
      </c>
      <c r="BO6" s="680">
        <v>0.7</v>
      </c>
      <c r="BP6" s="680">
        <v>0.7</v>
      </c>
      <c r="BQ6" s="680">
        <v>0.7</v>
      </c>
      <c r="BR6" s="680">
        <v>0.7</v>
      </c>
      <c r="BS6" s="680">
        <v>0.7</v>
      </c>
      <c r="BT6" s="680">
        <v>0.7</v>
      </c>
      <c r="BU6" s="680">
        <v>0.7</v>
      </c>
      <c r="BV6" s="680">
        <v>0.7</v>
      </c>
      <c r="BW6" s="680">
        <v>0.7</v>
      </c>
      <c r="BX6" s="680">
        <v>0.7</v>
      </c>
      <c r="BY6" s="680">
        <v>0.7</v>
      </c>
      <c r="BZ6" s="680">
        <v>0.7</v>
      </c>
      <c r="CA6" s="680">
        <v>0.7</v>
      </c>
      <c r="CB6" s="680"/>
      <c r="CC6" s="680">
        <v>0</v>
      </c>
      <c r="CD6" s="680">
        <v>0</v>
      </c>
      <c r="CE6" s="680">
        <v>0.7</v>
      </c>
      <c r="CF6" s="680">
        <v>0.7</v>
      </c>
      <c r="CG6" s="680">
        <v>0.7</v>
      </c>
      <c r="CH6" s="680">
        <v>0.7</v>
      </c>
      <c r="CI6" s="680">
        <v>0.7</v>
      </c>
      <c r="CJ6" s="680">
        <v>0.7</v>
      </c>
      <c r="CK6" s="680">
        <v>0.7</v>
      </c>
      <c r="CL6" s="680">
        <v>0.7</v>
      </c>
      <c r="CM6" s="680">
        <v>0.7</v>
      </c>
      <c r="CN6" s="680">
        <v>0.7</v>
      </c>
      <c r="CO6" s="680">
        <v>0.7</v>
      </c>
      <c r="CP6" s="680">
        <v>0.7</v>
      </c>
      <c r="CQ6" s="680">
        <v>0.7</v>
      </c>
      <c r="CR6" s="680">
        <v>0.7</v>
      </c>
      <c r="CS6" s="680">
        <v>0.7</v>
      </c>
      <c r="CT6" s="680">
        <v>0.7</v>
      </c>
      <c r="CU6" s="680">
        <v>0.7</v>
      </c>
      <c r="CV6" s="680">
        <v>0.7</v>
      </c>
      <c r="CW6" s="680">
        <v>0.7</v>
      </c>
      <c r="CX6" s="680">
        <v>0.7</v>
      </c>
      <c r="CY6" s="680">
        <v>0.7</v>
      </c>
      <c r="CZ6" s="680">
        <v>0.7</v>
      </c>
      <c r="DA6" s="680">
        <v>0.7</v>
      </c>
      <c r="DB6" s="680">
        <v>0.7</v>
      </c>
      <c r="DC6" s="680">
        <v>0.7</v>
      </c>
      <c r="DD6" s="680">
        <v>0.7</v>
      </c>
      <c r="DE6" s="680">
        <v>0.7</v>
      </c>
      <c r="DF6" s="680">
        <v>0.7</v>
      </c>
      <c r="DG6" s="680"/>
      <c r="DH6" s="679">
        <v>0</v>
      </c>
      <c r="DI6" s="679">
        <v>0</v>
      </c>
      <c r="DJ6" s="679">
        <v>21740</v>
      </c>
      <c r="DK6" s="679">
        <v>21740</v>
      </c>
      <c r="DL6" s="679">
        <v>21740</v>
      </c>
      <c r="DM6" s="679">
        <v>21740</v>
      </c>
      <c r="DN6" s="679">
        <v>0</v>
      </c>
      <c r="DO6" s="679">
        <v>0</v>
      </c>
      <c r="DP6" s="679">
        <v>0</v>
      </c>
      <c r="DQ6" s="679">
        <v>0</v>
      </c>
      <c r="DR6" s="679">
        <v>0</v>
      </c>
      <c r="DS6" s="679">
        <v>0</v>
      </c>
      <c r="DT6" s="679">
        <v>0</v>
      </c>
      <c r="DU6" s="679">
        <v>0</v>
      </c>
      <c r="DV6" s="679">
        <v>0</v>
      </c>
      <c r="DW6" s="679">
        <v>0</v>
      </c>
      <c r="DX6" s="679">
        <v>0</v>
      </c>
      <c r="DY6" s="679">
        <v>0</v>
      </c>
      <c r="DZ6" s="679">
        <v>0</v>
      </c>
      <c r="EA6" s="679">
        <v>0</v>
      </c>
      <c r="EB6" s="679">
        <v>0</v>
      </c>
      <c r="EC6" s="679">
        <v>0</v>
      </c>
      <c r="ED6" s="679">
        <v>0</v>
      </c>
      <c r="EE6" s="679">
        <v>0</v>
      </c>
      <c r="EF6" s="679">
        <v>0</v>
      </c>
      <c r="EG6" s="679">
        <v>0</v>
      </c>
      <c r="EH6" s="679">
        <v>0</v>
      </c>
      <c r="EI6" s="679">
        <v>0</v>
      </c>
      <c r="EJ6" s="679">
        <v>0</v>
      </c>
      <c r="EK6" s="679">
        <v>0</v>
      </c>
      <c r="EL6" s="680"/>
      <c r="EM6" s="679">
        <v>0</v>
      </c>
      <c r="EN6" s="679">
        <v>0</v>
      </c>
      <c r="EO6" s="679">
        <v>26</v>
      </c>
      <c r="EP6" s="679">
        <v>23.4</v>
      </c>
      <c r="EQ6" s="679">
        <v>20.8</v>
      </c>
      <c r="ER6" s="679">
        <v>18.2</v>
      </c>
      <c r="ES6" s="679">
        <v>15.6</v>
      </c>
      <c r="ET6" s="679">
        <v>13</v>
      </c>
      <c r="EU6" s="679">
        <v>10.4</v>
      </c>
      <c r="EV6" s="679">
        <v>7.8</v>
      </c>
      <c r="EW6" s="679">
        <v>5.2</v>
      </c>
      <c r="EX6" s="679">
        <v>2.6</v>
      </c>
      <c r="EY6" s="679">
        <v>0</v>
      </c>
      <c r="EZ6" s="679">
        <v>0</v>
      </c>
      <c r="FA6" s="679">
        <v>0</v>
      </c>
      <c r="FB6" s="679">
        <v>0</v>
      </c>
      <c r="FC6" s="679">
        <v>0</v>
      </c>
      <c r="FD6" s="679">
        <v>0</v>
      </c>
      <c r="FE6" s="679">
        <v>0</v>
      </c>
      <c r="FF6" s="679">
        <v>0</v>
      </c>
      <c r="FG6" s="679">
        <v>0</v>
      </c>
      <c r="FH6" s="679">
        <v>0</v>
      </c>
      <c r="FI6" s="679">
        <v>0</v>
      </c>
      <c r="FJ6" s="679">
        <v>0</v>
      </c>
      <c r="FK6" s="679">
        <v>0</v>
      </c>
      <c r="FL6" s="679">
        <v>0</v>
      </c>
      <c r="FM6" s="679">
        <v>0</v>
      </c>
      <c r="FN6" s="679">
        <v>0</v>
      </c>
      <c r="FO6" s="679">
        <v>0</v>
      </c>
      <c r="FP6" s="679">
        <v>0</v>
      </c>
    </row>
    <row r="7" spans="1:172" x14ac:dyDescent="0.2">
      <c r="A7" s="678">
        <v>4</v>
      </c>
      <c r="B7" s="678" t="s">
        <v>189</v>
      </c>
      <c r="C7" s="678" t="s">
        <v>10</v>
      </c>
      <c r="D7" s="686">
        <v>38718</v>
      </c>
      <c r="E7" s="678">
        <v>0</v>
      </c>
      <c r="F7" s="678">
        <v>10</v>
      </c>
      <c r="G7" s="685">
        <v>8350.9504227962461</v>
      </c>
      <c r="H7" s="684">
        <v>1.1003332734613638</v>
      </c>
      <c r="I7" s="678">
        <v>0</v>
      </c>
      <c r="J7" s="678">
        <v>1</v>
      </c>
      <c r="K7" s="678">
        <v>1</v>
      </c>
      <c r="L7" s="683">
        <v>0</v>
      </c>
      <c r="M7" s="678">
        <v>18</v>
      </c>
      <c r="N7" s="678">
        <v>1995</v>
      </c>
      <c r="O7" s="682">
        <v>0.8086458333333334</v>
      </c>
      <c r="P7" s="680">
        <v>0.41</v>
      </c>
      <c r="Q7" s="684">
        <v>1.1169999999999999E-2</v>
      </c>
      <c r="R7" s="684">
        <v>0.24829000000000001</v>
      </c>
      <c r="S7" s="680">
        <v>0</v>
      </c>
      <c r="T7" s="680">
        <v>0</v>
      </c>
      <c r="U7" s="680">
        <v>0</v>
      </c>
      <c r="V7" s="680">
        <v>0</v>
      </c>
      <c r="W7" s="680">
        <v>0.91</v>
      </c>
      <c r="X7" s="680">
        <v>0.91</v>
      </c>
      <c r="Y7" s="680">
        <v>0.91</v>
      </c>
      <c r="Z7" s="680">
        <v>0.91</v>
      </c>
      <c r="AA7" s="680">
        <v>0.91</v>
      </c>
      <c r="AB7" s="680">
        <v>0.91</v>
      </c>
      <c r="AC7" s="680">
        <v>0.91</v>
      </c>
      <c r="AD7" s="680">
        <v>0.91</v>
      </c>
      <c r="AE7" s="680">
        <v>0.91</v>
      </c>
      <c r="AF7" s="680">
        <v>0.91</v>
      </c>
      <c r="AG7" s="680">
        <v>0.91</v>
      </c>
      <c r="AH7" s="680">
        <v>0.91</v>
      </c>
      <c r="AI7" s="680">
        <v>0.91</v>
      </c>
      <c r="AJ7" s="680">
        <v>0.91</v>
      </c>
      <c r="AK7" s="680">
        <v>0.91</v>
      </c>
      <c r="AL7" s="680">
        <v>0.91</v>
      </c>
      <c r="AM7" s="680">
        <v>0.91</v>
      </c>
      <c r="AN7" s="680">
        <v>0.91</v>
      </c>
      <c r="AO7" s="680">
        <v>0.91</v>
      </c>
      <c r="AP7" s="680">
        <v>0.91</v>
      </c>
      <c r="AQ7" s="680">
        <v>0.91</v>
      </c>
      <c r="AR7" s="680">
        <v>0.91</v>
      </c>
      <c r="AS7" s="680">
        <v>0.91</v>
      </c>
      <c r="AT7" s="680">
        <v>0.91</v>
      </c>
      <c r="AU7" s="680">
        <v>0.91</v>
      </c>
      <c r="AV7" s="680">
        <v>0.91</v>
      </c>
      <c r="AW7" s="680"/>
      <c r="AX7" s="680">
        <v>0</v>
      </c>
      <c r="AY7" s="680">
        <v>0</v>
      </c>
      <c r="AZ7" s="680">
        <v>0</v>
      </c>
      <c r="BA7" s="680">
        <v>0</v>
      </c>
      <c r="BB7" s="680">
        <v>0.91</v>
      </c>
      <c r="BC7" s="680">
        <v>0.91</v>
      </c>
      <c r="BD7" s="680">
        <v>0.91</v>
      </c>
      <c r="BE7" s="680">
        <v>0.91</v>
      </c>
      <c r="BF7" s="680">
        <v>0.91</v>
      </c>
      <c r="BG7" s="680">
        <v>0.91</v>
      </c>
      <c r="BH7" s="680">
        <v>0.91</v>
      </c>
      <c r="BI7" s="680">
        <v>0.91</v>
      </c>
      <c r="BJ7" s="680">
        <v>0.91</v>
      </c>
      <c r="BK7" s="680">
        <v>0.91</v>
      </c>
      <c r="BL7" s="680">
        <v>0.91</v>
      </c>
      <c r="BM7" s="680">
        <v>0.91</v>
      </c>
      <c r="BN7" s="680">
        <v>0.91</v>
      </c>
      <c r="BO7" s="680">
        <v>0.91</v>
      </c>
      <c r="BP7" s="680">
        <v>0.91</v>
      </c>
      <c r="BQ7" s="680">
        <v>0.91</v>
      </c>
      <c r="BR7" s="680">
        <v>0.91</v>
      </c>
      <c r="BS7" s="680">
        <v>0.91</v>
      </c>
      <c r="BT7" s="680">
        <v>0.91</v>
      </c>
      <c r="BU7" s="680">
        <v>0.91</v>
      </c>
      <c r="BV7" s="680">
        <v>0.91</v>
      </c>
      <c r="BW7" s="680">
        <v>0.91</v>
      </c>
      <c r="BX7" s="680">
        <v>0.91</v>
      </c>
      <c r="BY7" s="680">
        <v>0.91</v>
      </c>
      <c r="BZ7" s="680">
        <v>0.91</v>
      </c>
      <c r="CA7" s="680">
        <v>0.91</v>
      </c>
      <c r="CB7" s="680"/>
      <c r="CC7" s="680">
        <v>0</v>
      </c>
      <c r="CD7" s="680">
        <v>0</v>
      </c>
      <c r="CE7" s="680">
        <v>0</v>
      </c>
      <c r="CF7" s="680">
        <v>0</v>
      </c>
      <c r="CG7" s="680">
        <v>0.91</v>
      </c>
      <c r="CH7" s="680">
        <v>0.91</v>
      </c>
      <c r="CI7" s="680">
        <v>0.91</v>
      </c>
      <c r="CJ7" s="680">
        <v>0.91</v>
      </c>
      <c r="CK7" s="680">
        <v>0.91</v>
      </c>
      <c r="CL7" s="680">
        <v>0.91</v>
      </c>
      <c r="CM7" s="680">
        <v>0.91</v>
      </c>
      <c r="CN7" s="680">
        <v>0.91</v>
      </c>
      <c r="CO7" s="680">
        <v>0.91</v>
      </c>
      <c r="CP7" s="680">
        <v>0.91</v>
      </c>
      <c r="CQ7" s="680">
        <v>0.91</v>
      </c>
      <c r="CR7" s="680">
        <v>0.91</v>
      </c>
      <c r="CS7" s="680">
        <v>0.91</v>
      </c>
      <c r="CT7" s="680">
        <v>0.91</v>
      </c>
      <c r="CU7" s="680">
        <v>0.91</v>
      </c>
      <c r="CV7" s="680">
        <v>0.91</v>
      </c>
      <c r="CW7" s="680">
        <v>0.91</v>
      </c>
      <c r="CX7" s="680">
        <v>0.91</v>
      </c>
      <c r="CY7" s="680">
        <v>0.91</v>
      </c>
      <c r="CZ7" s="680">
        <v>0.91</v>
      </c>
      <c r="DA7" s="680">
        <v>0.91</v>
      </c>
      <c r="DB7" s="680">
        <v>0.91</v>
      </c>
      <c r="DC7" s="680">
        <v>0.91</v>
      </c>
      <c r="DD7" s="680">
        <v>0.91</v>
      </c>
      <c r="DE7" s="680">
        <v>0.91</v>
      </c>
      <c r="DF7" s="680">
        <v>0.91</v>
      </c>
      <c r="DG7" s="680"/>
      <c r="DH7" s="679">
        <v>8633</v>
      </c>
      <c r="DI7" s="679">
        <v>8633</v>
      </c>
      <c r="DJ7" s="679">
        <v>8633</v>
      </c>
      <c r="DK7" s="679">
        <v>8633</v>
      </c>
      <c r="DL7" s="679">
        <v>8633</v>
      </c>
      <c r="DM7" s="679">
        <v>8633</v>
      </c>
      <c r="DN7" s="679">
        <v>8633</v>
      </c>
      <c r="DO7" s="679">
        <v>8633</v>
      </c>
      <c r="DP7" s="679">
        <v>8633</v>
      </c>
      <c r="DQ7" s="679">
        <v>8633</v>
      </c>
      <c r="DR7" s="679">
        <v>8633</v>
      </c>
      <c r="DS7" s="679">
        <v>8633</v>
      </c>
      <c r="DT7" s="679">
        <v>8633</v>
      </c>
      <c r="DU7" s="679">
        <v>8633</v>
      </c>
      <c r="DV7" s="679">
        <v>8633</v>
      </c>
      <c r="DW7" s="679">
        <v>8633</v>
      </c>
      <c r="DX7" s="679">
        <v>8633</v>
      </c>
      <c r="DY7" s="679">
        <v>8633</v>
      </c>
      <c r="DZ7" s="679">
        <v>8633</v>
      </c>
      <c r="EA7" s="679">
        <v>8633</v>
      </c>
      <c r="EB7" s="679">
        <v>8633</v>
      </c>
      <c r="EC7" s="679">
        <v>8633</v>
      </c>
      <c r="ED7" s="679">
        <v>8633</v>
      </c>
      <c r="EE7" s="679">
        <v>8633</v>
      </c>
      <c r="EF7" s="679">
        <v>8633</v>
      </c>
      <c r="EG7" s="679">
        <v>8633</v>
      </c>
      <c r="EH7" s="679">
        <v>8633</v>
      </c>
      <c r="EI7" s="679">
        <v>8633</v>
      </c>
      <c r="EJ7" s="679">
        <v>8633</v>
      </c>
      <c r="EK7" s="679">
        <v>8633</v>
      </c>
      <c r="EL7" s="680"/>
      <c r="EM7" s="679">
        <v>0</v>
      </c>
      <c r="EN7" s="679">
        <v>0</v>
      </c>
      <c r="EO7" s="679">
        <v>0</v>
      </c>
      <c r="EP7" s="679">
        <v>0</v>
      </c>
      <c r="EQ7" s="679">
        <v>0</v>
      </c>
      <c r="ER7" s="679">
        <v>0</v>
      </c>
      <c r="ES7" s="679">
        <v>0</v>
      </c>
      <c r="ET7" s="679">
        <v>0</v>
      </c>
      <c r="EU7" s="679">
        <v>0</v>
      </c>
      <c r="EV7" s="679">
        <v>0</v>
      </c>
      <c r="EW7" s="679">
        <v>0</v>
      </c>
      <c r="EX7" s="679">
        <v>0</v>
      </c>
      <c r="EY7" s="679">
        <v>0</v>
      </c>
      <c r="EZ7" s="679">
        <v>0</v>
      </c>
      <c r="FA7" s="679">
        <v>0</v>
      </c>
      <c r="FB7" s="679">
        <v>0</v>
      </c>
      <c r="FC7" s="679">
        <v>0</v>
      </c>
      <c r="FD7" s="679">
        <v>0</v>
      </c>
      <c r="FE7" s="679">
        <v>0</v>
      </c>
      <c r="FF7" s="679">
        <v>0</v>
      </c>
      <c r="FG7" s="679">
        <v>0</v>
      </c>
      <c r="FH7" s="679">
        <v>0</v>
      </c>
      <c r="FI7" s="679">
        <v>0</v>
      </c>
      <c r="FJ7" s="679">
        <v>0</v>
      </c>
      <c r="FK7" s="679">
        <v>0</v>
      </c>
      <c r="FL7" s="679">
        <v>0</v>
      </c>
      <c r="FM7" s="679">
        <v>0</v>
      </c>
      <c r="FN7" s="679">
        <v>0</v>
      </c>
      <c r="FO7" s="679">
        <v>0</v>
      </c>
      <c r="FP7" s="679">
        <v>0</v>
      </c>
    </row>
    <row r="8" spans="1:172" x14ac:dyDescent="0.2">
      <c r="A8" s="678">
        <v>5</v>
      </c>
      <c r="B8" s="678" t="s">
        <v>190</v>
      </c>
      <c r="C8" s="678" t="s">
        <v>11</v>
      </c>
      <c r="D8" s="686">
        <v>38718</v>
      </c>
      <c r="E8" s="678">
        <v>340</v>
      </c>
      <c r="F8" s="678">
        <v>10</v>
      </c>
      <c r="G8" s="685">
        <v>307.69999999999982</v>
      </c>
      <c r="H8" s="684">
        <v>4.0890365448504953E-2</v>
      </c>
      <c r="I8" s="678">
        <v>0</v>
      </c>
      <c r="J8" s="678">
        <v>1.0249999999999999</v>
      </c>
      <c r="K8" s="678">
        <v>1.1600000000000001</v>
      </c>
      <c r="L8" s="683">
        <v>-1.0333333333333333E-2</v>
      </c>
      <c r="M8" s="678">
        <v>6</v>
      </c>
      <c r="N8" s="678">
        <v>1998</v>
      </c>
      <c r="O8" s="682">
        <v>0.62510416666666679</v>
      </c>
      <c r="P8" s="680">
        <v>0.96</v>
      </c>
      <c r="Q8" s="684">
        <v>1.4160000000000001E-2</v>
      </c>
      <c r="R8" s="684">
        <v>0.58411999999999997</v>
      </c>
      <c r="S8" s="680">
        <v>0.37</v>
      </c>
      <c r="T8" s="680">
        <v>0.37</v>
      </c>
      <c r="U8" s="680">
        <v>0.37</v>
      </c>
      <c r="V8" s="680">
        <v>0.37</v>
      </c>
      <c r="W8" s="680">
        <v>0.37</v>
      </c>
      <c r="X8" s="680">
        <v>0.37</v>
      </c>
      <c r="Y8" s="680">
        <v>0.37</v>
      </c>
      <c r="Z8" s="680">
        <v>0.37</v>
      </c>
      <c r="AA8" s="680">
        <v>0.37</v>
      </c>
      <c r="AB8" s="680">
        <v>0.37</v>
      </c>
      <c r="AC8" s="680">
        <v>0.37</v>
      </c>
      <c r="AD8" s="680">
        <v>0.37</v>
      </c>
      <c r="AE8" s="680">
        <v>0.37</v>
      </c>
      <c r="AF8" s="680">
        <v>0.37</v>
      </c>
      <c r="AG8" s="680">
        <v>0.37</v>
      </c>
      <c r="AH8" s="680">
        <v>0.37</v>
      </c>
      <c r="AI8" s="680">
        <v>0.37</v>
      </c>
      <c r="AJ8" s="680">
        <v>0.37</v>
      </c>
      <c r="AK8" s="680">
        <v>0.37</v>
      </c>
      <c r="AL8" s="680">
        <v>0.37</v>
      </c>
      <c r="AM8" s="680">
        <v>0.37</v>
      </c>
      <c r="AN8" s="680">
        <v>0.37</v>
      </c>
      <c r="AO8" s="680">
        <v>0.37</v>
      </c>
      <c r="AP8" s="680">
        <v>0.37</v>
      </c>
      <c r="AQ8" s="680">
        <v>0.37</v>
      </c>
      <c r="AR8" s="680">
        <v>0.37</v>
      </c>
      <c r="AS8" s="680">
        <v>0.37</v>
      </c>
      <c r="AT8" s="680">
        <v>0.37</v>
      </c>
      <c r="AU8" s="680">
        <v>0.37</v>
      </c>
      <c r="AV8" s="680">
        <v>0.37</v>
      </c>
      <c r="AW8" s="680"/>
      <c r="AX8" s="680">
        <v>0.37</v>
      </c>
      <c r="AY8" s="680">
        <v>0.37</v>
      </c>
      <c r="AZ8" s="680">
        <v>0.37</v>
      </c>
      <c r="BA8" s="680">
        <v>0.37</v>
      </c>
      <c r="BB8" s="680">
        <v>0.37</v>
      </c>
      <c r="BC8" s="680">
        <v>0.37</v>
      </c>
      <c r="BD8" s="680">
        <v>0.37</v>
      </c>
      <c r="BE8" s="680">
        <v>0.37</v>
      </c>
      <c r="BF8" s="680">
        <v>0.37</v>
      </c>
      <c r="BG8" s="680">
        <v>0.37</v>
      </c>
      <c r="BH8" s="680">
        <v>0.37</v>
      </c>
      <c r="BI8" s="680">
        <v>0.37</v>
      </c>
      <c r="BJ8" s="680">
        <v>0.37</v>
      </c>
      <c r="BK8" s="680">
        <v>0.37</v>
      </c>
      <c r="BL8" s="680">
        <v>0.37</v>
      </c>
      <c r="BM8" s="680">
        <v>0.37</v>
      </c>
      <c r="BN8" s="680">
        <v>0.37</v>
      </c>
      <c r="BO8" s="680">
        <v>0.37</v>
      </c>
      <c r="BP8" s="680">
        <v>0.37</v>
      </c>
      <c r="BQ8" s="680">
        <v>0.37</v>
      </c>
      <c r="BR8" s="680">
        <v>0.37</v>
      </c>
      <c r="BS8" s="680">
        <v>0.37</v>
      </c>
      <c r="BT8" s="680">
        <v>0.37</v>
      </c>
      <c r="BU8" s="680">
        <v>0.37</v>
      </c>
      <c r="BV8" s="680">
        <v>0.37</v>
      </c>
      <c r="BW8" s="680">
        <v>0.37</v>
      </c>
      <c r="BX8" s="680">
        <v>0.37</v>
      </c>
      <c r="BY8" s="680">
        <v>0.37</v>
      </c>
      <c r="BZ8" s="680">
        <v>0.37</v>
      </c>
      <c r="CA8" s="680">
        <v>0.37</v>
      </c>
      <c r="CB8" s="680"/>
      <c r="CC8" s="680">
        <v>0.37</v>
      </c>
      <c r="CD8" s="680">
        <v>0.37</v>
      </c>
      <c r="CE8" s="680">
        <v>0.37</v>
      </c>
      <c r="CF8" s="680">
        <v>0.37</v>
      </c>
      <c r="CG8" s="680">
        <v>0.37</v>
      </c>
      <c r="CH8" s="680">
        <v>0.37</v>
      </c>
      <c r="CI8" s="680">
        <v>0.37</v>
      </c>
      <c r="CJ8" s="680">
        <v>0.37</v>
      </c>
      <c r="CK8" s="680">
        <v>0.37</v>
      </c>
      <c r="CL8" s="680">
        <v>0.37</v>
      </c>
      <c r="CM8" s="680">
        <v>0.37</v>
      </c>
      <c r="CN8" s="680">
        <v>0.37</v>
      </c>
      <c r="CO8" s="680">
        <v>0.37</v>
      </c>
      <c r="CP8" s="680">
        <v>0.37</v>
      </c>
      <c r="CQ8" s="680">
        <v>0.37</v>
      </c>
      <c r="CR8" s="680">
        <v>0.37</v>
      </c>
      <c r="CS8" s="680">
        <v>0.37</v>
      </c>
      <c r="CT8" s="680">
        <v>0.37</v>
      </c>
      <c r="CU8" s="680">
        <v>0.37</v>
      </c>
      <c r="CV8" s="680">
        <v>0.37</v>
      </c>
      <c r="CW8" s="680">
        <v>0.37</v>
      </c>
      <c r="CX8" s="680">
        <v>0.37</v>
      </c>
      <c r="CY8" s="680">
        <v>0.37</v>
      </c>
      <c r="CZ8" s="680">
        <v>0.37</v>
      </c>
      <c r="DA8" s="680">
        <v>0.37</v>
      </c>
      <c r="DB8" s="680">
        <v>0.37</v>
      </c>
      <c r="DC8" s="680">
        <v>0.37</v>
      </c>
      <c r="DD8" s="680">
        <v>0.37</v>
      </c>
      <c r="DE8" s="680">
        <v>0.37</v>
      </c>
      <c r="DF8" s="680">
        <v>0.37</v>
      </c>
      <c r="DG8" s="680"/>
      <c r="DH8" s="679">
        <v>48900</v>
      </c>
      <c r="DI8" s="679">
        <v>48900</v>
      </c>
      <c r="DJ8" s="679">
        <v>48900</v>
      </c>
      <c r="DK8" s="679">
        <v>48900</v>
      </c>
      <c r="DL8" s="679">
        <v>48900</v>
      </c>
      <c r="DM8" s="679">
        <v>32421.369863013701</v>
      </c>
      <c r="DN8" s="679">
        <v>0</v>
      </c>
      <c r="DO8" s="679">
        <v>0</v>
      </c>
      <c r="DP8" s="679">
        <v>0</v>
      </c>
      <c r="DQ8" s="679">
        <v>0</v>
      </c>
      <c r="DR8" s="679">
        <v>0</v>
      </c>
      <c r="DS8" s="679">
        <v>0</v>
      </c>
      <c r="DT8" s="679">
        <v>0</v>
      </c>
      <c r="DU8" s="679">
        <v>0</v>
      </c>
      <c r="DV8" s="679">
        <v>0</v>
      </c>
      <c r="DW8" s="679">
        <v>0</v>
      </c>
      <c r="DX8" s="679">
        <v>0</v>
      </c>
      <c r="DY8" s="679">
        <v>0</v>
      </c>
      <c r="DZ8" s="679">
        <v>0</v>
      </c>
      <c r="EA8" s="679">
        <v>0</v>
      </c>
      <c r="EB8" s="679">
        <v>0</v>
      </c>
      <c r="EC8" s="679">
        <v>0</v>
      </c>
      <c r="ED8" s="679">
        <v>0</v>
      </c>
      <c r="EE8" s="679">
        <v>0</v>
      </c>
      <c r="EF8" s="679">
        <v>0</v>
      </c>
      <c r="EG8" s="679">
        <v>0</v>
      </c>
      <c r="EH8" s="679">
        <v>0</v>
      </c>
      <c r="EI8" s="679">
        <v>0</v>
      </c>
      <c r="EJ8" s="679">
        <v>0</v>
      </c>
      <c r="EK8" s="679">
        <v>0</v>
      </c>
      <c r="EL8" s="680"/>
      <c r="EM8" s="679">
        <v>340</v>
      </c>
      <c r="EN8" s="679">
        <v>306</v>
      </c>
      <c r="EO8" s="679">
        <v>272</v>
      </c>
      <c r="EP8" s="679">
        <v>237.99999999999997</v>
      </c>
      <c r="EQ8" s="679">
        <v>204</v>
      </c>
      <c r="ER8" s="679">
        <v>170</v>
      </c>
      <c r="ES8" s="679">
        <v>136</v>
      </c>
      <c r="ET8" s="679">
        <v>102</v>
      </c>
      <c r="EU8" s="679">
        <v>68</v>
      </c>
      <c r="EV8" s="679">
        <v>34</v>
      </c>
      <c r="EW8" s="679">
        <v>0</v>
      </c>
      <c r="EX8" s="679">
        <v>0</v>
      </c>
      <c r="EY8" s="679">
        <v>0</v>
      </c>
      <c r="EZ8" s="679">
        <v>0</v>
      </c>
      <c r="FA8" s="679">
        <v>0</v>
      </c>
      <c r="FB8" s="679">
        <v>0</v>
      </c>
      <c r="FC8" s="679">
        <v>0</v>
      </c>
      <c r="FD8" s="679">
        <v>0</v>
      </c>
      <c r="FE8" s="679">
        <v>0</v>
      </c>
      <c r="FF8" s="679">
        <v>0</v>
      </c>
      <c r="FG8" s="679">
        <v>0</v>
      </c>
      <c r="FH8" s="679">
        <v>0</v>
      </c>
      <c r="FI8" s="679">
        <v>0</v>
      </c>
      <c r="FJ8" s="679">
        <v>0</v>
      </c>
      <c r="FK8" s="679">
        <v>0</v>
      </c>
      <c r="FL8" s="679">
        <v>0</v>
      </c>
      <c r="FM8" s="679">
        <v>0</v>
      </c>
      <c r="FN8" s="679">
        <v>0</v>
      </c>
      <c r="FO8" s="679">
        <v>0</v>
      </c>
      <c r="FP8" s="679">
        <v>0</v>
      </c>
    </row>
    <row r="9" spans="1:172" x14ac:dyDescent="0.2">
      <c r="A9" s="678">
        <v>6</v>
      </c>
      <c r="B9" s="678" t="s">
        <v>191</v>
      </c>
      <c r="C9" s="678" t="s">
        <v>12</v>
      </c>
      <c r="D9" s="686">
        <v>38991</v>
      </c>
      <c r="E9" s="678">
        <v>14</v>
      </c>
      <c r="F9" s="678">
        <v>15</v>
      </c>
      <c r="G9" s="685">
        <v>3741.8553191489409</v>
      </c>
      <c r="H9" s="684">
        <v>1.93591923385385</v>
      </c>
      <c r="I9" s="678">
        <v>0</v>
      </c>
      <c r="J9" s="678">
        <v>1</v>
      </c>
      <c r="K9" s="678">
        <v>1</v>
      </c>
      <c r="L9" s="683">
        <v>0</v>
      </c>
      <c r="M9" s="678">
        <v>6</v>
      </c>
      <c r="N9" s="678">
        <v>1990</v>
      </c>
      <c r="O9" s="682">
        <v>0.76583333333333337</v>
      </c>
      <c r="P9" s="680">
        <v>0.35</v>
      </c>
      <c r="Q9" s="684">
        <v>2.5000000000000001E-4</v>
      </c>
      <c r="R9" s="684">
        <v>0.5</v>
      </c>
      <c r="S9" s="680">
        <v>0.7</v>
      </c>
      <c r="T9" s="680">
        <v>0.7</v>
      </c>
      <c r="U9" s="680">
        <v>0.7</v>
      </c>
      <c r="V9" s="680">
        <v>0.7</v>
      </c>
      <c r="W9" s="680">
        <v>0.7</v>
      </c>
      <c r="X9" s="680">
        <v>0.7</v>
      </c>
      <c r="Y9" s="680">
        <v>0.7</v>
      </c>
      <c r="Z9" s="680">
        <v>0.7</v>
      </c>
      <c r="AA9" s="680">
        <v>0.7</v>
      </c>
      <c r="AB9" s="680">
        <v>0.7</v>
      </c>
      <c r="AC9" s="680">
        <v>0.7</v>
      </c>
      <c r="AD9" s="680">
        <v>0.7</v>
      </c>
      <c r="AE9" s="680">
        <v>0.7</v>
      </c>
      <c r="AF9" s="680">
        <v>0.7</v>
      </c>
      <c r="AG9" s="680">
        <v>0.7</v>
      </c>
      <c r="AH9" s="680">
        <v>0.7</v>
      </c>
      <c r="AI9" s="680">
        <v>0.7</v>
      </c>
      <c r="AJ9" s="680">
        <v>0.7</v>
      </c>
      <c r="AK9" s="680">
        <v>0.7</v>
      </c>
      <c r="AL9" s="680">
        <v>0.7</v>
      </c>
      <c r="AM9" s="680">
        <v>0.7</v>
      </c>
      <c r="AN9" s="680">
        <v>0.7</v>
      </c>
      <c r="AO9" s="680">
        <v>0.7</v>
      </c>
      <c r="AP9" s="680">
        <v>0.7</v>
      </c>
      <c r="AQ9" s="680">
        <v>0.7</v>
      </c>
      <c r="AR9" s="680">
        <v>0.7</v>
      </c>
      <c r="AS9" s="680">
        <v>0.7</v>
      </c>
      <c r="AT9" s="680">
        <v>0.7</v>
      </c>
      <c r="AU9" s="680">
        <v>0.7</v>
      </c>
      <c r="AV9" s="680">
        <v>0.7</v>
      </c>
      <c r="AW9" s="680"/>
      <c r="AX9" s="680">
        <v>0.7</v>
      </c>
      <c r="AY9" s="680">
        <v>0.7</v>
      </c>
      <c r="AZ9" s="680">
        <v>0.7</v>
      </c>
      <c r="BA9" s="680">
        <v>0.7</v>
      </c>
      <c r="BB9" s="680">
        <v>0.7</v>
      </c>
      <c r="BC9" s="680">
        <v>0.7</v>
      </c>
      <c r="BD9" s="680">
        <v>0.7</v>
      </c>
      <c r="BE9" s="680">
        <v>0.7</v>
      </c>
      <c r="BF9" s="680">
        <v>0.7</v>
      </c>
      <c r="BG9" s="680">
        <v>0.7</v>
      </c>
      <c r="BH9" s="680">
        <v>0.7</v>
      </c>
      <c r="BI9" s="680">
        <v>0.7</v>
      </c>
      <c r="BJ9" s="680">
        <v>0.7</v>
      </c>
      <c r="BK9" s="680">
        <v>0.7</v>
      </c>
      <c r="BL9" s="680">
        <v>0.7</v>
      </c>
      <c r="BM9" s="680">
        <v>0.7</v>
      </c>
      <c r="BN9" s="680">
        <v>0.7</v>
      </c>
      <c r="BO9" s="680">
        <v>0.7</v>
      </c>
      <c r="BP9" s="680">
        <v>0.7</v>
      </c>
      <c r="BQ9" s="680">
        <v>0.7</v>
      </c>
      <c r="BR9" s="680">
        <v>0.7</v>
      </c>
      <c r="BS9" s="680">
        <v>0.7</v>
      </c>
      <c r="BT9" s="680">
        <v>0.7</v>
      </c>
      <c r="BU9" s="680">
        <v>0.7</v>
      </c>
      <c r="BV9" s="680">
        <v>0.7</v>
      </c>
      <c r="BW9" s="680">
        <v>0.7</v>
      </c>
      <c r="BX9" s="680">
        <v>0.7</v>
      </c>
      <c r="BY9" s="680">
        <v>0.7</v>
      </c>
      <c r="BZ9" s="680">
        <v>0.7</v>
      </c>
      <c r="CA9" s="680">
        <v>0.7</v>
      </c>
      <c r="CB9" s="680"/>
      <c r="CC9" s="680">
        <v>0.7</v>
      </c>
      <c r="CD9" s="680">
        <v>0.7</v>
      </c>
      <c r="CE9" s="680">
        <v>0.7</v>
      </c>
      <c r="CF9" s="680">
        <v>0.7</v>
      </c>
      <c r="CG9" s="680">
        <v>0.7</v>
      </c>
      <c r="CH9" s="680">
        <v>0.7</v>
      </c>
      <c r="CI9" s="680">
        <v>0.7</v>
      </c>
      <c r="CJ9" s="680">
        <v>0.7</v>
      </c>
      <c r="CK9" s="680">
        <v>0.7</v>
      </c>
      <c r="CL9" s="680">
        <v>0.7</v>
      </c>
      <c r="CM9" s="680">
        <v>0.7</v>
      </c>
      <c r="CN9" s="680">
        <v>0.7</v>
      </c>
      <c r="CO9" s="680">
        <v>0.7</v>
      </c>
      <c r="CP9" s="680">
        <v>0.7</v>
      </c>
      <c r="CQ9" s="680">
        <v>0.7</v>
      </c>
      <c r="CR9" s="680">
        <v>0.7</v>
      </c>
      <c r="CS9" s="680">
        <v>0.7</v>
      </c>
      <c r="CT9" s="680">
        <v>0.7</v>
      </c>
      <c r="CU9" s="680">
        <v>0.7</v>
      </c>
      <c r="CV9" s="680">
        <v>0.7</v>
      </c>
      <c r="CW9" s="680">
        <v>0.7</v>
      </c>
      <c r="CX9" s="680">
        <v>0.7</v>
      </c>
      <c r="CY9" s="680">
        <v>0.7</v>
      </c>
      <c r="CZ9" s="680">
        <v>0.7</v>
      </c>
      <c r="DA9" s="680">
        <v>0.7</v>
      </c>
      <c r="DB9" s="680">
        <v>0.7</v>
      </c>
      <c r="DC9" s="680">
        <v>0.7</v>
      </c>
      <c r="DD9" s="680">
        <v>0.7</v>
      </c>
      <c r="DE9" s="680">
        <v>0.7</v>
      </c>
      <c r="DF9" s="680">
        <v>0.7</v>
      </c>
      <c r="DG9" s="680"/>
      <c r="DH9" s="679">
        <v>3617.02</v>
      </c>
      <c r="DI9" s="679">
        <v>3617.02</v>
      </c>
      <c r="DJ9" s="679">
        <v>3617.02</v>
      </c>
      <c r="DK9" s="679">
        <v>3617.02</v>
      </c>
      <c r="DL9" s="679">
        <v>0</v>
      </c>
      <c r="DM9" s="679">
        <v>0</v>
      </c>
      <c r="DN9" s="679">
        <v>0</v>
      </c>
      <c r="DO9" s="679">
        <v>0</v>
      </c>
      <c r="DP9" s="679">
        <v>0</v>
      </c>
      <c r="DQ9" s="679">
        <v>0</v>
      </c>
      <c r="DR9" s="679">
        <v>0</v>
      </c>
      <c r="DS9" s="679">
        <v>0</v>
      </c>
      <c r="DT9" s="679">
        <v>0</v>
      </c>
      <c r="DU9" s="679">
        <v>0</v>
      </c>
      <c r="DV9" s="679">
        <v>0</v>
      </c>
      <c r="DW9" s="679">
        <v>0</v>
      </c>
      <c r="DX9" s="679">
        <v>0</v>
      </c>
      <c r="DY9" s="679">
        <v>0</v>
      </c>
      <c r="DZ9" s="679">
        <v>0</v>
      </c>
      <c r="EA9" s="679">
        <v>0</v>
      </c>
      <c r="EB9" s="679">
        <v>0</v>
      </c>
      <c r="EC9" s="679">
        <v>0</v>
      </c>
      <c r="ED9" s="679">
        <v>0</v>
      </c>
      <c r="EE9" s="679">
        <v>0</v>
      </c>
      <c r="EF9" s="679">
        <v>0</v>
      </c>
      <c r="EG9" s="679">
        <v>0</v>
      </c>
      <c r="EH9" s="679">
        <v>0</v>
      </c>
      <c r="EI9" s="679">
        <v>0</v>
      </c>
      <c r="EJ9" s="679">
        <v>0</v>
      </c>
      <c r="EK9" s="679">
        <v>0</v>
      </c>
      <c r="EL9" s="680"/>
      <c r="EM9" s="679">
        <v>14</v>
      </c>
      <c r="EN9" s="679">
        <v>12.6</v>
      </c>
      <c r="EO9" s="679">
        <v>11.2</v>
      </c>
      <c r="EP9" s="679">
        <v>9.7999999999999989</v>
      </c>
      <c r="EQ9" s="679">
        <v>8.4</v>
      </c>
      <c r="ER9" s="679">
        <v>7</v>
      </c>
      <c r="ES9" s="679">
        <v>5.6</v>
      </c>
      <c r="ET9" s="679">
        <v>4.2</v>
      </c>
      <c r="EU9" s="679">
        <v>2.8000000000000003</v>
      </c>
      <c r="EV9" s="679">
        <v>1.4</v>
      </c>
      <c r="EW9" s="679">
        <v>0</v>
      </c>
      <c r="EX9" s="679">
        <v>0</v>
      </c>
      <c r="EY9" s="679">
        <v>0</v>
      </c>
      <c r="EZ9" s="679">
        <v>0</v>
      </c>
      <c r="FA9" s="679">
        <v>0</v>
      </c>
      <c r="FB9" s="679">
        <v>0</v>
      </c>
      <c r="FC9" s="679">
        <v>0</v>
      </c>
      <c r="FD9" s="679">
        <v>0</v>
      </c>
      <c r="FE9" s="679">
        <v>0</v>
      </c>
      <c r="FF9" s="679">
        <v>0</v>
      </c>
      <c r="FG9" s="679">
        <v>0</v>
      </c>
      <c r="FH9" s="679">
        <v>0</v>
      </c>
      <c r="FI9" s="679">
        <v>0</v>
      </c>
      <c r="FJ9" s="679">
        <v>0</v>
      </c>
      <c r="FK9" s="679">
        <v>0</v>
      </c>
      <c r="FL9" s="679">
        <v>0</v>
      </c>
      <c r="FM9" s="679">
        <v>0</v>
      </c>
      <c r="FN9" s="679">
        <v>0</v>
      </c>
      <c r="FO9" s="679">
        <v>0</v>
      </c>
      <c r="FP9" s="679">
        <v>0</v>
      </c>
    </row>
    <row r="10" spans="1:172" x14ac:dyDescent="0.2">
      <c r="A10" s="678">
        <v>7</v>
      </c>
      <c r="B10" s="678" t="s">
        <v>192</v>
      </c>
      <c r="C10" s="678" t="s">
        <v>23</v>
      </c>
      <c r="D10" s="686">
        <v>40179</v>
      </c>
      <c r="E10" s="678">
        <v>0</v>
      </c>
      <c r="F10" s="678">
        <v>15</v>
      </c>
      <c r="G10" s="685">
        <v>2791.54</v>
      </c>
      <c r="H10" s="684">
        <v>1.44</v>
      </c>
      <c r="I10" s="678">
        <v>0</v>
      </c>
      <c r="J10" s="678">
        <v>1</v>
      </c>
      <c r="K10" s="678">
        <v>1</v>
      </c>
      <c r="L10" s="683">
        <v>0</v>
      </c>
      <c r="M10" s="678">
        <v>9</v>
      </c>
      <c r="N10" s="678">
        <v>1990</v>
      </c>
      <c r="O10" s="682">
        <v>0.74937500000000001</v>
      </c>
      <c r="P10" s="680">
        <v>0.1</v>
      </c>
      <c r="Q10" s="684">
        <v>1.2E-4</v>
      </c>
      <c r="R10" s="684">
        <v>0.35265000000000002</v>
      </c>
      <c r="S10" s="680">
        <v>0</v>
      </c>
      <c r="T10" s="680">
        <v>0</v>
      </c>
      <c r="U10" s="680">
        <v>0</v>
      </c>
      <c r="V10" s="680">
        <v>0</v>
      </c>
      <c r="W10" s="680">
        <v>0.7</v>
      </c>
      <c r="X10" s="680">
        <v>0.7</v>
      </c>
      <c r="Y10" s="680">
        <v>0.7</v>
      </c>
      <c r="Z10" s="680">
        <v>0.7</v>
      </c>
      <c r="AA10" s="680">
        <v>0.7</v>
      </c>
      <c r="AB10" s="680">
        <v>0.7</v>
      </c>
      <c r="AC10" s="680">
        <v>0.7</v>
      </c>
      <c r="AD10" s="680">
        <v>0.7</v>
      </c>
      <c r="AE10" s="680">
        <v>0.7</v>
      </c>
      <c r="AF10" s="680">
        <v>0.7</v>
      </c>
      <c r="AG10" s="680">
        <v>0.7</v>
      </c>
      <c r="AH10" s="680">
        <v>0.7</v>
      </c>
      <c r="AI10" s="680">
        <v>0.7</v>
      </c>
      <c r="AJ10" s="680">
        <v>0.7</v>
      </c>
      <c r="AK10" s="680">
        <v>0.7</v>
      </c>
      <c r="AL10" s="680">
        <v>0.7</v>
      </c>
      <c r="AM10" s="680">
        <v>0.7</v>
      </c>
      <c r="AN10" s="680">
        <v>0.7</v>
      </c>
      <c r="AO10" s="680">
        <v>0.7</v>
      </c>
      <c r="AP10" s="680">
        <v>0.7</v>
      </c>
      <c r="AQ10" s="680">
        <v>0.7</v>
      </c>
      <c r="AR10" s="680">
        <v>0.7</v>
      </c>
      <c r="AS10" s="680">
        <v>0.7</v>
      </c>
      <c r="AT10" s="680">
        <v>0.7</v>
      </c>
      <c r="AU10" s="680">
        <v>0.7</v>
      </c>
      <c r="AV10" s="680">
        <v>0.7</v>
      </c>
      <c r="AW10" s="680"/>
      <c r="AX10" s="680">
        <v>0</v>
      </c>
      <c r="AY10" s="680">
        <v>0</v>
      </c>
      <c r="AZ10" s="680">
        <v>0</v>
      </c>
      <c r="BA10" s="680">
        <v>0</v>
      </c>
      <c r="BB10" s="680">
        <v>0.7</v>
      </c>
      <c r="BC10" s="680">
        <v>0.7</v>
      </c>
      <c r="BD10" s="680">
        <v>0.7</v>
      </c>
      <c r="BE10" s="680">
        <v>0.7</v>
      </c>
      <c r="BF10" s="680">
        <v>0.7</v>
      </c>
      <c r="BG10" s="680">
        <v>0.7</v>
      </c>
      <c r="BH10" s="680">
        <v>0.7</v>
      </c>
      <c r="BI10" s="680">
        <v>0.7</v>
      </c>
      <c r="BJ10" s="680">
        <v>0.7</v>
      </c>
      <c r="BK10" s="680">
        <v>0.7</v>
      </c>
      <c r="BL10" s="680">
        <v>0.7</v>
      </c>
      <c r="BM10" s="680">
        <v>0.7</v>
      </c>
      <c r="BN10" s="680">
        <v>0.7</v>
      </c>
      <c r="BO10" s="680">
        <v>0.7</v>
      </c>
      <c r="BP10" s="680">
        <v>0.7</v>
      </c>
      <c r="BQ10" s="680">
        <v>0.7</v>
      </c>
      <c r="BR10" s="680">
        <v>0.7</v>
      </c>
      <c r="BS10" s="680">
        <v>0.7</v>
      </c>
      <c r="BT10" s="680">
        <v>0.7</v>
      </c>
      <c r="BU10" s="680">
        <v>0.7</v>
      </c>
      <c r="BV10" s="680">
        <v>0.7</v>
      </c>
      <c r="BW10" s="680">
        <v>0.7</v>
      </c>
      <c r="BX10" s="680">
        <v>0.7</v>
      </c>
      <c r="BY10" s="680">
        <v>0.7</v>
      </c>
      <c r="BZ10" s="680">
        <v>0.7</v>
      </c>
      <c r="CA10" s="680">
        <v>0.7</v>
      </c>
      <c r="CB10" s="680"/>
      <c r="CC10" s="680">
        <v>0</v>
      </c>
      <c r="CD10" s="680">
        <v>0</v>
      </c>
      <c r="CE10" s="680">
        <v>0</v>
      </c>
      <c r="CF10" s="680">
        <v>0</v>
      </c>
      <c r="CG10" s="680">
        <v>0.7</v>
      </c>
      <c r="CH10" s="680">
        <v>0.7</v>
      </c>
      <c r="CI10" s="680">
        <v>0.7</v>
      </c>
      <c r="CJ10" s="680">
        <v>0.7</v>
      </c>
      <c r="CK10" s="680">
        <v>0.7</v>
      </c>
      <c r="CL10" s="680">
        <v>0.7</v>
      </c>
      <c r="CM10" s="680">
        <v>0.7</v>
      </c>
      <c r="CN10" s="680">
        <v>0.7</v>
      </c>
      <c r="CO10" s="680">
        <v>0.7</v>
      </c>
      <c r="CP10" s="680">
        <v>0.7</v>
      </c>
      <c r="CQ10" s="680">
        <v>0.7</v>
      </c>
      <c r="CR10" s="680">
        <v>0.7</v>
      </c>
      <c r="CS10" s="680">
        <v>0.7</v>
      </c>
      <c r="CT10" s="680">
        <v>0.7</v>
      </c>
      <c r="CU10" s="680">
        <v>0.7</v>
      </c>
      <c r="CV10" s="680">
        <v>0.7</v>
      </c>
      <c r="CW10" s="680">
        <v>0.7</v>
      </c>
      <c r="CX10" s="680">
        <v>0.7</v>
      </c>
      <c r="CY10" s="680">
        <v>0.7</v>
      </c>
      <c r="CZ10" s="680">
        <v>0.7</v>
      </c>
      <c r="DA10" s="680">
        <v>0.7</v>
      </c>
      <c r="DB10" s="680">
        <v>0.7</v>
      </c>
      <c r="DC10" s="680">
        <v>0.7</v>
      </c>
      <c r="DD10" s="680">
        <v>0.7</v>
      </c>
      <c r="DE10" s="680">
        <v>0.7</v>
      </c>
      <c r="DF10" s="680">
        <v>0.7</v>
      </c>
      <c r="DG10" s="680"/>
      <c r="DH10" s="679">
        <v>0</v>
      </c>
      <c r="DI10" s="679">
        <v>0</v>
      </c>
      <c r="DJ10" s="679">
        <v>0</v>
      </c>
      <c r="DK10" s="679">
        <v>0</v>
      </c>
      <c r="DL10" s="679">
        <v>0</v>
      </c>
      <c r="DM10" s="679">
        <v>0</v>
      </c>
      <c r="DN10" s="679">
        <v>0</v>
      </c>
      <c r="DO10" s="679">
        <v>0</v>
      </c>
      <c r="DP10" s="679">
        <v>0</v>
      </c>
      <c r="DQ10" s="679">
        <v>0</v>
      </c>
      <c r="DR10" s="679">
        <v>0</v>
      </c>
      <c r="DS10" s="679">
        <v>0</v>
      </c>
      <c r="DT10" s="679">
        <v>0</v>
      </c>
      <c r="DU10" s="679">
        <v>0</v>
      </c>
      <c r="DV10" s="679">
        <v>0</v>
      </c>
      <c r="DW10" s="679">
        <v>0</v>
      </c>
      <c r="DX10" s="679">
        <v>0</v>
      </c>
      <c r="DY10" s="679">
        <v>0</v>
      </c>
      <c r="DZ10" s="679">
        <v>0</v>
      </c>
      <c r="EA10" s="679">
        <v>0</v>
      </c>
      <c r="EB10" s="679">
        <v>0</v>
      </c>
      <c r="EC10" s="679">
        <v>0</v>
      </c>
      <c r="ED10" s="679">
        <v>0</v>
      </c>
      <c r="EE10" s="679">
        <v>0</v>
      </c>
      <c r="EF10" s="679">
        <v>0</v>
      </c>
      <c r="EG10" s="679">
        <v>0</v>
      </c>
      <c r="EH10" s="679">
        <v>0</v>
      </c>
      <c r="EI10" s="679">
        <v>0</v>
      </c>
      <c r="EJ10" s="679">
        <v>0</v>
      </c>
      <c r="EK10" s="679">
        <v>0</v>
      </c>
      <c r="EL10" s="680"/>
      <c r="EM10" s="679">
        <v>0</v>
      </c>
      <c r="EN10" s="679">
        <v>0</v>
      </c>
      <c r="EO10" s="679">
        <v>0</v>
      </c>
      <c r="EP10" s="679">
        <v>0</v>
      </c>
      <c r="EQ10" s="679">
        <v>0</v>
      </c>
      <c r="ER10" s="679">
        <v>0</v>
      </c>
      <c r="ES10" s="679">
        <v>0</v>
      </c>
      <c r="ET10" s="679">
        <v>0</v>
      </c>
      <c r="EU10" s="679">
        <v>0</v>
      </c>
      <c r="EV10" s="679">
        <v>0</v>
      </c>
      <c r="EW10" s="679">
        <v>0</v>
      </c>
      <c r="EX10" s="679">
        <v>0</v>
      </c>
      <c r="EY10" s="679">
        <v>0</v>
      </c>
      <c r="EZ10" s="679">
        <v>0</v>
      </c>
      <c r="FA10" s="679">
        <v>0</v>
      </c>
      <c r="FB10" s="679">
        <v>0</v>
      </c>
      <c r="FC10" s="679">
        <v>0</v>
      </c>
      <c r="FD10" s="679">
        <v>0</v>
      </c>
      <c r="FE10" s="679">
        <v>0</v>
      </c>
      <c r="FF10" s="679">
        <v>0</v>
      </c>
      <c r="FG10" s="679">
        <v>0</v>
      </c>
      <c r="FH10" s="679">
        <v>0</v>
      </c>
      <c r="FI10" s="679">
        <v>0</v>
      </c>
      <c r="FJ10" s="679">
        <v>0</v>
      </c>
      <c r="FK10" s="679">
        <v>0</v>
      </c>
      <c r="FL10" s="679">
        <v>0</v>
      </c>
      <c r="FM10" s="679">
        <v>0</v>
      </c>
      <c r="FN10" s="679">
        <v>0</v>
      </c>
      <c r="FO10" s="679">
        <v>0</v>
      </c>
      <c r="FP10" s="679">
        <v>0</v>
      </c>
    </row>
    <row r="11" spans="1:172" x14ac:dyDescent="0.2">
      <c r="A11" s="678">
        <v>8</v>
      </c>
      <c r="B11" s="678" t="s">
        <v>193</v>
      </c>
      <c r="C11" s="678" t="s">
        <v>37</v>
      </c>
      <c r="D11" s="686">
        <v>38718</v>
      </c>
      <c r="E11" s="678">
        <v>3480</v>
      </c>
      <c r="F11" s="678">
        <v>10</v>
      </c>
      <c r="G11" s="685">
        <v>241.7199999999998</v>
      </c>
      <c r="H11" s="684">
        <v>4.6301295774647852E-2</v>
      </c>
      <c r="I11" s="678">
        <v>0</v>
      </c>
      <c r="J11" s="678">
        <v>1</v>
      </c>
      <c r="K11" s="678">
        <v>1</v>
      </c>
      <c r="L11" s="683">
        <v>0</v>
      </c>
      <c r="M11" s="678">
        <v>18</v>
      </c>
      <c r="N11" s="678">
        <v>1965</v>
      </c>
      <c r="O11" s="682">
        <v>0.79604166666666687</v>
      </c>
      <c r="P11" s="680">
        <v>1.35</v>
      </c>
      <c r="Q11" s="684">
        <v>8.3000000000000001E-4</v>
      </c>
      <c r="R11" s="684">
        <v>4.462E-2</v>
      </c>
      <c r="S11" s="680">
        <v>1</v>
      </c>
      <c r="T11" s="680">
        <v>1</v>
      </c>
      <c r="U11" s="680">
        <v>1</v>
      </c>
      <c r="V11" s="680">
        <v>1</v>
      </c>
      <c r="W11" s="680">
        <v>1</v>
      </c>
      <c r="X11" s="680">
        <v>1</v>
      </c>
      <c r="Y11" s="680">
        <v>1</v>
      </c>
      <c r="Z11" s="680">
        <v>1</v>
      </c>
      <c r="AA11" s="680">
        <v>1</v>
      </c>
      <c r="AB11" s="680">
        <v>1</v>
      </c>
      <c r="AC11" s="680">
        <v>1</v>
      </c>
      <c r="AD11" s="680">
        <v>1</v>
      </c>
      <c r="AE11" s="680">
        <v>1</v>
      </c>
      <c r="AF11" s="680">
        <v>1</v>
      </c>
      <c r="AG11" s="680">
        <v>1</v>
      </c>
      <c r="AH11" s="680">
        <v>1</v>
      </c>
      <c r="AI11" s="680">
        <v>1</v>
      </c>
      <c r="AJ11" s="680">
        <v>1</v>
      </c>
      <c r="AK11" s="680">
        <v>1</v>
      </c>
      <c r="AL11" s="680">
        <v>1</v>
      </c>
      <c r="AM11" s="680">
        <v>1</v>
      </c>
      <c r="AN11" s="680">
        <v>1</v>
      </c>
      <c r="AO11" s="680">
        <v>1</v>
      </c>
      <c r="AP11" s="680">
        <v>1</v>
      </c>
      <c r="AQ11" s="680">
        <v>1</v>
      </c>
      <c r="AR11" s="680">
        <v>1</v>
      </c>
      <c r="AS11" s="680">
        <v>1</v>
      </c>
      <c r="AT11" s="680">
        <v>1</v>
      </c>
      <c r="AU11" s="680">
        <v>1</v>
      </c>
      <c r="AV11" s="680">
        <v>1</v>
      </c>
      <c r="AW11" s="680"/>
      <c r="AX11" s="680">
        <v>1</v>
      </c>
      <c r="AY11" s="680">
        <v>1</v>
      </c>
      <c r="AZ11" s="680">
        <v>1</v>
      </c>
      <c r="BA11" s="680">
        <v>1</v>
      </c>
      <c r="BB11" s="680">
        <v>1</v>
      </c>
      <c r="BC11" s="680">
        <v>1</v>
      </c>
      <c r="BD11" s="680">
        <v>1</v>
      </c>
      <c r="BE11" s="680">
        <v>1</v>
      </c>
      <c r="BF11" s="680">
        <v>1</v>
      </c>
      <c r="BG11" s="680">
        <v>1</v>
      </c>
      <c r="BH11" s="680">
        <v>1</v>
      </c>
      <c r="BI11" s="680">
        <v>1</v>
      </c>
      <c r="BJ11" s="680">
        <v>1</v>
      </c>
      <c r="BK11" s="680">
        <v>1</v>
      </c>
      <c r="BL11" s="680">
        <v>1</v>
      </c>
      <c r="BM11" s="680">
        <v>1</v>
      </c>
      <c r="BN11" s="680">
        <v>1</v>
      </c>
      <c r="BO11" s="680">
        <v>1</v>
      </c>
      <c r="BP11" s="680">
        <v>1</v>
      </c>
      <c r="BQ11" s="680">
        <v>1</v>
      </c>
      <c r="BR11" s="680">
        <v>1</v>
      </c>
      <c r="BS11" s="680">
        <v>1</v>
      </c>
      <c r="BT11" s="680">
        <v>1</v>
      </c>
      <c r="BU11" s="680">
        <v>1</v>
      </c>
      <c r="BV11" s="680">
        <v>1</v>
      </c>
      <c r="BW11" s="680">
        <v>1</v>
      </c>
      <c r="BX11" s="680">
        <v>1</v>
      </c>
      <c r="BY11" s="680">
        <v>1</v>
      </c>
      <c r="BZ11" s="680">
        <v>1</v>
      </c>
      <c r="CA11" s="680">
        <v>1</v>
      </c>
      <c r="CB11" s="680"/>
      <c r="CC11" s="680">
        <v>1</v>
      </c>
      <c r="CD11" s="680">
        <v>1</v>
      </c>
      <c r="CE11" s="680">
        <v>1</v>
      </c>
      <c r="CF11" s="680">
        <v>1</v>
      </c>
      <c r="CG11" s="680">
        <v>1</v>
      </c>
      <c r="CH11" s="680">
        <v>1</v>
      </c>
      <c r="CI11" s="680">
        <v>1</v>
      </c>
      <c r="CJ11" s="680">
        <v>1</v>
      </c>
      <c r="CK11" s="680">
        <v>1</v>
      </c>
      <c r="CL11" s="680">
        <v>1</v>
      </c>
      <c r="CM11" s="680">
        <v>1</v>
      </c>
      <c r="CN11" s="680">
        <v>1</v>
      </c>
      <c r="CO11" s="680">
        <v>1</v>
      </c>
      <c r="CP11" s="680">
        <v>1</v>
      </c>
      <c r="CQ11" s="680">
        <v>1</v>
      </c>
      <c r="CR11" s="680">
        <v>1</v>
      </c>
      <c r="CS11" s="680">
        <v>1</v>
      </c>
      <c r="CT11" s="680">
        <v>1</v>
      </c>
      <c r="CU11" s="680">
        <v>1</v>
      </c>
      <c r="CV11" s="680">
        <v>1</v>
      </c>
      <c r="CW11" s="680">
        <v>1</v>
      </c>
      <c r="CX11" s="680">
        <v>1</v>
      </c>
      <c r="CY11" s="680">
        <v>1</v>
      </c>
      <c r="CZ11" s="680">
        <v>1</v>
      </c>
      <c r="DA11" s="680">
        <v>1</v>
      </c>
      <c r="DB11" s="680">
        <v>1</v>
      </c>
      <c r="DC11" s="680">
        <v>1</v>
      </c>
      <c r="DD11" s="680">
        <v>1</v>
      </c>
      <c r="DE11" s="680">
        <v>1</v>
      </c>
      <c r="DF11" s="680">
        <v>1</v>
      </c>
      <c r="DG11" s="680"/>
      <c r="DH11" s="679">
        <v>142700</v>
      </c>
      <c r="DI11" s="679">
        <v>142700</v>
      </c>
      <c r="DJ11" s="679">
        <v>142700</v>
      </c>
      <c r="DK11" s="679">
        <v>142700</v>
      </c>
      <c r="DL11" s="679">
        <v>142700</v>
      </c>
      <c r="DM11" s="679">
        <v>142700</v>
      </c>
      <c r="DN11" s="679">
        <v>142700</v>
      </c>
      <c r="DO11" s="679">
        <v>142700</v>
      </c>
      <c r="DP11" s="679">
        <v>142700</v>
      </c>
      <c r="DQ11" s="679">
        <v>142700</v>
      </c>
      <c r="DR11" s="679">
        <v>142700</v>
      </c>
      <c r="DS11" s="679">
        <v>142700</v>
      </c>
      <c r="DT11" s="679">
        <v>142700</v>
      </c>
      <c r="DU11" s="679">
        <v>142700</v>
      </c>
      <c r="DV11" s="679">
        <v>142700</v>
      </c>
      <c r="DW11" s="679">
        <v>142700</v>
      </c>
      <c r="DX11" s="679">
        <v>142700</v>
      </c>
      <c r="DY11" s="679">
        <v>142700</v>
      </c>
      <c r="DZ11" s="679">
        <v>142700</v>
      </c>
      <c r="EA11" s="679">
        <v>142700</v>
      </c>
      <c r="EB11" s="679">
        <v>142700</v>
      </c>
      <c r="EC11" s="679">
        <v>142700</v>
      </c>
      <c r="ED11" s="679">
        <v>142700</v>
      </c>
      <c r="EE11" s="679">
        <v>142700</v>
      </c>
      <c r="EF11" s="679">
        <v>142700</v>
      </c>
      <c r="EG11" s="679">
        <v>142700</v>
      </c>
      <c r="EH11" s="679">
        <v>142700</v>
      </c>
      <c r="EI11" s="679">
        <v>142700</v>
      </c>
      <c r="EJ11" s="679">
        <v>142700</v>
      </c>
      <c r="EK11" s="679">
        <v>142700</v>
      </c>
      <c r="EL11" s="680"/>
      <c r="EM11" s="679">
        <v>3480</v>
      </c>
      <c r="EN11" s="679">
        <v>3132</v>
      </c>
      <c r="EO11" s="679">
        <v>2784</v>
      </c>
      <c r="EP11" s="679">
        <v>2436</v>
      </c>
      <c r="EQ11" s="679">
        <v>2088</v>
      </c>
      <c r="ER11" s="679">
        <v>1740</v>
      </c>
      <c r="ES11" s="679">
        <v>1392</v>
      </c>
      <c r="ET11" s="679">
        <v>1044</v>
      </c>
      <c r="EU11" s="679">
        <v>696</v>
      </c>
      <c r="EV11" s="679">
        <v>348</v>
      </c>
      <c r="EW11" s="679">
        <v>0</v>
      </c>
      <c r="EX11" s="679">
        <v>0</v>
      </c>
      <c r="EY11" s="679">
        <v>0</v>
      </c>
      <c r="EZ11" s="679">
        <v>0</v>
      </c>
      <c r="FA11" s="679">
        <v>0</v>
      </c>
      <c r="FB11" s="679">
        <v>0</v>
      </c>
      <c r="FC11" s="679">
        <v>0</v>
      </c>
      <c r="FD11" s="679">
        <v>0</v>
      </c>
      <c r="FE11" s="679">
        <v>0</v>
      </c>
      <c r="FF11" s="679">
        <v>0</v>
      </c>
      <c r="FG11" s="679">
        <v>0</v>
      </c>
      <c r="FH11" s="679">
        <v>0</v>
      </c>
      <c r="FI11" s="679">
        <v>0</v>
      </c>
      <c r="FJ11" s="679">
        <v>0</v>
      </c>
      <c r="FK11" s="679">
        <v>0</v>
      </c>
      <c r="FL11" s="679">
        <v>0</v>
      </c>
      <c r="FM11" s="679">
        <v>0</v>
      </c>
      <c r="FN11" s="679">
        <v>0</v>
      </c>
      <c r="FO11" s="679">
        <v>0</v>
      </c>
      <c r="FP11" s="679">
        <v>0</v>
      </c>
    </row>
    <row r="12" spans="1:172" x14ac:dyDescent="0.2">
      <c r="A12" s="678">
        <v>9</v>
      </c>
      <c r="B12" s="678" t="s">
        <v>194</v>
      </c>
      <c r="C12" s="678" t="s">
        <v>38</v>
      </c>
      <c r="D12" s="686">
        <v>39448</v>
      </c>
      <c r="E12" s="678">
        <v>771</v>
      </c>
      <c r="F12" s="678">
        <v>10</v>
      </c>
      <c r="G12" s="685">
        <v>2065</v>
      </c>
      <c r="H12" s="684">
        <v>0.15</v>
      </c>
      <c r="I12" s="678">
        <v>0</v>
      </c>
      <c r="J12" s="678">
        <v>1</v>
      </c>
      <c r="K12" s="678">
        <v>1</v>
      </c>
      <c r="L12" s="683">
        <v>0</v>
      </c>
      <c r="M12" s="678">
        <v>24</v>
      </c>
      <c r="N12" s="678">
        <v>1975</v>
      </c>
      <c r="O12" s="682">
        <v>0.78979166666666667</v>
      </c>
      <c r="P12" s="680">
        <v>0.11</v>
      </c>
      <c r="Q12" s="684">
        <v>4.2999999999999999E-4</v>
      </c>
      <c r="R12" s="684">
        <v>0.20166000000000001</v>
      </c>
      <c r="S12" s="680">
        <v>0</v>
      </c>
      <c r="T12" s="680">
        <v>0</v>
      </c>
      <c r="U12" s="680">
        <v>0.86</v>
      </c>
      <c r="V12" s="680">
        <v>0.86</v>
      </c>
      <c r="W12" s="680">
        <v>0.86</v>
      </c>
      <c r="X12" s="680">
        <v>0.86</v>
      </c>
      <c r="Y12" s="680">
        <v>0.86</v>
      </c>
      <c r="Z12" s="680">
        <v>0.86</v>
      </c>
      <c r="AA12" s="680">
        <v>0.86</v>
      </c>
      <c r="AB12" s="680">
        <v>0.86</v>
      </c>
      <c r="AC12" s="680">
        <v>0.86</v>
      </c>
      <c r="AD12" s="680">
        <v>0.86</v>
      </c>
      <c r="AE12" s="680">
        <v>0.86</v>
      </c>
      <c r="AF12" s="680">
        <v>0.86</v>
      </c>
      <c r="AG12" s="680">
        <v>0.86</v>
      </c>
      <c r="AH12" s="680">
        <v>0.86</v>
      </c>
      <c r="AI12" s="680">
        <v>0.86</v>
      </c>
      <c r="AJ12" s="680">
        <v>0.86</v>
      </c>
      <c r="AK12" s="680">
        <v>0.86</v>
      </c>
      <c r="AL12" s="680">
        <v>0.86</v>
      </c>
      <c r="AM12" s="680">
        <v>0.86</v>
      </c>
      <c r="AN12" s="680">
        <v>0.86</v>
      </c>
      <c r="AO12" s="680">
        <v>0.86</v>
      </c>
      <c r="AP12" s="680">
        <v>0.86</v>
      </c>
      <c r="AQ12" s="680">
        <v>0.86</v>
      </c>
      <c r="AR12" s="680">
        <v>0.86</v>
      </c>
      <c r="AS12" s="680">
        <v>0.86</v>
      </c>
      <c r="AT12" s="680">
        <v>0.86</v>
      </c>
      <c r="AU12" s="680">
        <v>0.86</v>
      </c>
      <c r="AV12" s="680">
        <v>0.86</v>
      </c>
      <c r="AW12" s="680"/>
      <c r="AX12" s="680">
        <v>0</v>
      </c>
      <c r="AY12" s="680">
        <v>0</v>
      </c>
      <c r="AZ12" s="680">
        <v>0.86</v>
      </c>
      <c r="BA12" s="680">
        <v>0.86</v>
      </c>
      <c r="BB12" s="680">
        <v>0.86</v>
      </c>
      <c r="BC12" s="680">
        <v>0.86</v>
      </c>
      <c r="BD12" s="680">
        <v>0.86</v>
      </c>
      <c r="BE12" s="680">
        <v>0.86</v>
      </c>
      <c r="BF12" s="680">
        <v>0.86</v>
      </c>
      <c r="BG12" s="680">
        <v>0.86</v>
      </c>
      <c r="BH12" s="680">
        <v>0.86</v>
      </c>
      <c r="BI12" s="680">
        <v>0.86</v>
      </c>
      <c r="BJ12" s="680">
        <v>0.86</v>
      </c>
      <c r="BK12" s="680">
        <v>0.86</v>
      </c>
      <c r="BL12" s="680">
        <v>0.86</v>
      </c>
      <c r="BM12" s="680">
        <v>0.86</v>
      </c>
      <c r="BN12" s="680">
        <v>0.86</v>
      </c>
      <c r="BO12" s="680">
        <v>0.86</v>
      </c>
      <c r="BP12" s="680">
        <v>0.86</v>
      </c>
      <c r="BQ12" s="680">
        <v>0.86</v>
      </c>
      <c r="BR12" s="680">
        <v>0.86</v>
      </c>
      <c r="BS12" s="680">
        <v>0.86</v>
      </c>
      <c r="BT12" s="680">
        <v>0.86</v>
      </c>
      <c r="BU12" s="680">
        <v>0.86</v>
      </c>
      <c r="BV12" s="680">
        <v>0.86</v>
      </c>
      <c r="BW12" s="680">
        <v>0.86</v>
      </c>
      <c r="BX12" s="680">
        <v>0.86</v>
      </c>
      <c r="BY12" s="680">
        <v>0.86</v>
      </c>
      <c r="BZ12" s="680">
        <v>0.86</v>
      </c>
      <c r="CA12" s="680">
        <v>0.86</v>
      </c>
      <c r="CB12" s="680"/>
      <c r="CC12" s="680">
        <v>0</v>
      </c>
      <c r="CD12" s="680">
        <v>0</v>
      </c>
      <c r="CE12" s="680">
        <v>0.86</v>
      </c>
      <c r="CF12" s="680">
        <v>0.86</v>
      </c>
      <c r="CG12" s="680">
        <v>0.86</v>
      </c>
      <c r="CH12" s="680">
        <v>0.86</v>
      </c>
      <c r="CI12" s="680">
        <v>0.86</v>
      </c>
      <c r="CJ12" s="680">
        <v>0.86</v>
      </c>
      <c r="CK12" s="680">
        <v>0.86</v>
      </c>
      <c r="CL12" s="680">
        <v>0.86</v>
      </c>
      <c r="CM12" s="680">
        <v>0.86</v>
      </c>
      <c r="CN12" s="680">
        <v>0.86</v>
      </c>
      <c r="CO12" s="680">
        <v>0.86</v>
      </c>
      <c r="CP12" s="680">
        <v>0.86</v>
      </c>
      <c r="CQ12" s="680">
        <v>0.86</v>
      </c>
      <c r="CR12" s="680">
        <v>0.86</v>
      </c>
      <c r="CS12" s="680">
        <v>0.86</v>
      </c>
      <c r="CT12" s="680">
        <v>0.86</v>
      </c>
      <c r="CU12" s="680">
        <v>0.86</v>
      </c>
      <c r="CV12" s="680">
        <v>0.86</v>
      </c>
      <c r="CW12" s="680">
        <v>0.86</v>
      </c>
      <c r="CX12" s="680">
        <v>0.86</v>
      </c>
      <c r="CY12" s="680">
        <v>0.86</v>
      </c>
      <c r="CZ12" s="680">
        <v>0.86</v>
      </c>
      <c r="DA12" s="680">
        <v>0.86</v>
      </c>
      <c r="DB12" s="680">
        <v>0.86</v>
      </c>
      <c r="DC12" s="680">
        <v>0.86</v>
      </c>
      <c r="DD12" s="680">
        <v>0.86</v>
      </c>
      <c r="DE12" s="680">
        <v>0.86</v>
      </c>
      <c r="DF12" s="680">
        <v>0.86</v>
      </c>
      <c r="DG12" s="680"/>
      <c r="DH12" s="679">
        <v>0</v>
      </c>
      <c r="DI12" s="679">
        <v>0</v>
      </c>
      <c r="DJ12" s="679">
        <v>0</v>
      </c>
      <c r="DK12" s="679">
        <v>0</v>
      </c>
      <c r="DL12" s="679">
        <v>163000</v>
      </c>
      <c r="DM12" s="679">
        <v>163000</v>
      </c>
      <c r="DN12" s="679">
        <v>163000</v>
      </c>
      <c r="DO12" s="679">
        <v>163000</v>
      </c>
      <c r="DP12" s="679">
        <v>163000</v>
      </c>
      <c r="DQ12" s="679">
        <v>163000</v>
      </c>
      <c r="DR12" s="679">
        <v>163000</v>
      </c>
      <c r="DS12" s="679">
        <v>163000</v>
      </c>
      <c r="DT12" s="679">
        <v>163000</v>
      </c>
      <c r="DU12" s="679">
        <v>163000</v>
      </c>
      <c r="DV12" s="679">
        <v>163000</v>
      </c>
      <c r="DW12" s="679">
        <v>163000</v>
      </c>
      <c r="DX12" s="679">
        <v>163000</v>
      </c>
      <c r="DY12" s="679">
        <v>163000</v>
      </c>
      <c r="DZ12" s="679">
        <v>163000</v>
      </c>
      <c r="EA12" s="679">
        <v>163000</v>
      </c>
      <c r="EB12" s="679">
        <v>163000</v>
      </c>
      <c r="EC12" s="679">
        <v>163000</v>
      </c>
      <c r="ED12" s="679">
        <v>163000</v>
      </c>
      <c r="EE12" s="679">
        <v>163000</v>
      </c>
      <c r="EF12" s="679">
        <v>163000</v>
      </c>
      <c r="EG12" s="679">
        <v>163000</v>
      </c>
      <c r="EH12" s="679">
        <v>163000</v>
      </c>
      <c r="EI12" s="679">
        <v>163000</v>
      </c>
      <c r="EJ12" s="679">
        <v>163000</v>
      </c>
      <c r="EK12" s="679">
        <v>163000</v>
      </c>
      <c r="EL12" s="680"/>
      <c r="EM12" s="679">
        <v>0</v>
      </c>
      <c r="EN12" s="679">
        <v>0</v>
      </c>
      <c r="EO12" s="679">
        <v>771</v>
      </c>
      <c r="EP12" s="679">
        <v>693.9</v>
      </c>
      <c r="EQ12" s="679">
        <v>616.80000000000007</v>
      </c>
      <c r="ER12" s="679">
        <v>539.69999999999993</v>
      </c>
      <c r="ES12" s="679">
        <v>462.6</v>
      </c>
      <c r="ET12" s="679">
        <v>385.5</v>
      </c>
      <c r="EU12" s="679">
        <v>308.40000000000003</v>
      </c>
      <c r="EV12" s="679">
        <v>231.29999999999998</v>
      </c>
      <c r="EW12" s="679">
        <v>154.20000000000002</v>
      </c>
      <c r="EX12" s="679">
        <v>77.100000000000009</v>
      </c>
      <c r="EY12" s="679">
        <v>0</v>
      </c>
      <c r="EZ12" s="679">
        <v>0</v>
      </c>
      <c r="FA12" s="679">
        <v>0</v>
      </c>
      <c r="FB12" s="679">
        <v>0</v>
      </c>
      <c r="FC12" s="679">
        <v>0</v>
      </c>
      <c r="FD12" s="679">
        <v>0</v>
      </c>
      <c r="FE12" s="679">
        <v>0</v>
      </c>
      <c r="FF12" s="679">
        <v>0</v>
      </c>
      <c r="FG12" s="679">
        <v>0</v>
      </c>
      <c r="FH12" s="679">
        <v>0</v>
      </c>
      <c r="FI12" s="679">
        <v>0</v>
      </c>
      <c r="FJ12" s="679">
        <v>0</v>
      </c>
      <c r="FK12" s="679">
        <v>0</v>
      </c>
      <c r="FL12" s="679">
        <v>0</v>
      </c>
      <c r="FM12" s="679">
        <v>0</v>
      </c>
      <c r="FN12" s="679">
        <v>0</v>
      </c>
      <c r="FO12" s="679">
        <v>0</v>
      </c>
      <c r="FP12" s="679">
        <v>0</v>
      </c>
    </row>
    <row r="13" spans="1:172" x14ac:dyDescent="0.2">
      <c r="A13" s="678">
        <v>10</v>
      </c>
      <c r="B13" s="678" t="s">
        <v>195</v>
      </c>
      <c r="C13" s="678" t="s">
        <v>14</v>
      </c>
      <c r="D13" s="686">
        <v>38718</v>
      </c>
      <c r="E13" s="678">
        <v>0</v>
      </c>
      <c r="F13" s="678">
        <v>10</v>
      </c>
      <c r="G13" s="685">
        <v>375.80000000000018</v>
      </c>
      <c r="H13" s="684">
        <v>7.0827050997782734E-2</v>
      </c>
      <c r="I13" s="678">
        <v>0</v>
      </c>
      <c r="J13" s="678">
        <v>1</v>
      </c>
      <c r="K13" s="678">
        <v>1</v>
      </c>
      <c r="L13" s="683">
        <v>0</v>
      </c>
      <c r="M13" s="678">
        <v>12</v>
      </c>
      <c r="N13" s="678">
        <v>2000</v>
      </c>
      <c r="O13" s="682">
        <v>0.82750000000000012</v>
      </c>
      <c r="P13" s="680">
        <v>0</v>
      </c>
      <c r="Q13" s="684">
        <v>0</v>
      </c>
      <c r="R13" s="684">
        <v>0</v>
      </c>
      <c r="S13" s="680">
        <v>0.7</v>
      </c>
      <c r="T13" s="680">
        <v>0.7</v>
      </c>
      <c r="U13" s="680">
        <v>0.7</v>
      </c>
      <c r="V13" s="680">
        <v>0.7</v>
      </c>
      <c r="W13" s="680">
        <v>0.7</v>
      </c>
      <c r="X13" s="680">
        <v>0.7</v>
      </c>
      <c r="Y13" s="680">
        <v>0.7</v>
      </c>
      <c r="Z13" s="680">
        <v>0.7</v>
      </c>
      <c r="AA13" s="680">
        <v>0.7</v>
      </c>
      <c r="AB13" s="680">
        <v>0.7</v>
      </c>
      <c r="AC13" s="680">
        <v>0.7</v>
      </c>
      <c r="AD13" s="680">
        <v>0.7</v>
      </c>
      <c r="AE13" s="680">
        <v>0.7</v>
      </c>
      <c r="AF13" s="680">
        <v>0.7</v>
      </c>
      <c r="AG13" s="680">
        <v>0.7</v>
      </c>
      <c r="AH13" s="680">
        <v>0.7</v>
      </c>
      <c r="AI13" s="680">
        <v>0.7</v>
      </c>
      <c r="AJ13" s="680">
        <v>0.7</v>
      </c>
      <c r="AK13" s="680">
        <v>0.7</v>
      </c>
      <c r="AL13" s="680">
        <v>0.7</v>
      </c>
      <c r="AM13" s="680">
        <v>0.7</v>
      </c>
      <c r="AN13" s="680">
        <v>0.7</v>
      </c>
      <c r="AO13" s="680">
        <v>0.7</v>
      </c>
      <c r="AP13" s="680">
        <v>0.7</v>
      </c>
      <c r="AQ13" s="680">
        <v>0.7</v>
      </c>
      <c r="AR13" s="680">
        <v>0.7</v>
      </c>
      <c r="AS13" s="680">
        <v>0.7</v>
      </c>
      <c r="AT13" s="680">
        <v>0.7</v>
      </c>
      <c r="AU13" s="680">
        <v>0.7</v>
      </c>
      <c r="AV13" s="680">
        <v>0.7</v>
      </c>
      <c r="AW13" s="680"/>
      <c r="AX13" s="680">
        <v>0.7</v>
      </c>
      <c r="AY13" s="680">
        <v>0.7</v>
      </c>
      <c r="AZ13" s="680">
        <v>0.7</v>
      </c>
      <c r="BA13" s="680">
        <v>0.7</v>
      </c>
      <c r="BB13" s="680">
        <v>0.7</v>
      </c>
      <c r="BC13" s="680">
        <v>0.7</v>
      </c>
      <c r="BD13" s="680">
        <v>0.7</v>
      </c>
      <c r="BE13" s="680">
        <v>0.7</v>
      </c>
      <c r="BF13" s="680">
        <v>0.7</v>
      </c>
      <c r="BG13" s="680">
        <v>0.7</v>
      </c>
      <c r="BH13" s="680">
        <v>0.7</v>
      </c>
      <c r="BI13" s="680">
        <v>0.7</v>
      </c>
      <c r="BJ13" s="680">
        <v>0.7</v>
      </c>
      <c r="BK13" s="680">
        <v>0.7</v>
      </c>
      <c r="BL13" s="680">
        <v>0.7</v>
      </c>
      <c r="BM13" s="680">
        <v>0.7</v>
      </c>
      <c r="BN13" s="680">
        <v>0.7</v>
      </c>
      <c r="BO13" s="680">
        <v>0.7</v>
      </c>
      <c r="BP13" s="680">
        <v>0.7</v>
      </c>
      <c r="BQ13" s="680">
        <v>0.7</v>
      </c>
      <c r="BR13" s="680">
        <v>0.7</v>
      </c>
      <c r="BS13" s="680">
        <v>0.7</v>
      </c>
      <c r="BT13" s="680">
        <v>0.7</v>
      </c>
      <c r="BU13" s="680">
        <v>0.7</v>
      </c>
      <c r="BV13" s="680">
        <v>0.7</v>
      </c>
      <c r="BW13" s="680">
        <v>0.7</v>
      </c>
      <c r="BX13" s="680">
        <v>0.7</v>
      </c>
      <c r="BY13" s="680">
        <v>0.7</v>
      </c>
      <c r="BZ13" s="680">
        <v>0.7</v>
      </c>
      <c r="CA13" s="680">
        <v>0.7</v>
      </c>
      <c r="CB13" s="680"/>
      <c r="CC13" s="680">
        <v>0.7</v>
      </c>
      <c r="CD13" s="680">
        <v>0.7</v>
      </c>
      <c r="CE13" s="680">
        <v>0.7</v>
      </c>
      <c r="CF13" s="680">
        <v>0.7</v>
      </c>
      <c r="CG13" s="680">
        <v>0.7</v>
      </c>
      <c r="CH13" s="680">
        <v>0.7</v>
      </c>
      <c r="CI13" s="680">
        <v>0.7</v>
      </c>
      <c r="CJ13" s="680">
        <v>0.7</v>
      </c>
      <c r="CK13" s="680">
        <v>0.7</v>
      </c>
      <c r="CL13" s="680">
        <v>0.7</v>
      </c>
      <c r="CM13" s="680">
        <v>0.7</v>
      </c>
      <c r="CN13" s="680">
        <v>0.7</v>
      </c>
      <c r="CO13" s="680">
        <v>0.7</v>
      </c>
      <c r="CP13" s="680">
        <v>0.7</v>
      </c>
      <c r="CQ13" s="680">
        <v>0.7</v>
      </c>
      <c r="CR13" s="680">
        <v>0.7</v>
      </c>
      <c r="CS13" s="680">
        <v>0.7</v>
      </c>
      <c r="CT13" s="680">
        <v>0.7</v>
      </c>
      <c r="CU13" s="680">
        <v>0.7</v>
      </c>
      <c r="CV13" s="680">
        <v>0.7</v>
      </c>
      <c r="CW13" s="680">
        <v>0.7</v>
      </c>
      <c r="CX13" s="680">
        <v>0.7</v>
      </c>
      <c r="CY13" s="680">
        <v>0.7</v>
      </c>
      <c r="CZ13" s="680">
        <v>0.7</v>
      </c>
      <c r="DA13" s="680">
        <v>0.7</v>
      </c>
      <c r="DB13" s="680">
        <v>0.7</v>
      </c>
      <c r="DC13" s="680">
        <v>0.7</v>
      </c>
      <c r="DD13" s="680">
        <v>0.7</v>
      </c>
      <c r="DE13" s="680">
        <v>0.7</v>
      </c>
      <c r="DF13" s="680">
        <v>0.7</v>
      </c>
      <c r="DG13" s="680"/>
      <c r="DH13" s="679">
        <v>48000</v>
      </c>
      <c r="DI13" s="679">
        <v>48000</v>
      </c>
      <c r="DJ13" s="679">
        <v>48000</v>
      </c>
      <c r="DK13" s="679">
        <v>48000</v>
      </c>
      <c r="DL13" s="679">
        <v>48000</v>
      </c>
      <c r="DM13" s="679">
        <v>48000</v>
      </c>
      <c r="DN13" s="679">
        <v>48000</v>
      </c>
      <c r="DO13" s="679">
        <v>48000</v>
      </c>
      <c r="DP13" s="679">
        <v>48000</v>
      </c>
      <c r="DQ13" s="679">
        <v>48000</v>
      </c>
      <c r="DR13" s="679">
        <v>48000</v>
      </c>
      <c r="DS13" s="679">
        <v>48000</v>
      </c>
      <c r="DT13" s="679">
        <v>48000</v>
      </c>
      <c r="DU13" s="679">
        <v>48000</v>
      </c>
      <c r="DV13" s="679">
        <v>48000</v>
      </c>
      <c r="DW13" s="679">
        <v>48000</v>
      </c>
      <c r="DX13" s="679">
        <v>48000</v>
      </c>
      <c r="DY13" s="679">
        <v>48000</v>
      </c>
      <c r="DZ13" s="679">
        <v>48000</v>
      </c>
      <c r="EA13" s="679">
        <v>48000</v>
      </c>
      <c r="EB13" s="679">
        <v>48000</v>
      </c>
      <c r="EC13" s="679">
        <v>48000</v>
      </c>
      <c r="ED13" s="679">
        <v>48000</v>
      </c>
      <c r="EE13" s="679">
        <v>48000</v>
      </c>
      <c r="EF13" s="679">
        <v>48000</v>
      </c>
      <c r="EG13" s="679">
        <v>48000</v>
      </c>
      <c r="EH13" s="679">
        <v>48000</v>
      </c>
      <c r="EI13" s="679">
        <v>48000</v>
      </c>
      <c r="EJ13" s="679">
        <v>48000</v>
      </c>
      <c r="EK13" s="679">
        <v>48000</v>
      </c>
      <c r="EL13" s="680"/>
      <c r="EM13" s="679">
        <v>0</v>
      </c>
      <c r="EN13" s="679">
        <v>0</v>
      </c>
      <c r="EO13" s="679">
        <v>0</v>
      </c>
      <c r="EP13" s="679">
        <v>0</v>
      </c>
      <c r="EQ13" s="679">
        <v>0</v>
      </c>
      <c r="ER13" s="679">
        <v>0</v>
      </c>
      <c r="ES13" s="679">
        <v>0</v>
      </c>
      <c r="ET13" s="679">
        <v>0</v>
      </c>
      <c r="EU13" s="679">
        <v>0</v>
      </c>
      <c r="EV13" s="679">
        <v>0</v>
      </c>
      <c r="EW13" s="679">
        <v>0</v>
      </c>
      <c r="EX13" s="679">
        <v>0</v>
      </c>
      <c r="EY13" s="679">
        <v>0</v>
      </c>
      <c r="EZ13" s="679">
        <v>0</v>
      </c>
      <c r="FA13" s="679">
        <v>0</v>
      </c>
      <c r="FB13" s="679">
        <v>0</v>
      </c>
      <c r="FC13" s="679">
        <v>0</v>
      </c>
      <c r="FD13" s="679">
        <v>0</v>
      </c>
      <c r="FE13" s="679">
        <v>0</v>
      </c>
      <c r="FF13" s="679">
        <v>0</v>
      </c>
      <c r="FG13" s="679">
        <v>0</v>
      </c>
      <c r="FH13" s="679">
        <v>0</v>
      </c>
      <c r="FI13" s="679">
        <v>0</v>
      </c>
      <c r="FJ13" s="679">
        <v>0</v>
      </c>
      <c r="FK13" s="679">
        <v>0</v>
      </c>
      <c r="FL13" s="679">
        <v>0</v>
      </c>
      <c r="FM13" s="679">
        <v>0</v>
      </c>
      <c r="FN13" s="679">
        <v>0</v>
      </c>
      <c r="FO13" s="679">
        <v>0</v>
      </c>
      <c r="FP13" s="679">
        <v>0</v>
      </c>
    </row>
    <row r="14" spans="1:172" x14ac:dyDescent="0.2">
      <c r="A14" s="678">
        <v>11</v>
      </c>
      <c r="B14" s="678" t="s">
        <v>196</v>
      </c>
      <c r="C14" s="678" t="s">
        <v>15</v>
      </c>
      <c r="D14" s="686">
        <v>38718</v>
      </c>
      <c r="E14" s="678">
        <v>0</v>
      </c>
      <c r="F14" s="678">
        <v>1</v>
      </c>
      <c r="G14" s="685">
        <v>0</v>
      </c>
      <c r="H14" s="684">
        <v>0</v>
      </c>
      <c r="I14" s="678">
        <v>0</v>
      </c>
      <c r="J14" s="678">
        <v>1.07</v>
      </c>
      <c r="K14" s="678">
        <v>1.2733333333333334</v>
      </c>
      <c r="L14" s="683">
        <v>-1.235E-2</v>
      </c>
      <c r="M14" s="678">
        <v>18</v>
      </c>
      <c r="N14" s="678">
        <v>1970</v>
      </c>
      <c r="O14" s="682">
        <v>0.73499999999999999</v>
      </c>
      <c r="P14" s="680">
        <v>0.09</v>
      </c>
      <c r="Q14" s="684">
        <v>6.9999999999999994E-5</v>
      </c>
      <c r="R14" s="684">
        <v>0.21307000000000001</v>
      </c>
      <c r="S14" s="680">
        <v>0.68700000000000006</v>
      </c>
      <c r="T14" s="680">
        <v>0.68700000000000006</v>
      </c>
      <c r="U14" s="680">
        <v>0.68700000000000006</v>
      </c>
      <c r="V14" s="680">
        <v>0.68700000000000006</v>
      </c>
      <c r="W14" s="680">
        <v>0.68700000000000006</v>
      </c>
      <c r="X14" s="680">
        <v>0.68700000000000006</v>
      </c>
      <c r="Y14" s="680">
        <v>0.68700000000000006</v>
      </c>
      <c r="Z14" s="680">
        <v>0.68700000000000006</v>
      </c>
      <c r="AA14" s="680">
        <v>0.68700000000000006</v>
      </c>
      <c r="AB14" s="680">
        <v>0.68700000000000006</v>
      </c>
      <c r="AC14" s="680">
        <v>0.68700000000000006</v>
      </c>
      <c r="AD14" s="680">
        <v>0.68700000000000006</v>
      </c>
      <c r="AE14" s="680">
        <v>0.68700000000000006</v>
      </c>
      <c r="AF14" s="680">
        <v>0.68700000000000006</v>
      </c>
      <c r="AG14" s="680">
        <v>0.68700000000000006</v>
      </c>
      <c r="AH14" s="680">
        <v>0.68700000000000006</v>
      </c>
      <c r="AI14" s="680">
        <v>0.68700000000000006</v>
      </c>
      <c r="AJ14" s="680">
        <v>0.68700000000000006</v>
      </c>
      <c r="AK14" s="680">
        <v>0.68700000000000006</v>
      </c>
      <c r="AL14" s="680">
        <v>0.68700000000000006</v>
      </c>
      <c r="AM14" s="680">
        <v>0.68700000000000006</v>
      </c>
      <c r="AN14" s="680">
        <v>0.68700000000000006</v>
      </c>
      <c r="AO14" s="680">
        <v>0.68700000000000006</v>
      </c>
      <c r="AP14" s="680">
        <v>0.68700000000000006</v>
      </c>
      <c r="AQ14" s="680">
        <v>0.68700000000000006</v>
      </c>
      <c r="AR14" s="680">
        <v>0.68700000000000006</v>
      </c>
      <c r="AS14" s="680">
        <v>0.68700000000000006</v>
      </c>
      <c r="AT14" s="680">
        <v>0.68700000000000006</v>
      </c>
      <c r="AU14" s="680">
        <v>0.68700000000000006</v>
      </c>
      <c r="AV14" s="680">
        <v>0.68700000000000006</v>
      </c>
      <c r="AW14" s="680"/>
      <c r="AX14" s="680">
        <v>0.68700000000000006</v>
      </c>
      <c r="AY14" s="680">
        <v>0.68700000000000006</v>
      </c>
      <c r="AZ14" s="680">
        <v>0.68700000000000006</v>
      </c>
      <c r="BA14" s="680">
        <v>0.68700000000000006</v>
      </c>
      <c r="BB14" s="680">
        <v>0.68700000000000006</v>
      </c>
      <c r="BC14" s="680">
        <v>0.68700000000000006</v>
      </c>
      <c r="BD14" s="680">
        <v>0.68700000000000006</v>
      </c>
      <c r="BE14" s="680">
        <v>0.68700000000000006</v>
      </c>
      <c r="BF14" s="680">
        <v>0.68700000000000006</v>
      </c>
      <c r="BG14" s="680">
        <v>0.68700000000000006</v>
      </c>
      <c r="BH14" s="680">
        <v>0.68700000000000006</v>
      </c>
      <c r="BI14" s="680">
        <v>0.68700000000000006</v>
      </c>
      <c r="BJ14" s="680">
        <v>0.68700000000000006</v>
      </c>
      <c r="BK14" s="680">
        <v>0.68700000000000006</v>
      </c>
      <c r="BL14" s="680">
        <v>0.68700000000000006</v>
      </c>
      <c r="BM14" s="680">
        <v>0.68700000000000006</v>
      </c>
      <c r="BN14" s="680">
        <v>0.68700000000000006</v>
      </c>
      <c r="BO14" s="680">
        <v>0.68700000000000006</v>
      </c>
      <c r="BP14" s="680">
        <v>0.68700000000000006</v>
      </c>
      <c r="BQ14" s="680">
        <v>0.68700000000000006</v>
      </c>
      <c r="BR14" s="680">
        <v>0.68700000000000006</v>
      </c>
      <c r="BS14" s="680">
        <v>0.68700000000000006</v>
      </c>
      <c r="BT14" s="680">
        <v>0.68700000000000006</v>
      </c>
      <c r="BU14" s="680">
        <v>0.68700000000000006</v>
      </c>
      <c r="BV14" s="680">
        <v>0.68700000000000006</v>
      </c>
      <c r="BW14" s="680">
        <v>0.68700000000000006</v>
      </c>
      <c r="BX14" s="680">
        <v>0.68700000000000006</v>
      </c>
      <c r="BY14" s="680">
        <v>0.68700000000000006</v>
      </c>
      <c r="BZ14" s="680">
        <v>0.68700000000000006</v>
      </c>
      <c r="CA14" s="680">
        <v>0.68700000000000006</v>
      </c>
      <c r="CB14" s="680"/>
      <c r="CC14" s="680">
        <v>0.68700000000000006</v>
      </c>
      <c r="CD14" s="680">
        <v>0.68700000000000006</v>
      </c>
      <c r="CE14" s="680">
        <v>0.68700000000000006</v>
      </c>
      <c r="CF14" s="680">
        <v>0.68700000000000006</v>
      </c>
      <c r="CG14" s="680">
        <v>0.68700000000000006</v>
      </c>
      <c r="CH14" s="680">
        <v>0.68700000000000006</v>
      </c>
      <c r="CI14" s="680">
        <v>0.68700000000000006</v>
      </c>
      <c r="CJ14" s="680">
        <v>0.68700000000000006</v>
      </c>
      <c r="CK14" s="680">
        <v>0.68700000000000006</v>
      </c>
      <c r="CL14" s="680">
        <v>0.68700000000000006</v>
      </c>
      <c r="CM14" s="680">
        <v>0.68700000000000006</v>
      </c>
      <c r="CN14" s="680">
        <v>0.68700000000000006</v>
      </c>
      <c r="CO14" s="680">
        <v>0.68700000000000006</v>
      </c>
      <c r="CP14" s="680">
        <v>0.68700000000000006</v>
      </c>
      <c r="CQ14" s="680">
        <v>0.68700000000000006</v>
      </c>
      <c r="CR14" s="680">
        <v>0.68700000000000006</v>
      </c>
      <c r="CS14" s="680">
        <v>0.68700000000000006</v>
      </c>
      <c r="CT14" s="680">
        <v>0.68700000000000006</v>
      </c>
      <c r="CU14" s="680">
        <v>0.68700000000000006</v>
      </c>
      <c r="CV14" s="680">
        <v>0.68700000000000006</v>
      </c>
      <c r="CW14" s="680">
        <v>0.68700000000000006</v>
      </c>
      <c r="CX14" s="680">
        <v>0.68700000000000006</v>
      </c>
      <c r="CY14" s="680">
        <v>0.68700000000000006</v>
      </c>
      <c r="CZ14" s="680">
        <v>0.68700000000000006</v>
      </c>
      <c r="DA14" s="680">
        <v>0.68700000000000006</v>
      </c>
      <c r="DB14" s="680">
        <v>0.68700000000000006</v>
      </c>
      <c r="DC14" s="680">
        <v>0.68700000000000006</v>
      </c>
      <c r="DD14" s="680">
        <v>0.68700000000000006</v>
      </c>
      <c r="DE14" s="680">
        <v>0.68700000000000006</v>
      </c>
      <c r="DF14" s="680">
        <v>0.68700000000000006</v>
      </c>
      <c r="DG14" s="680"/>
      <c r="DH14" s="679">
        <v>74316888</v>
      </c>
      <c r="DI14" s="679">
        <v>74316888</v>
      </c>
      <c r="DJ14" s="679">
        <v>74316888</v>
      </c>
      <c r="DK14" s="679">
        <v>74316888</v>
      </c>
      <c r="DL14" s="679">
        <v>74316888</v>
      </c>
      <c r="DM14" s="679">
        <v>74316888</v>
      </c>
      <c r="DN14" s="679">
        <v>74316888</v>
      </c>
      <c r="DO14" s="679">
        <v>74316888</v>
      </c>
      <c r="DP14" s="679">
        <v>74316888</v>
      </c>
      <c r="DQ14" s="679">
        <v>74316888</v>
      </c>
      <c r="DR14" s="679">
        <v>74316888</v>
      </c>
      <c r="DS14" s="679">
        <v>74316888</v>
      </c>
      <c r="DT14" s="679">
        <v>74316888</v>
      </c>
      <c r="DU14" s="679">
        <v>74316888</v>
      </c>
      <c r="DV14" s="679">
        <v>74316888</v>
      </c>
      <c r="DW14" s="679">
        <v>74316888</v>
      </c>
      <c r="DX14" s="679">
        <v>74316888</v>
      </c>
      <c r="DY14" s="679">
        <v>74316888</v>
      </c>
      <c r="DZ14" s="679">
        <v>74316888</v>
      </c>
      <c r="EA14" s="679">
        <v>74316888</v>
      </c>
      <c r="EB14" s="679">
        <v>74316888</v>
      </c>
      <c r="EC14" s="679">
        <v>74316888</v>
      </c>
      <c r="ED14" s="679">
        <v>74316888</v>
      </c>
      <c r="EE14" s="679">
        <v>74316888</v>
      </c>
      <c r="EF14" s="679">
        <v>74316888</v>
      </c>
      <c r="EG14" s="679">
        <v>74316888</v>
      </c>
      <c r="EH14" s="679">
        <v>74316888</v>
      </c>
      <c r="EI14" s="679">
        <v>74316888</v>
      </c>
      <c r="EJ14" s="679">
        <v>74316888</v>
      </c>
      <c r="EK14" s="679">
        <v>74316888</v>
      </c>
      <c r="EL14" s="680"/>
      <c r="EM14" s="679">
        <v>0</v>
      </c>
      <c r="EN14" s="679">
        <v>0</v>
      </c>
      <c r="EO14" s="679">
        <v>0</v>
      </c>
      <c r="EP14" s="679">
        <v>0</v>
      </c>
      <c r="EQ14" s="679">
        <v>0</v>
      </c>
      <c r="ER14" s="679">
        <v>0</v>
      </c>
      <c r="ES14" s="679">
        <v>0</v>
      </c>
      <c r="ET14" s="679">
        <v>0</v>
      </c>
      <c r="EU14" s="679">
        <v>0</v>
      </c>
      <c r="EV14" s="679">
        <v>0</v>
      </c>
      <c r="EW14" s="679">
        <v>0</v>
      </c>
      <c r="EX14" s="679">
        <v>0</v>
      </c>
      <c r="EY14" s="679">
        <v>0</v>
      </c>
      <c r="EZ14" s="679">
        <v>0</v>
      </c>
      <c r="FA14" s="679">
        <v>0</v>
      </c>
      <c r="FB14" s="679">
        <v>0</v>
      </c>
      <c r="FC14" s="679">
        <v>0</v>
      </c>
      <c r="FD14" s="679">
        <v>0</v>
      </c>
      <c r="FE14" s="679">
        <v>0</v>
      </c>
      <c r="FF14" s="679">
        <v>0</v>
      </c>
      <c r="FG14" s="679">
        <v>0</v>
      </c>
      <c r="FH14" s="679">
        <v>0</v>
      </c>
      <c r="FI14" s="679">
        <v>0</v>
      </c>
      <c r="FJ14" s="679">
        <v>0</v>
      </c>
      <c r="FK14" s="679">
        <v>0</v>
      </c>
      <c r="FL14" s="679">
        <v>0</v>
      </c>
      <c r="FM14" s="679">
        <v>0</v>
      </c>
      <c r="FN14" s="679">
        <v>0</v>
      </c>
      <c r="FO14" s="679">
        <v>0</v>
      </c>
      <c r="FP14" s="679">
        <v>0</v>
      </c>
    </row>
    <row r="15" spans="1:172" x14ac:dyDescent="0.2">
      <c r="A15" s="678">
        <v>12</v>
      </c>
      <c r="B15" s="678" t="s">
        <v>366</v>
      </c>
      <c r="C15" s="678" t="s">
        <v>16</v>
      </c>
      <c r="D15" s="686">
        <v>39448</v>
      </c>
      <c r="E15" s="678">
        <v>0</v>
      </c>
      <c r="F15" s="678">
        <v>1</v>
      </c>
      <c r="G15" s="685">
        <v>2.61</v>
      </c>
      <c r="H15" s="684">
        <v>3.6000000000000002E-4</v>
      </c>
      <c r="I15" s="678">
        <v>0</v>
      </c>
      <c r="J15" s="678">
        <v>1.07</v>
      </c>
      <c r="K15" s="678">
        <v>1.2733333333333334</v>
      </c>
      <c r="L15" s="683">
        <v>-1.235E-2</v>
      </c>
      <c r="M15" s="678">
        <v>18</v>
      </c>
      <c r="N15" s="678">
        <v>1970</v>
      </c>
      <c r="O15" s="682">
        <v>0.73499999999999999</v>
      </c>
      <c r="P15" s="680">
        <v>0.09</v>
      </c>
      <c r="Q15" s="684">
        <v>6.9999999999999994E-5</v>
      </c>
      <c r="R15" s="684">
        <v>0.21307000000000001</v>
      </c>
      <c r="S15" s="680">
        <v>0</v>
      </c>
      <c r="T15" s="680">
        <v>0</v>
      </c>
      <c r="U15" s="680">
        <v>0.72</v>
      </c>
      <c r="V15" s="680">
        <v>0.72</v>
      </c>
      <c r="W15" s="680">
        <v>0.72</v>
      </c>
      <c r="X15" s="680">
        <v>0.72</v>
      </c>
      <c r="Y15" s="680">
        <v>0.87</v>
      </c>
      <c r="Z15" s="680">
        <v>0.87</v>
      </c>
      <c r="AA15" s="680">
        <v>0.87</v>
      </c>
      <c r="AB15" s="680">
        <v>0.87</v>
      </c>
      <c r="AC15" s="680">
        <v>0.87</v>
      </c>
      <c r="AD15" s="680">
        <v>0.87</v>
      </c>
      <c r="AE15" s="680">
        <v>0.87</v>
      </c>
      <c r="AF15" s="680">
        <v>0.87</v>
      </c>
      <c r="AG15" s="680">
        <v>0.87</v>
      </c>
      <c r="AH15" s="680">
        <v>0.87</v>
      </c>
      <c r="AI15" s="680">
        <v>0.87</v>
      </c>
      <c r="AJ15" s="680">
        <v>0.87</v>
      </c>
      <c r="AK15" s="680">
        <v>0.87</v>
      </c>
      <c r="AL15" s="680">
        <v>0.87</v>
      </c>
      <c r="AM15" s="680">
        <v>0.87</v>
      </c>
      <c r="AN15" s="680">
        <v>0.87</v>
      </c>
      <c r="AO15" s="680">
        <v>0.87</v>
      </c>
      <c r="AP15" s="680">
        <v>0.87</v>
      </c>
      <c r="AQ15" s="680">
        <v>0.87</v>
      </c>
      <c r="AR15" s="680">
        <v>0.87</v>
      </c>
      <c r="AS15" s="680">
        <v>0.87</v>
      </c>
      <c r="AT15" s="680">
        <v>0.87</v>
      </c>
      <c r="AU15" s="680">
        <v>0.87</v>
      </c>
      <c r="AV15" s="680">
        <v>0.87</v>
      </c>
      <c r="AW15" s="680"/>
      <c r="AX15" s="680">
        <v>0</v>
      </c>
      <c r="AY15" s="680">
        <v>0</v>
      </c>
      <c r="AZ15" s="680">
        <v>0.72</v>
      </c>
      <c r="BA15" s="680">
        <v>0.72</v>
      </c>
      <c r="BB15" s="680">
        <v>0.72</v>
      </c>
      <c r="BC15" s="680">
        <v>0.72</v>
      </c>
      <c r="BD15" s="680">
        <v>0.87</v>
      </c>
      <c r="BE15" s="680">
        <v>0.87</v>
      </c>
      <c r="BF15" s="680">
        <v>0.87</v>
      </c>
      <c r="BG15" s="680">
        <v>0.87</v>
      </c>
      <c r="BH15" s="680">
        <v>0.87</v>
      </c>
      <c r="BI15" s="680">
        <v>0.87</v>
      </c>
      <c r="BJ15" s="680">
        <v>0.87</v>
      </c>
      <c r="BK15" s="680">
        <v>0.87</v>
      </c>
      <c r="BL15" s="680">
        <v>0.87</v>
      </c>
      <c r="BM15" s="680">
        <v>0.87</v>
      </c>
      <c r="BN15" s="680">
        <v>0.87</v>
      </c>
      <c r="BO15" s="680">
        <v>0.87</v>
      </c>
      <c r="BP15" s="680">
        <v>0.87</v>
      </c>
      <c r="BQ15" s="680">
        <v>0.87</v>
      </c>
      <c r="BR15" s="680">
        <v>0.87</v>
      </c>
      <c r="BS15" s="680">
        <v>0.87</v>
      </c>
      <c r="BT15" s="680">
        <v>0.87</v>
      </c>
      <c r="BU15" s="680">
        <v>0.87</v>
      </c>
      <c r="BV15" s="680">
        <v>0.87</v>
      </c>
      <c r="BW15" s="680">
        <v>0.87</v>
      </c>
      <c r="BX15" s="680">
        <v>0.87</v>
      </c>
      <c r="BY15" s="680">
        <v>0.87</v>
      </c>
      <c r="BZ15" s="680">
        <v>0.87</v>
      </c>
      <c r="CA15" s="680">
        <v>0.87</v>
      </c>
      <c r="CB15" s="680"/>
      <c r="CC15" s="680">
        <v>0</v>
      </c>
      <c r="CD15" s="680">
        <v>0</v>
      </c>
      <c r="CE15" s="680">
        <v>0.72</v>
      </c>
      <c r="CF15" s="680">
        <v>0.72</v>
      </c>
      <c r="CG15" s="680">
        <v>0.72</v>
      </c>
      <c r="CH15" s="680">
        <v>0.72</v>
      </c>
      <c r="CI15" s="680">
        <v>0.87</v>
      </c>
      <c r="CJ15" s="680">
        <v>0.87</v>
      </c>
      <c r="CK15" s="680">
        <v>0.87</v>
      </c>
      <c r="CL15" s="680">
        <v>0.87</v>
      </c>
      <c r="CM15" s="680">
        <v>0.87</v>
      </c>
      <c r="CN15" s="680">
        <v>0.87</v>
      </c>
      <c r="CO15" s="680">
        <v>0.87</v>
      </c>
      <c r="CP15" s="680">
        <v>0.87</v>
      </c>
      <c r="CQ15" s="680">
        <v>0.87</v>
      </c>
      <c r="CR15" s="680">
        <v>0.87</v>
      </c>
      <c r="CS15" s="680">
        <v>0.87</v>
      </c>
      <c r="CT15" s="680">
        <v>0.87</v>
      </c>
      <c r="CU15" s="680">
        <v>0.87</v>
      </c>
      <c r="CV15" s="680">
        <v>0.87</v>
      </c>
      <c r="CW15" s="680">
        <v>0.87</v>
      </c>
      <c r="CX15" s="680">
        <v>0.87</v>
      </c>
      <c r="CY15" s="680">
        <v>0.87</v>
      </c>
      <c r="CZ15" s="680">
        <v>0.87</v>
      </c>
      <c r="DA15" s="680">
        <v>0.87</v>
      </c>
      <c r="DB15" s="680">
        <v>0.87</v>
      </c>
      <c r="DC15" s="680">
        <v>0.87</v>
      </c>
      <c r="DD15" s="680">
        <v>0.87</v>
      </c>
      <c r="DE15" s="680">
        <v>0.87</v>
      </c>
      <c r="DF15" s="680">
        <v>0.87</v>
      </c>
      <c r="DG15" s="680"/>
      <c r="DH15" s="679">
        <v>0</v>
      </c>
      <c r="DI15" s="679">
        <v>0</v>
      </c>
      <c r="DJ15" s="679">
        <v>0</v>
      </c>
      <c r="DK15" s="679">
        <v>0</v>
      </c>
      <c r="DL15" s="679">
        <v>80220000</v>
      </c>
      <c r="DM15" s="679">
        <v>0</v>
      </c>
      <c r="DN15" s="679">
        <v>0</v>
      </c>
      <c r="DO15" s="679">
        <v>0</v>
      </c>
      <c r="DP15" s="679">
        <v>0</v>
      </c>
      <c r="DQ15" s="679">
        <v>0</v>
      </c>
      <c r="DR15" s="679">
        <v>0</v>
      </c>
      <c r="DS15" s="679">
        <v>0</v>
      </c>
      <c r="DT15" s="679">
        <v>0</v>
      </c>
      <c r="DU15" s="679">
        <v>0</v>
      </c>
      <c r="DV15" s="679">
        <v>0</v>
      </c>
      <c r="DW15" s="679">
        <v>0</v>
      </c>
      <c r="DX15" s="679">
        <v>0</v>
      </c>
      <c r="DY15" s="679">
        <v>0</v>
      </c>
      <c r="DZ15" s="679">
        <v>0</v>
      </c>
      <c r="EA15" s="679">
        <v>0</v>
      </c>
      <c r="EB15" s="679">
        <v>0</v>
      </c>
      <c r="EC15" s="679">
        <v>0</v>
      </c>
      <c r="ED15" s="679">
        <v>0</v>
      </c>
      <c r="EE15" s="679">
        <v>0</v>
      </c>
      <c r="EF15" s="679">
        <v>0</v>
      </c>
      <c r="EG15" s="679">
        <v>0</v>
      </c>
      <c r="EH15" s="679">
        <v>0</v>
      </c>
      <c r="EI15" s="679">
        <v>0</v>
      </c>
      <c r="EJ15" s="679">
        <v>0</v>
      </c>
      <c r="EK15" s="679">
        <v>0</v>
      </c>
      <c r="EL15" s="680"/>
      <c r="EM15" s="679">
        <v>0</v>
      </c>
      <c r="EN15" s="679">
        <v>0</v>
      </c>
      <c r="EO15" s="679">
        <v>0</v>
      </c>
      <c r="EP15" s="679">
        <v>0</v>
      </c>
      <c r="EQ15" s="679">
        <v>0</v>
      </c>
      <c r="ER15" s="679">
        <v>0</v>
      </c>
      <c r="ES15" s="679">
        <v>0</v>
      </c>
      <c r="ET15" s="679">
        <v>0</v>
      </c>
      <c r="EU15" s="679">
        <v>0</v>
      </c>
      <c r="EV15" s="679">
        <v>0</v>
      </c>
      <c r="EW15" s="679">
        <v>0</v>
      </c>
      <c r="EX15" s="679">
        <v>0</v>
      </c>
      <c r="EY15" s="679">
        <v>0</v>
      </c>
      <c r="EZ15" s="679">
        <v>0</v>
      </c>
      <c r="FA15" s="679">
        <v>0</v>
      </c>
      <c r="FB15" s="679">
        <v>0</v>
      </c>
      <c r="FC15" s="679">
        <v>0</v>
      </c>
      <c r="FD15" s="679">
        <v>0</v>
      </c>
      <c r="FE15" s="679">
        <v>0</v>
      </c>
      <c r="FF15" s="679">
        <v>0</v>
      </c>
      <c r="FG15" s="679">
        <v>0</v>
      </c>
      <c r="FH15" s="679">
        <v>0</v>
      </c>
      <c r="FI15" s="679">
        <v>0</v>
      </c>
      <c r="FJ15" s="679">
        <v>0</v>
      </c>
      <c r="FK15" s="679">
        <v>0</v>
      </c>
      <c r="FL15" s="679">
        <v>0</v>
      </c>
      <c r="FM15" s="679">
        <v>0</v>
      </c>
      <c r="FN15" s="679">
        <v>0</v>
      </c>
      <c r="FO15" s="679">
        <v>0</v>
      </c>
      <c r="FP15" s="679">
        <v>0</v>
      </c>
    </row>
    <row r="16" spans="1:172" x14ac:dyDescent="0.2">
      <c r="A16" s="678">
        <v>13</v>
      </c>
      <c r="B16" s="678" t="s">
        <v>367</v>
      </c>
      <c r="C16" s="678" t="s">
        <v>16</v>
      </c>
      <c r="D16" s="686">
        <v>39448</v>
      </c>
      <c r="E16" s="678">
        <v>0</v>
      </c>
      <c r="F16" s="678">
        <v>1</v>
      </c>
      <c r="G16" s="685">
        <v>1.5792400782377227</v>
      </c>
      <c r="H16" s="684">
        <v>2.1831897524965399E-4</v>
      </c>
      <c r="I16" s="678">
        <v>0</v>
      </c>
      <c r="J16" s="678">
        <v>1.07</v>
      </c>
      <c r="K16" s="678">
        <v>1.2733333333333334</v>
      </c>
      <c r="L16" s="683">
        <v>-1.235E-2</v>
      </c>
      <c r="M16" s="678">
        <v>18</v>
      </c>
      <c r="N16" s="678">
        <v>1970</v>
      </c>
      <c r="O16" s="682">
        <v>0.73499999999999999</v>
      </c>
      <c r="P16" s="680">
        <v>0.09</v>
      </c>
      <c r="Q16" s="684">
        <v>6.9999999999999994E-5</v>
      </c>
      <c r="R16" s="684">
        <v>0.21307000000000001</v>
      </c>
      <c r="S16" s="680">
        <v>0</v>
      </c>
      <c r="T16" s="680">
        <v>0</v>
      </c>
      <c r="U16" s="680">
        <v>0.72</v>
      </c>
      <c r="V16" s="680">
        <v>0.72</v>
      </c>
      <c r="W16" s="680">
        <v>0.72</v>
      </c>
      <c r="X16" s="680">
        <v>0.72</v>
      </c>
      <c r="Y16" s="680">
        <v>0.87</v>
      </c>
      <c r="Z16" s="680">
        <v>0.87</v>
      </c>
      <c r="AA16" s="680">
        <v>0.87</v>
      </c>
      <c r="AB16" s="680">
        <v>0.87</v>
      </c>
      <c r="AC16" s="680">
        <v>0.87</v>
      </c>
      <c r="AD16" s="680">
        <v>0.87</v>
      </c>
      <c r="AE16" s="680">
        <v>0.87</v>
      </c>
      <c r="AF16" s="680">
        <v>0.87</v>
      </c>
      <c r="AG16" s="680">
        <v>0.87</v>
      </c>
      <c r="AH16" s="680">
        <v>0.87</v>
      </c>
      <c r="AI16" s="680">
        <v>0.87</v>
      </c>
      <c r="AJ16" s="680">
        <v>0.87</v>
      </c>
      <c r="AK16" s="680">
        <v>0.87</v>
      </c>
      <c r="AL16" s="680">
        <v>0.87</v>
      </c>
      <c r="AM16" s="680">
        <v>0.87</v>
      </c>
      <c r="AN16" s="680">
        <v>0.87</v>
      </c>
      <c r="AO16" s="680">
        <v>0.87</v>
      </c>
      <c r="AP16" s="680">
        <v>0.87</v>
      </c>
      <c r="AQ16" s="680">
        <v>0.87</v>
      </c>
      <c r="AR16" s="680">
        <v>0.87</v>
      </c>
      <c r="AS16" s="680">
        <v>0.87</v>
      </c>
      <c r="AT16" s="680">
        <v>0.87</v>
      </c>
      <c r="AU16" s="680">
        <v>0.87</v>
      </c>
      <c r="AV16" s="680">
        <v>0.87</v>
      </c>
      <c r="AW16" s="680"/>
      <c r="AX16" s="680">
        <v>0</v>
      </c>
      <c r="AY16" s="680">
        <v>0</v>
      </c>
      <c r="AZ16" s="680">
        <v>0.72</v>
      </c>
      <c r="BA16" s="680">
        <v>0.72</v>
      </c>
      <c r="BB16" s="680">
        <v>0.72</v>
      </c>
      <c r="BC16" s="680">
        <v>0.72</v>
      </c>
      <c r="BD16" s="680">
        <v>0.87</v>
      </c>
      <c r="BE16" s="680">
        <v>0.87</v>
      </c>
      <c r="BF16" s="680">
        <v>0.87</v>
      </c>
      <c r="BG16" s="680">
        <v>0.87</v>
      </c>
      <c r="BH16" s="680">
        <v>0.87</v>
      </c>
      <c r="BI16" s="680">
        <v>0.87</v>
      </c>
      <c r="BJ16" s="680">
        <v>0.87</v>
      </c>
      <c r="BK16" s="680">
        <v>0.87</v>
      </c>
      <c r="BL16" s="680">
        <v>0.87</v>
      </c>
      <c r="BM16" s="680">
        <v>0.87</v>
      </c>
      <c r="BN16" s="680">
        <v>0.87</v>
      </c>
      <c r="BO16" s="680">
        <v>0.87</v>
      </c>
      <c r="BP16" s="680">
        <v>0.87</v>
      </c>
      <c r="BQ16" s="680">
        <v>0.87</v>
      </c>
      <c r="BR16" s="680">
        <v>0.87</v>
      </c>
      <c r="BS16" s="680">
        <v>0.87</v>
      </c>
      <c r="BT16" s="680">
        <v>0.87</v>
      </c>
      <c r="BU16" s="680">
        <v>0.87</v>
      </c>
      <c r="BV16" s="680">
        <v>0.87</v>
      </c>
      <c r="BW16" s="680">
        <v>0.87</v>
      </c>
      <c r="BX16" s="680">
        <v>0.87</v>
      </c>
      <c r="BY16" s="680">
        <v>0.87</v>
      </c>
      <c r="BZ16" s="680">
        <v>0.87</v>
      </c>
      <c r="CA16" s="680">
        <v>0.87</v>
      </c>
      <c r="CB16" s="680"/>
      <c r="CC16" s="680">
        <v>0</v>
      </c>
      <c r="CD16" s="680">
        <v>0</v>
      </c>
      <c r="CE16" s="680">
        <v>0.72</v>
      </c>
      <c r="CF16" s="680">
        <v>0.72</v>
      </c>
      <c r="CG16" s="680">
        <v>0.72</v>
      </c>
      <c r="CH16" s="680">
        <v>0.72</v>
      </c>
      <c r="CI16" s="680">
        <v>0.87</v>
      </c>
      <c r="CJ16" s="680">
        <v>0.87</v>
      </c>
      <c r="CK16" s="680">
        <v>0.87</v>
      </c>
      <c r="CL16" s="680">
        <v>0.87</v>
      </c>
      <c r="CM16" s="680">
        <v>0.87</v>
      </c>
      <c r="CN16" s="680">
        <v>0.87</v>
      </c>
      <c r="CO16" s="680">
        <v>0.87</v>
      </c>
      <c r="CP16" s="680">
        <v>0.87</v>
      </c>
      <c r="CQ16" s="680">
        <v>0.87</v>
      </c>
      <c r="CR16" s="680">
        <v>0.87</v>
      </c>
      <c r="CS16" s="680">
        <v>0.87</v>
      </c>
      <c r="CT16" s="680">
        <v>0.87</v>
      </c>
      <c r="CU16" s="680">
        <v>0.87</v>
      </c>
      <c r="CV16" s="680">
        <v>0.87</v>
      </c>
      <c r="CW16" s="680">
        <v>0.87</v>
      </c>
      <c r="CX16" s="680">
        <v>0.87</v>
      </c>
      <c r="CY16" s="680">
        <v>0.87</v>
      </c>
      <c r="CZ16" s="680">
        <v>0.87</v>
      </c>
      <c r="DA16" s="680">
        <v>0.87</v>
      </c>
      <c r="DB16" s="680">
        <v>0.87</v>
      </c>
      <c r="DC16" s="680">
        <v>0.87</v>
      </c>
      <c r="DD16" s="680">
        <v>0.87</v>
      </c>
      <c r="DE16" s="680">
        <v>0.87</v>
      </c>
      <c r="DF16" s="680">
        <v>0.87</v>
      </c>
      <c r="DG16" s="680"/>
      <c r="DH16" s="679">
        <v>0</v>
      </c>
      <c r="DI16" s="679">
        <v>0</v>
      </c>
      <c r="DJ16" s="679">
        <v>0</v>
      </c>
      <c r="DK16" s="679">
        <v>0</v>
      </c>
      <c r="DL16" s="679">
        <v>0</v>
      </c>
      <c r="DM16" s="679">
        <v>0</v>
      </c>
      <c r="DN16" s="679">
        <v>0</v>
      </c>
      <c r="DO16" s="679">
        <v>31240000</v>
      </c>
      <c r="DP16" s="679">
        <v>0</v>
      </c>
      <c r="DQ16" s="679">
        <v>0</v>
      </c>
      <c r="DR16" s="679">
        <v>0</v>
      </c>
      <c r="DS16" s="679">
        <v>0</v>
      </c>
      <c r="DT16" s="679">
        <v>0</v>
      </c>
      <c r="DU16" s="679">
        <v>0</v>
      </c>
      <c r="DV16" s="679">
        <v>0</v>
      </c>
      <c r="DW16" s="679">
        <v>0</v>
      </c>
      <c r="DX16" s="679">
        <v>0</v>
      </c>
      <c r="DY16" s="679">
        <v>0</v>
      </c>
      <c r="DZ16" s="679">
        <v>0</v>
      </c>
      <c r="EA16" s="679">
        <v>0</v>
      </c>
      <c r="EB16" s="679">
        <v>0</v>
      </c>
      <c r="EC16" s="679">
        <v>0</v>
      </c>
      <c r="ED16" s="679">
        <v>0</v>
      </c>
      <c r="EE16" s="679">
        <v>0</v>
      </c>
      <c r="EF16" s="679">
        <v>0</v>
      </c>
      <c r="EG16" s="679">
        <v>0</v>
      </c>
      <c r="EH16" s="679">
        <v>0</v>
      </c>
      <c r="EI16" s="679">
        <v>0</v>
      </c>
      <c r="EJ16" s="679">
        <v>0</v>
      </c>
      <c r="EK16" s="679">
        <v>0</v>
      </c>
      <c r="EL16" s="680"/>
      <c r="EM16" s="679">
        <v>0</v>
      </c>
      <c r="EN16" s="679">
        <v>0</v>
      </c>
      <c r="EO16" s="679">
        <v>0</v>
      </c>
      <c r="EP16" s="679">
        <v>0</v>
      </c>
      <c r="EQ16" s="679">
        <v>0</v>
      </c>
      <c r="ER16" s="679">
        <v>0</v>
      </c>
      <c r="ES16" s="679">
        <v>0</v>
      </c>
      <c r="ET16" s="679">
        <v>0</v>
      </c>
      <c r="EU16" s="679">
        <v>0</v>
      </c>
      <c r="EV16" s="679">
        <v>0</v>
      </c>
      <c r="EW16" s="679">
        <v>0</v>
      </c>
      <c r="EX16" s="679">
        <v>0</v>
      </c>
      <c r="EY16" s="679">
        <v>0</v>
      </c>
      <c r="EZ16" s="679">
        <v>0</v>
      </c>
      <c r="FA16" s="679">
        <v>0</v>
      </c>
      <c r="FB16" s="679">
        <v>0</v>
      </c>
      <c r="FC16" s="679">
        <v>0</v>
      </c>
      <c r="FD16" s="679">
        <v>0</v>
      </c>
      <c r="FE16" s="679">
        <v>0</v>
      </c>
      <c r="FF16" s="679">
        <v>0</v>
      </c>
      <c r="FG16" s="679">
        <v>0</v>
      </c>
      <c r="FH16" s="679">
        <v>0</v>
      </c>
      <c r="FI16" s="679">
        <v>0</v>
      </c>
      <c r="FJ16" s="679">
        <v>0</v>
      </c>
      <c r="FK16" s="679">
        <v>0</v>
      </c>
      <c r="FL16" s="679">
        <v>0</v>
      </c>
      <c r="FM16" s="679">
        <v>0</v>
      </c>
      <c r="FN16" s="679">
        <v>0</v>
      </c>
      <c r="FO16" s="679">
        <v>0</v>
      </c>
      <c r="FP16" s="679">
        <v>0</v>
      </c>
    </row>
    <row r="17" spans="1:172" x14ac:dyDescent="0.2">
      <c r="A17" s="678">
        <v>14</v>
      </c>
      <c r="B17" s="678" t="s">
        <v>368</v>
      </c>
      <c r="C17" s="678" t="s">
        <v>16</v>
      </c>
      <c r="D17" s="686">
        <v>39448</v>
      </c>
      <c r="E17" s="678">
        <v>0</v>
      </c>
      <c r="F17" s="678">
        <v>1</v>
      </c>
      <c r="G17" s="685">
        <v>2.7919298245614002</v>
      </c>
      <c r="H17" s="684">
        <v>3.8596491228070202E-4</v>
      </c>
      <c r="I17" s="678">
        <v>0</v>
      </c>
      <c r="J17" s="678">
        <v>1.07</v>
      </c>
      <c r="K17" s="678">
        <v>1.2733333333333334</v>
      </c>
      <c r="L17" s="683">
        <v>-1.235E-2</v>
      </c>
      <c r="M17" s="678">
        <v>18</v>
      </c>
      <c r="N17" s="678">
        <v>1970</v>
      </c>
      <c r="O17" s="682">
        <v>0.73499999999999999</v>
      </c>
      <c r="P17" s="680">
        <v>0.09</v>
      </c>
      <c r="Q17" s="684">
        <v>6.9999999999999994E-5</v>
      </c>
      <c r="R17" s="684">
        <v>0.21307000000000001</v>
      </c>
      <c r="S17" s="680">
        <v>0</v>
      </c>
      <c r="T17" s="680">
        <v>0</v>
      </c>
      <c r="U17" s="680">
        <v>0</v>
      </c>
      <c r="V17" s="680">
        <v>0</v>
      </c>
      <c r="W17" s="680">
        <v>0</v>
      </c>
      <c r="X17" s="680">
        <v>0</v>
      </c>
      <c r="Y17" s="680">
        <v>0.88978630017288496</v>
      </c>
      <c r="Z17" s="680">
        <v>0.88978630017288496</v>
      </c>
      <c r="AA17" s="680">
        <v>0.88978630017288496</v>
      </c>
      <c r="AB17" s="680">
        <v>0.88978630017288496</v>
      </c>
      <c r="AC17" s="680">
        <v>0.88978630017288496</v>
      </c>
      <c r="AD17" s="680">
        <v>0.88978630017288496</v>
      </c>
      <c r="AE17" s="680">
        <v>0.88978630017288496</v>
      </c>
      <c r="AF17" s="680">
        <v>0.88978630017288496</v>
      </c>
      <c r="AG17" s="680">
        <v>0.88978630017288496</v>
      </c>
      <c r="AH17" s="680">
        <v>0.88978630017288496</v>
      </c>
      <c r="AI17" s="680">
        <v>0.88978630017288496</v>
      </c>
      <c r="AJ17" s="680">
        <v>0.88978630017288496</v>
      </c>
      <c r="AK17" s="680">
        <v>0.88978630017288496</v>
      </c>
      <c r="AL17" s="680">
        <v>0.88978630017288496</v>
      </c>
      <c r="AM17" s="680">
        <v>0.88978630017288496</v>
      </c>
      <c r="AN17" s="680">
        <v>0.88978630017288496</v>
      </c>
      <c r="AO17" s="680">
        <v>0.88978630017288496</v>
      </c>
      <c r="AP17" s="680">
        <v>0.88978630017288496</v>
      </c>
      <c r="AQ17" s="680">
        <v>0.88978630017288496</v>
      </c>
      <c r="AR17" s="680">
        <v>0.88978630017288496</v>
      </c>
      <c r="AS17" s="680">
        <v>0.88978630017288496</v>
      </c>
      <c r="AT17" s="680">
        <v>0.88978630017288496</v>
      </c>
      <c r="AU17" s="680">
        <v>0.88978630017288496</v>
      </c>
      <c r="AV17" s="680">
        <v>0.88978630017288496</v>
      </c>
      <c r="AW17" s="680"/>
      <c r="AX17" s="680">
        <v>0</v>
      </c>
      <c r="AY17" s="680">
        <v>0</v>
      </c>
      <c r="AZ17" s="680">
        <v>0</v>
      </c>
      <c r="BA17" s="680">
        <v>0</v>
      </c>
      <c r="BB17" s="680">
        <v>0</v>
      </c>
      <c r="BC17" s="680">
        <v>0</v>
      </c>
      <c r="BD17" s="680">
        <v>0.88978630017288496</v>
      </c>
      <c r="BE17" s="680">
        <v>0.88978630017288496</v>
      </c>
      <c r="BF17" s="680">
        <v>0.88978630017288496</v>
      </c>
      <c r="BG17" s="680">
        <v>0.88978630017288496</v>
      </c>
      <c r="BH17" s="680">
        <v>0.88978630017288496</v>
      </c>
      <c r="BI17" s="680">
        <v>0.88978630017288496</v>
      </c>
      <c r="BJ17" s="680">
        <v>0.88978630017288496</v>
      </c>
      <c r="BK17" s="680">
        <v>0.88978630017288496</v>
      </c>
      <c r="BL17" s="680">
        <v>0.88978630017288496</v>
      </c>
      <c r="BM17" s="680">
        <v>0.88978630017288496</v>
      </c>
      <c r="BN17" s="680">
        <v>0.88978630017288496</v>
      </c>
      <c r="BO17" s="680">
        <v>0.88978630017288496</v>
      </c>
      <c r="BP17" s="680">
        <v>0.88978630017288496</v>
      </c>
      <c r="BQ17" s="680">
        <v>0.88978630017288496</v>
      </c>
      <c r="BR17" s="680">
        <v>0.88978630017288496</v>
      </c>
      <c r="BS17" s="680">
        <v>0.88978630017288496</v>
      </c>
      <c r="BT17" s="680">
        <v>0.88978630017288496</v>
      </c>
      <c r="BU17" s="680">
        <v>0.88978630017288496</v>
      </c>
      <c r="BV17" s="680">
        <v>0.88978630017288496</v>
      </c>
      <c r="BW17" s="680">
        <v>0.88978630017288496</v>
      </c>
      <c r="BX17" s="680">
        <v>0.88978630017288496</v>
      </c>
      <c r="BY17" s="680">
        <v>0.88978630017288496</v>
      </c>
      <c r="BZ17" s="680">
        <v>0.88978630017288496</v>
      </c>
      <c r="CA17" s="680">
        <v>0.88978630017288496</v>
      </c>
      <c r="CB17" s="680"/>
      <c r="CC17" s="680">
        <v>0</v>
      </c>
      <c r="CD17" s="680">
        <v>0</v>
      </c>
      <c r="CE17" s="680">
        <v>0</v>
      </c>
      <c r="CF17" s="680">
        <v>0</v>
      </c>
      <c r="CG17" s="680">
        <v>0</v>
      </c>
      <c r="CH17" s="680">
        <v>0</v>
      </c>
      <c r="CI17" s="680">
        <v>0.88978630017288496</v>
      </c>
      <c r="CJ17" s="680">
        <v>0.88978630017288496</v>
      </c>
      <c r="CK17" s="680">
        <v>0.88978630017288496</v>
      </c>
      <c r="CL17" s="680">
        <v>0.88978630017288496</v>
      </c>
      <c r="CM17" s="680">
        <v>0.88978630017288496</v>
      </c>
      <c r="CN17" s="680">
        <v>0.88978630017288496</v>
      </c>
      <c r="CO17" s="680">
        <v>0.88978630017288496</v>
      </c>
      <c r="CP17" s="680">
        <v>0.88978630017288496</v>
      </c>
      <c r="CQ17" s="680">
        <v>0.88978630017288496</v>
      </c>
      <c r="CR17" s="680">
        <v>0.88978630017288496</v>
      </c>
      <c r="CS17" s="680">
        <v>0.88978630017288496</v>
      </c>
      <c r="CT17" s="680">
        <v>0.88978630017288496</v>
      </c>
      <c r="CU17" s="680">
        <v>0.88978630017288496</v>
      </c>
      <c r="CV17" s="680">
        <v>0.88978630017288496</v>
      </c>
      <c r="CW17" s="680">
        <v>0.88978630017288496</v>
      </c>
      <c r="CX17" s="680">
        <v>0.88978630017288496</v>
      </c>
      <c r="CY17" s="680">
        <v>0.88978630017288496</v>
      </c>
      <c r="CZ17" s="680">
        <v>0.88978630017288496</v>
      </c>
      <c r="DA17" s="680">
        <v>0.88978630017288496</v>
      </c>
      <c r="DB17" s="680">
        <v>0.88978630017288496</v>
      </c>
      <c r="DC17" s="680">
        <v>0.88978630017288496</v>
      </c>
      <c r="DD17" s="680">
        <v>0.88978630017288496</v>
      </c>
      <c r="DE17" s="680">
        <v>0.88978630017288496</v>
      </c>
      <c r="DF17" s="680">
        <v>0.88978630017288496</v>
      </c>
      <c r="DG17" s="680"/>
      <c r="DH17" s="679">
        <v>0</v>
      </c>
      <c r="DI17" s="679">
        <v>0</v>
      </c>
      <c r="DJ17" s="679">
        <v>0</v>
      </c>
      <c r="DK17" s="679">
        <v>0</v>
      </c>
      <c r="DL17" s="679">
        <v>0</v>
      </c>
      <c r="DM17" s="679">
        <v>0</v>
      </c>
      <c r="DN17" s="679">
        <v>0</v>
      </c>
      <c r="DO17" s="679">
        <v>1470000</v>
      </c>
      <c r="DP17" s="679">
        <v>1470000</v>
      </c>
      <c r="DQ17" s="679">
        <v>1470000</v>
      </c>
      <c r="DR17" s="679">
        <v>1470000</v>
      </c>
      <c r="DS17" s="679">
        <v>1470000</v>
      </c>
      <c r="DT17" s="679">
        <v>1470000</v>
      </c>
      <c r="DU17" s="679">
        <v>1470000</v>
      </c>
      <c r="DV17" s="679">
        <v>1470000</v>
      </c>
      <c r="DW17" s="679">
        <v>1470000</v>
      </c>
      <c r="DX17" s="679">
        <v>1470000</v>
      </c>
      <c r="DY17" s="679">
        <v>1470000</v>
      </c>
      <c r="DZ17" s="679">
        <v>1470000</v>
      </c>
      <c r="EA17" s="679">
        <v>1470000</v>
      </c>
      <c r="EB17" s="679">
        <v>1470000</v>
      </c>
      <c r="EC17" s="679">
        <v>1470000</v>
      </c>
      <c r="ED17" s="679">
        <v>1470000</v>
      </c>
      <c r="EE17" s="679">
        <v>1470000</v>
      </c>
      <c r="EF17" s="679">
        <v>1470000</v>
      </c>
      <c r="EG17" s="679">
        <v>1470000</v>
      </c>
      <c r="EH17" s="679">
        <v>1470000</v>
      </c>
      <c r="EI17" s="679">
        <v>1470000</v>
      </c>
      <c r="EJ17" s="679">
        <v>1470000</v>
      </c>
      <c r="EK17" s="679">
        <v>1470000</v>
      </c>
      <c r="EL17" s="680"/>
      <c r="EM17" s="679">
        <v>0</v>
      </c>
      <c r="EN17" s="679">
        <v>0</v>
      </c>
      <c r="EO17" s="679">
        <v>0</v>
      </c>
      <c r="EP17" s="679">
        <v>0</v>
      </c>
      <c r="EQ17" s="679">
        <v>0</v>
      </c>
      <c r="ER17" s="679">
        <v>0</v>
      </c>
      <c r="ES17" s="679">
        <v>0</v>
      </c>
      <c r="ET17" s="679">
        <v>0</v>
      </c>
      <c r="EU17" s="679">
        <v>0</v>
      </c>
      <c r="EV17" s="679">
        <v>0</v>
      </c>
      <c r="EW17" s="679">
        <v>0</v>
      </c>
      <c r="EX17" s="679">
        <v>0</v>
      </c>
      <c r="EY17" s="679">
        <v>0</v>
      </c>
      <c r="EZ17" s="679">
        <v>0</v>
      </c>
      <c r="FA17" s="679">
        <v>0</v>
      </c>
      <c r="FB17" s="679">
        <v>0</v>
      </c>
      <c r="FC17" s="679">
        <v>0</v>
      </c>
      <c r="FD17" s="679">
        <v>0</v>
      </c>
      <c r="FE17" s="679">
        <v>0</v>
      </c>
      <c r="FF17" s="679">
        <v>0</v>
      </c>
      <c r="FG17" s="679">
        <v>0</v>
      </c>
      <c r="FH17" s="679">
        <v>0</v>
      </c>
      <c r="FI17" s="679">
        <v>0</v>
      </c>
      <c r="FJ17" s="679">
        <v>0</v>
      </c>
      <c r="FK17" s="679">
        <v>0</v>
      </c>
      <c r="FL17" s="679">
        <v>0</v>
      </c>
      <c r="FM17" s="679">
        <v>0</v>
      </c>
      <c r="FN17" s="679">
        <v>0</v>
      </c>
      <c r="FO17" s="679">
        <v>0</v>
      </c>
      <c r="FP17" s="679">
        <v>0</v>
      </c>
    </row>
    <row r="18" spans="1:172" x14ac:dyDescent="0.2">
      <c r="A18" s="678">
        <v>15</v>
      </c>
      <c r="B18" s="678" t="s">
        <v>197</v>
      </c>
      <c r="C18" s="678" t="s">
        <v>198</v>
      </c>
      <c r="D18" s="686">
        <v>38718</v>
      </c>
      <c r="E18" s="678">
        <v>44565</v>
      </c>
      <c r="F18" s="678">
        <v>13</v>
      </c>
      <c r="G18" s="685">
        <v>306.60000000000014</v>
      </c>
      <c r="H18" s="684">
        <v>5.4559783069231448E-2</v>
      </c>
      <c r="I18" s="678">
        <v>0</v>
      </c>
      <c r="J18" s="678">
        <v>1.1000000000000001</v>
      </c>
      <c r="K18" s="678">
        <v>1.32</v>
      </c>
      <c r="L18" s="683">
        <v>-4.1000000000000003E-3</v>
      </c>
      <c r="M18" s="678">
        <v>6</v>
      </c>
      <c r="N18" s="678">
        <v>1992</v>
      </c>
      <c r="O18" s="682">
        <v>0.74497499999999994</v>
      </c>
      <c r="P18" s="680">
        <v>0.74</v>
      </c>
      <c r="Q18" s="684">
        <v>7.5000000000000002E-4</v>
      </c>
      <c r="R18" s="684">
        <v>0.34836</v>
      </c>
      <c r="S18" s="680">
        <v>1</v>
      </c>
      <c r="T18" s="680">
        <v>1</v>
      </c>
      <c r="U18" s="680">
        <v>1</v>
      </c>
      <c r="V18" s="680">
        <v>1</v>
      </c>
      <c r="W18" s="680">
        <v>1</v>
      </c>
      <c r="X18" s="680">
        <v>1</v>
      </c>
      <c r="Y18" s="680">
        <v>1</v>
      </c>
      <c r="Z18" s="680">
        <v>1</v>
      </c>
      <c r="AA18" s="680">
        <v>1</v>
      </c>
      <c r="AB18" s="680">
        <v>1</v>
      </c>
      <c r="AC18" s="680">
        <v>1</v>
      </c>
      <c r="AD18" s="680">
        <v>1</v>
      </c>
      <c r="AE18" s="680">
        <v>1</v>
      </c>
      <c r="AF18" s="680">
        <v>1</v>
      </c>
      <c r="AG18" s="680">
        <v>1</v>
      </c>
      <c r="AH18" s="680">
        <v>1</v>
      </c>
      <c r="AI18" s="680">
        <v>1</v>
      </c>
      <c r="AJ18" s="680">
        <v>1</v>
      </c>
      <c r="AK18" s="680">
        <v>1</v>
      </c>
      <c r="AL18" s="680">
        <v>1</v>
      </c>
      <c r="AM18" s="680">
        <v>1</v>
      </c>
      <c r="AN18" s="680">
        <v>1</v>
      </c>
      <c r="AO18" s="680">
        <v>1</v>
      </c>
      <c r="AP18" s="680">
        <v>1</v>
      </c>
      <c r="AQ18" s="680">
        <v>1</v>
      </c>
      <c r="AR18" s="680">
        <v>1</v>
      </c>
      <c r="AS18" s="680">
        <v>1</v>
      </c>
      <c r="AT18" s="680">
        <v>1</v>
      </c>
      <c r="AU18" s="680">
        <v>1</v>
      </c>
      <c r="AV18" s="680">
        <v>1</v>
      </c>
      <c r="AW18" s="680"/>
      <c r="AX18" s="680">
        <v>1</v>
      </c>
      <c r="AY18" s="680">
        <v>1</v>
      </c>
      <c r="AZ18" s="680">
        <v>1</v>
      </c>
      <c r="BA18" s="680">
        <v>1</v>
      </c>
      <c r="BB18" s="680">
        <v>1</v>
      </c>
      <c r="BC18" s="680">
        <v>1</v>
      </c>
      <c r="BD18" s="680">
        <v>1</v>
      </c>
      <c r="BE18" s="680">
        <v>1</v>
      </c>
      <c r="BF18" s="680">
        <v>1</v>
      </c>
      <c r="BG18" s="680">
        <v>1</v>
      </c>
      <c r="BH18" s="680">
        <v>1</v>
      </c>
      <c r="BI18" s="680">
        <v>1</v>
      </c>
      <c r="BJ18" s="680">
        <v>1</v>
      </c>
      <c r="BK18" s="680">
        <v>1</v>
      </c>
      <c r="BL18" s="680">
        <v>1</v>
      </c>
      <c r="BM18" s="680">
        <v>1</v>
      </c>
      <c r="BN18" s="680">
        <v>1</v>
      </c>
      <c r="BO18" s="680">
        <v>1</v>
      </c>
      <c r="BP18" s="680">
        <v>1</v>
      </c>
      <c r="BQ18" s="680">
        <v>1</v>
      </c>
      <c r="BR18" s="680">
        <v>1</v>
      </c>
      <c r="BS18" s="680">
        <v>1</v>
      </c>
      <c r="BT18" s="680">
        <v>1</v>
      </c>
      <c r="BU18" s="680">
        <v>1</v>
      </c>
      <c r="BV18" s="680">
        <v>1</v>
      </c>
      <c r="BW18" s="680">
        <v>1</v>
      </c>
      <c r="BX18" s="680">
        <v>1</v>
      </c>
      <c r="BY18" s="680">
        <v>1</v>
      </c>
      <c r="BZ18" s="680">
        <v>1</v>
      </c>
      <c r="CA18" s="680">
        <v>1</v>
      </c>
      <c r="CB18" s="680"/>
      <c r="CC18" s="680">
        <v>1</v>
      </c>
      <c r="CD18" s="680">
        <v>1</v>
      </c>
      <c r="CE18" s="680">
        <v>1</v>
      </c>
      <c r="CF18" s="680">
        <v>1</v>
      </c>
      <c r="CG18" s="680">
        <v>1</v>
      </c>
      <c r="CH18" s="680">
        <v>1</v>
      </c>
      <c r="CI18" s="680">
        <v>1</v>
      </c>
      <c r="CJ18" s="680">
        <v>1</v>
      </c>
      <c r="CK18" s="680">
        <v>1</v>
      </c>
      <c r="CL18" s="680">
        <v>1</v>
      </c>
      <c r="CM18" s="680">
        <v>1</v>
      </c>
      <c r="CN18" s="680">
        <v>1</v>
      </c>
      <c r="CO18" s="680">
        <v>1</v>
      </c>
      <c r="CP18" s="680">
        <v>1</v>
      </c>
      <c r="CQ18" s="680">
        <v>1</v>
      </c>
      <c r="CR18" s="680">
        <v>1</v>
      </c>
      <c r="CS18" s="680">
        <v>1</v>
      </c>
      <c r="CT18" s="680">
        <v>1</v>
      </c>
      <c r="CU18" s="680">
        <v>1</v>
      </c>
      <c r="CV18" s="680">
        <v>1</v>
      </c>
      <c r="CW18" s="680">
        <v>1</v>
      </c>
      <c r="CX18" s="680">
        <v>1</v>
      </c>
      <c r="CY18" s="680">
        <v>1</v>
      </c>
      <c r="CZ18" s="680">
        <v>1</v>
      </c>
      <c r="DA18" s="680">
        <v>1</v>
      </c>
      <c r="DB18" s="680">
        <v>1</v>
      </c>
      <c r="DC18" s="680">
        <v>1</v>
      </c>
      <c r="DD18" s="680">
        <v>1</v>
      </c>
      <c r="DE18" s="680">
        <v>1</v>
      </c>
      <c r="DF18" s="680">
        <v>1</v>
      </c>
      <c r="DG18" s="680"/>
      <c r="DH18" s="679">
        <v>384912</v>
      </c>
      <c r="DI18" s="679">
        <v>384912</v>
      </c>
      <c r="DJ18" s="679">
        <v>384912</v>
      </c>
      <c r="DK18" s="679">
        <v>384912</v>
      </c>
      <c r="DL18" s="679">
        <v>384912</v>
      </c>
      <c r="DM18" s="679">
        <v>384912</v>
      </c>
      <c r="DN18" s="679">
        <v>384912</v>
      </c>
      <c r="DO18" s="679">
        <v>384912</v>
      </c>
      <c r="DP18" s="679">
        <v>384912</v>
      </c>
      <c r="DQ18" s="679">
        <v>384912</v>
      </c>
      <c r="DR18" s="679">
        <v>384912</v>
      </c>
      <c r="DS18" s="679">
        <v>384912</v>
      </c>
      <c r="DT18" s="679">
        <v>384912</v>
      </c>
      <c r="DU18" s="679">
        <v>384912</v>
      </c>
      <c r="DV18" s="679">
        <v>384912</v>
      </c>
      <c r="DW18" s="679">
        <v>384912</v>
      </c>
      <c r="DX18" s="679">
        <v>384912</v>
      </c>
      <c r="DY18" s="679">
        <v>384912</v>
      </c>
      <c r="DZ18" s="679">
        <v>384912</v>
      </c>
      <c r="EA18" s="679">
        <v>384912</v>
      </c>
      <c r="EB18" s="679">
        <v>384912</v>
      </c>
      <c r="EC18" s="679">
        <v>384912</v>
      </c>
      <c r="ED18" s="679">
        <v>384912</v>
      </c>
      <c r="EE18" s="679">
        <v>384912</v>
      </c>
      <c r="EF18" s="679">
        <v>384912</v>
      </c>
      <c r="EG18" s="679">
        <v>384912</v>
      </c>
      <c r="EH18" s="679">
        <v>384912</v>
      </c>
      <c r="EI18" s="679">
        <v>384912</v>
      </c>
      <c r="EJ18" s="679">
        <v>384912</v>
      </c>
      <c r="EK18" s="679">
        <v>384912</v>
      </c>
      <c r="EL18" s="680"/>
      <c r="EM18" s="679">
        <v>44565</v>
      </c>
      <c r="EN18" s="679">
        <v>40108.5</v>
      </c>
      <c r="EO18" s="679">
        <v>35652</v>
      </c>
      <c r="EP18" s="679">
        <v>31195.499999999996</v>
      </c>
      <c r="EQ18" s="679">
        <v>26739</v>
      </c>
      <c r="ER18" s="679">
        <v>22282.5</v>
      </c>
      <c r="ES18" s="679">
        <v>17826</v>
      </c>
      <c r="ET18" s="679">
        <v>13369.5</v>
      </c>
      <c r="EU18" s="679">
        <v>8913</v>
      </c>
      <c r="EV18" s="679">
        <v>4456.5</v>
      </c>
      <c r="EW18" s="679">
        <v>0</v>
      </c>
      <c r="EX18" s="679">
        <v>0</v>
      </c>
      <c r="EY18" s="679">
        <v>0</v>
      </c>
      <c r="EZ18" s="679">
        <v>0</v>
      </c>
      <c r="FA18" s="679">
        <v>0</v>
      </c>
      <c r="FB18" s="679">
        <v>0</v>
      </c>
      <c r="FC18" s="679">
        <v>0</v>
      </c>
      <c r="FD18" s="679">
        <v>0</v>
      </c>
      <c r="FE18" s="679">
        <v>0</v>
      </c>
      <c r="FF18" s="679">
        <v>0</v>
      </c>
      <c r="FG18" s="679">
        <v>0</v>
      </c>
      <c r="FH18" s="679">
        <v>0</v>
      </c>
      <c r="FI18" s="679">
        <v>0</v>
      </c>
      <c r="FJ18" s="679">
        <v>0</v>
      </c>
      <c r="FK18" s="679">
        <v>0</v>
      </c>
      <c r="FL18" s="679">
        <v>0</v>
      </c>
      <c r="FM18" s="679">
        <v>0</v>
      </c>
      <c r="FN18" s="679">
        <v>0</v>
      </c>
      <c r="FO18" s="679">
        <v>0</v>
      </c>
      <c r="FP18" s="679">
        <v>0</v>
      </c>
    </row>
    <row r="19" spans="1:172" x14ac:dyDescent="0.2">
      <c r="A19" s="678">
        <v>16</v>
      </c>
      <c r="B19" s="678" t="s">
        <v>199</v>
      </c>
      <c r="C19" s="678" t="s">
        <v>200</v>
      </c>
      <c r="D19" s="686">
        <v>39448</v>
      </c>
      <c r="E19" s="678">
        <v>44565</v>
      </c>
      <c r="F19" s="678">
        <v>13</v>
      </c>
      <c r="G19" s="685">
        <v>84.204651162790682</v>
      </c>
      <c r="H19" s="684">
        <v>1.5027291592128797E-2</v>
      </c>
      <c r="I19" s="678">
        <v>0</v>
      </c>
      <c r="J19" s="678">
        <v>1.1000000000000001</v>
      </c>
      <c r="K19" s="678">
        <v>1.32</v>
      </c>
      <c r="L19" s="683">
        <v>-4.1000000000000003E-3</v>
      </c>
      <c r="M19" s="678">
        <v>6</v>
      </c>
      <c r="N19" s="678">
        <v>1992</v>
      </c>
      <c r="O19" s="682">
        <v>0.74497499999999994</v>
      </c>
      <c r="P19" s="680">
        <v>0.74</v>
      </c>
      <c r="Q19" s="684">
        <v>7.5000000000000002E-4</v>
      </c>
      <c r="R19" s="684">
        <v>0.34836</v>
      </c>
      <c r="S19" s="680">
        <v>0</v>
      </c>
      <c r="T19" s="680">
        <v>0</v>
      </c>
      <c r="U19" s="680">
        <v>0.51900000000000002</v>
      </c>
      <c r="V19" s="680">
        <v>1</v>
      </c>
      <c r="W19" s="680">
        <v>1</v>
      </c>
      <c r="X19" s="680">
        <v>1</v>
      </c>
      <c r="Y19" s="680">
        <v>1</v>
      </c>
      <c r="Z19" s="680">
        <v>1</v>
      </c>
      <c r="AA19" s="680">
        <v>1</v>
      </c>
      <c r="AB19" s="680">
        <v>1</v>
      </c>
      <c r="AC19" s="680">
        <v>1</v>
      </c>
      <c r="AD19" s="680">
        <v>1</v>
      </c>
      <c r="AE19" s="680">
        <v>1</v>
      </c>
      <c r="AF19" s="680">
        <v>1</v>
      </c>
      <c r="AG19" s="680">
        <v>1</v>
      </c>
      <c r="AH19" s="680">
        <v>1</v>
      </c>
      <c r="AI19" s="680">
        <v>1</v>
      </c>
      <c r="AJ19" s="680">
        <v>1</v>
      </c>
      <c r="AK19" s="680">
        <v>1</v>
      </c>
      <c r="AL19" s="680">
        <v>1</v>
      </c>
      <c r="AM19" s="680">
        <v>1</v>
      </c>
      <c r="AN19" s="680">
        <v>1</v>
      </c>
      <c r="AO19" s="680">
        <v>1</v>
      </c>
      <c r="AP19" s="680">
        <v>1</v>
      </c>
      <c r="AQ19" s="680">
        <v>1</v>
      </c>
      <c r="AR19" s="680">
        <v>1</v>
      </c>
      <c r="AS19" s="680">
        <v>1</v>
      </c>
      <c r="AT19" s="680">
        <v>1</v>
      </c>
      <c r="AU19" s="680">
        <v>1</v>
      </c>
      <c r="AV19" s="680">
        <v>1</v>
      </c>
      <c r="AW19" s="680"/>
      <c r="AX19" s="680">
        <v>0</v>
      </c>
      <c r="AY19" s="680">
        <v>0</v>
      </c>
      <c r="AZ19" s="680">
        <v>0.51900000000000002</v>
      </c>
      <c r="BA19" s="680">
        <v>1</v>
      </c>
      <c r="BB19" s="680">
        <v>1</v>
      </c>
      <c r="BC19" s="680">
        <v>1</v>
      </c>
      <c r="BD19" s="680">
        <v>1</v>
      </c>
      <c r="BE19" s="680">
        <v>1</v>
      </c>
      <c r="BF19" s="680">
        <v>1</v>
      </c>
      <c r="BG19" s="680">
        <v>1</v>
      </c>
      <c r="BH19" s="680">
        <v>1</v>
      </c>
      <c r="BI19" s="680">
        <v>1</v>
      </c>
      <c r="BJ19" s="680">
        <v>1</v>
      </c>
      <c r="BK19" s="680">
        <v>1</v>
      </c>
      <c r="BL19" s="680">
        <v>1</v>
      </c>
      <c r="BM19" s="680">
        <v>1</v>
      </c>
      <c r="BN19" s="680">
        <v>1</v>
      </c>
      <c r="BO19" s="680">
        <v>1</v>
      </c>
      <c r="BP19" s="680">
        <v>1</v>
      </c>
      <c r="BQ19" s="680">
        <v>1</v>
      </c>
      <c r="BR19" s="680">
        <v>1</v>
      </c>
      <c r="BS19" s="680">
        <v>1</v>
      </c>
      <c r="BT19" s="680">
        <v>1</v>
      </c>
      <c r="BU19" s="680">
        <v>1</v>
      </c>
      <c r="BV19" s="680">
        <v>1</v>
      </c>
      <c r="BW19" s="680">
        <v>1</v>
      </c>
      <c r="BX19" s="680">
        <v>1</v>
      </c>
      <c r="BY19" s="680">
        <v>1</v>
      </c>
      <c r="BZ19" s="680">
        <v>1</v>
      </c>
      <c r="CA19" s="680">
        <v>1</v>
      </c>
      <c r="CB19" s="680"/>
      <c r="CC19" s="680">
        <v>0</v>
      </c>
      <c r="CD19" s="680">
        <v>0</v>
      </c>
      <c r="CE19" s="680">
        <v>0.51900000000000002</v>
      </c>
      <c r="CF19" s="680">
        <v>1</v>
      </c>
      <c r="CG19" s="680">
        <v>1</v>
      </c>
      <c r="CH19" s="680">
        <v>1</v>
      </c>
      <c r="CI19" s="680">
        <v>1</v>
      </c>
      <c r="CJ19" s="680">
        <v>1</v>
      </c>
      <c r="CK19" s="680">
        <v>1</v>
      </c>
      <c r="CL19" s="680">
        <v>1</v>
      </c>
      <c r="CM19" s="680">
        <v>1</v>
      </c>
      <c r="CN19" s="680">
        <v>1</v>
      </c>
      <c r="CO19" s="680">
        <v>1</v>
      </c>
      <c r="CP19" s="680">
        <v>1</v>
      </c>
      <c r="CQ19" s="680">
        <v>1</v>
      </c>
      <c r="CR19" s="680">
        <v>1</v>
      </c>
      <c r="CS19" s="680">
        <v>1</v>
      </c>
      <c r="CT19" s="680">
        <v>1</v>
      </c>
      <c r="CU19" s="680">
        <v>1</v>
      </c>
      <c r="CV19" s="680">
        <v>1</v>
      </c>
      <c r="CW19" s="680">
        <v>1</v>
      </c>
      <c r="CX19" s="680">
        <v>1</v>
      </c>
      <c r="CY19" s="680">
        <v>1</v>
      </c>
      <c r="CZ19" s="680">
        <v>1</v>
      </c>
      <c r="DA19" s="680">
        <v>1</v>
      </c>
      <c r="DB19" s="680">
        <v>1</v>
      </c>
      <c r="DC19" s="680">
        <v>1</v>
      </c>
      <c r="DD19" s="680">
        <v>1</v>
      </c>
      <c r="DE19" s="680">
        <v>1</v>
      </c>
      <c r="DF19" s="680">
        <v>1</v>
      </c>
      <c r="DG19" s="680"/>
      <c r="DH19" s="679">
        <v>577368</v>
      </c>
      <c r="DI19" s="679">
        <v>577368</v>
      </c>
      <c r="DJ19" s="679">
        <v>577368</v>
      </c>
      <c r="DK19" s="679">
        <v>577368</v>
      </c>
      <c r="DL19" s="679">
        <v>577368</v>
      </c>
      <c r="DM19" s="679">
        <v>577368</v>
      </c>
      <c r="DN19" s="679">
        <v>577368</v>
      </c>
      <c r="DO19" s="679">
        <v>577368</v>
      </c>
      <c r="DP19" s="679">
        <v>577368</v>
      </c>
      <c r="DQ19" s="679">
        <v>577368</v>
      </c>
      <c r="DR19" s="679">
        <v>577368</v>
      </c>
      <c r="DS19" s="679">
        <v>577368</v>
      </c>
      <c r="DT19" s="679">
        <v>577368</v>
      </c>
      <c r="DU19" s="679">
        <v>577368</v>
      </c>
      <c r="DV19" s="679">
        <v>577368</v>
      </c>
      <c r="DW19" s="679">
        <v>577368</v>
      </c>
      <c r="DX19" s="679">
        <v>577368</v>
      </c>
      <c r="DY19" s="679">
        <v>577368</v>
      </c>
      <c r="DZ19" s="679">
        <v>577368</v>
      </c>
      <c r="EA19" s="679">
        <v>577368</v>
      </c>
      <c r="EB19" s="679">
        <v>577368</v>
      </c>
      <c r="EC19" s="679">
        <v>577368</v>
      </c>
      <c r="ED19" s="679">
        <v>577368</v>
      </c>
      <c r="EE19" s="679">
        <v>577368</v>
      </c>
      <c r="EF19" s="679">
        <v>577368</v>
      </c>
      <c r="EG19" s="679">
        <v>577368</v>
      </c>
      <c r="EH19" s="679">
        <v>577368</v>
      </c>
      <c r="EI19" s="679">
        <v>577368</v>
      </c>
      <c r="EJ19" s="679">
        <v>577368</v>
      </c>
      <c r="EK19" s="679">
        <v>577368</v>
      </c>
      <c r="EL19" s="680"/>
      <c r="EM19" s="679">
        <v>0</v>
      </c>
      <c r="EN19" s="679">
        <v>0</v>
      </c>
      <c r="EO19" s="679">
        <v>44565</v>
      </c>
      <c r="EP19" s="679">
        <v>40108.5</v>
      </c>
      <c r="EQ19" s="679">
        <v>35652</v>
      </c>
      <c r="ER19" s="679">
        <v>31195.499999999996</v>
      </c>
      <c r="ES19" s="679">
        <v>26739</v>
      </c>
      <c r="ET19" s="679">
        <v>22282.5</v>
      </c>
      <c r="EU19" s="679">
        <v>17826</v>
      </c>
      <c r="EV19" s="679">
        <v>13369.5</v>
      </c>
      <c r="EW19" s="679">
        <v>8913</v>
      </c>
      <c r="EX19" s="679">
        <v>4456.5</v>
      </c>
      <c r="EY19" s="679">
        <v>0</v>
      </c>
      <c r="EZ19" s="679">
        <v>0</v>
      </c>
      <c r="FA19" s="679">
        <v>0</v>
      </c>
      <c r="FB19" s="679">
        <v>0</v>
      </c>
      <c r="FC19" s="679">
        <v>0</v>
      </c>
      <c r="FD19" s="679">
        <v>0</v>
      </c>
      <c r="FE19" s="679">
        <v>0</v>
      </c>
      <c r="FF19" s="679">
        <v>0</v>
      </c>
      <c r="FG19" s="679">
        <v>0</v>
      </c>
      <c r="FH19" s="679">
        <v>0</v>
      </c>
      <c r="FI19" s="679">
        <v>0</v>
      </c>
      <c r="FJ19" s="679">
        <v>0</v>
      </c>
      <c r="FK19" s="679">
        <v>0</v>
      </c>
      <c r="FL19" s="679">
        <v>0</v>
      </c>
      <c r="FM19" s="679">
        <v>0</v>
      </c>
      <c r="FN19" s="679">
        <v>0</v>
      </c>
      <c r="FO19" s="679">
        <v>0</v>
      </c>
      <c r="FP19" s="679">
        <v>0</v>
      </c>
    </row>
    <row r="20" spans="1:172" x14ac:dyDescent="0.2">
      <c r="A20" s="678">
        <v>17</v>
      </c>
      <c r="B20" s="678" t="s">
        <v>201</v>
      </c>
      <c r="C20" s="678" t="s">
        <v>202</v>
      </c>
      <c r="D20" s="686">
        <v>39448</v>
      </c>
      <c r="E20" s="678">
        <v>22</v>
      </c>
      <c r="F20" s="678">
        <v>15</v>
      </c>
      <c r="G20" s="685">
        <v>16</v>
      </c>
      <c r="H20" s="684">
        <v>2.872531418312388E-3</v>
      </c>
      <c r="I20" s="678">
        <v>0</v>
      </c>
      <c r="J20" s="678">
        <v>1.1000000000000001</v>
      </c>
      <c r="K20" s="678">
        <v>1.2266666666666668</v>
      </c>
      <c r="L20" s="683">
        <v>-4.0333333333333341E-3</v>
      </c>
      <c r="M20" s="678">
        <v>6</v>
      </c>
      <c r="N20" s="678">
        <v>2000</v>
      </c>
      <c r="O20" s="682">
        <v>0.82600000000000007</v>
      </c>
      <c r="P20" s="680">
        <v>0.94</v>
      </c>
      <c r="Q20" s="684">
        <v>0.13178999999999999</v>
      </c>
      <c r="R20" s="684">
        <v>0.19778000000000001</v>
      </c>
      <c r="S20" s="680">
        <v>0</v>
      </c>
      <c r="T20" s="680">
        <v>0</v>
      </c>
      <c r="U20" s="680">
        <v>0.7</v>
      </c>
      <c r="V20" s="680">
        <v>0.7</v>
      </c>
      <c r="W20" s="680">
        <v>0.7</v>
      </c>
      <c r="X20" s="680">
        <v>0.7</v>
      </c>
      <c r="Y20" s="680">
        <v>0.7</v>
      </c>
      <c r="Z20" s="680">
        <v>0.7</v>
      </c>
      <c r="AA20" s="680">
        <v>0.7</v>
      </c>
      <c r="AB20" s="680">
        <v>0.7</v>
      </c>
      <c r="AC20" s="680">
        <v>0.7</v>
      </c>
      <c r="AD20" s="680">
        <v>0.7</v>
      </c>
      <c r="AE20" s="680">
        <v>0.7</v>
      </c>
      <c r="AF20" s="680">
        <v>0.7</v>
      </c>
      <c r="AG20" s="680">
        <v>0.7</v>
      </c>
      <c r="AH20" s="680">
        <v>0.7</v>
      </c>
      <c r="AI20" s="680">
        <v>0.7</v>
      </c>
      <c r="AJ20" s="680">
        <v>0.7</v>
      </c>
      <c r="AK20" s="680">
        <v>0.7</v>
      </c>
      <c r="AL20" s="680">
        <v>0.7</v>
      </c>
      <c r="AM20" s="680">
        <v>0.7</v>
      </c>
      <c r="AN20" s="680">
        <v>0.7</v>
      </c>
      <c r="AO20" s="680">
        <v>0.7</v>
      </c>
      <c r="AP20" s="680">
        <v>0.7</v>
      </c>
      <c r="AQ20" s="680">
        <v>0.7</v>
      </c>
      <c r="AR20" s="680">
        <v>0.7</v>
      </c>
      <c r="AS20" s="680">
        <v>0.7</v>
      </c>
      <c r="AT20" s="680">
        <v>0.7</v>
      </c>
      <c r="AU20" s="680">
        <v>0.7</v>
      </c>
      <c r="AV20" s="680">
        <v>0.7</v>
      </c>
      <c r="AW20" s="680"/>
      <c r="AX20" s="680">
        <v>0</v>
      </c>
      <c r="AY20" s="680">
        <v>0</v>
      </c>
      <c r="AZ20" s="680">
        <v>0.7</v>
      </c>
      <c r="BA20" s="680">
        <v>0.7</v>
      </c>
      <c r="BB20" s="680">
        <v>0.7</v>
      </c>
      <c r="BC20" s="680">
        <v>0.7</v>
      </c>
      <c r="BD20" s="680">
        <v>0.7</v>
      </c>
      <c r="BE20" s="680">
        <v>0.7</v>
      </c>
      <c r="BF20" s="680">
        <v>0.7</v>
      </c>
      <c r="BG20" s="680">
        <v>0.7</v>
      </c>
      <c r="BH20" s="680">
        <v>0.7</v>
      </c>
      <c r="BI20" s="680">
        <v>0.7</v>
      </c>
      <c r="BJ20" s="680">
        <v>0.7</v>
      </c>
      <c r="BK20" s="680">
        <v>0.7</v>
      </c>
      <c r="BL20" s="680">
        <v>0.7</v>
      </c>
      <c r="BM20" s="680">
        <v>0.7</v>
      </c>
      <c r="BN20" s="680">
        <v>0.7</v>
      </c>
      <c r="BO20" s="680">
        <v>0.7</v>
      </c>
      <c r="BP20" s="680">
        <v>0.7</v>
      </c>
      <c r="BQ20" s="680">
        <v>0.7</v>
      </c>
      <c r="BR20" s="680">
        <v>0.7</v>
      </c>
      <c r="BS20" s="680">
        <v>0.7</v>
      </c>
      <c r="BT20" s="680">
        <v>0.7</v>
      </c>
      <c r="BU20" s="680">
        <v>0.7</v>
      </c>
      <c r="BV20" s="680">
        <v>0.7</v>
      </c>
      <c r="BW20" s="680">
        <v>0.7</v>
      </c>
      <c r="BX20" s="680">
        <v>0.7</v>
      </c>
      <c r="BY20" s="680">
        <v>0.7</v>
      </c>
      <c r="BZ20" s="680">
        <v>0.7</v>
      </c>
      <c r="CA20" s="680">
        <v>0.7</v>
      </c>
      <c r="CB20" s="680"/>
      <c r="CC20" s="680">
        <v>0</v>
      </c>
      <c r="CD20" s="680">
        <v>0</v>
      </c>
      <c r="CE20" s="680">
        <v>0.7</v>
      </c>
      <c r="CF20" s="680">
        <v>0.7</v>
      </c>
      <c r="CG20" s="680">
        <v>0.7</v>
      </c>
      <c r="CH20" s="680">
        <v>0.7</v>
      </c>
      <c r="CI20" s="680">
        <v>0.7</v>
      </c>
      <c r="CJ20" s="680">
        <v>0.7</v>
      </c>
      <c r="CK20" s="680">
        <v>0.7</v>
      </c>
      <c r="CL20" s="680">
        <v>0.7</v>
      </c>
      <c r="CM20" s="680">
        <v>0.7</v>
      </c>
      <c r="CN20" s="680">
        <v>0.7</v>
      </c>
      <c r="CO20" s="680">
        <v>0.7</v>
      </c>
      <c r="CP20" s="680">
        <v>0.7</v>
      </c>
      <c r="CQ20" s="680">
        <v>0.7</v>
      </c>
      <c r="CR20" s="680">
        <v>0.7</v>
      </c>
      <c r="CS20" s="680">
        <v>0.7</v>
      </c>
      <c r="CT20" s="680">
        <v>0.7</v>
      </c>
      <c r="CU20" s="680">
        <v>0.7</v>
      </c>
      <c r="CV20" s="680">
        <v>0.7</v>
      </c>
      <c r="CW20" s="680">
        <v>0.7</v>
      </c>
      <c r="CX20" s="680">
        <v>0.7</v>
      </c>
      <c r="CY20" s="680">
        <v>0.7</v>
      </c>
      <c r="CZ20" s="680">
        <v>0.7</v>
      </c>
      <c r="DA20" s="680">
        <v>0.7</v>
      </c>
      <c r="DB20" s="680">
        <v>0.7</v>
      </c>
      <c r="DC20" s="680">
        <v>0.7</v>
      </c>
      <c r="DD20" s="680">
        <v>0.7</v>
      </c>
      <c r="DE20" s="680">
        <v>0.7</v>
      </c>
      <c r="DF20" s="680">
        <v>0.7</v>
      </c>
      <c r="DG20" s="680"/>
      <c r="DH20" s="679">
        <v>0</v>
      </c>
      <c r="DI20" s="679">
        <v>0</v>
      </c>
      <c r="DJ20" s="679">
        <v>348000</v>
      </c>
      <c r="DK20" s="679">
        <v>348000</v>
      </c>
      <c r="DL20" s="679">
        <v>348000</v>
      </c>
      <c r="DM20" s="679">
        <v>348000</v>
      </c>
      <c r="DN20" s="679">
        <v>348000</v>
      </c>
      <c r="DO20" s="679">
        <v>348000</v>
      </c>
      <c r="DP20" s="679">
        <v>348000</v>
      </c>
      <c r="DQ20" s="679">
        <v>348000</v>
      </c>
      <c r="DR20" s="679">
        <v>348000</v>
      </c>
      <c r="DS20" s="679">
        <v>348000</v>
      </c>
      <c r="DT20" s="679">
        <v>348000</v>
      </c>
      <c r="DU20" s="679">
        <v>348000</v>
      </c>
      <c r="DV20" s="679">
        <v>348000</v>
      </c>
      <c r="DW20" s="679">
        <v>348000</v>
      </c>
      <c r="DX20" s="679">
        <v>348000</v>
      </c>
      <c r="DY20" s="679">
        <v>348000</v>
      </c>
      <c r="DZ20" s="679">
        <v>348000</v>
      </c>
      <c r="EA20" s="679">
        <v>348000</v>
      </c>
      <c r="EB20" s="679">
        <v>348000</v>
      </c>
      <c r="EC20" s="679">
        <v>348000</v>
      </c>
      <c r="ED20" s="679">
        <v>348000</v>
      </c>
      <c r="EE20" s="679">
        <v>348000</v>
      </c>
      <c r="EF20" s="679">
        <v>348000</v>
      </c>
      <c r="EG20" s="679">
        <v>348000</v>
      </c>
      <c r="EH20" s="679">
        <v>348000</v>
      </c>
      <c r="EI20" s="679">
        <v>348000</v>
      </c>
      <c r="EJ20" s="679">
        <v>348000</v>
      </c>
      <c r="EK20" s="679">
        <v>348000</v>
      </c>
      <c r="EL20" s="680"/>
      <c r="EM20" s="679">
        <v>0</v>
      </c>
      <c r="EN20" s="679">
        <v>0</v>
      </c>
      <c r="EO20" s="679">
        <v>22</v>
      </c>
      <c r="EP20" s="679">
        <v>19.8</v>
      </c>
      <c r="EQ20" s="679">
        <v>17.600000000000001</v>
      </c>
      <c r="ER20" s="679">
        <v>15.4</v>
      </c>
      <c r="ES20" s="679">
        <v>13.2</v>
      </c>
      <c r="ET20" s="679">
        <v>11</v>
      </c>
      <c r="EU20" s="679">
        <v>8.8000000000000007</v>
      </c>
      <c r="EV20" s="679">
        <v>6.6</v>
      </c>
      <c r="EW20" s="679">
        <v>4.4000000000000004</v>
      </c>
      <c r="EX20" s="679">
        <v>2.2000000000000002</v>
      </c>
      <c r="EY20" s="679">
        <v>0</v>
      </c>
      <c r="EZ20" s="679">
        <v>0</v>
      </c>
      <c r="FA20" s="679">
        <v>0</v>
      </c>
      <c r="FB20" s="679">
        <v>0</v>
      </c>
      <c r="FC20" s="679">
        <v>0</v>
      </c>
      <c r="FD20" s="679">
        <v>0</v>
      </c>
      <c r="FE20" s="679">
        <v>0</v>
      </c>
      <c r="FF20" s="679">
        <v>0</v>
      </c>
      <c r="FG20" s="679">
        <v>0</v>
      </c>
      <c r="FH20" s="679">
        <v>0</v>
      </c>
      <c r="FI20" s="679">
        <v>0</v>
      </c>
      <c r="FJ20" s="679">
        <v>0</v>
      </c>
      <c r="FK20" s="679">
        <v>0</v>
      </c>
      <c r="FL20" s="679">
        <v>0</v>
      </c>
      <c r="FM20" s="679">
        <v>0</v>
      </c>
      <c r="FN20" s="679">
        <v>0</v>
      </c>
      <c r="FO20" s="679">
        <v>0</v>
      </c>
      <c r="FP20" s="679">
        <v>0</v>
      </c>
    </row>
    <row r="21" spans="1:172" x14ac:dyDescent="0.2">
      <c r="A21" s="678">
        <v>18</v>
      </c>
      <c r="B21" s="678" t="s">
        <v>203</v>
      </c>
      <c r="C21" s="678" t="s">
        <v>20</v>
      </c>
      <c r="D21" s="686">
        <v>38718</v>
      </c>
      <c r="E21" s="678">
        <v>148</v>
      </c>
      <c r="F21" s="678">
        <v>15</v>
      </c>
      <c r="G21" s="685">
        <v>1952.6712687729373</v>
      </c>
      <c r="H21" s="684">
        <v>0.27288884190926138</v>
      </c>
      <c r="I21" s="678">
        <v>0</v>
      </c>
      <c r="J21" s="678">
        <v>1.05</v>
      </c>
      <c r="K21" s="678">
        <v>1.32</v>
      </c>
      <c r="L21" s="683">
        <v>-2.0666666666666667E-2</v>
      </c>
      <c r="M21" s="678">
        <v>12</v>
      </c>
      <c r="N21" s="678">
        <v>2000</v>
      </c>
      <c r="O21" s="682">
        <v>0.73010416666666678</v>
      </c>
      <c r="P21" s="680">
        <v>0.86</v>
      </c>
      <c r="Q21" s="684">
        <v>8.2299999999999995E-3</v>
      </c>
      <c r="R21" s="684">
        <v>0.48</v>
      </c>
      <c r="S21" s="680">
        <v>0.7</v>
      </c>
      <c r="T21" s="680">
        <v>0.7</v>
      </c>
      <c r="U21" s="680">
        <v>0.7</v>
      </c>
      <c r="V21" s="680">
        <v>0.7</v>
      </c>
      <c r="W21" s="680">
        <v>0.7</v>
      </c>
      <c r="X21" s="680">
        <v>0.7</v>
      </c>
      <c r="Y21" s="680">
        <v>0.7</v>
      </c>
      <c r="Z21" s="680">
        <v>0.7</v>
      </c>
      <c r="AA21" s="680">
        <v>0.7</v>
      </c>
      <c r="AB21" s="680">
        <v>0.7</v>
      </c>
      <c r="AC21" s="680">
        <v>0.7</v>
      </c>
      <c r="AD21" s="680">
        <v>0.7</v>
      </c>
      <c r="AE21" s="680">
        <v>0.7</v>
      </c>
      <c r="AF21" s="680">
        <v>0.7</v>
      </c>
      <c r="AG21" s="680">
        <v>0.7</v>
      </c>
      <c r="AH21" s="680">
        <v>0.7</v>
      </c>
      <c r="AI21" s="680">
        <v>0.7</v>
      </c>
      <c r="AJ21" s="680">
        <v>0.7</v>
      </c>
      <c r="AK21" s="680">
        <v>0.7</v>
      </c>
      <c r="AL21" s="680">
        <v>0.7</v>
      </c>
      <c r="AM21" s="680">
        <v>0.7</v>
      </c>
      <c r="AN21" s="680">
        <v>0.7</v>
      </c>
      <c r="AO21" s="680">
        <v>0.7</v>
      </c>
      <c r="AP21" s="680">
        <v>0.7</v>
      </c>
      <c r="AQ21" s="680">
        <v>0.7</v>
      </c>
      <c r="AR21" s="680">
        <v>0.7</v>
      </c>
      <c r="AS21" s="680">
        <v>0.7</v>
      </c>
      <c r="AT21" s="680">
        <v>0.7</v>
      </c>
      <c r="AU21" s="680">
        <v>0.7</v>
      </c>
      <c r="AV21" s="680">
        <v>0.7</v>
      </c>
      <c r="AW21" s="680"/>
      <c r="AX21" s="680">
        <v>0.7</v>
      </c>
      <c r="AY21" s="680">
        <v>0.7</v>
      </c>
      <c r="AZ21" s="680">
        <v>0.7</v>
      </c>
      <c r="BA21" s="680">
        <v>0.7</v>
      </c>
      <c r="BB21" s="680">
        <v>0.7</v>
      </c>
      <c r="BC21" s="680">
        <v>0.7</v>
      </c>
      <c r="BD21" s="680">
        <v>0.7</v>
      </c>
      <c r="BE21" s="680">
        <v>0.7</v>
      </c>
      <c r="BF21" s="680">
        <v>0.7</v>
      </c>
      <c r="BG21" s="680">
        <v>0.7</v>
      </c>
      <c r="BH21" s="680">
        <v>0.7</v>
      </c>
      <c r="BI21" s="680">
        <v>0.7</v>
      </c>
      <c r="BJ21" s="680">
        <v>0.7</v>
      </c>
      <c r="BK21" s="680">
        <v>0.7</v>
      </c>
      <c r="BL21" s="680">
        <v>0.7</v>
      </c>
      <c r="BM21" s="680">
        <v>0.7</v>
      </c>
      <c r="BN21" s="680">
        <v>0.7</v>
      </c>
      <c r="BO21" s="680">
        <v>0.7</v>
      </c>
      <c r="BP21" s="680">
        <v>0.7</v>
      </c>
      <c r="BQ21" s="680">
        <v>0.7</v>
      </c>
      <c r="BR21" s="680">
        <v>0.7</v>
      </c>
      <c r="BS21" s="680">
        <v>0.7</v>
      </c>
      <c r="BT21" s="680">
        <v>0.7</v>
      </c>
      <c r="BU21" s="680">
        <v>0.7</v>
      </c>
      <c r="BV21" s="680">
        <v>0.7</v>
      </c>
      <c r="BW21" s="680">
        <v>0.7</v>
      </c>
      <c r="BX21" s="680">
        <v>0.7</v>
      </c>
      <c r="BY21" s="680">
        <v>0.7</v>
      </c>
      <c r="BZ21" s="680">
        <v>0.7</v>
      </c>
      <c r="CA21" s="680">
        <v>0.7</v>
      </c>
      <c r="CB21" s="680"/>
      <c r="CC21" s="680">
        <v>0.7</v>
      </c>
      <c r="CD21" s="680">
        <v>0.7</v>
      </c>
      <c r="CE21" s="680">
        <v>0.7</v>
      </c>
      <c r="CF21" s="680">
        <v>0.7</v>
      </c>
      <c r="CG21" s="680">
        <v>0.7</v>
      </c>
      <c r="CH21" s="680">
        <v>0.7</v>
      </c>
      <c r="CI21" s="680">
        <v>0.7</v>
      </c>
      <c r="CJ21" s="680">
        <v>0.7</v>
      </c>
      <c r="CK21" s="680">
        <v>0.7</v>
      </c>
      <c r="CL21" s="680">
        <v>0.7</v>
      </c>
      <c r="CM21" s="680">
        <v>0.7</v>
      </c>
      <c r="CN21" s="680">
        <v>0.7</v>
      </c>
      <c r="CO21" s="680">
        <v>0.7</v>
      </c>
      <c r="CP21" s="680">
        <v>0.7</v>
      </c>
      <c r="CQ21" s="680">
        <v>0.7</v>
      </c>
      <c r="CR21" s="680">
        <v>0.7</v>
      </c>
      <c r="CS21" s="680">
        <v>0.7</v>
      </c>
      <c r="CT21" s="680">
        <v>0.7</v>
      </c>
      <c r="CU21" s="680">
        <v>0.7</v>
      </c>
      <c r="CV21" s="680">
        <v>0.7</v>
      </c>
      <c r="CW21" s="680">
        <v>0.7</v>
      </c>
      <c r="CX21" s="680">
        <v>0.7</v>
      </c>
      <c r="CY21" s="680">
        <v>0.7</v>
      </c>
      <c r="CZ21" s="680">
        <v>0.7</v>
      </c>
      <c r="DA21" s="680">
        <v>0.7</v>
      </c>
      <c r="DB21" s="680">
        <v>0.7</v>
      </c>
      <c r="DC21" s="680">
        <v>0.7</v>
      </c>
      <c r="DD21" s="680">
        <v>0.7</v>
      </c>
      <c r="DE21" s="680">
        <v>0.7</v>
      </c>
      <c r="DF21" s="680">
        <v>0.7</v>
      </c>
      <c r="DG21" s="680"/>
      <c r="DH21" s="679">
        <v>3300</v>
      </c>
      <c r="DI21" s="679">
        <v>3300</v>
      </c>
      <c r="DJ21" s="679">
        <v>3300</v>
      </c>
      <c r="DK21" s="679">
        <v>3300</v>
      </c>
      <c r="DL21" s="679">
        <v>3300</v>
      </c>
      <c r="DM21" s="679">
        <v>3300</v>
      </c>
      <c r="DN21" s="679">
        <v>3300</v>
      </c>
      <c r="DO21" s="679">
        <v>3300</v>
      </c>
      <c r="DP21" s="679">
        <v>3300</v>
      </c>
      <c r="DQ21" s="679">
        <v>3300</v>
      </c>
      <c r="DR21" s="679">
        <v>3300</v>
      </c>
      <c r="DS21" s="679">
        <v>3300</v>
      </c>
      <c r="DT21" s="679">
        <v>3300</v>
      </c>
      <c r="DU21" s="679">
        <v>3300</v>
      </c>
      <c r="DV21" s="679">
        <v>3300</v>
      </c>
      <c r="DW21" s="679">
        <v>3300</v>
      </c>
      <c r="DX21" s="679">
        <v>3300</v>
      </c>
      <c r="DY21" s="679">
        <v>3300</v>
      </c>
      <c r="DZ21" s="679">
        <v>3300</v>
      </c>
      <c r="EA21" s="679">
        <v>3300</v>
      </c>
      <c r="EB21" s="679">
        <v>3300</v>
      </c>
      <c r="EC21" s="679">
        <v>3300</v>
      </c>
      <c r="ED21" s="679">
        <v>3300</v>
      </c>
      <c r="EE21" s="679">
        <v>3300</v>
      </c>
      <c r="EF21" s="679">
        <v>3300</v>
      </c>
      <c r="EG21" s="679">
        <v>3300</v>
      </c>
      <c r="EH21" s="679">
        <v>3300</v>
      </c>
      <c r="EI21" s="679">
        <v>3300</v>
      </c>
      <c r="EJ21" s="679">
        <v>3300</v>
      </c>
      <c r="EK21" s="679">
        <v>3300</v>
      </c>
      <c r="EL21" s="680"/>
      <c r="EM21" s="679">
        <v>148</v>
      </c>
      <c r="EN21" s="679">
        <v>133.20000000000002</v>
      </c>
      <c r="EO21" s="679">
        <v>118.4</v>
      </c>
      <c r="EP21" s="679">
        <v>103.6</v>
      </c>
      <c r="EQ21" s="679">
        <v>88.8</v>
      </c>
      <c r="ER21" s="679">
        <v>74</v>
      </c>
      <c r="ES21" s="679">
        <v>59.2</v>
      </c>
      <c r="ET21" s="679">
        <v>44.4</v>
      </c>
      <c r="EU21" s="679">
        <v>29.6</v>
      </c>
      <c r="EV21" s="679">
        <v>14.8</v>
      </c>
      <c r="EW21" s="679">
        <v>0</v>
      </c>
      <c r="EX21" s="679">
        <v>0</v>
      </c>
      <c r="EY21" s="679">
        <v>0</v>
      </c>
      <c r="EZ21" s="679">
        <v>0</v>
      </c>
      <c r="FA21" s="679">
        <v>0</v>
      </c>
      <c r="FB21" s="679">
        <v>0</v>
      </c>
      <c r="FC21" s="679">
        <v>0</v>
      </c>
      <c r="FD21" s="679">
        <v>0</v>
      </c>
      <c r="FE21" s="679">
        <v>0</v>
      </c>
      <c r="FF21" s="679">
        <v>0</v>
      </c>
      <c r="FG21" s="679">
        <v>0</v>
      </c>
      <c r="FH21" s="679">
        <v>0</v>
      </c>
      <c r="FI21" s="679">
        <v>0</v>
      </c>
      <c r="FJ21" s="679">
        <v>0</v>
      </c>
      <c r="FK21" s="679">
        <v>0</v>
      </c>
      <c r="FL21" s="679">
        <v>0</v>
      </c>
      <c r="FM21" s="679">
        <v>0</v>
      </c>
      <c r="FN21" s="679">
        <v>0</v>
      </c>
      <c r="FO21" s="679">
        <v>0</v>
      </c>
      <c r="FP21" s="679">
        <v>0</v>
      </c>
    </row>
    <row r="22" spans="1:172" x14ac:dyDescent="0.2">
      <c r="A22" s="678">
        <v>19</v>
      </c>
      <c r="B22" s="678" t="s">
        <v>204</v>
      </c>
      <c r="C22" s="678" t="s">
        <v>217</v>
      </c>
      <c r="D22" s="686">
        <v>39083</v>
      </c>
      <c r="E22" s="678">
        <v>0</v>
      </c>
      <c r="F22" s="678">
        <v>7</v>
      </c>
      <c r="G22" s="685">
        <v>3.759999999999998</v>
      </c>
      <c r="H22" s="684">
        <v>4.271067961165046E-4</v>
      </c>
      <c r="I22" s="678">
        <v>0</v>
      </c>
      <c r="J22" s="678">
        <v>1.05</v>
      </c>
      <c r="K22" s="678">
        <v>1.32</v>
      </c>
      <c r="L22" s="683">
        <v>-2.0666666666666667E-2</v>
      </c>
      <c r="M22" s="678">
        <v>6</v>
      </c>
      <c r="N22" s="678">
        <v>2000</v>
      </c>
      <c r="O22" s="682">
        <v>0.57708333333333339</v>
      </c>
      <c r="P22" s="680">
        <v>0.67</v>
      </c>
      <c r="Q22" s="684">
        <v>2.5489999999999999E-2</v>
      </c>
      <c r="R22" s="684">
        <v>0.35550999999999999</v>
      </c>
      <c r="S22" s="680">
        <v>0</v>
      </c>
      <c r="T22" s="680">
        <v>1</v>
      </c>
      <c r="U22" s="680">
        <v>1</v>
      </c>
      <c r="V22" s="680">
        <v>1</v>
      </c>
      <c r="W22" s="680">
        <v>1</v>
      </c>
      <c r="X22" s="680">
        <v>1</v>
      </c>
      <c r="Y22" s="680">
        <v>1</v>
      </c>
      <c r="Z22" s="680">
        <v>1</v>
      </c>
      <c r="AA22" s="680">
        <v>1</v>
      </c>
      <c r="AB22" s="680">
        <v>1</v>
      </c>
      <c r="AC22" s="680">
        <v>1</v>
      </c>
      <c r="AD22" s="680">
        <v>1</v>
      </c>
      <c r="AE22" s="680">
        <v>1</v>
      </c>
      <c r="AF22" s="680">
        <v>1</v>
      </c>
      <c r="AG22" s="680">
        <v>1</v>
      </c>
      <c r="AH22" s="680">
        <v>1</v>
      </c>
      <c r="AI22" s="680">
        <v>1</v>
      </c>
      <c r="AJ22" s="680">
        <v>1</v>
      </c>
      <c r="AK22" s="680">
        <v>1</v>
      </c>
      <c r="AL22" s="680">
        <v>1</v>
      </c>
      <c r="AM22" s="680">
        <v>1</v>
      </c>
      <c r="AN22" s="680">
        <v>1</v>
      </c>
      <c r="AO22" s="680">
        <v>1</v>
      </c>
      <c r="AP22" s="680">
        <v>1</v>
      </c>
      <c r="AQ22" s="680">
        <v>1</v>
      </c>
      <c r="AR22" s="680">
        <v>1</v>
      </c>
      <c r="AS22" s="680">
        <v>1</v>
      </c>
      <c r="AT22" s="680">
        <v>1</v>
      </c>
      <c r="AU22" s="680">
        <v>1</v>
      </c>
      <c r="AV22" s="680">
        <v>1</v>
      </c>
      <c r="AW22" s="680"/>
      <c r="AX22" s="680">
        <v>0</v>
      </c>
      <c r="AY22" s="680">
        <v>1</v>
      </c>
      <c r="AZ22" s="680">
        <v>1</v>
      </c>
      <c r="BA22" s="680">
        <v>1</v>
      </c>
      <c r="BB22" s="680">
        <v>1</v>
      </c>
      <c r="BC22" s="680">
        <v>1</v>
      </c>
      <c r="BD22" s="680">
        <v>1</v>
      </c>
      <c r="BE22" s="680">
        <v>1</v>
      </c>
      <c r="BF22" s="680">
        <v>1</v>
      </c>
      <c r="BG22" s="680">
        <v>1</v>
      </c>
      <c r="BH22" s="680">
        <v>1</v>
      </c>
      <c r="BI22" s="680">
        <v>1</v>
      </c>
      <c r="BJ22" s="680">
        <v>1</v>
      </c>
      <c r="BK22" s="680">
        <v>1</v>
      </c>
      <c r="BL22" s="680">
        <v>1</v>
      </c>
      <c r="BM22" s="680">
        <v>1</v>
      </c>
      <c r="BN22" s="680">
        <v>1</v>
      </c>
      <c r="BO22" s="680">
        <v>1</v>
      </c>
      <c r="BP22" s="680">
        <v>1</v>
      </c>
      <c r="BQ22" s="680">
        <v>1</v>
      </c>
      <c r="BR22" s="680">
        <v>1</v>
      </c>
      <c r="BS22" s="680">
        <v>1</v>
      </c>
      <c r="BT22" s="680">
        <v>1</v>
      </c>
      <c r="BU22" s="680">
        <v>1</v>
      </c>
      <c r="BV22" s="680">
        <v>1</v>
      </c>
      <c r="BW22" s="680">
        <v>1</v>
      </c>
      <c r="BX22" s="680">
        <v>1</v>
      </c>
      <c r="BY22" s="680">
        <v>1</v>
      </c>
      <c r="BZ22" s="680">
        <v>1</v>
      </c>
      <c r="CA22" s="680">
        <v>1</v>
      </c>
      <c r="CB22" s="680"/>
      <c r="CC22" s="680">
        <v>0</v>
      </c>
      <c r="CD22" s="680">
        <v>1</v>
      </c>
      <c r="CE22" s="680">
        <v>1</v>
      </c>
      <c r="CF22" s="680">
        <v>1</v>
      </c>
      <c r="CG22" s="680">
        <v>1</v>
      </c>
      <c r="CH22" s="680">
        <v>1</v>
      </c>
      <c r="CI22" s="680">
        <v>1</v>
      </c>
      <c r="CJ22" s="680">
        <v>1</v>
      </c>
      <c r="CK22" s="680">
        <v>1</v>
      </c>
      <c r="CL22" s="680">
        <v>1</v>
      </c>
      <c r="CM22" s="680">
        <v>1</v>
      </c>
      <c r="CN22" s="680">
        <v>1</v>
      </c>
      <c r="CO22" s="680">
        <v>1</v>
      </c>
      <c r="CP22" s="680">
        <v>1</v>
      </c>
      <c r="CQ22" s="680">
        <v>1</v>
      </c>
      <c r="CR22" s="680">
        <v>1</v>
      </c>
      <c r="CS22" s="680">
        <v>1</v>
      </c>
      <c r="CT22" s="680">
        <v>1</v>
      </c>
      <c r="CU22" s="680">
        <v>1</v>
      </c>
      <c r="CV22" s="680">
        <v>1</v>
      </c>
      <c r="CW22" s="680">
        <v>1</v>
      </c>
      <c r="CX22" s="680">
        <v>1</v>
      </c>
      <c r="CY22" s="680">
        <v>1</v>
      </c>
      <c r="CZ22" s="680">
        <v>1</v>
      </c>
      <c r="DA22" s="680">
        <v>1</v>
      </c>
      <c r="DB22" s="680">
        <v>1</v>
      </c>
      <c r="DC22" s="680">
        <v>1</v>
      </c>
      <c r="DD22" s="680">
        <v>1</v>
      </c>
      <c r="DE22" s="680">
        <v>1</v>
      </c>
      <c r="DF22" s="680">
        <v>1</v>
      </c>
      <c r="DG22" s="680"/>
      <c r="DH22" s="679">
        <v>0</v>
      </c>
      <c r="DI22" s="679">
        <v>27400000</v>
      </c>
      <c r="DJ22" s="679">
        <v>27400000</v>
      </c>
      <c r="DK22" s="679">
        <v>27400000</v>
      </c>
      <c r="DL22" s="679">
        <v>27400000</v>
      </c>
      <c r="DM22" s="679">
        <v>27400000</v>
      </c>
      <c r="DN22" s="679">
        <v>27400000</v>
      </c>
      <c r="DO22" s="679">
        <v>27400000</v>
      </c>
      <c r="DP22" s="679">
        <v>27400000</v>
      </c>
      <c r="DQ22" s="679">
        <v>27400000</v>
      </c>
      <c r="DR22" s="679">
        <v>27400000</v>
      </c>
      <c r="DS22" s="679">
        <v>27400000</v>
      </c>
      <c r="DT22" s="679">
        <v>27400000</v>
      </c>
      <c r="DU22" s="679">
        <v>27400000</v>
      </c>
      <c r="DV22" s="679">
        <v>27400000</v>
      </c>
      <c r="DW22" s="679">
        <v>27400000</v>
      </c>
      <c r="DX22" s="679">
        <v>27400000</v>
      </c>
      <c r="DY22" s="679">
        <v>27400000</v>
      </c>
      <c r="DZ22" s="679">
        <v>27400000</v>
      </c>
      <c r="EA22" s="679">
        <v>27400000</v>
      </c>
      <c r="EB22" s="679">
        <v>27400000</v>
      </c>
      <c r="EC22" s="679">
        <v>27400000</v>
      </c>
      <c r="ED22" s="679">
        <v>27400000</v>
      </c>
      <c r="EE22" s="679">
        <v>27400000</v>
      </c>
      <c r="EF22" s="679">
        <v>27400000</v>
      </c>
      <c r="EG22" s="679">
        <v>27400000</v>
      </c>
      <c r="EH22" s="679">
        <v>27400000</v>
      </c>
      <c r="EI22" s="679">
        <v>27400000</v>
      </c>
      <c r="EJ22" s="679">
        <v>27400000</v>
      </c>
      <c r="EK22" s="679">
        <v>27400000</v>
      </c>
      <c r="EL22" s="680"/>
      <c r="EM22" s="679">
        <v>0</v>
      </c>
      <c r="EN22" s="679">
        <v>0</v>
      </c>
      <c r="EO22" s="679">
        <v>0</v>
      </c>
      <c r="EP22" s="679">
        <v>0</v>
      </c>
      <c r="EQ22" s="679">
        <v>0</v>
      </c>
      <c r="ER22" s="679">
        <v>0</v>
      </c>
      <c r="ES22" s="679">
        <v>0</v>
      </c>
      <c r="ET22" s="679">
        <v>0</v>
      </c>
      <c r="EU22" s="679">
        <v>0</v>
      </c>
      <c r="EV22" s="679">
        <v>0</v>
      </c>
      <c r="EW22" s="679">
        <v>0</v>
      </c>
      <c r="EX22" s="679">
        <v>0</v>
      </c>
      <c r="EY22" s="679">
        <v>0</v>
      </c>
      <c r="EZ22" s="679">
        <v>0</v>
      </c>
      <c r="FA22" s="679">
        <v>0</v>
      </c>
      <c r="FB22" s="679">
        <v>0</v>
      </c>
      <c r="FC22" s="679">
        <v>0</v>
      </c>
      <c r="FD22" s="679">
        <v>0</v>
      </c>
      <c r="FE22" s="679">
        <v>0</v>
      </c>
      <c r="FF22" s="679">
        <v>0</v>
      </c>
      <c r="FG22" s="679">
        <v>0</v>
      </c>
      <c r="FH22" s="679">
        <v>0</v>
      </c>
      <c r="FI22" s="679">
        <v>0</v>
      </c>
      <c r="FJ22" s="679">
        <v>0</v>
      </c>
      <c r="FK22" s="679">
        <v>0</v>
      </c>
      <c r="FL22" s="679">
        <v>0</v>
      </c>
      <c r="FM22" s="679">
        <v>0</v>
      </c>
      <c r="FN22" s="679">
        <v>0</v>
      </c>
      <c r="FO22" s="679">
        <v>0</v>
      </c>
      <c r="FP22" s="679">
        <v>0</v>
      </c>
    </row>
    <row r="23" spans="1:172" x14ac:dyDescent="0.2">
      <c r="A23" s="678">
        <v>20</v>
      </c>
      <c r="B23" s="678" t="s">
        <v>205</v>
      </c>
      <c r="C23" s="678" t="s">
        <v>40</v>
      </c>
      <c r="D23" s="686">
        <v>39630</v>
      </c>
      <c r="E23" s="678">
        <v>0</v>
      </c>
      <c r="F23" s="678">
        <v>7</v>
      </c>
      <c r="G23" s="685">
        <v>0.67999999999999972</v>
      </c>
      <c r="H23" s="684">
        <v>7.6774193548387055E-5</v>
      </c>
      <c r="I23" s="678">
        <v>0</v>
      </c>
      <c r="J23" s="678">
        <v>1.05</v>
      </c>
      <c r="K23" s="678">
        <v>1.32</v>
      </c>
      <c r="L23" s="683">
        <v>-2.0666666666666667E-2</v>
      </c>
      <c r="M23" s="678">
        <v>9</v>
      </c>
      <c r="N23" s="678">
        <v>2000</v>
      </c>
      <c r="O23" s="682">
        <v>0.57708333333333339</v>
      </c>
      <c r="P23" s="680">
        <v>0.43</v>
      </c>
      <c r="Q23" s="684">
        <v>1.208E-2</v>
      </c>
      <c r="R23" s="684">
        <v>0.38571</v>
      </c>
      <c r="S23" s="680">
        <v>0</v>
      </c>
      <c r="T23" s="680">
        <v>0</v>
      </c>
      <c r="U23" s="680">
        <v>0.98699999999999999</v>
      </c>
      <c r="V23" s="680">
        <v>0.98699999999999999</v>
      </c>
      <c r="W23" s="680">
        <v>0.98699999999999999</v>
      </c>
      <c r="X23" s="680">
        <v>0.98699999999999999</v>
      </c>
      <c r="Y23" s="680">
        <v>0.98699999999999999</v>
      </c>
      <c r="Z23" s="680">
        <v>0.98699999999999999</v>
      </c>
      <c r="AA23" s="680">
        <v>0.98699999999999999</v>
      </c>
      <c r="AB23" s="680">
        <v>0.98699999999999999</v>
      </c>
      <c r="AC23" s="680">
        <v>0.98699999999999999</v>
      </c>
      <c r="AD23" s="680">
        <v>0.98699999999999999</v>
      </c>
      <c r="AE23" s="680">
        <v>0.98699999999999999</v>
      </c>
      <c r="AF23" s="680">
        <v>0.98699999999999999</v>
      </c>
      <c r="AG23" s="680">
        <v>0.98699999999999999</v>
      </c>
      <c r="AH23" s="680">
        <v>0.98699999999999999</v>
      </c>
      <c r="AI23" s="680">
        <v>0.98699999999999999</v>
      </c>
      <c r="AJ23" s="680">
        <v>0.98699999999999999</v>
      </c>
      <c r="AK23" s="680">
        <v>0.98699999999999999</v>
      </c>
      <c r="AL23" s="680">
        <v>0.98699999999999999</v>
      </c>
      <c r="AM23" s="680">
        <v>0.98699999999999999</v>
      </c>
      <c r="AN23" s="680">
        <v>0.98699999999999999</v>
      </c>
      <c r="AO23" s="680">
        <v>0.98699999999999999</v>
      </c>
      <c r="AP23" s="680">
        <v>0.98699999999999999</v>
      </c>
      <c r="AQ23" s="680">
        <v>0.98699999999999999</v>
      </c>
      <c r="AR23" s="680">
        <v>0.98699999999999999</v>
      </c>
      <c r="AS23" s="680">
        <v>0.98699999999999999</v>
      </c>
      <c r="AT23" s="680">
        <v>0.98699999999999999</v>
      </c>
      <c r="AU23" s="680">
        <v>0.98699999999999999</v>
      </c>
      <c r="AV23" s="680">
        <v>0.98699999999999999</v>
      </c>
      <c r="AW23" s="680"/>
      <c r="AX23" s="680">
        <v>0</v>
      </c>
      <c r="AY23" s="680">
        <v>0</v>
      </c>
      <c r="AZ23" s="680">
        <v>0.98699999999999999</v>
      </c>
      <c r="BA23" s="680">
        <v>0.98699999999999999</v>
      </c>
      <c r="BB23" s="680">
        <v>0.98699999999999999</v>
      </c>
      <c r="BC23" s="680">
        <v>0.98699999999999999</v>
      </c>
      <c r="BD23" s="680">
        <v>0.98699999999999999</v>
      </c>
      <c r="BE23" s="680">
        <v>0.98699999999999999</v>
      </c>
      <c r="BF23" s="680">
        <v>0.98699999999999999</v>
      </c>
      <c r="BG23" s="680">
        <v>0.98699999999999999</v>
      </c>
      <c r="BH23" s="680">
        <v>0.98699999999999999</v>
      </c>
      <c r="BI23" s="680">
        <v>0.98699999999999999</v>
      </c>
      <c r="BJ23" s="680">
        <v>0.98699999999999999</v>
      </c>
      <c r="BK23" s="680">
        <v>0.98699999999999999</v>
      </c>
      <c r="BL23" s="680">
        <v>0.98699999999999999</v>
      </c>
      <c r="BM23" s="680">
        <v>0.98699999999999999</v>
      </c>
      <c r="BN23" s="680">
        <v>0.98699999999999999</v>
      </c>
      <c r="BO23" s="680">
        <v>0.98699999999999999</v>
      </c>
      <c r="BP23" s="680">
        <v>0.98699999999999999</v>
      </c>
      <c r="BQ23" s="680">
        <v>0.98699999999999999</v>
      </c>
      <c r="BR23" s="680">
        <v>0.98699999999999999</v>
      </c>
      <c r="BS23" s="680">
        <v>0.98699999999999999</v>
      </c>
      <c r="BT23" s="680">
        <v>0.98699999999999999</v>
      </c>
      <c r="BU23" s="680">
        <v>0.98699999999999999</v>
      </c>
      <c r="BV23" s="680">
        <v>0.98699999999999999</v>
      </c>
      <c r="BW23" s="680">
        <v>0.98699999999999999</v>
      </c>
      <c r="BX23" s="680">
        <v>0.98699999999999999</v>
      </c>
      <c r="BY23" s="680">
        <v>0.98699999999999999</v>
      </c>
      <c r="BZ23" s="680">
        <v>0.98699999999999999</v>
      </c>
      <c r="CA23" s="680">
        <v>0.98699999999999999</v>
      </c>
      <c r="CB23" s="680"/>
      <c r="CC23" s="680">
        <v>0</v>
      </c>
      <c r="CD23" s="680">
        <v>0</v>
      </c>
      <c r="CE23" s="680">
        <v>0.98699999999999999</v>
      </c>
      <c r="CF23" s="680">
        <v>0.98699999999999999</v>
      </c>
      <c r="CG23" s="680">
        <v>0.98699999999999999</v>
      </c>
      <c r="CH23" s="680">
        <v>0.98699999999999999</v>
      </c>
      <c r="CI23" s="680">
        <v>0.98699999999999999</v>
      </c>
      <c r="CJ23" s="680">
        <v>0.98699999999999999</v>
      </c>
      <c r="CK23" s="680">
        <v>0.98699999999999999</v>
      </c>
      <c r="CL23" s="680">
        <v>0.98699999999999999</v>
      </c>
      <c r="CM23" s="680">
        <v>0.98699999999999999</v>
      </c>
      <c r="CN23" s="680">
        <v>0.98699999999999999</v>
      </c>
      <c r="CO23" s="680">
        <v>0.98699999999999999</v>
      </c>
      <c r="CP23" s="680">
        <v>0.98699999999999999</v>
      </c>
      <c r="CQ23" s="680">
        <v>0.98699999999999999</v>
      </c>
      <c r="CR23" s="680">
        <v>0.98699999999999999</v>
      </c>
      <c r="CS23" s="680">
        <v>0.98699999999999999</v>
      </c>
      <c r="CT23" s="680">
        <v>0.98699999999999999</v>
      </c>
      <c r="CU23" s="680">
        <v>0.98699999999999999</v>
      </c>
      <c r="CV23" s="680">
        <v>0.98699999999999999</v>
      </c>
      <c r="CW23" s="680">
        <v>0.98699999999999999</v>
      </c>
      <c r="CX23" s="680">
        <v>0.98699999999999999</v>
      </c>
      <c r="CY23" s="680">
        <v>0.98699999999999999</v>
      </c>
      <c r="CZ23" s="680">
        <v>0.98699999999999999</v>
      </c>
      <c r="DA23" s="680">
        <v>0.98699999999999999</v>
      </c>
      <c r="DB23" s="680">
        <v>0.98699999999999999</v>
      </c>
      <c r="DC23" s="680">
        <v>0.98699999999999999</v>
      </c>
      <c r="DD23" s="680">
        <v>0.98699999999999999</v>
      </c>
      <c r="DE23" s="680">
        <v>0.98699999999999999</v>
      </c>
      <c r="DF23" s="680">
        <v>0.98699999999999999</v>
      </c>
      <c r="DG23" s="680"/>
      <c r="DH23" s="679">
        <v>0</v>
      </c>
      <c r="DI23" s="679">
        <v>0</v>
      </c>
      <c r="DJ23" s="679">
        <v>27400000</v>
      </c>
      <c r="DK23" s="679">
        <v>27400000</v>
      </c>
      <c r="DL23" s="679">
        <v>27400000</v>
      </c>
      <c r="DM23" s="679">
        <v>27400000</v>
      </c>
      <c r="DN23" s="679">
        <v>27400000</v>
      </c>
      <c r="DO23" s="679">
        <v>27400000</v>
      </c>
      <c r="DP23" s="679">
        <v>27400000</v>
      </c>
      <c r="DQ23" s="679">
        <v>27400000</v>
      </c>
      <c r="DR23" s="679">
        <v>27400000</v>
      </c>
      <c r="DS23" s="679">
        <v>27400000</v>
      </c>
      <c r="DT23" s="679">
        <v>27400000</v>
      </c>
      <c r="DU23" s="679">
        <v>27400000</v>
      </c>
      <c r="DV23" s="679">
        <v>27400000</v>
      </c>
      <c r="DW23" s="679">
        <v>27400000</v>
      </c>
      <c r="DX23" s="679">
        <v>27400000</v>
      </c>
      <c r="DY23" s="679">
        <v>27400000</v>
      </c>
      <c r="DZ23" s="679">
        <v>27400000</v>
      </c>
      <c r="EA23" s="679">
        <v>27400000</v>
      </c>
      <c r="EB23" s="679">
        <v>27400000</v>
      </c>
      <c r="EC23" s="679">
        <v>27400000</v>
      </c>
      <c r="ED23" s="679">
        <v>27400000</v>
      </c>
      <c r="EE23" s="679">
        <v>27400000</v>
      </c>
      <c r="EF23" s="679">
        <v>27400000</v>
      </c>
      <c r="EG23" s="679">
        <v>27400000</v>
      </c>
      <c r="EH23" s="679">
        <v>27400000</v>
      </c>
      <c r="EI23" s="679">
        <v>27400000</v>
      </c>
      <c r="EJ23" s="679">
        <v>27400000</v>
      </c>
      <c r="EK23" s="679">
        <v>27400000</v>
      </c>
      <c r="EL23" s="680"/>
      <c r="EM23" s="679">
        <v>0</v>
      </c>
      <c r="EN23" s="679">
        <v>0</v>
      </c>
      <c r="EO23" s="679">
        <v>0</v>
      </c>
      <c r="EP23" s="679">
        <v>0</v>
      </c>
      <c r="EQ23" s="679">
        <v>0</v>
      </c>
      <c r="ER23" s="679">
        <v>0</v>
      </c>
      <c r="ES23" s="679">
        <v>0</v>
      </c>
      <c r="ET23" s="679">
        <v>0</v>
      </c>
      <c r="EU23" s="679">
        <v>0</v>
      </c>
      <c r="EV23" s="679">
        <v>0</v>
      </c>
      <c r="EW23" s="679">
        <v>0</v>
      </c>
      <c r="EX23" s="679">
        <v>0</v>
      </c>
      <c r="EY23" s="679">
        <v>0</v>
      </c>
      <c r="EZ23" s="679">
        <v>0</v>
      </c>
      <c r="FA23" s="679">
        <v>0</v>
      </c>
      <c r="FB23" s="679">
        <v>0</v>
      </c>
      <c r="FC23" s="679">
        <v>0</v>
      </c>
      <c r="FD23" s="679">
        <v>0</v>
      </c>
      <c r="FE23" s="679">
        <v>0</v>
      </c>
      <c r="FF23" s="679">
        <v>0</v>
      </c>
      <c r="FG23" s="679">
        <v>0</v>
      </c>
      <c r="FH23" s="679">
        <v>0</v>
      </c>
      <c r="FI23" s="679">
        <v>0</v>
      </c>
      <c r="FJ23" s="679">
        <v>0</v>
      </c>
      <c r="FK23" s="679">
        <v>0</v>
      </c>
      <c r="FL23" s="679">
        <v>0</v>
      </c>
      <c r="FM23" s="679">
        <v>0</v>
      </c>
      <c r="FN23" s="679">
        <v>0</v>
      </c>
      <c r="FO23" s="679">
        <v>0</v>
      </c>
      <c r="FP23" s="679">
        <v>0</v>
      </c>
    </row>
    <row r="24" spans="1:172" x14ac:dyDescent="0.2">
      <c r="A24" s="678">
        <v>21</v>
      </c>
      <c r="B24" s="678" t="s">
        <v>206</v>
      </c>
      <c r="C24" s="678" t="s">
        <v>88</v>
      </c>
      <c r="D24" s="686">
        <v>39083</v>
      </c>
      <c r="E24" s="678">
        <v>0</v>
      </c>
      <c r="F24" s="678">
        <v>5</v>
      </c>
      <c r="G24" s="685">
        <v>44.676000000000009</v>
      </c>
      <c r="H24" s="684">
        <v>5.0747586206896554E-3</v>
      </c>
      <c r="I24" s="678">
        <v>0</v>
      </c>
      <c r="J24" s="678">
        <v>1.04</v>
      </c>
      <c r="K24" s="678">
        <v>1.32</v>
      </c>
      <c r="L24" s="683">
        <v>-2.0666666666666667E-2</v>
      </c>
      <c r="M24" s="678">
        <v>6</v>
      </c>
      <c r="N24" s="678">
        <v>2000</v>
      </c>
      <c r="O24" s="682">
        <v>0.81416666666666693</v>
      </c>
      <c r="P24" s="680">
        <v>0.8</v>
      </c>
      <c r="Q24" s="684">
        <v>4.0090000000000001E-2</v>
      </c>
      <c r="R24" s="684">
        <v>0.43148999999999998</v>
      </c>
      <c r="S24" s="680">
        <v>0</v>
      </c>
      <c r="T24" s="680">
        <v>1</v>
      </c>
      <c r="U24" s="680">
        <v>1</v>
      </c>
      <c r="V24" s="680">
        <v>1</v>
      </c>
      <c r="W24" s="680">
        <v>1</v>
      </c>
      <c r="X24" s="680">
        <v>1</v>
      </c>
      <c r="Y24" s="680">
        <v>1</v>
      </c>
      <c r="Z24" s="680">
        <v>1</v>
      </c>
      <c r="AA24" s="680">
        <v>1</v>
      </c>
      <c r="AB24" s="680">
        <v>1</v>
      </c>
      <c r="AC24" s="680">
        <v>1</v>
      </c>
      <c r="AD24" s="680">
        <v>1</v>
      </c>
      <c r="AE24" s="680">
        <v>1</v>
      </c>
      <c r="AF24" s="680">
        <v>1</v>
      </c>
      <c r="AG24" s="680">
        <v>1</v>
      </c>
      <c r="AH24" s="680">
        <v>1</v>
      </c>
      <c r="AI24" s="680">
        <v>1</v>
      </c>
      <c r="AJ24" s="680">
        <v>1</v>
      </c>
      <c r="AK24" s="680">
        <v>1</v>
      </c>
      <c r="AL24" s="680">
        <v>1</v>
      </c>
      <c r="AM24" s="680">
        <v>1</v>
      </c>
      <c r="AN24" s="680">
        <v>1</v>
      </c>
      <c r="AO24" s="680">
        <v>1</v>
      </c>
      <c r="AP24" s="680">
        <v>1</v>
      </c>
      <c r="AQ24" s="680">
        <v>1</v>
      </c>
      <c r="AR24" s="680">
        <v>1</v>
      </c>
      <c r="AS24" s="680">
        <v>1</v>
      </c>
      <c r="AT24" s="680">
        <v>1</v>
      </c>
      <c r="AU24" s="680">
        <v>1</v>
      </c>
      <c r="AV24" s="680">
        <v>1</v>
      </c>
      <c r="AW24" s="680"/>
      <c r="AX24" s="680">
        <v>0</v>
      </c>
      <c r="AY24" s="680">
        <v>1</v>
      </c>
      <c r="AZ24" s="680">
        <v>1</v>
      </c>
      <c r="BA24" s="680">
        <v>1</v>
      </c>
      <c r="BB24" s="680">
        <v>1</v>
      </c>
      <c r="BC24" s="680">
        <v>1</v>
      </c>
      <c r="BD24" s="680">
        <v>1</v>
      </c>
      <c r="BE24" s="680">
        <v>1</v>
      </c>
      <c r="BF24" s="680">
        <v>1</v>
      </c>
      <c r="BG24" s="680">
        <v>1</v>
      </c>
      <c r="BH24" s="680">
        <v>1</v>
      </c>
      <c r="BI24" s="680">
        <v>1</v>
      </c>
      <c r="BJ24" s="680">
        <v>1</v>
      </c>
      <c r="BK24" s="680">
        <v>1</v>
      </c>
      <c r="BL24" s="680">
        <v>1</v>
      </c>
      <c r="BM24" s="680">
        <v>1</v>
      </c>
      <c r="BN24" s="680">
        <v>1</v>
      </c>
      <c r="BO24" s="680">
        <v>1</v>
      </c>
      <c r="BP24" s="680">
        <v>1</v>
      </c>
      <c r="BQ24" s="680">
        <v>1</v>
      </c>
      <c r="BR24" s="680">
        <v>1</v>
      </c>
      <c r="BS24" s="680">
        <v>1</v>
      </c>
      <c r="BT24" s="680">
        <v>1</v>
      </c>
      <c r="BU24" s="680">
        <v>1</v>
      </c>
      <c r="BV24" s="680">
        <v>1</v>
      </c>
      <c r="BW24" s="680">
        <v>1</v>
      </c>
      <c r="BX24" s="680">
        <v>1</v>
      </c>
      <c r="BY24" s="680">
        <v>1</v>
      </c>
      <c r="BZ24" s="680">
        <v>1</v>
      </c>
      <c r="CA24" s="680">
        <v>1</v>
      </c>
      <c r="CB24" s="680"/>
      <c r="CC24" s="680">
        <v>0</v>
      </c>
      <c r="CD24" s="680">
        <v>1</v>
      </c>
      <c r="CE24" s="680">
        <v>1</v>
      </c>
      <c r="CF24" s="680">
        <v>1</v>
      </c>
      <c r="CG24" s="680">
        <v>1</v>
      </c>
      <c r="CH24" s="680">
        <v>1</v>
      </c>
      <c r="CI24" s="680">
        <v>1</v>
      </c>
      <c r="CJ24" s="680">
        <v>1</v>
      </c>
      <c r="CK24" s="680">
        <v>1</v>
      </c>
      <c r="CL24" s="680">
        <v>1</v>
      </c>
      <c r="CM24" s="680">
        <v>1</v>
      </c>
      <c r="CN24" s="680">
        <v>1</v>
      </c>
      <c r="CO24" s="680">
        <v>1</v>
      </c>
      <c r="CP24" s="680">
        <v>1</v>
      </c>
      <c r="CQ24" s="680">
        <v>1</v>
      </c>
      <c r="CR24" s="680">
        <v>1</v>
      </c>
      <c r="CS24" s="680">
        <v>1</v>
      </c>
      <c r="CT24" s="680">
        <v>1</v>
      </c>
      <c r="CU24" s="680">
        <v>1</v>
      </c>
      <c r="CV24" s="680">
        <v>1</v>
      </c>
      <c r="CW24" s="680">
        <v>1</v>
      </c>
      <c r="CX24" s="680">
        <v>1</v>
      </c>
      <c r="CY24" s="680">
        <v>1</v>
      </c>
      <c r="CZ24" s="680">
        <v>1</v>
      </c>
      <c r="DA24" s="680">
        <v>1</v>
      </c>
      <c r="DB24" s="680">
        <v>1</v>
      </c>
      <c r="DC24" s="680">
        <v>1</v>
      </c>
      <c r="DD24" s="680">
        <v>1</v>
      </c>
      <c r="DE24" s="680">
        <v>1</v>
      </c>
      <c r="DF24" s="680">
        <v>1</v>
      </c>
      <c r="DG24" s="680"/>
      <c r="DH24" s="679">
        <v>0</v>
      </c>
      <c r="DI24" s="679">
        <v>1102970</v>
      </c>
      <c r="DJ24" s="679">
        <v>1102970</v>
      </c>
      <c r="DK24" s="679">
        <v>1102970</v>
      </c>
      <c r="DL24" s="679">
        <v>1102970</v>
      </c>
      <c r="DM24" s="679">
        <v>1102970</v>
      </c>
      <c r="DN24" s="679">
        <v>1102970</v>
      </c>
      <c r="DO24" s="679">
        <v>1102970</v>
      </c>
      <c r="DP24" s="679">
        <v>1102970</v>
      </c>
      <c r="DQ24" s="679">
        <v>1102970</v>
      </c>
      <c r="DR24" s="679">
        <v>1102970</v>
      </c>
      <c r="DS24" s="679">
        <v>1102970</v>
      </c>
      <c r="DT24" s="679">
        <v>1102970</v>
      </c>
      <c r="DU24" s="679">
        <v>1102970</v>
      </c>
      <c r="DV24" s="679">
        <v>1102970</v>
      </c>
      <c r="DW24" s="679">
        <v>1102970</v>
      </c>
      <c r="DX24" s="679">
        <v>1102970</v>
      </c>
      <c r="DY24" s="679">
        <v>1102970</v>
      </c>
      <c r="DZ24" s="679">
        <v>1102970</v>
      </c>
      <c r="EA24" s="679">
        <v>1102970</v>
      </c>
      <c r="EB24" s="679">
        <v>1102970</v>
      </c>
      <c r="EC24" s="679">
        <v>1102970</v>
      </c>
      <c r="ED24" s="679">
        <v>1102970</v>
      </c>
      <c r="EE24" s="679">
        <v>1102970</v>
      </c>
      <c r="EF24" s="679">
        <v>1102970</v>
      </c>
      <c r="EG24" s="679">
        <v>1102970</v>
      </c>
      <c r="EH24" s="679">
        <v>1102970</v>
      </c>
      <c r="EI24" s="679">
        <v>1102970</v>
      </c>
      <c r="EJ24" s="679">
        <v>1102970</v>
      </c>
      <c r="EK24" s="679">
        <v>1102970</v>
      </c>
      <c r="EL24" s="680"/>
      <c r="EM24" s="679">
        <v>0</v>
      </c>
      <c r="EN24" s="679">
        <v>0</v>
      </c>
      <c r="EO24" s="679">
        <v>0</v>
      </c>
      <c r="EP24" s="679">
        <v>0</v>
      </c>
      <c r="EQ24" s="679">
        <v>0</v>
      </c>
      <c r="ER24" s="679">
        <v>0</v>
      </c>
      <c r="ES24" s="679">
        <v>0</v>
      </c>
      <c r="ET24" s="679">
        <v>0</v>
      </c>
      <c r="EU24" s="679">
        <v>0</v>
      </c>
      <c r="EV24" s="679">
        <v>0</v>
      </c>
      <c r="EW24" s="679">
        <v>0</v>
      </c>
      <c r="EX24" s="679">
        <v>0</v>
      </c>
      <c r="EY24" s="679">
        <v>0</v>
      </c>
      <c r="EZ24" s="679">
        <v>0</v>
      </c>
      <c r="FA24" s="679">
        <v>0</v>
      </c>
      <c r="FB24" s="679">
        <v>0</v>
      </c>
      <c r="FC24" s="679">
        <v>0</v>
      </c>
      <c r="FD24" s="679">
        <v>0</v>
      </c>
      <c r="FE24" s="679">
        <v>0</v>
      </c>
      <c r="FF24" s="679">
        <v>0</v>
      </c>
      <c r="FG24" s="679">
        <v>0</v>
      </c>
      <c r="FH24" s="679">
        <v>0</v>
      </c>
      <c r="FI24" s="679">
        <v>0</v>
      </c>
      <c r="FJ24" s="679">
        <v>0</v>
      </c>
      <c r="FK24" s="679">
        <v>0</v>
      </c>
      <c r="FL24" s="679">
        <v>0</v>
      </c>
      <c r="FM24" s="679">
        <v>0</v>
      </c>
      <c r="FN24" s="679">
        <v>0</v>
      </c>
      <c r="FO24" s="679">
        <v>0</v>
      </c>
      <c r="FP24" s="679">
        <v>0</v>
      </c>
    </row>
    <row r="25" spans="1:172" x14ac:dyDescent="0.2">
      <c r="A25" s="678">
        <v>22</v>
      </c>
      <c r="B25" s="678" t="s">
        <v>207</v>
      </c>
      <c r="C25" s="678" t="s">
        <v>86</v>
      </c>
      <c r="D25" s="686">
        <v>38718</v>
      </c>
      <c r="E25" s="678">
        <v>0</v>
      </c>
      <c r="F25" s="678">
        <v>7</v>
      </c>
      <c r="G25" s="685">
        <v>26.684999999999999</v>
      </c>
      <c r="H25" s="684">
        <v>3.0509420289855068E-3</v>
      </c>
      <c r="I25" s="678">
        <v>0</v>
      </c>
      <c r="J25" s="678">
        <v>1.04</v>
      </c>
      <c r="K25" s="678">
        <v>1.32</v>
      </c>
      <c r="L25" s="683">
        <v>-2.0666666666666667E-2</v>
      </c>
      <c r="M25" s="678">
        <v>6</v>
      </c>
      <c r="N25" s="678">
        <v>2000</v>
      </c>
      <c r="O25" s="682">
        <v>0.81416666666666671</v>
      </c>
      <c r="P25" s="680">
        <v>0.87</v>
      </c>
      <c r="Q25" s="684">
        <v>5.3600000000000002E-2</v>
      </c>
      <c r="R25" s="684">
        <v>0.50341999999999998</v>
      </c>
      <c r="S25" s="680">
        <v>0.96099999999999997</v>
      </c>
      <c r="T25" s="680">
        <v>0.96099999999999997</v>
      </c>
      <c r="U25" s="680">
        <v>0.96099999999999997</v>
      </c>
      <c r="V25" s="680">
        <v>0.96099999999999997</v>
      </c>
      <c r="W25" s="680">
        <v>0.96099999999999997</v>
      </c>
      <c r="X25" s="680">
        <v>0.96099999999999997</v>
      </c>
      <c r="Y25" s="680">
        <v>0.96099999999999997</v>
      </c>
      <c r="Z25" s="680">
        <v>0.96099999999999997</v>
      </c>
      <c r="AA25" s="680">
        <v>0.96099999999999997</v>
      </c>
      <c r="AB25" s="680">
        <v>0.96099999999999997</v>
      </c>
      <c r="AC25" s="680">
        <v>0.96099999999999997</v>
      </c>
      <c r="AD25" s="680">
        <v>0.96099999999999997</v>
      </c>
      <c r="AE25" s="680">
        <v>0.96099999999999997</v>
      </c>
      <c r="AF25" s="680">
        <v>0.96099999999999997</v>
      </c>
      <c r="AG25" s="680">
        <v>0.96099999999999997</v>
      </c>
      <c r="AH25" s="680">
        <v>0.96099999999999997</v>
      </c>
      <c r="AI25" s="680">
        <v>0.96099999999999997</v>
      </c>
      <c r="AJ25" s="680">
        <v>0.96099999999999997</v>
      </c>
      <c r="AK25" s="680">
        <v>0.96099999999999997</v>
      </c>
      <c r="AL25" s="680">
        <v>0.96099999999999997</v>
      </c>
      <c r="AM25" s="680">
        <v>0.96099999999999997</v>
      </c>
      <c r="AN25" s="680">
        <v>0.96099999999999997</v>
      </c>
      <c r="AO25" s="680">
        <v>0.96099999999999997</v>
      </c>
      <c r="AP25" s="680">
        <v>0.96099999999999997</v>
      </c>
      <c r="AQ25" s="680">
        <v>0.96099999999999997</v>
      </c>
      <c r="AR25" s="680">
        <v>0.96099999999999997</v>
      </c>
      <c r="AS25" s="680">
        <v>0.96099999999999997</v>
      </c>
      <c r="AT25" s="680">
        <v>0.96099999999999997</v>
      </c>
      <c r="AU25" s="680">
        <v>0.96099999999999997</v>
      </c>
      <c r="AV25" s="680">
        <v>0.96099999999999997</v>
      </c>
      <c r="AW25" s="680"/>
      <c r="AX25" s="680">
        <v>0.96099999999999997</v>
      </c>
      <c r="AY25" s="680">
        <v>0.96099999999999997</v>
      </c>
      <c r="AZ25" s="680">
        <v>0.96099999999999997</v>
      </c>
      <c r="BA25" s="680">
        <v>0.96099999999999997</v>
      </c>
      <c r="BB25" s="680">
        <v>0.96099999999999997</v>
      </c>
      <c r="BC25" s="680">
        <v>0.96099999999999997</v>
      </c>
      <c r="BD25" s="680">
        <v>0.96099999999999997</v>
      </c>
      <c r="BE25" s="680">
        <v>0.96099999999999997</v>
      </c>
      <c r="BF25" s="680">
        <v>0.96099999999999997</v>
      </c>
      <c r="BG25" s="680">
        <v>0.96099999999999997</v>
      </c>
      <c r="BH25" s="680">
        <v>0.96099999999999997</v>
      </c>
      <c r="BI25" s="680">
        <v>0.96099999999999997</v>
      </c>
      <c r="BJ25" s="680">
        <v>0.96099999999999997</v>
      </c>
      <c r="BK25" s="680">
        <v>0.96099999999999997</v>
      </c>
      <c r="BL25" s="680">
        <v>0.96099999999999997</v>
      </c>
      <c r="BM25" s="680">
        <v>0.96099999999999997</v>
      </c>
      <c r="BN25" s="680">
        <v>0.96099999999999997</v>
      </c>
      <c r="BO25" s="680">
        <v>0.96099999999999997</v>
      </c>
      <c r="BP25" s="680">
        <v>0.96099999999999997</v>
      </c>
      <c r="BQ25" s="680">
        <v>0.96099999999999997</v>
      </c>
      <c r="BR25" s="680">
        <v>0.96099999999999997</v>
      </c>
      <c r="BS25" s="680">
        <v>0.96099999999999997</v>
      </c>
      <c r="BT25" s="680">
        <v>0.96099999999999997</v>
      </c>
      <c r="BU25" s="680">
        <v>0.96099999999999997</v>
      </c>
      <c r="BV25" s="680">
        <v>0.96099999999999997</v>
      </c>
      <c r="BW25" s="680">
        <v>0.96099999999999997</v>
      </c>
      <c r="BX25" s="680">
        <v>0.96099999999999997</v>
      </c>
      <c r="BY25" s="680">
        <v>0.96099999999999997</v>
      </c>
      <c r="BZ25" s="680">
        <v>0.96099999999999997</v>
      </c>
      <c r="CA25" s="680">
        <v>0.96099999999999997</v>
      </c>
      <c r="CB25" s="680"/>
      <c r="CC25" s="680">
        <v>0.96099999999999997</v>
      </c>
      <c r="CD25" s="680">
        <v>0.96099999999999997</v>
      </c>
      <c r="CE25" s="680">
        <v>0.96099999999999997</v>
      </c>
      <c r="CF25" s="680">
        <v>0.96099999999999997</v>
      </c>
      <c r="CG25" s="680">
        <v>0.96099999999999997</v>
      </c>
      <c r="CH25" s="680">
        <v>0.96099999999999997</v>
      </c>
      <c r="CI25" s="680">
        <v>0.96099999999999997</v>
      </c>
      <c r="CJ25" s="680">
        <v>0.96099999999999997</v>
      </c>
      <c r="CK25" s="680">
        <v>0.96099999999999997</v>
      </c>
      <c r="CL25" s="680">
        <v>0.96099999999999997</v>
      </c>
      <c r="CM25" s="680">
        <v>0.96099999999999997</v>
      </c>
      <c r="CN25" s="680">
        <v>0.96099999999999997</v>
      </c>
      <c r="CO25" s="680">
        <v>0.96099999999999997</v>
      </c>
      <c r="CP25" s="680">
        <v>0.96099999999999997</v>
      </c>
      <c r="CQ25" s="680">
        <v>0.96099999999999997</v>
      </c>
      <c r="CR25" s="680">
        <v>0.96099999999999997</v>
      </c>
      <c r="CS25" s="680">
        <v>0.96099999999999997</v>
      </c>
      <c r="CT25" s="680">
        <v>0.96099999999999997</v>
      </c>
      <c r="CU25" s="680">
        <v>0.96099999999999997</v>
      </c>
      <c r="CV25" s="680">
        <v>0.96099999999999997</v>
      </c>
      <c r="CW25" s="680">
        <v>0.96099999999999997</v>
      </c>
      <c r="CX25" s="680">
        <v>0.96099999999999997</v>
      </c>
      <c r="CY25" s="680">
        <v>0.96099999999999997</v>
      </c>
      <c r="CZ25" s="680">
        <v>0.96099999999999997</v>
      </c>
      <c r="DA25" s="680">
        <v>0.96099999999999997</v>
      </c>
      <c r="DB25" s="680">
        <v>0.96099999999999997</v>
      </c>
      <c r="DC25" s="680">
        <v>0.96099999999999997</v>
      </c>
      <c r="DD25" s="680">
        <v>0.96099999999999997</v>
      </c>
      <c r="DE25" s="680">
        <v>0.96099999999999997</v>
      </c>
      <c r="DF25" s="680">
        <v>0.96099999999999997</v>
      </c>
      <c r="DG25" s="680"/>
      <c r="DH25" s="679">
        <v>2328000</v>
      </c>
      <c r="DI25" s="679">
        <v>2328000</v>
      </c>
      <c r="DJ25" s="679">
        <v>2328000</v>
      </c>
      <c r="DK25" s="679">
        <v>2328000</v>
      </c>
      <c r="DL25" s="679">
        <v>2328000</v>
      </c>
      <c r="DM25" s="679">
        <v>2328000</v>
      </c>
      <c r="DN25" s="679">
        <v>2328000</v>
      </c>
      <c r="DO25" s="679">
        <v>2328000</v>
      </c>
      <c r="DP25" s="679">
        <v>2328000</v>
      </c>
      <c r="DQ25" s="679">
        <v>2328000</v>
      </c>
      <c r="DR25" s="679">
        <v>2328000</v>
      </c>
      <c r="DS25" s="679">
        <v>2328000</v>
      </c>
      <c r="DT25" s="679">
        <v>2328000</v>
      </c>
      <c r="DU25" s="679">
        <v>2328000</v>
      </c>
      <c r="DV25" s="679">
        <v>2328000</v>
      </c>
      <c r="DW25" s="679">
        <v>2328000</v>
      </c>
      <c r="DX25" s="679">
        <v>2328000</v>
      </c>
      <c r="DY25" s="679">
        <v>2328000</v>
      </c>
      <c r="DZ25" s="679">
        <v>2328000</v>
      </c>
      <c r="EA25" s="679">
        <v>2328000</v>
      </c>
      <c r="EB25" s="679">
        <v>2328000</v>
      </c>
      <c r="EC25" s="679">
        <v>2328000</v>
      </c>
      <c r="ED25" s="679">
        <v>2328000</v>
      </c>
      <c r="EE25" s="679">
        <v>2328000</v>
      </c>
      <c r="EF25" s="679">
        <v>2328000</v>
      </c>
      <c r="EG25" s="679">
        <v>2328000</v>
      </c>
      <c r="EH25" s="679">
        <v>2328000</v>
      </c>
      <c r="EI25" s="679">
        <v>2328000</v>
      </c>
      <c r="EJ25" s="679">
        <v>2328000</v>
      </c>
      <c r="EK25" s="679">
        <v>2328000</v>
      </c>
      <c r="EL25" s="680"/>
      <c r="EM25" s="679">
        <v>0</v>
      </c>
      <c r="EN25" s="679">
        <v>0</v>
      </c>
      <c r="EO25" s="679">
        <v>0</v>
      </c>
      <c r="EP25" s="679">
        <v>0</v>
      </c>
      <c r="EQ25" s="679">
        <v>0</v>
      </c>
      <c r="ER25" s="679">
        <v>0</v>
      </c>
      <c r="ES25" s="679">
        <v>0</v>
      </c>
      <c r="ET25" s="679">
        <v>0</v>
      </c>
      <c r="EU25" s="679">
        <v>0</v>
      </c>
      <c r="EV25" s="679">
        <v>0</v>
      </c>
      <c r="EW25" s="679">
        <v>0</v>
      </c>
      <c r="EX25" s="679">
        <v>0</v>
      </c>
      <c r="EY25" s="679">
        <v>0</v>
      </c>
      <c r="EZ25" s="679">
        <v>0</v>
      </c>
      <c r="FA25" s="679">
        <v>0</v>
      </c>
      <c r="FB25" s="679">
        <v>0</v>
      </c>
      <c r="FC25" s="679">
        <v>0</v>
      </c>
      <c r="FD25" s="679">
        <v>0</v>
      </c>
      <c r="FE25" s="679">
        <v>0</v>
      </c>
      <c r="FF25" s="679">
        <v>0</v>
      </c>
      <c r="FG25" s="679">
        <v>0</v>
      </c>
      <c r="FH25" s="679">
        <v>0</v>
      </c>
      <c r="FI25" s="679">
        <v>0</v>
      </c>
      <c r="FJ25" s="679">
        <v>0</v>
      </c>
      <c r="FK25" s="679">
        <v>0</v>
      </c>
      <c r="FL25" s="679">
        <v>0</v>
      </c>
      <c r="FM25" s="679">
        <v>0</v>
      </c>
      <c r="FN25" s="679">
        <v>0</v>
      </c>
      <c r="FO25" s="679">
        <v>0</v>
      </c>
      <c r="FP25" s="679">
        <v>0</v>
      </c>
    </row>
    <row r="26" spans="1:172" x14ac:dyDescent="0.2">
      <c r="A26" s="678">
        <v>23</v>
      </c>
      <c r="B26" s="678" t="s">
        <v>208</v>
      </c>
      <c r="C26" s="678" t="s">
        <v>87</v>
      </c>
      <c r="D26" s="686">
        <v>38718</v>
      </c>
      <c r="E26" s="678">
        <v>0</v>
      </c>
      <c r="F26" s="678">
        <v>5</v>
      </c>
      <c r="G26" s="685">
        <v>7.5790000000000006</v>
      </c>
      <c r="H26" s="684">
        <v>8.3497457627118652E-4</v>
      </c>
      <c r="I26" s="678">
        <v>0</v>
      </c>
      <c r="J26" s="678">
        <v>1.04</v>
      </c>
      <c r="K26" s="678">
        <v>1.32</v>
      </c>
      <c r="L26" s="683">
        <v>-2.0666666666666667E-2</v>
      </c>
      <c r="M26" s="678">
        <v>6</v>
      </c>
      <c r="N26" s="678">
        <v>2000</v>
      </c>
      <c r="O26" s="682">
        <v>0.81416666666666693</v>
      </c>
      <c r="P26" s="680">
        <v>0.75</v>
      </c>
      <c r="Q26" s="684">
        <v>0.12573999999999999</v>
      </c>
      <c r="R26" s="684">
        <v>9.9460000000000007E-2</v>
      </c>
      <c r="S26" s="680">
        <v>0.31</v>
      </c>
      <c r="T26" s="680">
        <v>0.31</v>
      </c>
      <c r="U26" s="680">
        <v>0.31</v>
      </c>
      <c r="V26" s="680">
        <v>0.31</v>
      </c>
      <c r="W26" s="680">
        <v>0.31</v>
      </c>
      <c r="X26" s="680">
        <v>0.31</v>
      </c>
      <c r="Y26" s="680">
        <v>0.31</v>
      </c>
      <c r="Z26" s="680">
        <v>0.31</v>
      </c>
      <c r="AA26" s="680">
        <v>0.31</v>
      </c>
      <c r="AB26" s="680">
        <v>0.31</v>
      </c>
      <c r="AC26" s="680">
        <v>0.31</v>
      </c>
      <c r="AD26" s="680">
        <v>0.31</v>
      </c>
      <c r="AE26" s="680">
        <v>0.31</v>
      </c>
      <c r="AF26" s="680">
        <v>0.31</v>
      </c>
      <c r="AG26" s="680">
        <v>0.31</v>
      </c>
      <c r="AH26" s="680">
        <v>0.31</v>
      </c>
      <c r="AI26" s="680">
        <v>0.31</v>
      </c>
      <c r="AJ26" s="680">
        <v>0.31</v>
      </c>
      <c r="AK26" s="680">
        <v>0.31</v>
      </c>
      <c r="AL26" s="680">
        <v>0.31</v>
      </c>
      <c r="AM26" s="680">
        <v>0.31</v>
      </c>
      <c r="AN26" s="680">
        <v>0.31</v>
      </c>
      <c r="AO26" s="680">
        <v>0.31</v>
      </c>
      <c r="AP26" s="680">
        <v>0.31</v>
      </c>
      <c r="AQ26" s="680">
        <v>0.31</v>
      </c>
      <c r="AR26" s="680">
        <v>0.31</v>
      </c>
      <c r="AS26" s="680">
        <v>0.31</v>
      </c>
      <c r="AT26" s="680">
        <v>0.31</v>
      </c>
      <c r="AU26" s="680">
        <v>0.31</v>
      </c>
      <c r="AV26" s="680">
        <v>0.31</v>
      </c>
      <c r="AW26" s="680"/>
      <c r="AX26" s="680">
        <v>0.31</v>
      </c>
      <c r="AY26" s="680">
        <v>0.31</v>
      </c>
      <c r="AZ26" s="680">
        <v>0.31</v>
      </c>
      <c r="BA26" s="680">
        <v>0.31</v>
      </c>
      <c r="BB26" s="680">
        <v>0.31</v>
      </c>
      <c r="BC26" s="680">
        <v>0.31</v>
      </c>
      <c r="BD26" s="680">
        <v>0.31</v>
      </c>
      <c r="BE26" s="680">
        <v>0.31</v>
      </c>
      <c r="BF26" s="680">
        <v>0.31</v>
      </c>
      <c r="BG26" s="680">
        <v>0.31</v>
      </c>
      <c r="BH26" s="680">
        <v>0.31</v>
      </c>
      <c r="BI26" s="680">
        <v>0.31</v>
      </c>
      <c r="BJ26" s="680">
        <v>0.31</v>
      </c>
      <c r="BK26" s="680">
        <v>0.31</v>
      </c>
      <c r="BL26" s="680">
        <v>0.31</v>
      </c>
      <c r="BM26" s="680">
        <v>0.31</v>
      </c>
      <c r="BN26" s="680">
        <v>0.31</v>
      </c>
      <c r="BO26" s="680">
        <v>0.31</v>
      </c>
      <c r="BP26" s="680">
        <v>0.31</v>
      </c>
      <c r="BQ26" s="680">
        <v>0.31</v>
      </c>
      <c r="BR26" s="680">
        <v>0.31</v>
      </c>
      <c r="BS26" s="680">
        <v>0.31</v>
      </c>
      <c r="BT26" s="680">
        <v>0.31</v>
      </c>
      <c r="BU26" s="680">
        <v>0.31</v>
      </c>
      <c r="BV26" s="680">
        <v>0.31</v>
      </c>
      <c r="BW26" s="680">
        <v>0.31</v>
      </c>
      <c r="BX26" s="680">
        <v>0.31</v>
      </c>
      <c r="BY26" s="680">
        <v>0.31</v>
      </c>
      <c r="BZ26" s="680">
        <v>0.31</v>
      </c>
      <c r="CA26" s="680">
        <v>0.31</v>
      </c>
      <c r="CB26" s="680"/>
      <c r="CC26" s="680">
        <v>0.31</v>
      </c>
      <c r="CD26" s="680">
        <v>0.31</v>
      </c>
      <c r="CE26" s="680">
        <v>0.31</v>
      </c>
      <c r="CF26" s="680">
        <v>0.31</v>
      </c>
      <c r="CG26" s="680">
        <v>0.31</v>
      </c>
      <c r="CH26" s="680">
        <v>0.31</v>
      </c>
      <c r="CI26" s="680">
        <v>0.31</v>
      </c>
      <c r="CJ26" s="680">
        <v>0.31</v>
      </c>
      <c r="CK26" s="680">
        <v>0.31</v>
      </c>
      <c r="CL26" s="680">
        <v>0.31</v>
      </c>
      <c r="CM26" s="680">
        <v>0.31</v>
      </c>
      <c r="CN26" s="680">
        <v>0.31</v>
      </c>
      <c r="CO26" s="680">
        <v>0.31</v>
      </c>
      <c r="CP26" s="680">
        <v>0.31</v>
      </c>
      <c r="CQ26" s="680">
        <v>0.31</v>
      </c>
      <c r="CR26" s="680">
        <v>0.31</v>
      </c>
      <c r="CS26" s="680">
        <v>0.31</v>
      </c>
      <c r="CT26" s="680">
        <v>0.31</v>
      </c>
      <c r="CU26" s="680">
        <v>0.31</v>
      </c>
      <c r="CV26" s="680">
        <v>0.31</v>
      </c>
      <c r="CW26" s="680">
        <v>0.31</v>
      </c>
      <c r="CX26" s="680">
        <v>0.31</v>
      </c>
      <c r="CY26" s="680">
        <v>0.31</v>
      </c>
      <c r="CZ26" s="680">
        <v>0.31</v>
      </c>
      <c r="DA26" s="680">
        <v>0.31</v>
      </c>
      <c r="DB26" s="680">
        <v>0.31</v>
      </c>
      <c r="DC26" s="680">
        <v>0.31</v>
      </c>
      <c r="DD26" s="680">
        <v>0.31</v>
      </c>
      <c r="DE26" s="680">
        <v>0.31</v>
      </c>
      <c r="DF26" s="680">
        <v>0.31</v>
      </c>
      <c r="DG26" s="680"/>
      <c r="DH26" s="679">
        <v>1554000</v>
      </c>
      <c r="DI26" s="679">
        <v>1554000</v>
      </c>
      <c r="DJ26" s="679">
        <v>1554000</v>
      </c>
      <c r="DK26" s="679">
        <v>1554000</v>
      </c>
      <c r="DL26" s="679">
        <v>1554000</v>
      </c>
      <c r="DM26" s="679">
        <v>1554000</v>
      </c>
      <c r="DN26" s="679">
        <v>1554000</v>
      </c>
      <c r="DO26" s="679">
        <v>1554000</v>
      </c>
      <c r="DP26" s="679">
        <v>1554000</v>
      </c>
      <c r="DQ26" s="679">
        <v>1554000</v>
      </c>
      <c r="DR26" s="679">
        <v>1554000</v>
      </c>
      <c r="DS26" s="679">
        <v>1554000</v>
      </c>
      <c r="DT26" s="679">
        <v>1554000</v>
      </c>
      <c r="DU26" s="679">
        <v>1554000</v>
      </c>
      <c r="DV26" s="679">
        <v>1554000</v>
      </c>
      <c r="DW26" s="679">
        <v>1554000</v>
      </c>
      <c r="DX26" s="679">
        <v>1554000</v>
      </c>
      <c r="DY26" s="679">
        <v>1554000</v>
      </c>
      <c r="DZ26" s="679">
        <v>1554000</v>
      </c>
      <c r="EA26" s="679">
        <v>1554000</v>
      </c>
      <c r="EB26" s="679">
        <v>1554000</v>
      </c>
      <c r="EC26" s="679">
        <v>1554000</v>
      </c>
      <c r="ED26" s="679">
        <v>1554000</v>
      </c>
      <c r="EE26" s="679">
        <v>1554000</v>
      </c>
      <c r="EF26" s="679">
        <v>1554000</v>
      </c>
      <c r="EG26" s="679">
        <v>1554000</v>
      </c>
      <c r="EH26" s="679">
        <v>1554000</v>
      </c>
      <c r="EI26" s="679">
        <v>1554000</v>
      </c>
      <c r="EJ26" s="679">
        <v>1554000</v>
      </c>
      <c r="EK26" s="679">
        <v>1554000</v>
      </c>
      <c r="EL26" s="680"/>
      <c r="EM26" s="679">
        <v>0</v>
      </c>
      <c r="EN26" s="679">
        <v>0</v>
      </c>
      <c r="EO26" s="679">
        <v>0</v>
      </c>
      <c r="EP26" s="679">
        <v>0</v>
      </c>
      <c r="EQ26" s="679">
        <v>0</v>
      </c>
      <c r="ER26" s="679">
        <v>0</v>
      </c>
      <c r="ES26" s="679">
        <v>0</v>
      </c>
      <c r="ET26" s="679">
        <v>0</v>
      </c>
      <c r="EU26" s="679">
        <v>0</v>
      </c>
      <c r="EV26" s="679">
        <v>0</v>
      </c>
      <c r="EW26" s="679">
        <v>0</v>
      </c>
      <c r="EX26" s="679">
        <v>0</v>
      </c>
      <c r="EY26" s="679">
        <v>0</v>
      </c>
      <c r="EZ26" s="679">
        <v>0</v>
      </c>
      <c r="FA26" s="679">
        <v>0</v>
      </c>
      <c r="FB26" s="679">
        <v>0</v>
      </c>
      <c r="FC26" s="679">
        <v>0</v>
      </c>
      <c r="FD26" s="679">
        <v>0</v>
      </c>
      <c r="FE26" s="679">
        <v>0</v>
      </c>
      <c r="FF26" s="679">
        <v>0</v>
      </c>
      <c r="FG26" s="679">
        <v>0</v>
      </c>
      <c r="FH26" s="679">
        <v>0</v>
      </c>
      <c r="FI26" s="679">
        <v>0</v>
      </c>
      <c r="FJ26" s="679">
        <v>0</v>
      </c>
      <c r="FK26" s="679">
        <v>0</v>
      </c>
      <c r="FL26" s="679">
        <v>0</v>
      </c>
      <c r="FM26" s="679">
        <v>0</v>
      </c>
      <c r="FN26" s="679">
        <v>0</v>
      </c>
      <c r="FO26" s="679">
        <v>0</v>
      </c>
      <c r="FP26" s="679">
        <v>0</v>
      </c>
    </row>
    <row r="27" spans="1:172" x14ac:dyDescent="0.2">
      <c r="A27" s="678">
        <v>24</v>
      </c>
      <c r="B27" s="678" t="s">
        <v>209</v>
      </c>
      <c r="C27" s="678" t="s">
        <v>22</v>
      </c>
      <c r="D27" s="686">
        <v>38718</v>
      </c>
      <c r="E27" s="678">
        <v>0</v>
      </c>
      <c r="F27" s="678">
        <v>8</v>
      </c>
      <c r="G27" s="685">
        <v>266.44999999999993</v>
      </c>
      <c r="H27" s="684">
        <v>3.4716612377850148E-2</v>
      </c>
      <c r="I27" s="678">
        <v>0</v>
      </c>
      <c r="J27" s="678">
        <v>1.0249999999999999</v>
      </c>
      <c r="K27" s="678">
        <v>1.1600000000000001</v>
      </c>
      <c r="L27" s="683">
        <v>-1.0333333333333333E-2</v>
      </c>
      <c r="M27" s="678">
        <v>12</v>
      </c>
      <c r="N27" s="678">
        <v>2000</v>
      </c>
      <c r="O27" s="682">
        <v>0.79500000000000015</v>
      </c>
      <c r="P27" s="680">
        <v>0.61</v>
      </c>
      <c r="Q27" s="684">
        <v>3.6639999999999999E-2</v>
      </c>
      <c r="R27" s="684">
        <v>0.34288000000000002</v>
      </c>
      <c r="S27" s="680">
        <v>0.7</v>
      </c>
      <c r="T27" s="680">
        <v>0.7</v>
      </c>
      <c r="U27" s="680">
        <v>0.7</v>
      </c>
      <c r="V27" s="680">
        <v>0.7</v>
      </c>
      <c r="W27" s="680">
        <v>0.7</v>
      </c>
      <c r="X27" s="680">
        <v>0.7</v>
      </c>
      <c r="Y27" s="680">
        <v>0.7</v>
      </c>
      <c r="Z27" s="680">
        <v>0.7</v>
      </c>
      <c r="AA27" s="680">
        <v>0.7</v>
      </c>
      <c r="AB27" s="680">
        <v>0.7</v>
      </c>
      <c r="AC27" s="680">
        <v>0.7</v>
      </c>
      <c r="AD27" s="680">
        <v>0.7</v>
      </c>
      <c r="AE27" s="680">
        <v>0.7</v>
      </c>
      <c r="AF27" s="680">
        <v>0.7</v>
      </c>
      <c r="AG27" s="680">
        <v>0.7</v>
      </c>
      <c r="AH27" s="680">
        <v>0.7</v>
      </c>
      <c r="AI27" s="680">
        <v>0.7</v>
      </c>
      <c r="AJ27" s="680">
        <v>0.7</v>
      </c>
      <c r="AK27" s="680">
        <v>0.7</v>
      </c>
      <c r="AL27" s="680">
        <v>0.7</v>
      </c>
      <c r="AM27" s="680">
        <v>0.7</v>
      </c>
      <c r="AN27" s="680">
        <v>0.7</v>
      </c>
      <c r="AO27" s="680">
        <v>0.7</v>
      </c>
      <c r="AP27" s="680">
        <v>0.7</v>
      </c>
      <c r="AQ27" s="680">
        <v>0.7</v>
      </c>
      <c r="AR27" s="680">
        <v>0.7</v>
      </c>
      <c r="AS27" s="680">
        <v>0.7</v>
      </c>
      <c r="AT27" s="680">
        <v>0.7</v>
      </c>
      <c r="AU27" s="680">
        <v>0.7</v>
      </c>
      <c r="AV27" s="680">
        <v>0.7</v>
      </c>
      <c r="AW27" s="680"/>
      <c r="AX27" s="680">
        <v>0.7</v>
      </c>
      <c r="AY27" s="680">
        <v>0.7</v>
      </c>
      <c r="AZ27" s="680">
        <v>0.7</v>
      </c>
      <c r="BA27" s="680">
        <v>0.7</v>
      </c>
      <c r="BB27" s="680">
        <v>0.7</v>
      </c>
      <c r="BC27" s="680">
        <v>0.7</v>
      </c>
      <c r="BD27" s="680">
        <v>0.7</v>
      </c>
      <c r="BE27" s="680">
        <v>0.7</v>
      </c>
      <c r="BF27" s="680">
        <v>0.7</v>
      </c>
      <c r="BG27" s="680">
        <v>0.7</v>
      </c>
      <c r="BH27" s="680">
        <v>0.7</v>
      </c>
      <c r="BI27" s="680">
        <v>0.7</v>
      </c>
      <c r="BJ27" s="680">
        <v>0.7</v>
      </c>
      <c r="BK27" s="680">
        <v>0.7</v>
      </c>
      <c r="BL27" s="680">
        <v>0.7</v>
      </c>
      <c r="BM27" s="680">
        <v>0.7</v>
      </c>
      <c r="BN27" s="680">
        <v>0.7</v>
      </c>
      <c r="BO27" s="680">
        <v>0.7</v>
      </c>
      <c r="BP27" s="680">
        <v>0.7</v>
      </c>
      <c r="BQ27" s="680">
        <v>0.7</v>
      </c>
      <c r="BR27" s="680">
        <v>0.7</v>
      </c>
      <c r="BS27" s="680">
        <v>0.7</v>
      </c>
      <c r="BT27" s="680">
        <v>0.7</v>
      </c>
      <c r="BU27" s="680">
        <v>0.7</v>
      </c>
      <c r="BV27" s="680">
        <v>0.7</v>
      </c>
      <c r="BW27" s="680">
        <v>0.7</v>
      </c>
      <c r="BX27" s="680">
        <v>0.7</v>
      </c>
      <c r="BY27" s="680">
        <v>0.7</v>
      </c>
      <c r="BZ27" s="680">
        <v>0.7</v>
      </c>
      <c r="CA27" s="680">
        <v>0.7</v>
      </c>
      <c r="CB27" s="680"/>
      <c r="CC27" s="680">
        <v>0.7</v>
      </c>
      <c r="CD27" s="680">
        <v>0.7</v>
      </c>
      <c r="CE27" s="680">
        <v>0.7</v>
      </c>
      <c r="CF27" s="680">
        <v>0.7</v>
      </c>
      <c r="CG27" s="680">
        <v>0.7</v>
      </c>
      <c r="CH27" s="680">
        <v>0.7</v>
      </c>
      <c r="CI27" s="680">
        <v>0.7</v>
      </c>
      <c r="CJ27" s="680">
        <v>0.7</v>
      </c>
      <c r="CK27" s="680">
        <v>0.7</v>
      </c>
      <c r="CL27" s="680">
        <v>0.7</v>
      </c>
      <c r="CM27" s="680">
        <v>0.7</v>
      </c>
      <c r="CN27" s="680">
        <v>0.7</v>
      </c>
      <c r="CO27" s="680">
        <v>0.7</v>
      </c>
      <c r="CP27" s="680">
        <v>0.7</v>
      </c>
      <c r="CQ27" s="680">
        <v>0.7</v>
      </c>
      <c r="CR27" s="680">
        <v>0.7</v>
      </c>
      <c r="CS27" s="680">
        <v>0.7</v>
      </c>
      <c r="CT27" s="680">
        <v>0.7</v>
      </c>
      <c r="CU27" s="680">
        <v>0.7</v>
      </c>
      <c r="CV27" s="680">
        <v>0.7</v>
      </c>
      <c r="CW27" s="680">
        <v>0.7</v>
      </c>
      <c r="CX27" s="680">
        <v>0.7</v>
      </c>
      <c r="CY27" s="680">
        <v>0.7</v>
      </c>
      <c r="CZ27" s="680">
        <v>0.7</v>
      </c>
      <c r="DA27" s="680">
        <v>0.7</v>
      </c>
      <c r="DB27" s="680">
        <v>0.7</v>
      </c>
      <c r="DC27" s="680">
        <v>0.7</v>
      </c>
      <c r="DD27" s="680">
        <v>0.7</v>
      </c>
      <c r="DE27" s="680">
        <v>0.7</v>
      </c>
      <c r="DF27" s="680">
        <v>0.7</v>
      </c>
      <c r="DG27" s="680"/>
      <c r="DH27" s="679">
        <v>23100</v>
      </c>
      <c r="DI27" s="679">
        <v>23100</v>
      </c>
      <c r="DJ27" s="679">
        <v>23100</v>
      </c>
      <c r="DK27" s="679">
        <v>23100</v>
      </c>
      <c r="DL27" s="679">
        <v>23100</v>
      </c>
      <c r="DM27" s="679">
        <v>23100</v>
      </c>
      <c r="DN27" s="679">
        <v>23100</v>
      </c>
      <c r="DO27" s="679">
        <v>23100</v>
      </c>
      <c r="DP27" s="679">
        <v>23100</v>
      </c>
      <c r="DQ27" s="679">
        <v>23100</v>
      </c>
      <c r="DR27" s="679">
        <v>23100</v>
      </c>
      <c r="DS27" s="679">
        <v>23100</v>
      </c>
      <c r="DT27" s="679">
        <v>23100</v>
      </c>
      <c r="DU27" s="679">
        <v>23100</v>
      </c>
      <c r="DV27" s="679">
        <v>23100</v>
      </c>
      <c r="DW27" s="679">
        <v>23100</v>
      </c>
      <c r="DX27" s="679">
        <v>23100</v>
      </c>
      <c r="DY27" s="679">
        <v>23100</v>
      </c>
      <c r="DZ27" s="679">
        <v>23100</v>
      </c>
      <c r="EA27" s="679">
        <v>23100</v>
      </c>
      <c r="EB27" s="679">
        <v>23100</v>
      </c>
      <c r="EC27" s="679">
        <v>23100</v>
      </c>
      <c r="ED27" s="679">
        <v>23100</v>
      </c>
      <c r="EE27" s="679">
        <v>23100</v>
      </c>
      <c r="EF27" s="679">
        <v>23100</v>
      </c>
      <c r="EG27" s="679">
        <v>23100</v>
      </c>
      <c r="EH27" s="679">
        <v>23100</v>
      </c>
      <c r="EI27" s="679">
        <v>23100</v>
      </c>
      <c r="EJ27" s="679">
        <v>23100</v>
      </c>
      <c r="EK27" s="679">
        <v>23100</v>
      </c>
      <c r="EL27" s="680"/>
      <c r="EM27" s="679">
        <v>0</v>
      </c>
      <c r="EN27" s="679">
        <v>0</v>
      </c>
      <c r="EO27" s="679">
        <v>0</v>
      </c>
      <c r="EP27" s="679">
        <v>0</v>
      </c>
      <c r="EQ27" s="679">
        <v>0</v>
      </c>
      <c r="ER27" s="679">
        <v>0</v>
      </c>
      <c r="ES27" s="679">
        <v>0</v>
      </c>
      <c r="ET27" s="679">
        <v>0</v>
      </c>
      <c r="EU27" s="679">
        <v>0</v>
      </c>
      <c r="EV27" s="679">
        <v>0</v>
      </c>
      <c r="EW27" s="679">
        <v>0</v>
      </c>
      <c r="EX27" s="679">
        <v>0</v>
      </c>
      <c r="EY27" s="679">
        <v>0</v>
      </c>
      <c r="EZ27" s="679">
        <v>0</v>
      </c>
      <c r="FA27" s="679">
        <v>0</v>
      </c>
      <c r="FB27" s="679">
        <v>0</v>
      </c>
      <c r="FC27" s="679">
        <v>0</v>
      </c>
      <c r="FD27" s="679">
        <v>0</v>
      </c>
      <c r="FE27" s="679">
        <v>0</v>
      </c>
      <c r="FF27" s="679">
        <v>0</v>
      </c>
      <c r="FG27" s="679">
        <v>0</v>
      </c>
      <c r="FH27" s="679">
        <v>0</v>
      </c>
      <c r="FI27" s="679">
        <v>0</v>
      </c>
      <c r="FJ27" s="679">
        <v>0</v>
      </c>
      <c r="FK27" s="679">
        <v>0</v>
      </c>
      <c r="FL27" s="679">
        <v>0</v>
      </c>
      <c r="FM27" s="679">
        <v>0</v>
      </c>
      <c r="FN27" s="679">
        <v>0</v>
      </c>
      <c r="FO27" s="679">
        <v>0</v>
      </c>
      <c r="FP27" s="679">
        <v>0</v>
      </c>
    </row>
    <row r="28" spans="1:172" x14ac:dyDescent="0.2">
      <c r="A28" s="678">
        <v>25</v>
      </c>
      <c r="B28" s="678" t="s">
        <v>210</v>
      </c>
      <c r="C28" s="678" t="s">
        <v>24</v>
      </c>
      <c r="D28" s="686">
        <v>38718</v>
      </c>
      <c r="E28" s="678">
        <v>0</v>
      </c>
      <c r="F28" s="678">
        <v>15</v>
      </c>
      <c r="G28" s="685">
        <v>0</v>
      </c>
      <c r="H28" s="684">
        <v>0</v>
      </c>
      <c r="I28" s="678">
        <v>229</v>
      </c>
      <c r="J28" s="678">
        <v>1</v>
      </c>
      <c r="K28" s="678">
        <v>1</v>
      </c>
      <c r="L28" s="683">
        <v>0</v>
      </c>
      <c r="M28" s="678">
        <v>9</v>
      </c>
      <c r="N28" s="678">
        <v>1965</v>
      </c>
      <c r="O28" s="682">
        <v>0.72787500000000005</v>
      </c>
      <c r="P28" s="680">
        <v>0.31</v>
      </c>
      <c r="Q28" s="684">
        <v>7.0800000000000004E-3</v>
      </c>
      <c r="R28" s="684">
        <v>9.6530000000000005E-2</v>
      </c>
      <c r="S28" s="680">
        <v>1</v>
      </c>
      <c r="T28" s="680">
        <v>1</v>
      </c>
      <c r="U28" s="680">
        <v>1</v>
      </c>
      <c r="V28" s="680">
        <v>1</v>
      </c>
      <c r="W28" s="680">
        <v>1</v>
      </c>
      <c r="X28" s="680">
        <v>1</v>
      </c>
      <c r="Y28" s="680">
        <v>1</v>
      </c>
      <c r="Z28" s="680">
        <v>1</v>
      </c>
      <c r="AA28" s="680">
        <v>1</v>
      </c>
      <c r="AB28" s="680">
        <v>1</v>
      </c>
      <c r="AC28" s="680">
        <v>1</v>
      </c>
      <c r="AD28" s="680">
        <v>1</v>
      </c>
      <c r="AE28" s="680">
        <v>1</v>
      </c>
      <c r="AF28" s="680">
        <v>1</v>
      </c>
      <c r="AG28" s="680">
        <v>1</v>
      </c>
      <c r="AH28" s="680">
        <v>1</v>
      </c>
      <c r="AI28" s="680">
        <v>1</v>
      </c>
      <c r="AJ28" s="680">
        <v>1</v>
      </c>
      <c r="AK28" s="680">
        <v>1</v>
      </c>
      <c r="AL28" s="680">
        <v>1</v>
      </c>
      <c r="AM28" s="680">
        <v>1</v>
      </c>
      <c r="AN28" s="680">
        <v>1</v>
      </c>
      <c r="AO28" s="680">
        <v>1</v>
      </c>
      <c r="AP28" s="680">
        <v>1</v>
      </c>
      <c r="AQ28" s="680">
        <v>1</v>
      </c>
      <c r="AR28" s="680">
        <v>1</v>
      </c>
      <c r="AS28" s="680">
        <v>1</v>
      </c>
      <c r="AT28" s="680">
        <v>1</v>
      </c>
      <c r="AU28" s="680">
        <v>1</v>
      </c>
      <c r="AV28" s="680">
        <v>1</v>
      </c>
      <c r="AW28" s="680"/>
      <c r="AX28" s="680">
        <v>1</v>
      </c>
      <c r="AY28" s="680">
        <v>1</v>
      </c>
      <c r="AZ28" s="680">
        <v>1</v>
      </c>
      <c r="BA28" s="680">
        <v>1</v>
      </c>
      <c r="BB28" s="680">
        <v>1</v>
      </c>
      <c r="BC28" s="680">
        <v>1</v>
      </c>
      <c r="BD28" s="680">
        <v>1</v>
      </c>
      <c r="BE28" s="680">
        <v>1</v>
      </c>
      <c r="BF28" s="680">
        <v>1</v>
      </c>
      <c r="BG28" s="680">
        <v>1</v>
      </c>
      <c r="BH28" s="680">
        <v>1</v>
      </c>
      <c r="BI28" s="680">
        <v>1</v>
      </c>
      <c r="BJ28" s="680">
        <v>1</v>
      </c>
      <c r="BK28" s="680">
        <v>1</v>
      </c>
      <c r="BL28" s="680">
        <v>1</v>
      </c>
      <c r="BM28" s="680">
        <v>1</v>
      </c>
      <c r="BN28" s="680">
        <v>1</v>
      </c>
      <c r="BO28" s="680">
        <v>1</v>
      </c>
      <c r="BP28" s="680">
        <v>1</v>
      </c>
      <c r="BQ28" s="680">
        <v>1</v>
      </c>
      <c r="BR28" s="680">
        <v>1</v>
      </c>
      <c r="BS28" s="680">
        <v>1</v>
      </c>
      <c r="BT28" s="680">
        <v>1</v>
      </c>
      <c r="BU28" s="680">
        <v>1</v>
      </c>
      <c r="BV28" s="680">
        <v>1</v>
      </c>
      <c r="BW28" s="680">
        <v>1</v>
      </c>
      <c r="BX28" s="680">
        <v>1</v>
      </c>
      <c r="BY28" s="680">
        <v>1</v>
      </c>
      <c r="BZ28" s="680">
        <v>1</v>
      </c>
      <c r="CA28" s="680">
        <v>1</v>
      </c>
      <c r="CB28" s="680"/>
      <c r="CC28" s="680">
        <v>1</v>
      </c>
      <c r="CD28" s="680">
        <v>1</v>
      </c>
      <c r="CE28" s="680">
        <v>1</v>
      </c>
      <c r="CF28" s="680">
        <v>1</v>
      </c>
      <c r="CG28" s="680">
        <v>1</v>
      </c>
      <c r="CH28" s="680">
        <v>1</v>
      </c>
      <c r="CI28" s="680">
        <v>1</v>
      </c>
      <c r="CJ28" s="680">
        <v>1</v>
      </c>
      <c r="CK28" s="680">
        <v>1</v>
      </c>
      <c r="CL28" s="680">
        <v>1</v>
      </c>
      <c r="CM28" s="680">
        <v>1</v>
      </c>
      <c r="CN28" s="680">
        <v>1</v>
      </c>
      <c r="CO28" s="680">
        <v>1</v>
      </c>
      <c r="CP28" s="680">
        <v>1</v>
      </c>
      <c r="CQ28" s="680">
        <v>1</v>
      </c>
      <c r="CR28" s="680">
        <v>1</v>
      </c>
      <c r="CS28" s="680">
        <v>1</v>
      </c>
      <c r="CT28" s="680">
        <v>1</v>
      </c>
      <c r="CU28" s="680">
        <v>1</v>
      </c>
      <c r="CV28" s="680">
        <v>1</v>
      </c>
      <c r="CW28" s="680">
        <v>1</v>
      </c>
      <c r="CX28" s="680">
        <v>1</v>
      </c>
      <c r="CY28" s="680">
        <v>1</v>
      </c>
      <c r="CZ28" s="680">
        <v>1</v>
      </c>
      <c r="DA28" s="680">
        <v>1</v>
      </c>
      <c r="DB28" s="680">
        <v>1</v>
      </c>
      <c r="DC28" s="680">
        <v>1</v>
      </c>
      <c r="DD28" s="680">
        <v>1</v>
      </c>
      <c r="DE28" s="680">
        <v>1</v>
      </c>
      <c r="DF28" s="680">
        <v>1</v>
      </c>
      <c r="DG28" s="680"/>
      <c r="DH28" s="679">
        <v>10800</v>
      </c>
      <c r="DI28" s="679">
        <v>10800</v>
      </c>
      <c r="DJ28" s="679">
        <v>10800</v>
      </c>
      <c r="DK28" s="679">
        <v>10800</v>
      </c>
      <c r="DL28" s="679">
        <v>10800</v>
      </c>
      <c r="DM28" s="679">
        <v>10800</v>
      </c>
      <c r="DN28" s="679">
        <v>10800</v>
      </c>
      <c r="DO28" s="679">
        <v>10800</v>
      </c>
      <c r="DP28" s="679">
        <v>10800</v>
      </c>
      <c r="DQ28" s="679">
        <v>10800</v>
      </c>
      <c r="DR28" s="679">
        <v>10800</v>
      </c>
      <c r="DS28" s="679">
        <v>10800</v>
      </c>
      <c r="DT28" s="679">
        <v>10800</v>
      </c>
      <c r="DU28" s="679">
        <v>10800</v>
      </c>
      <c r="DV28" s="679">
        <v>10800</v>
      </c>
      <c r="DW28" s="679">
        <v>10800</v>
      </c>
      <c r="DX28" s="679">
        <v>10800</v>
      </c>
      <c r="DY28" s="679">
        <v>10800</v>
      </c>
      <c r="DZ28" s="679">
        <v>10800</v>
      </c>
      <c r="EA28" s="679">
        <v>10800</v>
      </c>
      <c r="EB28" s="679">
        <v>10800</v>
      </c>
      <c r="EC28" s="679">
        <v>10800</v>
      </c>
      <c r="ED28" s="679">
        <v>10800</v>
      </c>
      <c r="EE28" s="679">
        <v>10800</v>
      </c>
      <c r="EF28" s="679">
        <v>10800</v>
      </c>
      <c r="EG28" s="679">
        <v>10800</v>
      </c>
      <c r="EH28" s="679">
        <v>10800</v>
      </c>
      <c r="EI28" s="679">
        <v>10800</v>
      </c>
      <c r="EJ28" s="679">
        <v>10800</v>
      </c>
      <c r="EK28" s="679">
        <v>10800</v>
      </c>
      <c r="EL28" s="680"/>
      <c r="EM28" s="679">
        <v>0</v>
      </c>
      <c r="EN28" s="679">
        <v>0</v>
      </c>
      <c r="EO28" s="679">
        <v>0</v>
      </c>
      <c r="EP28" s="679">
        <v>0</v>
      </c>
      <c r="EQ28" s="679">
        <v>0</v>
      </c>
      <c r="ER28" s="679">
        <v>0</v>
      </c>
      <c r="ES28" s="679">
        <v>0</v>
      </c>
      <c r="ET28" s="679">
        <v>0</v>
      </c>
      <c r="EU28" s="679">
        <v>0</v>
      </c>
      <c r="EV28" s="679">
        <v>0</v>
      </c>
      <c r="EW28" s="679">
        <v>0</v>
      </c>
      <c r="EX28" s="679">
        <v>0</v>
      </c>
      <c r="EY28" s="679">
        <v>0</v>
      </c>
      <c r="EZ28" s="679">
        <v>0</v>
      </c>
      <c r="FA28" s="679">
        <v>0</v>
      </c>
      <c r="FB28" s="679">
        <v>0</v>
      </c>
      <c r="FC28" s="679">
        <v>0</v>
      </c>
      <c r="FD28" s="679">
        <v>0</v>
      </c>
      <c r="FE28" s="679">
        <v>0</v>
      </c>
      <c r="FF28" s="679">
        <v>0</v>
      </c>
      <c r="FG28" s="679">
        <v>0</v>
      </c>
      <c r="FH28" s="679">
        <v>0</v>
      </c>
      <c r="FI28" s="679">
        <v>0</v>
      </c>
      <c r="FJ28" s="679">
        <v>0</v>
      </c>
      <c r="FK28" s="679">
        <v>0</v>
      </c>
      <c r="FL28" s="679">
        <v>0</v>
      </c>
      <c r="FM28" s="679">
        <v>0</v>
      </c>
      <c r="FN28" s="679">
        <v>0</v>
      </c>
      <c r="FO28" s="679">
        <v>0</v>
      </c>
      <c r="FP28" s="679">
        <v>0</v>
      </c>
    </row>
    <row r="29" spans="1:172" x14ac:dyDescent="0.2">
      <c r="A29" s="678">
        <v>26</v>
      </c>
      <c r="B29" s="678" t="s">
        <v>211</v>
      </c>
      <c r="C29" s="678" t="s">
        <v>25</v>
      </c>
      <c r="D29" s="686">
        <v>38718</v>
      </c>
      <c r="E29" s="678">
        <v>0</v>
      </c>
      <c r="F29" s="678">
        <v>5</v>
      </c>
      <c r="G29" s="685">
        <v>0</v>
      </c>
      <c r="H29" s="684">
        <v>0</v>
      </c>
      <c r="I29" s="678">
        <v>0</v>
      </c>
      <c r="J29" s="678">
        <v>1</v>
      </c>
      <c r="K29" s="678">
        <v>1</v>
      </c>
      <c r="L29" s="683">
        <v>0</v>
      </c>
      <c r="M29" s="678">
        <v>9</v>
      </c>
      <c r="N29" s="678">
        <v>2003</v>
      </c>
      <c r="O29" s="682">
        <v>0.64375000000000004</v>
      </c>
      <c r="P29" s="680">
        <v>0.83</v>
      </c>
      <c r="Q29" s="684">
        <v>3.9260000000000003E-2</v>
      </c>
      <c r="R29" s="684">
        <v>0.38935999999999998</v>
      </c>
      <c r="S29" s="680">
        <v>1</v>
      </c>
      <c r="T29" s="680">
        <v>1</v>
      </c>
      <c r="U29" s="680">
        <v>1</v>
      </c>
      <c r="V29" s="680">
        <v>1</v>
      </c>
      <c r="W29" s="680">
        <v>1</v>
      </c>
      <c r="X29" s="680">
        <v>1</v>
      </c>
      <c r="Y29" s="680">
        <v>1</v>
      </c>
      <c r="Z29" s="680">
        <v>1</v>
      </c>
      <c r="AA29" s="680">
        <v>1</v>
      </c>
      <c r="AB29" s="680">
        <v>1</v>
      </c>
      <c r="AC29" s="680">
        <v>1</v>
      </c>
      <c r="AD29" s="680">
        <v>1</v>
      </c>
      <c r="AE29" s="680">
        <v>1</v>
      </c>
      <c r="AF29" s="680">
        <v>1</v>
      </c>
      <c r="AG29" s="680">
        <v>1</v>
      </c>
      <c r="AH29" s="680">
        <v>1</v>
      </c>
      <c r="AI29" s="680">
        <v>1</v>
      </c>
      <c r="AJ29" s="680">
        <v>1</v>
      </c>
      <c r="AK29" s="680">
        <v>1</v>
      </c>
      <c r="AL29" s="680">
        <v>1</v>
      </c>
      <c r="AM29" s="680">
        <v>1</v>
      </c>
      <c r="AN29" s="680">
        <v>1</v>
      </c>
      <c r="AO29" s="680">
        <v>1</v>
      </c>
      <c r="AP29" s="680">
        <v>1</v>
      </c>
      <c r="AQ29" s="680">
        <v>1</v>
      </c>
      <c r="AR29" s="680">
        <v>1</v>
      </c>
      <c r="AS29" s="680">
        <v>1</v>
      </c>
      <c r="AT29" s="680">
        <v>1</v>
      </c>
      <c r="AU29" s="680">
        <v>1</v>
      </c>
      <c r="AV29" s="680">
        <v>1</v>
      </c>
      <c r="AW29" s="680"/>
      <c r="AX29" s="680">
        <v>1</v>
      </c>
      <c r="AY29" s="680">
        <v>1</v>
      </c>
      <c r="AZ29" s="680">
        <v>1</v>
      </c>
      <c r="BA29" s="680">
        <v>1</v>
      </c>
      <c r="BB29" s="680">
        <v>1</v>
      </c>
      <c r="BC29" s="680">
        <v>1</v>
      </c>
      <c r="BD29" s="680">
        <v>1</v>
      </c>
      <c r="BE29" s="680">
        <v>1</v>
      </c>
      <c r="BF29" s="680">
        <v>1</v>
      </c>
      <c r="BG29" s="680">
        <v>1</v>
      </c>
      <c r="BH29" s="680">
        <v>1</v>
      </c>
      <c r="BI29" s="680">
        <v>1</v>
      </c>
      <c r="BJ29" s="680">
        <v>1</v>
      </c>
      <c r="BK29" s="680">
        <v>1</v>
      </c>
      <c r="BL29" s="680">
        <v>1</v>
      </c>
      <c r="BM29" s="680">
        <v>1</v>
      </c>
      <c r="BN29" s="680">
        <v>1</v>
      </c>
      <c r="BO29" s="680">
        <v>1</v>
      </c>
      <c r="BP29" s="680">
        <v>1</v>
      </c>
      <c r="BQ29" s="680">
        <v>1</v>
      </c>
      <c r="BR29" s="680">
        <v>1</v>
      </c>
      <c r="BS29" s="680">
        <v>1</v>
      </c>
      <c r="BT29" s="680">
        <v>1</v>
      </c>
      <c r="BU29" s="680">
        <v>1</v>
      </c>
      <c r="BV29" s="680">
        <v>1</v>
      </c>
      <c r="BW29" s="680">
        <v>1</v>
      </c>
      <c r="BX29" s="680">
        <v>1</v>
      </c>
      <c r="BY29" s="680">
        <v>1</v>
      </c>
      <c r="BZ29" s="680">
        <v>1</v>
      </c>
      <c r="CA29" s="680">
        <v>1</v>
      </c>
      <c r="CB29" s="680"/>
      <c r="CC29" s="680">
        <v>1</v>
      </c>
      <c r="CD29" s="680">
        <v>1</v>
      </c>
      <c r="CE29" s="680">
        <v>1</v>
      </c>
      <c r="CF29" s="680">
        <v>1</v>
      </c>
      <c r="CG29" s="680">
        <v>1</v>
      </c>
      <c r="CH29" s="680">
        <v>1</v>
      </c>
      <c r="CI29" s="680">
        <v>1</v>
      </c>
      <c r="CJ29" s="680">
        <v>1</v>
      </c>
      <c r="CK29" s="680">
        <v>1</v>
      </c>
      <c r="CL29" s="680">
        <v>1</v>
      </c>
      <c r="CM29" s="680">
        <v>1</v>
      </c>
      <c r="CN29" s="680">
        <v>1</v>
      </c>
      <c r="CO29" s="680">
        <v>1</v>
      </c>
      <c r="CP29" s="680">
        <v>1</v>
      </c>
      <c r="CQ29" s="680">
        <v>1</v>
      </c>
      <c r="CR29" s="680">
        <v>1</v>
      </c>
      <c r="CS29" s="680">
        <v>1</v>
      </c>
      <c r="CT29" s="680">
        <v>1</v>
      </c>
      <c r="CU29" s="680">
        <v>1</v>
      </c>
      <c r="CV29" s="680">
        <v>1</v>
      </c>
      <c r="CW29" s="680">
        <v>1</v>
      </c>
      <c r="CX29" s="680">
        <v>1</v>
      </c>
      <c r="CY29" s="680">
        <v>1</v>
      </c>
      <c r="CZ29" s="680">
        <v>1</v>
      </c>
      <c r="DA29" s="680">
        <v>1</v>
      </c>
      <c r="DB29" s="680">
        <v>1</v>
      </c>
      <c r="DC29" s="680">
        <v>1</v>
      </c>
      <c r="DD29" s="680">
        <v>1</v>
      </c>
      <c r="DE29" s="680">
        <v>1</v>
      </c>
      <c r="DF29" s="680">
        <v>1</v>
      </c>
      <c r="DG29" s="680"/>
      <c r="DH29" s="679">
        <v>9000</v>
      </c>
      <c r="DI29" s="679">
        <v>9000</v>
      </c>
      <c r="DJ29" s="679">
        <v>9000</v>
      </c>
      <c r="DK29" s="679">
        <v>9000</v>
      </c>
      <c r="DL29" s="679">
        <v>9000</v>
      </c>
      <c r="DM29" s="679">
        <v>9000</v>
      </c>
      <c r="DN29" s="679">
        <v>9000</v>
      </c>
      <c r="DO29" s="679">
        <v>9000</v>
      </c>
      <c r="DP29" s="679">
        <v>9000</v>
      </c>
      <c r="DQ29" s="679">
        <v>9000</v>
      </c>
      <c r="DR29" s="679">
        <v>9000</v>
      </c>
      <c r="DS29" s="679">
        <v>9000</v>
      </c>
      <c r="DT29" s="679">
        <v>9000</v>
      </c>
      <c r="DU29" s="679">
        <v>9000</v>
      </c>
      <c r="DV29" s="679">
        <v>9000</v>
      </c>
      <c r="DW29" s="679">
        <v>9000</v>
      </c>
      <c r="DX29" s="679">
        <v>9000</v>
      </c>
      <c r="DY29" s="679">
        <v>9000</v>
      </c>
      <c r="DZ29" s="679">
        <v>9000</v>
      </c>
      <c r="EA29" s="679">
        <v>9000</v>
      </c>
      <c r="EB29" s="679">
        <v>9000</v>
      </c>
      <c r="EC29" s="679">
        <v>9000</v>
      </c>
      <c r="ED29" s="679">
        <v>9000</v>
      </c>
      <c r="EE29" s="679">
        <v>9000</v>
      </c>
      <c r="EF29" s="679">
        <v>9000</v>
      </c>
      <c r="EG29" s="679">
        <v>9000</v>
      </c>
      <c r="EH29" s="679">
        <v>9000</v>
      </c>
      <c r="EI29" s="679">
        <v>9000</v>
      </c>
      <c r="EJ29" s="679">
        <v>9000</v>
      </c>
      <c r="EK29" s="679">
        <v>9000</v>
      </c>
      <c r="EL29" s="680"/>
      <c r="EM29" s="679">
        <v>0</v>
      </c>
      <c r="EN29" s="679">
        <v>0</v>
      </c>
      <c r="EO29" s="679">
        <v>0</v>
      </c>
      <c r="EP29" s="679">
        <v>0</v>
      </c>
      <c r="EQ29" s="679">
        <v>0</v>
      </c>
      <c r="ER29" s="679">
        <v>0</v>
      </c>
      <c r="ES29" s="679">
        <v>0</v>
      </c>
      <c r="ET29" s="679">
        <v>0</v>
      </c>
      <c r="EU29" s="679">
        <v>0</v>
      </c>
      <c r="EV29" s="679">
        <v>0</v>
      </c>
      <c r="EW29" s="679">
        <v>0</v>
      </c>
      <c r="EX29" s="679">
        <v>0</v>
      </c>
      <c r="EY29" s="679">
        <v>0</v>
      </c>
      <c r="EZ29" s="679">
        <v>0</v>
      </c>
      <c r="FA29" s="679">
        <v>0</v>
      </c>
      <c r="FB29" s="679">
        <v>0</v>
      </c>
      <c r="FC29" s="679">
        <v>0</v>
      </c>
      <c r="FD29" s="679">
        <v>0</v>
      </c>
      <c r="FE29" s="679">
        <v>0</v>
      </c>
      <c r="FF29" s="679">
        <v>0</v>
      </c>
      <c r="FG29" s="679">
        <v>0</v>
      </c>
      <c r="FH29" s="679">
        <v>0</v>
      </c>
      <c r="FI29" s="679">
        <v>0</v>
      </c>
      <c r="FJ29" s="679">
        <v>0</v>
      </c>
      <c r="FK29" s="679">
        <v>0</v>
      </c>
      <c r="FL29" s="679">
        <v>0</v>
      </c>
      <c r="FM29" s="679">
        <v>0</v>
      </c>
      <c r="FN29" s="679">
        <v>0</v>
      </c>
      <c r="FO29" s="679">
        <v>0</v>
      </c>
      <c r="FP29" s="679">
        <v>0</v>
      </c>
    </row>
    <row r="30" spans="1:172" x14ac:dyDescent="0.2">
      <c r="A30" s="678">
        <v>27</v>
      </c>
      <c r="B30" s="678" t="s">
        <v>53</v>
      </c>
      <c r="C30" s="678" t="s">
        <v>41</v>
      </c>
      <c r="D30" s="686">
        <v>38718</v>
      </c>
      <c r="E30" s="678">
        <v>0</v>
      </c>
      <c r="F30" s="678">
        <v>9</v>
      </c>
      <c r="G30" s="685">
        <v>0</v>
      </c>
      <c r="H30" s="684">
        <v>0</v>
      </c>
      <c r="I30" s="678">
        <v>0</v>
      </c>
      <c r="J30" s="678">
        <v>1</v>
      </c>
      <c r="K30" s="678">
        <v>1</v>
      </c>
      <c r="L30" s="683">
        <v>0</v>
      </c>
      <c r="M30" s="678">
        <v>18</v>
      </c>
      <c r="N30" s="678">
        <v>2006</v>
      </c>
      <c r="O30" s="682">
        <v>0.82552083333333348</v>
      </c>
      <c r="P30" s="680">
        <v>0</v>
      </c>
      <c r="Q30" s="684">
        <v>0</v>
      </c>
      <c r="R30" s="684">
        <v>0</v>
      </c>
      <c r="S30" s="680">
        <v>0</v>
      </c>
      <c r="T30" s="680">
        <v>0</v>
      </c>
      <c r="U30" s="680">
        <v>0</v>
      </c>
      <c r="V30" s="680">
        <v>0</v>
      </c>
      <c r="W30" s="680">
        <v>0</v>
      </c>
      <c r="X30" s="680">
        <v>0</v>
      </c>
      <c r="Y30" s="680">
        <v>0</v>
      </c>
      <c r="Z30" s="680">
        <v>0</v>
      </c>
      <c r="AA30" s="680">
        <v>0</v>
      </c>
      <c r="AB30" s="680">
        <v>0</v>
      </c>
      <c r="AC30" s="680">
        <v>0</v>
      </c>
      <c r="AD30" s="680">
        <v>0</v>
      </c>
      <c r="AE30" s="680">
        <v>0</v>
      </c>
      <c r="AF30" s="680">
        <v>0</v>
      </c>
      <c r="AG30" s="680">
        <v>0</v>
      </c>
      <c r="AH30" s="680">
        <v>0</v>
      </c>
      <c r="AI30" s="680">
        <v>0</v>
      </c>
      <c r="AJ30" s="680">
        <v>0</v>
      </c>
      <c r="AK30" s="680">
        <v>0</v>
      </c>
      <c r="AL30" s="680">
        <v>0</v>
      </c>
      <c r="AM30" s="680">
        <v>0</v>
      </c>
      <c r="AN30" s="680">
        <v>0</v>
      </c>
      <c r="AO30" s="680">
        <v>0</v>
      </c>
      <c r="AP30" s="680">
        <v>0</v>
      </c>
      <c r="AQ30" s="680">
        <v>0</v>
      </c>
      <c r="AR30" s="680">
        <v>0</v>
      </c>
      <c r="AS30" s="680">
        <v>0</v>
      </c>
      <c r="AT30" s="680">
        <v>0</v>
      </c>
      <c r="AU30" s="680">
        <v>0</v>
      </c>
      <c r="AV30" s="680">
        <v>0</v>
      </c>
      <c r="AW30" s="680"/>
      <c r="AX30" s="680">
        <v>0</v>
      </c>
      <c r="AY30" s="680">
        <v>0</v>
      </c>
      <c r="AZ30" s="680">
        <v>0</v>
      </c>
      <c r="BA30" s="680">
        <v>0</v>
      </c>
      <c r="BB30" s="680">
        <v>0</v>
      </c>
      <c r="BC30" s="680">
        <v>0</v>
      </c>
      <c r="BD30" s="680">
        <v>0</v>
      </c>
      <c r="BE30" s="680">
        <v>0</v>
      </c>
      <c r="BF30" s="680">
        <v>0</v>
      </c>
      <c r="BG30" s="680">
        <v>0</v>
      </c>
      <c r="BH30" s="680">
        <v>0</v>
      </c>
      <c r="BI30" s="680">
        <v>0</v>
      </c>
      <c r="BJ30" s="680">
        <v>0</v>
      </c>
      <c r="BK30" s="680">
        <v>0</v>
      </c>
      <c r="BL30" s="680">
        <v>0</v>
      </c>
      <c r="BM30" s="680">
        <v>0</v>
      </c>
      <c r="BN30" s="680">
        <v>0</v>
      </c>
      <c r="BO30" s="680">
        <v>0</v>
      </c>
      <c r="BP30" s="680">
        <v>0</v>
      </c>
      <c r="BQ30" s="680">
        <v>0</v>
      </c>
      <c r="BR30" s="680">
        <v>0</v>
      </c>
      <c r="BS30" s="680">
        <v>0</v>
      </c>
      <c r="BT30" s="680">
        <v>0</v>
      </c>
      <c r="BU30" s="680">
        <v>0</v>
      </c>
      <c r="BV30" s="680">
        <v>0</v>
      </c>
      <c r="BW30" s="680">
        <v>0</v>
      </c>
      <c r="BX30" s="680">
        <v>0</v>
      </c>
      <c r="BY30" s="680">
        <v>0</v>
      </c>
      <c r="BZ30" s="680">
        <v>0</v>
      </c>
      <c r="CA30" s="680">
        <v>0</v>
      </c>
      <c r="CB30" s="680"/>
      <c r="CC30" s="680">
        <v>0</v>
      </c>
      <c r="CD30" s="680">
        <v>0</v>
      </c>
      <c r="CE30" s="680">
        <v>0</v>
      </c>
      <c r="CF30" s="680">
        <v>0</v>
      </c>
      <c r="CG30" s="680">
        <v>0</v>
      </c>
      <c r="CH30" s="680">
        <v>0</v>
      </c>
      <c r="CI30" s="680">
        <v>0</v>
      </c>
      <c r="CJ30" s="680">
        <v>0</v>
      </c>
      <c r="CK30" s="680">
        <v>0</v>
      </c>
      <c r="CL30" s="680">
        <v>0</v>
      </c>
      <c r="CM30" s="680">
        <v>0</v>
      </c>
      <c r="CN30" s="680">
        <v>0</v>
      </c>
      <c r="CO30" s="680">
        <v>0</v>
      </c>
      <c r="CP30" s="680">
        <v>0</v>
      </c>
      <c r="CQ30" s="680">
        <v>0</v>
      </c>
      <c r="CR30" s="680">
        <v>0</v>
      </c>
      <c r="CS30" s="680">
        <v>0</v>
      </c>
      <c r="CT30" s="680">
        <v>0</v>
      </c>
      <c r="CU30" s="680">
        <v>0</v>
      </c>
      <c r="CV30" s="680">
        <v>0</v>
      </c>
      <c r="CW30" s="680">
        <v>0</v>
      </c>
      <c r="CX30" s="680">
        <v>0</v>
      </c>
      <c r="CY30" s="680">
        <v>0</v>
      </c>
      <c r="CZ30" s="680">
        <v>0</v>
      </c>
      <c r="DA30" s="680">
        <v>0</v>
      </c>
      <c r="DB30" s="680">
        <v>0</v>
      </c>
      <c r="DC30" s="680">
        <v>0</v>
      </c>
      <c r="DD30" s="680">
        <v>0</v>
      </c>
      <c r="DE30" s="680">
        <v>0</v>
      </c>
      <c r="DF30" s="680">
        <v>0</v>
      </c>
      <c r="DG30" s="680"/>
      <c r="DH30" s="679">
        <v>0</v>
      </c>
      <c r="DI30" s="679">
        <v>0</v>
      </c>
      <c r="DJ30" s="679">
        <v>0</v>
      </c>
      <c r="DK30" s="679">
        <v>0</v>
      </c>
      <c r="DL30" s="679">
        <v>0</v>
      </c>
      <c r="DM30" s="679">
        <v>0</v>
      </c>
      <c r="DN30" s="679">
        <v>0</v>
      </c>
      <c r="DO30" s="679">
        <v>0</v>
      </c>
      <c r="DP30" s="679">
        <v>0</v>
      </c>
      <c r="DQ30" s="679">
        <v>0</v>
      </c>
      <c r="DR30" s="679">
        <v>0</v>
      </c>
      <c r="DS30" s="679">
        <v>0</v>
      </c>
      <c r="DT30" s="679">
        <v>0</v>
      </c>
      <c r="DU30" s="679">
        <v>0</v>
      </c>
      <c r="DV30" s="679">
        <v>0</v>
      </c>
      <c r="DW30" s="679">
        <v>0</v>
      </c>
      <c r="DX30" s="679">
        <v>0</v>
      </c>
      <c r="DY30" s="679">
        <v>0</v>
      </c>
      <c r="DZ30" s="679">
        <v>0</v>
      </c>
      <c r="EA30" s="679">
        <v>0</v>
      </c>
      <c r="EB30" s="679">
        <v>0</v>
      </c>
      <c r="EC30" s="679">
        <v>0</v>
      </c>
      <c r="ED30" s="679">
        <v>0</v>
      </c>
      <c r="EE30" s="679">
        <v>0</v>
      </c>
      <c r="EF30" s="679">
        <v>0</v>
      </c>
      <c r="EG30" s="679">
        <v>0</v>
      </c>
      <c r="EH30" s="679">
        <v>0</v>
      </c>
      <c r="EI30" s="679">
        <v>0</v>
      </c>
      <c r="EJ30" s="679">
        <v>0</v>
      </c>
      <c r="EK30" s="679">
        <v>0</v>
      </c>
      <c r="EL30" s="680"/>
      <c r="EM30" s="679">
        <v>0</v>
      </c>
      <c r="EN30" s="679">
        <v>0</v>
      </c>
      <c r="EO30" s="679">
        <v>0</v>
      </c>
      <c r="EP30" s="679">
        <v>0</v>
      </c>
      <c r="EQ30" s="679">
        <v>0</v>
      </c>
      <c r="ER30" s="679">
        <v>0</v>
      </c>
      <c r="ES30" s="679">
        <v>0</v>
      </c>
      <c r="ET30" s="679">
        <v>0</v>
      </c>
      <c r="EU30" s="679">
        <v>0</v>
      </c>
      <c r="EV30" s="679">
        <v>0</v>
      </c>
      <c r="EW30" s="679">
        <v>0</v>
      </c>
      <c r="EX30" s="679">
        <v>0</v>
      </c>
      <c r="EY30" s="679">
        <v>0</v>
      </c>
      <c r="EZ30" s="679">
        <v>0</v>
      </c>
      <c r="FA30" s="679">
        <v>0</v>
      </c>
      <c r="FB30" s="679">
        <v>0</v>
      </c>
      <c r="FC30" s="679">
        <v>0</v>
      </c>
      <c r="FD30" s="679">
        <v>0</v>
      </c>
      <c r="FE30" s="679">
        <v>0</v>
      </c>
      <c r="FF30" s="679">
        <v>0</v>
      </c>
      <c r="FG30" s="679">
        <v>0</v>
      </c>
      <c r="FH30" s="679">
        <v>0</v>
      </c>
      <c r="FI30" s="679">
        <v>0</v>
      </c>
      <c r="FJ30" s="679">
        <v>0</v>
      </c>
      <c r="FK30" s="679">
        <v>0</v>
      </c>
      <c r="FL30" s="679">
        <v>0</v>
      </c>
      <c r="FM30" s="679">
        <v>0</v>
      </c>
      <c r="FN30" s="679">
        <v>0</v>
      </c>
      <c r="FO30" s="679">
        <v>0</v>
      </c>
      <c r="FP30" s="679">
        <v>0</v>
      </c>
    </row>
    <row r="31" spans="1:172" x14ac:dyDescent="0.2">
      <c r="A31" s="678">
        <v>28</v>
      </c>
      <c r="B31" s="678" t="s">
        <v>54</v>
      </c>
      <c r="C31" s="678" t="s">
        <v>42</v>
      </c>
      <c r="D31" s="686">
        <v>38718</v>
      </c>
      <c r="E31" s="678">
        <v>0</v>
      </c>
      <c r="F31" s="678">
        <v>9</v>
      </c>
      <c r="G31" s="685">
        <v>0</v>
      </c>
      <c r="H31" s="684">
        <v>0</v>
      </c>
      <c r="I31" s="678">
        <v>0</v>
      </c>
      <c r="J31" s="678">
        <v>1</v>
      </c>
      <c r="K31" s="678">
        <v>1</v>
      </c>
      <c r="L31" s="683">
        <v>0</v>
      </c>
      <c r="M31" s="678">
        <v>18</v>
      </c>
      <c r="N31" s="678">
        <v>2006</v>
      </c>
      <c r="O31" s="682">
        <v>0.85208333333333341</v>
      </c>
      <c r="P31" s="680">
        <v>0</v>
      </c>
      <c r="Q31" s="684">
        <v>0</v>
      </c>
      <c r="R31" s="684">
        <v>0</v>
      </c>
      <c r="S31" s="680">
        <v>0</v>
      </c>
      <c r="T31" s="680">
        <v>0</v>
      </c>
      <c r="U31" s="680">
        <v>0</v>
      </c>
      <c r="V31" s="680">
        <v>0</v>
      </c>
      <c r="W31" s="680">
        <v>0</v>
      </c>
      <c r="X31" s="680">
        <v>0</v>
      </c>
      <c r="Y31" s="680">
        <v>0</v>
      </c>
      <c r="Z31" s="680">
        <v>0</v>
      </c>
      <c r="AA31" s="680">
        <v>0</v>
      </c>
      <c r="AB31" s="680">
        <v>0</v>
      </c>
      <c r="AC31" s="680">
        <v>0</v>
      </c>
      <c r="AD31" s="680">
        <v>0</v>
      </c>
      <c r="AE31" s="680">
        <v>0</v>
      </c>
      <c r="AF31" s="680">
        <v>0</v>
      </c>
      <c r="AG31" s="680">
        <v>0</v>
      </c>
      <c r="AH31" s="680">
        <v>0</v>
      </c>
      <c r="AI31" s="680">
        <v>0</v>
      </c>
      <c r="AJ31" s="680">
        <v>0</v>
      </c>
      <c r="AK31" s="680">
        <v>0</v>
      </c>
      <c r="AL31" s="680">
        <v>0</v>
      </c>
      <c r="AM31" s="680">
        <v>0</v>
      </c>
      <c r="AN31" s="680">
        <v>0</v>
      </c>
      <c r="AO31" s="680">
        <v>0</v>
      </c>
      <c r="AP31" s="680">
        <v>0</v>
      </c>
      <c r="AQ31" s="680">
        <v>0</v>
      </c>
      <c r="AR31" s="680">
        <v>0</v>
      </c>
      <c r="AS31" s="680">
        <v>0</v>
      </c>
      <c r="AT31" s="680">
        <v>0</v>
      </c>
      <c r="AU31" s="680">
        <v>0</v>
      </c>
      <c r="AV31" s="680">
        <v>0</v>
      </c>
      <c r="AW31" s="680"/>
      <c r="AX31" s="680">
        <v>0</v>
      </c>
      <c r="AY31" s="680">
        <v>0</v>
      </c>
      <c r="AZ31" s="680">
        <v>0</v>
      </c>
      <c r="BA31" s="680">
        <v>0</v>
      </c>
      <c r="BB31" s="680">
        <v>0</v>
      </c>
      <c r="BC31" s="680">
        <v>0</v>
      </c>
      <c r="BD31" s="680">
        <v>0</v>
      </c>
      <c r="BE31" s="680">
        <v>0</v>
      </c>
      <c r="BF31" s="680">
        <v>0</v>
      </c>
      <c r="BG31" s="680">
        <v>0</v>
      </c>
      <c r="BH31" s="680">
        <v>0</v>
      </c>
      <c r="BI31" s="680">
        <v>0</v>
      </c>
      <c r="BJ31" s="680">
        <v>0</v>
      </c>
      <c r="BK31" s="680">
        <v>0</v>
      </c>
      <c r="BL31" s="680">
        <v>0</v>
      </c>
      <c r="BM31" s="680">
        <v>0</v>
      </c>
      <c r="BN31" s="680">
        <v>0</v>
      </c>
      <c r="BO31" s="680">
        <v>0</v>
      </c>
      <c r="BP31" s="680">
        <v>0</v>
      </c>
      <c r="BQ31" s="680">
        <v>0</v>
      </c>
      <c r="BR31" s="680">
        <v>0</v>
      </c>
      <c r="BS31" s="680">
        <v>0</v>
      </c>
      <c r="BT31" s="680">
        <v>0</v>
      </c>
      <c r="BU31" s="680">
        <v>0</v>
      </c>
      <c r="BV31" s="680">
        <v>0</v>
      </c>
      <c r="BW31" s="680">
        <v>0</v>
      </c>
      <c r="BX31" s="680">
        <v>0</v>
      </c>
      <c r="BY31" s="680">
        <v>0</v>
      </c>
      <c r="BZ31" s="680">
        <v>0</v>
      </c>
      <c r="CA31" s="680">
        <v>0</v>
      </c>
      <c r="CB31" s="680"/>
      <c r="CC31" s="680">
        <v>0</v>
      </c>
      <c r="CD31" s="680">
        <v>0</v>
      </c>
      <c r="CE31" s="680">
        <v>0</v>
      </c>
      <c r="CF31" s="680">
        <v>0</v>
      </c>
      <c r="CG31" s="680">
        <v>0</v>
      </c>
      <c r="CH31" s="680">
        <v>0</v>
      </c>
      <c r="CI31" s="680">
        <v>0</v>
      </c>
      <c r="CJ31" s="680">
        <v>0</v>
      </c>
      <c r="CK31" s="680">
        <v>0</v>
      </c>
      <c r="CL31" s="680">
        <v>0</v>
      </c>
      <c r="CM31" s="680">
        <v>0</v>
      </c>
      <c r="CN31" s="680">
        <v>0</v>
      </c>
      <c r="CO31" s="680">
        <v>0</v>
      </c>
      <c r="CP31" s="680">
        <v>0</v>
      </c>
      <c r="CQ31" s="680">
        <v>0</v>
      </c>
      <c r="CR31" s="680">
        <v>0</v>
      </c>
      <c r="CS31" s="680">
        <v>0</v>
      </c>
      <c r="CT31" s="680">
        <v>0</v>
      </c>
      <c r="CU31" s="680">
        <v>0</v>
      </c>
      <c r="CV31" s="680">
        <v>0</v>
      </c>
      <c r="CW31" s="680">
        <v>0</v>
      </c>
      <c r="CX31" s="680">
        <v>0</v>
      </c>
      <c r="CY31" s="680">
        <v>0</v>
      </c>
      <c r="CZ31" s="680">
        <v>0</v>
      </c>
      <c r="DA31" s="680">
        <v>0</v>
      </c>
      <c r="DB31" s="680">
        <v>0</v>
      </c>
      <c r="DC31" s="680">
        <v>0</v>
      </c>
      <c r="DD31" s="680">
        <v>0</v>
      </c>
      <c r="DE31" s="680">
        <v>0</v>
      </c>
      <c r="DF31" s="680">
        <v>0</v>
      </c>
      <c r="DG31" s="680"/>
      <c r="DH31" s="679">
        <v>0</v>
      </c>
      <c r="DI31" s="679">
        <v>0</v>
      </c>
      <c r="DJ31" s="679">
        <v>0</v>
      </c>
      <c r="DK31" s="679">
        <v>0</v>
      </c>
      <c r="DL31" s="679">
        <v>0</v>
      </c>
      <c r="DM31" s="679">
        <v>0</v>
      </c>
      <c r="DN31" s="679">
        <v>0</v>
      </c>
      <c r="DO31" s="679">
        <v>0</v>
      </c>
      <c r="DP31" s="679">
        <v>0</v>
      </c>
      <c r="DQ31" s="679">
        <v>0</v>
      </c>
      <c r="DR31" s="679">
        <v>0</v>
      </c>
      <c r="DS31" s="679">
        <v>0</v>
      </c>
      <c r="DT31" s="679">
        <v>0</v>
      </c>
      <c r="DU31" s="679">
        <v>0</v>
      </c>
      <c r="DV31" s="679">
        <v>0</v>
      </c>
      <c r="DW31" s="679">
        <v>0</v>
      </c>
      <c r="DX31" s="679">
        <v>0</v>
      </c>
      <c r="DY31" s="679">
        <v>0</v>
      </c>
      <c r="DZ31" s="679">
        <v>0</v>
      </c>
      <c r="EA31" s="679">
        <v>0</v>
      </c>
      <c r="EB31" s="679">
        <v>0</v>
      </c>
      <c r="EC31" s="679">
        <v>0</v>
      </c>
      <c r="ED31" s="679">
        <v>0</v>
      </c>
      <c r="EE31" s="679">
        <v>0</v>
      </c>
      <c r="EF31" s="679">
        <v>0</v>
      </c>
      <c r="EG31" s="679">
        <v>0</v>
      </c>
      <c r="EH31" s="679">
        <v>0</v>
      </c>
      <c r="EI31" s="679">
        <v>0</v>
      </c>
      <c r="EJ31" s="679">
        <v>0</v>
      </c>
      <c r="EK31" s="679">
        <v>0</v>
      </c>
      <c r="EL31" s="680"/>
      <c r="EM31" s="679">
        <v>0</v>
      </c>
      <c r="EN31" s="679">
        <v>0</v>
      </c>
      <c r="EO31" s="679">
        <v>0</v>
      </c>
      <c r="EP31" s="679">
        <v>0</v>
      </c>
      <c r="EQ31" s="679">
        <v>0</v>
      </c>
      <c r="ER31" s="679">
        <v>0</v>
      </c>
      <c r="ES31" s="679">
        <v>0</v>
      </c>
      <c r="ET31" s="679">
        <v>0</v>
      </c>
      <c r="EU31" s="679">
        <v>0</v>
      </c>
      <c r="EV31" s="679">
        <v>0</v>
      </c>
      <c r="EW31" s="679">
        <v>0</v>
      </c>
      <c r="EX31" s="679">
        <v>0</v>
      </c>
      <c r="EY31" s="679">
        <v>0</v>
      </c>
      <c r="EZ31" s="679">
        <v>0</v>
      </c>
      <c r="FA31" s="679">
        <v>0</v>
      </c>
      <c r="FB31" s="679">
        <v>0</v>
      </c>
      <c r="FC31" s="679">
        <v>0</v>
      </c>
      <c r="FD31" s="679">
        <v>0</v>
      </c>
      <c r="FE31" s="679">
        <v>0</v>
      </c>
      <c r="FF31" s="679">
        <v>0</v>
      </c>
      <c r="FG31" s="679">
        <v>0</v>
      </c>
      <c r="FH31" s="679">
        <v>0</v>
      </c>
      <c r="FI31" s="679">
        <v>0</v>
      </c>
      <c r="FJ31" s="679">
        <v>0</v>
      </c>
      <c r="FK31" s="679">
        <v>0</v>
      </c>
      <c r="FL31" s="679">
        <v>0</v>
      </c>
      <c r="FM31" s="679">
        <v>0</v>
      </c>
      <c r="FN31" s="679">
        <v>0</v>
      </c>
      <c r="FO31" s="679">
        <v>0</v>
      </c>
      <c r="FP31" s="679">
        <v>0</v>
      </c>
    </row>
    <row r="32" spans="1:172" x14ac:dyDescent="0.2">
      <c r="A32" s="678">
        <v>29</v>
      </c>
      <c r="B32" s="678" t="s">
        <v>55</v>
      </c>
      <c r="C32" s="678" t="s">
        <v>43</v>
      </c>
      <c r="D32" s="686">
        <v>38718</v>
      </c>
      <c r="E32" s="678">
        <v>14695</v>
      </c>
      <c r="F32" s="678">
        <v>8</v>
      </c>
      <c r="G32" s="685">
        <v>350.19973370000002</v>
      </c>
      <c r="H32" s="684">
        <v>1.6100514E-2</v>
      </c>
      <c r="I32" s="678">
        <v>0</v>
      </c>
      <c r="J32" s="678">
        <v>1.04</v>
      </c>
      <c r="K32" s="678">
        <v>1.32</v>
      </c>
      <c r="L32" s="683">
        <v>-2.0666666666666667E-2</v>
      </c>
      <c r="M32" s="678">
        <v>18</v>
      </c>
      <c r="N32" s="678">
        <v>2000</v>
      </c>
      <c r="O32" s="682">
        <v>0.87675000000000014</v>
      </c>
      <c r="P32" s="680">
        <v>0.3</v>
      </c>
      <c r="Q32" s="684">
        <v>1.8010000000000002E-2</v>
      </c>
      <c r="R32" s="684">
        <v>0.35593999999999998</v>
      </c>
      <c r="S32" s="680">
        <v>1.1299999999999999</v>
      </c>
      <c r="T32" s="680">
        <v>1.1299999999999999</v>
      </c>
      <c r="U32" s="680">
        <v>1.1299999999999999</v>
      </c>
      <c r="V32" s="680">
        <v>1.1299999999999999</v>
      </c>
      <c r="W32" s="680">
        <v>1.1299999999999999</v>
      </c>
      <c r="X32" s="680">
        <v>1.1299999999999999</v>
      </c>
      <c r="Y32" s="680">
        <v>1.1299999999999999</v>
      </c>
      <c r="Z32" s="680">
        <v>1.1299999999999999</v>
      </c>
      <c r="AA32" s="680">
        <v>1.1299999999999999</v>
      </c>
      <c r="AB32" s="680">
        <v>1.1299999999999999</v>
      </c>
      <c r="AC32" s="680">
        <v>1.1299999999999999</v>
      </c>
      <c r="AD32" s="680">
        <v>1.1299999999999999</v>
      </c>
      <c r="AE32" s="680">
        <v>1.1299999999999999</v>
      </c>
      <c r="AF32" s="680">
        <v>1.1299999999999999</v>
      </c>
      <c r="AG32" s="680">
        <v>1.1299999999999999</v>
      </c>
      <c r="AH32" s="680">
        <v>1.1299999999999999</v>
      </c>
      <c r="AI32" s="680">
        <v>1.1299999999999999</v>
      </c>
      <c r="AJ32" s="680">
        <v>1.1299999999999999</v>
      </c>
      <c r="AK32" s="680">
        <v>1.1299999999999999</v>
      </c>
      <c r="AL32" s="680">
        <v>1.1299999999999999</v>
      </c>
      <c r="AM32" s="680">
        <v>1.1299999999999999</v>
      </c>
      <c r="AN32" s="680">
        <v>1.1299999999999999</v>
      </c>
      <c r="AO32" s="680">
        <v>1.1299999999999999</v>
      </c>
      <c r="AP32" s="680">
        <v>1.1299999999999999</v>
      </c>
      <c r="AQ32" s="680">
        <v>1.1299999999999999</v>
      </c>
      <c r="AR32" s="680">
        <v>1.1299999999999999</v>
      </c>
      <c r="AS32" s="680">
        <v>1.1299999999999999</v>
      </c>
      <c r="AT32" s="680">
        <v>1.1299999999999999</v>
      </c>
      <c r="AU32" s="680">
        <v>1.1299999999999999</v>
      </c>
      <c r="AV32" s="680">
        <v>1.1299999999999999</v>
      </c>
      <c r="AW32" s="680"/>
      <c r="AX32" s="680">
        <v>1.1299999999999999</v>
      </c>
      <c r="AY32" s="680">
        <v>1.1299999999999999</v>
      </c>
      <c r="AZ32" s="680">
        <v>1.1299999999999999</v>
      </c>
      <c r="BA32" s="680">
        <v>1.1299999999999999</v>
      </c>
      <c r="BB32" s="680">
        <v>1.1299999999999999</v>
      </c>
      <c r="BC32" s="680">
        <v>1.1299999999999999</v>
      </c>
      <c r="BD32" s="680">
        <v>1.1299999999999999</v>
      </c>
      <c r="BE32" s="680">
        <v>1.1299999999999999</v>
      </c>
      <c r="BF32" s="680">
        <v>1.1299999999999999</v>
      </c>
      <c r="BG32" s="680">
        <v>1.1299999999999999</v>
      </c>
      <c r="BH32" s="680">
        <v>1.1299999999999999</v>
      </c>
      <c r="BI32" s="680">
        <v>1.1299999999999999</v>
      </c>
      <c r="BJ32" s="680">
        <v>1.1299999999999999</v>
      </c>
      <c r="BK32" s="680">
        <v>1.1299999999999999</v>
      </c>
      <c r="BL32" s="680">
        <v>1.1299999999999999</v>
      </c>
      <c r="BM32" s="680">
        <v>1.1299999999999999</v>
      </c>
      <c r="BN32" s="680">
        <v>1.1299999999999999</v>
      </c>
      <c r="BO32" s="680">
        <v>1.1299999999999999</v>
      </c>
      <c r="BP32" s="680">
        <v>1.1299999999999999</v>
      </c>
      <c r="BQ32" s="680">
        <v>1.1299999999999999</v>
      </c>
      <c r="BR32" s="680">
        <v>1.1299999999999999</v>
      </c>
      <c r="BS32" s="680">
        <v>1.1299999999999999</v>
      </c>
      <c r="BT32" s="680">
        <v>1.1299999999999999</v>
      </c>
      <c r="BU32" s="680">
        <v>1.1299999999999999</v>
      </c>
      <c r="BV32" s="680">
        <v>1.1299999999999999</v>
      </c>
      <c r="BW32" s="680">
        <v>1.1299999999999999</v>
      </c>
      <c r="BX32" s="680">
        <v>1.1299999999999999</v>
      </c>
      <c r="BY32" s="680">
        <v>1.1299999999999999</v>
      </c>
      <c r="BZ32" s="680">
        <v>1.1299999999999999</v>
      </c>
      <c r="CA32" s="680">
        <v>1.1299999999999999</v>
      </c>
      <c r="CB32" s="680"/>
      <c r="CC32" s="680">
        <v>1.1299999999999999</v>
      </c>
      <c r="CD32" s="680">
        <v>1.1299999999999999</v>
      </c>
      <c r="CE32" s="680">
        <v>1.1299999999999999</v>
      </c>
      <c r="CF32" s="680">
        <v>1.1299999999999999</v>
      </c>
      <c r="CG32" s="680">
        <v>1.1299999999999999</v>
      </c>
      <c r="CH32" s="680">
        <v>1.1299999999999999</v>
      </c>
      <c r="CI32" s="680">
        <v>1.1299999999999999</v>
      </c>
      <c r="CJ32" s="680">
        <v>1.1299999999999999</v>
      </c>
      <c r="CK32" s="680">
        <v>1.1299999999999999</v>
      </c>
      <c r="CL32" s="680">
        <v>1.1299999999999999</v>
      </c>
      <c r="CM32" s="680">
        <v>1.1299999999999999</v>
      </c>
      <c r="CN32" s="680">
        <v>1.1299999999999999</v>
      </c>
      <c r="CO32" s="680">
        <v>1.1299999999999999</v>
      </c>
      <c r="CP32" s="680">
        <v>1.1299999999999999</v>
      </c>
      <c r="CQ32" s="680">
        <v>1.1299999999999999</v>
      </c>
      <c r="CR32" s="680">
        <v>1.1299999999999999</v>
      </c>
      <c r="CS32" s="680">
        <v>1.1299999999999999</v>
      </c>
      <c r="CT32" s="680">
        <v>1.1299999999999999</v>
      </c>
      <c r="CU32" s="680">
        <v>1.1299999999999999</v>
      </c>
      <c r="CV32" s="680">
        <v>1.1299999999999999</v>
      </c>
      <c r="CW32" s="680">
        <v>1.1299999999999999</v>
      </c>
      <c r="CX32" s="680">
        <v>1.1299999999999999</v>
      </c>
      <c r="CY32" s="680">
        <v>1.1299999999999999</v>
      </c>
      <c r="CZ32" s="680">
        <v>1.1299999999999999</v>
      </c>
      <c r="DA32" s="680">
        <v>1.1299999999999999</v>
      </c>
      <c r="DB32" s="680">
        <v>1.1299999999999999</v>
      </c>
      <c r="DC32" s="680">
        <v>1.1299999999999999</v>
      </c>
      <c r="DD32" s="680">
        <v>1.1299999999999999</v>
      </c>
      <c r="DE32" s="680">
        <v>1.1299999999999999</v>
      </c>
      <c r="DF32" s="680">
        <v>1.1299999999999999</v>
      </c>
      <c r="DG32" s="680"/>
      <c r="DH32" s="679">
        <v>128516</v>
      </c>
      <c r="DI32" s="679">
        <v>136776</v>
      </c>
      <c r="DJ32" s="679">
        <v>85519</v>
      </c>
      <c r="DK32" s="679">
        <v>111147.5</v>
      </c>
      <c r="DL32" s="679">
        <v>111147.5</v>
      </c>
      <c r="DM32" s="679">
        <v>111147.5</v>
      </c>
      <c r="DN32" s="679">
        <v>111147.5</v>
      </c>
      <c r="DO32" s="679">
        <v>111147.5</v>
      </c>
      <c r="DP32" s="679">
        <v>111147.5</v>
      </c>
      <c r="DQ32" s="679">
        <v>111147.5</v>
      </c>
      <c r="DR32" s="679">
        <v>111147.5</v>
      </c>
      <c r="DS32" s="679">
        <v>111147.5</v>
      </c>
      <c r="DT32" s="679">
        <v>111147.5</v>
      </c>
      <c r="DU32" s="679">
        <v>111147.5</v>
      </c>
      <c r="DV32" s="679">
        <v>111147.5</v>
      </c>
      <c r="DW32" s="679">
        <v>111147.5</v>
      </c>
      <c r="DX32" s="679">
        <v>111147.5</v>
      </c>
      <c r="DY32" s="679">
        <v>111147.5</v>
      </c>
      <c r="DZ32" s="679">
        <v>111147.5</v>
      </c>
      <c r="EA32" s="679">
        <v>111147.5</v>
      </c>
      <c r="EB32" s="679">
        <v>111147.5</v>
      </c>
      <c r="EC32" s="679">
        <v>111147.5</v>
      </c>
      <c r="ED32" s="679">
        <v>111147.5</v>
      </c>
      <c r="EE32" s="679">
        <v>111147.5</v>
      </c>
      <c r="EF32" s="679">
        <v>111147.5</v>
      </c>
      <c r="EG32" s="679">
        <v>111147.5</v>
      </c>
      <c r="EH32" s="679">
        <v>111147.5</v>
      </c>
      <c r="EI32" s="679">
        <v>111147.5</v>
      </c>
      <c r="EJ32" s="679">
        <v>111147.5</v>
      </c>
      <c r="EK32" s="679">
        <v>111147.5</v>
      </c>
      <c r="EL32" s="680"/>
      <c r="EM32" s="679">
        <v>14695</v>
      </c>
      <c r="EN32" s="679">
        <v>13225.5</v>
      </c>
      <c r="EO32" s="679">
        <v>11756</v>
      </c>
      <c r="EP32" s="679">
        <v>10286.5</v>
      </c>
      <c r="EQ32" s="679">
        <v>8817</v>
      </c>
      <c r="ER32" s="679">
        <v>7347.5</v>
      </c>
      <c r="ES32" s="679">
        <v>5878</v>
      </c>
      <c r="ET32" s="679">
        <v>4408.5</v>
      </c>
      <c r="EU32" s="679">
        <v>2939</v>
      </c>
      <c r="EV32" s="679">
        <v>1469.5</v>
      </c>
      <c r="EW32" s="679">
        <v>0</v>
      </c>
      <c r="EX32" s="679">
        <v>0</v>
      </c>
      <c r="EY32" s="679">
        <v>0</v>
      </c>
      <c r="EZ32" s="679">
        <v>0</v>
      </c>
      <c r="FA32" s="679">
        <v>0</v>
      </c>
      <c r="FB32" s="679">
        <v>0</v>
      </c>
      <c r="FC32" s="679">
        <v>0</v>
      </c>
      <c r="FD32" s="679">
        <v>0</v>
      </c>
      <c r="FE32" s="679">
        <v>0</v>
      </c>
      <c r="FF32" s="679">
        <v>0</v>
      </c>
      <c r="FG32" s="679">
        <v>0</v>
      </c>
      <c r="FH32" s="679">
        <v>0</v>
      </c>
      <c r="FI32" s="679">
        <v>0</v>
      </c>
      <c r="FJ32" s="679">
        <v>0</v>
      </c>
      <c r="FK32" s="679">
        <v>0</v>
      </c>
      <c r="FL32" s="679">
        <v>0</v>
      </c>
      <c r="FM32" s="679">
        <v>0</v>
      </c>
      <c r="FN32" s="679">
        <v>0</v>
      </c>
      <c r="FO32" s="679">
        <v>0</v>
      </c>
      <c r="FP32" s="679">
        <v>0</v>
      </c>
    </row>
    <row r="33" spans="1:172" x14ac:dyDescent="0.2">
      <c r="A33" s="678">
        <v>30</v>
      </c>
      <c r="B33" s="678" t="s">
        <v>56</v>
      </c>
      <c r="C33" s="678" t="s">
        <v>44</v>
      </c>
      <c r="D33" s="686">
        <v>38718</v>
      </c>
      <c r="E33" s="678">
        <v>0</v>
      </c>
      <c r="F33" s="678">
        <v>10</v>
      </c>
      <c r="G33" s="685">
        <v>114</v>
      </c>
      <c r="H33" s="684">
        <v>0.17009523809523808</v>
      </c>
      <c r="I33" s="678">
        <v>22</v>
      </c>
      <c r="J33" s="678">
        <v>1</v>
      </c>
      <c r="K33" s="678">
        <v>1</v>
      </c>
      <c r="L33" s="683">
        <v>0</v>
      </c>
      <c r="M33" s="678">
        <v>18</v>
      </c>
      <c r="N33" s="678">
        <v>2006</v>
      </c>
      <c r="O33" s="682">
        <v>0.69249999999999989</v>
      </c>
      <c r="P33" s="680">
        <v>0.18</v>
      </c>
      <c r="Q33" s="684">
        <v>2.0000000000000001E-4</v>
      </c>
      <c r="R33" s="684">
        <v>0.49969000000000002</v>
      </c>
      <c r="S33" s="680">
        <v>0.59</v>
      </c>
      <c r="T33" s="680">
        <v>0.59</v>
      </c>
      <c r="U33" s="680">
        <v>0.59</v>
      </c>
      <c r="V33" s="680">
        <v>0.59</v>
      </c>
      <c r="W33" s="680">
        <v>0.59</v>
      </c>
      <c r="X33" s="680">
        <v>0.59</v>
      </c>
      <c r="Y33" s="680">
        <v>0.59</v>
      </c>
      <c r="Z33" s="680">
        <v>0.59</v>
      </c>
      <c r="AA33" s="680">
        <v>0.59</v>
      </c>
      <c r="AB33" s="680">
        <v>0.59</v>
      </c>
      <c r="AC33" s="680">
        <v>0.59</v>
      </c>
      <c r="AD33" s="680">
        <v>0.59</v>
      </c>
      <c r="AE33" s="680">
        <v>0.59</v>
      </c>
      <c r="AF33" s="680">
        <v>0.59</v>
      </c>
      <c r="AG33" s="680">
        <v>0.59</v>
      </c>
      <c r="AH33" s="680">
        <v>0.59</v>
      </c>
      <c r="AI33" s="680">
        <v>0.59</v>
      </c>
      <c r="AJ33" s="680">
        <v>0.59</v>
      </c>
      <c r="AK33" s="680">
        <v>0.59</v>
      </c>
      <c r="AL33" s="680">
        <v>0.59</v>
      </c>
      <c r="AM33" s="680">
        <v>0.59</v>
      </c>
      <c r="AN33" s="680">
        <v>0.59</v>
      </c>
      <c r="AO33" s="680">
        <v>0.59</v>
      </c>
      <c r="AP33" s="680">
        <v>0.59</v>
      </c>
      <c r="AQ33" s="680">
        <v>0.59</v>
      </c>
      <c r="AR33" s="680">
        <v>0.59</v>
      </c>
      <c r="AS33" s="680">
        <v>0.59</v>
      </c>
      <c r="AT33" s="680">
        <v>0.59</v>
      </c>
      <c r="AU33" s="680">
        <v>0.59</v>
      </c>
      <c r="AV33" s="680">
        <v>0.59</v>
      </c>
      <c r="AW33" s="680"/>
      <c r="AX33" s="680">
        <v>0.59</v>
      </c>
      <c r="AY33" s="680">
        <v>0.59</v>
      </c>
      <c r="AZ33" s="680">
        <v>0.59</v>
      </c>
      <c r="BA33" s="680">
        <v>0.59</v>
      </c>
      <c r="BB33" s="680">
        <v>0.59</v>
      </c>
      <c r="BC33" s="680">
        <v>0.59</v>
      </c>
      <c r="BD33" s="680">
        <v>0.59</v>
      </c>
      <c r="BE33" s="680">
        <v>0.59</v>
      </c>
      <c r="BF33" s="680">
        <v>0.59</v>
      </c>
      <c r="BG33" s="680">
        <v>0.59</v>
      </c>
      <c r="BH33" s="680">
        <v>0.59</v>
      </c>
      <c r="BI33" s="680">
        <v>0.59</v>
      </c>
      <c r="BJ33" s="680">
        <v>0.59</v>
      </c>
      <c r="BK33" s="680">
        <v>0.59</v>
      </c>
      <c r="BL33" s="680">
        <v>0.59</v>
      </c>
      <c r="BM33" s="680">
        <v>0.59</v>
      </c>
      <c r="BN33" s="680">
        <v>0.59</v>
      </c>
      <c r="BO33" s="680">
        <v>0.59</v>
      </c>
      <c r="BP33" s="680">
        <v>0.59</v>
      </c>
      <c r="BQ33" s="680">
        <v>0.59</v>
      </c>
      <c r="BR33" s="680">
        <v>0.59</v>
      </c>
      <c r="BS33" s="680">
        <v>0.59</v>
      </c>
      <c r="BT33" s="680">
        <v>0.59</v>
      </c>
      <c r="BU33" s="680">
        <v>0.59</v>
      </c>
      <c r="BV33" s="680">
        <v>0.59</v>
      </c>
      <c r="BW33" s="680">
        <v>0.59</v>
      </c>
      <c r="BX33" s="680">
        <v>0.59</v>
      </c>
      <c r="BY33" s="680">
        <v>0.59</v>
      </c>
      <c r="BZ33" s="680">
        <v>0.59</v>
      </c>
      <c r="CA33" s="680">
        <v>0.59</v>
      </c>
      <c r="CB33" s="680"/>
      <c r="CC33" s="680">
        <v>0.59</v>
      </c>
      <c r="CD33" s="680">
        <v>0.59</v>
      </c>
      <c r="CE33" s="680">
        <v>0.59</v>
      </c>
      <c r="CF33" s="680">
        <v>0.59</v>
      </c>
      <c r="CG33" s="680">
        <v>0.59</v>
      </c>
      <c r="CH33" s="680">
        <v>0.59</v>
      </c>
      <c r="CI33" s="680">
        <v>0.59</v>
      </c>
      <c r="CJ33" s="680">
        <v>0.59</v>
      </c>
      <c r="CK33" s="680">
        <v>0.59</v>
      </c>
      <c r="CL33" s="680">
        <v>0.59</v>
      </c>
      <c r="CM33" s="680">
        <v>0.59</v>
      </c>
      <c r="CN33" s="680">
        <v>0.59</v>
      </c>
      <c r="CO33" s="680">
        <v>0.59</v>
      </c>
      <c r="CP33" s="680">
        <v>0.59</v>
      </c>
      <c r="CQ33" s="680">
        <v>0.59</v>
      </c>
      <c r="CR33" s="680">
        <v>0.59</v>
      </c>
      <c r="CS33" s="680">
        <v>0.59</v>
      </c>
      <c r="CT33" s="680">
        <v>0.59</v>
      </c>
      <c r="CU33" s="680">
        <v>0.59</v>
      </c>
      <c r="CV33" s="680">
        <v>0.59</v>
      </c>
      <c r="CW33" s="680">
        <v>0.59</v>
      </c>
      <c r="CX33" s="680">
        <v>0.59</v>
      </c>
      <c r="CY33" s="680">
        <v>0.59</v>
      </c>
      <c r="CZ33" s="680">
        <v>0.59</v>
      </c>
      <c r="DA33" s="680">
        <v>0.59</v>
      </c>
      <c r="DB33" s="680">
        <v>0.59</v>
      </c>
      <c r="DC33" s="680">
        <v>0.59</v>
      </c>
      <c r="DD33" s="680">
        <v>0.59</v>
      </c>
      <c r="DE33" s="680">
        <v>0.59</v>
      </c>
      <c r="DF33" s="680">
        <v>0.59</v>
      </c>
      <c r="DG33" s="680"/>
      <c r="DH33" s="679">
        <v>55000</v>
      </c>
      <c r="DI33" s="679">
        <v>55000</v>
      </c>
      <c r="DJ33" s="679">
        <v>55000</v>
      </c>
      <c r="DK33" s="679">
        <v>55000</v>
      </c>
      <c r="DL33" s="679">
        <v>55000</v>
      </c>
      <c r="DM33" s="679">
        <v>55000</v>
      </c>
      <c r="DN33" s="679">
        <v>55000</v>
      </c>
      <c r="DO33" s="679">
        <v>55000</v>
      </c>
      <c r="DP33" s="679">
        <v>55000</v>
      </c>
      <c r="DQ33" s="679">
        <v>55000</v>
      </c>
      <c r="DR33" s="679">
        <v>55000</v>
      </c>
      <c r="DS33" s="679">
        <v>55000</v>
      </c>
      <c r="DT33" s="679">
        <v>55000</v>
      </c>
      <c r="DU33" s="679">
        <v>55000</v>
      </c>
      <c r="DV33" s="679">
        <v>55000</v>
      </c>
      <c r="DW33" s="679">
        <v>55000</v>
      </c>
      <c r="DX33" s="679">
        <v>55000</v>
      </c>
      <c r="DY33" s="679">
        <v>55000</v>
      </c>
      <c r="DZ33" s="679">
        <v>55000</v>
      </c>
      <c r="EA33" s="679">
        <v>55000</v>
      </c>
      <c r="EB33" s="679">
        <v>55000</v>
      </c>
      <c r="EC33" s="679">
        <v>55000</v>
      </c>
      <c r="ED33" s="679">
        <v>55000</v>
      </c>
      <c r="EE33" s="679">
        <v>55000</v>
      </c>
      <c r="EF33" s="679">
        <v>55000</v>
      </c>
      <c r="EG33" s="679">
        <v>55000</v>
      </c>
      <c r="EH33" s="679">
        <v>55000</v>
      </c>
      <c r="EI33" s="679">
        <v>55000</v>
      </c>
      <c r="EJ33" s="679">
        <v>55000</v>
      </c>
      <c r="EK33" s="679">
        <v>55000</v>
      </c>
      <c r="EL33" s="680"/>
      <c r="EM33" s="679">
        <v>0</v>
      </c>
      <c r="EN33" s="679">
        <v>0</v>
      </c>
      <c r="EO33" s="679">
        <v>0</v>
      </c>
      <c r="EP33" s="679">
        <v>0</v>
      </c>
      <c r="EQ33" s="679">
        <v>0</v>
      </c>
      <c r="ER33" s="679">
        <v>0</v>
      </c>
      <c r="ES33" s="679">
        <v>0</v>
      </c>
      <c r="ET33" s="679">
        <v>0</v>
      </c>
      <c r="EU33" s="679">
        <v>0</v>
      </c>
      <c r="EV33" s="679">
        <v>0</v>
      </c>
      <c r="EW33" s="679">
        <v>0</v>
      </c>
      <c r="EX33" s="679">
        <v>0</v>
      </c>
      <c r="EY33" s="679">
        <v>0</v>
      </c>
      <c r="EZ33" s="679">
        <v>0</v>
      </c>
      <c r="FA33" s="679">
        <v>0</v>
      </c>
      <c r="FB33" s="679">
        <v>0</v>
      </c>
      <c r="FC33" s="679">
        <v>0</v>
      </c>
      <c r="FD33" s="679">
        <v>0</v>
      </c>
      <c r="FE33" s="679">
        <v>0</v>
      </c>
      <c r="FF33" s="679">
        <v>0</v>
      </c>
      <c r="FG33" s="679">
        <v>0</v>
      </c>
      <c r="FH33" s="679">
        <v>0</v>
      </c>
      <c r="FI33" s="679">
        <v>0</v>
      </c>
      <c r="FJ33" s="679">
        <v>0</v>
      </c>
      <c r="FK33" s="679">
        <v>0</v>
      </c>
      <c r="FL33" s="679">
        <v>0</v>
      </c>
      <c r="FM33" s="679">
        <v>0</v>
      </c>
      <c r="FN33" s="679">
        <v>0</v>
      </c>
      <c r="FO33" s="679">
        <v>0</v>
      </c>
      <c r="FP33" s="679">
        <v>0</v>
      </c>
    </row>
    <row r="34" spans="1:172" x14ac:dyDescent="0.2">
      <c r="A34" s="678">
        <v>31</v>
      </c>
      <c r="B34" s="678" t="s">
        <v>57</v>
      </c>
      <c r="C34" s="678" t="s">
        <v>45</v>
      </c>
      <c r="D34" s="686">
        <v>38718</v>
      </c>
      <c r="E34" s="678">
        <v>17923</v>
      </c>
      <c r="F34" s="678">
        <v>10</v>
      </c>
      <c r="G34" s="685">
        <v>254</v>
      </c>
      <c r="H34" s="684">
        <v>9.6921052631578949E-2</v>
      </c>
      <c r="I34" s="678">
        <v>11.8</v>
      </c>
      <c r="J34" s="678">
        <v>1</v>
      </c>
      <c r="K34" s="678">
        <v>1</v>
      </c>
      <c r="L34" s="683">
        <v>0</v>
      </c>
      <c r="M34" s="678">
        <v>6</v>
      </c>
      <c r="N34" s="678">
        <v>1990</v>
      </c>
      <c r="O34" s="682">
        <v>0.55166666666666664</v>
      </c>
      <c r="P34" s="680">
        <v>0.51</v>
      </c>
      <c r="Q34" s="684">
        <v>8.9429999999999996E-2</v>
      </c>
      <c r="R34" s="684">
        <v>0.18601999999999999</v>
      </c>
      <c r="S34" s="680">
        <v>0.8</v>
      </c>
      <c r="T34" s="680">
        <v>0.8</v>
      </c>
      <c r="U34" s="680">
        <v>0.8</v>
      </c>
      <c r="V34" s="680">
        <v>0.8</v>
      </c>
      <c r="W34" s="680">
        <v>0.8</v>
      </c>
      <c r="X34" s="680">
        <v>0.8</v>
      </c>
      <c r="Y34" s="680">
        <v>0.8</v>
      </c>
      <c r="Z34" s="680">
        <v>0.8</v>
      </c>
      <c r="AA34" s="680">
        <v>0.8</v>
      </c>
      <c r="AB34" s="680">
        <v>0.8</v>
      </c>
      <c r="AC34" s="680">
        <v>0.8</v>
      </c>
      <c r="AD34" s="680">
        <v>0.8</v>
      </c>
      <c r="AE34" s="680">
        <v>0.8</v>
      </c>
      <c r="AF34" s="680">
        <v>0.8</v>
      </c>
      <c r="AG34" s="680">
        <v>0.8</v>
      </c>
      <c r="AH34" s="680">
        <v>0.8</v>
      </c>
      <c r="AI34" s="680">
        <v>0.8</v>
      </c>
      <c r="AJ34" s="680">
        <v>0.8</v>
      </c>
      <c r="AK34" s="680">
        <v>0.8</v>
      </c>
      <c r="AL34" s="680">
        <v>0.8</v>
      </c>
      <c r="AM34" s="680">
        <v>0.8</v>
      </c>
      <c r="AN34" s="680">
        <v>0.8</v>
      </c>
      <c r="AO34" s="680">
        <v>0.8</v>
      </c>
      <c r="AP34" s="680">
        <v>0.8</v>
      </c>
      <c r="AQ34" s="680">
        <v>0.8</v>
      </c>
      <c r="AR34" s="680">
        <v>0.8</v>
      </c>
      <c r="AS34" s="680">
        <v>0.8</v>
      </c>
      <c r="AT34" s="680">
        <v>0.8</v>
      </c>
      <c r="AU34" s="680">
        <v>0.8</v>
      </c>
      <c r="AV34" s="680">
        <v>0.8</v>
      </c>
      <c r="AW34" s="680"/>
      <c r="AX34" s="680">
        <v>0.8</v>
      </c>
      <c r="AY34" s="680">
        <v>0.8</v>
      </c>
      <c r="AZ34" s="680">
        <v>0.8</v>
      </c>
      <c r="BA34" s="680">
        <v>0.8</v>
      </c>
      <c r="BB34" s="680">
        <v>0.8</v>
      </c>
      <c r="BC34" s="680">
        <v>0.8</v>
      </c>
      <c r="BD34" s="680">
        <v>0.8</v>
      </c>
      <c r="BE34" s="680">
        <v>0.8</v>
      </c>
      <c r="BF34" s="680">
        <v>0.8</v>
      </c>
      <c r="BG34" s="680">
        <v>0.8</v>
      </c>
      <c r="BH34" s="680">
        <v>0.8</v>
      </c>
      <c r="BI34" s="680">
        <v>0.8</v>
      </c>
      <c r="BJ34" s="680">
        <v>0.8</v>
      </c>
      <c r="BK34" s="680">
        <v>0.8</v>
      </c>
      <c r="BL34" s="680">
        <v>0.8</v>
      </c>
      <c r="BM34" s="680">
        <v>0.8</v>
      </c>
      <c r="BN34" s="680">
        <v>0.8</v>
      </c>
      <c r="BO34" s="680">
        <v>0.8</v>
      </c>
      <c r="BP34" s="680">
        <v>0.8</v>
      </c>
      <c r="BQ34" s="680">
        <v>0.8</v>
      </c>
      <c r="BR34" s="680">
        <v>0.8</v>
      </c>
      <c r="BS34" s="680">
        <v>0.8</v>
      </c>
      <c r="BT34" s="680">
        <v>0.8</v>
      </c>
      <c r="BU34" s="680">
        <v>0.8</v>
      </c>
      <c r="BV34" s="680">
        <v>0.8</v>
      </c>
      <c r="BW34" s="680">
        <v>0.8</v>
      </c>
      <c r="BX34" s="680">
        <v>0.8</v>
      </c>
      <c r="BY34" s="680">
        <v>0.8</v>
      </c>
      <c r="BZ34" s="680">
        <v>0.8</v>
      </c>
      <c r="CA34" s="680">
        <v>0.8</v>
      </c>
      <c r="CB34" s="680"/>
      <c r="CC34" s="680">
        <v>0.8</v>
      </c>
      <c r="CD34" s="680">
        <v>0.8</v>
      </c>
      <c r="CE34" s="680">
        <v>0.8</v>
      </c>
      <c r="CF34" s="680">
        <v>0.8</v>
      </c>
      <c r="CG34" s="680">
        <v>0.8</v>
      </c>
      <c r="CH34" s="680">
        <v>0.8</v>
      </c>
      <c r="CI34" s="680">
        <v>0.8</v>
      </c>
      <c r="CJ34" s="680">
        <v>0.8</v>
      </c>
      <c r="CK34" s="680">
        <v>0.8</v>
      </c>
      <c r="CL34" s="680">
        <v>0.8</v>
      </c>
      <c r="CM34" s="680">
        <v>0.8</v>
      </c>
      <c r="CN34" s="680">
        <v>0.8</v>
      </c>
      <c r="CO34" s="680">
        <v>0.8</v>
      </c>
      <c r="CP34" s="680">
        <v>0.8</v>
      </c>
      <c r="CQ34" s="680">
        <v>0.8</v>
      </c>
      <c r="CR34" s="680">
        <v>0.8</v>
      </c>
      <c r="CS34" s="680">
        <v>0.8</v>
      </c>
      <c r="CT34" s="680">
        <v>0.8</v>
      </c>
      <c r="CU34" s="680">
        <v>0.8</v>
      </c>
      <c r="CV34" s="680">
        <v>0.8</v>
      </c>
      <c r="CW34" s="680">
        <v>0.8</v>
      </c>
      <c r="CX34" s="680">
        <v>0.8</v>
      </c>
      <c r="CY34" s="680">
        <v>0.8</v>
      </c>
      <c r="CZ34" s="680">
        <v>0.8</v>
      </c>
      <c r="DA34" s="680">
        <v>0.8</v>
      </c>
      <c r="DB34" s="680">
        <v>0.8</v>
      </c>
      <c r="DC34" s="680">
        <v>0.8</v>
      </c>
      <c r="DD34" s="680">
        <v>0.8</v>
      </c>
      <c r="DE34" s="680">
        <v>0.8</v>
      </c>
      <c r="DF34" s="680">
        <v>0.8</v>
      </c>
      <c r="DG34" s="680"/>
      <c r="DH34" s="679">
        <v>100000</v>
      </c>
      <c r="DI34" s="679">
        <v>100000</v>
      </c>
      <c r="DJ34" s="679">
        <v>100000</v>
      </c>
      <c r="DK34" s="679">
        <v>100000</v>
      </c>
      <c r="DL34" s="679">
        <v>100000</v>
      </c>
      <c r="DM34" s="679">
        <v>100000</v>
      </c>
      <c r="DN34" s="679">
        <v>100000</v>
      </c>
      <c r="DO34" s="679">
        <v>100000</v>
      </c>
      <c r="DP34" s="679">
        <v>100000</v>
      </c>
      <c r="DQ34" s="679">
        <v>100000</v>
      </c>
      <c r="DR34" s="679">
        <v>100000</v>
      </c>
      <c r="DS34" s="679">
        <v>100000</v>
      </c>
      <c r="DT34" s="679">
        <v>100000</v>
      </c>
      <c r="DU34" s="679">
        <v>100000</v>
      </c>
      <c r="DV34" s="679">
        <v>100000</v>
      </c>
      <c r="DW34" s="679">
        <v>100000</v>
      </c>
      <c r="DX34" s="679">
        <v>100000</v>
      </c>
      <c r="DY34" s="679">
        <v>100000</v>
      </c>
      <c r="DZ34" s="679">
        <v>100000</v>
      </c>
      <c r="EA34" s="679">
        <v>100000</v>
      </c>
      <c r="EB34" s="679">
        <v>100000</v>
      </c>
      <c r="EC34" s="679">
        <v>100000</v>
      </c>
      <c r="ED34" s="679">
        <v>100000</v>
      </c>
      <c r="EE34" s="679">
        <v>100000</v>
      </c>
      <c r="EF34" s="679">
        <v>100000</v>
      </c>
      <c r="EG34" s="679">
        <v>100000</v>
      </c>
      <c r="EH34" s="679">
        <v>100000</v>
      </c>
      <c r="EI34" s="679">
        <v>100000</v>
      </c>
      <c r="EJ34" s="679">
        <v>100000</v>
      </c>
      <c r="EK34" s="679">
        <v>100000</v>
      </c>
      <c r="EL34" s="680"/>
      <c r="EM34" s="679">
        <v>17923</v>
      </c>
      <c r="EN34" s="679">
        <v>16130.7</v>
      </c>
      <c r="EO34" s="679">
        <v>14338.4</v>
      </c>
      <c r="EP34" s="679">
        <v>12546.099999999999</v>
      </c>
      <c r="EQ34" s="679">
        <v>10753.8</v>
      </c>
      <c r="ER34" s="679">
        <v>8961.5</v>
      </c>
      <c r="ES34" s="679">
        <v>7169.2000000000007</v>
      </c>
      <c r="ET34" s="679">
        <v>5376.9</v>
      </c>
      <c r="EU34" s="679">
        <v>3584.6000000000004</v>
      </c>
      <c r="EV34" s="679">
        <v>1792.3000000000002</v>
      </c>
      <c r="EW34" s="679">
        <v>0</v>
      </c>
      <c r="EX34" s="679">
        <v>0</v>
      </c>
      <c r="EY34" s="679">
        <v>0</v>
      </c>
      <c r="EZ34" s="679">
        <v>0</v>
      </c>
      <c r="FA34" s="679">
        <v>0</v>
      </c>
      <c r="FB34" s="679">
        <v>0</v>
      </c>
      <c r="FC34" s="679">
        <v>0</v>
      </c>
      <c r="FD34" s="679">
        <v>0</v>
      </c>
      <c r="FE34" s="679">
        <v>0</v>
      </c>
      <c r="FF34" s="679">
        <v>0</v>
      </c>
      <c r="FG34" s="679">
        <v>0</v>
      </c>
      <c r="FH34" s="679">
        <v>0</v>
      </c>
      <c r="FI34" s="679">
        <v>0</v>
      </c>
      <c r="FJ34" s="679">
        <v>0</v>
      </c>
      <c r="FK34" s="679">
        <v>0</v>
      </c>
      <c r="FL34" s="679">
        <v>0</v>
      </c>
      <c r="FM34" s="679">
        <v>0</v>
      </c>
      <c r="FN34" s="679">
        <v>0</v>
      </c>
      <c r="FO34" s="679">
        <v>0</v>
      </c>
      <c r="FP34" s="679">
        <v>0</v>
      </c>
    </row>
    <row r="35" spans="1:172" x14ac:dyDescent="0.2">
      <c r="A35" s="678">
        <v>32</v>
      </c>
      <c r="B35" s="678" t="s">
        <v>58</v>
      </c>
      <c r="C35" s="678" t="s">
        <v>46</v>
      </c>
      <c r="D35" s="686">
        <v>38718</v>
      </c>
      <c r="E35" s="678">
        <v>16304</v>
      </c>
      <c r="F35" s="678">
        <v>15</v>
      </c>
      <c r="G35" s="685">
        <v>599.73617261848676</v>
      </c>
      <c r="H35" s="684">
        <v>0</v>
      </c>
      <c r="I35" s="678">
        <v>0</v>
      </c>
      <c r="J35" s="678">
        <v>1.05</v>
      </c>
      <c r="K35" s="678">
        <v>1.1133333333333333</v>
      </c>
      <c r="L35" s="683">
        <v>-2.016666666666667E-3</v>
      </c>
      <c r="M35" s="678">
        <v>12</v>
      </c>
      <c r="N35" s="678">
        <v>2000</v>
      </c>
      <c r="O35" s="682">
        <v>0.93874999999999997</v>
      </c>
      <c r="P35" s="680">
        <v>0.5</v>
      </c>
      <c r="Q35" s="684">
        <v>1.005E-2</v>
      </c>
      <c r="R35" s="684">
        <v>0.3</v>
      </c>
      <c r="S35" s="680">
        <v>8.3000000000000004E-2</v>
      </c>
      <c r="T35" s="680">
        <v>8.3000000000000004E-2</v>
      </c>
      <c r="U35" s="680">
        <v>8.3000000000000004E-2</v>
      </c>
      <c r="V35" s="680">
        <v>8.3000000000000004E-2</v>
      </c>
      <c r="W35" s="680">
        <v>8.3000000000000004E-2</v>
      </c>
      <c r="X35" s="680">
        <v>8.3000000000000004E-2</v>
      </c>
      <c r="Y35" s="680">
        <v>8.3000000000000004E-2</v>
      </c>
      <c r="Z35" s="680">
        <v>8.3000000000000004E-2</v>
      </c>
      <c r="AA35" s="680">
        <v>8.3000000000000004E-2</v>
      </c>
      <c r="AB35" s="680">
        <v>8.3000000000000004E-2</v>
      </c>
      <c r="AC35" s="680">
        <v>8.3000000000000004E-2</v>
      </c>
      <c r="AD35" s="680">
        <v>8.3000000000000004E-2</v>
      </c>
      <c r="AE35" s="680">
        <v>8.3000000000000004E-2</v>
      </c>
      <c r="AF35" s="680">
        <v>8.3000000000000004E-2</v>
      </c>
      <c r="AG35" s="680">
        <v>8.3000000000000004E-2</v>
      </c>
      <c r="AH35" s="680">
        <v>8.3000000000000004E-2</v>
      </c>
      <c r="AI35" s="680">
        <v>8.3000000000000004E-2</v>
      </c>
      <c r="AJ35" s="680">
        <v>8.3000000000000004E-2</v>
      </c>
      <c r="AK35" s="680">
        <v>8.3000000000000004E-2</v>
      </c>
      <c r="AL35" s="680">
        <v>8.3000000000000004E-2</v>
      </c>
      <c r="AM35" s="680">
        <v>8.3000000000000004E-2</v>
      </c>
      <c r="AN35" s="680">
        <v>8.3000000000000004E-2</v>
      </c>
      <c r="AO35" s="680">
        <v>8.3000000000000004E-2</v>
      </c>
      <c r="AP35" s="680">
        <v>8.3000000000000004E-2</v>
      </c>
      <c r="AQ35" s="680">
        <v>8.3000000000000004E-2</v>
      </c>
      <c r="AR35" s="680">
        <v>8.3000000000000004E-2</v>
      </c>
      <c r="AS35" s="680">
        <v>8.3000000000000004E-2</v>
      </c>
      <c r="AT35" s="680">
        <v>8.3000000000000004E-2</v>
      </c>
      <c r="AU35" s="680">
        <v>8.3000000000000004E-2</v>
      </c>
      <c r="AV35" s="680">
        <v>8.3000000000000004E-2</v>
      </c>
      <c r="AW35" s="680"/>
      <c r="AX35" s="680">
        <v>8.3000000000000004E-2</v>
      </c>
      <c r="AY35" s="680">
        <v>8.3000000000000004E-2</v>
      </c>
      <c r="AZ35" s="680">
        <v>8.3000000000000004E-2</v>
      </c>
      <c r="BA35" s="680">
        <v>8.3000000000000004E-2</v>
      </c>
      <c r="BB35" s="680">
        <v>8.3000000000000004E-2</v>
      </c>
      <c r="BC35" s="680">
        <v>8.3000000000000004E-2</v>
      </c>
      <c r="BD35" s="680">
        <v>8.3000000000000004E-2</v>
      </c>
      <c r="BE35" s="680">
        <v>8.3000000000000004E-2</v>
      </c>
      <c r="BF35" s="680">
        <v>8.3000000000000004E-2</v>
      </c>
      <c r="BG35" s="680">
        <v>8.3000000000000004E-2</v>
      </c>
      <c r="BH35" s="680">
        <v>8.3000000000000004E-2</v>
      </c>
      <c r="BI35" s="680">
        <v>8.3000000000000004E-2</v>
      </c>
      <c r="BJ35" s="680">
        <v>8.3000000000000004E-2</v>
      </c>
      <c r="BK35" s="680">
        <v>8.3000000000000004E-2</v>
      </c>
      <c r="BL35" s="680">
        <v>8.3000000000000004E-2</v>
      </c>
      <c r="BM35" s="680">
        <v>8.3000000000000004E-2</v>
      </c>
      <c r="BN35" s="680">
        <v>8.3000000000000004E-2</v>
      </c>
      <c r="BO35" s="680">
        <v>8.3000000000000004E-2</v>
      </c>
      <c r="BP35" s="680">
        <v>8.3000000000000004E-2</v>
      </c>
      <c r="BQ35" s="680">
        <v>8.3000000000000004E-2</v>
      </c>
      <c r="BR35" s="680">
        <v>8.3000000000000004E-2</v>
      </c>
      <c r="BS35" s="680">
        <v>8.3000000000000004E-2</v>
      </c>
      <c r="BT35" s="680">
        <v>8.3000000000000004E-2</v>
      </c>
      <c r="BU35" s="680">
        <v>8.3000000000000004E-2</v>
      </c>
      <c r="BV35" s="680">
        <v>8.3000000000000004E-2</v>
      </c>
      <c r="BW35" s="680">
        <v>8.3000000000000004E-2</v>
      </c>
      <c r="BX35" s="680">
        <v>8.3000000000000004E-2</v>
      </c>
      <c r="BY35" s="680">
        <v>8.3000000000000004E-2</v>
      </c>
      <c r="BZ35" s="680">
        <v>8.3000000000000004E-2</v>
      </c>
      <c r="CA35" s="680">
        <v>8.3000000000000004E-2</v>
      </c>
      <c r="CB35" s="680"/>
      <c r="CC35" s="680">
        <v>8.3000000000000004E-2</v>
      </c>
      <c r="CD35" s="680">
        <v>8.3000000000000004E-2</v>
      </c>
      <c r="CE35" s="680">
        <v>8.3000000000000004E-2</v>
      </c>
      <c r="CF35" s="680">
        <v>8.3000000000000004E-2</v>
      </c>
      <c r="CG35" s="680">
        <v>8.3000000000000004E-2</v>
      </c>
      <c r="CH35" s="680">
        <v>8.3000000000000004E-2</v>
      </c>
      <c r="CI35" s="680">
        <v>8.3000000000000004E-2</v>
      </c>
      <c r="CJ35" s="680">
        <v>8.3000000000000004E-2</v>
      </c>
      <c r="CK35" s="680">
        <v>8.3000000000000004E-2</v>
      </c>
      <c r="CL35" s="680">
        <v>8.3000000000000004E-2</v>
      </c>
      <c r="CM35" s="680">
        <v>8.3000000000000004E-2</v>
      </c>
      <c r="CN35" s="680">
        <v>8.3000000000000004E-2</v>
      </c>
      <c r="CO35" s="680">
        <v>8.3000000000000004E-2</v>
      </c>
      <c r="CP35" s="680">
        <v>8.3000000000000004E-2</v>
      </c>
      <c r="CQ35" s="680">
        <v>8.3000000000000004E-2</v>
      </c>
      <c r="CR35" s="680">
        <v>8.3000000000000004E-2</v>
      </c>
      <c r="CS35" s="680">
        <v>8.3000000000000004E-2</v>
      </c>
      <c r="CT35" s="680">
        <v>8.3000000000000004E-2</v>
      </c>
      <c r="CU35" s="680">
        <v>8.3000000000000004E-2</v>
      </c>
      <c r="CV35" s="680">
        <v>8.3000000000000004E-2</v>
      </c>
      <c r="CW35" s="680">
        <v>8.3000000000000004E-2</v>
      </c>
      <c r="CX35" s="680">
        <v>8.3000000000000004E-2</v>
      </c>
      <c r="CY35" s="680">
        <v>8.3000000000000004E-2</v>
      </c>
      <c r="CZ35" s="680">
        <v>8.3000000000000004E-2</v>
      </c>
      <c r="DA35" s="680">
        <v>8.3000000000000004E-2</v>
      </c>
      <c r="DB35" s="680">
        <v>8.3000000000000004E-2</v>
      </c>
      <c r="DC35" s="680">
        <v>8.3000000000000004E-2</v>
      </c>
      <c r="DD35" s="680">
        <v>8.3000000000000004E-2</v>
      </c>
      <c r="DE35" s="680">
        <v>8.3000000000000004E-2</v>
      </c>
      <c r="DF35" s="680">
        <v>8.3000000000000004E-2</v>
      </c>
      <c r="DG35" s="680"/>
      <c r="DH35" s="679">
        <v>21226</v>
      </c>
      <c r="DI35" s="679">
        <v>21226</v>
      </c>
      <c r="DJ35" s="679">
        <v>21226</v>
      </c>
      <c r="DK35" s="679">
        <v>21226</v>
      </c>
      <c r="DL35" s="679">
        <v>21226</v>
      </c>
      <c r="DM35" s="679">
        <v>21226</v>
      </c>
      <c r="DN35" s="679">
        <v>21226</v>
      </c>
      <c r="DO35" s="679">
        <v>21226</v>
      </c>
      <c r="DP35" s="679">
        <v>21226</v>
      </c>
      <c r="DQ35" s="679">
        <v>21226</v>
      </c>
      <c r="DR35" s="679">
        <v>21226</v>
      </c>
      <c r="DS35" s="679">
        <v>21226</v>
      </c>
      <c r="DT35" s="679">
        <v>21226</v>
      </c>
      <c r="DU35" s="679">
        <v>21226</v>
      </c>
      <c r="DV35" s="679">
        <v>21226</v>
      </c>
      <c r="DW35" s="679">
        <v>21226</v>
      </c>
      <c r="DX35" s="679">
        <v>21226</v>
      </c>
      <c r="DY35" s="679">
        <v>21226</v>
      </c>
      <c r="DZ35" s="679">
        <v>21226</v>
      </c>
      <c r="EA35" s="679">
        <v>21226</v>
      </c>
      <c r="EB35" s="679">
        <v>21226</v>
      </c>
      <c r="EC35" s="679">
        <v>21226</v>
      </c>
      <c r="ED35" s="679">
        <v>21226</v>
      </c>
      <c r="EE35" s="679">
        <v>21226</v>
      </c>
      <c r="EF35" s="679">
        <v>21226</v>
      </c>
      <c r="EG35" s="679">
        <v>21226</v>
      </c>
      <c r="EH35" s="679">
        <v>21226</v>
      </c>
      <c r="EI35" s="679">
        <v>21226</v>
      </c>
      <c r="EJ35" s="679">
        <v>21226</v>
      </c>
      <c r="EK35" s="679">
        <v>21226</v>
      </c>
      <c r="EL35" s="680"/>
      <c r="EM35" s="679">
        <v>16304</v>
      </c>
      <c r="EN35" s="679">
        <v>14673.6</v>
      </c>
      <c r="EO35" s="679">
        <v>13043.2</v>
      </c>
      <c r="EP35" s="679">
        <v>11412.8</v>
      </c>
      <c r="EQ35" s="679">
        <v>9782.4</v>
      </c>
      <c r="ER35" s="679">
        <v>8152</v>
      </c>
      <c r="ES35" s="679">
        <v>6521.6</v>
      </c>
      <c r="ET35" s="679">
        <v>4891.2</v>
      </c>
      <c r="EU35" s="679">
        <v>3260.8</v>
      </c>
      <c r="EV35" s="679">
        <v>1630.4</v>
      </c>
      <c r="EW35" s="679">
        <v>0</v>
      </c>
      <c r="EX35" s="679">
        <v>0</v>
      </c>
      <c r="EY35" s="679">
        <v>0</v>
      </c>
      <c r="EZ35" s="679">
        <v>0</v>
      </c>
      <c r="FA35" s="679">
        <v>0</v>
      </c>
      <c r="FB35" s="679">
        <v>0</v>
      </c>
      <c r="FC35" s="679">
        <v>0</v>
      </c>
      <c r="FD35" s="679">
        <v>0</v>
      </c>
      <c r="FE35" s="679">
        <v>0</v>
      </c>
      <c r="FF35" s="679">
        <v>0</v>
      </c>
      <c r="FG35" s="679">
        <v>0</v>
      </c>
      <c r="FH35" s="679">
        <v>0</v>
      </c>
      <c r="FI35" s="679">
        <v>0</v>
      </c>
      <c r="FJ35" s="679">
        <v>0</v>
      </c>
      <c r="FK35" s="679">
        <v>0</v>
      </c>
      <c r="FL35" s="679">
        <v>0</v>
      </c>
      <c r="FM35" s="679">
        <v>0</v>
      </c>
      <c r="FN35" s="679">
        <v>0</v>
      </c>
      <c r="FO35" s="679">
        <v>0</v>
      </c>
      <c r="FP35" s="679">
        <v>0</v>
      </c>
    </row>
    <row r="36" spans="1:172" x14ac:dyDescent="0.2">
      <c r="A36" s="678">
        <v>33</v>
      </c>
      <c r="B36" s="678" t="s">
        <v>59</v>
      </c>
      <c r="C36" s="678" t="s">
        <v>47</v>
      </c>
      <c r="D36" s="686">
        <v>38718</v>
      </c>
      <c r="E36" s="678">
        <v>126000</v>
      </c>
      <c r="F36" s="678">
        <v>15</v>
      </c>
      <c r="G36" s="685">
        <v>0.26293394463217368</v>
      </c>
      <c r="H36" s="684">
        <v>1.9978387059387868E-4</v>
      </c>
      <c r="I36" s="678">
        <v>2.8015669209716321E-2</v>
      </c>
      <c r="J36" s="678">
        <v>1</v>
      </c>
      <c r="K36" s="678">
        <v>1</v>
      </c>
      <c r="L36" s="683">
        <v>0</v>
      </c>
      <c r="M36" s="678">
        <v>18</v>
      </c>
      <c r="N36" s="678">
        <v>2000</v>
      </c>
      <c r="O36" s="682">
        <v>0.73874999999999991</v>
      </c>
      <c r="P36" s="680">
        <v>0.18</v>
      </c>
      <c r="Q36" s="684">
        <v>3.6999999999999999E-4</v>
      </c>
      <c r="R36" s="684">
        <v>0.5</v>
      </c>
      <c r="S36" s="680">
        <v>0.75</v>
      </c>
      <c r="T36" s="680">
        <v>0.75</v>
      </c>
      <c r="U36" s="680">
        <v>0.75</v>
      </c>
      <c r="V36" s="680">
        <v>0.75</v>
      </c>
      <c r="W36" s="680">
        <v>0.75</v>
      </c>
      <c r="X36" s="680">
        <v>0.75</v>
      </c>
      <c r="Y36" s="680">
        <v>0.75</v>
      </c>
      <c r="Z36" s="680">
        <v>0.75</v>
      </c>
      <c r="AA36" s="680">
        <v>0.75</v>
      </c>
      <c r="AB36" s="680">
        <v>0.75</v>
      </c>
      <c r="AC36" s="680">
        <v>0.75</v>
      </c>
      <c r="AD36" s="680">
        <v>0.75</v>
      </c>
      <c r="AE36" s="680">
        <v>0.75</v>
      </c>
      <c r="AF36" s="680">
        <v>0.75</v>
      </c>
      <c r="AG36" s="680">
        <v>0.75</v>
      </c>
      <c r="AH36" s="680">
        <v>0.75</v>
      </c>
      <c r="AI36" s="680">
        <v>0.75</v>
      </c>
      <c r="AJ36" s="680">
        <v>0.75</v>
      </c>
      <c r="AK36" s="680">
        <v>0.75</v>
      </c>
      <c r="AL36" s="680">
        <v>0.75</v>
      </c>
      <c r="AM36" s="680">
        <v>0.75</v>
      </c>
      <c r="AN36" s="680">
        <v>0.75</v>
      </c>
      <c r="AO36" s="680">
        <v>0.75</v>
      </c>
      <c r="AP36" s="680">
        <v>0.75</v>
      </c>
      <c r="AQ36" s="680">
        <v>0.75</v>
      </c>
      <c r="AR36" s="680">
        <v>0.75</v>
      </c>
      <c r="AS36" s="680">
        <v>0.75</v>
      </c>
      <c r="AT36" s="680">
        <v>0.75</v>
      </c>
      <c r="AU36" s="680">
        <v>0.75</v>
      </c>
      <c r="AV36" s="680">
        <v>0.75</v>
      </c>
      <c r="AW36" s="680"/>
      <c r="AX36" s="680">
        <v>0.75</v>
      </c>
      <c r="AY36" s="680">
        <v>0.75</v>
      </c>
      <c r="AZ36" s="680">
        <v>0.75</v>
      </c>
      <c r="BA36" s="680">
        <v>0.75</v>
      </c>
      <c r="BB36" s="680">
        <v>0.75</v>
      </c>
      <c r="BC36" s="680">
        <v>0.75</v>
      </c>
      <c r="BD36" s="680">
        <v>0.75</v>
      </c>
      <c r="BE36" s="680">
        <v>0.75</v>
      </c>
      <c r="BF36" s="680">
        <v>0.75</v>
      </c>
      <c r="BG36" s="680">
        <v>0.75</v>
      </c>
      <c r="BH36" s="680">
        <v>0.75</v>
      </c>
      <c r="BI36" s="680">
        <v>0.75</v>
      </c>
      <c r="BJ36" s="680">
        <v>0.75</v>
      </c>
      <c r="BK36" s="680">
        <v>0.75</v>
      </c>
      <c r="BL36" s="680">
        <v>0.75</v>
      </c>
      <c r="BM36" s="680">
        <v>0.75</v>
      </c>
      <c r="BN36" s="680">
        <v>0.75</v>
      </c>
      <c r="BO36" s="680">
        <v>0.75</v>
      </c>
      <c r="BP36" s="680">
        <v>0.75</v>
      </c>
      <c r="BQ36" s="680">
        <v>0.75</v>
      </c>
      <c r="BR36" s="680">
        <v>0.75</v>
      </c>
      <c r="BS36" s="680">
        <v>0.75</v>
      </c>
      <c r="BT36" s="680">
        <v>0.75</v>
      </c>
      <c r="BU36" s="680">
        <v>0.75</v>
      </c>
      <c r="BV36" s="680">
        <v>0.75</v>
      </c>
      <c r="BW36" s="680">
        <v>0.75</v>
      </c>
      <c r="BX36" s="680">
        <v>0.75</v>
      </c>
      <c r="BY36" s="680">
        <v>0.75</v>
      </c>
      <c r="BZ36" s="680">
        <v>0.75</v>
      </c>
      <c r="CA36" s="680">
        <v>0.75</v>
      </c>
      <c r="CB36" s="680"/>
      <c r="CC36" s="680">
        <v>0.75</v>
      </c>
      <c r="CD36" s="680">
        <v>0.75</v>
      </c>
      <c r="CE36" s="680">
        <v>0.75</v>
      </c>
      <c r="CF36" s="680">
        <v>0.75</v>
      </c>
      <c r="CG36" s="680">
        <v>0.75</v>
      </c>
      <c r="CH36" s="680">
        <v>0.75</v>
      </c>
      <c r="CI36" s="680">
        <v>0.75</v>
      </c>
      <c r="CJ36" s="680">
        <v>0.75</v>
      </c>
      <c r="CK36" s="680">
        <v>0.75</v>
      </c>
      <c r="CL36" s="680">
        <v>0.75</v>
      </c>
      <c r="CM36" s="680">
        <v>0.75</v>
      </c>
      <c r="CN36" s="680">
        <v>0.75</v>
      </c>
      <c r="CO36" s="680">
        <v>0.75</v>
      </c>
      <c r="CP36" s="680">
        <v>0.75</v>
      </c>
      <c r="CQ36" s="680">
        <v>0.75</v>
      </c>
      <c r="CR36" s="680">
        <v>0.75</v>
      </c>
      <c r="CS36" s="680">
        <v>0.75</v>
      </c>
      <c r="CT36" s="680">
        <v>0.75</v>
      </c>
      <c r="CU36" s="680">
        <v>0.75</v>
      </c>
      <c r="CV36" s="680">
        <v>0.75</v>
      </c>
      <c r="CW36" s="680">
        <v>0.75</v>
      </c>
      <c r="CX36" s="680">
        <v>0.75</v>
      </c>
      <c r="CY36" s="680">
        <v>0.75</v>
      </c>
      <c r="CZ36" s="680">
        <v>0.75</v>
      </c>
      <c r="DA36" s="680">
        <v>0.75</v>
      </c>
      <c r="DB36" s="680">
        <v>0.75</v>
      </c>
      <c r="DC36" s="680">
        <v>0.75</v>
      </c>
      <c r="DD36" s="680">
        <v>0.75</v>
      </c>
      <c r="DE36" s="680">
        <v>0.75</v>
      </c>
      <c r="DF36" s="680">
        <v>0.75</v>
      </c>
      <c r="DG36" s="680"/>
      <c r="DH36" s="679">
        <v>43547059</v>
      </c>
      <c r="DI36" s="679">
        <v>43547059</v>
      </c>
      <c r="DJ36" s="679">
        <v>43547059</v>
      </c>
      <c r="DK36" s="679">
        <v>43547059</v>
      </c>
      <c r="DL36" s="679">
        <v>43547059</v>
      </c>
      <c r="DM36" s="679">
        <v>43547059</v>
      </c>
      <c r="DN36" s="679">
        <v>43547059</v>
      </c>
      <c r="DO36" s="679">
        <v>43547059</v>
      </c>
      <c r="DP36" s="679">
        <v>43547059</v>
      </c>
      <c r="DQ36" s="679">
        <v>43547059</v>
      </c>
      <c r="DR36" s="679">
        <v>43547059</v>
      </c>
      <c r="DS36" s="679">
        <v>43547059</v>
      </c>
      <c r="DT36" s="679">
        <v>43547059</v>
      </c>
      <c r="DU36" s="679">
        <v>43547059</v>
      </c>
      <c r="DV36" s="679">
        <v>43547059</v>
      </c>
      <c r="DW36" s="679">
        <v>43547059</v>
      </c>
      <c r="DX36" s="679">
        <v>43547059</v>
      </c>
      <c r="DY36" s="679">
        <v>43547059</v>
      </c>
      <c r="DZ36" s="679">
        <v>43547059</v>
      </c>
      <c r="EA36" s="679">
        <v>43547059</v>
      </c>
      <c r="EB36" s="679">
        <v>43547059</v>
      </c>
      <c r="EC36" s="679">
        <v>43547059</v>
      </c>
      <c r="ED36" s="679">
        <v>43547059</v>
      </c>
      <c r="EE36" s="679">
        <v>43547059</v>
      </c>
      <c r="EF36" s="679">
        <v>43547059</v>
      </c>
      <c r="EG36" s="679">
        <v>43547059</v>
      </c>
      <c r="EH36" s="679">
        <v>43547059</v>
      </c>
      <c r="EI36" s="679">
        <v>43547059</v>
      </c>
      <c r="EJ36" s="679">
        <v>43547059</v>
      </c>
      <c r="EK36" s="679">
        <v>43547059</v>
      </c>
      <c r="EL36" s="680"/>
      <c r="EM36" s="679">
        <v>126000</v>
      </c>
      <c r="EN36" s="679">
        <v>113400</v>
      </c>
      <c r="EO36" s="679">
        <v>100800</v>
      </c>
      <c r="EP36" s="679">
        <v>88200</v>
      </c>
      <c r="EQ36" s="679">
        <v>75600</v>
      </c>
      <c r="ER36" s="679">
        <v>63000</v>
      </c>
      <c r="ES36" s="679">
        <v>50400</v>
      </c>
      <c r="ET36" s="679">
        <v>37800</v>
      </c>
      <c r="EU36" s="679">
        <v>25200</v>
      </c>
      <c r="EV36" s="679">
        <v>12600</v>
      </c>
      <c r="EW36" s="679">
        <v>0</v>
      </c>
      <c r="EX36" s="679">
        <v>0</v>
      </c>
      <c r="EY36" s="679">
        <v>0</v>
      </c>
      <c r="EZ36" s="679">
        <v>0</v>
      </c>
      <c r="FA36" s="679">
        <v>0</v>
      </c>
      <c r="FB36" s="679">
        <v>0</v>
      </c>
      <c r="FC36" s="679">
        <v>0</v>
      </c>
      <c r="FD36" s="679">
        <v>0</v>
      </c>
      <c r="FE36" s="679">
        <v>0</v>
      </c>
      <c r="FF36" s="679">
        <v>0</v>
      </c>
      <c r="FG36" s="679">
        <v>0</v>
      </c>
      <c r="FH36" s="679">
        <v>0</v>
      </c>
      <c r="FI36" s="679">
        <v>0</v>
      </c>
      <c r="FJ36" s="679">
        <v>0</v>
      </c>
      <c r="FK36" s="679">
        <v>0</v>
      </c>
      <c r="FL36" s="679">
        <v>0</v>
      </c>
      <c r="FM36" s="679">
        <v>0</v>
      </c>
      <c r="FN36" s="679">
        <v>0</v>
      </c>
      <c r="FO36" s="679">
        <v>0</v>
      </c>
      <c r="FP36" s="679">
        <v>0</v>
      </c>
    </row>
    <row r="37" spans="1:172" x14ac:dyDescent="0.2">
      <c r="A37" s="678">
        <v>34</v>
      </c>
      <c r="B37" s="678" t="s">
        <v>60</v>
      </c>
      <c r="C37" s="678" t="s">
        <v>48</v>
      </c>
      <c r="D37" s="686">
        <v>38718</v>
      </c>
      <c r="E37" s="678">
        <v>2118173</v>
      </c>
      <c r="F37" s="678">
        <v>10</v>
      </c>
      <c r="G37" s="685">
        <v>0.32700000000000001</v>
      </c>
      <c r="H37" s="684">
        <v>2.1263934426229508E-4</v>
      </c>
      <c r="I37" s="678">
        <v>-4.4999999999999997E-3</v>
      </c>
      <c r="J37" s="678">
        <v>1</v>
      </c>
      <c r="K37" s="678">
        <v>1</v>
      </c>
      <c r="L37" s="683">
        <v>0</v>
      </c>
      <c r="M37" s="678">
        <v>12</v>
      </c>
      <c r="N37" s="678">
        <v>1990</v>
      </c>
      <c r="O37" s="682">
        <v>0.81666666666666676</v>
      </c>
      <c r="P37" s="680">
        <v>0.35</v>
      </c>
      <c r="Q37" s="684">
        <v>1.0200000000000001E-3</v>
      </c>
      <c r="R37" s="684">
        <v>0.44116</v>
      </c>
      <c r="S37" s="680">
        <v>0.75</v>
      </c>
      <c r="T37" s="680">
        <v>0.75</v>
      </c>
      <c r="U37" s="680">
        <v>0.75</v>
      </c>
      <c r="V37" s="680">
        <v>0.75</v>
      </c>
      <c r="W37" s="680">
        <v>0.75</v>
      </c>
      <c r="X37" s="680">
        <v>0.75</v>
      </c>
      <c r="Y37" s="680">
        <v>0.75</v>
      </c>
      <c r="Z37" s="680">
        <v>0.75</v>
      </c>
      <c r="AA37" s="680">
        <v>0.75</v>
      </c>
      <c r="AB37" s="680">
        <v>0.75</v>
      </c>
      <c r="AC37" s="680">
        <v>0.75</v>
      </c>
      <c r="AD37" s="680">
        <v>0.75</v>
      </c>
      <c r="AE37" s="680">
        <v>0.75</v>
      </c>
      <c r="AF37" s="680">
        <v>0.75</v>
      </c>
      <c r="AG37" s="680">
        <v>0.75</v>
      </c>
      <c r="AH37" s="680">
        <v>0.75</v>
      </c>
      <c r="AI37" s="680">
        <v>0.75</v>
      </c>
      <c r="AJ37" s="680">
        <v>0.75</v>
      </c>
      <c r="AK37" s="680">
        <v>0.75</v>
      </c>
      <c r="AL37" s="680">
        <v>0.75</v>
      </c>
      <c r="AM37" s="680">
        <v>0.75</v>
      </c>
      <c r="AN37" s="680">
        <v>0.75</v>
      </c>
      <c r="AO37" s="680">
        <v>0.75</v>
      </c>
      <c r="AP37" s="680">
        <v>0.75</v>
      </c>
      <c r="AQ37" s="680">
        <v>0.75</v>
      </c>
      <c r="AR37" s="680">
        <v>0.75</v>
      </c>
      <c r="AS37" s="680">
        <v>0.75</v>
      </c>
      <c r="AT37" s="680">
        <v>0.75</v>
      </c>
      <c r="AU37" s="680">
        <v>0.75</v>
      </c>
      <c r="AV37" s="680">
        <v>0.75</v>
      </c>
      <c r="AW37" s="680"/>
      <c r="AX37" s="680">
        <v>0.75</v>
      </c>
      <c r="AY37" s="680">
        <v>0.75</v>
      </c>
      <c r="AZ37" s="680">
        <v>0.75</v>
      </c>
      <c r="BA37" s="680">
        <v>0.75</v>
      </c>
      <c r="BB37" s="680">
        <v>0.75</v>
      </c>
      <c r="BC37" s="680">
        <v>0.75</v>
      </c>
      <c r="BD37" s="680">
        <v>0.75</v>
      </c>
      <c r="BE37" s="680">
        <v>0.75</v>
      </c>
      <c r="BF37" s="680">
        <v>0.75</v>
      </c>
      <c r="BG37" s="680">
        <v>0.75</v>
      </c>
      <c r="BH37" s="680">
        <v>0.75</v>
      </c>
      <c r="BI37" s="680">
        <v>0.75</v>
      </c>
      <c r="BJ37" s="680">
        <v>0.75</v>
      </c>
      <c r="BK37" s="680">
        <v>0.75</v>
      </c>
      <c r="BL37" s="680">
        <v>0.75</v>
      </c>
      <c r="BM37" s="680">
        <v>0.75</v>
      </c>
      <c r="BN37" s="680">
        <v>0.75</v>
      </c>
      <c r="BO37" s="680">
        <v>0.75</v>
      </c>
      <c r="BP37" s="680">
        <v>0.75</v>
      </c>
      <c r="BQ37" s="680">
        <v>0.75</v>
      </c>
      <c r="BR37" s="680">
        <v>0.75</v>
      </c>
      <c r="BS37" s="680">
        <v>0.75</v>
      </c>
      <c r="BT37" s="680">
        <v>0.75</v>
      </c>
      <c r="BU37" s="680">
        <v>0.75</v>
      </c>
      <c r="BV37" s="680">
        <v>0.75</v>
      </c>
      <c r="BW37" s="680">
        <v>0.75</v>
      </c>
      <c r="BX37" s="680">
        <v>0.75</v>
      </c>
      <c r="BY37" s="680">
        <v>0.75</v>
      </c>
      <c r="BZ37" s="680">
        <v>0.75</v>
      </c>
      <c r="CA37" s="680">
        <v>0.75</v>
      </c>
      <c r="CB37" s="680"/>
      <c r="CC37" s="680">
        <v>0.75</v>
      </c>
      <c r="CD37" s="680">
        <v>0.75</v>
      </c>
      <c r="CE37" s="680">
        <v>0.75</v>
      </c>
      <c r="CF37" s="680">
        <v>0.75</v>
      </c>
      <c r="CG37" s="680">
        <v>0.75</v>
      </c>
      <c r="CH37" s="680">
        <v>0.75</v>
      </c>
      <c r="CI37" s="680">
        <v>0.75</v>
      </c>
      <c r="CJ37" s="680">
        <v>0.75</v>
      </c>
      <c r="CK37" s="680">
        <v>0.75</v>
      </c>
      <c r="CL37" s="680">
        <v>0.75</v>
      </c>
      <c r="CM37" s="680">
        <v>0.75</v>
      </c>
      <c r="CN37" s="680">
        <v>0.75</v>
      </c>
      <c r="CO37" s="680">
        <v>0.75</v>
      </c>
      <c r="CP37" s="680">
        <v>0.75</v>
      </c>
      <c r="CQ37" s="680">
        <v>0.75</v>
      </c>
      <c r="CR37" s="680">
        <v>0.75</v>
      </c>
      <c r="CS37" s="680">
        <v>0.75</v>
      </c>
      <c r="CT37" s="680">
        <v>0.75</v>
      </c>
      <c r="CU37" s="680">
        <v>0.75</v>
      </c>
      <c r="CV37" s="680">
        <v>0.75</v>
      </c>
      <c r="CW37" s="680">
        <v>0.75</v>
      </c>
      <c r="CX37" s="680">
        <v>0.75</v>
      </c>
      <c r="CY37" s="680">
        <v>0.75</v>
      </c>
      <c r="CZ37" s="680">
        <v>0.75</v>
      </c>
      <c r="DA37" s="680">
        <v>0.75</v>
      </c>
      <c r="DB37" s="680">
        <v>0.75</v>
      </c>
      <c r="DC37" s="680">
        <v>0.75</v>
      </c>
      <c r="DD37" s="680">
        <v>0.75</v>
      </c>
      <c r="DE37" s="680">
        <v>0.75</v>
      </c>
      <c r="DF37" s="680">
        <v>0.75</v>
      </c>
      <c r="DG37" s="680"/>
      <c r="DH37" s="679">
        <v>55939336.25</v>
      </c>
      <c r="DI37" s="679">
        <v>55939336.25</v>
      </c>
      <c r="DJ37" s="679">
        <v>55939336.25</v>
      </c>
      <c r="DK37" s="679">
        <v>55939336.25</v>
      </c>
      <c r="DL37" s="679">
        <v>55939336.25</v>
      </c>
      <c r="DM37" s="679">
        <v>55939336.25</v>
      </c>
      <c r="DN37" s="679">
        <v>55939336.25</v>
      </c>
      <c r="DO37" s="679">
        <v>55939336.25</v>
      </c>
      <c r="DP37" s="679">
        <v>55939336.25</v>
      </c>
      <c r="DQ37" s="679">
        <v>55939336.25</v>
      </c>
      <c r="DR37" s="679">
        <v>55939336.25</v>
      </c>
      <c r="DS37" s="679">
        <v>55939336.25</v>
      </c>
      <c r="DT37" s="679">
        <v>55939336.25</v>
      </c>
      <c r="DU37" s="679">
        <v>55939336.25</v>
      </c>
      <c r="DV37" s="679">
        <v>55939336.25</v>
      </c>
      <c r="DW37" s="679">
        <v>55939336.25</v>
      </c>
      <c r="DX37" s="679">
        <v>55939336.25</v>
      </c>
      <c r="DY37" s="679">
        <v>55939336.25</v>
      </c>
      <c r="DZ37" s="679">
        <v>55939336.25</v>
      </c>
      <c r="EA37" s="679">
        <v>55939336.25</v>
      </c>
      <c r="EB37" s="679">
        <v>55939336.25</v>
      </c>
      <c r="EC37" s="679">
        <v>55939336.25</v>
      </c>
      <c r="ED37" s="679">
        <v>55939336.25</v>
      </c>
      <c r="EE37" s="679">
        <v>55939336.25</v>
      </c>
      <c r="EF37" s="679">
        <v>55939336.25</v>
      </c>
      <c r="EG37" s="679">
        <v>55939336.25</v>
      </c>
      <c r="EH37" s="679">
        <v>55939336.25</v>
      </c>
      <c r="EI37" s="679">
        <v>55939336.25</v>
      </c>
      <c r="EJ37" s="679">
        <v>55939336.25</v>
      </c>
      <c r="EK37" s="679">
        <v>55939336.25</v>
      </c>
      <c r="EL37" s="680"/>
      <c r="EM37" s="679">
        <v>2118173</v>
      </c>
      <c r="EN37" s="679">
        <v>1906355.7</v>
      </c>
      <c r="EO37" s="679">
        <v>1694538.4000000001</v>
      </c>
      <c r="EP37" s="679">
        <v>1482721.0999999999</v>
      </c>
      <c r="EQ37" s="679">
        <v>1270903.8</v>
      </c>
      <c r="ER37" s="679">
        <v>1059086.5</v>
      </c>
      <c r="ES37" s="679">
        <v>847269.20000000007</v>
      </c>
      <c r="ET37" s="679">
        <v>635451.9</v>
      </c>
      <c r="EU37" s="679">
        <v>423634.60000000003</v>
      </c>
      <c r="EV37" s="679">
        <v>211817.30000000002</v>
      </c>
      <c r="EW37" s="679">
        <v>0</v>
      </c>
      <c r="EX37" s="679">
        <v>0</v>
      </c>
      <c r="EY37" s="679">
        <v>0</v>
      </c>
      <c r="EZ37" s="679">
        <v>0</v>
      </c>
      <c r="FA37" s="679">
        <v>0</v>
      </c>
      <c r="FB37" s="679">
        <v>0</v>
      </c>
      <c r="FC37" s="679">
        <v>0</v>
      </c>
      <c r="FD37" s="679">
        <v>0</v>
      </c>
      <c r="FE37" s="679">
        <v>0</v>
      </c>
      <c r="FF37" s="679">
        <v>0</v>
      </c>
      <c r="FG37" s="679">
        <v>0</v>
      </c>
      <c r="FH37" s="679">
        <v>0</v>
      </c>
      <c r="FI37" s="679">
        <v>0</v>
      </c>
      <c r="FJ37" s="679">
        <v>0</v>
      </c>
      <c r="FK37" s="679">
        <v>0</v>
      </c>
      <c r="FL37" s="679">
        <v>0</v>
      </c>
      <c r="FM37" s="679">
        <v>0</v>
      </c>
      <c r="FN37" s="679">
        <v>0</v>
      </c>
      <c r="FO37" s="679">
        <v>0</v>
      </c>
      <c r="FP37" s="679">
        <v>0</v>
      </c>
    </row>
    <row r="38" spans="1:172" x14ac:dyDescent="0.2">
      <c r="A38" s="678">
        <v>35</v>
      </c>
      <c r="B38" s="678" t="s">
        <v>61</v>
      </c>
      <c r="C38" s="678" t="s">
        <v>49</v>
      </c>
      <c r="D38" s="686">
        <v>38718</v>
      </c>
      <c r="E38" s="678">
        <v>0</v>
      </c>
      <c r="F38" s="678">
        <v>10</v>
      </c>
      <c r="G38" s="685">
        <v>970</v>
      </c>
      <c r="H38" s="684">
        <v>0</v>
      </c>
      <c r="I38" s="678">
        <v>0</v>
      </c>
      <c r="J38" s="678">
        <v>1</v>
      </c>
      <c r="K38" s="678">
        <v>1</v>
      </c>
      <c r="L38" s="683">
        <v>0</v>
      </c>
      <c r="M38" s="678">
        <v>18</v>
      </c>
      <c r="N38" s="678">
        <v>2000</v>
      </c>
      <c r="O38" s="682">
        <v>0.8125</v>
      </c>
      <c r="P38" s="680">
        <v>0</v>
      </c>
      <c r="Q38" s="684">
        <v>0</v>
      </c>
      <c r="R38" s="684">
        <v>0</v>
      </c>
      <c r="S38" s="680">
        <v>1</v>
      </c>
      <c r="T38" s="680">
        <v>1</v>
      </c>
      <c r="U38" s="680">
        <v>1</v>
      </c>
      <c r="V38" s="680">
        <v>1</v>
      </c>
      <c r="W38" s="680">
        <v>1</v>
      </c>
      <c r="X38" s="680">
        <v>1</v>
      </c>
      <c r="Y38" s="680">
        <v>1</v>
      </c>
      <c r="Z38" s="680">
        <v>1</v>
      </c>
      <c r="AA38" s="680">
        <v>1</v>
      </c>
      <c r="AB38" s="680">
        <v>1</v>
      </c>
      <c r="AC38" s="680">
        <v>1</v>
      </c>
      <c r="AD38" s="680">
        <v>1</v>
      </c>
      <c r="AE38" s="680">
        <v>1</v>
      </c>
      <c r="AF38" s="680">
        <v>1</v>
      </c>
      <c r="AG38" s="680">
        <v>1</v>
      </c>
      <c r="AH38" s="680">
        <v>1</v>
      </c>
      <c r="AI38" s="680">
        <v>1</v>
      </c>
      <c r="AJ38" s="680">
        <v>1</v>
      </c>
      <c r="AK38" s="680">
        <v>1</v>
      </c>
      <c r="AL38" s="680">
        <v>1</v>
      </c>
      <c r="AM38" s="680">
        <v>1</v>
      </c>
      <c r="AN38" s="680">
        <v>1</v>
      </c>
      <c r="AO38" s="680">
        <v>1</v>
      </c>
      <c r="AP38" s="680">
        <v>1</v>
      </c>
      <c r="AQ38" s="680">
        <v>1</v>
      </c>
      <c r="AR38" s="680">
        <v>1</v>
      </c>
      <c r="AS38" s="680">
        <v>1</v>
      </c>
      <c r="AT38" s="680">
        <v>1</v>
      </c>
      <c r="AU38" s="680">
        <v>1</v>
      </c>
      <c r="AV38" s="680">
        <v>1</v>
      </c>
      <c r="AW38" s="680"/>
      <c r="AX38" s="680">
        <v>1</v>
      </c>
      <c r="AY38" s="680">
        <v>1</v>
      </c>
      <c r="AZ38" s="680">
        <v>1</v>
      </c>
      <c r="BA38" s="680">
        <v>1</v>
      </c>
      <c r="BB38" s="680">
        <v>1</v>
      </c>
      <c r="BC38" s="680">
        <v>1</v>
      </c>
      <c r="BD38" s="680">
        <v>1</v>
      </c>
      <c r="BE38" s="680">
        <v>1</v>
      </c>
      <c r="BF38" s="680">
        <v>1</v>
      </c>
      <c r="BG38" s="680">
        <v>1</v>
      </c>
      <c r="BH38" s="680">
        <v>1</v>
      </c>
      <c r="BI38" s="680">
        <v>1</v>
      </c>
      <c r="BJ38" s="680">
        <v>1</v>
      </c>
      <c r="BK38" s="680">
        <v>1</v>
      </c>
      <c r="BL38" s="680">
        <v>1</v>
      </c>
      <c r="BM38" s="680">
        <v>1</v>
      </c>
      <c r="BN38" s="680">
        <v>1</v>
      </c>
      <c r="BO38" s="680">
        <v>1</v>
      </c>
      <c r="BP38" s="680">
        <v>1</v>
      </c>
      <c r="BQ38" s="680">
        <v>1</v>
      </c>
      <c r="BR38" s="680">
        <v>1</v>
      </c>
      <c r="BS38" s="680">
        <v>1</v>
      </c>
      <c r="BT38" s="680">
        <v>1</v>
      </c>
      <c r="BU38" s="680">
        <v>1</v>
      </c>
      <c r="BV38" s="680">
        <v>1</v>
      </c>
      <c r="BW38" s="680">
        <v>1</v>
      </c>
      <c r="BX38" s="680">
        <v>1</v>
      </c>
      <c r="BY38" s="680">
        <v>1</v>
      </c>
      <c r="BZ38" s="680">
        <v>1</v>
      </c>
      <c r="CA38" s="680">
        <v>1</v>
      </c>
      <c r="CB38" s="680"/>
      <c r="CC38" s="680">
        <v>1</v>
      </c>
      <c r="CD38" s="680">
        <v>1</v>
      </c>
      <c r="CE38" s="680">
        <v>1</v>
      </c>
      <c r="CF38" s="680">
        <v>1</v>
      </c>
      <c r="CG38" s="680">
        <v>1</v>
      </c>
      <c r="CH38" s="680">
        <v>1</v>
      </c>
      <c r="CI38" s="680">
        <v>1</v>
      </c>
      <c r="CJ38" s="680">
        <v>1</v>
      </c>
      <c r="CK38" s="680">
        <v>1</v>
      </c>
      <c r="CL38" s="680">
        <v>1</v>
      </c>
      <c r="CM38" s="680">
        <v>1</v>
      </c>
      <c r="CN38" s="680">
        <v>1</v>
      </c>
      <c r="CO38" s="680">
        <v>1</v>
      </c>
      <c r="CP38" s="680">
        <v>1</v>
      </c>
      <c r="CQ38" s="680">
        <v>1</v>
      </c>
      <c r="CR38" s="680">
        <v>1</v>
      </c>
      <c r="CS38" s="680">
        <v>1</v>
      </c>
      <c r="CT38" s="680">
        <v>1</v>
      </c>
      <c r="CU38" s="680">
        <v>1</v>
      </c>
      <c r="CV38" s="680">
        <v>1</v>
      </c>
      <c r="CW38" s="680">
        <v>1</v>
      </c>
      <c r="CX38" s="680">
        <v>1</v>
      </c>
      <c r="CY38" s="680">
        <v>1</v>
      </c>
      <c r="CZ38" s="680">
        <v>1</v>
      </c>
      <c r="DA38" s="680">
        <v>1</v>
      </c>
      <c r="DB38" s="680">
        <v>1</v>
      </c>
      <c r="DC38" s="680">
        <v>1</v>
      </c>
      <c r="DD38" s="680">
        <v>1</v>
      </c>
      <c r="DE38" s="680">
        <v>1</v>
      </c>
      <c r="DF38" s="680">
        <v>1</v>
      </c>
      <c r="DG38" s="680"/>
      <c r="DH38" s="679">
        <v>3000</v>
      </c>
      <c r="DI38" s="679">
        <v>3000</v>
      </c>
      <c r="DJ38" s="679">
        <v>3000</v>
      </c>
      <c r="DK38" s="679">
        <v>3000</v>
      </c>
      <c r="DL38" s="679">
        <v>3000</v>
      </c>
      <c r="DM38" s="679">
        <v>3000</v>
      </c>
      <c r="DN38" s="679">
        <v>3000</v>
      </c>
      <c r="DO38" s="679">
        <v>3000</v>
      </c>
      <c r="DP38" s="679">
        <v>3000</v>
      </c>
      <c r="DQ38" s="679">
        <v>3000</v>
      </c>
      <c r="DR38" s="679">
        <v>3000</v>
      </c>
      <c r="DS38" s="679">
        <v>3000</v>
      </c>
      <c r="DT38" s="679">
        <v>3000</v>
      </c>
      <c r="DU38" s="679">
        <v>3000</v>
      </c>
      <c r="DV38" s="679">
        <v>3000</v>
      </c>
      <c r="DW38" s="679">
        <v>3000</v>
      </c>
      <c r="DX38" s="679">
        <v>3000</v>
      </c>
      <c r="DY38" s="679">
        <v>3000</v>
      </c>
      <c r="DZ38" s="679">
        <v>3000</v>
      </c>
      <c r="EA38" s="679">
        <v>3000</v>
      </c>
      <c r="EB38" s="679">
        <v>3000</v>
      </c>
      <c r="EC38" s="679">
        <v>3000</v>
      </c>
      <c r="ED38" s="679">
        <v>3000</v>
      </c>
      <c r="EE38" s="679">
        <v>3000</v>
      </c>
      <c r="EF38" s="679">
        <v>3000</v>
      </c>
      <c r="EG38" s="679">
        <v>3000</v>
      </c>
      <c r="EH38" s="679">
        <v>3000</v>
      </c>
      <c r="EI38" s="679">
        <v>3000</v>
      </c>
      <c r="EJ38" s="679">
        <v>3000</v>
      </c>
      <c r="EK38" s="679">
        <v>3000</v>
      </c>
      <c r="EL38" s="680"/>
      <c r="EM38" s="679">
        <v>0</v>
      </c>
      <c r="EN38" s="679">
        <v>0</v>
      </c>
      <c r="EO38" s="679">
        <v>0</v>
      </c>
      <c r="EP38" s="679">
        <v>0</v>
      </c>
      <c r="EQ38" s="679">
        <v>0</v>
      </c>
      <c r="ER38" s="679">
        <v>0</v>
      </c>
      <c r="ES38" s="679">
        <v>0</v>
      </c>
      <c r="ET38" s="679">
        <v>0</v>
      </c>
      <c r="EU38" s="679">
        <v>0</v>
      </c>
      <c r="EV38" s="679">
        <v>0</v>
      </c>
      <c r="EW38" s="679">
        <v>0</v>
      </c>
      <c r="EX38" s="679">
        <v>0</v>
      </c>
      <c r="EY38" s="679">
        <v>0</v>
      </c>
      <c r="EZ38" s="679">
        <v>0</v>
      </c>
      <c r="FA38" s="679">
        <v>0</v>
      </c>
      <c r="FB38" s="679">
        <v>0</v>
      </c>
      <c r="FC38" s="679">
        <v>0</v>
      </c>
      <c r="FD38" s="679">
        <v>0</v>
      </c>
      <c r="FE38" s="679">
        <v>0</v>
      </c>
      <c r="FF38" s="679">
        <v>0</v>
      </c>
      <c r="FG38" s="679">
        <v>0</v>
      </c>
      <c r="FH38" s="679">
        <v>0</v>
      </c>
      <c r="FI38" s="679">
        <v>0</v>
      </c>
      <c r="FJ38" s="679">
        <v>0</v>
      </c>
      <c r="FK38" s="679">
        <v>0</v>
      </c>
      <c r="FL38" s="679">
        <v>0</v>
      </c>
      <c r="FM38" s="679">
        <v>0</v>
      </c>
      <c r="FN38" s="679">
        <v>0</v>
      </c>
      <c r="FO38" s="679">
        <v>0</v>
      </c>
      <c r="FP38" s="679">
        <v>0</v>
      </c>
    </row>
    <row r="39" spans="1:172" x14ac:dyDescent="0.2">
      <c r="A39" s="678">
        <v>36</v>
      </c>
      <c r="B39" s="678" t="s">
        <v>62</v>
      </c>
      <c r="C39" s="678" t="s">
        <v>50</v>
      </c>
      <c r="D39" s="686">
        <v>38718</v>
      </c>
      <c r="E39" s="678">
        <v>27634</v>
      </c>
      <c r="F39" s="678">
        <v>10</v>
      </c>
      <c r="G39" s="685">
        <v>0.15393836593868435</v>
      </c>
      <c r="H39" s="684">
        <v>0</v>
      </c>
      <c r="I39" s="678">
        <v>0</v>
      </c>
      <c r="J39" s="678">
        <v>1.1000000000000001</v>
      </c>
      <c r="K39" s="678">
        <v>1.32</v>
      </c>
      <c r="L39" s="683">
        <v>-4.1000000000000003E-3</v>
      </c>
      <c r="M39" s="678">
        <v>12</v>
      </c>
      <c r="N39" s="678">
        <v>1998</v>
      </c>
      <c r="O39" s="682">
        <v>0.75375000000000003</v>
      </c>
      <c r="P39" s="680">
        <v>0.27</v>
      </c>
      <c r="Q39" s="684">
        <v>2.5350000000000001E-2</v>
      </c>
      <c r="R39" s="684">
        <v>6.5439999999999998E-2</v>
      </c>
      <c r="S39" s="680">
        <v>0.78700000000000003</v>
      </c>
      <c r="T39" s="680">
        <v>0.78700000000000003</v>
      </c>
      <c r="U39" s="680">
        <v>0.78700000000000003</v>
      </c>
      <c r="V39" s="680">
        <v>0.78700000000000003</v>
      </c>
      <c r="W39" s="680">
        <v>0.78700000000000003</v>
      </c>
      <c r="X39" s="680">
        <v>0.78700000000000003</v>
      </c>
      <c r="Y39" s="680">
        <v>0.78700000000000003</v>
      </c>
      <c r="Z39" s="680">
        <v>0.78700000000000003</v>
      </c>
      <c r="AA39" s="680">
        <v>0.78700000000000003</v>
      </c>
      <c r="AB39" s="680">
        <v>0.78700000000000003</v>
      </c>
      <c r="AC39" s="680">
        <v>0.78700000000000003</v>
      </c>
      <c r="AD39" s="680">
        <v>0.78700000000000003</v>
      </c>
      <c r="AE39" s="680">
        <v>0.78700000000000003</v>
      </c>
      <c r="AF39" s="680">
        <v>0.78700000000000003</v>
      </c>
      <c r="AG39" s="680">
        <v>0.78700000000000003</v>
      </c>
      <c r="AH39" s="680">
        <v>0.78700000000000003</v>
      </c>
      <c r="AI39" s="680">
        <v>0.78700000000000003</v>
      </c>
      <c r="AJ39" s="680">
        <v>0.78700000000000003</v>
      </c>
      <c r="AK39" s="680">
        <v>0.78700000000000003</v>
      </c>
      <c r="AL39" s="680">
        <v>0.78700000000000003</v>
      </c>
      <c r="AM39" s="680">
        <v>0.78700000000000003</v>
      </c>
      <c r="AN39" s="680">
        <v>0.78700000000000003</v>
      </c>
      <c r="AO39" s="680">
        <v>0.78700000000000003</v>
      </c>
      <c r="AP39" s="680">
        <v>0.78700000000000003</v>
      </c>
      <c r="AQ39" s="680">
        <v>0.78700000000000003</v>
      </c>
      <c r="AR39" s="680">
        <v>0.78700000000000003</v>
      </c>
      <c r="AS39" s="680">
        <v>0.78700000000000003</v>
      </c>
      <c r="AT39" s="680">
        <v>0.78700000000000003</v>
      </c>
      <c r="AU39" s="680">
        <v>0.78700000000000003</v>
      </c>
      <c r="AV39" s="680">
        <v>0.78700000000000003</v>
      </c>
      <c r="AW39" s="680"/>
      <c r="AX39" s="680">
        <v>0.78700000000000003</v>
      </c>
      <c r="AY39" s="680">
        <v>0.78700000000000003</v>
      </c>
      <c r="AZ39" s="680">
        <v>0.78700000000000003</v>
      </c>
      <c r="BA39" s="680">
        <v>0.78700000000000003</v>
      </c>
      <c r="BB39" s="680">
        <v>0.78700000000000003</v>
      </c>
      <c r="BC39" s="680">
        <v>0.78700000000000003</v>
      </c>
      <c r="BD39" s="680">
        <v>0.78700000000000003</v>
      </c>
      <c r="BE39" s="680">
        <v>0.78700000000000003</v>
      </c>
      <c r="BF39" s="680">
        <v>0.78700000000000003</v>
      </c>
      <c r="BG39" s="680">
        <v>0.78700000000000003</v>
      </c>
      <c r="BH39" s="680">
        <v>0.78700000000000003</v>
      </c>
      <c r="BI39" s="680">
        <v>0.78700000000000003</v>
      </c>
      <c r="BJ39" s="680">
        <v>0.78700000000000003</v>
      </c>
      <c r="BK39" s="680">
        <v>0.78700000000000003</v>
      </c>
      <c r="BL39" s="680">
        <v>0.78700000000000003</v>
      </c>
      <c r="BM39" s="680">
        <v>0.78700000000000003</v>
      </c>
      <c r="BN39" s="680">
        <v>0.78700000000000003</v>
      </c>
      <c r="BO39" s="680">
        <v>0.78700000000000003</v>
      </c>
      <c r="BP39" s="680">
        <v>0.78700000000000003</v>
      </c>
      <c r="BQ39" s="680">
        <v>0.78700000000000003</v>
      </c>
      <c r="BR39" s="680">
        <v>0.78700000000000003</v>
      </c>
      <c r="BS39" s="680">
        <v>0.78700000000000003</v>
      </c>
      <c r="BT39" s="680">
        <v>0.78700000000000003</v>
      </c>
      <c r="BU39" s="680">
        <v>0.78700000000000003</v>
      </c>
      <c r="BV39" s="680">
        <v>0.78700000000000003</v>
      </c>
      <c r="BW39" s="680">
        <v>0.78700000000000003</v>
      </c>
      <c r="BX39" s="680">
        <v>0.78700000000000003</v>
      </c>
      <c r="BY39" s="680">
        <v>0.78700000000000003</v>
      </c>
      <c r="BZ39" s="680">
        <v>0.78700000000000003</v>
      </c>
      <c r="CA39" s="680">
        <v>0.78700000000000003</v>
      </c>
      <c r="CB39" s="680"/>
      <c r="CC39" s="680">
        <v>0.78700000000000003</v>
      </c>
      <c r="CD39" s="680">
        <v>0.78700000000000003</v>
      </c>
      <c r="CE39" s="680">
        <v>0.78700000000000003</v>
      </c>
      <c r="CF39" s="680">
        <v>0.78700000000000003</v>
      </c>
      <c r="CG39" s="680">
        <v>0.78700000000000003</v>
      </c>
      <c r="CH39" s="680">
        <v>0.78700000000000003</v>
      </c>
      <c r="CI39" s="680">
        <v>0.78700000000000003</v>
      </c>
      <c r="CJ39" s="680">
        <v>0.78700000000000003</v>
      </c>
      <c r="CK39" s="680">
        <v>0.78700000000000003</v>
      </c>
      <c r="CL39" s="680">
        <v>0.78700000000000003</v>
      </c>
      <c r="CM39" s="680">
        <v>0.78700000000000003</v>
      </c>
      <c r="CN39" s="680">
        <v>0.78700000000000003</v>
      </c>
      <c r="CO39" s="680">
        <v>0.78700000000000003</v>
      </c>
      <c r="CP39" s="680">
        <v>0.78700000000000003</v>
      </c>
      <c r="CQ39" s="680">
        <v>0.78700000000000003</v>
      </c>
      <c r="CR39" s="680">
        <v>0.78700000000000003</v>
      </c>
      <c r="CS39" s="680">
        <v>0.78700000000000003</v>
      </c>
      <c r="CT39" s="680">
        <v>0.78700000000000003</v>
      </c>
      <c r="CU39" s="680">
        <v>0.78700000000000003</v>
      </c>
      <c r="CV39" s="680">
        <v>0.78700000000000003</v>
      </c>
      <c r="CW39" s="680">
        <v>0.78700000000000003</v>
      </c>
      <c r="CX39" s="680">
        <v>0.78700000000000003</v>
      </c>
      <c r="CY39" s="680">
        <v>0.78700000000000003</v>
      </c>
      <c r="CZ39" s="680">
        <v>0.78700000000000003</v>
      </c>
      <c r="DA39" s="680">
        <v>0.78700000000000003</v>
      </c>
      <c r="DB39" s="680">
        <v>0.78700000000000003</v>
      </c>
      <c r="DC39" s="680">
        <v>0.78700000000000003</v>
      </c>
      <c r="DD39" s="680">
        <v>0.78700000000000003</v>
      </c>
      <c r="DE39" s="680">
        <v>0.78700000000000003</v>
      </c>
      <c r="DF39" s="680">
        <v>0.78700000000000003</v>
      </c>
      <c r="DG39" s="680"/>
      <c r="DH39" s="679">
        <v>10715828</v>
      </c>
      <c r="DI39" s="679">
        <v>10715828</v>
      </c>
      <c r="DJ39" s="679">
        <v>10715828</v>
      </c>
      <c r="DK39" s="679">
        <v>10715828</v>
      </c>
      <c r="DL39" s="679">
        <v>10715828</v>
      </c>
      <c r="DM39" s="679">
        <v>10715828</v>
      </c>
      <c r="DN39" s="679">
        <v>10715828</v>
      </c>
      <c r="DO39" s="679">
        <v>10715828</v>
      </c>
      <c r="DP39" s="679">
        <v>10715828</v>
      </c>
      <c r="DQ39" s="679">
        <v>10715828</v>
      </c>
      <c r="DR39" s="679">
        <v>10715828</v>
      </c>
      <c r="DS39" s="679">
        <v>10715828</v>
      </c>
      <c r="DT39" s="679">
        <v>10715828</v>
      </c>
      <c r="DU39" s="679">
        <v>10715828</v>
      </c>
      <c r="DV39" s="679">
        <v>10715828</v>
      </c>
      <c r="DW39" s="679">
        <v>10715828</v>
      </c>
      <c r="DX39" s="679">
        <v>10715828</v>
      </c>
      <c r="DY39" s="679">
        <v>10715828</v>
      </c>
      <c r="DZ39" s="679">
        <v>10715828</v>
      </c>
      <c r="EA39" s="679">
        <v>10715828</v>
      </c>
      <c r="EB39" s="679">
        <v>10715828</v>
      </c>
      <c r="EC39" s="679">
        <v>10715828</v>
      </c>
      <c r="ED39" s="679">
        <v>10715828</v>
      </c>
      <c r="EE39" s="679">
        <v>10715828</v>
      </c>
      <c r="EF39" s="679">
        <v>10715828</v>
      </c>
      <c r="EG39" s="679">
        <v>10715828</v>
      </c>
      <c r="EH39" s="679">
        <v>10715828</v>
      </c>
      <c r="EI39" s="679">
        <v>10715828</v>
      </c>
      <c r="EJ39" s="679">
        <v>10715828</v>
      </c>
      <c r="EK39" s="679">
        <v>10715828</v>
      </c>
      <c r="EL39" s="680"/>
      <c r="EM39" s="679">
        <v>27634</v>
      </c>
      <c r="EN39" s="679">
        <v>24870.600000000002</v>
      </c>
      <c r="EO39" s="679">
        <v>22107.200000000001</v>
      </c>
      <c r="EP39" s="679">
        <v>19343.8</v>
      </c>
      <c r="EQ39" s="679">
        <v>16580.399999999998</v>
      </c>
      <c r="ER39" s="679">
        <v>13817</v>
      </c>
      <c r="ES39" s="679">
        <v>11053.6</v>
      </c>
      <c r="ET39" s="679">
        <v>8290.1999999999989</v>
      </c>
      <c r="EU39" s="679">
        <v>5526.8</v>
      </c>
      <c r="EV39" s="679">
        <v>2763.4</v>
      </c>
      <c r="EW39" s="679">
        <v>0</v>
      </c>
      <c r="EX39" s="679">
        <v>0</v>
      </c>
      <c r="EY39" s="679">
        <v>0</v>
      </c>
      <c r="EZ39" s="679">
        <v>0</v>
      </c>
      <c r="FA39" s="679">
        <v>0</v>
      </c>
      <c r="FB39" s="679">
        <v>0</v>
      </c>
      <c r="FC39" s="679">
        <v>0</v>
      </c>
      <c r="FD39" s="679">
        <v>0</v>
      </c>
      <c r="FE39" s="679">
        <v>0</v>
      </c>
      <c r="FF39" s="679">
        <v>0</v>
      </c>
      <c r="FG39" s="679">
        <v>0</v>
      </c>
      <c r="FH39" s="679">
        <v>0</v>
      </c>
      <c r="FI39" s="679">
        <v>0</v>
      </c>
      <c r="FJ39" s="679">
        <v>0</v>
      </c>
      <c r="FK39" s="679">
        <v>0</v>
      </c>
      <c r="FL39" s="679">
        <v>0</v>
      </c>
      <c r="FM39" s="679">
        <v>0</v>
      </c>
      <c r="FN39" s="679">
        <v>0</v>
      </c>
      <c r="FO39" s="679">
        <v>0</v>
      </c>
      <c r="FP39" s="679">
        <v>0</v>
      </c>
    </row>
    <row r="40" spans="1:172" x14ac:dyDescent="0.2">
      <c r="A40" s="678">
        <v>37</v>
      </c>
      <c r="B40" s="678" t="s">
        <v>63</v>
      </c>
      <c r="C40" s="678" t="s">
        <v>51</v>
      </c>
      <c r="D40" s="686">
        <v>38718</v>
      </c>
      <c r="E40" s="678">
        <v>1726264</v>
      </c>
      <c r="F40" s="678">
        <v>10</v>
      </c>
      <c r="G40" s="685">
        <v>0.34</v>
      </c>
      <c r="H40" s="684">
        <v>0</v>
      </c>
      <c r="I40" s="678">
        <v>1.6999999999999999E-3</v>
      </c>
      <c r="J40" s="678">
        <v>1</v>
      </c>
      <c r="K40" s="678">
        <v>1</v>
      </c>
      <c r="L40" s="683">
        <v>0</v>
      </c>
      <c r="M40" s="678">
        <v>18</v>
      </c>
      <c r="N40" s="678">
        <v>2000</v>
      </c>
      <c r="O40" s="682">
        <v>0.80500000000000005</v>
      </c>
      <c r="P40" s="680">
        <v>0.57999999999999996</v>
      </c>
      <c r="Q40" s="684">
        <v>4.0899999999999999E-3</v>
      </c>
      <c r="R40" s="684">
        <v>0.43</v>
      </c>
      <c r="S40" s="680">
        <v>0.81499999999999995</v>
      </c>
      <c r="T40" s="680">
        <v>0.81499999999999995</v>
      </c>
      <c r="U40" s="680">
        <v>0.81499999999999995</v>
      </c>
      <c r="V40" s="680">
        <v>0.81499999999999995</v>
      </c>
      <c r="W40" s="680">
        <v>0.81499999999999995</v>
      </c>
      <c r="X40" s="680">
        <v>0.81499999999999995</v>
      </c>
      <c r="Y40" s="680">
        <v>0.81499999999999995</v>
      </c>
      <c r="Z40" s="680">
        <v>0.81499999999999995</v>
      </c>
      <c r="AA40" s="680">
        <v>0.81499999999999995</v>
      </c>
      <c r="AB40" s="680">
        <v>0.81499999999999995</v>
      </c>
      <c r="AC40" s="680">
        <v>0.81499999999999995</v>
      </c>
      <c r="AD40" s="680">
        <v>0.81499999999999995</v>
      </c>
      <c r="AE40" s="680">
        <v>0.81499999999999995</v>
      </c>
      <c r="AF40" s="680">
        <v>0.81499999999999995</v>
      </c>
      <c r="AG40" s="680">
        <v>0.81499999999999995</v>
      </c>
      <c r="AH40" s="680">
        <v>0.81499999999999995</v>
      </c>
      <c r="AI40" s="680">
        <v>0.81499999999999995</v>
      </c>
      <c r="AJ40" s="680">
        <v>0.81499999999999995</v>
      </c>
      <c r="AK40" s="680">
        <v>0.81499999999999995</v>
      </c>
      <c r="AL40" s="680">
        <v>0.81499999999999995</v>
      </c>
      <c r="AM40" s="680">
        <v>0.81499999999999995</v>
      </c>
      <c r="AN40" s="680">
        <v>0.81499999999999995</v>
      </c>
      <c r="AO40" s="680">
        <v>0.81499999999999995</v>
      </c>
      <c r="AP40" s="680">
        <v>0.81499999999999995</v>
      </c>
      <c r="AQ40" s="680">
        <v>0.81499999999999995</v>
      </c>
      <c r="AR40" s="680">
        <v>0.81499999999999995</v>
      </c>
      <c r="AS40" s="680">
        <v>0.81499999999999995</v>
      </c>
      <c r="AT40" s="680">
        <v>0.81499999999999995</v>
      </c>
      <c r="AU40" s="680">
        <v>0.81499999999999995</v>
      </c>
      <c r="AV40" s="680">
        <v>0.81499999999999995</v>
      </c>
      <c r="AW40" s="680"/>
      <c r="AX40" s="680">
        <v>0.81499999999999995</v>
      </c>
      <c r="AY40" s="680">
        <v>0.81499999999999995</v>
      </c>
      <c r="AZ40" s="680">
        <v>0.81499999999999995</v>
      </c>
      <c r="BA40" s="680">
        <v>0.81499999999999995</v>
      </c>
      <c r="BB40" s="680">
        <v>0.81499999999999995</v>
      </c>
      <c r="BC40" s="680">
        <v>0.81499999999999995</v>
      </c>
      <c r="BD40" s="680">
        <v>0.81499999999999995</v>
      </c>
      <c r="BE40" s="680">
        <v>0.81499999999999995</v>
      </c>
      <c r="BF40" s="680">
        <v>0.81499999999999995</v>
      </c>
      <c r="BG40" s="680">
        <v>0.81499999999999995</v>
      </c>
      <c r="BH40" s="680">
        <v>0.81499999999999995</v>
      </c>
      <c r="BI40" s="680">
        <v>0.81499999999999995</v>
      </c>
      <c r="BJ40" s="680">
        <v>0.81499999999999995</v>
      </c>
      <c r="BK40" s="680">
        <v>0.81499999999999995</v>
      </c>
      <c r="BL40" s="680">
        <v>0.81499999999999995</v>
      </c>
      <c r="BM40" s="680">
        <v>0.81499999999999995</v>
      </c>
      <c r="BN40" s="680">
        <v>0.81499999999999995</v>
      </c>
      <c r="BO40" s="680">
        <v>0.81499999999999995</v>
      </c>
      <c r="BP40" s="680">
        <v>0.81499999999999995</v>
      </c>
      <c r="BQ40" s="680">
        <v>0.81499999999999995</v>
      </c>
      <c r="BR40" s="680">
        <v>0.81499999999999995</v>
      </c>
      <c r="BS40" s="680">
        <v>0.81499999999999995</v>
      </c>
      <c r="BT40" s="680">
        <v>0.81499999999999995</v>
      </c>
      <c r="BU40" s="680">
        <v>0.81499999999999995</v>
      </c>
      <c r="BV40" s="680">
        <v>0.81499999999999995</v>
      </c>
      <c r="BW40" s="680">
        <v>0.81499999999999995</v>
      </c>
      <c r="BX40" s="680">
        <v>0.81499999999999995</v>
      </c>
      <c r="BY40" s="680">
        <v>0.81499999999999995</v>
      </c>
      <c r="BZ40" s="680">
        <v>0.81499999999999995</v>
      </c>
      <c r="CA40" s="680">
        <v>0.81499999999999995</v>
      </c>
      <c r="CB40" s="680"/>
      <c r="CC40" s="680">
        <v>0.81499999999999995</v>
      </c>
      <c r="CD40" s="680">
        <v>0.81499999999999995</v>
      </c>
      <c r="CE40" s="680">
        <v>0.81499999999999995</v>
      </c>
      <c r="CF40" s="680">
        <v>0.81499999999999995</v>
      </c>
      <c r="CG40" s="680">
        <v>0.81499999999999995</v>
      </c>
      <c r="CH40" s="680">
        <v>0.81499999999999995</v>
      </c>
      <c r="CI40" s="680">
        <v>0.81499999999999995</v>
      </c>
      <c r="CJ40" s="680">
        <v>0.81499999999999995</v>
      </c>
      <c r="CK40" s="680">
        <v>0.81499999999999995</v>
      </c>
      <c r="CL40" s="680">
        <v>0.81499999999999995</v>
      </c>
      <c r="CM40" s="680">
        <v>0.81499999999999995</v>
      </c>
      <c r="CN40" s="680">
        <v>0.81499999999999995</v>
      </c>
      <c r="CO40" s="680">
        <v>0.81499999999999995</v>
      </c>
      <c r="CP40" s="680">
        <v>0.81499999999999995</v>
      </c>
      <c r="CQ40" s="680">
        <v>0.81499999999999995</v>
      </c>
      <c r="CR40" s="680">
        <v>0.81499999999999995</v>
      </c>
      <c r="CS40" s="680">
        <v>0.81499999999999995</v>
      </c>
      <c r="CT40" s="680">
        <v>0.81499999999999995</v>
      </c>
      <c r="CU40" s="680">
        <v>0.81499999999999995</v>
      </c>
      <c r="CV40" s="680">
        <v>0.81499999999999995</v>
      </c>
      <c r="CW40" s="680">
        <v>0.81499999999999995</v>
      </c>
      <c r="CX40" s="680">
        <v>0.81499999999999995</v>
      </c>
      <c r="CY40" s="680">
        <v>0.81499999999999995</v>
      </c>
      <c r="CZ40" s="680">
        <v>0.81499999999999995</v>
      </c>
      <c r="DA40" s="680">
        <v>0.81499999999999995</v>
      </c>
      <c r="DB40" s="680">
        <v>0.81499999999999995</v>
      </c>
      <c r="DC40" s="680">
        <v>0.81499999999999995</v>
      </c>
      <c r="DD40" s="680">
        <v>0.81499999999999995</v>
      </c>
      <c r="DE40" s="680">
        <v>0.81499999999999995</v>
      </c>
      <c r="DF40" s="680">
        <v>0.81499999999999995</v>
      </c>
      <c r="DG40" s="680"/>
      <c r="DH40" s="679">
        <v>7100105.0999999996</v>
      </c>
      <c r="DI40" s="679">
        <v>15813486.6</v>
      </c>
      <c r="DJ40" s="679">
        <v>14407995.6</v>
      </c>
      <c r="DK40" s="679">
        <v>15110741.1</v>
      </c>
      <c r="DL40" s="679">
        <v>15110741.1</v>
      </c>
      <c r="DM40" s="679">
        <v>15110741.1</v>
      </c>
      <c r="DN40" s="679">
        <v>15110741.1</v>
      </c>
      <c r="DO40" s="679">
        <v>15110741.1</v>
      </c>
      <c r="DP40" s="679">
        <v>15110741.1</v>
      </c>
      <c r="DQ40" s="679">
        <v>15110741.1</v>
      </c>
      <c r="DR40" s="679">
        <v>15110741.1</v>
      </c>
      <c r="DS40" s="679">
        <v>15110741.1</v>
      </c>
      <c r="DT40" s="679">
        <v>15110741.1</v>
      </c>
      <c r="DU40" s="679">
        <v>15110741.1</v>
      </c>
      <c r="DV40" s="679">
        <v>15110741.1</v>
      </c>
      <c r="DW40" s="679">
        <v>15110741.1</v>
      </c>
      <c r="DX40" s="679">
        <v>15110741.1</v>
      </c>
      <c r="DY40" s="679">
        <v>15110741.1</v>
      </c>
      <c r="DZ40" s="679">
        <v>15110741.1</v>
      </c>
      <c r="EA40" s="679">
        <v>15110741.1</v>
      </c>
      <c r="EB40" s="679">
        <v>15110741.1</v>
      </c>
      <c r="EC40" s="679">
        <v>15110741.1</v>
      </c>
      <c r="ED40" s="679">
        <v>15110741.1</v>
      </c>
      <c r="EE40" s="679">
        <v>15110741.1</v>
      </c>
      <c r="EF40" s="679">
        <v>15110741.1</v>
      </c>
      <c r="EG40" s="679">
        <v>15110741.1</v>
      </c>
      <c r="EH40" s="679">
        <v>15110741.1</v>
      </c>
      <c r="EI40" s="679">
        <v>15110741.1</v>
      </c>
      <c r="EJ40" s="679">
        <v>15110741.1</v>
      </c>
      <c r="EK40" s="679">
        <v>15110741.1</v>
      </c>
      <c r="EL40" s="680"/>
      <c r="EM40" s="679">
        <v>1726264</v>
      </c>
      <c r="EN40" s="679">
        <v>1553637.6</v>
      </c>
      <c r="EO40" s="679">
        <v>1381011.2000000002</v>
      </c>
      <c r="EP40" s="679">
        <v>1208384.7999999998</v>
      </c>
      <c r="EQ40" s="679">
        <v>1035758.3999999999</v>
      </c>
      <c r="ER40" s="679">
        <v>863132</v>
      </c>
      <c r="ES40" s="679">
        <v>690505.60000000009</v>
      </c>
      <c r="ET40" s="679">
        <v>517879.19999999995</v>
      </c>
      <c r="EU40" s="679">
        <v>345252.80000000005</v>
      </c>
      <c r="EV40" s="679">
        <v>172626.40000000002</v>
      </c>
      <c r="EW40" s="679">
        <v>0</v>
      </c>
      <c r="EX40" s="679">
        <v>0</v>
      </c>
      <c r="EY40" s="679">
        <v>0</v>
      </c>
      <c r="EZ40" s="679">
        <v>0</v>
      </c>
      <c r="FA40" s="679">
        <v>0</v>
      </c>
      <c r="FB40" s="679">
        <v>0</v>
      </c>
      <c r="FC40" s="679">
        <v>0</v>
      </c>
      <c r="FD40" s="679">
        <v>0</v>
      </c>
      <c r="FE40" s="679">
        <v>0</v>
      </c>
      <c r="FF40" s="679">
        <v>0</v>
      </c>
      <c r="FG40" s="679">
        <v>0</v>
      </c>
      <c r="FH40" s="679">
        <v>0</v>
      </c>
      <c r="FI40" s="679">
        <v>0</v>
      </c>
      <c r="FJ40" s="679">
        <v>0</v>
      </c>
      <c r="FK40" s="679">
        <v>0</v>
      </c>
      <c r="FL40" s="679">
        <v>0</v>
      </c>
      <c r="FM40" s="679">
        <v>0</v>
      </c>
      <c r="FN40" s="679">
        <v>0</v>
      </c>
      <c r="FO40" s="679">
        <v>0</v>
      </c>
      <c r="FP40" s="679">
        <v>0</v>
      </c>
    </row>
    <row r="41" spans="1:172" x14ac:dyDescent="0.2">
      <c r="A41" s="678">
        <v>38</v>
      </c>
      <c r="B41" s="678" t="s">
        <v>64</v>
      </c>
      <c r="C41" s="678" t="s">
        <v>52</v>
      </c>
      <c r="D41" s="686">
        <v>38718</v>
      </c>
      <c r="E41" s="678">
        <v>0</v>
      </c>
      <c r="F41" s="678">
        <v>13</v>
      </c>
      <c r="G41" s="685">
        <v>3010000</v>
      </c>
      <c r="H41" s="684">
        <v>0</v>
      </c>
      <c r="I41" s="678">
        <v>0</v>
      </c>
      <c r="J41" s="678">
        <v>1</v>
      </c>
      <c r="K41" s="678">
        <v>1</v>
      </c>
      <c r="L41" s="683">
        <v>0</v>
      </c>
      <c r="M41" s="678">
        <v>12</v>
      </c>
      <c r="N41" s="678">
        <v>2000</v>
      </c>
      <c r="O41" s="682">
        <v>0.80249999999999999</v>
      </c>
      <c r="P41" s="680">
        <v>0</v>
      </c>
      <c r="Q41" s="684">
        <v>0</v>
      </c>
      <c r="R41" s="684">
        <v>0</v>
      </c>
      <c r="S41" s="680">
        <v>0.875</v>
      </c>
      <c r="T41" s="680">
        <v>0.875</v>
      </c>
      <c r="U41" s="680">
        <v>0.875</v>
      </c>
      <c r="V41" s="680">
        <v>0.875</v>
      </c>
      <c r="W41" s="680">
        <v>0.875</v>
      </c>
      <c r="X41" s="680">
        <v>0.875</v>
      </c>
      <c r="Y41" s="680">
        <v>0.875</v>
      </c>
      <c r="Z41" s="680">
        <v>0.875</v>
      </c>
      <c r="AA41" s="680">
        <v>0.875</v>
      </c>
      <c r="AB41" s="680">
        <v>0.875</v>
      </c>
      <c r="AC41" s="680">
        <v>0.875</v>
      </c>
      <c r="AD41" s="680">
        <v>0.875</v>
      </c>
      <c r="AE41" s="680">
        <v>0.875</v>
      </c>
      <c r="AF41" s="680">
        <v>0.875</v>
      </c>
      <c r="AG41" s="680">
        <v>0.875</v>
      </c>
      <c r="AH41" s="680">
        <v>0.875</v>
      </c>
      <c r="AI41" s="680">
        <v>0.875</v>
      </c>
      <c r="AJ41" s="680">
        <v>0.875</v>
      </c>
      <c r="AK41" s="680">
        <v>0.875</v>
      </c>
      <c r="AL41" s="680">
        <v>0.875</v>
      </c>
      <c r="AM41" s="680">
        <v>0.875</v>
      </c>
      <c r="AN41" s="680">
        <v>0.875</v>
      </c>
      <c r="AO41" s="680">
        <v>0.875</v>
      </c>
      <c r="AP41" s="680">
        <v>0.875</v>
      </c>
      <c r="AQ41" s="680">
        <v>0.875</v>
      </c>
      <c r="AR41" s="680">
        <v>0.875</v>
      </c>
      <c r="AS41" s="680">
        <v>0.875</v>
      </c>
      <c r="AT41" s="680">
        <v>0.875</v>
      </c>
      <c r="AU41" s="680">
        <v>0.875</v>
      </c>
      <c r="AV41" s="680">
        <v>0.875</v>
      </c>
      <c r="AW41" s="680"/>
      <c r="AX41" s="680">
        <v>0.875</v>
      </c>
      <c r="AY41" s="680">
        <v>0.875</v>
      </c>
      <c r="AZ41" s="680">
        <v>0.875</v>
      </c>
      <c r="BA41" s="680">
        <v>0.875</v>
      </c>
      <c r="BB41" s="680">
        <v>0.875</v>
      </c>
      <c r="BC41" s="680">
        <v>0.875</v>
      </c>
      <c r="BD41" s="680">
        <v>0.875</v>
      </c>
      <c r="BE41" s="680">
        <v>0.875</v>
      </c>
      <c r="BF41" s="680">
        <v>0.875</v>
      </c>
      <c r="BG41" s="680">
        <v>0.875</v>
      </c>
      <c r="BH41" s="680">
        <v>0.875</v>
      </c>
      <c r="BI41" s="680">
        <v>0.875</v>
      </c>
      <c r="BJ41" s="680">
        <v>0.875</v>
      </c>
      <c r="BK41" s="680">
        <v>0.875</v>
      </c>
      <c r="BL41" s="680">
        <v>0.875</v>
      </c>
      <c r="BM41" s="680">
        <v>0.875</v>
      </c>
      <c r="BN41" s="680">
        <v>0.875</v>
      </c>
      <c r="BO41" s="680">
        <v>0.875</v>
      </c>
      <c r="BP41" s="680">
        <v>0.875</v>
      </c>
      <c r="BQ41" s="680">
        <v>0.875</v>
      </c>
      <c r="BR41" s="680">
        <v>0.875</v>
      </c>
      <c r="BS41" s="680">
        <v>0.875</v>
      </c>
      <c r="BT41" s="680">
        <v>0.875</v>
      </c>
      <c r="BU41" s="680">
        <v>0.875</v>
      </c>
      <c r="BV41" s="680">
        <v>0.875</v>
      </c>
      <c r="BW41" s="680">
        <v>0.875</v>
      </c>
      <c r="BX41" s="680">
        <v>0.875</v>
      </c>
      <c r="BY41" s="680">
        <v>0.875</v>
      </c>
      <c r="BZ41" s="680">
        <v>0.875</v>
      </c>
      <c r="CA41" s="680">
        <v>0.875</v>
      </c>
      <c r="CB41" s="680"/>
      <c r="CC41" s="680">
        <v>0.875</v>
      </c>
      <c r="CD41" s="680">
        <v>0.875</v>
      </c>
      <c r="CE41" s="680">
        <v>0.875</v>
      </c>
      <c r="CF41" s="680">
        <v>0.875</v>
      </c>
      <c r="CG41" s="680">
        <v>0.875</v>
      </c>
      <c r="CH41" s="680">
        <v>0.875</v>
      </c>
      <c r="CI41" s="680">
        <v>0.875</v>
      </c>
      <c r="CJ41" s="680">
        <v>0.875</v>
      </c>
      <c r="CK41" s="680">
        <v>0.875</v>
      </c>
      <c r="CL41" s="680">
        <v>0.875</v>
      </c>
      <c r="CM41" s="680">
        <v>0.875</v>
      </c>
      <c r="CN41" s="680">
        <v>0.875</v>
      </c>
      <c r="CO41" s="680">
        <v>0.875</v>
      </c>
      <c r="CP41" s="680">
        <v>0.875</v>
      </c>
      <c r="CQ41" s="680">
        <v>0.875</v>
      </c>
      <c r="CR41" s="680">
        <v>0.875</v>
      </c>
      <c r="CS41" s="680">
        <v>0.875</v>
      </c>
      <c r="CT41" s="680">
        <v>0.875</v>
      </c>
      <c r="CU41" s="680">
        <v>0.875</v>
      </c>
      <c r="CV41" s="680">
        <v>0.875</v>
      </c>
      <c r="CW41" s="680">
        <v>0.875</v>
      </c>
      <c r="CX41" s="680">
        <v>0.875</v>
      </c>
      <c r="CY41" s="680">
        <v>0.875</v>
      </c>
      <c r="CZ41" s="680">
        <v>0.875</v>
      </c>
      <c r="DA41" s="680">
        <v>0.875</v>
      </c>
      <c r="DB41" s="680">
        <v>0.875</v>
      </c>
      <c r="DC41" s="680">
        <v>0.875</v>
      </c>
      <c r="DD41" s="680">
        <v>0.875</v>
      </c>
      <c r="DE41" s="680">
        <v>0.875</v>
      </c>
      <c r="DF41" s="680">
        <v>0.875</v>
      </c>
      <c r="DG41" s="680"/>
      <c r="DH41" s="679">
        <v>1</v>
      </c>
      <c r="DI41" s="679">
        <v>1</v>
      </c>
      <c r="DJ41" s="679">
        <v>1</v>
      </c>
      <c r="DK41" s="679">
        <v>1</v>
      </c>
      <c r="DL41" s="679">
        <v>1</v>
      </c>
      <c r="DM41" s="679">
        <v>1</v>
      </c>
      <c r="DN41" s="679">
        <v>1</v>
      </c>
      <c r="DO41" s="679">
        <v>1</v>
      </c>
      <c r="DP41" s="679">
        <v>1</v>
      </c>
      <c r="DQ41" s="679">
        <v>1</v>
      </c>
      <c r="DR41" s="679">
        <v>1</v>
      </c>
      <c r="DS41" s="679">
        <v>1</v>
      </c>
      <c r="DT41" s="679">
        <v>1</v>
      </c>
      <c r="DU41" s="679">
        <v>1</v>
      </c>
      <c r="DV41" s="679">
        <v>1</v>
      </c>
      <c r="DW41" s="679">
        <v>1</v>
      </c>
      <c r="DX41" s="679">
        <v>1</v>
      </c>
      <c r="DY41" s="679">
        <v>1</v>
      </c>
      <c r="DZ41" s="679">
        <v>1</v>
      </c>
      <c r="EA41" s="679">
        <v>1</v>
      </c>
      <c r="EB41" s="679">
        <v>1</v>
      </c>
      <c r="EC41" s="679">
        <v>1</v>
      </c>
      <c r="ED41" s="679">
        <v>1</v>
      </c>
      <c r="EE41" s="679">
        <v>1</v>
      </c>
      <c r="EF41" s="679">
        <v>1</v>
      </c>
      <c r="EG41" s="679">
        <v>1</v>
      </c>
      <c r="EH41" s="679">
        <v>1</v>
      </c>
      <c r="EI41" s="679">
        <v>1</v>
      </c>
      <c r="EJ41" s="679">
        <v>1</v>
      </c>
      <c r="EK41" s="679">
        <v>1</v>
      </c>
      <c r="EL41" s="680"/>
      <c r="EM41" s="679">
        <v>0</v>
      </c>
      <c r="EN41" s="679">
        <v>0</v>
      </c>
      <c r="EO41" s="679">
        <v>0</v>
      </c>
      <c r="EP41" s="679">
        <v>0</v>
      </c>
      <c r="EQ41" s="679">
        <v>0</v>
      </c>
      <c r="ER41" s="679">
        <v>0</v>
      </c>
      <c r="ES41" s="679">
        <v>0</v>
      </c>
      <c r="ET41" s="679">
        <v>0</v>
      </c>
      <c r="EU41" s="679">
        <v>0</v>
      </c>
      <c r="EV41" s="679">
        <v>0</v>
      </c>
      <c r="EW41" s="679">
        <v>0</v>
      </c>
      <c r="EX41" s="679">
        <v>0</v>
      </c>
      <c r="EY41" s="679">
        <v>0</v>
      </c>
      <c r="EZ41" s="679">
        <v>0</v>
      </c>
      <c r="FA41" s="679">
        <v>0</v>
      </c>
      <c r="FB41" s="679">
        <v>0</v>
      </c>
      <c r="FC41" s="679">
        <v>0</v>
      </c>
      <c r="FD41" s="679">
        <v>0</v>
      </c>
      <c r="FE41" s="679">
        <v>0</v>
      </c>
      <c r="FF41" s="679">
        <v>0</v>
      </c>
      <c r="FG41" s="679">
        <v>0</v>
      </c>
      <c r="FH41" s="679">
        <v>0</v>
      </c>
      <c r="FI41" s="679">
        <v>0</v>
      </c>
      <c r="FJ41" s="679">
        <v>0</v>
      </c>
      <c r="FK41" s="679">
        <v>0</v>
      </c>
      <c r="FL41" s="679">
        <v>0</v>
      </c>
      <c r="FM41" s="679">
        <v>0</v>
      </c>
      <c r="FN41" s="679">
        <v>0</v>
      </c>
      <c r="FO41" s="679">
        <v>0</v>
      </c>
      <c r="FP41" s="679">
        <v>0</v>
      </c>
    </row>
    <row r="42" spans="1:172" x14ac:dyDescent="0.2">
      <c r="A42" s="678">
        <v>39</v>
      </c>
      <c r="B42" s="678" t="s">
        <v>65</v>
      </c>
      <c r="C42" s="678" t="s">
        <v>69</v>
      </c>
      <c r="D42" s="686">
        <v>38718</v>
      </c>
      <c r="E42" s="678">
        <v>0</v>
      </c>
      <c r="F42" s="678">
        <v>15</v>
      </c>
      <c r="G42" s="685">
        <v>0</v>
      </c>
      <c r="H42" s="684">
        <v>0</v>
      </c>
      <c r="I42" s="678">
        <v>600</v>
      </c>
      <c r="J42" s="678">
        <v>1</v>
      </c>
      <c r="K42" s="678">
        <v>1</v>
      </c>
      <c r="L42" s="683">
        <v>0</v>
      </c>
      <c r="M42" s="678">
        <v>12</v>
      </c>
      <c r="N42" s="678">
        <v>2000</v>
      </c>
      <c r="O42" s="682">
        <v>0.82750000000000012</v>
      </c>
      <c r="P42" s="680">
        <v>0</v>
      </c>
      <c r="Q42" s="684">
        <v>0</v>
      </c>
      <c r="R42" s="684">
        <v>0</v>
      </c>
      <c r="S42" s="680">
        <v>0.78100000000000003</v>
      </c>
      <c r="T42" s="680">
        <v>0.78100000000000003</v>
      </c>
      <c r="U42" s="680">
        <v>0.78100000000000003</v>
      </c>
      <c r="V42" s="680">
        <v>0.78100000000000003</v>
      </c>
      <c r="W42" s="680">
        <v>0.78100000000000003</v>
      </c>
      <c r="X42" s="680">
        <v>0.78100000000000003</v>
      </c>
      <c r="Y42" s="680">
        <v>0.78100000000000003</v>
      </c>
      <c r="Z42" s="680">
        <v>0.78100000000000003</v>
      </c>
      <c r="AA42" s="680">
        <v>0.78100000000000003</v>
      </c>
      <c r="AB42" s="680">
        <v>0.78100000000000003</v>
      </c>
      <c r="AC42" s="680">
        <v>0.78100000000000003</v>
      </c>
      <c r="AD42" s="680">
        <v>0.78100000000000003</v>
      </c>
      <c r="AE42" s="680">
        <v>0.78100000000000003</v>
      </c>
      <c r="AF42" s="680">
        <v>0.78100000000000003</v>
      </c>
      <c r="AG42" s="680">
        <v>0.78100000000000003</v>
      </c>
      <c r="AH42" s="680">
        <v>0.78100000000000003</v>
      </c>
      <c r="AI42" s="680">
        <v>0.78100000000000003</v>
      </c>
      <c r="AJ42" s="680">
        <v>0.78100000000000003</v>
      </c>
      <c r="AK42" s="680">
        <v>0.78100000000000003</v>
      </c>
      <c r="AL42" s="680">
        <v>0.78100000000000003</v>
      </c>
      <c r="AM42" s="680">
        <v>0.78100000000000003</v>
      </c>
      <c r="AN42" s="680">
        <v>0.78100000000000003</v>
      </c>
      <c r="AO42" s="680">
        <v>0.78100000000000003</v>
      </c>
      <c r="AP42" s="680">
        <v>0.78100000000000003</v>
      </c>
      <c r="AQ42" s="680">
        <v>0.78100000000000003</v>
      </c>
      <c r="AR42" s="680">
        <v>0.78100000000000003</v>
      </c>
      <c r="AS42" s="680">
        <v>0.78100000000000003</v>
      </c>
      <c r="AT42" s="680">
        <v>0.78100000000000003</v>
      </c>
      <c r="AU42" s="680">
        <v>0.78100000000000003</v>
      </c>
      <c r="AV42" s="680">
        <v>0.78100000000000003</v>
      </c>
      <c r="AW42" s="680"/>
      <c r="AX42" s="680">
        <v>0.78100000000000003</v>
      </c>
      <c r="AY42" s="680">
        <v>0.78100000000000003</v>
      </c>
      <c r="AZ42" s="680">
        <v>0.78100000000000003</v>
      </c>
      <c r="BA42" s="680">
        <v>0.78100000000000003</v>
      </c>
      <c r="BB42" s="680">
        <v>0.78100000000000003</v>
      </c>
      <c r="BC42" s="680">
        <v>0.78100000000000003</v>
      </c>
      <c r="BD42" s="680">
        <v>0.78100000000000003</v>
      </c>
      <c r="BE42" s="680">
        <v>0.78100000000000003</v>
      </c>
      <c r="BF42" s="680">
        <v>0.78100000000000003</v>
      </c>
      <c r="BG42" s="680">
        <v>0.78100000000000003</v>
      </c>
      <c r="BH42" s="680">
        <v>0.78100000000000003</v>
      </c>
      <c r="BI42" s="680">
        <v>0.78100000000000003</v>
      </c>
      <c r="BJ42" s="680">
        <v>0.78100000000000003</v>
      </c>
      <c r="BK42" s="680">
        <v>0.78100000000000003</v>
      </c>
      <c r="BL42" s="680">
        <v>0.78100000000000003</v>
      </c>
      <c r="BM42" s="680">
        <v>0.78100000000000003</v>
      </c>
      <c r="BN42" s="680">
        <v>0.78100000000000003</v>
      </c>
      <c r="BO42" s="680">
        <v>0.78100000000000003</v>
      </c>
      <c r="BP42" s="680">
        <v>0.78100000000000003</v>
      </c>
      <c r="BQ42" s="680">
        <v>0.78100000000000003</v>
      </c>
      <c r="BR42" s="680">
        <v>0.78100000000000003</v>
      </c>
      <c r="BS42" s="680">
        <v>0.78100000000000003</v>
      </c>
      <c r="BT42" s="680">
        <v>0.78100000000000003</v>
      </c>
      <c r="BU42" s="680">
        <v>0.78100000000000003</v>
      </c>
      <c r="BV42" s="680">
        <v>0.78100000000000003</v>
      </c>
      <c r="BW42" s="680">
        <v>0.78100000000000003</v>
      </c>
      <c r="BX42" s="680">
        <v>0.78100000000000003</v>
      </c>
      <c r="BY42" s="680">
        <v>0.78100000000000003</v>
      </c>
      <c r="BZ42" s="680">
        <v>0.78100000000000003</v>
      </c>
      <c r="CA42" s="680">
        <v>0.78100000000000003</v>
      </c>
      <c r="CB42" s="680"/>
      <c r="CC42" s="680">
        <v>0.78100000000000003</v>
      </c>
      <c r="CD42" s="680">
        <v>0.78100000000000003</v>
      </c>
      <c r="CE42" s="680">
        <v>0.78100000000000003</v>
      </c>
      <c r="CF42" s="680">
        <v>0.78100000000000003</v>
      </c>
      <c r="CG42" s="680">
        <v>0.78100000000000003</v>
      </c>
      <c r="CH42" s="680">
        <v>0.78100000000000003</v>
      </c>
      <c r="CI42" s="680">
        <v>0.78100000000000003</v>
      </c>
      <c r="CJ42" s="680">
        <v>0.78100000000000003</v>
      </c>
      <c r="CK42" s="680">
        <v>0.78100000000000003</v>
      </c>
      <c r="CL42" s="680">
        <v>0.78100000000000003</v>
      </c>
      <c r="CM42" s="680">
        <v>0.78100000000000003</v>
      </c>
      <c r="CN42" s="680">
        <v>0.78100000000000003</v>
      </c>
      <c r="CO42" s="680">
        <v>0.78100000000000003</v>
      </c>
      <c r="CP42" s="680">
        <v>0.78100000000000003</v>
      </c>
      <c r="CQ42" s="680">
        <v>0.78100000000000003</v>
      </c>
      <c r="CR42" s="680">
        <v>0.78100000000000003</v>
      </c>
      <c r="CS42" s="680">
        <v>0.78100000000000003</v>
      </c>
      <c r="CT42" s="680">
        <v>0.78100000000000003</v>
      </c>
      <c r="CU42" s="680">
        <v>0.78100000000000003</v>
      </c>
      <c r="CV42" s="680">
        <v>0.78100000000000003</v>
      </c>
      <c r="CW42" s="680">
        <v>0.78100000000000003</v>
      </c>
      <c r="CX42" s="680">
        <v>0.78100000000000003</v>
      </c>
      <c r="CY42" s="680">
        <v>0.78100000000000003</v>
      </c>
      <c r="CZ42" s="680">
        <v>0.78100000000000003</v>
      </c>
      <c r="DA42" s="680">
        <v>0.78100000000000003</v>
      </c>
      <c r="DB42" s="680">
        <v>0.78100000000000003</v>
      </c>
      <c r="DC42" s="680">
        <v>0.78100000000000003</v>
      </c>
      <c r="DD42" s="680">
        <v>0.78100000000000003</v>
      </c>
      <c r="DE42" s="680">
        <v>0.78100000000000003</v>
      </c>
      <c r="DF42" s="680">
        <v>0.78100000000000003</v>
      </c>
      <c r="DG42" s="680"/>
      <c r="DH42" s="679">
        <v>515</v>
      </c>
      <c r="DI42" s="679">
        <v>515</v>
      </c>
      <c r="DJ42" s="679">
        <v>515</v>
      </c>
      <c r="DK42" s="679">
        <v>515</v>
      </c>
      <c r="DL42" s="679">
        <v>515</v>
      </c>
      <c r="DM42" s="679">
        <v>515</v>
      </c>
      <c r="DN42" s="679">
        <v>515</v>
      </c>
      <c r="DO42" s="679">
        <v>515</v>
      </c>
      <c r="DP42" s="679">
        <v>515</v>
      </c>
      <c r="DQ42" s="679">
        <v>515</v>
      </c>
      <c r="DR42" s="679">
        <v>515</v>
      </c>
      <c r="DS42" s="679">
        <v>515</v>
      </c>
      <c r="DT42" s="679">
        <v>515</v>
      </c>
      <c r="DU42" s="679">
        <v>515</v>
      </c>
      <c r="DV42" s="679">
        <v>515</v>
      </c>
      <c r="DW42" s="679">
        <v>515</v>
      </c>
      <c r="DX42" s="679">
        <v>515</v>
      </c>
      <c r="DY42" s="679">
        <v>515</v>
      </c>
      <c r="DZ42" s="679">
        <v>515</v>
      </c>
      <c r="EA42" s="679">
        <v>515</v>
      </c>
      <c r="EB42" s="679">
        <v>515</v>
      </c>
      <c r="EC42" s="679">
        <v>515</v>
      </c>
      <c r="ED42" s="679">
        <v>515</v>
      </c>
      <c r="EE42" s="679">
        <v>515</v>
      </c>
      <c r="EF42" s="679">
        <v>515</v>
      </c>
      <c r="EG42" s="679">
        <v>515</v>
      </c>
      <c r="EH42" s="679">
        <v>515</v>
      </c>
      <c r="EI42" s="679">
        <v>515</v>
      </c>
      <c r="EJ42" s="679">
        <v>515</v>
      </c>
      <c r="EK42" s="679">
        <v>515</v>
      </c>
      <c r="EL42" s="680"/>
      <c r="EM42" s="679">
        <v>0</v>
      </c>
      <c r="EN42" s="679">
        <v>0</v>
      </c>
      <c r="EO42" s="679">
        <v>0</v>
      </c>
      <c r="EP42" s="679">
        <v>0</v>
      </c>
      <c r="EQ42" s="679">
        <v>0</v>
      </c>
      <c r="ER42" s="679">
        <v>0</v>
      </c>
      <c r="ES42" s="679">
        <v>0</v>
      </c>
      <c r="ET42" s="679">
        <v>0</v>
      </c>
      <c r="EU42" s="679">
        <v>0</v>
      </c>
      <c r="EV42" s="679">
        <v>0</v>
      </c>
      <c r="EW42" s="679">
        <v>0</v>
      </c>
      <c r="EX42" s="679">
        <v>0</v>
      </c>
      <c r="EY42" s="679">
        <v>0</v>
      </c>
      <c r="EZ42" s="679">
        <v>0</v>
      </c>
      <c r="FA42" s="679">
        <v>0</v>
      </c>
      <c r="FB42" s="679">
        <v>0</v>
      </c>
      <c r="FC42" s="679">
        <v>0</v>
      </c>
      <c r="FD42" s="679">
        <v>0</v>
      </c>
      <c r="FE42" s="679">
        <v>0</v>
      </c>
      <c r="FF42" s="679">
        <v>0</v>
      </c>
      <c r="FG42" s="679">
        <v>0</v>
      </c>
      <c r="FH42" s="679">
        <v>0</v>
      </c>
      <c r="FI42" s="679">
        <v>0</v>
      </c>
      <c r="FJ42" s="679">
        <v>0</v>
      </c>
      <c r="FK42" s="679">
        <v>0</v>
      </c>
      <c r="FL42" s="679">
        <v>0</v>
      </c>
      <c r="FM42" s="679">
        <v>0</v>
      </c>
      <c r="FN42" s="679">
        <v>0</v>
      </c>
      <c r="FO42" s="679">
        <v>0</v>
      </c>
      <c r="FP42" s="679">
        <v>0</v>
      </c>
    </row>
    <row r="43" spans="1:172" x14ac:dyDescent="0.2">
      <c r="A43" s="678">
        <v>40</v>
      </c>
      <c r="B43" s="678" t="s">
        <v>284</v>
      </c>
      <c r="C43" s="678" t="s">
        <v>285</v>
      </c>
      <c r="D43" s="686">
        <v>38718</v>
      </c>
      <c r="E43" s="678">
        <v>0</v>
      </c>
      <c r="F43" s="678">
        <v>15</v>
      </c>
      <c r="G43" s="685">
        <v>17.343541944074566</v>
      </c>
      <c r="H43" s="684">
        <v>2.4367509986684424E-2</v>
      </c>
      <c r="I43" s="678">
        <v>5.0599201065246335</v>
      </c>
      <c r="J43" s="678">
        <v>1</v>
      </c>
      <c r="K43" s="678">
        <v>1</v>
      </c>
      <c r="L43" s="683">
        <v>0</v>
      </c>
      <c r="M43" s="678">
        <v>12</v>
      </c>
      <c r="N43" s="678">
        <v>2000</v>
      </c>
      <c r="O43" s="682">
        <v>0.26103000000000004</v>
      </c>
      <c r="P43" s="680">
        <v>0</v>
      </c>
      <c r="Q43" s="684">
        <v>0</v>
      </c>
      <c r="R43" s="684">
        <v>0</v>
      </c>
      <c r="S43" s="680">
        <v>1.2</v>
      </c>
      <c r="T43" s="680">
        <v>1.2</v>
      </c>
      <c r="U43" s="680">
        <v>1.2</v>
      </c>
      <c r="V43" s="680">
        <v>1.2</v>
      </c>
      <c r="W43" s="680">
        <v>1.2</v>
      </c>
      <c r="X43" s="680">
        <v>1.2</v>
      </c>
      <c r="Y43" s="680">
        <v>1.2</v>
      </c>
      <c r="Z43" s="680">
        <v>1.2</v>
      </c>
      <c r="AA43" s="680">
        <v>1.2</v>
      </c>
      <c r="AB43" s="680">
        <v>1.2</v>
      </c>
      <c r="AC43" s="680">
        <v>1.2</v>
      </c>
      <c r="AD43" s="680">
        <v>1.2</v>
      </c>
      <c r="AE43" s="680">
        <v>1.2</v>
      </c>
      <c r="AF43" s="680">
        <v>1.2</v>
      </c>
      <c r="AG43" s="680">
        <v>1.2</v>
      </c>
      <c r="AH43" s="680">
        <v>1.2</v>
      </c>
      <c r="AI43" s="680">
        <v>1.2</v>
      </c>
      <c r="AJ43" s="680">
        <v>1.2</v>
      </c>
      <c r="AK43" s="680">
        <v>1.2</v>
      </c>
      <c r="AL43" s="680">
        <v>1.2</v>
      </c>
      <c r="AM43" s="680">
        <v>1.2</v>
      </c>
      <c r="AN43" s="680">
        <v>1.2</v>
      </c>
      <c r="AO43" s="680">
        <v>1.2</v>
      </c>
      <c r="AP43" s="680">
        <v>1.2</v>
      </c>
      <c r="AQ43" s="680">
        <v>1.2</v>
      </c>
      <c r="AR43" s="680">
        <v>1.2</v>
      </c>
      <c r="AS43" s="680">
        <v>1.2</v>
      </c>
      <c r="AT43" s="680">
        <v>1.2</v>
      </c>
      <c r="AU43" s="680">
        <v>1.2</v>
      </c>
      <c r="AV43" s="680">
        <v>1.2</v>
      </c>
      <c r="AW43" s="680"/>
      <c r="AX43" s="680">
        <v>1.2</v>
      </c>
      <c r="AY43" s="680">
        <v>1.2</v>
      </c>
      <c r="AZ43" s="680">
        <v>1.2</v>
      </c>
      <c r="BA43" s="680">
        <v>1.2</v>
      </c>
      <c r="BB43" s="680">
        <v>1.2</v>
      </c>
      <c r="BC43" s="680">
        <v>1.2</v>
      </c>
      <c r="BD43" s="680">
        <v>1.2</v>
      </c>
      <c r="BE43" s="680">
        <v>1.2</v>
      </c>
      <c r="BF43" s="680">
        <v>1.2</v>
      </c>
      <c r="BG43" s="680">
        <v>1.2</v>
      </c>
      <c r="BH43" s="680">
        <v>1.2</v>
      </c>
      <c r="BI43" s="680">
        <v>1.2</v>
      </c>
      <c r="BJ43" s="680">
        <v>1.2</v>
      </c>
      <c r="BK43" s="680">
        <v>1.2</v>
      </c>
      <c r="BL43" s="680">
        <v>1.2</v>
      </c>
      <c r="BM43" s="680">
        <v>1.2</v>
      </c>
      <c r="BN43" s="680">
        <v>1.2</v>
      </c>
      <c r="BO43" s="680">
        <v>1.2</v>
      </c>
      <c r="BP43" s="680">
        <v>1.2</v>
      </c>
      <c r="BQ43" s="680">
        <v>1.2</v>
      </c>
      <c r="BR43" s="680">
        <v>1.2</v>
      </c>
      <c r="BS43" s="680">
        <v>1.2</v>
      </c>
      <c r="BT43" s="680">
        <v>1.2</v>
      </c>
      <c r="BU43" s="680">
        <v>1.2</v>
      </c>
      <c r="BV43" s="680">
        <v>1.2</v>
      </c>
      <c r="BW43" s="680">
        <v>1.2</v>
      </c>
      <c r="BX43" s="680">
        <v>1.2</v>
      </c>
      <c r="BY43" s="680">
        <v>1.2</v>
      </c>
      <c r="BZ43" s="680">
        <v>1.2</v>
      </c>
      <c r="CA43" s="680">
        <v>1.2</v>
      </c>
      <c r="CB43" s="680"/>
      <c r="CC43" s="680">
        <v>1.2</v>
      </c>
      <c r="CD43" s="680">
        <v>1.2</v>
      </c>
      <c r="CE43" s="680">
        <v>1.2</v>
      </c>
      <c r="CF43" s="680">
        <v>1.2</v>
      </c>
      <c r="CG43" s="680">
        <v>1.2</v>
      </c>
      <c r="CH43" s="680">
        <v>1.2</v>
      </c>
      <c r="CI43" s="680">
        <v>1.2</v>
      </c>
      <c r="CJ43" s="680">
        <v>1.2</v>
      </c>
      <c r="CK43" s="680">
        <v>1.2</v>
      </c>
      <c r="CL43" s="680">
        <v>1.2</v>
      </c>
      <c r="CM43" s="680">
        <v>1.2</v>
      </c>
      <c r="CN43" s="680">
        <v>1.2</v>
      </c>
      <c r="CO43" s="680">
        <v>1.2</v>
      </c>
      <c r="CP43" s="680">
        <v>1.2</v>
      </c>
      <c r="CQ43" s="680">
        <v>1.2</v>
      </c>
      <c r="CR43" s="680">
        <v>1.2</v>
      </c>
      <c r="CS43" s="680">
        <v>1.2</v>
      </c>
      <c r="CT43" s="680">
        <v>1.2</v>
      </c>
      <c r="CU43" s="680">
        <v>1.2</v>
      </c>
      <c r="CV43" s="680">
        <v>1.2</v>
      </c>
      <c r="CW43" s="680">
        <v>1.2</v>
      </c>
      <c r="CX43" s="680">
        <v>1.2</v>
      </c>
      <c r="CY43" s="680">
        <v>1.2</v>
      </c>
      <c r="CZ43" s="680">
        <v>1.2</v>
      </c>
      <c r="DA43" s="680">
        <v>1.2</v>
      </c>
      <c r="DB43" s="680">
        <v>1.2</v>
      </c>
      <c r="DC43" s="680">
        <v>1.2</v>
      </c>
      <c r="DD43" s="680">
        <v>1.2</v>
      </c>
      <c r="DE43" s="680">
        <v>1.2</v>
      </c>
      <c r="DF43" s="680">
        <v>1.2</v>
      </c>
      <c r="DG43" s="680"/>
      <c r="DH43" s="679">
        <v>128516</v>
      </c>
      <c r="DI43" s="679">
        <v>136776</v>
      </c>
      <c r="DJ43" s="679">
        <v>85519</v>
      </c>
      <c r="DK43" s="679">
        <v>111147.5</v>
      </c>
      <c r="DL43" s="679">
        <v>111147.5</v>
      </c>
      <c r="DM43" s="679">
        <v>111147.5</v>
      </c>
      <c r="DN43" s="679">
        <v>111147.5</v>
      </c>
      <c r="DO43" s="679">
        <v>111147.5</v>
      </c>
      <c r="DP43" s="679">
        <v>111147.5</v>
      </c>
      <c r="DQ43" s="679">
        <v>111147.5</v>
      </c>
      <c r="DR43" s="679">
        <v>111147.5</v>
      </c>
      <c r="DS43" s="679">
        <v>111147.5</v>
      </c>
      <c r="DT43" s="679">
        <v>111147.5</v>
      </c>
      <c r="DU43" s="679">
        <v>111147.5</v>
      </c>
      <c r="DV43" s="679">
        <v>111147.5</v>
      </c>
      <c r="DW43" s="679">
        <v>111147.5</v>
      </c>
      <c r="DX43" s="679">
        <v>111147.5</v>
      </c>
      <c r="DY43" s="679">
        <v>111147.5</v>
      </c>
      <c r="DZ43" s="679">
        <v>111147.5</v>
      </c>
      <c r="EA43" s="679">
        <v>111147.5</v>
      </c>
      <c r="EB43" s="679">
        <v>111147.5</v>
      </c>
      <c r="EC43" s="679">
        <v>111147.5</v>
      </c>
      <c r="ED43" s="679">
        <v>111147.5</v>
      </c>
      <c r="EE43" s="679">
        <v>111147.5</v>
      </c>
      <c r="EF43" s="679">
        <v>111147.5</v>
      </c>
      <c r="EG43" s="679">
        <v>111147.5</v>
      </c>
      <c r="EH43" s="679">
        <v>111147.5</v>
      </c>
      <c r="EI43" s="679">
        <v>111147.5</v>
      </c>
      <c r="EJ43" s="679">
        <v>111147.5</v>
      </c>
      <c r="EK43" s="679">
        <v>111147.5</v>
      </c>
      <c r="EL43" s="680"/>
      <c r="EM43" s="679">
        <v>0</v>
      </c>
      <c r="EN43" s="679">
        <v>0</v>
      </c>
      <c r="EO43" s="679">
        <v>0</v>
      </c>
      <c r="EP43" s="679">
        <v>0</v>
      </c>
      <c r="EQ43" s="679">
        <v>0</v>
      </c>
      <c r="ER43" s="679">
        <v>0</v>
      </c>
      <c r="ES43" s="679">
        <v>0</v>
      </c>
      <c r="ET43" s="679">
        <v>0</v>
      </c>
      <c r="EU43" s="679">
        <v>0</v>
      </c>
      <c r="EV43" s="679">
        <v>0</v>
      </c>
      <c r="EW43" s="679">
        <v>0</v>
      </c>
      <c r="EX43" s="679">
        <v>0</v>
      </c>
      <c r="EY43" s="679">
        <v>0</v>
      </c>
      <c r="EZ43" s="679">
        <v>0</v>
      </c>
      <c r="FA43" s="679">
        <v>0</v>
      </c>
      <c r="FB43" s="679">
        <v>0</v>
      </c>
      <c r="FC43" s="679">
        <v>0</v>
      </c>
      <c r="FD43" s="679">
        <v>0</v>
      </c>
      <c r="FE43" s="679">
        <v>0</v>
      </c>
      <c r="FF43" s="679">
        <v>0</v>
      </c>
      <c r="FG43" s="679">
        <v>0</v>
      </c>
      <c r="FH43" s="679">
        <v>0</v>
      </c>
      <c r="FI43" s="679">
        <v>0</v>
      </c>
      <c r="FJ43" s="679">
        <v>0</v>
      </c>
      <c r="FK43" s="679">
        <v>0</v>
      </c>
      <c r="FL43" s="679">
        <v>0</v>
      </c>
      <c r="FM43" s="679">
        <v>0</v>
      </c>
      <c r="FN43" s="679">
        <v>0</v>
      </c>
      <c r="FO43" s="679">
        <v>0</v>
      </c>
      <c r="FP43" s="679">
        <v>0</v>
      </c>
    </row>
    <row r="44" spans="1:172" x14ac:dyDescent="0.2">
      <c r="A44" s="678">
        <v>41</v>
      </c>
      <c r="B44" s="678" t="s">
        <v>286</v>
      </c>
      <c r="C44" s="678" t="s">
        <v>287</v>
      </c>
      <c r="D44" s="686">
        <v>38718</v>
      </c>
      <c r="E44" s="678">
        <v>0</v>
      </c>
      <c r="F44" s="678">
        <v>15</v>
      </c>
      <c r="G44" s="685">
        <v>1.8088773579999999</v>
      </c>
      <c r="H44" s="684">
        <v>4.4930799999999999E-4</v>
      </c>
      <c r="I44" s="678">
        <v>-4.6540879999999998E-3</v>
      </c>
      <c r="J44" s="678">
        <v>1</v>
      </c>
      <c r="K44" s="678">
        <v>1</v>
      </c>
      <c r="L44" s="683">
        <v>0</v>
      </c>
      <c r="M44" s="678">
        <v>12</v>
      </c>
      <c r="N44" s="678">
        <v>2000</v>
      </c>
      <c r="O44" s="682">
        <v>0.26103000000000004</v>
      </c>
      <c r="P44" s="680">
        <v>0</v>
      </c>
      <c r="Q44" s="684">
        <v>0</v>
      </c>
      <c r="R44" s="684">
        <v>0</v>
      </c>
      <c r="S44" s="680">
        <v>0.85299999999999998</v>
      </c>
      <c r="T44" s="680">
        <v>0.85299999999999998</v>
      </c>
      <c r="U44" s="680">
        <v>0.85299999999999998</v>
      </c>
      <c r="V44" s="680">
        <v>0.85299999999999998</v>
      </c>
      <c r="W44" s="680">
        <v>0.85299999999999998</v>
      </c>
      <c r="X44" s="680">
        <v>0.85299999999999998</v>
      </c>
      <c r="Y44" s="680">
        <v>0.85299999999999998</v>
      </c>
      <c r="Z44" s="680">
        <v>0.85299999999999998</v>
      </c>
      <c r="AA44" s="680">
        <v>0.85299999999999998</v>
      </c>
      <c r="AB44" s="680">
        <v>0.85299999999999998</v>
      </c>
      <c r="AC44" s="680">
        <v>0.85299999999999998</v>
      </c>
      <c r="AD44" s="680">
        <v>0.85299999999999998</v>
      </c>
      <c r="AE44" s="680">
        <v>0.85299999999999998</v>
      </c>
      <c r="AF44" s="680">
        <v>0.85299999999999998</v>
      </c>
      <c r="AG44" s="680">
        <v>0.85299999999999998</v>
      </c>
      <c r="AH44" s="680">
        <v>0.85299999999999998</v>
      </c>
      <c r="AI44" s="680">
        <v>0.85299999999999998</v>
      </c>
      <c r="AJ44" s="680">
        <v>0.85299999999999998</v>
      </c>
      <c r="AK44" s="680">
        <v>0.85299999999999998</v>
      </c>
      <c r="AL44" s="680">
        <v>0.85299999999999998</v>
      </c>
      <c r="AM44" s="680">
        <v>0.85299999999999998</v>
      </c>
      <c r="AN44" s="680">
        <v>0.85299999999999998</v>
      </c>
      <c r="AO44" s="680">
        <v>0.85299999999999998</v>
      </c>
      <c r="AP44" s="680">
        <v>0.85299999999999998</v>
      </c>
      <c r="AQ44" s="680">
        <v>0.85299999999999998</v>
      </c>
      <c r="AR44" s="680">
        <v>0.85299999999999998</v>
      </c>
      <c r="AS44" s="680">
        <v>0.85299999999999998</v>
      </c>
      <c r="AT44" s="680">
        <v>0.85299999999999998</v>
      </c>
      <c r="AU44" s="680">
        <v>0.85299999999999998</v>
      </c>
      <c r="AV44" s="680">
        <v>0.85299999999999998</v>
      </c>
      <c r="AW44" s="680"/>
      <c r="AX44" s="680">
        <v>0.85299999999999998</v>
      </c>
      <c r="AY44" s="680">
        <v>0.85299999999999998</v>
      </c>
      <c r="AZ44" s="680">
        <v>0.85299999999999998</v>
      </c>
      <c r="BA44" s="680">
        <v>0.85299999999999998</v>
      </c>
      <c r="BB44" s="680">
        <v>0.85299999999999998</v>
      </c>
      <c r="BC44" s="680">
        <v>0.85299999999999998</v>
      </c>
      <c r="BD44" s="680">
        <v>0.85299999999999998</v>
      </c>
      <c r="BE44" s="680">
        <v>0.85299999999999998</v>
      </c>
      <c r="BF44" s="680">
        <v>0.85299999999999998</v>
      </c>
      <c r="BG44" s="680">
        <v>0.85299999999999998</v>
      </c>
      <c r="BH44" s="680">
        <v>0.85299999999999998</v>
      </c>
      <c r="BI44" s="680">
        <v>0.85299999999999998</v>
      </c>
      <c r="BJ44" s="680">
        <v>0.85299999999999998</v>
      </c>
      <c r="BK44" s="680">
        <v>0.85299999999999998</v>
      </c>
      <c r="BL44" s="680">
        <v>0.85299999999999998</v>
      </c>
      <c r="BM44" s="680">
        <v>0.85299999999999998</v>
      </c>
      <c r="BN44" s="680">
        <v>0.85299999999999998</v>
      </c>
      <c r="BO44" s="680">
        <v>0.85299999999999998</v>
      </c>
      <c r="BP44" s="680">
        <v>0.85299999999999998</v>
      </c>
      <c r="BQ44" s="680">
        <v>0.85299999999999998</v>
      </c>
      <c r="BR44" s="680">
        <v>0.85299999999999998</v>
      </c>
      <c r="BS44" s="680">
        <v>0.85299999999999998</v>
      </c>
      <c r="BT44" s="680">
        <v>0.85299999999999998</v>
      </c>
      <c r="BU44" s="680">
        <v>0.85299999999999998</v>
      </c>
      <c r="BV44" s="680">
        <v>0.85299999999999998</v>
      </c>
      <c r="BW44" s="680">
        <v>0.85299999999999998</v>
      </c>
      <c r="BX44" s="680">
        <v>0.85299999999999998</v>
      </c>
      <c r="BY44" s="680">
        <v>0.85299999999999998</v>
      </c>
      <c r="BZ44" s="680">
        <v>0.85299999999999998</v>
      </c>
      <c r="CA44" s="680">
        <v>0.85299999999999998</v>
      </c>
      <c r="CB44" s="680"/>
      <c r="CC44" s="680">
        <v>0.85299999999999998</v>
      </c>
      <c r="CD44" s="680">
        <v>0.85299999999999998</v>
      </c>
      <c r="CE44" s="680">
        <v>0.85299999999999998</v>
      </c>
      <c r="CF44" s="680">
        <v>0.85299999999999998</v>
      </c>
      <c r="CG44" s="680">
        <v>0.85299999999999998</v>
      </c>
      <c r="CH44" s="680">
        <v>0.85299999999999998</v>
      </c>
      <c r="CI44" s="680">
        <v>0.85299999999999998</v>
      </c>
      <c r="CJ44" s="680">
        <v>0.85299999999999998</v>
      </c>
      <c r="CK44" s="680">
        <v>0.85299999999999998</v>
      </c>
      <c r="CL44" s="680">
        <v>0.85299999999999998</v>
      </c>
      <c r="CM44" s="680">
        <v>0.85299999999999998</v>
      </c>
      <c r="CN44" s="680">
        <v>0.85299999999999998</v>
      </c>
      <c r="CO44" s="680">
        <v>0.85299999999999998</v>
      </c>
      <c r="CP44" s="680">
        <v>0.85299999999999998</v>
      </c>
      <c r="CQ44" s="680">
        <v>0.85299999999999998</v>
      </c>
      <c r="CR44" s="680">
        <v>0.85299999999999998</v>
      </c>
      <c r="CS44" s="680">
        <v>0.85299999999999998</v>
      </c>
      <c r="CT44" s="680">
        <v>0.85299999999999998</v>
      </c>
      <c r="CU44" s="680">
        <v>0.85299999999999998</v>
      </c>
      <c r="CV44" s="680">
        <v>0.85299999999999998</v>
      </c>
      <c r="CW44" s="680">
        <v>0.85299999999999998</v>
      </c>
      <c r="CX44" s="680">
        <v>0.85299999999999998</v>
      </c>
      <c r="CY44" s="680">
        <v>0.85299999999999998</v>
      </c>
      <c r="CZ44" s="680">
        <v>0.85299999999999998</v>
      </c>
      <c r="DA44" s="680">
        <v>0.85299999999999998</v>
      </c>
      <c r="DB44" s="680">
        <v>0.85299999999999998</v>
      </c>
      <c r="DC44" s="680">
        <v>0.85299999999999998</v>
      </c>
      <c r="DD44" s="680">
        <v>0.85299999999999998</v>
      </c>
      <c r="DE44" s="680">
        <v>0.85299999999999998</v>
      </c>
      <c r="DF44" s="680">
        <v>0.85299999999999998</v>
      </c>
      <c r="DG44" s="680"/>
      <c r="DH44" s="679">
        <v>47334034</v>
      </c>
      <c r="DI44" s="679">
        <v>105423244</v>
      </c>
      <c r="DJ44" s="679">
        <v>96053304</v>
      </c>
      <c r="DK44" s="679">
        <v>100738274</v>
      </c>
      <c r="DL44" s="679">
        <v>100738274</v>
      </c>
      <c r="DM44" s="679">
        <v>100738274</v>
      </c>
      <c r="DN44" s="679">
        <v>100738274</v>
      </c>
      <c r="DO44" s="679">
        <v>100738274</v>
      </c>
      <c r="DP44" s="679">
        <v>100738274</v>
      </c>
      <c r="DQ44" s="679">
        <v>100738274</v>
      </c>
      <c r="DR44" s="679">
        <v>100738274</v>
      </c>
      <c r="DS44" s="679">
        <v>100738274</v>
      </c>
      <c r="DT44" s="679">
        <v>100738274</v>
      </c>
      <c r="DU44" s="679">
        <v>100738274</v>
      </c>
      <c r="DV44" s="679">
        <v>100738274</v>
      </c>
      <c r="DW44" s="679">
        <v>100738274</v>
      </c>
      <c r="DX44" s="679">
        <v>100738274</v>
      </c>
      <c r="DY44" s="679">
        <v>100738274</v>
      </c>
      <c r="DZ44" s="679">
        <v>100738274</v>
      </c>
      <c r="EA44" s="679">
        <v>100738274</v>
      </c>
      <c r="EB44" s="679">
        <v>100738274</v>
      </c>
      <c r="EC44" s="679">
        <v>100738274</v>
      </c>
      <c r="ED44" s="679">
        <v>100738274</v>
      </c>
      <c r="EE44" s="679">
        <v>100738274</v>
      </c>
      <c r="EF44" s="679">
        <v>100738274</v>
      </c>
      <c r="EG44" s="679">
        <v>100738274</v>
      </c>
      <c r="EH44" s="679">
        <v>100738274</v>
      </c>
      <c r="EI44" s="679">
        <v>100738274</v>
      </c>
      <c r="EJ44" s="679">
        <v>100738274</v>
      </c>
      <c r="EK44" s="679">
        <v>100738274</v>
      </c>
      <c r="EL44" s="680"/>
      <c r="EM44" s="679">
        <v>0</v>
      </c>
      <c r="EN44" s="679">
        <v>0</v>
      </c>
      <c r="EO44" s="679">
        <v>0</v>
      </c>
      <c r="EP44" s="679">
        <v>0</v>
      </c>
      <c r="EQ44" s="679">
        <v>0</v>
      </c>
      <c r="ER44" s="679">
        <v>0</v>
      </c>
      <c r="ES44" s="679">
        <v>0</v>
      </c>
      <c r="ET44" s="679">
        <v>0</v>
      </c>
      <c r="EU44" s="679">
        <v>0</v>
      </c>
      <c r="EV44" s="679">
        <v>0</v>
      </c>
      <c r="EW44" s="679">
        <v>0</v>
      </c>
      <c r="EX44" s="679">
        <v>0</v>
      </c>
      <c r="EY44" s="679">
        <v>0</v>
      </c>
      <c r="EZ44" s="679">
        <v>0</v>
      </c>
      <c r="FA44" s="679">
        <v>0</v>
      </c>
      <c r="FB44" s="679">
        <v>0</v>
      </c>
      <c r="FC44" s="679">
        <v>0</v>
      </c>
      <c r="FD44" s="679">
        <v>0</v>
      </c>
      <c r="FE44" s="679">
        <v>0</v>
      </c>
      <c r="FF44" s="679">
        <v>0</v>
      </c>
      <c r="FG44" s="679">
        <v>0</v>
      </c>
      <c r="FH44" s="679">
        <v>0</v>
      </c>
      <c r="FI44" s="679">
        <v>0</v>
      </c>
      <c r="FJ44" s="679">
        <v>0</v>
      </c>
      <c r="FK44" s="679">
        <v>0</v>
      </c>
      <c r="FL44" s="679">
        <v>0</v>
      </c>
      <c r="FM44" s="679">
        <v>0</v>
      </c>
      <c r="FN44" s="679">
        <v>0</v>
      </c>
      <c r="FO44" s="679">
        <v>0</v>
      </c>
      <c r="FP44" s="679">
        <v>0</v>
      </c>
    </row>
    <row r="45" spans="1:172" x14ac:dyDescent="0.2">
      <c r="A45" s="678">
        <v>42</v>
      </c>
      <c r="B45" s="678" t="s">
        <v>141</v>
      </c>
      <c r="C45" s="678" t="s">
        <v>145</v>
      </c>
      <c r="D45" s="686">
        <v>38718</v>
      </c>
      <c r="E45" s="678">
        <v>0</v>
      </c>
      <c r="F45" s="678">
        <v>15</v>
      </c>
      <c r="G45" s="685">
        <v>370.1</v>
      </c>
      <c r="H45" s="684">
        <v>2.1999999999999999E-2</v>
      </c>
      <c r="I45" s="678">
        <v>0</v>
      </c>
      <c r="J45" s="678">
        <v>1</v>
      </c>
      <c r="K45" s="678">
        <v>1</v>
      </c>
      <c r="L45" s="683">
        <v>0</v>
      </c>
      <c r="M45" s="678">
        <v>12</v>
      </c>
      <c r="N45" s="678">
        <v>2000</v>
      </c>
      <c r="O45" s="682">
        <v>0.87760000000000016</v>
      </c>
      <c r="P45" s="680">
        <v>0</v>
      </c>
      <c r="Q45" s="684">
        <v>0</v>
      </c>
      <c r="R45" s="684">
        <v>0</v>
      </c>
      <c r="S45" s="680">
        <v>1.2</v>
      </c>
      <c r="T45" s="680">
        <v>1.2</v>
      </c>
      <c r="U45" s="680">
        <v>1.2</v>
      </c>
      <c r="V45" s="680">
        <v>1.2</v>
      </c>
      <c r="W45" s="680">
        <v>1.2</v>
      </c>
      <c r="X45" s="680">
        <v>1.2</v>
      </c>
      <c r="Y45" s="680">
        <v>1.2</v>
      </c>
      <c r="Z45" s="680">
        <v>1.2</v>
      </c>
      <c r="AA45" s="680">
        <v>1.2</v>
      </c>
      <c r="AB45" s="680">
        <v>1.2</v>
      </c>
      <c r="AC45" s="680">
        <v>1.2</v>
      </c>
      <c r="AD45" s="680">
        <v>1.2</v>
      </c>
      <c r="AE45" s="680">
        <v>1.2</v>
      </c>
      <c r="AF45" s="680">
        <v>1.2</v>
      </c>
      <c r="AG45" s="680">
        <v>1.2</v>
      </c>
      <c r="AH45" s="680">
        <v>1.2</v>
      </c>
      <c r="AI45" s="680">
        <v>1.2</v>
      </c>
      <c r="AJ45" s="680">
        <v>1.2</v>
      </c>
      <c r="AK45" s="680">
        <v>1.2</v>
      </c>
      <c r="AL45" s="680">
        <v>1.2</v>
      </c>
      <c r="AM45" s="680">
        <v>1.2</v>
      </c>
      <c r="AN45" s="680">
        <v>1.2</v>
      </c>
      <c r="AO45" s="680">
        <v>1.2</v>
      </c>
      <c r="AP45" s="680">
        <v>1.2</v>
      </c>
      <c r="AQ45" s="680">
        <v>1.2</v>
      </c>
      <c r="AR45" s="680">
        <v>1.2</v>
      </c>
      <c r="AS45" s="680">
        <v>1.2</v>
      </c>
      <c r="AT45" s="680">
        <v>1.2</v>
      </c>
      <c r="AU45" s="680">
        <v>1.2</v>
      </c>
      <c r="AV45" s="680">
        <v>1.2</v>
      </c>
      <c r="AW45" s="680"/>
      <c r="AX45" s="680">
        <v>1.2</v>
      </c>
      <c r="AY45" s="680">
        <v>1.2</v>
      </c>
      <c r="AZ45" s="680">
        <v>1.2</v>
      </c>
      <c r="BA45" s="680">
        <v>1.2</v>
      </c>
      <c r="BB45" s="680">
        <v>1.2</v>
      </c>
      <c r="BC45" s="680">
        <v>1.2</v>
      </c>
      <c r="BD45" s="680">
        <v>1.2</v>
      </c>
      <c r="BE45" s="680">
        <v>1.2</v>
      </c>
      <c r="BF45" s="680">
        <v>1.2</v>
      </c>
      <c r="BG45" s="680">
        <v>1.2</v>
      </c>
      <c r="BH45" s="680">
        <v>1.2</v>
      </c>
      <c r="BI45" s="680">
        <v>1.2</v>
      </c>
      <c r="BJ45" s="680">
        <v>1.2</v>
      </c>
      <c r="BK45" s="680">
        <v>1.2</v>
      </c>
      <c r="BL45" s="680">
        <v>1.2</v>
      </c>
      <c r="BM45" s="680">
        <v>1.2</v>
      </c>
      <c r="BN45" s="680">
        <v>1.2</v>
      </c>
      <c r="BO45" s="680">
        <v>1.2</v>
      </c>
      <c r="BP45" s="680">
        <v>1.2</v>
      </c>
      <c r="BQ45" s="680">
        <v>1.2</v>
      </c>
      <c r="BR45" s="680">
        <v>1.2</v>
      </c>
      <c r="BS45" s="680">
        <v>1.2</v>
      </c>
      <c r="BT45" s="680">
        <v>1.2</v>
      </c>
      <c r="BU45" s="680">
        <v>1.2</v>
      </c>
      <c r="BV45" s="680">
        <v>1.2</v>
      </c>
      <c r="BW45" s="680">
        <v>1.2</v>
      </c>
      <c r="BX45" s="680">
        <v>1.2</v>
      </c>
      <c r="BY45" s="680">
        <v>1.2</v>
      </c>
      <c r="BZ45" s="680">
        <v>1.2</v>
      </c>
      <c r="CA45" s="680">
        <v>1.2</v>
      </c>
      <c r="CB45" s="680"/>
      <c r="CC45" s="680">
        <v>1.2</v>
      </c>
      <c r="CD45" s="680">
        <v>1.2</v>
      </c>
      <c r="CE45" s="680">
        <v>1.2</v>
      </c>
      <c r="CF45" s="680">
        <v>1.2</v>
      </c>
      <c r="CG45" s="680">
        <v>1.2</v>
      </c>
      <c r="CH45" s="680">
        <v>1.2</v>
      </c>
      <c r="CI45" s="680">
        <v>1.2</v>
      </c>
      <c r="CJ45" s="680">
        <v>1.2</v>
      </c>
      <c r="CK45" s="680">
        <v>1.2</v>
      </c>
      <c r="CL45" s="680">
        <v>1.2</v>
      </c>
      <c r="CM45" s="680">
        <v>1.2</v>
      </c>
      <c r="CN45" s="680">
        <v>1.2</v>
      </c>
      <c r="CO45" s="680">
        <v>1.2</v>
      </c>
      <c r="CP45" s="680">
        <v>1.2</v>
      </c>
      <c r="CQ45" s="680">
        <v>1.2</v>
      </c>
      <c r="CR45" s="680">
        <v>1.2</v>
      </c>
      <c r="CS45" s="680">
        <v>1.2</v>
      </c>
      <c r="CT45" s="680">
        <v>1.2</v>
      </c>
      <c r="CU45" s="680">
        <v>1.2</v>
      </c>
      <c r="CV45" s="680">
        <v>1.2</v>
      </c>
      <c r="CW45" s="680">
        <v>1.2</v>
      </c>
      <c r="CX45" s="680">
        <v>1.2</v>
      </c>
      <c r="CY45" s="680">
        <v>1.2</v>
      </c>
      <c r="CZ45" s="680">
        <v>1.2</v>
      </c>
      <c r="DA45" s="680">
        <v>1.2</v>
      </c>
      <c r="DB45" s="680">
        <v>1.2</v>
      </c>
      <c r="DC45" s="680">
        <v>1.2</v>
      </c>
      <c r="DD45" s="680">
        <v>1.2</v>
      </c>
      <c r="DE45" s="680">
        <v>1.2</v>
      </c>
      <c r="DF45" s="680">
        <v>1.2</v>
      </c>
      <c r="DG45" s="680"/>
      <c r="DH45" s="679">
        <v>128516</v>
      </c>
      <c r="DI45" s="679">
        <v>136776</v>
      </c>
      <c r="DJ45" s="679">
        <v>85519</v>
      </c>
      <c r="DK45" s="679">
        <v>111147.5</v>
      </c>
      <c r="DL45" s="679">
        <v>111147.5</v>
      </c>
      <c r="DM45" s="679">
        <v>111147.5</v>
      </c>
      <c r="DN45" s="679">
        <v>111147.5</v>
      </c>
      <c r="DO45" s="679">
        <v>111147.5</v>
      </c>
      <c r="DP45" s="679">
        <v>111147.5</v>
      </c>
      <c r="DQ45" s="679">
        <v>111147.5</v>
      </c>
      <c r="DR45" s="679">
        <v>111147.5</v>
      </c>
      <c r="DS45" s="679">
        <v>111147.5</v>
      </c>
      <c r="DT45" s="679">
        <v>111147.5</v>
      </c>
      <c r="DU45" s="679">
        <v>111147.5</v>
      </c>
      <c r="DV45" s="679">
        <v>111147.5</v>
      </c>
      <c r="DW45" s="679">
        <v>111147.5</v>
      </c>
      <c r="DX45" s="679">
        <v>111147.5</v>
      </c>
      <c r="DY45" s="679">
        <v>111147.5</v>
      </c>
      <c r="DZ45" s="679">
        <v>111147.5</v>
      </c>
      <c r="EA45" s="679">
        <v>111147.5</v>
      </c>
      <c r="EB45" s="679">
        <v>111147.5</v>
      </c>
      <c r="EC45" s="679">
        <v>111147.5</v>
      </c>
      <c r="ED45" s="679">
        <v>111147.5</v>
      </c>
      <c r="EE45" s="679">
        <v>111147.5</v>
      </c>
      <c r="EF45" s="679">
        <v>111147.5</v>
      </c>
      <c r="EG45" s="679">
        <v>111147.5</v>
      </c>
      <c r="EH45" s="679">
        <v>111147.5</v>
      </c>
      <c r="EI45" s="679">
        <v>111147.5</v>
      </c>
      <c r="EJ45" s="679">
        <v>111147.5</v>
      </c>
      <c r="EK45" s="679">
        <v>111147.5</v>
      </c>
      <c r="EL45" s="680"/>
      <c r="EM45" s="679">
        <v>0</v>
      </c>
      <c r="EN45" s="679">
        <v>0</v>
      </c>
      <c r="EO45" s="679">
        <v>0</v>
      </c>
      <c r="EP45" s="679">
        <v>0</v>
      </c>
      <c r="EQ45" s="679">
        <v>0</v>
      </c>
      <c r="ER45" s="679">
        <v>0</v>
      </c>
      <c r="ES45" s="679">
        <v>0</v>
      </c>
      <c r="ET45" s="679">
        <v>0</v>
      </c>
      <c r="EU45" s="679">
        <v>0</v>
      </c>
      <c r="EV45" s="679">
        <v>0</v>
      </c>
      <c r="EW45" s="679">
        <v>0</v>
      </c>
      <c r="EX45" s="679">
        <v>0</v>
      </c>
      <c r="EY45" s="679">
        <v>0</v>
      </c>
      <c r="EZ45" s="679">
        <v>0</v>
      </c>
      <c r="FA45" s="679">
        <v>0</v>
      </c>
      <c r="FB45" s="679">
        <v>0</v>
      </c>
      <c r="FC45" s="679">
        <v>0</v>
      </c>
      <c r="FD45" s="679">
        <v>0</v>
      </c>
      <c r="FE45" s="679">
        <v>0</v>
      </c>
      <c r="FF45" s="679">
        <v>0</v>
      </c>
      <c r="FG45" s="679">
        <v>0</v>
      </c>
      <c r="FH45" s="679">
        <v>0</v>
      </c>
      <c r="FI45" s="679">
        <v>0</v>
      </c>
      <c r="FJ45" s="679">
        <v>0</v>
      </c>
      <c r="FK45" s="679">
        <v>0</v>
      </c>
      <c r="FL45" s="679">
        <v>0</v>
      </c>
      <c r="FM45" s="679">
        <v>0</v>
      </c>
      <c r="FN45" s="679">
        <v>0</v>
      </c>
      <c r="FO45" s="679">
        <v>0</v>
      </c>
      <c r="FP45" s="679">
        <v>0</v>
      </c>
    </row>
    <row r="46" spans="1:172" x14ac:dyDescent="0.2">
      <c r="A46" s="678">
        <v>43</v>
      </c>
      <c r="B46" s="678" t="s">
        <v>142</v>
      </c>
      <c r="C46" s="678" t="s">
        <v>146</v>
      </c>
      <c r="D46" s="686">
        <v>38718</v>
      </c>
      <c r="E46" s="678">
        <v>0</v>
      </c>
      <c r="F46" s="678">
        <v>15</v>
      </c>
      <c r="G46" s="685">
        <v>0</v>
      </c>
      <c r="H46" s="684">
        <v>0</v>
      </c>
      <c r="I46" s="678">
        <v>0</v>
      </c>
      <c r="J46" s="678">
        <v>1</v>
      </c>
      <c r="K46" s="678">
        <v>1</v>
      </c>
      <c r="L46" s="683">
        <v>0</v>
      </c>
      <c r="M46" s="678">
        <v>12</v>
      </c>
      <c r="N46" s="678">
        <v>2000</v>
      </c>
      <c r="O46" s="682">
        <v>0.30071599999999998</v>
      </c>
      <c r="P46" s="680">
        <v>0</v>
      </c>
      <c r="Q46" s="684">
        <v>0</v>
      </c>
      <c r="R46" s="684">
        <v>0</v>
      </c>
      <c r="S46" s="680">
        <v>0</v>
      </c>
      <c r="T46" s="680">
        <v>0</v>
      </c>
      <c r="U46" s="680">
        <v>0</v>
      </c>
      <c r="V46" s="680">
        <v>0</v>
      </c>
      <c r="W46" s="680">
        <v>0</v>
      </c>
      <c r="X46" s="680">
        <v>0</v>
      </c>
      <c r="Y46" s="680">
        <v>0</v>
      </c>
      <c r="Z46" s="680">
        <v>0</v>
      </c>
      <c r="AA46" s="680">
        <v>0</v>
      </c>
      <c r="AB46" s="680">
        <v>0</v>
      </c>
      <c r="AC46" s="680">
        <v>0</v>
      </c>
      <c r="AD46" s="680">
        <v>0</v>
      </c>
      <c r="AE46" s="680">
        <v>0</v>
      </c>
      <c r="AF46" s="680">
        <v>0</v>
      </c>
      <c r="AG46" s="680">
        <v>0</v>
      </c>
      <c r="AH46" s="680">
        <v>0</v>
      </c>
      <c r="AI46" s="680">
        <v>0</v>
      </c>
      <c r="AJ46" s="680">
        <v>0</v>
      </c>
      <c r="AK46" s="680">
        <v>0</v>
      </c>
      <c r="AL46" s="680">
        <v>0</v>
      </c>
      <c r="AM46" s="680">
        <v>0</v>
      </c>
      <c r="AN46" s="680">
        <v>0</v>
      </c>
      <c r="AO46" s="680">
        <v>0</v>
      </c>
      <c r="AP46" s="680">
        <v>0</v>
      </c>
      <c r="AQ46" s="680">
        <v>0</v>
      </c>
      <c r="AR46" s="680">
        <v>0</v>
      </c>
      <c r="AS46" s="680">
        <v>0</v>
      </c>
      <c r="AT46" s="680">
        <v>0</v>
      </c>
      <c r="AU46" s="680">
        <v>0</v>
      </c>
      <c r="AV46" s="680">
        <v>0</v>
      </c>
      <c r="AW46" s="680"/>
      <c r="AX46" s="680">
        <v>0</v>
      </c>
      <c r="AY46" s="680">
        <v>0</v>
      </c>
      <c r="AZ46" s="680">
        <v>0</v>
      </c>
      <c r="BA46" s="680">
        <v>0</v>
      </c>
      <c r="BB46" s="680">
        <v>0</v>
      </c>
      <c r="BC46" s="680">
        <v>0</v>
      </c>
      <c r="BD46" s="680">
        <v>0</v>
      </c>
      <c r="BE46" s="680">
        <v>0</v>
      </c>
      <c r="BF46" s="680">
        <v>0</v>
      </c>
      <c r="BG46" s="680">
        <v>0</v>
      </c>
      <c r="BH46" s="680">
        <v>0</v>
      </c>
      <c r="BI46" s="680">
        <v>0</v>
      </c>
      <c r="BJ46" s="680">
        <v>0</v>
      </c>
      <c r="BK46" s="680">
        <v>0</v>
      </c>
      <c r="BL46" s="680">
        <v>0</v>
      </c>
      <c r="BM46" s="680">
        <v>0</v>
      </c>
      <c r="BN46" s="680">
        <v>0</v>
      </c>
      <c r="BO46" s="680">
        <v>0</v>
      </c>
      <c r="BP46" s="680">
        <v>0</v>
      </c>
      <c r="BQ46" s="680">
        <v>0</v>
      </c>
      <c r="BR46" s="680">
        <v>0</v>
      </c>
      <c r="BS46" s="680">
        <v>0</v>
      </c>
      <c r="BT46" s="680">
        <v>0</v>
      </c>
      <c r="BU46" s="680">
        <v>0</v>
      </c>
      <c r="BV46" s="680">
        <v>0</v>
      </c>
      <c r="BW46" s="680">
        <v>0</v>
      </c>
      <c r="BX46" s="680">
        <v>0</v>
      </c>
      <c r="BY46" s="680">
        <v>0</v>
      </c>
      <c r="BZ46" s="680">
        <v>0</v>
      </c>
      <c r="CA46" s="680">
        <v>0</v>
      </c>
      <c r="CB46" s="680"/>
      <c r="CC46" s="680">
        <v>0</v>
      </c>
      <c r="CD46" s="680">
        <v>0</v>
      </c>
      <c r="CE46" s="680">
        <v>0</v>
      </c>
      <c r="CF46" s="680">
        <v>0</v>
      </c>
      <c r="CG46" s="680">
        <v>0</v>
      </c>
      <c r="CH46" s="680">
        <v>0</v>
      </c>
      <c r="CI46" s="680">
        <v>0</v>
      </c>
      <c r="CJ46" s="680">
        <v>0</v>
      </c>
      <c r="CK46" s="680">
        <v>0</v>
      </c>
      <c r="CL46" s="680">
        <v>0</v>
      </c>
      <c r="CM46" s="680">
        <v>0</v>
      </c>
      <c r="CN46" s="680">
        <v>0</v>
      </c>
      <c r="CO46" s="680">
        <v>0</v>
      </c>
      <c r="CP46" s="680">
        <v>0</v>
      </c>
      <c r="CQ46" s="680">
        <v>0</v>
      </c>
      <c r="CR46" s="680">
        <v>0</v>
      </c>
      <c r="CS46" s="680">
        <v>0</v>
      </c>
      <c r="CT46" s="680">
        <v>0</v>
      </c>
      <c r="CU46" s="680">
        <v>0</v>
      </c>
      <c r="CV46" s="680">
        <v>0</v>
      </c>
      <c r="CW46" s="680">
        <v>0</v>
      </c>
      <c r="CX46" s="680">
        <v>0</v>
      </c>
      <c r="CY46" s="680">
        <v>0</v>
      </c>
      <c r="CZ46" s="680">
        <v>0</v>
      </c>
      <c r="DA46" s="680">
        <v>0</v>
      </c>
      <c r="DB46" s="680">
        <v>0</v>
      </c>
      <c r="DC46" s="680">
        <v>0</v>
      </c>
      <c r="DD46" s="680">
        <v>0</v>
      </c>
      <c r="DE46" s="680">
        <v>0</v>
      </c>
      <c r="DF46" s="680">
        <v>0</v>
      </c>
      <c r="DG46" s="680"/>
      <c r="DH46" s="679">
        <v>47334034</v>
      </c>
      <c r="DI46" s="679">
        <v>105423244</v>
      </c>
      <c r="DJ46" s="679">
        <v>96053304</v>
      </c>
      <c r="DK46" s="679">
        <v>100738274</v>
      </c>
      <c r="DL46" s="679">
        <v>100738274</v>
      </c>
      <c r="DM46" s="679">
        <v>100738274</v>
      </c>
      <c r="DN46" s="679">
        <v>100738274</v>
      </c>
      <c r="DO46" s="679">
        <v>100738274</v>
      </c>
      <c r="DP46" s="679">
        <v>100738274</v>
      </c>
      <c r="DQ46" s="679">
        <v>100738274</v>
      </c>
      <c r="DR46" s="679">
        <v>100738274</v>
      </c>
      <c r="DS46" s="679">
        <v>100738274</v>
      </c>
      <c r="DT46" s="679">
        <v>100738274</v>
      </c>
      <c r="DU46" s="679">
        <v>100738274</v>
      </c>
      <c r="DV46" s="679">
        <v>100738274</v>
      </c>
      <c r="DW46" s="679">
        <v>100738274</v>
      </c>
      <c r="DX46" s="679">
        <v>100738274</v>
      </c>
      <c r="DY46" s="679">
        <v>100738274</v>
      </c>
      <c r="DZ46" s="679">
        <v>100738274</v>
      </c>
      <c r="EA46" s="679">
        <v>100738274</v>
      </c>
      <c r="EB46" s="679">
        <v>100738274</v>
      </c>
      <c r="EC46" s="679">
        <v>100738274</v>
      </c>
      <c r="ED46" s="679">
        <v>100738274</v>
      </c>
      <c r="EE46" s="679">
        <v>100738274</v>
      </c>
      <c r="EF46" s="679">
        <v>100738274</v>
      </c>
      <c r="EG46" s="679">
        <v>100738274</v>
      </c>
      <c r="EH46" s="679">
        <v>100738274</v>
      </c>
      <c r="EI46" s="679">
        <v>100738274</v>
      </c>
      <c r="EJ46" s="679">
        <v>100738274</v>
      </c>
      <c r="EK46" s="679">
        <v>100738274</v>
      </c>
      <c r="EL46" s="680"/>
      <c r="EM46" s="679">
        <v>0</v>
      </c>
      <c r="EN46" s="679">
        <v>0</v>
      </c>
      <c r="EO46" s="679">
        <v>0</v>
      </c>
      <c r="EP46" s="679">
        <v>0</v>
      </c>
      <c r="EQ46" s="679">
        <v>0</v>
      </c>
      <c r="ER46" s="679">
        <v>0</v>
      </c>
      <c r="ES46" s="679">
        <v>0</v>
      </c>
      <c r="ET46" s="679">
        <v>0</v>
      </c>
      <c r="EU46" s="679">
        <v>0</v>
      </c>
      <c r="EV46" s="679">
        <v>0</v>
      </c>
      <c r="EW46" s="679">
        <v>0</v>
      </c>
      <c r="EX46" s="679">
        <v>0</v>
      </c>
      <c r="EY46" s="679">
        <v>0</v>
      </c>
      <c r="EZ46" s="679">
        <v>0</v>
      </c>
      <c r="FA46" s="679">
        <v>0</v>
      </c>
      <c r="FB46" s="679">
        <v>0</v>
      </c>
      <c r="FC46" s="679">
        <v>0</v>
      </c>
      <c r="FD46" s="679">
        <v>0</v>
      </c>
      <c r="FE46" s="679">
        <v>0</v>
      </c>
      <c r="FF46" s="679">
        <v>0</v>
      </c>
      <c r="FG46" s="679">
        <v>0</v>
      </c>
      <c r="FH46" s="679">
        <v>0</v>
      </c>
      <c r="FI46" s="679">
        <v>0</v>
      </c>
      <c r="FJ46" s="679">
        <v>0</v>
      </c>
      <c r="FK46" s="679">
        <v>0</v>
      </c>
      <c r="FL46" s="679">
        <v>0</v>
      </c>
      <c r="FM46" s="679">
        <v>0</v>
      </c>
      <c r="FN46" s="679">
        <v>0</v>
      </c>
      <c r="FO46" s="679">
        <v>0</v>
      </c>
      <c r="FP46" s="679">
        <v>0</v>
      </c>
    </row>
    <row r="47" spans="1:172" x14ac:dyDescent="0.2">
      <c r="A47" s="678">
        <v>44</v>
      </c>
      <c r="B47" s="678" t="s">
        <v>143</v>
      </c>
      <c r="C47" s="678" t="s">
        <v>147</v>
      </c>
      <c r="D47" s="686">
        <v>38718</v>
      </c>
      <c r="E47" s="678">
        <v>0</v>
      </c>
      <c r="F47" s="678">
        <v>15</v>
      </c>
      <c r="G47" s="685">
        <v>0</v>
      </c>
      <c r="H47" s="684">
        <v>0</v>
      </c>
      <c r="I47" s="678">
        <v>5.59</v>
      </c>
      <c r="J47" s="678">
        <v>1</v>
      </c>
      <c r="K47" s="678">
        <v>1</v>
      </c>
      <c r="L47" s="683">
        <v>0</v>
      </c>
      <c r="M47" s="678">
        <v>12</v>
      </c>
      <c r="N47" s="678">
        <v>2000</v>
      </c>
      <c r="O47" s="682">
        <v>0.87760000000000016</v>
      </c>
      <c r="P47" s="680">
        <v>0</v>
      </c>
      <c r="Q47" s="684">
        <v>0</v>
      </c>
      <c r="R47" s="684">
        <v>0</v>
      </c>
      <c r="S47" s="680">
        <v>2.35</v>
      </c>
      <c r="T47" s="680">
        <v>2.35</v>
      </c>
      <c r="U47" s="680">
        <v>2.35</v>
      </c>
      <c r="V47" s="680">
        <v>2.35</v>
      </c>
      <c r="W47" s="680">
        <v>2.35</v>
      </c>
      <c r="X47" s="680">
        <v>2.35</v>
      </c>
      <c r="Y47" s="680">
        <v>2.35</v>
      </c>
      <c r="Z47" s="680">
        <v>2.35</v>
      </c>
      <c r="AA47" s="680">
        <v>2.35</v>
      </c>
      <c r="AB47" s="680">
        <v>2.35</v>
      </c>
      <c r="AC47" s="680">
        <v>2.35</v>
      </c>
      <c r="AD47" s="680">
        <v>2.35</v>
      </c>
      <c r="AE47" s="680">
        <v>2.35</v>
      </c>
      <c r="AF47" s="680">
        <v>2.35</v>
      </c>
      <c r="AG47" s="680">
        <v>2.35</v>
      </c>
      <c r="AH47" s="680">
        <v>2.35</v>
      </c>
      <c r="AI47" s="680">
        <v>2.35</v>
      </c>
      <c r="AJ47" s="680">
        <v>2.35</v>
      </c>
      <c r="AK47" s="680">
        <v>2.35</v>
      </c>
      <c r="AL47" s="680">
        <v>2.35</v>
      </c>
      <c r="AM47" s="680">
        <v>2.35</v>
      </c>
      <c r="AN47" s="680">
        <v>2.35</v>
      </c>
      <c r="AO47" s="680">
        <v>2.35</v>
      </c>
      <c r="AP47" s="680">
        <v>2.35</v>
      </c>
      <c r="AQ47" s="680">
        <v>2.35</v>
      </c>
      <c r="AR47" s="680">
        <v>2.35</v>
      </c>
      <c r="AS47" s="680">
        <v>2.35</v>
      </c>
      <c r="AT47" s="680">
        <v>2.35</v>
      </c>
      <c r="AU47" s="680">
        <v>2.35</v>
      </c>
      <c r="AV47" s="680">
        <v>2.35</v>
      </c>
      <c r="AW47" s="680"/>
      <c r="AX47" s="680">
        <v>2.35</v>
      </c>
      <c r="AY47" s="680">
        <v>2.35</v>
      </c>
      <c r="AZ47" s="680">
        <v>2.35</v>
      </c>
      <c r="BA47" s="680">
        <v>2.35</v>
      </c>
      <c r="BB47" s="680">
        <v>2.35</v>
      </c>
      <c r="BC47" s="680">
        <v>2.35</v>
      </c>
      <c r="BD47" s="680">
        <v>2.35</v>
      </c>
      <c r="BE47" s="680">
        <v>2.35</v>
      </c>
      <c r="BF47" s="680">
        <v>2.35</v>
      </c>
      <c r="BG47" s="680">
        <v>2.35</v>
      </c>
      <c r="BH47" s="680">
        <v>2.35</v>
      </c>
      <c r="BI47" s="680">
        <v>2.35</v>
      </c>
      <c r="BJ47" s="680">
        <v>2.35</v>
      </c>
      <c r="BK47" s="680">
        <v>2.35</v>
      </c>
      <c r="BL47" s="680">
        <v>2.35</v>
      </c>
      <c r="BM47" s="680">
        <v>2.35</v>
      </c>
      <c r="BN47" s="680">
        <v>2.35</v>
      </c>
      <c r="BO47" s="680">
        <v>2.35</v>
      </c>
      <c r="BP47" s="680">
        <v>2.35</v>
      </c>
      <c r="BQ47" s="680">
        <v>2.35</v>
      </c>
      <c r="BR47" s="680">
        <v>2.35</v>
      </c>
      <c r="BS47" s="680">
        <v>2.35</v>
      </c>
      <c r="BT47" s="680">
        <v>2.35</v>
      </c>
      <c r="BU47" s="680">
        <v>2.35</v>
      </c>
      <c r="BV47" s="680">
        <v>2.35</v>
      </c>
      <c r="BW47" s="680">
        <v>2.35</v>
      </c>
      <c r="BX47" s="680">
        <v>2.35</v>
      </c>
      <c r="BY47" s="680">
        <v>2.35</v>
      </c>
      <c r="BZ47" s="680">
        <v>2.35</v>
      </c>
      <c r="CA47" s="680">
        <v>2.35</v>
      </c>
      <c r="CB47" s="680"/>
      <c r="CC47" s="680">
        <v>2.35</v>
      </c>
      <c r="CD47" s="680">
        <v>2.35</v>
      </c>
      <c r="CE47" s="680">
        <v>2.35</v>
      </c>
      <c r="CF47" s="680">
        <v>2.35</v>
      </c>
      <c r="CG47" s="680">
        <v>2.35</v>
      </c>
      <c r="CH47" s="680">
        <v>2.35</v>
      </c>
      <c r="CI47" s="680">
        <v>2.35</v>
      </c>
      <c r="CJ47" s="680">
        <v>2.35</v>
      </c>
      <c r="CK47" s="680">
        <v>2.35</v>
      </c>
      <c r="CL47" s="680">
        <v>2.35</v>
      </c>
      <c r="CM47" s="680">
        <v>2.35</v>
      </c>
      <c r="CN47" s="680">
        <v>2.35</v>
      </c>
      <c r="CO47" s="680">
        <v>2.35</v>
      </c>
      <c r="CP47" s="680">
        <v>2.35</v>
      </c>
      <c r="CQ47" s="680">
        <v>2.35</v>
      </c>
      <c r="CR47" s="680">
        <v>2.35</v>
      </c>
      <c r="CS47" s="680">
        <v>2.35</v>
      </c>
      <c r="CT47" s="680">
        <v>2.35</v>
      </c>
      <c r="CU47" s="680">
        <v>2.35</v>
      </c>
      <c r="CV47" s="680">
        <v>2.35</v>
      </c>
      <c r="CW47" s="680">
        <v>2.35</v>
      </c>
      <c r="CX47" s="680">
        <v>2.35</v>
      </c>
      <c r="CY47" s="680">
        <v>2.35</v>
      </c>
      <c r="CZ47" s="680">
        <v>2.35</v>
      </c>
      <c r="DA47" s="680">
        <v>2.35</v>
      </c>
      <c r="DB47" s="680">
        <v>2.35</v>
      </c>
      <c r="DC47" s="680">
        <v>2.35</v>
      </c>
      <c r="DD47" s="680">
        <v>2.35</v>
      </c>
      <c r="DE47" s="680">
        <v>2.35</v>
      </c>
      <c r="DF47" s="680">
        <v>2.35</v>
      </c>
      <c r="DG47" s="680"/>
      <c r="DH47" s="679">
        <v>128516</v>
      </c>
      <c r="DI47" s="679">
        <v>136776</v>
      </c>
      <c r="DJ47" s="679">
        <v>85519</v>
      </c>
      <c r="DK47" s="679">
        <v>111147.5</v>
      </c>
      <c r="DL47" s="679">
        <v>111147.5</v>
      </c>
      <c r="DM47" s="679">
        <v>111147.5</v>
      </c>
      <c r="DN47" s="679">
        <v>111147.5</v>
      </c>
      <c r="DO47" s="679">
        <v>111147.5</v>
      </c>
      <c r="DP47" s="679">
        <v>111147.5</v>
      </c>
      <c r="DQ47" s="679">
        <v>111147.5</v>
      </c>
      <c r="DR47" s="679">
        <v>111147.5</v>
      </c>
      <c r="DS47" s="679">
        <v>111147.5</v>
      </c>
      <c r="DT47" s="679">
        <v>111147.5</v>
      </c>
      <c r="DU47" s="679">
        <v>111147.5</v>
      </c>
      <c r="DV47" s="679">
        <v>111147.5</v>
      </c>
      <c r="DW47" s="679">
        <v>111147.5</v>
      </c>
      <c r="DX47" s="679">
        <v>111147.5</v>
      </c>
      <c r="DY47" s="679">
        <v>111147.5</v>
      </c>
      <c r="DZ47" s="679">
        <v>111147.5</v>
      </c>
      <c r="EA47" s="679">
        <v>111147.5</v>
      </c>
      <c r="EB47" s="679">
        <v>111147.5</v>
      </c>
      <c r="EC47" s="679">
        <v>111147.5</v>
      </c>
      <c r="ED47" s="679">
        <v>111147.5</v>
      </c>
      <c r="EE47" s="679">
        <v>111147.5</v>
      </c>
      <c r="EF47" s="679">
        <v>111147.5</v>
      </c>
      <c r="EG47" s="679">
        <v>111147.5</v>
      </c>
      <c r="EH47" s="679">
        <v>111147.5</v>
      </c>
      <c r="EI47" s="679">
        <v>111147.5</v>
      </c>
      <c r="EJ47" s="679">
        <v>111147.5</v>
      </c>
      <c r="EK47" s="679">
        <v>111147.5</v>
      </c>
      <c r="EL47" s="680"/>
      <c r="EM47" s="679">
        <v>0</v>
      </c>
      <c r="EN47" s="679">
        <v>0</v>
      </c>
      <c r="EO47" s="679">
        <v>0</v>
      </c>
      <c r="EP47" s="679">
        <v>0</v>
      </c>
      <c r="EQ47" s="679">
        <v>0</v>
      </c>
      <c r="ER47" s="679">
        <v>0</v>
      </c>
      <c r="ES47" s="679">
        <v>0</v>
      </c>
      <c r="ET47" s="679">
        <v>0</v>
      </c>
      <c r="EU47" s="679">
        <v>0</v>
      </c>
      <c r="EV47" s="679">
        <v>0</v>
      </c>
      <c r="EW47" s="679">
        <v>0</v>
      </c>
      <c r="EX47" s="679">
        <v>0</v>
      </c>
      <c r="EY47" s="679">
        <v>0</v>
      </c>
      <c r="EZ47" s="679">
        <v>0</v>
      </c>
      <c r="FA47" s="679">
        <v>0</v>
      </c>
      <c r="FB47" s="679">
        <v>0</v>
      </c>
      <c r="FC47" s="679">
        <v>0</v>
      </c>
      <c r="FD47" s="679">
        <v>0</v>
      </c>
      <c r="FE47" s="679">
        <v>0</v>
      </c>
      <c r="FF47" s="679">
        <v>0</v>
      </c>
      <c r="FG47" s="679">
        <v>0</v>
      </c>
      <c r="FH47" s="679">
        <v>0</v>
      </c>
      <c r="FI47" s="679">
        <v>0</v>
      </c>
      <c r="FJ47" s="679">
        <v>0</v>
      </c>
      <c r="FK47" s="679">
        <v>0</v>
      </c>
      <c r="FL47" s="679">
        <v>0</v>
      </c>
      <c r="FM47" s="679">
        <v>0</v>
      </c>
      <c r="FN47" s="679">
        <v>0</v>
      </c>
      <c r="FO47" s="679">
        <v>0</v>
      </c>
      <c r="FP47" s="679">
        <v>0</v>
      </c>
    </row>
    <row r="48" spans="1:172" x14ac:dyDescent="0.2">
      <c r="A48" s="678">
        <v>45</v>
      </c>
      <c r="B48" s="678" t="s">
        <v>144</v>
      </c>
      <c r="C48" s="678" t="s">
        <v>148</v>
      </c>
      <c r="D48" s="686">
        <v>38718</v>
      </c>
      <c r="E48" s="678">
        <v>0</v>
      </c>
      <c r="F48" s="678">
        <v>15</v>
      </c>
      <c r="G48" s="685">
        <v>0</v>
      </c>
      <c r="H48" s="684">
        <v>0</v>
      </c>
      <c r="I48" s="678">
        <v>0</v>
      </c>
      <c r="J48" s="678">
        <v>1</v>
      </c>
      <c r="K48" s="678">
        <v>1</v>
      </c>
      <c r="L48" s="683">
        <v>0</v>
      </c>
      <c r="M48" s="678">
        <v>12</v>
      </c>
      <c r="N48" s="678">
        <v>2000</v>
      </c>
      <c r="O48" s="682">
        <v>0.30071599999999998</v>
      </c>
      <c r="P48" s="680">
        <v>0</v>
      </c>
      <c r="Q48" s="684">
        <v>0</v>
      </c>
      <c r="R48" s="684">
        <v>0</v>
      </c>
      <c r="S48" s="680">
        <v>0</v>
      </c>
      <c r="T48" s="680">
        <v>0</v>
      </c>
      <c r="U48" s="680">
        <v>0</v>
      </c>
      <c r="V48" s="680">
        <v>0</v>
      </c>
      <c r="W48" s="680">
        <v>0</v>
      </c>
      <c r="X48" s="680">
        <v>0</v>
      </c>
      <c r="Y48" s="680">
        <v>0</v>
      </c>
      <c r="Z48" s="680">
        <v>0</v>
      </c>
      <c r="AA48" s="680">
        <v>0</v>
      </c>
      <c r="AB48" s="680">
        <v>0</v>
      </c>
      <c r="AC48" s="680">
        <v>0</v>
      </c>
      <c r="AD48" s="680">
        <v>0</v>
      </c>
      <c r="AE48" s="680">
        <v>0</v>
      </c>
      <c r="AF48" s="680">
        <v>0</v>
      </c>
      <c r="AG48" s="680">
        <v>0</v>
      </c>
      <c r="AH48" s="680">
        <v>0</v>
      </c>
      <c r="AI48" s="680">
        <v>0</v>
      </c>
      <c r="AJ48" s="680">
        <v>0</v>
      </c>
      <c r="AK48" s="680">
        <v>0</v>
      </c>
      <c r="AL48" s="680">
        <v>0</v>
      </c>
      <c r="AM48" s="680">
        <v>0</v>
      </c>
      <c r="AN48" s="680">
        <v>0</v>
      </c>
      <c r="AO48" s="680">
        <v>0</v>
      </c>
      <c r="AP48" s="680">
        <v>0</v>
      </c>
      <c r="AQ48" s="680">
        <v>0</v>
      </c>
      <c r="AR48" s="680">
        <v>0</v>
      </c>
      <c r="AS48" s="680">
        <v>0</v>
      </c>
      <c r="AT48" s="680">
        <v>0</v>
      </c>
      <c r="AU48" s="680">
        <v>0</v>
      </c>
      <c r="AV48" s="680">
        <v>0</v>
      </c>
      <c r="AW48" s="680"/>
      <c r="AX48" s="680">
        <v>0</v>
      </c>
      <c r="AY48" s="680">
        <v>0</v>
      </c>
      <c r="AZ48" s="680">
        <v>0</v>
      </c>
      <c r="BA48" s="680">
        <v>0</v>
      </c>
      <c r="BB48" s="680">
        <v>0</v>
      </c>
      <c r="BC48" s="680">
        <v>0</v>
      </c>
      <c r="BD48" s="680">
        <v>0</v>
      </c>
      <c r="BE48" s="680">
        <v>0</v>
      </c>
      <c r="BF48" s="680">
        <v>0</v>
      </c>
      <c r="BG48" s="680">
        <v>0</v>
      </c>
      <c r="BH48" s="680">
        <v>0</v>
      </c>
      <c r="BI48" s="680">
        <v>0</v>
      </c>
      <c r="BJ48" s="680">
        <v>0</v>
      </c>
      <c r="BK48" s="680">
        <v>0</v>
      </c>
      <c r="BL48" s="680">
        <v>0</v>
      </c>
      <c r="BM48" s="680">
        <v>0</v>
      </c>
      <c r="BN48" s="680">
        <v>0</v>
      </c>
      <c r="BO48" s="680">
        <v>0</v>
      </c>
      <c r="BP48" s="680">
        <v>0</v>
      </c>
      <c r="BQ48" s="680">
        <v>0</v>
      </c>
      <c r="BR48" s="680">
        <v>0</v>
      </c>
      <c r="BS48" s="680">
        <v>0</v>
      </c>
      <c r="BT48" s="680">
        <v>0</v>
      </c>
      <c r="BU48" s="680">
        <v>0</v>
      </c>
      <c r="BV48" s="680">
        <v>0</v>
      </c>
      <c r="BW48" s="680">
        <v>0</v>
      </c>
      <c r="BX48" s="680">
        <v>0</v>
      </c>
      <c r="BY48" s="680">
        <v>0</v>
      </c>
      <c r="BZ48" s="680">
        <v>0</v>
      </c>
      <c r="CA48" s="680">
        <v>0</v>
      </c>
      <c r="CB48" s="680"/>
      <c r="CC48" s="680">
        <v>0</v>
      </c>
      <c r="CD48" s="680">
        <v>0</v>
      </c>
      <c r="CE48" s="680">
        <v>0</v>
      </c>
      <c r="CF48" s="680">
        <v>0</v>
      </c>
      <c r="CG48" s="680">
        <v>0</v>
      </c>
      <c r="CH48" s="680">
        <v>0</v>
      </c>
      <c r="CI48" s="680">
        <v>0</v>
      </c>
      <c r="CJ48" s="680">
        <v>0</v>
      </c>
      <c r="CK48" s="680">
        <v>0</v>
      </c>
      <c r="CL48" s="680">
        <v>0</v>
      </c>
      <c r="CM48" s="680">
        <v>0</v>
      </c>
      <c r="CN48" s="680">
        <v>0</v>
      </c>
      <c r="CO48" s="680">
        <v>0</v>
      </c>
      <c r="CP48" s="680">
        <v>0</v>
      </c>
      <c r="CQ48" s="680">
        <v>0</v>
      </c>
      <c r="CR48" s="680">
        <v>0</v>
      </c>
      <c r="CS48" s="680">
        <v>0</v>
      </c>
      <c r="CT48" s="680">
        <v>0</v>
      </c>
      <c r="CU48" s="680">
        <v>0</v>
      </c>
      <c r="CV48" s="680">
        <v>0</v>
      </c>
      <c r="CW48" s="680">
        <v>0</v>
      </c>
      <c r="CX48" s="680">
        <v>0</v>
      </c>
      <c r="CY48" s="680">
        <v>0</v>
      </c>
      <c r="CZ48" s="680">
        <v>0</v>
      </c>
      <c r="DA48" s="680">
        <v>0</v>
      </c>
      <c r="DB48" s="680">
        <v>0</v>
      </c>
      <c r="DC48" s="680">
        <v>0</v>
      </c>
      <c r="DD48" s="680">
        <v>0</v>
      </c>
      <c r="DE48" s="680">
        <v>0</v>
      </c>
      <c r="DF48" s="680">
        <v>0</v>
      </c>
      <c r="DG48" s="680"/>
      <c r="DH48" s="679">
        <v>47334034</v>
      </c>
      <c r="DI48" s="679">
        <v>105423244</v>
      </c>
      <c r="DJ48" s="679">
        <v>96053304</v>
      </c>
      <c r="DK48" s="679">
        <v>100738274</v>
      </c>
      <c r="DL48" s="679">
        <v>100738274</v>
      </c>
      <c r="DM48" s="679">
        <v>100738274</v>
      </c>
      <c r="DN48" s="679">
        <v>100738274</v>
      </c>
      <c r="DO48" s="679">
        <v>100738274</v>
      </c>
      <c r="DP48" s="679">
        <v>100738274</v>
      </c>
      <c r="DQ48" s="679">
        <v>100738274</v>
      </c>
      <c r="DR48" s="679">
        <v>100738274</v>
      </c>
      <c r="DS48" s="679">
        <v>100738274</v>
      </c>
      <c r="DT48" s="679">
        <v>100738274</v>
      </c>
      <c r="DU48" s="679">
        <v>100738274</v>
      </c>
      <c r="DV48" s="679">
        <v>100738274</v>
      </c>
      <c r="DW48" s="679">
        <v>100738274</v>
      </c>
      <c r="DX48" s="679">
        <v>100738274</v>
      </c>
      <c r="DY48" s="679">
        <v>100738274</v>
      </c>
      <c r="DZ48" s="679">
        <v>100738274</v>
      </c>
      <c r="EA48" s="679">
        <v>100738274</v>
      </c>
      <c r="EB48" s="679">
        <v>100738274</v>
      </c>
      <c r="EC48" s="679">
        <v>100738274</v>
      </c>
      <c r="ED48" s="679">
        <v>100738274</v>
      </c>
      <c r="EE48" s="679">
        <v>100738274</v>
      </c>
      <c r="EF48" s="679">
        <v>100738274</v>
      </c>
      <c r="EG48" s="679">
        <v>100738274</v>
      </c>
      <c r="EH48" s="679">
        <v>100738274</v>
      </c>
      <c r="EI48" s="679">
        <v>100738274</v>
      </c>
      <c r="EJ48" s="679">
        <v>100738274</v>
      </c>
      <c r="EK48" s="679">
        <v>100738274</v>
      </c>
      <c r="EL48" s="680"/>
      <c r="EM48" s="679">
        <v>0</v>
      </c>
      <c r="EN48" s="679">
        <v>0</v>
      </c>
      <c r="EO48" s="679">
        <v>0</v>
      </c>
      <c r="EP48" s="679">
        <v>0</v>
      </c>
      <c r="EQ48" s="679">
        <v>0</v>
      </c>
      <c r="ER48" s="679">
        <v>0</v>
      </c>
      <c r="ES48" s="679">
        <v>0</v>
      </c>
      <c r="ET48" s="679">
        <v>0</v>
      </c>
      <c r="EU48" s="679">
        <v>0</v>
      </c>
      <c r="EV48" s="679">
        <v>0</v>
      </c>
      <c r="EW48" s="679">
        <v>0</v>
      </c>
      <c r="EX48" s="679">
        <v>0</v>
      </c>
      <c r="EY48" s="679">
        <v>0</v>
      </c>
      <c r="EZ48" s="679">
        <v>0</v>
      </c>
      <c r="FA48" s="679">
        <v>0</v>
      </c>
      <c r="FB48" s="679">
        <v>0</v>
      </c>
      <c r="FC48" s="679">
        <v>0</v>
      </c>
      <c r="FD48" s="679">
        <v>0</v>
      </c>
      <c r="FE48" s="679">
        <v>0</v>
      </c>
      <c r="FF48" s="679">
        <v>0</v>
      </c>
      <c r="FG48" s="679">
        <v>0</v>
      </c>
      <c r="FH48" s="679">
        <v>0</v>
      </c>
      <c r="FI48" s="679">
        <v>0</v>
      </c>
      <c r="FJ48" s="679">
        <v>0</v>
      </c>
      <c r="FK48" s="679">
        <v>0</v>
      </c>
      <c r="FL48" s="679">
        <v>0</v>
      </c>
      <c r="FM48" s="679">
        <v>0</v>
      </c>
      <c r="FN48" s="679">
        <v>0</v>
      </c>
      <c r="FO48" s="679">
        <v>0</v>
      </c>
      <c r="FP48" s="679">
        <v>0</v>
      </c>
    </row>
    <row r="49" spans="1:172" x14ac:dyDescent="0.2">
      <c r="A49" s="678">
        <v>46</v>
      </c>
      <c r="B49" s="678" t="s">
        <v>370</v>
      </c>
      <c r="C49" s="678" t="s">
        <v>76</v>
      </c>
      <c r="D49" s="686">
        <v>39455</v>
      </c>
      <c r="E49" s="678">
        <v>0</v>
      </c>
      <c r="F49" s="678">
        <v>4</v>
      </c>
      <c r="G49" s="685">
        <v>5.8</v>
      </c>
      <c r="H49" s="684">
        <v>1.0400000000000001E-3</v>
      </c>
      <c r="I49" s="678">
        <v>0</v>
      </c>
      <c r="J49" s="678">
        <v>1.04</v>
      </c>
      <c r="K49" s="678">
        <v>1.32</v>
      </c>
      <c r="L49" s="683">
        <v>-2.0666666666666667E-2</v>
      </c>
      <c r="M49" s="678">
        <v>18</v>
      </c>
      <c r="N49" s="678">
        <v>2000</v>
      </c>
      <c r="O49" s="682">
        <v>0.60750000000000004</v>
      </c>
      <c r="P49" s="680">
        <v>0.36554197193673998</v>
      </c>
      <c r="Q49" s="684">
        <v>2.2545211255654202E-2</v>
      </c>
      <c r="R49" s="684">
        <v>0.14539088817898699</v>
      </c>
      <c r="S49" s="680">
        <v>0</v>
      </c>
      <c r="T49" s="680">
        <v>0</v>
      </c>
      <c r="U49" s="680">
        <v>0</v>
      </c>
      <c r="V49" s="680">
        <v>0</v>
      </c>
      <c r="W49" s="680">
        <v>0.81699999999999995</v>
      </c>
      <c r="X49" s="680">
        <v>0.81699999999999995</v>
      </c>
      <c r="Y49" s="680">
        <v>0.81699999999999995</v>
      </c>
      <c r="Z49" s="680">
        <v>0.81699999999999995</v>
      </c>
      <c r="AA49" s="680">
        <v>0.81699999999999995</v>
      </c>
      <c r="AB49" s="680">
        <v>0.81699999999999995</v>
      </c>
      <c r="AC49" s="680">
        <v>0.81699999999999995</v>
      </c>
      <c r="AD49" s="680">
        <v>0.81699999999999995</v>
      </c>
      <c r="AE49" s="680">
        <v>0.81699999999999995</v>
      </c>
      <c r="AF49" s="680">
        <v>0.81699999999999995</v>
      </c>
      <c r="AG49" s="680">
        <v>0.81699999999999995</v>
      </c>
      <c r="AH49" s="680">
        <v>0.81699999999999995</v>
      </c>
      <c r="AI49" s="680">
        <v>0.81699999999999995</v>
      </c>
      <c r="AJ49" s="680">
        <v>0.81699999999999995</v>
      </c>
      <c r="AK49" s="680">
        <v>0.81699999999999995</v>
      </c>
      <c r="AL49" s="680">
        <v>0.81699999999999995</v>
      </c>
      <c r="AM49" s="680">
        <v>0.81699999999999995</v>
      </c>
      <c r="AN49" s="680">
        <v>0.81699999999999995</v>
      </c>
      <c r="AO49" s="680">
        <v>0.81699999999999995</v>
      </c>
      <c r="AP49" s="680">
        <v>0.81699999999999995</v>
      </c>
      <c r="AQ49" s="680">
        <v>0.81699999999999995</v>
      </c>
      <c r="AR49" s="680">
        <v>0.81699999999999995</v>
      </c>
      <c r="AS49" s="680">
        <v>0.81699999999999995</v>
      </c>
      <c r="AT49" s="680">
        <v>0.81699999999999995</v>
      </c>
      <c r="AU49" s="680">
        <v>0.81699999999999995</v>
      </c>
      <c r="AV49" s="680">
        <v>0.81699999999999995</v>
      </c>
      <c r="AW49" s="680"/>
      <c r="AX49" s="680">
        <v>0</v>
      </c>
      <c r="AY49" s="680">
        <v>0</v>
      </c>
      <c r="AZ49" s="680">
        <v>0</v>
      </c>
      <c r="BA49" s="680">
        <v>0</v>
      </c>
      <c r="BB49" s="680">
        <v>0.81699999999999995</v>
      </c>
      <c r="BC49" s="680">
        <v>0.81699999999999995</v>
      </c>
      <c r="BD49" s="680">
        <v>0.81699999999999995</v>
      </c>
      <c r="BE49" s="680">
        <v>0.81699999999999995</v>
      </c>
      <c r="BF49" s="680">
        <v>0.81699999999999995</v>
      </c>
      <c r="BG49" s="680">
        <v>0.81699999999999995</v>
      </c>
      <c r="BH49" s="680">
        <v>0.81699999999999995</v>
      </c>
      <c r="BI49" s="680">
        <v>0.81699999999999995</v>
      </c>
      <c r="BJ49" s="680">
        <v>0.81699999999999995</v>
      </c>
      <c r="BK49" s="680">
        <v>0.81699999999999995</v>
      </c>
      <c r="BL49" s="680">
        <v>0.81699999999999995</v>
      </c>
      <c r="BM49" s="680">
        <v>0.81699999999999995</v>
      </c>
      <c r="BN49" s="680">
        <v>0.81699999999999995</v>
      </c>
      <c r="BO49" s="680">
        <v>0.81699999999999995</v>
      </c>
      <c r="BP49" s="680">
        <v>0.81699999999999995</v>
      </c>
      <c r="BQ49" s="680">
        <v>0.81699999999999995</v>
      </c>
      <c r="BR49" s="680">
        <v>0.81699999999999995</v>
      </c>
      <c r="BS49" s="680">
        <v>0.81699999999999995</v>
      </c>
      <c r="BT49" s="680">
        <v>0.81699999999999995</v>
      </c>
      <c r="BU49" s="680">
        <v>0.81699999999999995</v>
      </c>
      <c r="BV49" s="680">
        <v>0.81699999999999995</v>
      </c>
      <c r="BW49" s="680">
        <v>0.81699999999999995</v>
      </c>
      <c r="BX49" s="680">
        <v>0.81699999999999995</v>
      </c>
      <c r="BY49" s="680">
        <v>0.81699999999999995</v>
      </c>
      <c r="BZ49" s="680">
        <v>0.81699999999999995</v>
      </c>
      <c r="CA49" s="680">
        <v>0.81699999999999995</v>
      </c>
      <c r="CB49" s="680"/>
      <c r="CC49" s="680">
        <v>0</v>
      </c>
      <c r="CD49" s="680">
        <v>0</v>
      </c>
      <c r="CE49" s="680">
        <v>0</v>
      </c>
      <c r="CF49" s="680">
        <v>0</v>
      </c>
      <c r="CG49" s="680">
        <v>0.81699999999999995</v>
      </c>
      <c r="CH49" s="680">
        <v>0.81699999999999995</v>
      </c>
      <c r="CI49" s="680">
        <v>0.81699999999999995</v>
      </c>
      <c r="CJ49" s="680">
        <v>0.81699999999999995</v>
      </c>
      <c r="CK49" s="680">
        <v>0.81699999999999995</v>
      </c>
      <c r="CL49" s="680">
        <v>0.81699999999999995</v>
      </c>
      <c r="CM49" s="680">
        <v>0.81699999999999995</v>
      </c>
      <c r="CN49" s="680">
        <v>0.81699999999999995</v>
      </c>
      <c r="CO49" s="680">
        <v>0.81699999999999995</v>
      </c>
      <c r="CP49" s="680">
        <v>0.81699999999999995</v>
      </c>
      <c r="CQ49" s="680">
        <v>0.81699999999999995</v>
      </c>
      <c r="CR49" s="680">
        <v>0.81699999999999995</v>
      </c>
      <c r="CS49" s="680">
        <v>0.81699999999999995</v>
      </c>
      <c r="CT49" s="680">
        <v>0.81699999999999995</v>
      </c>
      <c r="CU49" s="680">
        <v>0.81699999999999995</v>
      </c>
      <c r="CV49" s="680">
        <v>0.81699999999999995</v>
      </c>
      <c r="CW49" s="680">
        <v>0.81699999999999995</v>
      </c>
      <c r="CX49" s="680">
        <v>0.81699999999999995</v>
      </c>
      <c r="CY49" s="680">
        <v>0.81699999999999995</v>
      </c>
      <c r="CZ49" s="680">
        <v>0.81699999999999995</v>
      </c>
      <c r="DA49" s="680">
        <v>0.81699999999999995</v>
      </c>
      <c r="DB49" s="680">
        <v>0.81699999999999995</v>
      </c>
      <c r="DC49" s="680">
        <v>0.81699999999999995</v>
      </c>
      <c r="DD49" s="680">
        <v>0.81699999999999995</v>
      </c>
      <c r="DE49" s="680">
        <v>0.81699999999999995</v>
      </c>
      <c r="DF49" s="680">
        <v>0.81699999999999995</v>
      </c>
      <c r="DG49" s="680"/>
      <c r="DH49" s="679">
        <v>0</v>
      </c>
      <c r="DI49" s="679">
        <v>0</v>
      </c>
      <c r="DJ49" s="679">
        <v>0</v>
      </c>
      <c r="DK49" s="679">
        <v>0</v>
      </c>
      <c r="DL49" s="679">
        <v>1688793</v>
      </c>
      <c r="DM49" s="679">
        <v>1688793</v>
      </c>
      <c r="DN49" s="679">
        <v>902231.87671232875</v>
      </c>
      <c r="DO49" s="679">
        <v>0</v>
      </c>
      <c r="DP49" s="679">
        <v>0</v>
      </c>
      <c r="DQ49" s="679">
        <v>0</v>
      </c>
      <c r="DR49" s="679">
        <v>0</v>
      </c>
      <c r="DS49" s="679">
        <v>0</v>
      </c>
      <c r="DT49" s="679">
        <v>0</v>
      </c>
      <c r="DU49" s="679">
        <v>0</v>
      </c>
      <c r="DV49" s="679">
        <v>0</v>
      </c>
      <c r="DW49" s="679">
        <v>0</v>
      </c>
      <c r="DX49" s="679">
        <v>0</v>
      </c>
      <c r="DY49" s="679">
        <v>0</v>
      </c>
      <c r="DZ49" s="679">
        <v>0</v>
      </c>
      <c r="EA49" s="679">
        <v>0</v>
      </c>
      <c r="EB49" s="679">
        <v>0</v>
      </c>
      <c r="EC49" s="679">
        <v>0</v>
      </c>
      <c r="ED49" s="679">
        <v>0</v>
      </c>
      <c r="EE49" s="679">
        <v>0</v>
      </c>
      <c r="EF49" s="679">
        <v>0</v>
      </c>
      <c r="EG49" s="679">
        <v>0</v>
      </c>
      <c r="EH49" s="679">
        <v>0</v>
      </c>
      <c r="EI49" s="679">
        <v>0</v>
      </c>
      <c r="EJ49" s="679">
        <v>0</v>
      </c>
      <c r="EK49" s="679">
        <v>0</v>
      </c>
      <c r="EL49" s="680"/>
      <c r="EM49" s="679">
        <v>0</v>
      </c>
      <c r="EN49" s="679">
        <v>0</v>
      </c>
      <c r="EO49" s="679">
        <v>0</v>
      </c>
      <c r="EP49" s="679">
        <v>0</v>
      </c>
      <c r="EQ49" s="679">
        <v>0</v>
      </c>
      <c r="ER49" s="679">
        <v>0</v>
      </c>
      <c r="ES49" s="679">
        <v>0</v>
      </c>
      <c r="ET49" s="679">
        <v>0</v>
      </c>
      <c r="EU49" s="679">
        <v>0</v>
      </c>
      <c r="EV49" s="679">
        <v>0</v>
      </c>
      <c r="EW49" s="679">
        <v>0</v>
      </c>
      <c r="EX49" s="679">
        <v>0</v>
      </c>
      <c r="EY49" s="679">
        <v>0</v>
      </c>
      <c r="EZ49" s="679">
        <v>0</v>
      </c>
      <c r="FA49" s="679">
        <v>0</v>
      </c>
      <c r="FB49" s="679">
        <v>0</v>
      </c>
      <c r="FC49" s="679">
        <v>0</v>
      </c>
      <c r="FD49" s="679">
        <v>0</v>
      </c>
      <c r="FE49" s="679">
        <v>0</v>
      </c>
      <c r="FF49" s="679">
        <v>0</v>
      </c>
      <c r="FG49" s="679">
        <v>0</v>
      </c>
      <c r="FH49" s="679">
        <v>0</v>
      </c>
      <c r="FI49" s="679">
        <v>0</v>
      </c>
      <c r="FJ49" s="679">
        <v>0</v>
      </c>
      <c r="FK49" s="679">
        <v>0</v>
      </c>
      <c r="FL49" s="679">
        <v>0</v>
      </c>
      <c r="FM49" s="679">
        <v>0</v>
      </c>
      <c r="FN49" s="679">
        <v>0</v>
      </c>
      <c r="FO49" s="679">
        <v>0</v>
      </c>
      <c r="FP49" s="679">
        <v>0</v>
      </c>
    </row>
    <row r="50" spans="1:172" x14ac:dyDescent="0.2">
      <c r="A50" s="678">
        <v>47</v>
      </c>
      <c r="B50" s="678" t="s">
        <v>371</v>
      </c>
      <c r="C50" s="678" t="s">
        <v>77</v>
      </c>
      <c r="D50" s="686">
        <v>39455</v>
      </c>
      <c r="E50" s="678">
        <v>0</v>
      </c>
      <c r="F50" s="678">
        <v>1</v>
      </c>
      <c r="G50" s="685">
        <v>33.6</v>
      </c>
      <c r="H50" s="684">
        <v>7.8300000000000002E-3</v>
      </c>
      <c r="I50" s="678">
        <v>0</v>
      </c>
      <c r="J50" s="678">
        <v>1.1000000000000001</v>
      </c>
      <c r="K50" s="678">
        <v>1.32</v>
      </c>
      <c r="L50" s="683">
        <v>-4.1000000000000003E-3</v>
      </c>
      <c r="M50" s="678">
        <v>18</v>
      </c>
      <c r="N50" s="678">
        <v>2000</v>
      </c>
      <c r="O50" s="682">
        <v>0.60750000000000004</v>
      </c>
      <c r="P50" s="680">
        <v>0.36554197193673998</v>
      </c>
      <c r="Q50" s="684">
        <v>2.2545211255654202E-2</v>
      </c>
      <c r="R50" s="684">
        <v>0.14539088817898699</v>
      </c>
      <c r="S50" s="680">
        <v>0</v>
      </c>
      <c r="T50" s="680">
        <v>0</v>
      </c>
      <c r="U50" s="680">
        <v>0</v>
      </c>
      <c r="V50" s="680">
        <v>0</v>
      </c>
      <c r="W50" s="680">
        <v>0.81699999999999995</v>
      </c>
      <c r="X50" s="680">
        <v>0.81699999999999995</v>
      </c>
      <c r="Y50" s="680">
        <v>0.81699999999999995</v>
      </c>
      <c r="Z50" s="680">
        <v>0.81699999999999995</v>
      </c>
      <c r="AA50" s="680">
        <v>0.81699999999999995</v>
      </c>
      <c r="AB50" s="680">
        <v>0.81699999999999995</v>
      </c>
      <c r="AC50" s="680">
        <v>0.81699999999999995</v>
      </c>
      <c r="AD50" s="680">
        <v>0.81699999999999995</v>
      </c>
      <c r="AE50" s="680">
        <v>0.81699999999999995</v>
      </c>
      <c r="AF50" s="680">
        <v>0.81699999999999995</v>
      </c>
      <c r="AG50" s="680">
        <v>0.81699999999999995</v>
      </c>
      <c r="AH50" s="680">
        <v>0.81699999999999995</v>
      </c>
      <c r="AI50" s="680">
        <v>0.81699999999999995</v>
      </c>
      <c r="AJ50" s="680">
        <v>0.81699999999999995</v>
      </c>
      <c r="AK50" s="680">
        <v>0.81699999999999995</v>
      </c>
      <c r="AL50" s="680">
        <v>0.81699999999999995</v>
      </c>
      <c r="AM50" s="680">
        <v>0.81699999999999995</v>
      </c>
      <c r="AN50" s="680">
        <v>0.81699999999999995</v>
      </c>
      <c r="AO50" s="680">
        <v>0.81699999999999995</v>
      </c>
      <c r="AP50" s="680">
        <v>0.81699999999999995</v>
      </c>
      <c r="AQ50" s="680">
        <v>0.81699999999999995</v>
      </c>
      <c r="AR50" s="680">
        <v>0.81699999999999995</v>
      </c>
      <c r="AS50" s="680">
        <v>0.81699999999999995</v>
      </c>
      <c r="AT50" s="680">
        <v>0.81699999999999995</v>
      </c>
      <c r="AU50" s="680">
        <v>0.81699999999999995</v>
      </c>
      <c r="AV50" s="680">
        <v>0.81699999999999995</v>
      </c>
      <c r="AW50" s="680"/>
      <c r="AX50" s="680">
        <v>0</v>
      </c>
      <c r="AY50" s="680">
        <v>0</v>
      </c>
      <c r="AZ50" s="680">
        <v>0</v>
      </c>
      <c r="BA50" s="680">
        <v>0</v>
      </c>
      <c r="BB50" s="680">
        <v>0.81699999999999995</v>
      </c>
      <c r="BC50" s="680">
        <v>0.81699999999999995</v>
      </c>
      <c r="BD50" s="680">
        <v>0.81699999999999995</v>
      </c>
      <c r="BE50" s="680">
        <v>0.81699999999999995</v>
      </c>
      <c r="BF50" s="680">
        <v>0.81699999999999995</v>
      </c>
      <c r="BG50" s="680">
        <v>0.81699999999999995</v>
      </c>
      <c r="BH50" s="680">
        <v>0.81699999999999995</v>
      </c>
      <c r="BI50" s="680">
        <v>0.81699999999999995</v>
      </c>
      <c r="BJ50" s="680">
        <v>0.81699999999999995</v>
      </c>
      <c r="BK50" s="680">
        <v>0.81699999999999995</v>
      </c>
      <c r="BL50" s="680">
        <v>0.81699999999999995</v>
      </c>
      <c r="BM50" s="680">
        <v>0.81699999999999995</v>
      </c>
      <c r="BN50" s="680">
        <v>0.81699999999999995</v>
      </c>
      <c r="BO50" s="680">
        <v>0.81699999999999995</v>
      </c>
      <c r="BP50" s="680">
        <v>0.81699999999999995</v>
      </c>
      <c r="BQ50" s="680">
        <v>0.81699999999999995</v>
      </c>
      <c r="BR50" s="680">
        <v>0.81699999999999995</v>
      </c>
      <c r="BS50" s="680">
        <v>0.81699999999999995</v>
      </c>
      <c r="BT50" s="680">
        <v>0.81699999999999995</v>
      </c>
      <c r="BU50" s="680">
        <v>0.81699999999999995</v>
      </c>
      <c r="BV50" s="680">
        <v>0.81699999999999995</v>
      </c>
      <c r="BW50" s="680">
        <v>0.81699999999999995</v>
      </c>
      <c r="BX50" s="680">
        <v>0.81699999999999995</v>
      </c>
      <c r="BY50" s="680">
        <v>0.81699999999999995</v>
      </c>
      <c r="BZ50" s="680">
        <v>0.81699999999999995</v>
      </c>
      <c r="CA50" s="680">
        <v>0.81699999999999995</v>
      </c>
      <c r="CB50" s="680"/>
      <c r="CC50" s="680">
        <v>0</v>
      </c>
      <c r="CD50" s="680">
        <v>0</v>
      </c>
      <c r="CE50" s="680">
        <v>0</v>
      </c>
      <c r="CF50" s="680">
        <v>0</v>
      </c>
      <c r="CG50" s="680">
        <v>0.81699999999999995</v>
      </c>
      <c r="CH50" s="680">
        <v>0.81699999999999995</v>
      </c>
      <c r="CI50" s="680">
        <v>0.81699999999999995</v>
      </c>
      <c r="CJ50" s="680">
        <v>0.81699999999999995</v>
      </c>
      <c r="CK50" s="680">
        <v>0.81699999999999995</v>
      </c>
      <c r="CL50" s="680">
        <v>0.81699999999999995</v>
      </c>
      <c r="CM50" s="680">
        <v>0.81699999999999995</v>
      </c>
      <c r="CN50" s="680">
        <v>0.81699999999999995</v>
      </c>
      <c r="CO50" s="680">
        <v>0.81699999999999995</v>
      </c>
      <c r="CP50" s="680">
        <v>0.81699999999999995</v>
      </c>
      <c r="CQ50" s="680">
        <v>0.81699999999999995</v>
      </c>
      <c r="CR50" s="680">
        <v>0.81699999999999995</v>
      </c>
      <c r="CS50" s="680">
        <v>0.81699999999999995</v>
      </c>
      <c r="CT50" s="680">
        <v>0.81699999999999995</v>
      </c>
      <c r="CU50" s="680">
        <v>0.81699999999999995</v>
      </c>
      <c r="CV50" s="680">
        <v>0.81699999999999995</v>
      </c>
      <c r="CW50" s="680">
        <v>0.81699999999999995</v>
      </c>
      <c r="CX50" s="680">
        <v>0.81699999999999995</v>
      </c>
      <c r="CY50" s="680">
        <v>0.81699999999999995</v>
      </c>
      <c r="CZ50" s="680">
        <v>0.81699999999999995</v>
      </c>
      <c r="DA50" s="680">
        <v>0.81699999999999995</v>
      </c>
      <c r="DB50" s="680">
        <v>0.81699999999999995</v>
      </c>
      <c r="DC50" s="680">
        <v>0.81699999999999995</v>
      </c>
      <c r="DD50" s="680">
        <v>0.81699999999999995</v>
      </c>
      <c r="DE50" s="680">
        <v>0.81699999999999995</v>
      </c>
      <c r="DF50" s="680">
        <v>0.81699999999999995</v>
      </c>
      <c r="DG50" s="680"/>
      <c r="DH50" s="679">
        <v>0</v>
      </c>
      <c r="DI50" s="679">
        <v>0</v>
      </c>
      <c r="DJ50" s="679">
        <v>0</v>
      </c>
      <c r="DK50" s="679">
        <v>0</v>
      </c>
      <c r="DL50" s="679">
        <v>113902</v>
      </c>
      <c r="DM50" s="679">
        <v>113902</v>
      </c>
      <c r="DN50" s="679">
        <v>60851.753424657538</v>
      </c>
      <c r="DO50" s="679">
        <v>0</v>
      </c>
      <c r="DP50" s="679">
        <v>0</v>
      </c>
      <c r="DQ50" s="679">
        <v>0</v>
      </c>
      <c r="DR50" s="679">
        <v>0</v>
      </c>
      <c r="DS50" s="679">
        <v>0</v>
      </c>
      <c r="DT50" s="679">
        <v>0</v>
      </c>
      <c r="DU50" s="679">
        <v>0</v>
      </c>
      <c r="DV50" s="679">
        <v>0</v>
      </c>
      <c r="DW50" s="679">
        <v>0</v>
      </c>
      <c r="DX50" s="679">
        <v>0</v>
      </c>
      <c r="DY50" s="679">
        <v>0</v>
      </c>
      <c r="DZ50" s="679">
        <v>0</v>
      </c>
      <c r="EA50" s="679">
        <v>0</v>
      </c>
      <c r="EB50" s="679">
        <v>0</v>
      </c>
      <c r="EC50" s="679">
        <v>0</v>
      </c>
      <c r="ED50" s="679">
        <v>0</v>
      </c>
      <c r="EE50" s="679">
        <v>0</v>
      </c>
      <c r="EF50" s="679">
        <v>0</v>
      </c>
      <c r="EG50" s="679">
        <v>0</v>
      </c>
      <c r="EH50" s="679">
        <v>0</v>
      </c>
      <c r="EI50" s="679">
        <v>0</v>
      </c>
      <c r="EJ50" s="679">
        <v>0</v>
      </c>
      <c r="EK50" s="679">
        <v>0</v>
      </c>
      <c r="EL50" s="680"/>
      <c r="EM50" s="679">
        <v>0</v>
      </c>
      <c r="EN50" s="679">
        <v>0</v>
      </c>
      <c r="EO50" s="679">
        <v>0</v>
      </c>
      <c r="EP50" s="679">
        <v>0</v>
      </c>
      <c r="EQ50" s="679">
        <v>0</v>
      </c>
      <c r="ER50" s="679">
        <v>0</v>
      </c>
      <c r="ES50" s="679">
        <v>0</v>
      </c>
      <c r="ET50" s="679">
        <v>0</v>
      </c>
      <c r="EU50" s="679">
        <v>0</v>
      </c>
      <c r="EV50" s="679">
        <v>0</v>
      </c>
      <c r="EW50" s="679">
        <v>0</v>
      </c>
      <c r="EX50" s="679">
        <v>0</v>
      </c>
      <c r="EY50" s="679">
        <v>0</v>
      </c>
      <c r="EZ50" s="679">
        <v>0</v>
      </c>
      <c r="FA50" s="679">
        <v>0</v>
      </c>
      <c r="FB50" s="679">
        <v>0</v>
      </c>
      <c r="FC50" s="679">
        <v>0</v>
      </c>
      <c r="FD50" s="679">
        <v>0</v>
      </c>
      <c r="FE50" s="679">
        <v>0</v>
      </c>
      <c r="FF50" s="679">
        <v>0</v>
      </c>
      <c r="FG50" s="679">
        <v>0</v>
      </c>
      <c r="FH50" s="679">
        <v>0</v>
      </c>
      <c r="FI50" s="679">
        <v>0</v>
      </c>
      <c r="FJ50" s="679">
        <v>0</v>
      </c>
      <c r="FK50" s="679">
        <v>0</v>
      </c>
      <c r="FL50" s="679">
        <v>0</v>
      </c>
      <c r="FM50" s="679">
        <v>0</v>
      </c>
      <c r="FN50" s="679">
        <v>0</v>
      </c>
      <c r="FO50" s="679">
        <v>0</v>
      </c>
      <c r="FP50" s="679">
        <v>0</v>
      </c>
    </row>
    <row r="51" spans="1:172" x14ac:dyDescent="0.2">
      <c r="A51" s="678">
        <v>48</v>
      </c>
      <c r="B51" s="678" t="s">
        <v>372</v>
      </c>
      <c r="C51" s="678" t="s">
        <v>91</v>
      </c>
      <c r="D51" s="686">
        <v>40179</v>
      </c>
      <c r="E51" s="678">
        <v>16977.8</v>
      </c>
      <c r="F51" s="678">
        <v>14</v>
      </c>
      <c r="G51" s="685">
        <v>171.6</v>
      </c>
      <c r="H51" s="684">
        <v>3.0200000000000001E-2</v>
      </c>
      <c r="I51" s="678">
        <v>0</v>
      </c>
      <c r="J51" s="678">
        <v>1.1000000000000001</v>
      </c>
      <c r="K51" s="678">
        <v>1.32</v>
      </c>
      <c r="L51" s="683">
        <v>-4.1000000000000003E-3</v>
      </c>
      <c r="M51" s="678">
        <v>9</v>
      </c>
      <c r="N51" s="678">
        <v>2000</v>
      </c>
      <c r="O51" s="682">
        <v>0.72249999999999992</v>
      </c>
      <c r="P51" s="680">
        <v>0.50820548092875695</v>
      </c>
      <c r="Q51" s="684">
        <v>2.6525198953251099E-3</v>
      </c>
      <c r="R51" s="684">
        <v>0.36599753781805699</v>
      </c>
      <c r="S51" s="680">
        <v>0</v>
      </c>
      <c r="T51" s="680">
        <v>0</v>
      </c>
      <c r="U51" s="680">
        <v>0</v>
      </c>
      <c r="V51" s="680">
        <v>0</v>
      </c>
      <c r="W51" s="680">
        <v>0.95</v>
      </c>
      <c r="X51" s="680">
        <v>0.95</v>
      </c>
      <c r="Y51" s="680">
        <v>0.95</v>
      </c>
      <c r="Z51" s="680">
        <v>0.95</v>
      </c>
      <c r="AA51" s="680">
        <v>0.95</v>
      </c>
      <c r="AB51" s="680">
        <v>0.95</v>
      </c>
      <c r="AC51" s="680">
        <v>0.95</v>
      </c>
      <c r="AD51" s="680">
        <v>0.95</v>
      </c>
      <c r="AE51" s="680">
        <v>0.95</v>
      </c>
      <c r="AF51" s="680">
        <v>0.95</v>
      </c>
      <c r="AG51" s="680">
        <v>0.95</v>
      </c>
      <c r="AH51" s="680">
        <v>0.95</v>
      </c>
      <c r="AI51" s="680">
        <v>0.95</v>
      </c>
      <c r="AJ51" s="680">
        <v>0.95</v>
      </c>
      <c r="AK51" s="680">
        <v>0.95</v>
      </c>
      <c r="AL51" s="680">
        <v>0.95</v>
      </c>
      <c r="AM51" s="680">
        <v>0.95</v>
      </c>
      <c r="AN51" s="680">
        <v>0.95</v>
      </c>
      <c r="AO51" s="680">
        <v>0.95</v>
      </c>
      <c r="AP51" s="680">
        <v>0.95</v>
      </c>
      <c r="AQ51" s="680">
        <v>0.95</v>
      </c>
      <c r="AR51" s="680">
        <v>0.95</v>
      </c>
      <c r="AS51" s="680">
        <v>0.95</v>
      </c>
      <c r="AT51" s="680">
        <v>0.95</v>
      </c>
      <c r="AU51" s="680">
        <v>0.95</v>
      </c>
      <c r="AV51" s="680">
        <v>0.95</v>
      </c>
      <c r="AW51" s="680"/>
      <c r="AX51" s="680">
        <v>0</v>
      </c>
      <c r="AY51" s="680">
        <v>0</v>
      </c>
      <c r="AZ51" s="680">
        <v>0</v>
      </c>
      <c r="BA51" s="680">
        <v>0</v>
      </c>
      <c r="BB51" s="680">
        <v>0.95</v>
      </c>
      <c r="BC51" s="680">
        <v>0.95</v>
      </c>
      <c r="BD51" s="680">
        <v>0.95</v>
      </c>
      <c r="BE51" s="680">
        <v>0.95</v>
      </c>
      <c r="BF51" s="680">
        <v>0.95</v>
      </c>
      <c r="BG51" s="680">
        <v>0.95</v>
      </c>
      <c r="BH51" s="680">
        <v>0.95</v>
      </c>
      <c r="BI51" s="680">
        <v>0.95</v>
      </c>
      <c r="BJ51" s="680">
        <v>0.95</v>
      </c>
      <c r="BK51" s="680">
        <v>0.95</v>
      </c>
      <c r="BL51" s="680">
        <v>0.95</v>
      </c>
      <c r="BM51" s="680">
        <v>0.95</v>
      </c>
      <c r="BN51" s="680">
        <v>0.95</v>
      </c>
      <c r="BO51" s="680">
        <v>0.95</v>
      </c>
      <c r="BP51" s="680">
        <v>0.95</v>
      </c>
      <c r="BQ51" s="680">
        <v>0.95</v>
      </c>
      <c r="BR51" s="680">
        <v>0.95</v>
      </c>
      <c r="BS51" s="680">
        <v>0.95</v>
      </c>
      <c r="BT51" s="680">
        <v>0.95</v>
      </c>
      <c r="BU51" s="680">
        <v>0.95</v>
      </c>
      <c r="BV51" s="680">
        <v>0.95</v>
      </c>
      <c r="BW51" s="680">
        <v>0.95</v>
      </c>
      <c r="BX51" s="680">
        <v>0.95</v>
      </c>
      <c r="BY51" s="680">
        <v>0.95</v>
      </c>
      <c r="BZ51" s="680">
        <v>0.95</v>
      </c>
      <c r="CA51" s="680">
        <v>0.95</v>
      </c>
      <c r="CB51" s="680"/>
      <c r="CC51" s="680">
        <v>0</v>
      </c>
      <c r="CD51" s="680">
        <v>0</v>
      </c>
      <c r="CE51" s="680">
        <v>0</v>
      </c>
      <c r="CF51" s="680">
        <v>0</v>
      </c>
      <c r="CG51" s="680">
        <v>0.95</v>
      </c>
      <c r="CH51" s="680">
        <v>0.95</v>
      </c>
      <c r="CI51" s="680">
        <v>0.95</v>
      </c>
      <c r="CJ51" s="680">
        <v>0.95</v>
      </c>
      <c r="CK51" s="680">
        <v>0.95</v>
      </c>
      <c r="CL51" s="680">
        <v>0.95</v>
      </c>
      <c r="CM51" s="680">
        <v>0.95</v>
      </c>
      <c r="CN51" s="680">
        <v>0.95</v>
      </c>
      <c r="CO51" s="680">
        <v>0.95</v>
      </c>
      <c r="CP51" s="680">
        <v>0.95</v>
      </c>
      <c r="CQ51" s="680">
        <v>0.95</v>
      </c>
      <c r="CR51" s="680">
        <v>0.95</v>
      </c>
      <c r="CS51" s="680">
        <v>0.95</v>
      </c>
      <c r="CT51" s="680">
        <v>0.95</v>
      </c>
      <c r="CU51" s="680">
        <v>0.95</v>
      </c>
      <c r="CV51" s="680">
        <v>0.95</v>
      </c>
      <c r="CW51" s="680">
        <v>0.95</v>
      </c>
      <c r="CX51" s="680">
        <v>0.95</v>
      </c>
      <c r="CY51" s="680">
        <v>0.95</v>
      </c>
      <c r="CZ51" s="680">
        <v>0.95</v>
      </c>
      <c r="DA51" s="680">
        <v>0.95</v>
      </c>
      <c r="DB51" s="680">
        <v>0.95</v>
      </c>
      <c r="DC51" s="680">
        <v>0.95</v>
      </c>
      <c r="DD51" s="680">
        <v>0.95</v>
      </c>
      <c r="DE51" s="680">
        <v>0.95</v>
      </c>
      <c r="DF51" s="680">
        <v>0.95</v>
      </c>
      <c r="DG51" s="680"/>
      <c r="DH51" s="679">
        <v>0</v>
      </c>
      <c r="DI51" s="679">
        <v>0</v>
      </c>
      <c r="DJ51" s="679">
        <v>0</v>
      </c>
      <c r="DK51" s="679">
        <v>0</v>
      </c>
      <c r="DL51" s="679">
        <v>234000</v>
      </c>
      <c r="DM51" s="679">
        <v>234000</v>
      </c>
      <c r="DN51" s="679">
        <v>234000</v>
      </c>
      <c r="DO51" s="679">
        <v>234000</v>
      </c>
      <c r="DP51" s="679">
        <v>234000</v>
      </c>
      <c r="DQ51" s="679">
        <v>234000</v>
      </c>
      <c r="DR51" s="679">
        <v>234000</v>
      </c>
      <c r="DS51" s="679">
        <v>234000</v>
      </c>
      <c r="DT51" s="679">
        <v>234000</v>
      </c>
      <c r="DU51" s="679">
        <v>234000</v>
      </c>
      <c r="DV51" s="679">
        <v>234000</v>
      </c>
      <c r="DW51" s="679">
        <v>234000</v>
      </c>
      <c r="DX51" s="679">
        <v>234000</v>
      </c>
      <c r="DY51" s="679">
        <v>234000</v>
      </c>
      <c r="DZ51" s="679">
        <v>234000</v>
      </c>
      <c r="EA51" s="679">
        <v>234000</v>
      </c>
      <c r="EB51" s="679">
        <v>234000</v>
      </c>
      <c r="EC51" s="679">
        <v>234000</v>
      </c>
      <c r="ED51" s="679">
        <v>234000</v>
      </c>
      <c r="EE51" s="679">
        <v>234000</v>
      </c>
      <c r="EF51" s="679">
        <v>234000</v>
      </c>
      <c r="EG51" s="679">
        <v>234000</v>
      </c>
      <c r="EH51" s="679">
        <v>234000</v>
      </c>
      <c r="EI51" s="679">
        <v>234000</v>
      </c>
      <c r="EJ51" s="679">
        <v>234000</v>
      </c>
      <c r="EK51" s="679">
        <v>234000</v>
      </c>
      <c r="EL51" s="680"/>
      <c r="EM51" s="679">
        <v>0</v>
      </c>
      <c r="EN51" s="679">
        <v>0</v>
      </c>
      <c r="EO51" s="679">
        <v>0</v>
      </c>
      <c r="EP51" s="679">
        <v>0</v>
      </c>
      <c r="EQ51" s="679">
        <v>16977.8</v>
      </c>
      <c r="ER51" s="679">
        <v>15280.02</v>
      </c>
      <c r="ES51" s="679">
        <v>13582.24</v>
      </c>
      <c r="ET51" s="679">
        <v>11884.46</v>
      </c>
      <c r="EU51" s="679">
        <v>10186.679999999998</v>
      </c>
      <c r="EV51" s="679">
        <v>8488.9</v>
      </c>
      <c r="EW51" s="679">
        <v>6791.12</v>
      </c>
      <c r="EX51" s="679">
        <v>5093.3399999999992</v>
      </c>
      <c r="EY51" s="679">
        <v>3395.56</v>
      </c>
      <c r="EZ51" s="679">
        <v>1697.78</v>
      </c>
      <c r="FA51" s="679">
        <v>0</v>
      </c>
      <c r="FB51" s="679">
        <v>0</v>
      </c>
      <c r="FC51" s="679">
        <v>0</v>
      </c>
      <c r="FD51" s="679">
        <v>0</v>
      </c>
      <c r="FE51" s="679">
        <v>0</v>
      </c>
      <c r="FF51" s="679">
        <v>0</v>
      </c>
      <c r="FG51" s="679">
        <v>0</v>
      </c>
      <c r="FH51" s="679">
        <v>0</v>
      </c>
      <c r="FI51" s="679">
        <v>0</v>
      </c>
      <c r="FJ51" s="679">
        <v>0</v>
      </c>
      <c r="FK51" s="679">
        <v>0</v>
      </c>
      <c r="FL51" s="679">
        <v>0</v>
      </c>
      <c r="FM51" s="679">
        <v>0</v>
      </c>
      <c r="FN51" s="679">
        <v>0</v>
      </c>
      <c r="FO51" s="679">
        <v>0</v>
      </c>
      <c r="FP51" s="679">
        <v>0</v>
      </c>
    </row>
    <row r="52" spans="1:172" x14ac:dyDescent="0.2">
      <c r="A52" s="678">
        <v>49</v>
      </c>
      <c r="B52" s="678" t="s">
        <v>373</v>
      </c>
      <c r="C52" s="678" t="s">
        <v>92</v>
      </c>
      <c r="D52" s="686">
        <v>40179</v>
      </c>
      <c r="E52" s="678">
        <v>0</v>
      </c>
      <c r="F52" s="678">
        <v>12</v>
      </c>
      <c r="G52" s="685">
        <v>25.56</v>
      </c>
      <c r="H52" s="684">
        <v>3.8E-3</v>
      </c>
      <c r="I52" s="678">
        <v>0</v>
      </c>
      <c r="J52" s="678">
        <v>1.07</v>
      </c>
      <c r="K52" s="678">
        <v>1.2733333333333334</v>
      </c>
      <c r="L52" s="683">
        <v>-1.235E-2</v>
      </c>
      <c r="M52" s="678">
        <v>9</v>
      </c>
      <c r="N52" s="678">
        <v>2000</v>
      </c>
      <c r="O52" s="682">
        <v>0.49000000000000005</v>
      </c>
      <c r="P52" s="680">
        <v>0.218990598027994</v>
      </c>
      <c r="Q52" s="684">
        <v>1.8945542833330999E-3</v>
      </c>
      <c r="R52" s="684">
        <v>0.49763943921090997</v>
      </c>
      <c r="S52" s="680">
        <v>0</v>
      </c>
      <c r="T52" s="680">
        <v>0</v>
      </c>
      <c r="U52" s="680">
        <v>0</v>
      </c>
      <c r="V52" s="680">
        <v>0</v>
      </c>
      <c r="W52" s="680">
        <v>0.93</v>
      </c>
      <c r="X52" s="680">
        <v>0.93</v>
      </c>
      <c r="Y52" s="680">
        <v>0.93</v>
      </c>
      <c r="Z52" s="680">
        <v>0.93</v>
      </c>
      <c r="AA52" s="680">
        <v>0.93</v>
      </c>
      <c r="AB52" s="680">
        <v>0.93</v>
      </c>
      <c r="AC52" s="680">
        <v>0.93</v>
      </c>
      <c r="AD52" s="680">
        <v>0.93</v>
      </c>
      <c r="AE52" s="680">
        <v>0.93</v>
      </c>
      <c r="AF52" s="680">
        <v>0.93</v>
      </c>
      <c r="AG52" s="680">
        <v>0.93</v>
      </c>
      <c r="AH52" s="680">
        <v>0.93</v>
      </c>
      <c r="AI52" s="680">
        <v>0.93</v>
      </c>
      <c r="AJ52" s="680">
        <v>0.93</v>
      </c>
      <c r="AK52" s="680">
        <v>0.93</v>
      </c>
      <c r="AL52" s="680">
        <v>0.93</v>
      </c>
      <c r="AM52" s="680">
        <v>0.93</v>
      </c>
      <c r="AN52" s="680">
        <v>0.93</v>
      </c>
      <c r="AO52" s="680">
        <v>0.93</v>
      </c>
      <c r="AP52" s="680">
        <v>0.93</v>
      </c>
      <c r="AQ52" s="680">
        <v>0.93</v>
      </c>
      <c r="AR52" s="680">
        <v>0.93</v>
      </c>
      <c r="AS52" s="680">
        <v>0.93</v>
      </c>
      <c r="AT52" s="680">
        <v>0.93</v>
      </c>
      <c r="AU52" s="680">
        <v>0.93</v>
      </c>
      <c r="AV52" s="680">
        <v>0.93</v>
      </c>
      <c r="AW52" s="680"/>
      <c r="AX52" s="680">
        <v>0</v>
      </c>
      <c r="AY52" s="680">
        <v>0</v>
      </c>
      <c r="AZ52" s="680">
        <v>0</v>
      </c>
      <c r="BA52" s="680">
        <v>0</v>
      </c>
      <c r="BB52" s="680">
        <v>0.93</v>
      </c>
      <c r="BC52" s="680">
        <v>0.93</v>
      </c>
      <c r="BD52" s="680">
        <v>0.93</v>
      </c>
      <c r="BE52" s="680">
        <v>0.93</v>
      </c>
      <c r="BF52" s="680">
        <v>0.93</v>
      </c>
      <c r="BG52" s="680">
        <v>0.93</v>
      </c>
      <c r="BH52" s="680">
        <v>0.93</v>
      </c>
      <c r="BI52" s="680">
        <v>0.93</v>
      </c>
      <c r="BJ52" s="680">
        <v>0.93</v>
      </c>
      <c r="BK52" s="680">
        <v>0.93</v>
      </c>
      <c r="BL52" s="680">
        <v>0.93</v>
      </c>
      <c r="BM52" s="680">
        <v>0.93</v>
      </c>
      <c r="BN52" s="680">
        <v>0.93</v>
      </c>
      <c r="BO52" s="680">
        <v>0.93</v>
      </c>
      <c r="BP52" s="680">
        <v>0.93</v>
      </c>
      <c r="BQ52" s="680">
        <v>0.93</v>
      </c>
      <c r="BR52" s="680">
        <v>0.93</v>
      </c>
      <c r="BS52" s="680">
        <v>0.93</v>
      </c>
      <c r="BT52" s="680">
        <v>0.93</v>
      </c>
      <c r="BU52" s="680">
        <v>0.93</v>
      </c>
      <c r="BV52" s="680">
        <v>0.93</v>
      </c>
      <c r="BW52" s="680">
        <v>0.93</v>
      </c>
      <c r="BX52" s="680">
        <v>0.93</v>
      </c>
      <c r="BY52" s="680">
        <v>0.93</v>
      </c>
      <c r="BZ52" s="680">
        <v>0.93</v>
      </c>
      <c r="CA52" s="680">
        <v>0.93</v>
      </c>
      <c r="CB52" s="680"/>
      <c r="CC52" s="680">
        <v>0</v>
      </c>
      <c r="CD52" s="680">
        <v>0</v>
      </c>
      <c r="CE52" s="680">
        <v>0</v>
      </c>
      <c r="CF52" s="680">
        <v>0</v>
      </c>
      <c r="CG52" s="680">
        <v>0.93</v>
      </c>
      <c r="CH52" s="680">
        <v>0.93</v>
      </c>
      <c r="CI52" s="680">
        <v>0.93</v>
      </c>
      <c r="CJ52" s="680">
        <v>0.93</v>
      </c>
      <c r="CK52" s="680">
        <v>0.93</v>
      </c>
      <c r="CL52" s="680">
        <v>0.93</v>
      </c>
      <c r="CM52" s="680">
        <v>0.93</v>
      </c>
      <c r="CN52" s="680">
        <v>0.93</v>
      </c>
      <c r="CO52" s="680">
        <v>0.93</v>
      </c>
      <c r="CP52" s="680">
        <v>0.93</v>
      </c>
      <c r="CQ52" s="680">
        <v>0.93</v>
      </c>
      <c r="CR52" s="680">
        <v>0.93</v>
      </c>
      <c r="CS52" s="680">
        <v>0.93</v>
      </c>
      <c r="CT52" s="680">
        <v>0.93</v>
      </c>
      <c r="CU52" s="680">
        <v>0.93</v>
      </c>
      <c r="CV52" s="680">
        <v>0.93</v>
      </c>
      <c r="CW52" s="680">
        <v>0.93</v>
      </c>
      <c r="CX52" s="680">
        <v>0.93</v>
      </c>
      <c r="CY52" s="680">
        <v>0.93</v>
      </c>
      <c r="CZ52" s="680">
        <v>0.93</v>
      </c>
      <c r="DA52" s="680">
        <v>0.93</v>
      </c>
      <c r="DB52" s="680">
        <v>0.93</v>
      </c>
      <c r="DC52" s="680">
        <v>0.93</v>
      </c>
      <c r="DD52" s="680">
        <v>0.93</v>
      </c>
      <c r="DE52" s="680">
        <v>0.93</v>
      </c>
      <c r="DF52" s="680">
        <v>0.93</v>
      </c>
      <c r="DG52" s="680"/>
      <c r="DH52" s="679">
        <v>0</v>
      </c>
      <c r="DI52" s="679">
        <v>0</v>
      </c>
      <c r="DJ52" s="679">
        <v>0</v>
      </c>
      <c r="DK52" s="679">
        <v>0</v>
      </c>
      <c r="DL52" s="679">
        <v>3156743</v>
      </c>
      <c r="DM52" s="679">
        <v>3156743</v>
      </c>
      <c r="DN52" s="679">
        <v>3156743</v>
      </c>
      <c r="DO52" s="679">
        <v>3156743</v>
      </c>
      <c r="DP52" s="679">
        <v>3156743</v>
      </c>
      <c r="DQ52" s="679">
        <v>3156743</v>
      </c>
      <c r="DR52" s="679">
        <v>3156743</v>
      </c>
      <c r="DS52" s="679">
        <v>3156743</v>
      </c>
      <c r="DT52" s="679">
        <v>3156743</v>
      </c>
      <c r="DU52" s="679">
        <v>3156743</v>
      </c>
      <c r="DV52" s="679">
        <v>3156743</v>
      </c>
      <c r="DW52" s="679">
        <v>3156743</v>
      </c>
      <c r="DX52" s="679">
        <v>3156743</v>
      </c>
      <c r="DY52" s="679">
        <v>3156743</v>
      </c>
      <c r="DZ52" s="679">
        <v>3156743</v>
      </c>
      <c r="EA52" s="679">
        <v>3156743</v>
      </c>
      <c r="EB52" s="679">
        <v>3156743</v>
      </c>
      <c r="EC52" s="679">
        <v>3156743</v>
      </c>
      <c r="ED52" s="679">
        <v>3156743</v>
      </c>
      <c r="EE52" s="679">
        <v>3156743</v>
      </c>
      <c r="EF52" s="679">
        <v>3156743</v>
      </c>
      <c r="EG52" s="679">
        <v>3156743</v>
      </c>
      <c r="EH52" s="679">
        <v>3156743</v>
      </c>
      <c r="EI52" s="679">
        <v>3156743</v>
      </c>
      <c r="EJ52" s="679">
        <v>3156743</v>
      </c>
      <c r="EK52" s="679">
        <v>3156743</v>
      </c>
      <c r="EL52" s="680"/>
      <c r="EM52" s="679">
        <v>0</v>
      </c>
      <c r="EN52" s="679">
        <v>0</v>
      </c>
      <c r="EO52" s="679">
        <v>0</v>
      </c>
      <c r="EP52" s="679">
        <v>0</v>
      </c>
      <c r="EQ52" s="679">
        <v>0</v>
      </c>
      <c r="ER52" s="679">
        <v>0</v>
      </c>
      <c r="ES52" s="679">
        <v>0</v>
      </c>
      <c r="ET52" s="679">
        <v>0</v>
      </c>
      <c r="EU52" s="679">
        <v>0</v>
      </c>
      <c r="EV52" s="679">
        <v>0</v>
      </c>
      <c r="EW52" s="679">
        <v>0</v>
      </c>
      <c r="EX52" s="679">
        <v>0</v>
      </c>
      <c r="EY52" s="679">
        <v>0</v>
      </c>
      <c r="EZ52" s="679">
        <v>0</v>
      </c>
      <c r="FA52" s="679">
        <v>0</v>
      </c>
      <c r="FB52" s="679">
        <v>0</v>
      </c>
      <c r="FC52" s="679">
        <v>0</v>
      </c>
      <c r="FD52" s="679">
        <v>0</v>
      </c>
      <c r="FE52" s="679">
        <v>0</v>
      </c>
      <c r="FF52" s="679">
        <v>0</v>
      </c>
      <c r="FG52" s="679">
        <v>0</v>
      </c>
      <c r="FH52" s="679">
        <v>0</v>
      </c>
      <c r="FI52" s="679">
        <v>0</v>
      </c>
      <c r="FJ52" s="679">
        <v>0</v>
      </c>
      <c r="FK52" s="679">
        <v>0</v>
      </c>
      <c r="FL52" s="679">
        <v>0</v>
      </c>
      <c r="FM52" s="679">
        <v>0</v>
      </c>
      <c r="FN52" s="679">
        <v>0</v>
      </c>
      <c r="FO52" s="679">
        <v>0</v>
      </c>
      <c r="FP52" s="679">
        <v>0</v>
      </c>
    </row>
    <row r="53" spans="1:172" x14ac:dyDescent="0.2">
      <c r="A53" s="678">
        <v>50</v>
      </c>
      <c r="B53" s="678" t="s">
        <v>374</v>
      </c>
      <c r="C53" s="678" t="s">
        <v>116</v>
      </c>
      <c r="D53" s="686">
        <v>40544</v>
      </c>
      <c r="E53" s="678">
        <v>0</v>
      </c>
      <c r="F53" s="678">
        <v>2</v>
      </c>
      <c r="G53" s="685">
        <v>14.85</v>
      </c>
      <c r="H53" s="684">
        <v>2.0500000000000002E-3</v>
      </c>
      <c r="I53" s="678">
        <v>0</v>
      </c>
      <c r="J53" s="678">
        <v>1.07</v>
      </c>
      <c r="K53" s="678">
        <v>1.2733333333333334</v>
      </c>
      <c r="L53" s="683">
        <v>-1.235E-2</v>
      </c>
      <c r="M53" s="678">
        <v>6</v>
      </c>
      <c r="N53" s="678">
        <v>2000</v>
      </c>
      <c r="O53" s="682">
        <v>0.75749999999999995</v>
      </c>
      <c r="P53" s="680">
        <v>0.17366007508643702</v>
      </c>
      <c r="Q53" s="684">
        <v>3.62390839520213E-3</v>
      </c>
      <c r="R53" s="684">
        <v>0.345565546332537</v>
      </c>
      <c r="S53" s="680">
        <v>0</v>
      </c>
      <c r="T53" s="680">
        <v>0</v>
      </c>
      <c r="U53" s="680">
        <v>0</v>
      </c>
      <c r="V53" s="680">
        <v>0</v>
      </c>
      <c r="W53" s="680">
        <v>0</v>
      </c>
      <c r="X53" s="680">
        <v>0.36</v>
      </c>
      <c r="Y53" s="680">
        <v>0.88</v>
      </c>
      <c r="Z53" s="680">
        <v>0.88</v>
      </c>
      <c r="AA53" s="680">
        <v>0.88</v>
      </c>
      <c r="AB53" s="680">
        <v>0.88</v>
      </c>
      <c r="AC53" s="680">
        <v>0.88</v>
      </c>
      <c r="AD53" s="680">
        <v>0.88</v>
      </c>
      <c r="AE53" s="680">
        <v>0.88</v>
      </c>
      <c r="AF53" s="680">
        <v>0.88</v>
      </c>
      <c r="AG53" s="680">
        <v>0.88</v>
      </c>
      <c r="AH53" s="680">
        <v>0.88</v>
      </c>
      <c r="AI53" s="680">
        <v>0.88</v>
      </c>
      <c r="AJ53" s="680">
        <v>0.88</v>
      </c>
      <c r="AK53" s="680">
        <v>0.88</v>
      </c>
      <c r="AL53" s="680">
        <v>0.88</v>
      </c>
      <c r="AM53" s="680">
        <v>0.88</v>
      </c>
      <c r="AN53" s="680">
        <v>0.88</v>
      </c>
      <c r="AO53" s="680">
        <v>0.88</v>
      </c>
      <c r="AP53" s="680">
        <v>0.88</v>
      </c>
      <c r="AQ53" s="680">
        <v>0.88</v>
      </c>
      <c r="AR53" s="680">
        <v>0.88</v>
      </c>
      <c r="AS53" s="680">
        <v>0.88</v>
      </c>
      <c r="AT53" s="680">
        <v>0.88</v>
      </c>
      <c r="AU53" s="680">
        <v>0.88</v>
      </c>
      <c r="AV53" s="680">
        <v>0.88</v>
      </c>
      <c r="AW53" s="680"/>
      <c r="AX53" s="680">
        <v>0</v>
      </c>
      <c r="AY53" s="680">
        <v>0</v>
      </c>
      <c r="AZ53" s="680">
        <v>0</v>
      </c>
      <c r="BA53" s="680">
        <v>0</v>
      </c>
      <c r="BB53" s="680">
        <v>0</v>
      </c>
      <c r="BC53" s="680">
        <v>0.36</v>
      </c>
      <c r="BD53" s="680">
        <v>0.88</v>
      </c>
      <c r="BE53" s="680">
        <v>0.88</v>
      </c>
      <c r="BF53" s="680">
        <v>0.88</v>
      </c>
      <c r="BG53" s="680">
        <v>0.88</v>
      </c>
      <c r="BH53" s="680">
        <v>0.88</v>
      </c>
      <c r="BI53" s="680">
        <v>0.88</v>
      </c>
      <c r="BJ53" s="680">
        <v>0.88</v>
      </c>
      <c r="BK53" s="680">
        <v>0.88</v>
      </c>
      <c r="BL53" s="680">
        <v>0.88</v>
      </c>
      <c r="BM53" s="680">
        <v>0.88</v>
      </c>
      <c r="BN53" s="680">
        <v>0.88</v>
      </c>
      <c r="BO53" s="680">
        <v>0.88</v>
      </c>
      <c r="BP53" s="680">
        <v>0.88</v>
      </c>
      <c r="BQ53" s="680">
        <v>0.88</v>
      </c>
      <c r="BR53" s="680">
        <v>0.88</v>
      </c>
      <c r="BS53" s="680">
        <v>0.88</v>
      </c>
      <c r="BT53" s="680">
        <v>0.88</v>
      </c>
      <c r="BU53" s="680">
        <v>0.88</v>
      </c>
      <c r="BV53" s="680">
        <v>0.88</v>
      </c>
      <c r="BW53" s="680">
        <v>0.88</v>
      </c>
      <c r="BX53" s="680">
        <v>0.88</v>
      </c>
      <c r="BY53" s="680">
        <v>0.88</v>
      </c>
      <c r="BZ53" s="680">
        <v>0.88</v>
      </c>
      <c r="CA53" s="680">
        <v>0.88</v>
      </c>
      <c r="CB53" s="680"/>
      <c r="CC53" s="680">
        <v>0</v>
      </c>
      <c r="CD53" s="680">
        <v>0</v>
      </c>
      <c r="CE53" s="680">
        <v>0</v>
      </c>
      <c r="CF53" s="680">
        <v>0</v>
      </c>
      <c r="CG53" s="680">
        <v>0</v>
      </c>
      <c r="CH53" s="680">
        <v>0.36</v>
      </c>
      <c r="CI53" s="680">
        <v>0.88</v>
      </c>
      <c r="CJ53" s="680">
        <v>0.88</v>
      </c>
      <c r="CK53" s="680">
        <v>0.88</v>
      </c>
      <c r="CL53" s="680">
        <v>0.88</v>
      </c>
      <c r="CM53" s="680">
        <v>0.88</v>
      </c>
      <c r="CN53" s="680">
        <v>0.88</v>
      </c>
      <c r="CO53" s="680">
        <v>0.88</v>
      </c>
      <c r="CP53" s="680">
        <v>0.88</v>
      </c>
      <c r="CQ53" s="680">
        <v>0.88</v>
      </c>
      <c r="CR53" s="680">
        <v>0.88</v>
      </c>
      <c r="CS53" s="680">
        <v>0.88</v>
      </c>
      <c r="CT53" s="680">
        <v>0.88</v>
      </c>
      <c r="CU53" s="680">
        <v>0.88</v>
      </c>
      <c r="CV53" s="680">
        <v>0.88</v>
      </c>
      <c r="CW53" s="680">
        <v>0.88</v>
      </c>
      <c r="CX53" s="680">
        <v>0.88</v>
      </c>
      <c r="CY53" s="680">
        <v>0.88</v>
      </c>
      <c r="CZ53" s="680">
        <v>0.88</v>
      </c>
      <c r="DA53" s="680">
        <v>0.88</v>
      </c>
      <c r="DB53" s="680">
        <v>0.88</v>
      </c>
      <c r="DC53" s="680">
        <v>0.88</v>
      </c>
      <c r="DD53" s="680">
        <v>0.88</v>
      </c>
      <c r="DE53" s="680">
        <v>0.88</v>
      </c>
      <c r="DF53" s="680">
        <v>0.88</v>
      </c>
      <c r="DG53" s="680"/>
      <c r="DH53" s="679">
        <v>0</v>
      </c>
      <c r="DI53" s="679">
        <v>0</v>
      </c>
      <c r="DJ53" s="679">
        <v>0</v>
      </c>
      <c r="DK53" s="679">
        <v>0</v>
      </c>
      <c r="DL53" s="679">
        <v>0</v>
      </c>
      <c r="DM53" s="679">
        <v>12220000</v>
      </c>
      <c r="DN53" s="679">
        <v>0</v>
      </c>
      <c r="DO53" s="679">
        <v>0</v>
      </c>
      <c r="DP53" s="679">
        <v>0</v>
      </c>
      <c r="DQ53" s="679">
        <v>0</v>
      </c>
      <c r="DR53" s="679">
        <v>0</v>
      </c>
      <c r="DS53" s="679">
        <v>0</v>
      </c>
      <c r="DT53" s="679">
        <v>0</v>
      </c>
      <c r="DU53" s="679">
        <v>0</v>
      </c>
      <c r="DV53" s="679">
        <v>0</v>
      </c>
      <c r="DW53" s="679">
        <v>0</v>
      </c>
      <c r="DX53" s="679">
        <v>0</v>
      </c>
      <c r="DY53" s="679">
        <v>0</v>
      </c>
      <c r="DZ53" s="679">
        <v>0</v>
      </c>
      <c r="EA53" s="679">
        <v>0</v>
      </c>
      <c r="EB53" s="679">
        <v>0</v>
      </c>
      <c r="EC53" s="679">
        <v>0</v>
      </c>
      <c r="ED53" s="679">
        <v>0</v>
      </c>
      <c r="EE53" s="679">
        <v>0</v>
      </c>
      <c r="EF53" s="679">
        <v>0</v>
      </c>
      <c r="EG53" s="679">
        <v>0</v>
      </c>
      <c r="EH53" s="679">
        <v>0</v>
      </c>
      <c r="EI53" s="679">
        <v>0</v>
      </c>
      <c r="EJ53" s="679">
        <v>0</v>
      </c>
      <c r="EK53" s="679">
        <v>0</v>
      </c>
      <c r="EL53" s="680"/>
      <c r="EM53" s="679">
        <v>0</v>
      </c>
      <c r="EN53" s="679">
        <v>0</v>
      </c>
      <c r="EO53" s="679">
        <v>0</v>
      </c>
      <c r="EP53" s="679">
        <v>0</v>
      </c>
      <c r="EQ53" s="679">
        <v>0</v>
      </c>
      <c r="ER53" s="679">
        <v>0</v>
      </c>
      <c r="ES53" s="679">
        <v>0</v>
      </c>
      <c r="ET53" s="679">
        <v>0</v>
      </c>
      <c r="EU53" s="679">
        <v>0</v>
      </c>
      <c r="EV53" s="679">
        <v>0</v>
      </c>
      <c r="EW53" s="679">
        <v>0</v>
      </c>
      <c r="EX53" s="679">
        <v>0</v>
      </c>
      <c r="EY53" s="679">
        <v>0</v>
      </c>
      <c r="EZ53" s="679">
        <v>0</v>
      </c>
      <c r="FA53" s="679">
        <v>0</v>
      </c>
      <c r="FB53" s="679">
        <v>0</v>
      </c>
      <c r="FC53" s="679">
        <v>0</v>
      </c>
      <c r="FD53" s="679">
        <v>0</v>
      </c>
      <c r="FE53" s="679">
        <v>0</v>
      </c>
      <c r="FF53" s="679">
        <v>0</v>
      </c>
      <c r="FG53" s="679">
        <v>0</v>
      </c>
      <c r="FH53" s="679">
        <v>0</v>
      </c>
      <c r="FI53" s="679">
        <v>0</v>
      </c>
      <c r="FJ53" s="679">
        <v>0</v>
      </c>
      <c r="FK53" s="679">
        <v>0</v>
      </c>
      <c r="FL53" s="679">
        <v>0</v>
      </c>
      <c r="FM53" s="679">
        <v>0</v>
      </c>
      <c r="FN53" s="679">
        <v>0</v>
      </c>
      <c r="FO53" s="679">
        <v>0</v>
      </c>
      <c r="FP53" s="679">
        <v>0</v>
      </c>
    </row>
    <row r="54" spans="1:172" x14ac:dyDescent="0.2">
      <c r="A54" s="678">
        <v>51</v>
      </c>
      <c r="B54" s="678" t="s">
        <v>375</v>
      </c>
      <c r="C54" s="678" t="s">
        <v>117</v>
      </c>
      <c r="D54" s="686">
        <v>40909</v>
      </c>
      <c r="E54" s="678">
        <v>0</v>
      </c>
      <c r="F54" s="678">
        <v>2</v>
      </c>
      <c r="G54" s="685">
        <v>10.79</v>
      </c>
      <c r="H54" s="684">
        <v>1.49E-3</v>
      </c>
      <c r="I54" s="678">
        <v>0</v>
      </c>
      <c r="J54" s="678">
        <v>1.07</v>
      </c>
      <c r="K54" s="678">
        <v>1.2733333333333334</v>
      </c>
      <c r="L54" s="683">
        <v>-1.235E-2</v>
      </c>
      <c r="M54" s="678">
        <v>6</v>
      </c>
      <c r="N54" s="678">
        <v>2000</v>
      </c>
      <c r="O54" s="682">
        <v>0.75749999999999995</v>
      </c>
      <c r="P54" s="680">
        <v>0.16115604671636599</v>
      </c>
      <c r="Q54" s="684">
        <v>7.4732211672466301E-3</v>
      </c>
      <c r="R54" s="684">
        <v>0.29397353878494298</v>
      </c>
      <c r="S54" s="680">
        <v>0</v>
      </c>
      <c r="T54" s="680">
        <v>0</v>
      </c>
      <c r="U54" s="680">
        <v>0</v>
      </c>
      <c r="V54" s="680">
        <v>0</v>
      </c>
      <c r="W54" s="680">
        <v>0</v>
      </c>
      <c r="X54" s="680">
        <v>0</v>
      </c>
      <c r="Y54" s="680">
        <v>0.4</v>
      </c>
      <c r="Z54" s="680">
        <v>0.4</v>
      </c>
      <c r="AA54" s="680">
        <v>0.4</v>
      </c>
      <c r="AB54" s="680">
        <v>0.4</v>
      </c>
      <c r="AC54" s="680">
        <v>0.4</v>
      </c>
      <c r="AD54" s="680">
        <v>0.4</v>
      </c>
      <c r="AE54" s="680">
        <v>0.4</v>
      </c>
      <c r="AF54" s="680">
        <v>0.4</v>
      </c>
      <c r="AG54" s="680">
        <v>0.4</v>
      </c>
      <c r="AH54" s="680">
        <v>0.4</v>
      </c>
      <c r="AI54" s="680">
        <v>0.4</v>
      </c>
      <c r="AJ54" s="680">
        <v>0.4</v>
      </c>
      <c r="AK54" s="680">
        <v>0.4</v>
      </c>
      <c r="AL54" s="680">
        <v>0.4</v>
      </c>
      <c r="AM54" s="680">
        <v>0.4</v>
      </c>
      <c r="AN54" s="680">
        <v>0.4</v>
      </c>
      <c r="AO54" s="680">
        <v>0.4</v>
      </c>
      <c r="AP54" s="680">
        <v>0.4</v>
      </c>
      <c r="AQ54" s="680">
        <v>0.4</v>
      </c>
      <c r="AR54" s="680">
        <v>0.4</v>
      </c>
      <c r="AS54" s="680">
        <v>0.4</v>
      </c>
      <c r="AT54" s="680">
        <v>0.4</v>
      </c>
      <c r="AU54" s="680">
        <v>0.4</v>
      </c>
      <c r="AV54" s="680">
        <v>0.4</v>
      </c>
      <c r="AW54" s="680"/>
      <c r="AX54" s="680">
        <v>0</v>
      </c>
      <c r="AY54" s="680">
        <v>0</v>
      </c>
      <c r="AZ54" s="680">
        <v>0</v>
      </c>
      <c r="BA54" s="680">
        <v>0</v>
      </c>
      <c r="BB54" s="680">
        <v>0</v>
      </c>
      <c r="BC54" s="680">
        <v>0</v>
      </c>
      <c r="BD54" s="680">
        <v>0.4</v>
      </c>
      <c r="BE54" s="680">
        <v>0.4</v>
      </c>
      <c r="BF54" s="680">
        <v>0.4</v>
      </c>
      <c r="BG54" s="680">
        <v>0.4</v>
      </c>
      <c r="BH54" s="680">
        <v>0.4</v>
      </c>
      <c r="BI54" s="680">
        <v>0.4</v>
      </c>
      <c r="BJ54" s="680">
        <v>0.4</v>
      </c>
      <c r="BK54" s="680">
        <v>0.4</v>
      </c>
      <c r="BL54" s="680">
        <v>0.4</v>
      </c>
      <c r="BM54" s="680">
        <v>0.4</v>
      </c>
      <c r="BN54" s="680">
        <v>0.4</v>
      </c>
      <c r="BO54" s="680">
        <v>0.4</v>
      </c>
      <c r="BP54" s="680">
        <v>0.4</v>
      </c>
      <c r="BQ54" s="680">
        <v>0.4</v>
      </c>
      <c r="BR54" s="680">
        <v>0.4</v>
      </c>
      <c r="BS54" s="680">
        <v>0.4</v>
      </c>
      <c r="BT54" s="680">
        <v>0.4</v>
      </c>
      <c r="BU54" s="680">
        <v>0.4</v>
      </c>
      <c r="BV54" s="680">
        <v>0.4</v>
      </c>
      <c r="BW54" s="680">
        <v>0.4</v>
      </c>
      <c r="BX54" s="680">
        <v>0.4</v>
      </c>
      <c r="BY54" s="680">
        <v>0.4</v>
      </c>
      <c r="BZ54" s="680">
        <v>0.4</v>
      </c>
      <c r="CA54" s="680">
        <v>0.4</v>
      </c>
      <c r="CB54" s="680"/>
      <c r="CC54" s="680">
        <v>0</v>
      </c>
      <c r="CD54" s="680">
        <v>0</v>
      </c>
      <c r="CE54" s="680">
        <v>0</v>
      </c>
      <c r="CF54" s="680">
        <v>0</v>
      </c>
      <c r="CG54" s="680">
        <v>0</v>
      </c>
      <c r="CH54" s="680">
        <v>0</v>
      </c>
      <c r="CI54" s="680">
        <v>0.4</v>
      </c>
      <c r="CJ54" s="680">
        <v>0.4</v>
      </c>
      <c r="CK54" s="680">
        <v>0.4</v>
      </c>
      <c r="CL54" s="680">
        <v>0.4</v>
      </c>
      <c r="CM54" s="680">
        <v>0.4</v>
      </c>
      <c r="CN54" s="680">
        <v>0.4</v>
      </c>
      <c r="CO54" s="680">
        <v>0.4</v>
      </c>
      <c r="CP54" s="680">
        <v>0.4</v>
      </c>
      <c r="CQ54" s="680">
        <v>0.4</v>
      </c>
      <c r="CR54" s="680">
        <v>0.4</v>
      </c>
      <c r="CS54" s="680">
        <v>0.4</v>
      </c>
      <c r="CT54" s="680">
        <v>0.4</v>
      </c>
      <c r="CU54" s="680">
        <v>0.4</v>
      </c>
      <c r="CV54" s="680">
        <v>0.4</v>
      </c>
      <c r="CW54" s="680">
        <v>0.4</v>
      </c>
      <c r="CX54" s="680">
        <v>0.4</v>
      </c>
      <c r="CY54" s="680">
        <v>0.4</v>
      </c>
      <c r="CZ54" s="680">
        <v>0.4</v>
      </c>
      <c r="DA54" s="680">
        <v>0.4</v>
      </c>
      <c r="DB54" s="680">
        <v>0.4</v>
      </c>
      <c r="DC54" s="680">
        <v>0.4</v>
      </c>
      <c r="DD54" s="680">
        <v>0.4</v>
      </c>
      <c r="DE54" s="680">
        <v>0.4</v>
      </c>
      <c r="DF54" s="680">
        <v>0.4</v>
      </c>
      <c r="DG54" s="680"/>
      <c r="DH54" s="679">
        <v>0</v>
      </c>
      <c r="DI54" s="679">
        <v>0</v>
      </c>
      <c r="DJ54" s="679">
        <v>0</v>
      </c>
      <c r="DK54" s="679">
        <v>0</v>
      </c>
      <c r="DL54" s="679">
        <v>0</v>
      </c>
      <c r="DM54" s="679">
        <v>0</v>
      </c>
      <c r="DN54" s="679">
        <v>11610000</v>
      </c>
      <c r="DO54" s="679">
        <v>0</v>
      </c>
      <c r="DP54" s="679">
        <v>0</v>
      </c>
      <c r="DQ54" s="679">
        <v>0</v>
      </c>
      <c r="DR54" s="679">
        <v>0</v>
      </c>
      <c r="DS54" s="679">
        <v>0</v>
      </c>
      <c r="DT54" s="679">
        <v>0</v>
      </c>
      <c r="DU54" s="679">
        <v>0</v>
      </c>
      <c r="DV54" s="679">
        <v>0</v>
      </c>
      <c r="DW54" s="679">
        <v>0</v>
      </c>
      <c r="DX54" s="679">
        <v>0</v>
      </c>
      <c r="DY54" s="679">
        <v>0</v>
      </c>
      <c r="DZ54" s="679">
        <v>0</v>
      </c>
      <c r="EA54" s="679">
        <v>0</v>
      </c>
      <c r="EB54" s="679">
        <v>0</v>
      </c>
      <c r="EC54" s="679">
        <v>0</v>
      </c>
      <c r="ED54" s="679">
        <v>0</v>
      </c>
      <c r="EE54" s="679">
        <v>0</v>
      </c>
      <c r="EF54" s="679">
        <v>0</v>
      </c>
      <c r="EG54" s="679">
        <v>0</v>
      </c>
      <c r="EH54" s="679">
        <v>0</v>
      </c>
      <c r="EI54" s="679">
        <v>0</v>
      </c>
      <c r="EJ54" s="679">
        <v>0</v>
      </c>
      <c r="EK54" s="679">
        <v>0</v>
      </c>
      <c r="EL54" s="680"/>
      <c r="EM54" s="679">
        <v>0</v>
      </c>
      <c r="EN54" s="679">
        <v>0</v>
      </c>
      <c r="EO54" s="679">
        <v>0</v>
      </c>
      <c r="EP54" s="679">
        <v>0</v>
      </c>
      <c r="EQ54" s="679">
        <v>0</v>
      </c>
      <c r="ER54" s="679">
        <v>0</v>
      </c>
      <c r="ES54" s="679">
        <v>0</v>
      </c>
      <c r="ET54" s="679">
        <v>0</v>
      </c>
      <c r="EU54" s="679">
        <v>0</v>
      </c>
      <c r="EV54" s="679">
        <v>0</v>
      </c>
      <c r="EW54" s="679">
        <v>0</v>
      </c>
      <c r="EX54" s="679">
        <v>0</v>
      </c>
      <c r="EY54" s="679">
        <v>0</v>
      </c>
      <c r="EZ54" s="679">
        <v>0</v>
      </c>
      <c r="FA54" s="679">
        <v>0</v>
      </c>
      <c r="FB54" s="679">
        <v>0</v>
      </c>
      <c r="FC54" s="679">
        <v>0</v>
      </c>
      <c r="FD54" s="679">
        <v>0</v>
      </c>
      <c r="FE54" s="679">
        <v>0</v>
      </c>
      <c r="FF54" s="679">
        <v>0</v>
      </c>
      <c r="FG54" s="679">
        <v>0</v>
      </c>
      <c r="FH54" s="679">
        <v>0</v>
      </c>
      <c r="FI54" s="679">
        <v>0</v>
      </c>
      <c r="FJ54" s="679">
        <v>0</v>
      </c>
      <c r="FK54" s="679">
        <v>0</v>
      </c>
      <c r="FL54" s="679">
        <v>0</v>
      </c>
      <c r="FM54" s="679">
        <v>0</v>
      </c>
      <c r="FN54" s="679">
        <v>0</v>
      </c>
      <c r="FO54" s="679">
        <v>0</v>
      </c>
      <c r="FP54" s="679">
        <v>0</v>
      </c>
    </row>
    <row r="55" spans="1:172" x14ac:dyDescent="0.2">
      <c r="A55" s="678">
        <v>52</v>
      </c>
      <c r="B55" s="678" t="s">
        <v>376</v>
      </c>
      <c r="C55" s="678" t="s">
        <v>118</v>
      </c>
      <c r="D55" s="686">
        <v>41275</v>
      </c>
      <c r="E55" s="678">
        <v>0</v>
      </c>
      <c r="F55" s="678">
        <v>2</v>
      </c>
      <c r="G55" s="685">
        <v>9.08</v>
      </c>
      <c r="H55" s="684">
        <v>1.25E-3</v>
      </c>
      <c r="I55" s="678">
        <v>0</v>
      </c>
      <c r="J55" s="678">
        <v>1.07</v>
      </c>
      <c r="K55" s="678">
        <v>1.2733333333333334</v>
      </c>
      <c r="L55" s="683">
        <v>-1.235E-2</v>
      </c>
      <c r="M55" s="678">
        <v>6</v>
      </c>
      <c r="N55" s="678">
        <v>2000</v>
      </c>
      <c r="O55" s="682">
        <v>0.75749999999999995</v>
      </c>
      <c r="P55" s="680">
        <v>0.16908008492833002</v>
      </c>
      <c r="Q55" s="684">
        <v>1.05351444191086E-2</v>
      </c>
      <c r="R55" s="684">
        <v>0.25508107601777702</v>
      </c>
      <c r="S55" s="680">
        <v>0</v>
      </c>
      <c r="T55" s="680">
        <v>0</v>
      </c>
      <c r="U55" s="680">
        <v>0.84566240920500235</v>
      </c>
      <c r="V55" s="680">
        <v>0.84566240920500235</v>
      </c>
      <c r="W55" s="680">
        <v>0.84566240920500235</v>
      </c>
      <c r="X55" s="680">
        <v>0.84566240920500235</v>
      </c>
      <c r="Y55" s="680">
        <v>0.84566240920500235</v>
      </c>
      <c r="Z55" s="680">
        <v>0.84566240920500235</v>
      </c>
      <c r="AA55" s="680">
        <v>0.84566240920500235</v>
      </c>
      <c r="AB55" s="680">
        <v>0.84566240920500235</v>
      </c>
      <c r="AC55" s="680">
        <v>0.84566240920500235</v>
      </c>
      <c r="AD55" s="680">
        <v>0.84566240920500235</v>
      </c>
      <c r="AE55" s="680">
        <v>0.84566240920500235</v>
      </c>
      <c r="AF55" s="680">
        <v>0.84566240920500235</v>
      </c>
      <c r="AG55" s="680">
        <v>0.84566240920500235</v>
      </c>
      <c r="AH55" s="680">
        <v>0.84566240920500235</v>
      </c>
      <c r="AI55" s="680">
        <v>0.84566240920500235</v>
      </c>
      <c r="AJ55" s="680">
        <v>0.84566240920500235</v>
      </c>
      <c r="AK55" s="680">
        <v>0.84566240920500235</v>
      </c>
      <c r="AL55" s="680">
        <v>0.84566240920500235</v>
      </c>
      <c r="AM55" s="680">
        <v>0.84566240920500235</v>
      </c>
      <c r="AN55" s="680">
        <v>0.84566240920500235</v>
      </c>
      <c r="AO55" s="680">
        <v>0.84566240920500235</v>
      </c>
      <c r="AP55" s="680">
        <v>0.84566240920500235</v>
      </c>
      <c r="AQ55" s="680">
        <v>0.84566240920500235</v>
      </c>
      <c r="AR55" s="680">
        <v>0.84566240920500235</v>
      </c>
      <c r="AS55" s="680">
        <v>0.84566240920500235</v>
      </c>
      <c r="AT55" s="680">
        <v>0.84566240920500235</v>
      </c>
      <c r="AU55" s="680">
        <v>0.84566240920500235</v>
      </c>
      <c r="AV55" s="680">
        <v>0.84566240920500235</v>
      </c>
      <c r="AW55" s="680"/>
      <c r="AX55" s="680">
        <v>0</v>
      </c>
      <c r="AY55" s="680">
        <v>0</v>
      </c>
      <c r="AZ55" s="680">
        <v>0.84566240920500235</v>
      </c>
      <c r="BA55" s="680">
        <v>0.84566240920500235</v>
      </c>
      <c r="BB55" s="680">
        <v>0.84566240920500235</v>
      </c>
      <c r="BC55" s="680">
        <v>0.84566240920500235</v>
      </c>
      <c r="BD55" s="680">
        <v>0.84566240920500235</v>
      </c>
      <c r="BE55" s="680">
        <v>0.84566240920500235</v>
      </c>
      <c r="BF55" s="680">
        <v>0.84566240920500235</v>
      </c>
      <c r="BG55" s="680">
        <v>0.84566240920500235</v>
      </c>
      <c r="BH55" s="680">
        <v>0.84566240920500235</v>
      </c>
      <c r="BI55" s="680">
        <v>0.84566240920500235</v>
      </c>
      <c r="BJ55" s="680">
        <v>0.84566240920500235</v>
      </c>
      <c r="BK55" s="680">
        <v>0.84566240920500235</v>
      </c>
      <c r="BL55" s="680">
        <v>0.84566240920500235</v>
      </c>
      <c r="BM55" s="680">
        <v>0.84566240920500235</v>
      </c>
      <c r="BN55" s="680">
        <v>0.84566240920500235</v>
      </c>
      <c r="BO55" s="680">
        <v>0.84566240920500235</v>
      </c>
      <c r="BP55" s="680">
        <v>0.84566240920500235</v>
      </c>
      <c r="BQ55" s="680">
        <v>0.84566240920500235</v>
      </c>
      <c r="BR55" s="680">
        <v>0.84566240920500235</v>
      </c>
      <c r="BS55" s="680">
        <v>0.84566240920500235</v>
      </c>
      <c r="BT55" s="680">
        <v>0.84566240920500235</v>
      </c>
      <c r="BU55" s="680">
        <v>0.84566240920500235</v>
      </c>
      <c r="BV55" s="680">
        <v>0.84566240920500235</v>
      </c>
      <c r="BW55" s="680">
        <v>0.84566240920500235</v>
      </c>
      <c r="BX55" s="680">
        <v>0.84566240920500235</v>
      </c>
      <c r="BY55" s="680">
        <v>0.84566240920500235</v>
      </c>
      <c r="BZ55" s="680">
        <v>0.84566240920500235</v>
      </c>
      <c r="CA55" s="680">
        <v>0.84566240920500235</v>
      </c>
      <c r="CB55" s="680"/>
      <c r="CC55" s="680">
        <v>0</v>
      </c>
      <c r="CD55" s="680">
        <v>0</v>
      </c>
      <c r="CE55" s="680">
        <v>0.84566240920500235</v>
      </c>
      <c r="CF55" s="680">
        <v>0.84566240920500235</v>
      </c>
      <c r="CG55" s="680">
        <v>0.84566240920500235</v>
      </c>
      <c r="CH55" s="680">
        <v>0.84566240920500235</v>
      </c>
      <c r="CI55" s="680">
        <v>0.84566240920500235</v>
      </c>
      <c r="CJ55" s="680">
        <v>0.84566240920500235</v>
      </c>
      <c r="CK55" s="680">
        <v>0.84566240920500235</v>
      </c>
      <c r="CL55" s="680">
        <v>0.84566240920500235</v>
      </c>
      <c r="CM55" s="680">
        <v>0.84566240920500235</v>
      </c>
      <c r="CN55" s="680">
        <v>0.84566240920500235</v>
      </c>
      <c r="CO55" s="680">
        <v>0.84566240920500235</v>
      </c>
      <c r="CP55" s="680">
        <v>0.84566240920500235</v>
      </c>
      <c r="CQ55" s="680">
        <v>0.84566240920500235</v>
      </c>
      <c r="CR55" s="680">
        <v>0.84566240920500235</v>
      </c>
      <c r="CS55" s="680">
        <v>0.84566240920500235</v>
      </c>
      <c r="CT55" s="680">
        <v>0.84566240920500235</v>
      </c>
      <c r="CU55" s="680">
        <v>0.84566240920500235</v>
      </c>
      <c r="CV55" s="680">
        <v>0.84566240920500235</v>
      </c>
      <c r="CW55" s="680">
        <v>0.84566240920500235</v>
      </c>
      <c r="CX55" s="680">
        <v>0.84566240920500235</v>
      </c>
      <c r="CY55" s="680">
        <v>0.84566240920500235</v>
      </c>
      <c r="CZ55" s="680">
        <v>0.84566240920500235</v>
      </c>
      <c r="DA55" s="680">
        <v>0.84566240920500235</v>
      </c>
      <c r="DB55" s="680">
        <v>0.84566240920500235</v>
      </c>
      <c r="DC55" s="680">
        <v>0.84566240920500235</v>
      </c>
      <c r="DD55" s="680">
        <v>0.84566240920500235</v>
      </c>
      <c r="DE55" s="680">
        <v>0.84566240920500235</v>
      </c>
      <c r="DF55" s="680">
        <v>0.84566240920500235</v>
      </c>
      <c r="DG55" s="680"/>
      <c r="DH55" s="679">
        <v>0</v>
      </c>
      <c r="DI55" s="679">
        <v>0</v>
      </c>
      <c r="DJ55" s="679">
        <v>0</v>
      </c>
      <c r="DK55" s="679">
        <v>0</v>
      </c>
      <c r="DL55" s="679">
        <v>0</v>
      </c>
      <c r="DM55" s="679">
        <v>0</v>
      </c>
      <c r="DN55" s="679">
        <v>0</v>
      </c>
      <c r="DO55" s="679">
        <v>31240000</v>
      </c>
      <c r="DP55" s="679">
        <v>0</v>
      </c>
      <c r="DQ55" s="679">
        <v>0</v>
      </c>
      <c r="DR55" s="679">
        <v>0</v>
      </c>
      <c r="DS55" s="679">
        <v>0</v>
      </c>
      <c r="DT55" s="679">
        <v>0</v>
      </c>
      <c r="DU55" s="679">
        <v>0</v>
      </c>
      <c r="DV55" s="679">
        <v>0</v>
      </c>
      <c r="DW55" s="679">
        <v>0</v>
      </c>
      <c r="DX55" s="679">
        <v>0</v>
      </c>
      <c r="DY55" s="679">
        <v>0</v>
      </c>
      <c r="DZ55" s="679">
        <v>0</v>
      </c>
      <c r="EA55" s="679">
        <v>0</v>
      </c>
      <c r="EB55" s="679">
        <v>0</v>
      </c>
      <c r="EC55" s="679">
        <v>0</v>
      </c>
      <c r="ED55" s="679">
        <v>0</v>
      </c>
      <c r="EE55" s="679">
        <v>0</v>
      </c>
      <c r="EF55" s="679">
        <v>0</v>
      </c>
      <c r="EG55" s="679">
        <v>0</v>
      </c>
      <c r="EH55" s="679">
        <v>0</v>
      </c>
      <c r="EI55" s="679">
        <v>0</v>
      </c>
      <c r="EJ55" s="679">
        <v>0</v>
      </c>
      <c r="EK55" s="679">
        <v>0</v>
      </c>
      <c r="EL55" s="680"/>
      <c r="EM55" s="679">
        <v>0</v>
      </c>
      <c r="EN55" s="679">
        <v>0</v>
      </c>
      <c r="EO55" s="679">
        <v>0</v>
      </c>
      <c r="EP55" s="679">
        <v>0</v>
      </c>
      <c r="EQ55" s="679">
        <v>0</v>
      </c>
      <c r="ER55" s="679">
        <v>0</v>
      </c>
      <c r="ES55" s="679">
        <v>0</v>
      </c>
      <c r="ET55" s="679">
        <v>0</v>
      </c>
      <c r="EU55" s="679">
        <v>0</v>
      </c>
      <c r="EV55" s="679">
        <v>0</v>
      </c>
      <c r="EW55" s="679">
        <v>0</v>
      </c>
      <c r="EX55" s="679">
        <v>0</v>
      </c>
      <c r="EY55" s="679">
        <v>0</v>
      </c>
      <c r="EZ55" s="679">
        <v>0</v>
      </c>
      <c r="FA55" s="679">
        <v>0</v>
      </c>
      <c r="FB55" s="679">
        <v>0</v>
      </c>
      <c r="FC55" s="679">
        <v>0</v>
      </c>
      <c r="FD55" s="679">
        <v>0</v>
      </c>
      <c r="FE55" s="679">
        <v>0</v>
      </c>
      <c r="FF55" s="679">
        <v>0</v>
      </c>
      <c r="FG55" s="679">
        <v>0</v>
      </c>
      <c r="FH55" s="679">
        <v>0</v>
      </c>
      <c r="FI55" s="679">
        <v>0</v>
      </c>
      <c r="FJ55" s="679">
        <v>0</v>
      </c>
      <c r="FK55" s="679">
        <v>0</v>
      </c>
      <c r="FL55" s="679">
        <v>0</v>
      </c>
      <c r="FM55" s="679">
        <v>0</v>
      </c>
      <c r="FN55" s="679">
        <v>0</v>
      </c>
      <c r="FO55" s="679">
        <v>0</v>
      </c>
      <c r="FP55" s="679">
        <v>0</v>
      </c>
    </row>
    <row r="56" spans="1:172" s="687" customFormat="1" x14ac:dyDescent="0.2">
      <c r="A56" s="687">
        <v>53</v>
      </c>
      <c r="B56" s="687" t="s">
        <v>377</v>
      </c>
      <c r="C56" s="687" t="s">
        <v>139</v>
      </c>
      <c r="D56" s="694">
        <v>40544</v>
      </c>
      <c r="E56" s="687">
        <v>579000</v>
      </c>
      <c r="F56" s="687">
        <v>10</v>
      </c>
      <c r="G56" s="693">
        <v>110</v>
      </c>
      <c r="H56" s="690">
        <v>0.01</v>
      </c>
      <c r="I56" s="687">
        <v>0</v>
      </c>
      <c r="J56" s="687">
        <v>1.07</v>
      </c>
      <c r="K56" s="687">
        <v>1.2969999999999999</v>
      </c>
      <c r="L56" s="692">
        <v>-1.2999999999999999E-2</v>
      </c>
      <c r="M56" s="687">
        <v>6</v>
      </c>
      <c r="N56" s="687">
        <v>2000</v>
      </c>
      <c r="O56" s="691">
        <v>0.60499999999999998</v>
      </c>
      <c r="P56" s="689">
        <v>0.81699678962352196</v>
      </c>
      <c r="Q56" s="690">
        <v>4.4872872309257399E-3</v>
      </c>
      <c r="R56" s="690">
        <v>0.53373266278992004</v>
      </c>
      <c r="S56" s="689">
        <v>0</v>
      </c>
      <c r="T56" s="689">
        <v>0</v>
      </c>
      <c r="U56" s="689">
        <v>0</v>
      </c>
      <c r="V56" s="689">
        <v>0</v>
      </c>
      <c r="W56" s="689">
        <v>0.98</v>
      </c>
      <c r="X56" s="689">
        <v>0.98</v>
      </c>
      <c r="Y56" s="689">
        <v>0.98</v>
      </c>
      <c r="Z56" s="689">
        <v>0.98</v>
      </c>
      <c r="AA56" s="689">
        <v>0.98</v>
      </c>
      <c r="AB56" s="689">
        <v>0.98</v>
      </c>
      <c r="AC56" s="689">
        <v>0.98</v>
      </c>
      <c r="AD56" s="689">
        <v>0.98</v>
      </c>
      <c r="AE56" s="689">
        <v>0.98</v>
      </c>
      <c r="AF56" s="689">
        <v>0.98</v>
      </c>
      <c r="AG56" s="689">
        <v>0.98</v>
      </c>
      <c r="AH56" s="689">
        <v>0.98</v>
      </c>
      <c r="AI56" s="689">
        <v>0.98</v>
      </c>
      <c r="AJ56" s="689">
        <v>0.98</v>
      </c>
      <c r="AK56" s="689">
        <v>0.98</v>
      </c>
      <c r="AL56" s="689">
        <v>0.98</v>
      </c>
      <c r="AM56" s="689">
        <v>0.98</v>
      </c>
      <c r="AN56" s="689">
        <v>0.98</v>
      </c>
      <c r="AO56" s="689">
        <v>0.98</v>
      </c>
      <c r="AP56" s="689">
        <v>0.98</v>
      </c>
      <c r="AQ56" s="689">
        <v>0.98</v>
      </c>
      <c r="AR56" s="689">
        <v>0.98</v>
      </c>
      <c r="AS56" s="689">
        <v>0.98</v>
      </c>
      <c r="AT56" s="689">
        <v>0.98</v>
      </c>
      <c r="AU56" s="689">
        <v>0.98</v>
      </c>
      <c r="AV56" s="689">
        <v>0.98</v>
      </c>
      <c r="AW56" s="689"/>
      <c r="AX56" s="689">
        <v>0</v>
      </c>
      <c r="AY56" s="689">
        <v>0</v>
      </c>
      <c r="AZ56" s="689">
        <v>0</v>
      </c>
      <c r="BA56" s="689">
        <v>0</v>
      </c>
      <c r="BB56" s="689">
        <v>0.98</v>
      </c>
      <c r="BC56" s="689">
        <v>0.98</v>
      </c>
      <c r="BD56" s="689">
        <v>0.98</v>
      </c>
      <c r="BE56" s="689">
        <v>0.98</v>
      </c>
      <c r="BF56" s="689">
        <v>0.98</v>
      </c>
      <c r="BG56" s="689">
        <v>0.98</v>
      </c>
      <c r="BH56" s="689">
        <v>0.98</v>
      </c>
      <c r="BI56" s="689">
        <v>0.98</v>
      </c>
      <c r="BJ56" s="689">
        <v>0.98</v>
      </c>
      <c r="BK56" s="689">
        <v>0.98</v>
      </c>
      <c r="BL56" s="689">
        <v>0.98</v>
      </c>
      <c r="BM56" s="689">
        <v>0.98</v>
      </c>
      <c r="BN56" s="689">
        <v>0.98</v>
      </c>
      <c r="BO56" s="689">
        <v>0.98</v>
      </c>
      <c r="BP56" s="689">
        <v>0.98</v>
      </c>
      <c r="BQ56" s="689">
        <v>0.98</v>
      </c>
      <c r="BR56" s="689">
        <v>0.98</v>
      </c>
      <c r="BS56" s="689">
        <v>0.98</v>
      </c>
      <c r="BT56" s="689">
        <v>0.98</v>
      </c>
      <c r="BU56" s="689">
        <v>0.98</v>
      </c>
      <c r="BV56" s="689">
        <v>0.98</v>
      </c>
      <c r="BW56" s="689">
        <v>0.98</v>
      </c>
      <c r="BX56" s="689">
        <v>0.98</v>
      </c>
      <c r="BY56" s="689">
        <v>0.98</v>
      </c>
      <c r="BZ56" s="689">
        <v>0.98</v>
      </c>
      <c r="CA56" s="689">
        <v>0.98</v>
      </c>
      <c r="CB56" s="689"/>
      <c r="CC56" s="689">
        <v>0</v>
      </c>
      <c r="CD56" s="689">
        <v>0</v>
      </c>
      <c r="CE56" s="689">
        <v>0</v>
      </c>
      <c r="CF56" s="689">
        <v>0</v>
      </c>
      <c r="CG56" s="689">
        <v>0.98</v>
      </c>
      <c r="CH56" s="689">
        <v>0.98</v>
      </c>
      <c r="CI56" s="689">
        <v>0.98</v>
      </c>
      <c r="CJ56" s="689">
        <v>0.98</v>
      </c>
      <c r="CK56" s="689">
        <v>0.98</v>
      </c>
      <c r="CL56" s="689">
        <v>0.98</v>
      </c>
      <c r="CM56" s="689">
        <v>0.98</v>
      </c>
      <c r="CN56" s="689">
        <v>0.98</v>
      </c>
      <c r="CO56" s="689">
        <v>0.98</v>
      </c>
      <c r="CP56" s="689">
        <v>0.98</v>
      </c>
      <c r="CQ56" s="689">
        <v>0.98</v>
      </c>
      <c r="CR56" s="689">
        <v>0.98</v>
      </c>
      <c r="CS56" s="689">
        <v>0.98</v>
      </c>
      <c r="CT56" s="689">
        <v>0.98</v>
      </c>
      <c r="CU56" s="689">
        <v>0.98</v>
      </c>
      <c r="CV56" s="689">
        <v>0.98</v>
      </c>
      <c r="CW56" s="689">
        <v>0.98</v>
      </c>
      <c r="CX56" s="689">
        <v>0.98</v>
      </c>
      <c r="CY56" s="689">
        <v>0.98</v>
      </c>
      <c r="CZ56" s="689">
        <v>0.98</v>
      </c>
      <c r="DA56" s="689">
        <v>0.98</v>
      </c>
      <c r="DB56" s="689">
        <v>0.98</v>
      </c>
      <c r="DC56" s="689">
        <v>0.98</v>
      </c>
      <c r="DD56" s="689">
        <v>0.98</v>
      </c>
      <c r="DE56" s="689">
        <v>0.98</v>
      </c>
      <c r="DF56" s="689">
        <v>0.98</v>
      </c>
      <c r="DG56" s="689"/>
      <c r="DH56" s="688">
        <v>0</v>
      </c>
      <c r="DI56" s="688">
        <v>0</v>
      </c>
      <c r="DJ56" s="688">
        <v>0</v>
      </c>
      <c r="DK56" s="688">
        <v>0</v>
      </c>
      <c r="DL56" s="688">
        <v>0</v>
      </c>
      <c r="DM56" s="688">
        <v>3338000</v>
      </c>
      <c r="DN56" s="688">
        <v>3338000</v>
      </c>
      <c r="DO56" s="688">
        <v>3744138</v>
      </c>
      <c r="DP56" s="688">
        <v>3744138</v>
      </c>
      <c r="DQ56" s="688">
        <v>3744138</v>
      </c>
      <c r="DR56" s="688">
        <v>3744138</v>
      </c>
      <c r="DS56" s="688">
        <v>3744138</v>
      </c>
      <c r="DT56" s="688">
        <v>3744138</v>
      </c>
      <c r="DU56" s="688">
        <v>3744138</v>
      </c>
      <c r="DV56" s="688">
        <v>3744138</v>
      </c>
      <c r="DW56" s="688">
        <v>3744138</v>
      </c>
      <c r="DX56" s="688">
        <v>3744138</v>
      </c>
      <c r="DY56" s="688">
        <v>3744138</v>
      </c>
      <c r="DZ56" s="688">
        <v>3744138</v>
      </c>
      <c r="EA56" s="688">
        <v>3744138</v>
      </c>
      <c r="EB56" s="688">
        <v>3744138</v>
      </c>
      <c r="EC56" s="688">
        <v>3744138</v>
      </c>
      <c r="ED56" s="688">
        <v>3744138</v>
      </c>
      <c r="EE56" s="688">
        <v>3744138</v>
      </c>
      <c r="EF56" s="688">
        <v>3744138</v>
      </c>
      <c r="EG56" s="688">
        <v>3744138</v>
      </c>
      <c r="EH56" s="688">
        <v>3744138</v>
      </c>
      <c r="EI56" s="688">
        <v>3744138</v>
      </c>
      <c r="EJ56" s="688">
        <v>3744138</v>
      </c>
      <c r="EK56" s="688">
        <v>3744138</v>
      </c>
      <c r="EL56" s="689"/>
      <c r="EM56" s="688">
        <v>0</v>
      </c>
      <c r="EN56" s="688">
        <v>0</v>
      </c>
      <c r="EO56" s="688">
        <v>0</v>
      </c>
      <c r="EP56" s="688">
        <v>0</v>
      </c>
      <c r="EQ56" s="688">
        <v>0</v>
      </c>
      <c r="ER56" s="688">
        <v>579000</v>
      </c>
      <c r="ES56" s="688">
        <v>521100</v>
      </c>
      <c r="ET56" s="688">
        <v>463200</v>
      </c>
      <c r="EU56" s="688">
        <v>405300</v>
      </c>
      <c r="EV56" s="688">
        <v>347400</v>
      </c>
      <c r="EW56" s="688">
        <v>289500</v>
      </c>
      <c r="EX56" s="688">
        <v>231600</v>
      </c>
      <c r="EY56" s="688">
        <v>173700</v>
      </c>
      <c r="EZ56" s="688">
        <v>115800</v>
      </c>
      <c r="FA56" s="688">
        <v>57900</v>
      </c>
      <c r="FB56" s="688">
        <v>0</v>
      </c>
      <c r="FC56" s="688">
        <v>0</v>
      </c>
      <c r="FD56" s="688">
        <v>0</v>
      </c>
      <c r="FE56" s="688">
        <v>0</v>
      </c>
      <c r="FF56" s="688">
        <v>0</v>
      </c>
      <c r="FG56" s="688">
        <v>0</v>
      </c>
      <c r="FH56" s="688">
        <v>0</v>
      </c>
      <c r="FI56" s="688">
        <v>0</v>
      </c>
      <c r="FJ56" s="688">
        <v>0</v>
      </c>
      <c r="FK56" s="688">
        <v>0</v>
      </c>
      <c r="FL56" s="688">
        <v>0</v>
      </c>
      <c r="FM56" s="688">
        <v>0</v>
      </c>
      <c r="FN56" s="688">
        <v>0</v>
      </c>
      <c r="FO56" s="688">
        <v>0</v>
      </c>
      <c r="FP56" s="688">
        <v>0</v>
      </c>
    </row>
    <row r="57" spans="1:172" s="687" customFormat="1" x14ac:dyDescent="0.2">
      <c r="A57" s="687">
        <v>54</v>
      </c>
      <c r="B57" s="687" t="s">
        <v>378</v>
      </c>
      <c r="C57" s="687" t="s">
        <v>140</v>
      </c>
      <c r="D57" s="694">
        <v>41275</v>
      </c>
      <c r="E57" s="687">
        <v>0</v>
      </c>
      <c r="F57" s="687">
        <v>10</v>
      </c>
      <c r="G57" s="693">
        <v>110</v>
      </c>
      <c r="H57" s="690">
        <v>8.9999999999999993E-3</v>
      </c>
      <c r="I57" s="687">
        <v>0</v>
      </c>
      <c r="J57" s="687">
        <v>1.07</v>
      </c>
      <c r="K57" s="687">
        <v>1.2969999999999999</v>
      </c>
      <c r="L57" s="692">
        <v>-1.2999999999999999E-2</v>
      </c>
      <c r="M57" s="687">
        <v>6</v>
      </c>
      <c r="N57" s="687">
        <v>2000</v>
      </c>
      <c r="O57" s="691">
        <v>0.60499999999999998</v>
      </c>
      <c r="P57" s="689">
        <v>0.82317181332512501</v>
      </c>
      <c r="Q57" s="690">
        <v>8.4691500959173105E-3</v>
      </c>
      <c r="R57" s="690">
        <v>0.380110922595712</v>
      </c>
      <c r="S57" s="689">
        <v>0</v>
      </c>
      <c r="T57" s="689">
        <v>0</v>
      </c>
      <c r="U57" s="689">
        <v>0</v>
      </c>
      <c r="V57" s="689">
        <v>0</v>
      </c>
      <c r="W57" s="689">
        <v>0</v>
      </c>
      <c r="X57" s="689">
        <v>0</v>
      </c>
      <c r="Y57" s="689">
        <v>0</v>
      </c>
      <c r="Z57" s="689">
        <v>0.97199999999999998</v>
      </c>
      <c r="AA57" s="689">
        <v>0.98499999999999999</v>
      </c>
      <c r="AB57" s="689">
        <v>0.98499999999999999</v>
      </c>
      <c r="AC57" s="689">
        <v>0.98499999999999999</v>
      </c>
      <c r="AD57" s="689">
        <v>0.98499999999999999</v>
      </c>
      <c r="AE57" s="689">
        <v>0.98499999999999999</v>
      </c>
      <c r="AF57" s="689">
        <v>0.98499999999999999</v>
      </c>
      <c r="AG57" s="689">
        <v>0.98499999999999999</v>
      </c>
      <c r="AH57" s="689">
        <v>0.98499999999999999</v>
      </c>
      <c r="AI57" s="689">
        <v>0.98499999999999999</v>
      </c>
      <c r="AJ57" s="689">
        <v>0.98499999999999999</v>
      </c>
      <c r="AK57" s="689">
        <v>0.98499999999999999</v>
      </c>
      <c r="AL57" s="689">
        <v>0.98499999999999999</v>
      </c>
      <c r="AM57" s="689">
        <v>0.98499999999999999</v>
      </c>
      <c r="AN57" s="689">
        <v>0.98499999999999999</v>
      </c>
      <c r="AO57" s="689">
        <v>0.98499999999999999</v>
      </c>
      <c r="AP57" s="689">
        <v>0.98499999999999999</v>
      </c>
      <c r="AQ57" s="689">
        <v>0.98499999999999999</v>
      </c>
      <c r="AR57" s="689">
        <v>0.98499999999999999</v>
      </c>
      <c r="AS57" s="689">
        <v>0.98499999999999999</v>
      </c>
      <c r="AT57" s="689">
        <v>0.98499999999999999</v>
      </c>
      <c r="AU57" s="689">
        <v>0.98499999999999999</v>
      </c>
      <c r="AV57" s="689">
        <v>0.98499999999999999</v>
      </c>
      <c r="AW57" s="689"/>
      <c r="AX57" s="689">
        <v>0</v>
      </c>
      <c r="AY57" s="689">
        <v>0</v>
      </c>
      <c r="AZ57" s="689">
        <v>0</v>
      </c>
      <c r="BA57" s="689">
        <v>0</v>
      </c>
      <c r="BB57" s="689">
        <v>0</v>
      </c>
      <c r="BC57" s="689">
        <v>0</v>
      </c>
      <c r="BD57" s="689">
        <v>0</v>
      </c>
      <c r="BE57" s="689">
        <v>0.97199999999999998</v>
      </c>
      <c r="BF57" s="689">
        <v>0.98499999999999999</v>
      </c>
      <c r="BG57" s="689">
        <v>0.98499999999999999</v>
      </c>
      <c r="BH57" s="689">
        <v>0.98499999999999999</v>
      </c>
      <c r="BI57" s="689">
        <v>0.98499999999999999</v>
      </c>
      <c r="BJ57" s="689">
        <v>0.98499999999999999</v>
      </c>
      <c r="BK57" s="689">
        <v>0.98499999999999999</v>
      </c>
      <c r="BL57" s="689">
        <v>0.98499999999999999</v>
      </c>
      <c r="BM57" s="689">
        <v>0.98499999999999999</v>
      </c>
      <c r="BN57" s="689">
        <v>0.98499999999999999</v>
      </c>
      <c r="BO57" s="689">
        <v>0.98499999999999999</v>
      </c>
      <c r="BP57" s="689">
        <v>0.98499999999999999</v>
      </c>
      <c r="BQ57" s="689">
        <v>0.98499999999999999</v>
      </c>
      <c r="BR57" s="689">
        <v>0.98499999999999999</v>
      </c>
      <c r="BS57" s="689">
        <v>0.98499999999999999</v>
      </c>
      <c r="BT57" s="689">
        <v>0.98499999999999999</v>
      </c>
      <c r="BU57" s="689">
        <v>0.98499999999999999</v>
      </c>
      <c r="BV57" s="689">
        <v>0.98499999999999999</v>
      </c>
      <c r="BW57" s="689">
        <v>0.98499999999999999</v>
      </c>
      <c r="BX57" s="689">
        <v>0.98499999999999999</v>
      </c>
      <c r="BY57" s="689">
        <v>0.98499999999999999</v>
      </c>
      <c r="BZ57" s="689">
        <v>0.98499999999999999</v>
      </c>
      <c r="CA57" s="689">
        <v>0.98499999999999999</v>
      </c>
      <c r="CB57" s="689"/>
      <c r="CC57" s="689">
        <v>0</v>
      </c>
      <c r="CD57" s="689">
        <v>0</v>
      </c>
      <c r="CE57" s="689">
        <v>0</v>
      </c>
      <c r="CF57" s="689">
        <v>0</v>
      </c>
      <c r="CG57" s="689">
        <v>0</v>
      </c>
      <c r="CH57" s="689">
        <v>0</v>
      </c>
      <c r="CI57" s="689">
        <v>0</v>
      </c>
      <c r="CJ57" s="689">
        <v>0.97199999999999998</v>
      </c>
      <c r="CK57" s="689">
        <v>0.98499999999999999</v>
      </c>
      <c r="CL57" s="689">
        <v>0.98499999999999999</v>
      </c>
      <c r="CM57" s="689">
        <v>0.98499999999999999</v>
      </c>
      <c r="CN57" s="689">
        <v>0.98499999999999999</v>
      </c>
      <c r="CO57" s="689">
        <v>0.98499999999999999</v>
      </c>
      <c r="CP57" s="689">
        <v>0.98499999999999999</v>
      </c>
      <c r="CQ57" s="689">
        <v>0.98499999999999999</v>
      </c>
      <c r="CR57" s="689">
        <v>0.98499999999999999</v>
      </c>
      <c r="CS57" s="689">
        <v>0.98499999999999999</v>
      </c>
      <c r="CT57" s="689">
        <v>0.98499999999999999</v>
      </c>
      <c r="CU57" s="689">
        <v>0.98499999999999999</v>
      </c>
      <c r="CV57" s="689">
        <v>0.98499999999999999</v>
      </c>
      <c r="CW57" s="689">
        <v>0.98499999999999999</v>
      </c>
      <c r="CX57" s="689">
        <v>0.98499999999999999</v>
      </c>
      <c r="CY57" s="689">
        <v>0.98499999999999999</v>
      </c>
      <c r="CZ57" s="689">
        <v>0.98499999999999999</v>
      </c>
      <c r="DA57" s="689">
        <v>0.98499999999999999</v>
      </c>
      <c r="DB57" s="689">
        <v>0.98499999999999999</v>
      </c>
      <c r="DC57" s="689">
        <v>0.98499999999999999</v>
      </c>
      <c r="DD57" s="689">
        <v>0.98499999999999999</v>
      </c>
      <c r="DE57" s="689">
        <v>0.98499999999999999</v>
      </c>
      <c r="DF57" s="689">
        <v>0.98499999999999999</v>
      </c>
      <c r="DG57" s="689"/>
      <c r="DH57" s="688">
        <v>0</v>
      </c>
      <c r="DI57" s="688">
        <v>0</v>
      </c>
      <c r="DJ57" s="688">
        <v>0</v>
      </c>
      <c r="DK57" s="688">
        <v>0</v>
      </c>
      <c r="DL57" s="688">
        <v>0</v>
      </c>
      <c r="DM57" s="688">
        <v>0</v>
      </c>
      <c r="DN57" s="688">
        <v>0</v>
      </c>
      <c r="DO57" s="688">
        <v>3744138</v>
      </c>
      <c r="DP57" s="688">
        <v>3744138</v>
      </c>
      <c r="DQ57" s="688">
        <v>3744138</v>
      </c>
      <c r="DR57" s="688">
        <v>3744138</v>
      </c>
      <c r="DS57" s="688">
        <v>3744138</v>
      </c>
      <c r="DT57" s="688">
        <v>3744138</v>
      </c>
      <c r="DU57" s="688">
        <v>3744138</v>
      </c>
      <c r="DV57" s="688">
        <v>3744138</v>
      </c>
      <c r="DW57" s="688">
        <v>3744138</v>
      </c>
      <c r="DX57" s="688">
        <v>3744138</v>
      </c>
      <c r="DY57" s="688">
        <v>3744138</v>
      </c>
      <c r="DZ57" s="688">
        <v>3744138</v>
      </c>
      <c r="EA57" s="688">
        <v>3744138</v>
      </c>
      <c r="EB57" s="688">
        <v>3744138</v>
      </c>
      <c r="EC57" s="688">
        <v>3744138</v>
      </c>
      <c r="ED57" s="688">
        <v>3744138</v>
      </c>
      <c r="EE57" s="688">
        <v>3744138</v>
      </c>
      <c r="EF57" s="688">
        <v>3744138</v>
      </c>
      <c r="EG57" s="688">
        <v>3744138</v>
      </c>
      <c r="EH57" s="688">
        <v>3744138</v>
      </c>
      <c r="EI57" s="688">
        <v>3744138</v>
      </c>
      <c r="EJ57" s="688">
        <v>3744138</v>
      </c>
      <c r="EK57" s="688">
        <v>3744138</v>
      </c>
      <c r="EL57" s="689"/>
      <c r="EM57" s="688">
        <v>0</v>
      </c>
      <c r="EN57" s="688">
        <v>0</v>
      </c>
      <c r="EO57" s="688">
        <v>0</v>
      </c>
      <c r="EP57" s="688">
        <v>0</v>
      </c>
      <c r="EQ57" s="688">
        <v>0</v>
      </c>
      <c r="ER57" s="688">
        <v>0</v>
      </c>
      <c r="ES57" s="688">
        <v>0</v>
      </c>
      <c r="ET57" s="688">
        <v>0</v>
      </c>
      <c r="EU57" s="688">
        <v>0</v>
      </c>
      <c r="EV57" s="688">
        <v>0</v>
      </c>
      <c r="EW57" s="688">
        <v>0</v>
      </c>
      <c r="EX57" s="688">
        <v>0</v>
      </c>
      <c r="EY57" s="688">
        <v>0</v>
      </c>
      <c r="EZ57" s="688">
        <v>0</v>
      </c>
      <c r="FA57" s="688">
        <v>0</v>
      </c>
      <c r="FB57" s="688">
        <v>0</v>
      </c>
      <c r="FC57" s="688">
        <v>0</v>
      </c>
      <c r="FD57" s="688">
        <v>0</v>
      </c>
      <c r="FE57" s="688">
        <v>0</v>
      </c>
      <c r="FF57" s="688">
        <v>0</v>
      </c>
      <c r="FG57" s="688">
        <v>0</v>
      </c>
      <c r="FH57" s="688">
        <v>0</v>
      </c>
      <c r="FI57" s="688">
        <v>0</v>
      </c>
      <c r="FJ57" s="688">
        <v>0</v>
      </c>
      <c r="FK57" s="688">
        <v>0</v>
      </c>
      <c r="FL57" s="688">
        <v>0</v>
      </c>
      <c r="FM57" s="688">
        <v>0</v>
      </c>
      <c r="FN57" s="688">
        <v>0</v>
      </c>
      <c r="FO57" s="688">
        <v>0</v>
      </c>
      <c r="FP57" s="688">
        <v>0</v>
      </c>
    </row>
    <row r="58" spans="1:172" s="687" customFormat="1" x14ac:dyDescent="0.2">
      <c r="A58" s="687">
        <v>55</v>
      </c>
      <c r="B58" s="687" t="s">
        <v>380</v>
      </c>
      <c r="C58" s="687" t="s">
        <v>572</v>
      </c>
      <c r="D58" s="694">
        <v>41306</v>
      </c>
      <c r="E58" s="687">
        <v>0</v>
      </c>
      <c r="F58" s="687">
        <v>3</v>
      </c>
      <c r="G58" s="693">
        <v>9.9</v>
      </c>
      <c r="H58" s="690">
        <v>3.8999999999999999E-4</v>
      </c>
      <c r="I58" s="687">
        <v>0</v>
      </c>
      <c r="J58" s="687">
        <v>1.0469999999999999</v>
      </c>
      <c r="K58" s="687">
        <v>1.36</v>
      </c>
      <c r="L58" s="692">
        <v>-2.1000000000000001E-2</v>
      </c>
      <c r="M58" s="687">
        <v>9</v>
      </c>
      <c r="N58" s="687">
        <v>2000</v>
      </c>
      <c r="O58" s="691">
        <v>0.57499999999999996</v>
      </c>
      <c r="P58" s="689">
        <v>0.53826089410404598</v>
      </c>
      <c r="Q58" s="690">
        <v>6.8023432555759603E-3</v>
      </c>
      <c r="R58" s="690">
        <v>0.32058750898876398</v>
      </c>
      <c r="S58" s="689">
        <v>0</v>
      </c>
      <c r="T58" s="689">
        <v>0</v>
      </c>
      <c r="U58" s="689">
        <v>0</v>
      </c>
      <c r="V58" s="689">
        <v>0</v>
      </c>
      <c r="W58" s="689">
        <v>0</v>
      </c>
      <c r="X58" s="689">
        <v>0</v>
      </c>
      <c r="Y58" s="689">
        <v>0</v>
      </c>
      <c r="Z58" s="689">
        <v>0.9</v>
      </c>
      <c r="AA58" s="689">
        <v>0.9</v>
      </c>
      <c r="AB58" s="689">
        <v>0.9</v>
      </c>
      <c r="AC58" s="689">
        <v>0.9</v>
      </c>
      <c r="AD58" s="689">
        <v>0.9</v>
      </c>
      <c r="AE58" s="689">
        <v>0.9</v>
      </c>
      <c r="AF58" s="689">
        <v>0.9</v>
      </c>
      <c r="AG58" s="689">
        <v>0.9</v>
      </c>
      <c r="AH58" s="689">
        <v>0.9</v>
      </c>
      <c r="AI58" s="689">
        <v>0.9</v>
      </c>
      <c r="AJ58" s="689">
        <v>0.9</v>
      </c>
      <c r="AK58" s="689">
        <v>0.9</v>
      </c>
      <c r="AL58" s="689">
        <v>0.9</v>
      </c>
      <c r="AM58" s="689">
        <v>0.9</v>
      </c>
      <c r="AN58" s="689">
        <v>0.9</v>
      </c>
      <c r="AO58" s="689">
        <v>0.9</v>
      </c>
      <c r="AP58" s="689">
        <v>0.9</v>
      </c>
      <c r="AQ58" s="689">
        <v>0.9</v>
      </c>
      <c r="AR58" s="689">
        <v>0.9</v>
      </c>
      <c r="AS58" s="689">
        <v>0.9</v>
      </c>
      <c r="AT58" s="689">
        <v>0.9</v>
      </c>
      <c r="AU58" s="689">
        <v>0.9</v>
      </c>
      <c r="AV58" s="689">
        <v>0.9</v>
      </c>
      <c r="AW58" s="689"/>
      <c r="AX58" s="689">
        <v>0</v>
      </c>
      <c r="AY58" s="689">
        <v>0</v>
      </c>
      <c r="AZ58" s="689">
        <v>0</v>
      </c>
      <c r="BA58" s="689">
        <v>0</v>
      </c>
      <c r="BB58" s="689">
        <v>0</v>
      </c>
      <c r="BC58" s="689">
        <v>0</v>
      </c>
      <c r="BD58" s="689">
        <v>0</v>
      </c>
      <c r="BE58" s="689">
        <v>0.9</v>
      </c>
      <c r="BF58" s="689">
        <v>0.9</v>
      </c>
      <c r="BG58" s="689">
        <v>0.9</v>
      </c>
      <c r="BH58" s="689">
        <v>0.9</v>
      </c>
      <c r="BI58" s="689">
        <v>0.9</v>
      </c>
      <c r="BJ58" s="689">
        <v>0.9</v>
      </c>
      <c r="BK58" s="689">
        <v>0.9</v>
      </c>
      <c r="BL58" s="689">
        <v>0.9</v>
      </c>
      <c r="BM58" s="689">
        <v>0.9</v>
      </c>
      <c r="BN58" s="689">
        <v>0.9</v>
      </c>
      <c r="BO58" s="689">
        <v>0.9</v>
      </c>
      <c r="BP58" s="689">
        <v>0.9</v>
      </c>
      <c r="BQ58" s="689">
        <v>0.9</v>
      </c>
      <c r="BR58" s="689">
        <v>0.9</v>
      </c>
      <c r="BS58" s="689">
        <v>0.9</v>
      </c>
      <c r="BT58" s="689">
        <v>0.9</v>
      </c>
      <c r="BU58" s="689">
        <v>0.9</v>
      </c>
      <c r="BV58" s="689">
        <v>0.9</v>
      </c>
      <c r="BW58" s="689">
        <v>0.9</v>
      </c>
      <c r="BX58" s="689">
        <v>0.9</v>
      </c>
      <c r="BY58" s="689">
        <v>0.9</v>
      </c>
      <c r="BZ58" s="689">
        <v>0.9</v>
      </c>
      <c r="CA58" s="689">
        <v>0.9</v>
      </c>
      <c r="CB58" s="689"/>
      <c r="CC58" s="689">
        <v>0</v>
      </c>
      <c r="CD58" s="689">
        <v>0</v>
      </c>
      <c r="CE58" s="689">
        <v>0</v>
      </c>
      <c r="CF58" s="689">
        <v>0</v>
      </c>
      <c r="CG58" s="689">
        <v>0</v>
      </c>
      <c r="CH58" s="689">
        <v>0</v>
      </c>
      <c r="CI58" s="689">
        <v>0</v>
      </c>
      <c r="CJ58" s="689">
        <v>0.9</v>
      </c>
      <c r="CK58" s="689">
        <v>0.9</v>
      </c>
      <c r="CL58" s="689">
        <v>0.9</v>
      </c>
      <c r="CM58" s="689">
        <v>0.9</v>
      </c>
      <c r="CN58" s="689">
        <v>0.9</v>
      </c>
      <c r="CO58" s="689">
        <v>0.9</v>
      </c>
      <c r="CP58" s="689">
        <v>0.9</v>
      </c>
      <c r="CQ58" s="689">
        <v>0.9</v>
      </c>
      <c r="CR58" s="689">
        <v>0.9</v>
      </c>
      <c r="CS58" s="689">
        <v>0.9</v>
      </c>
      <c r="CT58" s="689">
        <v>0.9</v>
      </c>
      <c r="CU58" s="689">
        <v>0.9</v>
      </c>
      <c r="CV58" s="689">
        <v>0.9</v>
      </c>
      <c r="CW58" s="689">
        <v>0.9</v>
      </c>
      <c r="CX58" s="689">
        <v>0.9</v>
      </c>
      <c r="CY58" s="689">
        <v>0.9</v>
      </c>
      <c r="CZ58" s="689">
        <v>0.9</v>
      </c>
      <c r="DA58" s="689">
        <v>0.9</v>
      </c>
      <c r="DB58" s="689">
        <v>0.9</v>
      </c>
      <c r="DC58" s="689">
        <v>0.9</v>
      </c>
      <c r="DD58" s="689">
        <v>0.9</v>
      </c>
      <c r="DE58" s="689">
        <v>0.9</v>
      </c>
      <c r="DF58" s="689">
        <v>0.9</v>
      </c>
      <c r="DG58" s="689"/>
      <c r="DH58" s="688">
        <v>0</v>
      </c>
      <c r="DI58" s="688">
        <v>0</v>
      </c>
      <c r="DJ58" s="688">
        <v>0</v>
      </c>
      <c r="DK58" s="688">
        <v>0</v>
      </c>
      <c r="DL58" s="688">
        <v>0</v>
      </c>
      <c r="DM58" s="688">
        <v>0</v>
      </c>
      <c r="DN58" s="688">
        <v>0</v>
      </c>
      <c r="DO58" s="688">
        <v>43766906</v>
      </c>
      <c r="DP58" s="688">
        <v>43766906</v>
      </c>
      <c r="DQ58" s="688">
        <v>43766906</v>
      </c>
      <c r="DR58" s="688">
        <v>43766906</v>
      </c>
      <c r="DS58" s="688">
        <v>43766906</v>
      </c>
      <c r="DT58" s="688">
        <v>43766906</v>
      </c>
      <c r="DU58" s="688">
        <v>43766906</v>
      </c>
      <c r="DV58" s="688">
        <v>43766906</v>
      </c>
      <c r="DW58" s="688">
        <v>43766906</v>
      </c>
      <c r="DX58" s="688">
        <v>43766906</v>
      </c>
      <c r="DY58" s="688">
        <v>43766906</v>
      </c>
      <c r="DZ58" s="688">
        <v>43766906</v>
      </c>
      <c r="EA58" s="688">
        <v>43766906</v>
      </c>
      <c r="EB58" s="688">
        <v>43766906</v>
      </c>
      <c r="EC58" s="688">
        <v>43766906</v>
      </c>
      <c r="ED58" s="688">
        <v>43766906</v>
      </c>
      <c r="EE58" s="688">
        <v>43766906</v>
      </c>
      <c r="EF58" s="688">
        <v>43766906</v>
      </c>
      <c r="EG58" s="688">
        <v>43766906</v>
      </c>
      <c r="EH58" s="688">
        <v>43766906</v>
      </c>
      <c r="EI58" s="688">
        <v>43766906</v>
      </c>
      <c r="EJ58" s="688">
        <v>43766906</v>
      </c>
      <c r="EK58" s="688">
        <v>43766906</v>
      </c>
      <c r="EL58" s="689"/>
      <c r="EM58" s="688">
        <v>0</v>
      </c>
      <c r="EN58" s="688">
        <v>0</v>
      </c>
      <c r="EO58" s="688">
        <v>0</v>
      </c>
      <c r="EP58" s="688">
        <v>0</v>
      </c>
      <c r="EQ58" s="688">
        <v>0</v>
      </c>
      <c r="ER58" s="688">
        <v>0</v>
      </c>
      <c r="ES58" s="688">
        <v>0</v>
      </c>
      <c r="ET58" s="688">
        <v>0</v>
      </c>
      <c r="EU58" s="688">
        <v>0</v>
      </c>
      <c r="EV58" s="688">
        <v>0</v>
      </c>
      <c r="EW58" s="688">
        <v>0</v>
      </c>
      <c r="EX58" s="688">
        <v>0</v>
      </c>
      <c r="EY58" s="688">
        <v>0</v>
      </c>
      <c r="EZ58" s="688">
        <v>0</v>
      </c>
      <c r="FA58" s="688">
        <v>0</v>
      </c>
      <c r="FB58" s="688">
        <v>0</v>
      </c>
      <c r="FC58" s="688">
        <v>0</v>
      </c>
      <c r="FD58" s="688">
        <v>0</v>
      </c>
      <c r="FE58" s="688">
        <v>0</v>
      </c>
      <c r="FF58" s="688">
        <v>0</v>
      </c>
      <c r="FG58" s="688">
        <v>0</v>
      </c>
      <c r="FH58" s="688">
        <v>0</v>
      </c>
      <c r="FI58" s="688">
        <v>0</v>
      </c>
      <c r="FJ58" s="688">
        <v>0</v>
      </c>
      <c r="FK58" s="688">
        <v>0</v>
      </c>
      <c r="FL58" s="688">
        <v>0</v>
      </c>
      <c r="FM58" s="688">
        <v>0</v>
      </c>
      <c r="FN58" s="688">
        <v>0</v>
      </c>
      <c r="FO58" s="688">
        <v>0</v>
      </c>
      <c r="FP58" s="688">
        <v>0</v>
      </c>
    </row>
    <row r="59" spans="1:172" s="687" customFormat="1" x14ac:dyDescent="0.2">
      <c r="A59" s="687">
        <v>56</v>
      </c>
      <c r="B59" s="687" t="s">
        <v>576</v>
      </c>
      <c r="C59" s="687" t="s">
        <v>573</v>
      </c>
      <c r="D59" s="694">
        <v>41640</v>
      </c>
      <c r="E59" s="687">
        <v>0</v>
      </c>
      <c r="F59" s="687">
        <v>4</v>
      </c>
      <c r="G59" s="693">
        <v>0</v>
      </c>
      <c r="H59" s="700">
        <v>1.4092105263157895E-3</v>
      </c>
      <c r="I59" s="687">
        <v>0</v>
      </c>
      <c r="J59" s="687">
        <v>1.0469999999999999</v>
      </c>
      <c r="K59" s="687">
        <v>1.36</v>
      </c>
      <c r="L59" s="692">
        <v>-2.1000000000000001E-2</v>
      </c>
      <c r="M59" s="687">
        <v>9</v>
      </c>
      <c r="N59" s="687">
        <v>2000</v>
      </c>
      <c r="O59" s="691">
        <v>0.57499999999999996</v>
      </c>
      <c r="P59" s="689">
        <v>0.604557496917705</v>
      </c>
      <c r="Q59" s="690">
        <v>1.20025934402262E-2</v>
      </c>
      <c r="R59" s="690">
        <v>0.24148430402136059</v>
      </c>
      <c r="S59" s="689">
        <v>0</v>
      </c>
      <c r="T59" s="689">
        <v>0</v>
      </c>
      <c r="U59" s="689">
        <v>0</v>
      </c>
      <c r="V59" s="689">
        <v>0</v>
      </c>
      <c r="W59" s="689">
        <v>0</v>
      </c>
      <c r="X59" s="689">
        <v>0</v>
      </c>
      <c r="Y59" s="689">
        <v>0</v>
      </c>
      <c r="Z59" s="689">
        <v>0.88</v>
      </c>
      <c r="AA59" s="689">
        <v>0.88</v>
      </c>
      <c r="AB59" s="689">
        <v>0.88</v>
      </c>
      <c r="AC59" s="689">
        <v>0.88</v>
      </c>
      <c r="AD59" s="689">
        <v>0.88</v>
      </c>
      <c r="AE59" s="689">
        <v>0.88</v>
      </c>
      <c r="AF59" s="689">
        <v>0.88</v>
      </c>
      <c r="AG59" s="689">
        <v>0.88</v>
      </c>
      <c r="AH59" s="689">
        <v>0.88</v>
      </c>
      <c r="AI59" s="689">
        <v>0.88</v>
      </c>
      <c r="AJ59" s="689">
        <v>0.88</v>
      </c>
      <c r="AK59" s="689">
        <v>0.88</v>
      </c>
      <c r="AL59" s="689">
        <v>0.88</v>
      </c>
      <c r="AM59" s="689">
        <v>0.88</v>
      </c>
      <c r="AN59" s="689">
        <v>0.88</v>
      </c>
      <c r="AO59" s="689">
        <v>0.88</v>
      </c>
      <c r="AP59" s="689">
        <v>0.88</v>
      </c>
      <c r="AQ59" s="689">
        <v>0.88</v>
      </c>
      <c r="AR59" s="689">
        <v>0.88</v>
      </c>
      <c r="AS59" s="689">
        <v>0.88</v>
      </c>
      <c r="AT59" s="689">
        <v>0.88</v>
      </c>
      <c r="AU59" s="689">
        <v>0.88</v>
      </c>
      <c r="AV59" s="689">
        <v>0.88</v>
      </c>
      <c r="AW59" s="689"/>
      <c r="AX59" s="689">
        <v>0</v>
      </c>
      <c r="AY59" s="689">
        <v>0</v>
      </c>
      <c r="AZ59" s="689">
        <v>0</v>
      </c>
      <c r="BA59" s="689">
        <v>0</v>
      </c>
      <c r="BB59" s="689">
        <v>0</v>
      </c>
      <c r="BC59" s="689">
        <v>0</v>
      </c>
      <c r="BD59" s="689">
        <v>0</v>
      </c>
      <c r="BE59" s="689">
        <v>0.88</v>
      </c>
      <c r="BF59" s="689">
        <v>0.88</v>
      </c>
      <c r="BG59" s="689">
        <v>0.88</v>
      </c>
      <c r="BH59" s="689">
        <v>0.88</v>
      </c>
      <c r="BI59" s="689">
        <v>0.88</v>
      </c>
      <c r="BJ59" s="689">
        <v>0.88</v>
      </c>
      <c r="BK59" s="689">
        <v>0.88</v>
      </c>
      <c r="BL59" s="689">
        <v>0.88</v>
      </c>
      <c r="BM59" s="689">
        <v>0.88</v>
      </c>
      <c r="BN59" s="689">
        <v>0.88</v>
      </c>
      <c r="BO59" s="689">
        <v>0.88</v>
      </c>
      <c r="BP59" s="689">
        <v>0.88</v>
      </c>
      <c r="BQ59" s="689">
        <v>0.88</v>
      </c>
      <c r="BR59" s="689">
        <v>0.88</v>
      </c>
      <c r="BS59" s="689">
        <v>0.88</v>
      </c>
      <c r="BT59" s="689">
        <v>0.88</v>
      </c>
      <c r="BU59" s="689">
        <v>0.88</v>
      </c>
      <c r="BV59" s="689">
        <v>0.88</v>
      </c>
      <c r="BW59" s="689">
        <v>0.88</v>
      </c>
      <c r="BX59" s="689">
        <v>0.88</v>
      </c>
      <c r="BY59" s="689">
        <v>0.88</v>
      </c>
      <c r="BZ59" s="689">
        <v>0.88</v>
      </c>
      <c r="CA59" s="689">
        <v>0.88</v>
      </c>
      <c r="CB59" s="689"/>
      <c r="CC59" s="689">
        <v>0</v>
      </c>
      <c r="CD59" s="689">
        <v>0</v>
      </c>
      <c r="CE59" s="689">
        <v>0</v>
      </c>
      <c r="CF59" s="689">
        <v>0</v>
      </c>
      <c r="CG59" s="689">
        <v>0</v>
      </c>
      <c r="CH59" s="689">
        <v>0</v>
      </c>
      <c r="CI59" s="689">
        <v>0</v>
      </c>
      <c r="CJ59" s="689">
        <v>0.88</v>
      </c>
      <c r="CK59" s="689">
        <v>0.88</v>
      </c>
      <c r="CL59" s="689">
        <v>0.88</v>
      </c>
      <c r="CM59" s="689">
        <v>0.88</v>
      </c>
      <c r="CN59" s="689">
        <v>0.88</v>
      </c>
      <c r="CO59" s="689">
        <v>0.88</v>
      </c>
      <c r="CP59" s="689">
        <v>0.88</v>
      </c>
      <c r="CQ59" s="689">
        <v>0.88</v>
      </c>
      <c r="CR59" s="689">
        <v>0.88</v>
      </c>
      <c r="CS59" s="689">
        <v>0.88</v>
      </c>
      <c r="CT59" s="689">
        <v>0.88</v>
      </c>
      <c r="CU59" s="689">
        <v>0.88</v>
      </c>
      <c r="CV59" s="689">
        <v>0.88</v>
      </c>
      <c r="CW59" s="689">
        <v>0.88</v>
      </c>
      <c r="CX59" s="689">
        <v>0.88</v>
      </c>
      <c r="CY59" s="689">
        <v>0.88</v>
      </c>
      <c r="CZ59" s="689">
        <v>0.88</v>
      </c>
      <c r="DA59" s="689">
        <v>0.88</v>
      </c>
      <c r="DB59" s="689">
        <v>0.88</v>
      </c>
      <c r="DC59" s="689">
        <v>0.88</v>
      </c>
      <c r="DD59" s="689">
        <v>0.88</v>
      </c>
      <c r="DE59" s="689">
        <v>0.88</v>
      </c>
      <c r="DF59" s="689">
        <v>0.88</v>
      </c>
      <c r="DG59" s="689"/>
      <c r="DH59" s="688">
        <v>0</v>
      </c>
      <c r="DI59" s="688">
        <v>0</v>
      </c>
      <c r="DJ59" s="688">
        <v>0</v>
      </c>
      <c r="DK59" s="688">
        <v>0</v>
      </c>
      <c r="DL59" s="688">
        <v>0</v>
      </c>
      <c r="DM59" s="688">
        <v>0</v>
      </c>
      <c r="DN59" s="688">
        <v>0</v>
      </c>
      <c r="DO59" s="688">
        <v>2400000</v>
      </c>
      <c r="DP59" s="688">
        <v>5197800</v>
      </c>
      <c r="DQ59" s="688">
        <v>5197800</v>
      </c>
      <c r="DR59" s="688">
        <v>5197800</v>
      </c>
      <c r="DS59" s="688">
        <v>5197800</v>
      </c>
      <c r="DT59" s="688">
        <v>5197800</v>
      </c>
      <c r="DU59" s="688">
        <v>5197800</v>
      </c>
      <c r="DV59" s="688">
        <v>5197800</v>
      </c>
      <c r="DW59" s="688">
        <v>5197800</v>
      </c>
      <c r="DX59" s="688">
        <v>5197800</v>
      </c>
      <c r="DY59" s="688">
        <v>5197800</v>
      </c>
      <c r="DZ59" s="688">
        <v>5197800</v>
      </c>
      <c r="EA59" s="688">
        <v>5197800</v>
      </c>
      <c r="EB59" s="688">
        <v>5197800</v>
      </c>
      <c r="EC59" s="688">
        <v>5197800</v>
      </c>
      <c r="ED59" s="688">
        <v>5197800</v>
      </c>
      <c r="EE59" s="688">
        <v>5197800</v>
      </c>
      <c r="EF59" s="688">
        <v>5197800</v>
      </c>
      <c r="EG59" s="688">
        <v>5197800</v>
      </c>
      <c r="EH59" s="688">
        <v>5197800</v>
      </c>
      <c r="EI59" s="688">
        <v>5197800</v>
      </c>
      <c r="EJ59" s="688">
        <v>5197800</v>
      </c>
      <c r="EK59" s="688">
        <v>5197800</v>
      </c>
      <c r="EL59" s="689"/>
      <c r="EM59" s="688">
        <v>0</v>
      </c>
      <c r="EN59" s="688">
        <v>0</v>
      </c>
      <c r="EO59" s="688">
        <v>0</v>
      </c>
      <c r="EP59" s="688">
        <v>0</v>
      </c>
      <c r="EQ59" s="688">
        <v>0</v>
      </c>
      <c r="ER59" s="688">
        <v>0</v>
      </c>
      <c r="ES59" s="688">
        <v>0</v>
      </c>
      <c r="ET59" s="688">
        <v>0</v>
      </c>
      <c r="EU59" s="688">
        <v>0</v>
      </c>
      <c r="EV59" s="688">
        <v>0</v>
      </c>
      <c r="EW59" s="688">
        <v>0</v>
      </c>
      <c r="EX59" s="688">
        <v>0</v>
      </c>
      <c r="EY59" s="688">
        <v>0</v>
      </c>
      <c r="EZ59" s="688">
        <v>0</v>
      </c>
      <c r="FA59" s="688">
        <v>0</v>
      </c>
      <c r="FB59" s="688">
        <v>0</v>
      </c>
      <c r="FC59" s="688">
        <v>0</v>
      </c>
      <c r="FD59" s="688">
        <v>0</v>
      </c>
      <c r="FE59" s="688">
        <v>0</v>
      </c>
      <c r="FF59" s="688">
        <v>0</v>
      </c>
      <c r="FG59" s="688">
        <v>0</v>
      </c>
      <c r="FH59" s="688">
        <v>0</v>
      </c>
      <c r="FI59" s="688">
        <v>0</v>
      </c>
      <c r="FJ59" s="688">
        <v>0</v>
      </c>
      <c r="FK59" s="688">
        <v>0</v>
      </c>
      <c r="FL59" s="688">
        <v>0</v>
      </c>
      <c r="FM59" s="688">
        <v>0</v>
      </c>
      <c r="FN59" s="688">
        <v>0</v>
      </c>
      <c r="FO59" s="688">
        <v>0</v>
      </c>
      <c r="FP59" s="688">
        <v>0</v>
      </c>
    </row>
    <row r="60" spans="1:172" s="687" customFormat="1" x14ac:dyDescent="0.2">
      <c r="A60" s="687">
        <v>57</v>
      </c>
      <c r="B60" s="687" t="s">
        <v>381</v>
      </c>
      <c r="C60" s="687" t="s">
        <v>574</v>
      </c>
      <c r="D60" s="694">
        <v>42736</v>
      </c>
      <c r="E60" s="687">
        <v>0</v>
      </c>
      <c r="F60" s="687">
        <v>10</v>
      </c>
      <c r="G60" s="693">
        <v>11.546426844538788</v>
      </c>
      <c r="H60" s="690">
        <v>8.3769018592004651E-3</v>
      </c>
      <c r="I60" s="687">
        <v>0</v>
      </c>
      <c r="J60" s="687">
        <v>1.0920000000000001</v>
      </c>
      <c r="K60" s="687">
        <v>1.2350000000000001</v>
      </c>
      <c r="L60" s="692">
        <v>-5.0000000000000001E-3</v>
      </c>
      <c r="M60" s="687">
        <v>9</v>
      </c>
      <c r="N60" s="687">
        <v>2000</v>
      </c>
      <c r="O60" s="691">
        <v>0</v>
      </c>
      <c r="P60" s="689">
        <v>0.47351749645615698</v>
      </c>
      <c r="Q60" s="690">
        <v>4.3633155218249101E-3</v>
      </c>
      <c r="R60" s="690">
        <v>0.26320271208538998</v>
      </c>
      <c r="S60" s="689">
        <v>0</v>
      </c>
      <c r="T60" s="689">
        <v>0</v>
      </c>
      <c r="U60" s="689">
        <v>0.84566240920500235</v>
      </c>
      <c r="V60" s="689">
        <v>0.84566240920500235</v>
      </c>
      <c r="W60" s="689">
        <v>0.84566240920500235</v>
      </c>
      <c r="X60" s="689">
        <v>0.84566240920500235</v>
      </c>
      <c r="Y60" s="689">
        <v>0.84566240920500235</v>
      </c>
      <c r="Z60" s="689">
        <v>0.84566240920500235</v>
      </c>
      <c r="AA60" s="689">
        <v>0.84566240920500235</v>
      </c>
      <c r="AB60" s="689">
        <v>0.84566240920500235</v>
      </c>
      <c r="AC60" s="689">
        <v>0.84566240920500235</v>
      </c>
      <c r="AD60" s="689">
        <v>0.84566240920500235</v>
      </c>
      <c r="AE60" s="689">
        <v>0.84566240920500235</v>
      </c>
      <c r="AF60" s="689">
        <v>0.84566240920500235</v>
      </c>
      <c r="AG60" s="689">
        <v>0.84566240920500235</v>
      </c>
      <c r="AH60" s="689">
        <v>0.84566240920500235</v>
      </c>
      <c r="AI60" s="689">
        <v>0.84566240920500235</v>
      </c>
      <c r="AJ60" s="689">
        <v>0.84566240920500235</v>
      </c>
      <c r="AK60" s="689">
        <v>0.84566240920500235</v>
      </c>
      <c r="AL60" s="689">
        <v>0.84566240920500235</v>
      </c>
      <c r="AM60" s="689">
        <v>0.84566240920500235</v>
      </c>
      <c r="AN60" s="689">
        <v>0.84566240920500235</v>
      </c>
      <c r="AO60" s="689">
        <v>0.84566240920500235</v>
      </c>
      <c r="AP60" s="689">
        <v>0.84566240920500235</v>
      </c>
      <c r="AQ60" s="689">
        <v>0.84566240920500235</v>
      </c>
      <c r="AR60" s="689">
        <v>0.84566240920500235</v>
      </c>
      <c r="AS60" s="689">
        <v>0.84566240920500235</v>
      </c>
      <c r="AT60" s="689">
        <v>0.84566240920500235</v>
      </c>
      <c r="AU60" s="689">
        <v>0.84566240920500235</v>
      </c>
      <c r="AV60" s="689">
        <v>0.84566240920500235</v>
      </c>
      <c r="AW60" s="689"/>
      <c r="AX60" s="689">
        <v>0</v>
      </c>
      <c r="AY60" s="689">
        <v>0</v>
      </c>
      <c r="AZ60" s="689">
        <v>0</v>
      </c>
      <c r="BA60" s="689">
        <v>0</v>
      </c>
      <c r="BB60" s="689">
        <v>0</v>
      </c>
      <c r="BC60" s="689">
        <v>0</v>
      </c>
      <c r="BD60" s="689">
        <v>0</v>
      </c>
      <c r="BE60" s="689">
        <v>0.84566240920500235</v>
      </c>
      <c r="BF60" s="689">
        <v>0.84566240920500235</v>
      </c>
      <c r="BG60" s="689">
        <v>0.84566240920500235</v>
      </c>
      <c r="BH60" s="689">
        <v>0.84566240920500235</v>
      </c>
      <c r="BI60" s="689">
        <v>0.84566240920500235</v>
      </c>
      <c r="BJ60" s="689">
        <v>0.84566240920500235</v>
      </c>
      <c r="BK60" s="689">
        <v>0.84566240920500235</v>
      </c>
      <c r="BL60" s="689">
        <v>0.84566240920500235</v>
      </c>
      <c r="BM60" s="689">
        <v>0.84566240920500235</v>
      </c>
      <c r="BN60" s="689">
        <v>0.84566240920500235</v>
      </c>
      <c r="BO60" s="689">
        <v>0.84566240920500235</v>
      </c>
      <c r="BP60" s="689">
        <v>0.84566240920500235</v>
      </c>
      <c r="BQ60" s="689">
        <v>0.84566240920500235</v>
      </c>
      <c r="BR60" s="689">
        <v>0.84566240920500235</v>
      </c>
      <c r="BS60" s="689">
        <v>0.84566240920500235</v>
      </c>
      <c r="BT60" s="689">
        <v>0.84566240920500235</v>
      </c>
      <c r="BU60" s="689">
        <v>0.84566240920500235</v>
      </c>
      <c r="BV60" s="689">
        <v>0.84566240920500235</v>
      </c>
      <c r="BW60" s="689">
        <v>0.84566240920500235</v>
      </c>
      <c r="BX60" s="689">
        <v>0.84566240920500235</v>
      </c>
      <c r="BY60" s="689">
        <v>0.84566240920500235</v>
      </c>
      <c r="BZ60" s="689">
        <v>0.84566240920500235</v>
      </c>
      <c r="CA60" s="689">
        <v>0.84566240920500235</v>
      </c>
      <c r="CB60" s="689"/>
      <c r="CC60" s="689">
        <v>0</v>
      </c>
      <c r="CD60" s="689">
        <v>0</v>
      </c>
      <c r="CE60" s="689">
        <v>0.84566240920500235</v>
      </c>
      <c r="CF60" s="689">
        <v>0.84566240920500235</v>
      </c>
      <c r="CG60" s="689">
        <v>0.84566240920500235</v>
      </c>
      <c r="CH60" s="689">
        <v>0.84566240920500235</v>
      </c>
      <c r="CI60" s="689">
        <v>0.84566240920500235</v>
      </c>
      <c r="CJ60" s="689">
        <v>0.84566240920500235</v>
      </c>
      <c r="CK60" s="689">
        <v>0.84566240920500235</v>
      </c>
      <c r="CL60" s="689">
        <v>0.84566240920500235</v>
      </c>
      <c r="CM60" s="689">
        <v>0.84566240920500235</v>
      </c>
      <c r="CN60" s="689">
        <v>0.84566240920500235</v>
      </c>
      <c r="CO60" s="689">
        <v>0.84566240920500235</v>
      </c>
      <c r="CP60" s="689">
        <v>0.84566240920500235</v>
      </c>
      <c r="CQ60" s="689">
        <v>0.84566240920500235</v>
      </c>
      <c r="CR60" s="689">
        <v>0.84566240920500235</v>
      </c>
      <c r="CS60" s="689">
        <v>0.84566240920500235</v>
      </c>
      <c r="CT60" s="689">
        <v>0.84566240920500235</v>
      </c>
      <c r="CU60" s="689">
        <v>0.84566240920500235</v>
      </c>
      <c r="CV60" s="689">
        <v>0.84566240920500235</v>
      </c>
      <c r="CW60" s="689">
        <v>0.84566240920500235</v>
      </c>
      <c r="CX60" s="689">
        <v>0.84566240920500235</v>
      </c>
      <c r="CY60" s="689">
        <v>0.84566240920500235</v>
      </c>
      <c r="CZ60" s="689">
        <v>0.84566240920500235</v>
      </c>
      <c r="DA60" s="689">
        <v>0.84566240920500235</v>
      </c>
      <c r="DB60" s="689">
        <v>0.84566240920500235</v>
      </c>
      <c r="DC60" s="689">
        <v>0.84566240920500235</v>
      </c>
      <c r="DD60" s="689">
        <v>0.84566240920500235</v>
      </c>
      <c r="DE60" s="689">
        <v>0.84566240920500235</v>
      </c>
      <c r="DF60" s="689">
        <v>0.84566240920500235</v>
      </c>
      <c r="DG60" s="689"/>
      <c r="DH60" s="688">
        <v>0</v>
      </c>
      <c r="DI60" s="688">
        <v>0</v>
      </c>
      <c r="DJ60" s="688">
        <v>0</v>
      </c>
      <c r="DK60" s="688">
        <v>0</v>
      </c>
      <c r="DL60" s="688">
        <v>0</v>
      </c>
      <c r="DM60" s="688">
        <v>0</v>
      </c>
      <c r="DN60" s="688">
        <v>0</v>
      </c>
      <c r="DO60" s="688">
        <v>2495835.6632000003</v>
      </c>
      <c r="DP60" s="688">
        <v>2530054.1596240005</v>
      </c>
      <c r="DQ60" s="688">
        <v>2566667.9507976803</v>
      </c>
      <c r="DR60" s="688">
        <v>2605844.7073535179</v>
      </c>
      <c r="DS60" s="688">
        <v>2647763.8368682642</v>
      </c>
      <c r="DT60" s="688">
        <v>2692617.3054490429</v>
      </c>
      <c r="DU60" s="688">
        <v>2740610.516830476</v>
      </c>
      <c r="DV60" s="688">
        <v>2791963.2530086092</v>
      </c>
      <c r="DW60" s="688">
        <v>2791963.2530086092</v>
      </c>
      <c r="DX60" s="688">
        <v>2791963.2530086101</v>
      </c>
      <c r="DY60" s="688">
        <v>2791963.2530086101</v>
      </c>
      <c r="DZ60" s="688">
        <v>2791963.2530086101</v>
      </c>
      <c r="EA60" s="688">
        <v>2791963.2530086101</v>
      </c>
      <c r="EB60" s="688">
        <v>2791963.2530086101</v>
      </c>
      <c r="EC60" s="688">
        <v>2791963.2530086101</v>
      </c>
      <c r="ED60" s="688">
        <v>2791963.2530086101</v>
      </c>
      <c r="EE60" s="688">
        <v>2791963.2530086101</v>
      </c>
      <c r="EF60" s="688">
        <v>2791963.2530086101</v>
      </c>
      <c r="EG60" s="688">
        <v>2791963.2530086101</v>
      </c>
      <c r="EH60" s="688">
        <v>2791963.2530086101</v>
      </c>
      <c r="EI60" s="688">
        <v>2791963.2530086101</v>
      </c>
      <c r="EJ60" s="688">
        <v>2791963.2530086101</v>
      </c>
      <c r="EK60" s="688">
        <v>2791963.2530086101</v>
      </c>
      <c r="EL60" s="689"/>
      <c r="EM60" s="688">
        <v>0</v>
      </c>
      <c r="EN60" s="688">
        <v>0</v>
      </c>
      <c r="EO60" s="688">
        <v>0</v>
      </c>
      <c r="EP60" s="688">
        <v>0</v>
      </c>
      <c r="EQ60" s="688">
        <v>0</v>
      </c>
      <c r="ER60" s="688">
        <v>0</v>
      </c>
      <c r="ES60" s="688">
        <v>0</v>
      </c>
      <c r="ET60" s="688">
        <v>0</v>
      </c>
      <c r="EU60" s="688">
        <v>0</v>
      </c>
      <c r="EV60" s="688">
        <v>0</v>
      </c>
      <c r="EW60" s="688">
        <v>0</v>
      </c>
      <c r="EX60" s="688">
        <v>0</v>
      </c>
      <c r="EY60" s="688">
        <v>0</v>
      </c>
      <c r="EZ60" s="688">
        <v>0</v>
      </c>
      <c r="FA60" s="688">
        <v>0</v>
      </c>
      <c r="FB60" s="688">
        <v>0</v>
      </c>
      <c r="FC60" s="688">
        <v>0</v>
      </c>
      <c r="FD60" s="688">
        <v>0</v>
      </c>
      <c r="FE60" s="688">
        <v>0</v>
      </c>
      <c r="FF60" s="688">
        <v>0</v>
      </c>
      <c r="FG60" s="688">
        <v>0</v>
      </c>
      <c r="FH60" s="688">
        <v>0</v>
      </c>
      <c r="FI60" s="688">
        <v>0</v>
      </c>
      <c r="FJ60" s="688">
        <v>0</v>
      </c>
      <c r="FK60" s="688">
        <v>0</v>
      </c>
      <c r="FL60" s="688">
        <v>0</v>
      </c>
      <c r="FM60" s="688">
        <v>0</v>
      </c>
      <c r="FN60" s="688">
        <v>0</v>
      </c>
      <c r="FO60" s="688">
        <v>0</v>
      </c>
      <c r="FP60" s="688">
        <v>0</v>
      </c>
    </row>
    <row r="61" spans="1:172" s="687" customFormat="1" x14ac:dyDescent="0.2">
      <c r="A61" s="687">
        <v>58</v>
      </c>
      <c r="B61" s="687" t="s">
        <v>382</v>
      </c>
      <c r="C61" s="687" t="s">
        <v>575</v>
      </c>
      <c r="D61" s="694">
        <v>41640</v>
      </c>
      <c r="E61" s="687">
        <v>0</v>
      </c>
      <c r="F61" s="687">
        <v>15</v>
      </c>
      <c r="G61" s="693">
        <v>1782</v>
      </c>
      <c r="H61" s="690">
        <v>0.08</v>
      </c>
      <c r="I61" s="687">
        <v>0</v>
      </c>
      <c r="J61" s="687">
        <v>1</v>
      </c>
      <c r="K61" s="687">
        <v>1</v>
      </c>
      <c r="L61" s="692">
        <v>0</v>
      </c>
      <c r="M61" s="687">
        <v>9</v>
      </c>
      <c r="N61" s="687">
        <v>2000</v>
      </c>
      <c r="O61" s="691">
        <v>0.90000000000000013</v>
      </c>
      <c r="P61" s="689">
        <v>0.39634022731199697</v>
      </c>
      <c r="Q61" s="690">
        <v>2.7451483538548337E-3</v>
      </c>
      <c r="R61" s="690">
        <v>0.27494732768406627</v>
      </c>
      <c r="S61" s="689">
        <v>0</v>
      </c>
      <c r="T61" s="689">
        <v>0</v>
      </c>
      <c r="U61" s="689">
        <v>0</v>
      </c>
      <c r="V61" s="689">
        <v>0</v>
      </c>
      <c r="W61" s="689">
        <v>0</v>
      </c>
      <c r="X61" s="689">
        <v>0</v>
      </c>
      <c r="Y61" s="689">
        <v>0</v>
      </c>
      <c r="Z61" s="689">
        <v>0</v>
      </c>
      <c r="AA61" s="689">
        <v>0.78</v>
      </c>
      <c r="AB61" s="689">
        <v>0.78</v>
      </c>
      <c r="AC61" s="689">
        <v>0.78</v>
      </c>
      <c r="AD61" s="689">
        <v>0.78</v>
      </c>
      <c r="AE61" s="689">
        <v>0.78</v>
      </c>
      <c r="AF61" s="689">
        <v>0.78</v>
      </c>
      <c r="AG61" s="689">
        <v>0.78</v>
      </c>
      <c r="AH61" s="689">
        <v>0.78</v>
      </c>
      <c r="AI61" s="689">
        <v>0.78</v>
      </c>
      <c r="AJ61" s="689">
        <v>0.78</v>
      </c>
      <c r="AK61" s="689">
        <v>0.78</v>
      </c>
      <c r="AL61" s="689">
        <v>0.78</v>
      </c>
      <c r="AM61" s="689">
        <v>0.78</v>
      </c>
      <c r="AN61" s="689">
        <v>0.78</v>
      </c>
      <c r="AO61" s="689">
        <v>0.78</v>
      </c>
      <c r="AP61" s="689">
        <v>0.78</v>
      </c>
      <c r="AQ61" s="689">
        <v>0.78</v>
      </c>
      <c r="AR61" s="689">
        <v>0.78</v>
      </c>
      <c r="AS61" s="689">
        <v>0.78</v>
      </c>
      <c r="AT61" s="689">
        <v>0.78</v>
      </c>
      <c r="AU61" s="689">
        <v>0.78</v>
      </c>
      <c r="AV61" s="689">
        <v>0.78</v>
      </c>
      <c r="AW61" s="689"/>
      <c r="AX61" s="689">
        <v>0</v>
      </c>
      <c r="AY61" s="689">
        <v>0</v>
      </c>
      <c r="AZ61" s="689">
        <v>0</v>
      </c>
      <c r="BA61" s="689">
        <v>0</v>
      </c>
      <c r="BB61" s="689">
        <v>0</v>
      </c>
      <c r="BC61" s="689">
        <v>0</v>
      </c>
      <c r="BD61" s="689">
        <v>0</v>
      </c>
      <c r="BE61" s="689">
        <v>0</v>
      </c>
      <c r="BF61" s="689">
        <v>0.78</v>
      </c>
      <c r="BG61" s="689">
        <v>0.78</v>
      </c>
      <c r="BH61" s="689">
        <v>0.78</v>
      </c>
      <c r="BI61" s="689">
        <v>0.78</v>
      </c>
      <c r="BJ61" s="689">
        <v>0.78</v>
      </c>
      <c r="BK61" s="689">
        <v>0.78</v>
      </c>
      <c r="BL61" s="689">
        <v>0.78</v>
      </c>
      <c r="BM61" s="689">
        <v>0.78</v>
      </c>
      <c r="BN61" s="689">
        <v>0.78</v>
      </c>
      <c r="BO61" s="689">
        <v>0.78</v>
      </c>
      <c r="BP61" s="689">
        <v>0.78</v>
      </c>
      <c r="BQ61" s="689">
        <v>0.78</v>
      </c>
      <c r="BR61" s="689">
        <v>0.78</v>
      </c>
      <c r="BS61" s="689">
        <v>0.78</v>
      </c>
      <c r="BT61" s="689">
        <v>0.78</v>
      </c>
      <c r="BU61" s="689">
        <v>0.78</v>
      </c>
      <c r="BV61" s="689">
        <v>0.78</v>
      </c>
      <c r="BW61" s="689">
        <v>0.78</v>
      </c>
      <c r="BX61" s="689">
        <v>0.78</v>
      </c>
      <c r="BY61" s="689">
        <v>0.78</v>
      </c>
      <c r="BZ61" s="689">
        <v>0.78</v>
      </c>
      <c r="CA61" s="689">
        <v>0.78</v>
      </c>
      <c r="CB61" s="689"/>
      <c r="CC61" s="689">
        <v>0</v>
      </c>
      <c r="CD61" s="689">
        <v>0</v>
      </c>
      <c r="CE61" s="689">
        <v>0</v>
      </c>
      <c r="CF61" s="689">
        <v>0</v>
      </c>
      <c r="CG61" s="689">
        <v>0</v>
      </c>
      <c r="CH61" s="689">
        <v>0</v>
      </c>
      <c r="CI61" s="689">
        <v>0</v>
      </c>
      <c r="CJ61" s="689">
        <v>0</v>
      </c>
      <c r="CK61" s="689">
        <v>0.78</v>
      </c>
      <c r="CL61" s="689">
        <v>0.78</v>
      </c>
      <c r="CM61" s="689">
        <v>0.78</v>
      </c>
      <c r="CN61" s="689">
        <v>0.78</v>
      </c>
      <c r="CO61" s="689">
        <v>0.78</v>
      </c>
      <c r="CP61" s="689">
        <v>0.78</v>
      </c>
      <c r="CQ61" s="689">
        <v>0.78</v>
      </c>
      <c r="CR61" s="689">
        <v>0.78</v>
      </c>
      <c r="CS61" s="689">
        <v>0.78</v>
      </c>
      <c r="CT61" s="689">
        <v>0.78</v>
      </c>
      <c r="CU61" s="689">
        <v>0.78</v>
      </c>
      <c r="CV61" s="689">
        <v>0.78</v>
      </c>
      <c r="CW61" s="689">
        <v>0.78</v>
      </c>
      <c r="CX61" s="689">
        <v>0.78</v>
      </c>
      <c r="CY61" s="689">
        <v>0.78</v>
      </c>
      <c r="CZ61" s="689">
        <v>0.78</v>
      </c>
      <c r="DA61" s="689">
        <v>0.78</v>
      </c>
      <c r="DB61" s="689">
        <v>0.78</v>
      </c>
      <c r="DC61" s="689">
        <v>0.78</v>
      </c>
      <c r="DD61" s="689">
        <v>0.78</v>
      </c>
      <c r="DE61" s="689">
        <v>0.78</v>
      </c>
      <c r="DF61" s="689">
        <v>0.78</v>
      </c>
      <c r="DG61" s="689"/>
      <c r="DH61" s="688">
        <v>0</v>
      </c>
      <c r="DI61" s="688">
        <v>0</v>
      </c>
      <c r="DJ61" s="688">
        <v>0</v>
      </c>
      <c r="DK61" s="688">
        <v>0</v>
      </c>
      <c r="DL61" s="688">
        <v>0</v>
      </c>
      <c r="DM61" s="688">
        <v>0</v>
      </c>
      <c r="DN61" s="688">
        <v>0</v>
      </c>
      <c r="DO61" s="688">
        <v>0</v>
      </c>
      <c r="DP61" s="688">
        <v>7334</v>
      </c>
      <c r="DQ61" s="688">
        <v>7334</v>
      </c>
      <c r="DR61" s="688">
        <v>7334</v>
      </c>
      <c r="DS61" s="688">
        <v>7334</v>
      </c>
      <c r="DT61" s="688">
        <v>7334</v>
      </c>
      <c r="DU61" s="688">
        <v>7334</v>
      </c>
      <c r="DV61" s="688">
        <v>7334</v>
      </c>
      <c r="DW61" s="688">
        <v>7334</v>
      </c>
      <c r="DX61" s="688">
        <v>7334</v>
      </c>
      <c r="DY61" s="688">
        <v>7334</v>
      </c>
      <c r="DZ61" s="688">
        <v>7334</v>
      </c>
      <c r="EA61" s="688">
        <v>7334</v>
      </c>
      <c r="EB61" s="688">
        <v>7334</v>
      </c>
      <c r="EC61" s="688">
        <v>7334</v>
      </c>
      <c r="ED61" s="688">
        <v>7334</v>
      </c>
      <c r="EE61" s="688">
        <v>7334</v>
      </c>
      <c r="EF61" s="688">
        <v>7334</v>
      </c>
      <c r="EG61" s="688">
        <v>7334</v>
      </c>
      <c r="EH61" s="688">
        <v>7334</v>
      </c>
      <c r="EI61" s="688">
        <v>7334</v>
      </c>
      <c r="EJ61" s="688">
        <v>7334</v>
      </c>
      <c r="EK61" s="688">
        <v>7334</v>
      </c>
      <c r="EL61" s="689"/>
      <c r="EM61" s="688">
        <v>0</v>
      </c>
      <c r="EN61" s="688">
        <v>0</v>
      </c>
      <c r="EO61" s="688">
        <v>0</v>
      </c>
      <c r="EP61" s="688">
        <v>0</v>
      </c>
      <c r="EQ61" s="688">
        <v>0</v>
      </c>
      <c r="ER61" s="688">
        <v>0</v>
      </c>
      <c r="ES61" s="688">
        <v>0</v>
      </c>
      <c r="ET61" s="688">
        <v>0</v>
      </c>
      <c r="EU61" s="688">
        <v>0</v>
      </c>
      <c r="EV61" s="688">
        <v>0</v>
      </c>
      <c r="EW61" s="688">
        <v>0</v>
      </c>
      <c r="EX61" s="688">
        <v>0</v>
      </c>
      <c r="EY61" s="688">
        <v>0</v>
      </c>
      <c r="EZ61" s="688">
        <v>0</v>
      </c>
      <c r="FA61" s="688">
        <v>0</v>
      </c>
      <c r="FB61" s="688">
        <v>0</v>
      </c>
      <c r="FC61" s="688">
        <v>0</v>
      </c>
      <c r="FD61" s="688">
        <v>0</v>
      </c>
      <c r="FE61" s="688">
        <v>0</v>
      </c>
      <c r="FF61" s="688">
        <v>0</v>
      </c>
      <c r="FG61" s="688">
        <v>0</v>
      </c>
      <c r="FH61" s="688">
        <v>0</v>
      </c>
      <c r="FI61" s="688">
        <v>0</v>
      </c>
      <c r="FJ61" s="688">
        <v>0</v>
      </c>
      <c r="FK61" s="688">
        <v>0</v>
      </c>
      <c r="FL61" s="688">
        <v>0</v>
      </c>
      <c r="FM61" s="688">
        <v>0</v>
      </c>
      <c r="FN61" s="688">
        <v>0</v>
      </c>
      <c r="FO61" s="688">
        <v>0</v>
      </c>
      <c r="FP61" s="688">
        <v>0</v>
      </c>
    </row>
    <row r="62" spans="1:172" x14ac:dyDescent="0.2">
      <c r="A62" s="678">
        <v>59</v>
      </c>
      <c r="B62" s="678" t="s">
        <v>383</v>
      </c>
      <c r="C62" s="678" t="s">
        <v>304</v>
      </c>
      <c r="D62" s="686">
        <v>40513</v>
      </c>
      <c r="E62" s="678">
        <v>0</v>
      </c>
      <c r="F62" s="678">
        <v>7</v>
      </c>
      <c r="G62" s="685">
        <v>575</v>
      </c>
      <c r="H62" s="684">
        <v>7.9000000000000001E-2</v>
      </c>
      <c r="I62" s="678">
        <v>0</v>
      </c>
      <c r="J62" s="678">
        <v>1</v>
      </c>
      <c r="K62" s="678">
        <v>1</v>
      </c>
      <c r="L62" s="683">
        <v>0</v>
      </c>
      <c r="M62" s="678">
        <v>24</v>
      </c>
      <c r="N62" s="678">
        <v>2000</v>
      </c>
      <c r="O62" s="682">
        <v>0.52</v>
      </c>
      <c r="P62" s="680">
        <v>0.15</v>
      </c>
      <c r="Q62" s="684">
        <v>3.01973834E-2</v>
      </c>
      <c r="R62" s="684">
        <v>0.03</v>
      </c>
      <c r="S62" s="680">
        <v>0</v>
      </c>
      <c r="T62" s="680">
        <v>0</v>
      </c>
      <c r="U62" s="680">
        <v>0</v>
      </c>
      <c r="V62" s="680">
        <v>0</v>
      </c>
      <c r="W62" s="680">
        <v>0.91</v>
      </c>
      <c r="X62" s="680">
        <v>0.91</v>
      </c>
      <c r="Y62" s="680">
        <v>0.91</v>
      </c>
      <c r="Z62" s="680">
        <v>0.91</v>
      </c>
      <c r="AA62" s="680">
        <v>0.91</v>
      </c>
      <c r="AB62" s="680">
        <v>0.91</v>
      </c>
      <c r="AC62" s="680">
        <v>0.91</v>
      </c>
      <c r="AD62" s="680">
        <v>0.91</v>
      </c>
      <c r="AE62" s="680">
        <v>0.91</v>
      </c>
      <c r="AF62" s="680">
        <v>0.91</v>
      </c>
      <c r="AG62" s="680">
        <v>0.91</v>
      </c>
      <c r="AH62" s="680">
        <v>0.91</v>
      </c>
      <c r="AI62" s="680">
        <v>0.91</v>
      </c>
      <c r="AJ62" s="680">
        <v>0.91</v>
      </c>
      <c r="AK62" s="680">
        <v>0.91</v>
      </c>
      <c r="AL62" s="680">
        <v>0.91</v>
      </c>
      <c r="AM62" s="680">
        <v>0.91</v>
      </c>
      <c r="AN62" s="680">
        <v>0.91</v>
      </c>
      <c r="AO62" s="680">
        <v>0.91</v>
      </c>
      <c r="AP62" s="680">
        <v>0.91</v>
      </c>
      <c r="AQ62" s="680">
        <v>0.91</v>
      </c>
      <c r="AR62" s="680">
        <v>0.91</v>
      </c>
      <c r="AS62" s="680">
        <v>0.91</v>
      </c>
      <c r="AT62" s="680">
        <v>0.91</v>
      </c>
      <c r="AU62" s="680">
        <v>0.91</v>
      </c>
      <c r="AV62" s="680">
        <v>0.91</v>
      </c>
      <c r="AW62" s="680"/>
      <c r="AX62" s="680">
        <v>0</v>
      </c>
      <c r="AY62" s="680">
        <v>0</v>
      </c>
      <c r="AZ62" s="680">
        <v>0</v>
      </c>
      <c r="BA62" s="680">
        <v>0</v>
      </c>
      <c r="BB62" s="680">
        <v>0.91</v>
      </c>
      <c r="BC62" s="680">
        <v>0.91</v>
      </c>
      <c r="BD62" s="680">
        <v>0.91</v>
      </c>
      <c r="BE62" s="680">
        <v>0.91</v>
      </c>
      <c r="BF62" s="680">
        <v>0.91</v>
      </c>
      <c r="BG62" s="680">
        <v>0.91</v>
      </c>
      <c r="BH62" s="680">
        <v>0.91</v>
      </c>
      <c r="BI62" s="680">
        <v>0.91</v>
      </c>
      <c r="BJ62" s="680">
        <v>0.91</v>
      </c>
      <c r="BK62" s="680">
        <v>0.91</v>
      </c>
      <c r="BL62" s="680">
        <v>0.91</v>
      </c>
      <c r="BM62" s="680">
        <v>0.91</v>
      </c>
      <c r="BN62" s="680">
        <v>0.91</v>
      </c>
      <c r="BO62" s="680">
        <v>0.91</v>
      </c>
      <c r="BP62" s="680">
        <v>0.91</v>
      </c>
      <c r="BQ62" s="680">
        <v>0.91</v>
      </c>
      <c r="BR62" s="680">
        <v>0.91</v>
      </c>
      <c r="BS62" s="680">
        <v>0.91</v>
      </c>
      <c r="BT62" s="680">
        <v>0.91</v>
      </c>
      <c r="BU62" s="680">
        <v>0.91</v>
      </c>
      <c r="BV62" s="680">
        <v>0.91</v>
      </c>
      <c r="BW62" s="680">
        <v>0.91</v>
      </c>
      <c r="BX62" s="680">
        <v>0.91</v>
      </c>
      <c r="BY62" s="680">
        <v>0.91</v>
      </c>
      <c r="BZ62" s="680">
        <v>0.91</v>
      </c>
      <c r="CA62" s="680">
        <v>0.91</v>
      </c>
      <c r="CB62" s="680"/>
      <c r="CC62" s="680">
        <v>0</v>
      </c>
      <c r="CD62" s="680">
        <v>0</v>
      </c>
      <c r="CE62" s="680">
        <v>0</v>
      </c>
      <c r="CF62" s="680">
        <v>0</v>
      </c>
      <c r="CG62" s="680">
        <v>0.91</v>
      </c>
      <c r="CH62" s="680">
        <v>0.91</v>
      </c>
      <c r="CI62" s="680">
        <v>0.91</v>
      </c>
      <c r="CJ62" s="680">
        <v>0.91</v>
      </c>
      <c r="CK62" s="680">
        <v>0.91</v>
      </c>
      <c r="CL62" s="680">
        <v>0.91</v>
      </c>
      <c r="CM62" s="680">
        <v>0.91</v>
      </c>
      <c r="CN62" s="680">
        <v>0.91</v>
      </c>
      <c r="CO62" s="680">
        <v>0.91</v>
      </c>
      <c r="CP62" s="680">
        <v>0.91</v>
      </c>
      <c r="CQ62" s="680">
        <v>0.91</v>
      </c>
      <c r="CR62" s="680">
        <v>0.91</v>
      </c>
      <c r="CS62" s="680">
        <v>0.91</v>
      </c>
      <c r="CT62" s="680">
        <v>0.91</v>
      </c>
      <c r="CU62" s="680">
        <v>0.91</v>
      </c>
      <c r="CV62" s="680">
        <v>0.91</v>
      </c>
      <c r="CW62" s="680">
        <v>0.91</v>
      </c>
      <c r="CX62" s="680">
        <v>0.91</v>
      </c>
      <c r="CY62" s="680">
        <v>0.91</v>
      </c>
      <c r="CZ62" s="680">
        <v>0.91</v>
      </c>
      <c r="DA62" s="680">
        <v>0.91</v>
      </c>
      <c r="DB62" s="680">
        <v>0.91</v>
      </c>
      <c r="DC62" s="680">
        <v>0.91</v>
      </c>
      <c r="DD62" s="680">
        <v>0.91</v>
      </c>
      <c r="DE62" s="680">
        <v>0.91</v>
      </c>
      <c r="DF62" s="680">
        <v>0.91</v>
      </c>
      <c r="DG62" s="680"/>
      <c r="DH62" s="679">
        <v>0</v>
      </c>
      <c r="DI62" s="679">
        <v>0</v>
      </c>
      <c r="DJ62" s="679">
        <v>0</v>
      </c>
      <c r="DK62" s="679">
        <v>0</v>
      </c>
      <c r="DL62" s="679">
        <v>254280</v>
      </c>
      <c r="DM62" s="679">
        <v>254280</v>
      </c>
      <c r="DN62" s="679">
        <v>254280</v>
      </c>
      <c r="DO62" s="679">
        <v>254280</v>
      </c>
      <c r="DP62" s="679">
        <v>254280</v>
      </c>
      <c r="DQ62" s="679">
        <v>254280</v>
      </c>
      <c r="DR62" s="679">
        <v>254280</v>
      </c>
      <c r="DS62" s="679">
        <v>254280</v>
      </c>
      <c r="DT62" s="679">
        <v>254280</v>
      </c>
      <c r="DU62" s="679">
        <v>254280</v>
      </c>
      <c r="DV62" s="679">
        <v>254280</v>
      </c>
      <c r="DW62" s="679">
        <v>254280</v>
      </c>
      <c r="DX62" s="679">
        <v>254280</v>
      </c>
      <c r="DY62" s="679">
        <v>254280</v>
      </c>
      <c r="DZ62" s="679">
        <v>254280</v>
      </c>
      <c r="EA62" s="679">
        <v>254280</v>
      </c>
      <c r="EB62" s="679">
        <v>254280</v>
      </c>
      <c r="EC62" s="679">
        <v>254280</v>
      </c>
      <c r="ED62" s="679">
        <v>254280</v>
      </c>
      <c r="EE62" s="679">
        <v>254280</v>
      </c>
      <c r="EF62" s="679">
        <v>254280</v>
      </c>
      <c r="EG62" s="679">
        <v>254280</v>
      </c>
      <c r="EH62" s="679">
        <v>254280</v>
      </c>
      <c r="EI62" s="679">
        <v>254280</v>
      </c>
      <c r="EJ62" s="679">
        <v>254280</v>
      </c>
      <c r="EK62" s="679">
        <v>254280</v>
      </c>
      <c r="EL62" s="680"/>
      <c r="EM62" s="679">
        <v>0</v>
      </c>
      <c r="EN62" s="679">
        <v>0</v>
      </c>
      <c r="EO62" s="679">
        <v>0</v>
      </c>
      <c r="EP62" s="679">
        <v>0</v>
      </c>
      <c r="EQ62" s="679">
        <v>0</v>
      </c>
      <c r="ER62" s="679">
        <v>0</v>
      </c>
      <c r="ES62" s="679">
        <v>0</v>
      </c>
      <c r="ET62" s="679">
        <v>0</v>
      </c>
      <c r="EU62" s="679">
        <v>0</v>
      </c>
      <c r="EV62" s="679">
        <v>0</v>
      </c>
      <c r="EW62" s="679">
        <v>0</v>
      </c>
      <c r="EX62" s="679">
        <v>0</v>
      </c>
      <c r="EY62" s="679">
        <v>0</v>
      </c>
      <c r="EZ62" s="679">
        <v>0</v>
      </c>
      <c r="FA62" s="679">
        <v>0</v>
      </c>
      <c r="FB62" s="679">
        <v>0</v>
      </c>
      <c r="FC62" s="679">
        <v>0</v>
      </c>
      <c r="FD62" s="679">
        <v>0</v>
      </c>
      <c r="FE62" s="679">
        <v>0</v>
      </c>
      <c r="FF62" s="679">
        <v>0</v>
      </c>
      <c r="FG62" s="679">
        <v>0</v>
      </c>
      <c r="FH62" s="679">
        <v>0</v>
      </c>
      <c r="FI62" s="679">
        <v>0</v>
      </c>
      <c r="FJ62" s="679">
        <v>0</v>
      </c>
      <c r="FK62" s="679">
        <v>0</v>
      </c>
      <c r="FL62" s="679">
        <v>0</v>
      </c>
      <c r="FM62" s="679">
        <v>0</v>
      </c>
      <c r="FN62" s="679">
        <v>0</v>
      </c>
      <c r="FO62" s="679">
        <v>0</v>
      </c>
      <c r="FP62" s="679">
        <v>0</v>
      </c>
    </row>
    <row r="63" spans="1:172" x14ac:dyDescent="0.2">
      <c r="A63" s="678">
        <v>60</v>
      </c>
      <c r="B63" s="678" t="s">
        <v>385</v>
      </c>
      <c r="C63" s="678" t="s">
        <v>11</v>
      </c>
      <c r="D63" s="686">
        <v>40786</v>
      </c>
      <c r="E63" s="678">
        <v>0</v>
      </c>
      <c r="F63" s="678">
        <v>10</v>
      </c>
      <c r="G63" s="685">
        <v>307.69999999999982</v>
      </c>
      <c r="H63" s="684">
        <v>4.0890365448504953E-2</v>
      </c>
      <c r="I63" s="678">
        <v>0</v>
      </c>
      <c r="J63" s="678">
        <v>1.0249999999999999</v>
      </c>
      <c r="K63" s="678">
        <v>1.1600000000000001</v>
      </c>
      <c r="L63" s="683">
        <v>-1.0333333333333333E-2</v>
      </c>
      <c r="M63" s="678">
        <v>9</v>
      </c>
      <c r="N63" s="678">
        <v>1998</v>
      </c>
      <c r="O63" s="682">
        <v>0.45300000000000001</v>
      </c>
      <c r="P63" s="680">
        <v>0.96</v>
      </c>
      <c r="Q63" s="684">
        <v>1.4160000000000001E-2</v>
      </c>
      <c r="R63" s="684">
        <v>0.58411999999999997</v>
      </c>
      <c r="S63" s="680">
        <v>0</v>
      </c>
      <c r="T63" s="680">
        <v>0</v>
      </c>
      <c r="U63" s="680">
        <v>0</v>
      </c>
      <c r="V63" s="680">
        <v>0</v>
      </c>
      <c r="W63" s="680">
        <v>0.37</v>
      </c>
      <c r="X63" s="680">
        <v>0.37</v>
      </c>
      <c r="Y63" s="680">
        <v>0.37</v>
      </c>
      <c r="Z63" s="680">
        <v>0.37</v>
      </c>
      <c r="AA63" s="680">
        <v>0.37</v>
      </c>
      <c r="AB63" s="680">
        <v>0.37</v>
      </c>
      <c r="AC63" s="680">
        <v>0.37</v>
      </c>
      <c r="AD63" s="680">
        <v>0.37</v>
      </c>
      <c r="AE63" s="680">
        <v>0.37</v>
      </c>
      <c r="AF63" s="680">
        <v>0.37</v>
      </c>
      <c r="AG63" s="680">
        <v>0.37</v>
      </c>
      <c r="AH63" s="680">
        <v>0.37</v>
      </c>
      <c r="AI63" s="680">
        <v>0.37</v>
      </c>
      <c r="AJ63" s="680">
        <v>0.37</v>
      </c>
      <c r="AK63" s="680">
        <v>0.37</v>
      </c>
      <c r="AL63" s="680">
        <v>0.37</v>
      </c>
      <c r="AM63" s="680">
        <v>0.37</v>
      </c>
      <c r="AN63" s="680">
        <v>0.37</v>
      </c>
      <c r="AO63" s="680">
        <v>0.37</v>
      </c>
      <c r="AP63" s="680">
        <v>0.37</v>
      </c>
      <c r="AQ63" s="680">
        <v>0.37</v>
      </c>
      <c r="AR63" s="680">
        <v>0.37</v>
      </c>
      <c r="AS63" s="680">
        <v>0.37</v>
      </c>
      <c r="AT63" s="680">
        <v>0.37</v>
      </c>
      <c r="AU63" s="680">
        <v>0.37</v>
      </c>
      <c r="AV63" s="680">
        <v>0.37</v>
      </c>
      <c r="AW63" s="680"/>
      <c r="AX63" s="680">
        <v>0</v>
      </c>
      <c r="AY63" s="680">
        <v>0</v>
      </c>
      <c r="AZ63" s="680">
        <v>0</v>
      </c>
      <c r="BA63" s="680">
        <v>0</v>
      </c>
      <c r="BB63" s="680">
        <v>0.37</v>
      </c>
      <c r="BC63" s="680">
        <v>0.37</v>
      </c>
      <c r="BD63" s="680">
        <v>0.37</v>
      </c>
      <c r="BE63" s="680">
        <v>0.37</v>
      </c>
      <c r="BF63" s="680">
        <v>0.37</v>
      </c>
      <c r="BG63" s="680">
        <v>0.37</v>
      </c>
      <c r="BH63" s="680">
        <v>0.37</v>
      </c>
      <c r="BI63" s="680">
        <v>0.37</v>
      </c>
      <c r="BJ63" s="680">
        <v>0.37</v>
      </c>
      <c r="BK63" s="680">
        <v>0.37</v>
      </c>
      <c r="BL63" s="680">
        <v>0.37</v>
      </c>
      <c r="BM63" s="680">
        <v>0.37</v>
      </c>
      <c r="BN63" s="680">
        <v>0.37</v>
      </c>
      <c r="BO63" s="680">
        <v>0.37</v>
      </c>
      <c r="BP63" s="680">
        <v>0.37</v>
      </c>
      <c r="BQ63" s="680">
        <v>0.37</v>
      </c>
      <c r="BR63" s="680">
        <v>0.37</v>
      </c>
      <c r="BS63" s="680">
        <v>0.37</v>
      </c>
      <c r="BT63" s="680">
        <v>0.37</v>
      </c>
      <c r="BU63" s="680">
        <v>0.37</v>
      </c>
      <c r="BV63" s="680">
        <v>0.37</v>
      </c>
      <c r="BW63" s="680">
        <v>0.37</v>
      </c>
      <c r="BX63" s="680">
        <v>0.37</v>
      </c>
      <c r="BY63" s="680">
        <v>0.37</v>
      </c>
      <c r="BZ63" s="680">
        <v>0.37</v>
      </c>
      <c r="CA63" s="680">
        <v>0.37</v>
      </c>
      <c r="CB63" s="680"/>
      <c r="CC63" s="680">
        <v>0</v>
      </c>
      <c r="CD63" s="680">
        <v>0</v>
      </c>
      <c r="CE63" s="680">
        <v>0</v>
      </c>
      <c r="CF63" s="680">
        <v>0</v>
      </c>
      <c r="CG63" s="680">
        <v>0.37</v>
      </c>
      <c r="CH63" s="680">
        <v>0.37</v>
      </c>
      <c r="CI63" s="680">
        <v>0.37</v>
      </c>
      <c r="CJ63" s="680">
        <v>0.37</v>
      </c>
      <c r="CK63" s="680">
        <v>0.37</v>
      </c>
      <c r="CL63" s="680">
        <v>0.37</v>
      </c>
      <c r="CM63" s="680">
        <v>0.37</v>
      </c>
      <c r="CN63" s="680">
        <v>0.37</v>
      </c>
      <c r="CO63" s="680">
        <v>0.37</v>
      </c>
      <c r="CP63" s="680">
        <v>0.37</v>
      </c>
      <c r="CQ63" s="680">
        <v>0.37</v>
      </c>
      <c r="CR63" s="680">
        <v>0.37</v>
      </c>
      <c r="CS63" s="680">
        <v>0.37</v>
      </c>
      <c r="CT63" s="680">
        <v>0.37</v>
      </c>
      <c r="CU63" s="680">
        <v>0.37</v>
      </c>
      <c r="CV63" s="680">
        <v>0.37</v>
      </c>
      <c r="CW63" s="680">
        <v>0.37</v>
      </c>
      <c r="CX63" s="680">
        <v>0.37</v>
      </c>
      <c r="CY63" s="680">
        <v>0.37</v>
      </c>
      <c r="CZ63" s="680">
        <v>0.37</v>
      </c>
      <c r="DA63" s="680">
        <v>0.37</v>
      </c>
      <c r="DB63" s="680">
        <v>0.37</v>
      </c>
      <c r="DC63" s="680">
        <v>0.37</v>
      </c>
      <c r="DD63" s="680">
        <v>0.37</v>
      </c>
      <c r="DE63" s="680">
        <v>0.37</v>
      </c>
      <c r="DF63" s="680">
        <v>0.37</v>
      </c>
      <c r="DG63" s="680"/>
      <c r="DH63" s="679">
        <v>0</v>
      </c>
      <c r="DI63" s="679">
        <v>0</v>
      </c>
      <c r="DJ63" s="679">
        <v>0</v>
      </c>
      <c r="DK63" s="679">
        <v>0</v>
      </c>
      <c r="DL63" s="679">
        <v>0</v>
      </c>
      <c r="DM63" s="679">
        <v>48020</v>
      </c>
      <c r="DN63" s="679">
        <v>48020</v>
      </c>
      <c r="DO63" s="679">
        <v>48020</v>
      </c>
      <c r="DP63" s="679">
        <v>48020</v>
      </c>
      <c r="DQ63" s="679">
        <v>48020</v>
      </c>
      <c r="DR63" s="679">
        <v>48020</v>
      </c>
      <c r="DS63" s="679">
        <v>48020</v>
      </c>
      <c r="DT63" s="679">
        <v>48020</v>
      </c>
      <c r="DU63" s="679">
        <v>48020</v>
      </c>
      <c r="DV63" s="679">
        <v>48020</v>
      </c>
      <c r="DW63" s="679">
        <v>48020</v>
      </c>
      <c r="DX63" s="679">
        <v>48020</v>
      </c>
      <c r="DY63" s="679">
        <v>48020</v>
      </c>
      <c r="DZ63" s="679">
        <v>48020</v>
      </c>
      <c r="EA63" s="679">
        <v>48020</v>
      </c>
      <c r="EB63" s="679">
        <v>48020</v>
      </c>
      <c r="EC63" s="679">
        <v>48020</v>
      </c>
      <c r="ED63" s="679">
        <v>48020</v>
      </c>
      <c r="EE63" s="679">
        <v>48020</v>
      </c>
      <c r="EF63" s="679">
        <v>48020</v>
      </c>
      <c r="EG63" s="679">
        <v>48020</v>
      </c>
      <c r="EH63" s="679">
        <v>48020</v>
      </c>
      <c r="EI63" s="679">
        <v>48020</v>
      </c>
      <c r="EJ63" s="679">
        <v>48020</v>
      </c>
      <c r="EK63" s="679">
        <v>48020</v>
      </c>
      <c r="EL63" s="680"/>
      <c r="EM63" s="679">
        <v>0</v>
      </c>
      <c r="EN63" s="679">
        <v>0</v>
      </c>
      <c r="EO63" s="679">
        <v>0</v>
      </c>
      <c r="EP63" s="679">
        <v>0</v>
      </c>
      <c r="EQ63" s="679">
        <v>0</v>
      </c>
      <c r="ER63" s="679">
        <v>0</v>
      </c>
      <c r="ES63" s="679">
        <v>0</v>
      </c>
      <c r="ET63" s="679">
        <v>0</v>
      </c>
      <c r="EU63" s="679">
        <v>0</v>
      </c>
      <c r="EV63" s="679">
        <v>0</v>
      </c>
      <c r="EW63" s="679">
        <v>0</v>
      </c>
      <c r="EX63" s="679">
        <v>0</v>
      </c>
      <c r="EY63" s="679">
        <v>0</v>
      </c>
      <c r="EZ63" s="679">
        <v>0</v>
      </c>
      <c r="FA63" s="679">
        <v>0</v>
      </c>
      <c r="FB63" s="679">
        <v>0</v>
      </c>
      <c r="FC63" s="679">
        <v>0</v>
      </c>
      <c r="FD63" s="679">
        <v>0</v>
      </c>
      <c r="FE63" s="679">
        <v>0</v>
      </c>
      <c r="FF63" s="679">
        <v>0</v>
      </c>
      <c r="FG63" s="679">
        <v>0</v>
      </c>
      <c r="FH63" s="679">
        <v>0</v>
      </c>
      <c r="FI63" s="679">
        <v>0</v>
      </c>
      <c r="FJ63" s="679">
        <v>0</v>
      </c>
      <c r="FK63" s="679">
        <v>0</v>
      </c>
      <c r="FL63" s="679">
        <v>0</v>
      </c>
      <c r="FM63" s="679">
        <v>0</v>
      </c>
      <c r="FN63" s="679">
        <v>0</v>
      </c>
      <c r="FO63" s="679">
        <v>0</v>
      </c>
      <c r="FP63" s="679">
        <v>0</v>
      </c>
    </row>
    <row r="64" spans="1:172" x14ac:dyDescent="0.2">
      <c r="A64" s="678">
        <v>61</v>
      </c>
      <c r="B64" s="678" t="s">
        <v>386</v>
      </c>
      <c r="C64" s="678" t="s">
        <v>123</v>
      </c>
      <c r="D64" s="686">
        <v>40909</v>
      </c>
      <c r="E64" s="678">
        <v>0</v>
      </c>
      <c r="F64" s="678">
        <v>10</v>
      </c>
      <c r="G64" s="685">
        <v>548.32307721077837</v>
      </c>
      <c r="H64" s="684">
        <v>7.3110470382435122E-2</v>
      </c>
      <c r="I64" s="678">
        <v>0</v>
      </c>
      <c r="J64" s="678">
        <v>1.05</v>
      </c>
      <c r="K64" s="678">
        <v>1.32</v>
      </c>
      <c r="L64" s="683">
        <v>-2.0666666666666667E-2</v>
      </c>
      <c r="M64" s="678">
        <v>9</v>
      </c>
      <c r="N64" s="678">
        <v>1995</v>
      </c>
      <c r="O64" s="682">
        <v>0.435</v>
      </c>
      <c r="P64" s="680">
        <v>0.45</v>
      </c>
      <c r="Q64" s="684">
        <v>8.2297470000000008E-3</v>
      </c>
      <c r="R64" s="684">
        <v>0.36</v>
      </c>
      <c r="S64" s="680">
        <v>0</v>
      </c>
      <c r="T64" s="680">
        <v>0</v>
      </c>
      <c r="U64" s="680">
        <v>0</v>
      </c>
      <c r="V64" s="680">
        <v>0</v>
      </c>
      <c r="W64" s="680">
        <v>0.7</v>
      </c>
      <c r="X64" s="680">
        <v>0.7</v>
      </c>
      <c r="Y64" s="680">
        <v>0.7</v>
      </c>
      <c r="Z64" s="680">
        <v>0.7</v>
      </c>
      <c r="AA64" s="680">
        <v>0.7</v>
      </c>
      <c r="AB64" s="680">
        <v>0.7</v>
      </c>
      <c r="AC64" s="680">
        <v>0.7</v>
      </c>
      <c r="AD64" s="680">
        <v>0.7</v>
      </c>
      <c r="AE64" s="680">
        <v>0.7</v>
      </c>
      <c r="AF64" s="680">
        <v>0.7</v>
      </c>
      <c r="AG64" s="680">
        <v>0.7</v>
      </c>
      <c r="AH64" s="680">
        <v>0.7</v>
      </c>
      <c r="AI64" s="680">
        <v>0.7</v>
      </c>
      <c r="AJ64" s="680">
        <v>0.7</v>
      </c>
      <c r="AK64" s="680">
        <v>0.7</v>
      </c>
      <c r="AL64" s="680">
        <v>0.7</v>
      </c>
      <c r="AM64" s="680">
        <v>0.7</v>
      </c>
      <c r="AN64" s="680">
        <v>0.7</v>
      </c>
      <c r="AO64" s="680">
        <v>0.7</v>
      </c>
      <c r="AP64" s="680">
        <v>0.7</v>
      </c>
      <c r="AQ64" s="680">
        <v>0.7</v>
      </c>
      <c r="AR64" s="680">
        <v>0.7</v>
      </c>
      <c r="AS64" s="680">
        <v>0.7</v>
      </c>
      <c r="AT64" s="680">
        <v>0.7</v>
      </c>
      <c r="AU64" s="680">
        <v>0.7</v>
      </c>
      <c r="AV64" s="680">
        <v>0.7</v>
      </c>
      <c r="AW64" s="680"/>
      <c r="AX64" s="680">
        <v>0</v>
      </c>
      <c r="AY64" s="680">
        <v>0</v>
      </c>
      <c r="AZ64" s="680">
        <v>0</v>
      </c>
      <c r="BA64" s="680">
        <v>0</v>
      </c>
      <c r="BB64" s="680">
        <v>0.7</v>
      </c>
      <c r="BC64" s="680">
        <v>0.7</v>
      </c>
      <c r="BD64" s="680">
        <v>0.7</v>
      </c>
      <c r="BE64" s="680">
        <v>0.7</v>
      </c>
      <c r="BF64" s="680">
        <v>0.7</v>
      </c>
      <c r="BG64" s="680">
        <v>0.7</v>
      </c>
      <c r="BH64" s="680">
        <v>0.7</v>
      </c>
      <c r="BI64" s="680">
        <v>0.7</v>
      </c>
      <c r="BJ64" s="680">
        <v>0.7</v>
      </c>
      <c r="BK64" s="680">
        <v>0.7</v>
      </c>
      <c r="BL64" s="680">
        <v>0.7</v>
      </c>
      <c r="BM64" s="680">
        <v>0.7</v>
      </c>
      <c r="BN64" s="680">
        <v>0.7</v>
      </c>
      <c r="BO64" s="680">
        <v>0.7</v>
      </c>
      <c r="BP64" s="680">
        <v>0.7</v>
      </c>
      <c r="BQ64" s="680">
        <v>0.7</v>
      </c>
      <c r="BR64" s="680">
        <v>0.7</v>
      </c>
      <c r="BS64" s="680">
        <v>0.7</v>
      </c>
      <c r="BT64" s="680">
        <v>0.7</v>
      </c>
      <c r="BU64" s="680">
        <v>0.7</v>
      </c>
      <c r="BV64" s="680">
        <v>0.7</v>
      </c>
      <c r="BW64" s="680">
        <v>0.7</v>
      </c>
      <c r="BX64" s="680">
        <v>0.7</v>
      </c>
      <c r="BY64" s="680">
        <v>0.7</v>
      </c>
      <c r="BZ64" s="680">
        <v>0.7</v>
      </c>
      <c r="CA64" s="680">
        <v>0.7</v>
      </c>
      <c r="CB64" s="680"/>
      <c r="CC64" s="680">
        <v>0</v>
      </c>
      <c r="CD64" s="680">
        <v>0</v>
      </c>
      <c r="CE64" s="680">
        <v>0</v>
      </c>
      <c r="CF64" s="680">
        <v>0</v>
      </c>
      <c r="CG64" s="680">
        <v>0.7</v>
      </c>
      <c r="CH64" s="680">
        <v>0.7</v>
      </c>
      <c r="CI64" s="680">
        <v>0.7</v>
      </c>
      <c r="CJ64" s="680">
        <v>0.7</v>
      </c>
      <c r="CK64" s="680">
        <v>0.7</v>
      </c>
      <c r="CL64" s="680">
        <v>0.7</v>
      </c>
      <c r="CM64" s="680">
        <v>0.7</v>
      </c>
      <c r="CN64" s="680">
        <v>0.7</v>
      </c>
      <c r="CO64" s="680">
        <v>0.7</v>
      </c>
      <c r="CP64" s="680">
        <v>0.7</v>
      </c>
      <c r="CQ64" s="680">
        <v>0.7</v>
      </c>
      <c r="CR64" s="680">
        <v>0.7</v>
      </c>
      <c r="CS64" s="680">
        <v>0.7</v>
      </c>
      <c r="CT64" s="680">
        <v>0.7</v>
      </c>
      <c r="CU64" s="680">
        <v>0.7</v>
      </c>
      <c r="CV64" s="680">
        <v>0.7</v>
      </c>
      <c r="CW64" s="680">
        <v>0.7</v>
      </c>
      <c r="CX64" s="680">
        <v>0.7</v>
      </c>
      <c r="CY64" s="680">
        <v>0.7</v>
      </c>
      <c r="CZ64" s="680">
        <v>0.7</v>
      </c>
      <c r="DA64" s="680">
        <v>0.7</v>
      </c>
      <c r="DB64" s="680">
        <v>0.7</v>
      </c>
      <c r="DC64" s="680">
        <v>0.7</v>
      </c>
      <c r="DD64" s="680">
        <v>0.7</v>
      </c>
      <c r="DE64" s="680">
        <v>0.7</v>
      </c>
      <c r="DF64" s="680">
        <v>0.7</v>
      </c>
      <c r="DG64" s="680"/>
      <c r="DH64" s="679">
        <v>0</v>
      </c>
      <c r="DI64" s="679">
        <v>0</v>
      </c>
      <c r="DJ64" s="679">
        <v>0</v>
      </c>
      <c r="DK64" s="679">
        <v>0</v>
      </c>
      <c r="DL64" s="679">
        <v>0</v>
      </c>
      <c r="DM64" s="679">
        <v>0</v>
      </c>
      <c r="DN64" s="679">
        <v>50617.171419999999</v>
      </c>
      <c r="DO64" s="679">
        <v>50617.171419999999</v>
      </c>
      <c r="DP64" s="679">
        <v>50617.171419999999</v>
      </c>
      <c r="DQ64" s="679">
        <v>50617.171419999999</v>
      </c>
      <c r="DR64" s="679">
        <v>50617.171419999999</v>
      </c>
      <c r="DS64" s="679">
        <v>50617.171419999999</v>
      </c>
      <c r="DT64" s="679">
        <v>50617.171419999999</v>
      </c>
      <c r="DU64" s="679">
        <v>50617.171419999999</v>
      </c>
      <c r="DV64" s="679">
        <v>50617.171419999999</v>
      </c>
      <c r="DW64" s="679">
        <v>50617.171419999999</v>
      </c>
      <c r="DX64" s="679">
        <v>50617.171419999999</v>
      </c>
      <c r="DY64" s="679">
        <v>50617.171419999999</v>
      </c>
      <c r="DZ64" s="679">
        <v>50617.171419999999</v>
      </c>
      <c r="EA64" s="679">
        <v>50617.171419999999</v>
      </c>
      <c r="EB64" s="679">
        <v>50617.171419999999</v>
      </c>
      <c r="EC64" s="679">
        <v>50617.171419999999</v>
      </c>
      <c r="ED64" s="679">
        <v>50617.171419999999</v>
      </c>
      <c r="EE64" s="679">
        <v>50617.171419999999</v>
      </c>
      <c r="EF64" s="679">
        <v>50617.171419999999</v>
      </c>
      <c r="EG64" s="679">
        <v>50617.171419999999</v>
      </c>
      <c r="EH64" s="679">
        <v>50617.171419999999</v>
      </c>
      <c r="EI64" s="679">
        <v>50617.171419999999</v>
      </c>
      <c r="EJ64" s="679">
        <v>50617.171419999999</v>
      </c>
      <c r="EK64" s="679">
        <v>50617.171419999999</v>
      </c>
      <c r="EL64" s="680"/>
      <c r="EM64" s="679">
        <v>0</v>
      </c>
      <c r="EN64" s="679">
        <v>0</v>
      </c>
      <c r="EO64" s="679">
        <v>0</v>
      </c>
      <c r="EP64" s="679">
        <v>0</v>
      </c>
      <c r="EQ64" s="679">
        <v>0</v>
      </c>
      <c r="ER64" s="679">
        <v>0</v>
      </c>
      <c r="ES64" s="679">
        <v>0</v>
      </c>
      <c r="ET64" s="679">
        <v>0</v>
      </c>
      <c r="EU64" s="679">
        <v>0</v>
      </c>
      <c r="EV64" s="679">
        <v>0</v>
      </c>
      <c r="EW64" s="679">
        <v>0</v>
      </c>
      <c r="EX64" s="679">
        <v>0</v>
      </c>
      <c r="EY64" s="679">
        <v>0</v>
      </c>
      <c r="EZ64" s="679">
        <v>0</v>
      </c>
      <c r="FA64" s="679">
        <v>0</v>
      </c>
      <c r="FB64" s="679">
        <v>0</v>
      </c>
      <c r="FC64" s="679">
        <v>0</v>
      </c>
      <c r="FD64" s="679">
        <v>0</v>
      </c>
      <c r="FE64" s="679">
        <v>0</v>
      </c>
      <c r="FF64" s="679">
        <v>0</v>
      </c>
      <c r="FG64" s="679">
        <v>0</v>
      </c>
      <c r="FH64" s="679">
        <v>0</v>
      </c>
      <c r="FI64" s="679">
        <v>0</v>
      </c>
      <c r="FJ64" s="679">
        <v>0</v>
      </c>
      <c r="FK64" s="679">
        <v>0</v>
      </c>
      <c r="FL64" s="679">
        <v>0</v>
      </c>
      <c r="FM64" s="679">
        <v>0</v>
      </c>
      <c r="FN64" s="679">
        <v>0</v>
      </c>
      <c r="FO64" s="679">
        <v>0</v>
      </c>
      <c r="FP64" s="679">
        <v>0</v>
      </c>
    </row>
    <row r="65" spans="1:172" x14ac:dyDescent="0.2">
      <c r="A65" s="678">
        <v>62</v>
      </c>
      <c r="B65" s="678" t="s">
        <v>387</v>
      </c>
      <c r="C65" s="678" t="s">
        <v>300</v>
      </c>
      <c r="D65" s="686">
        <v>40970</v>
      </c>
      <c r="E65" s="678">
        <v>0</v>
      </c>
      <c r="F65" s="678">
        <v>30</v>
      </c>
      <c r="G65" s="685">
        <v>0</v>
      </c>
      <c r="H65" s="684">
        <v>0</v>
      </c>
      <c r="I65" s="678">
        <v>10</v>
      </c>
      <c r="J65" s="678">
        <v>1</v>
      </c>
      <c r="K65" s="678">
        <v>1</v>
      </c>
      <c r="L65" s="683">
        <v>0</v>
      </c>
      <c r="M65" s="678">
        <v>9</v>
      </c>
      <c r="N65" s="678">
        <v>1965</v>
      </c>
      <c r="O65" s="682">
        <v>0.34800000000000003</v>
      </c>
      <c r="P65" s="680">
        <v>0.31</v>
      </c>
      <c r="Q65" s="684">
        <v>7.0800000000000004E-3</v>
      </c>
      <c r="R65" s="684">
        <v>9.6530000000000005E-2</v>
      </c>
      <c r="S65" s="680">
        <v>0</v>
      </c>
      <c r="T65" s="680">
        <v>0</v>
      </c>
      <c r="U65" s="680">
        <v>0</v>
      </c>
      <c r="V65" s="680">
        <v>0</v>
      </c>
      <c r="W65" s="680">
        <v>0.95</v>
      </c>
      <c r="X65" s="680">
        <v>0.95</v>
      </c>
      <c r="Y65" s="680">
        <v>0.95</v>
      </c>
      <c r="Z65" s="680">
        <v>0.95</v>
      </c>
      <c r="AA65" s="680">
        <v>0.95</v>
      </c>
      <c r="AB65" s="680">
        <v>0.95</v>
      </c>
      <c r="AC65" s="680">
        <v>0.95</v>
      </c>
      <c r="AD65" s="680">
        <v>0.95</v>
      </c>
      <c r="AE65" s="680">
        <v>0.95</v>
      </c>
      <c r="AF65" s="680">
        <v>0.95</v>
      </c>
      <c r="AG65" s="680">
        <v>0.95</v>
      </c>
      <c r="AH65" s="680">
        <v>0.95</v>
      </c>
      <c r="AI65" s="680">
        <v>0.95</v>
      </c>
      <c r="AJ65" s="680">
        <v>0.95</v>
      </c>
      <c r="AK65" s="680">
        <v>0.95</v>
      </c>
      <c r="AL65" s="680">
        <v>0.95</v>
      </c>
      <c r="AM65" s="680">
        <v>0.95</v>
      </c>
      <c r="AN65" s="680">
        <v>0.95</v>
      </c>
      <c r="AO65" s="680">
        <v>0.95</v>
      </c>
      <c r="AP65" s="680">
        <v>0.95</v>
      </c>
      <c r="AQ65" s="680">
        <v>0.95</v>
      </c>
      <c r="AR65" s="680">
        <v>0.95</v>
      </c>
      <c r="AS65" s="680">
        <v>0.95</v>
      </c>
      <c r="AT65" s="680">
        <v>0.95</v>
      </c>
      <c r="AU65" s="680">
        <v>0.95</v>
      </c>
      <c r="AV65" s="680">
        <v>0.95</v>
      </c>
      <c r="AW65" s="680"/>
      <c r="AX65" s="680">
        <v>0</v>
      </c>
      <c r="AY65" s="680">
        <v>0</v>
      </c>
      <c r="AZ65" s="680">
        <v>0</v>
      </c>
      <c r="BA65" s="680">
        <v>0</v>
      </c>
      <c r="BB65" s="680">
        <v>0.95</v>
      </c>
      <c r="BC65" s="680">
        <v>0.95</v>
      </c>
      <c r="BD65" s="680">
        <v>0.95</v>
      </c>
      <c r="BE65" s="680">
        <v>0.95</v>
      </c>
      <c r="BF65" s="680">
        <v>0.95</v>
      </c>
      <c r="BG65" s="680">
        <v>0.95</v>
      </c>
      <c r="BH65" s="680">
        <v>0.95</v>
      </c>
      <c r="BI65" s="680">
        <v>0.95</v>
      </c>
      <c r="BJ65" s="680">
        <v>0.95</v>
      </c>
      <c r="BK65" s="680">
        <v>0.95</v>
      </c>
      <c r="BL65" s="680">
        <v>0.95</v>
      </c>
      <c r="BM65" s="680">
        <v>0.95</v>
      </c>
      <c r="BN65" s="680">
        <v>0.95</v>
      </c>
      <c r="BO65" s="680">
        <v>0.95</v>
      </c>
      <c r="BP65" s="680">
        <v>0.95</v>
      </c>
      <c r="BQ65" s="680">
        <v>0.95</v>
      </c>
      <c r="BR65" s="680">
        <v>0.95</v>
      </c>
      <c r="BS65" s="680">
        <v>0.95</v>
      </c>
      <c r="BT65" s="680">
        <v>0.95</v>
      </c>
      <c r="BU65" s="680">
        <v>0.95</v>
      </c>
      <c r="BV65" s="680">
        <v>0.95</v>
      </c>
      <c r="BW65" s="680">
        <v>0.95</v>
      </c>
      <c r="BX65" s="680">
        <v>0.95</v>
      </c>
      <c r="BY65" s="680">
        <v>0.95</v>
      </c>
      <c r="BZ65" s="680">
        <v>0.95</v>
      </c>
      <c r="CA65" s="680">
        <v>0.95</v>
      </c>
      <c r="CB65" s="680"/>
      <c r="CC65" s="680">
        <v>0</v>
      </c>
      <c r="CD65" s="680">
        <v>0</v>
      </c>
      <c r="CE65" s="680">
        <v>0</v>
      </c>
      <c r="CF65" s="680">
        <v>0</v>
      </c>
      <c r="CG65" s="680">
        <v>0.95</v>
      </c>
      <c r="CH65" s="680">
        <v>0.95</v>
      </c>
      <c r="CI65" s="680">
        <v>0.95</v>
      </c>
      <c r="CJ65" s="680">
        <v>0.95</v>
      </c>
      <c r="CK65" s="680">
        <v>0.95</v>
      </c>
      <c r="CL65" s="680">
        <v>0.95</v>
      </c>
      <c r="CM65" s="680">
        <v>0.95</v>
      </c>
      <c r="CN65" s="680">
        <v>0.95</v>
      </c>
      <c r="CO65" s="680">
        <v>0.95</v>
      </c>
      <c r="CP65" s="680">
        <v>0.95</v>
      </c>
      <c r="CQ65" s="680">
        <v>0.95</v>
      </c>
      <c r="CR65" s="680">
        <v>0.95</v>
      </c>
      <c r="CS65" s="680">
        <v>0.95</v>
      </c>
      <c r="CT65" s="680">
        <v>0.95</v>
      </c>
      <c r="CU65" s="680">
        <v>0.95</v>
      </c>
      <c r="CV65" s="680">
        <v>0.95</v>
      </c>
      <c r="CW65" s="680">
        <v>0.95</v>
      </c>
      <c r="CX65" s="680">
        <v>0.95</v>
      </c>
      <c r="CY65" s="680">
        <v>0.95</v>
      </c>
      <c r="CZ65" s="680">
        <v>0.95</v>
      </c>
      <c r="DA65" s="680">
        <v>0.95</v>
      </c>
      <c r="DB65" s="680">
        <v>0.95</v>
      </c>
      <c r="DC65" s="680">
        <v>0.95</v>
      </c>
      <c r="DD65" s="680">
        <v>0.95</v>
      </c>
      <c r="DE65" s="680">
        <v>0.95</v>
      </c>
      <c r="DF65" s="680">
        <v>0.95</v>
      </c>
      <c r="DG65" s="680"/>
      <c r="DH65" s="679">
        <v>0</v>
      </c>
      <c r="DI65" s="679">
        <v>0</v>
      </c>
      <c r="DJ65" s="679">
        <v>0</v>
      </c>
      <c r="DK65" s="679">
        <v>0</v>
      </c>
      <c r="DL65" s="679">
        <v>0</v>
      </c>
      <c r="DM65" s="679">
        <v>0</v>
      </c>
      <c r="DN65" s="679">
        <v>25652</v>
      </c>
      <c r="DO65" s="679">
        <v>25652</v>
      </c>
      <c r="DP65" s="679">
        <v>25652</v>
      </c>
      <c r="DQ65" s="679">
        <v>25652</v>
      </c>
      <c r="DR65" s="679">
        <v>25652</v>
      </c>
      <c r="DS65" s="679">
        <v>25652</v>
      </c>
      <c r="DT65" s="679">
        <v>25652</v>
      </c>
      <c r="DU65" s="679">
        <v>25652</v>
      </c>
      <c r="DV65" s="679">
        <v>25652</v>
      </c>
      <c r="DW65" s="679">
        <v>25652</v>
      </c>
      <c r="DX65" s="679">
        <v>25652</v>
      </c>
      <c r="DY65" s="679">
        <v>25652</v>
      </c>
      <c r="DZ65" s="679">
        <v>25652</v>
      </c>
      <c r="EA65" s="679">
        <v>25652</v>
      </c>
      <c r="EB65" s="679">
        <v>25652</v>
      </c>
      <c r="EC65" s="679">
        <v>25652</v>
      </c>
      <c r="ED65" s="679">
        <v>25652</v>
      </c>
      <c r="EE65" s="679">
        <v>25652</v>
      </c>
      <c r="EF65" s="679">
        <v>25652</v>
      </c>
      <c r="EG65" s="679">
        <v>25652</v>
      </c>
      <c r="EH65" s="679">
        <v>25652</v>
      </c>
      <c r="EI65" s="679">
        <v>25652</v>
      </c>
      <c r="EJ65" s="679">
        <v>25652</v>
      </c>
      <c r="EK65" s="679">
        <v>25652</v>
      </c>
      <c r="EL65" s="680"/>
      <c r="EM65" s="679">
        <v>0</v>
      </c>
      <c r="EN65" s="679">
        <v>0</v>
      </c>
      <c r="EO65" s="679">
        <v>0</v>
      </c>
      <c r="EP65" s="679">
        <v>0</v>
      </c>
      <c r="EQ65" s="679">
        <v>0</v>
      </c>
      <c r="ER65" s="679">
        <v>0</v>
      </c>
      <c r="ES65" s="679">
        <v>0</v>
      </c>
      <c r="ET65" s="679">
        <v>0</v>
      </c>
      <c r="EU65" s="679">
        <v>0</v>
      </c>
      <c r="EV65" s="679">
        <v>0</v>
      </c>
      <c r="EW65" s="679">
        <v>0</v>
      </c>
      <c r="EX65" s="679">
        <v>0</v>
      </c>
      <c r="EY65" s="679">
        <v>0</v>
      </c>
      <c r="EZ65" s="679">
        <v>0</v>
      </c>
      <c r="FA65" s="679">
        <v>0</v>
      </c>
      <c r="FB65" s="679">
        <v>0</v>
      </c>
      <c r="FC65" s="679">
        <v>0</v>
      </c>
      <c r="FD65" s="679">
        <v>0</v>
      </c>
      <c r="FE65" s="679">
        <v>0</v>
      </c>
      <c r="FF65" s="679">
        <v>0</v>
      </c>
      <c r="FG65" s="679">
        <v>0</v>
      </c>
      <c r="FH65" s="679">
        <v>0</v>
      </c>
      <c r="FI65" s="679">
        <v>0</v>
      </c>
      <c r="FJ65" s="679">
        <v>0</v>
      </c>
      <c r="FK65" s="679">
        <v>0</v>
      </c>
      <c r="FL65" s="679">
        <v>0</v>
      </c>
      <c r="FM65" s="679">
        <v>0</v>
      </c>
      <c r="FN65" s="679">
        <v>0</v>
      </c>
      <c r="FO65" s="679">
        <v>0</v>
      </c>
      <c r="FP65" s="679">
        <v>0</v>
      </c>
    </row>
    <row r="66" spans="1:172" x14ac:dyDescent="0.2">
      <c r="A66" s="678">
        <v>63</v>
      </c>
      <c r="B66" s="678" t="s">
        <v>388</v>
      </c>
      <c r="C66" s="678" t="s">
        <v>301</v>
      </c>
      <c r="D66" s="686">
        <v>41008</v>
      </c>
      <c r="E66" s="678">
        <v>0</v>
      </c>
      <c r="F66" s="678">
        <v>19</v>
      </c>
      <c r="G66" s="685">
        <v>0</v>
      </c>
      <c r="H66" s="684">
        <v>0</v>
      </c>
      <c r="I66" s="678">
        <v>30.5</v>
      </c>
      <c r="J66" s="678">
        <v>1</v>
      </c>
      <c r="K66" s="678">
        <v>1</v>
      </c>
      <c r="L66" s="683">
        <v>0</v>
      </c>
      <c r="M66" s="678">
        <v>9</v>
      </c>
      <c r="N66" s="678">
        <v>1965</v>
      </c>
      <c r="O66" s="682">
        <v>0.22</v>
      </c>
      <c r="P66" s="680">
        <v>0.31</v>
      </c>
      <c r="Q66" s="684">
        <v>7.0800000000000004E-3</v>
      </c>
      <c r="R66" s="684">
        <v>9.6530000000000005E-2</v>
      </c>
      <c r="S66" s="680">
        <v>0</v>
      </c>
      <c r="T66" s="680">
        <v>0</v>
      </c>
      <c r="U66" s="680">
        <v>0</v>
      </c>
      <c r="V66" s="680">
        <v>0</v>
      </c>
      <c r="W66" s="680">
        <v>1</v>
      </c>
      <c r="X66" s="680">
        <v>1</v>
      </c>
      <c r="Y66" s="680">
        <v>1</v>
      </c>
      <c r="Z66" s="680">
        <v>1</v>
      </c>
      <c r="AA66" s="680">
        <v>1</v>
      </c>
      <c r="AB66" s="680">
        <v>1</v>
      </c>
      <c r="AC66" s="680">
        <v>1</v>
      </c>
      <c r="AD66" s="680">
        <v>1</v>
      </c>
      <c r="AE66" s="680">
        <v>1</v>
      </c>
      <c r="AF66" s="680">
        <v>1</v>
      </c>
      <c r="AG66" s="680">
        <v>1</v>
      </c>
      <c r="AH66" s="680">
        <v>1</v>
      </c>
      <c r="AI66" s="680">
        <v>1</v>
      </c>
      <c r="AJ66" s="680">
        <v>1</v>
      </c>
      <c r="AK66" s="680">
        <v>1</v>
      </c>
      <c r="AL66" s="680">
        <v>1</v>
      </c>
      <c r="AM66" s="680">
        <v>1</v>
      </c>
      <c r="AN66" s="680">
        <v>1</v>
      </c>
      <c r="AO66" s="680">
        <v>1</v>
      </c>
      <c r="AP66" s="680">
        <v>1</v>
      </c>
      <c r="AQ66" s="680">
        <v>1</v>
      </c>
      <c r="AR66" s="680">
        <v>1</v>
      </c>
      <c r="AS66" s="680">
        <v>1</v>
      </c>
      <c r="AT66" s="680">
        <v>1</v>
      </c>
      <c r="AU66" s="680">
        <v>1</v>
      </c>
      <c r="AV66" s="680">
        <v>1</v>
      </c>
      <c r="AW66" s="680"/>
      <c r="AX66" s="680">
        <v>0</v>
      </c>
      <c r="AY66" s="680">
        <v>0</v>
      </c>
      <c r="AZ66" s="680">
        <v>0</v>
      </c>
      <c r="BA66" s="680">
        <v>0</v>
      </c>
      <c r="BB66" s="680">
        <v>1</v>
      </c>
      <c r="BC66" s="680">
        <v>1</v>
      </c>
      <c r="BD66" s="680">
        <v>1</v>
      </c>
      <c r="BE66" s="680">
        <v>1</v>
      </c>
      <c r="BF66" s="680">
        <v>1</v>
      </c>
      <c r="BG66" s="680">
        <v>1</v>
      </c>
      <c r="BH66" s="680">
        <v>1</v>
      </c>
      <c r="BI66" s="680">
        <v>1</v>
      </c>
      <c r="BJ66" s="680">
        <v>1</v>
      </c>
      <c r="BK66" s="680">
        <v>1</v>
      </c>
      <c r="BL66" s="680">
        <v>1</v>
      </c>
      <c r="BM66" s="680">
        <v>1</v>
      </c>
      <c r="BN66" s="680">
        <v>1</v>
      </c>
      <c r="BO66" s="680">
        <v>1</v>
      </c>
      <c r="BP66" s="680">
        <v>1</v>
      </c>
      <c r="BQ66" s="680">
        <v>1</v>
      </c>
      <c r="BR66" s="680">
        <v>1</v>
      </c>
      <c r="BS66" s="680">
        <v>1</v>
      </c>
      <c r="BT66" s="680">
        <v>1</v>
      </c>
      <c r="BU66" s="680">
        <v>1</v>
      </c>
      <c r="BV66" s="680">
        <v>1</v>
      </c>
      <c r="BW66" s="680">
        <v>1</v>
      </c>
      <c r="BX66" s="680">
        <v>1</v>
      </c>
      <c r="BY66" s="680">
        <v>1</v>
      </c>
      <c r="BZ66" s="680">
        <v>1</v>
      </c>
      <c r="CA66" s="680">
        <v>1</v>
      </c>
      <c r="CB66" s="680"/>
      <c r="CC66" s="680">
        <v>0</v>
      </c>
      <c r="CD66" s="680">
        <v>0</v>
      </c>
      <c r="CE66" s="680">
        <v>0</v>
      </c>
      <c r="CF66" s="680">
        <v>0</v>
      </c>
      <c r="CG66" s="680">
        <v>1</v>
      </c>
      <c r="CH66" s="680">
        <v>1</v>
      </c>
      <c r="CI66" s="680">
        <v>1</v>
      </c>
      <c r="CJ66" s="680">
        <v>1</v>
      </c>
      <c r="CK66" s="680">
        <v>1</v>
      </c>
      <c r="CL66" s="680">
        <v>1</v>
      </c>
      <c r="CM66" s="680">
        <v>1</v>
      </c>
      <c r="CN66" s="680">
        <v>1</v>
      </c>
      <c r="CO66" s="680">
        <v>1</v>
      </c>
      <c r="CP66" s="680">
        <v>1</v>
      </c>
      <c r="CQ66" s="680">
        <v>1</v>
      </c>
      <c r="CR66" s="680">
        <v>1</v>
      </c>
      <c r="CS66" s="680">
        <v>1</v>
      </c>
      <c r="CT66" s="680">
        <v>1</v>
      </c>
      <c r="CU66" s="680">
        <v>1</v>
      </c>
      <c r="CV66" s="680">
        <v>1</v>
      </c>
      <c r="CW66" s="680">
        <v>1</v>
      </c>
      <c r="CX66" s="680">
        <v>1</v>
      </c>
      <c r="CY66" s="680">
        <v>1</v>
      </c>
      <c r="CZ66" s="680">
        <v>1</v>
      </c>
      <c r="DA66" s="680">
        <v>1</v>
      </c>
      <c r="DB66" s="680">
        <v>1</v>
      </c>
      <c r="DC66" s="680">
        <v>1</v>
      </c>
      <c r="DD66" s="680">
        <v>1</v>
      </c>
      <c r="DE66" s="680">
        <v>1</v>
      </c>
      <c r="DF66" s="680">
        <v>1</v>
      </c>
      <c r="DG66" s="680"/>
      <c r="DH66" s="679">
        <v>0</v>
      </c>
      <c r="DI66" s="679">
        <v>0</v>
      </c>
      <c r="DJ66" s="679">
        <v>0</v>
      </c>
      <c r="DK66" s="679">
        <v>0</v>
      </c>
      <c r="DL66" s="679">
        <v>0</v>
      </c>
      <c r="DM66" s="679">
        <v>0</v>
      </c>
      <c r="DN66" s="679">
        <v>4448</v>
      </c>
      <c r="DO66" s="679">
        <v>4448</v>
      </c>
      <c r="DP66" s="679">
        <v>4448</v>
      </c>
      <c r="DQ66" s="679">
        <v>4448</v>
      </c>
      <c r="DR66" s="679">
        <v>4448</v>
      </c>
      <c r="DS66" s="679">
        <v>4448</v>
      </c>
      <c r="DT66" s="679">
        <v>4448</v>
      </c>
      <c r="DU66" s="679">
        <v>4448</v>
      </c>
      <c r="DV66" s="679">
        <v>4448</v>
      </c>
      <c r="DW66" s="679">
        <v>4448</v>
      </c>
      <c r="DX66" s="679">
        <v>4448</v>
      </c>
      <c r="DY66" s="679">
        <v>4448</v>
      </c>
      <c r="DZ66" s="679">
        <v>4448</v>
      </c>
      <c r="EA66" s="679">
        <v>4448</v>
      </c>
      <c r="EB66" s="679">
        <v>4448</v>
      </c>
      <c r="EC66" s="679">
        <v>4448</v>
      </c>
      <c r="ED66" s="679">
        <v>4448</v>
      </c>
      <c r="EE66" s="679">
        <v>4448</v>
      </c>
      <c r="EF66" s="679">
        <v>4448</v>
      </c>
      <c r="EG66" s="679">
        <v>4448</v>
      </c>
      <c r="EH66" s="679">
        <v>4448</v>
      </c>
      <c r="EI66" s="679">
        <v>4448</v>
      </c>
      <c r="EJ66" s="679">
        <v>4448</v>
      </c>
      <c r="EK66" s="679">
        <v>4448</v>
      </c>
      <c r="EL66" s="680"/>
      <c r="EM66" s="679">
        <v>0</v>
      </c>
      <c r="EN66" s="679">
        <v>0</v>
      </c>
      <c r="EO66" s="679">
        <v>0</v>
      </c>
      <c r="EP66" s="679">
        <v>0</v>
      </c>
      <c r="EQ66" s="679">
        <v>0</v>
      </c>
      <c r="ER66" s="679">
        <v>0</v>
      </c>
      <c r="ES66" s="679">
        <v>0</v>
      </c>
      <c r="ET66" s="679">
        <v>0</v>
      </c>
      <c r="EU66" s="679">
        <v>0</v>
      </c>
      <c r="EV66" s="679">
        <v>0</v>
      </c>
      <c r="EW66" s="679">
        <v>0</v>
      </c>
      <c r="EX66" s="679">
        <v>0</v>
      </c>
      <c r="EY66" s="679">
        <v>0</v>
      </c>
      <c r="EZ66" s="679">
        <v>0</v>
      </c>
      <c r="FA66" s="679">
        <v>0</v>
      </c>
      <c r="FB66" s="679">
        <v>0</v>
      </c>
      <c r="FC66" s="679">
        <v>0</v>
      </c>
      <c r="FD66" s="679">
        <v>0</v>
      </c>
      <c r="FE66" s="679">
        <v>0</v>
      </c>
      <c r="FF66" s="679">
        <v>0</v>
      </c>
      <c r="FG66" s="679">
        <v>0</v>
      </c>
      <c r="FH66" s="679">
        <v>0</v>
      </c>
      <c r="FI66" s="679">
        <v>0</v>
      </c>
      <c r="FJ66" s="679">
        <v>0</v>
      </c>
      <c r="FK66" s="679">
        <v>0</v>
      </c>
      <c r="FL66" s="679">
        <v>0</v>
      </c>
      <c r="FM66" s="679">
        <v>0</v>
      </c>
      <c r="FN66" s="679">
        <v>0</v>
      </c>
      <c r="FO66" s="679">
        <v>0</v>
      </c>
      <c r="FP66" s="679">
        <v>0</v>
      </c>
    </row>
    <row r="67" spans="1:172" x14ac:dyDescent="0.2">
      <c r="A67" s="678">
        <v>64</v>
      </c>
      <c r="B67" s="678" t="s">
        <v>389</v>
      </c>
      <c r="C67" s="678" t="s">
        <v>302</v>
      </c>
      <c r="D67" s="686">
        <v>41104</v>
      </c>
      <c r="E67" s="678">
        <v>0</v>
      </c>
      <c r="F67" s="678">
        <v>1</v>
      </c>
      <c r="G67" s="685">
        <v>7.1</v>
      </c>
      <c r="H67" s="684">
        <v>1.4299999999999998E-3</v>
      </c>
      <c r="I67" s="678">
        <v>0</v>
      </c>
      <c r="J67" s="678">
        <v>1.07</v>
      </c>
      <c r="K67" s="678">
        <v>1.2733333333333334</v>
      </c>
      <c r="L67" s="683">
        <v>-1.235E-2</v>
      </c>
      <c r="M67" s="678">
        <v>9</v>
      </c>
      <c r="N67" s="678">
        <v>2008</v>
      </c>
      <c r="O67" s="682">
        <v>0.27</v>
      </c>
      <c r="P67" s="680">
        <v>0.39225226041022604</v>
      </c>
      <c r="Q67" s="684">
        <v>7.6845848451582398E-3</v>
      </c>
      <c r="R67" s="684">
        <v>0.29236331268428101</v>
      </c>
      <c r="S67" s="680">
        <v>0</v>
      </c>
      <c r="T67" s="680">
        <v>0</v>
      </c>
      <c r="U67" s="680">
        <v>0</v>
      </c>
      <c r="V67" s="680">
        <v>0</v>
      </c>
      <c r="W67" s="680">
        <v>6.9000000000000006E-2</v>
      </c>
      <c r="X67" s="680">
        <v>6.9000000000000006E-2</v>
      </c>
      <c r="Y67" s="680">
        <v>6.9000000000000006E-2</v>
      </c>
      <c r="Z67" s="680">
        <v>6.9000000000000006E-2</v>
      </c>
      <c r="AA67" s="680">
        <v>6.9000000000000006E-2</v>
      </c>
      <c r="AB67" s="680">
        <v>6.9000000000000006E-2</v>
      </c>
      <c r="AC67" s="680">
        <v>6.9000000000000006E-2</v>
      </c>
      <c r="AD67" s="680">
        <v>6.9000000000000006E-2</v>
      </c>
      <c r="AE67" s="680">
        <v>6.9000000000000006E-2</v>
      </c>
      <c r="AF67" s="680">
        <v>6.9000000000000006E-2</v>
      </c>
      <c r="AG67" s="680">
        <v>6.9000000000000006E-2</v>
      </c>
      <c r="AH67" s="680">
        <v>6.9000000000000006E-2</v>
      </c>
      <c r="AI67" s="680">
        <v>6.9000000000000006E-2</v>
      </c>
      <c r="AJ67" s="680">
        <v>6.9000000000000006E-2</v>
      </c>
      <c r="AK67" s="680">
        <v>6.9000000000000006E-2</v>
      </c>
      <c r="AL67" s="680">
        <v>6.9000000000000006E-2</v>
      </c>
      <c r="AM67" s="680">
        <v>6.9000000000000006E-2</v>
      </c>
      <c r="AN67" s="680">
        <v>6.9000000000000006E-2</v>
      </c>
      <c r="AO67" s="680">
        <v>6.9000000000000006E-2</v>
      </c>
      <c r="AP67" s="680">
        <v>6.9000000000000006E-2</v>
      </c>
      <c r="AQ67" s="680">
        <v>6.9000000000000006E-2</v>
      </c>
      <c r="AR67" s="680">
        <v>6.9000000000000006E-2</v>
      </c>
      <c r="AS67" s="680">
        <v>6.9000000000000006E-2</v>
      </c>
      <c r="AT67" s="680">
        <v>6.9000000000000006E-2</v>
      </c>
      <c r="AU67" s="680">
        <v>6.9000000000000006E-2</v>
      </c>
      <c r="AV67" s="680">
        <v>6.9000000000000006E-2</v>
      </c>
      <c r="AW67" s="680"/>
      <c r="AX67" s="680">
        <v>0</v>
      </c>
      <c r="AY67" s="680">
        <v>0</v>
      </c>
      <c r="AZ67" s="680">
        <v>0</v>
      </c>
      <c r="BA67" s="680">
        <v>0</v>
      </c>
      <c r="BB67" s="680">
        <v>6.9000000000000006E-2</v>
      </c>
      <c r="BC67" s="680">
        <v>6.9000000000000006E-2</v>
      </c>
      <c r="BD67" s="680">
        <v>6.9000000000000006E-2</v>
      </c>
      <c r="BE67" s="680">
        <v>6.9000000000000006E-2</v>
      </c>
      <c r="BF67" s="680">
        <v>6.9000000000000006E-2</v>
      </c>
      <c r="BG67" s="680">
        <v>6.9000000000000006E-2</v>
      </c>
      <c r="BH67" s="680">
        <v>6.9000000000000006E-2</v>
      </c>
      <c r="BI67" s="680">
        <v>6.9000000000000006E-2</v>
      </c>
      <c r="BJ67" s="680">
        <v>6.9000000000000006E-2</v>
      </c>
      <c r="BK67" s="680">
        <v>6.9000000000000006E-2</v>
      </c>
      <c r="BL67" s="680">
        <v>6.9000000000000006E-2</v>
      </c>
      <c r="BM67" s="680">
        <v>6.9000000000000006E-2</v>
      </c>
      <c r="BN67" s="680">
        <v>6.9000000000000006E-2</v>
      </c>
      <c r="BO67" s="680">
        <v>6.9000000000000006E-2</v>
      </c>
      <c r="BP67" s="680">
        <v>6.9000000000000006E-2</v>
      </c>
      <c r="BQ67" s="680">
        <v>6.9000000000000006E-2</v>
      </c>
      <c r="BR67" s="680">
        <v>6.9000000000000006E-2</v>
      </c>
      <c r="BS67" s="680">
        <v>6.9000000000000006E-2</v>
      </c>
      <c r="BT67" s="680">
        <v>6.9000000000000006E-2</v>
      </c>
      <c r="BU67" s="680">
        <v>6.9000000000000006E-2</v>
      </c>
      <c r="BV67" s="680">
        <v>6.9000000000000006E-2</v>
      </c>
      <c r="BW67" s="680">
        <v>6.9000000000000006E-2</v>
      </c>
      <c r="BX67" s="680">
        <v>6.9000000000000006E-2</v>
      </c>
      <c r="BY67" s="680">
        <v>6.9000000000000006E-2</v>
      </c>
      <c r="BZ67" s="680">
        <v>6.9000000000000006E-2</v>
      </c>
      <c r="CA67" s="680">
        <v>6.9000000000000006E-2</v>
      </c>
      <c r="CB67" s="680"/>
      <c r="CC67" s="680">
        <v>0</v>
      </c>
      <c r="CD67" s="680">
        <v>0</v>
      </c>
      <c r="CE67" s="680">
        <v>0</v>
      </c>
      <c r="CF67" s="680">
        <v>0</v>
      </c>
      <c r="CG67" s="680">
        <v>6.9000000000000006E-2</v>
      </c>
      <c r="CH67" s="680">
        <v>6.9000000000000006E-2</v>
      </c>
      <c r="CI67" s="680">
        <v>6.9000000000000006E-2</v>
      </c>
      <c r="CJ67" s="680">
        <v>6.9000000000000006E-2</v>
      </c>
      <c r="CK67" s="680">
        <v>6.9000000000000006E-2</v>
      </c>
      <c r="CL67" s="680">
        <v>6.9000000000000006E-2</v>
      </c>
      <c r="CM67" s="680">
        <v>6.9000000000000006E-2</v>
      </c>
      <c r="CN67" s="680">
        <v>6.9000000000000006E-2</v>
      </c>
      <c r="CO67" s="680">
        <v>6.9000000000000006E-2</v>
      </c>
      <c r="CP67" s="680">
        <v>6.9000000000000006E-2</v>
      </c>
      <c r="CQ67" s="680">
        <v>6.9000000000000006E-2</v>
      </c>
      <c r="CR67" s="680">
        <v>6.9000000000000006E-2</v>
      </c>
      <c r="CS67" s="680">
        <v>6.9000000000000006E-2</v>
      </c>
      <c r="CT67" s="680">
        <v>6.9000000000000006E-2</v>
      </c>
      <c r="CU67" s="680">
        <v>6.9000000000000006E-2</v>
      </c>
      <c r="CV67" s="680">
        <v>6.9000000000000006E-2</v>
      </c>
      <c r="CW67" s="680">
        <v>6.9000000000000006E-2</v>
      </c>
      <c r="CX67" s="680">
        <v>6.9000000000000006E-2</v>
      </c>
      <c r="CY67" s="680">
        <v>6.9000000000000006E-2</v>
      </c>
      <c r="CZ67" s="680">
        <v>6.9000000000000006E-2</v>
      </c>
      <c r="DA67" s="680">
        <v>6.9000000000000006E-2</v>
      </c>
      <c r="DB67" s="680">
        <v>6.9000000000000006E-2</v>
      </c>
      <c r="DC67" s="680">
        <v>6.9000000000000006E-2</v>
      </c>
      <c r="DD67" s="680">
        <v>6.9000000000000006E-2</v>
      </c>
      <c r="DE67" s="680">
        <v>6.9000000000000006E-2</v>
      </c>
      <c r="DF67" s="680">
        <v>6.9000000000000006E-2</v>
      </c>
      <c r="DG67" s="680"/>
      <c r="DH67" s="679">
        <v>0</v>
      </c>
      <c r="DI67" s="679">
        <v>0</v>
      </c>
      <c r="DJ67" s="679">
        <v>0</v>
      </c>
      <c r="DK67" s="679">
        <v>0</v>
      </c>
      <c r="DL67" s="679">
        <v>0</v>
      </c>
      <c r="DM67" s="679">
        <v>0</v>
      </c>
      <c r="DN67" s="679">
        <v>7239740</v>
      </c>
      <c r="DO67" s="679">
        <v>7239740</v>
      </c>
      <c r="DP67" s="679">
        <v>7239740</v>
      </c>
      <c r="DQ67" s="679">
        <v>7239740</v>
      </c>
      <c r="DR67" s="679">
        <v>7239740</v>
      </c>
      <c r="DS67" s="679">
        <v>7239740</v>
      </c>
      <c r="DT67" s="679">
        <v>7239740</v>
      </c>
      <c r="DU67" s="679">
        <v>7239740</v>
      </c>
      <c r="DV67" s="679">
        <v>7239740</v>
      </c>
      <c r="DW67" s="679">
        <v>7239740</v>
      </c>
      <c r="DX67" s="679">
        <v>7239740</v>
      </c>
      <c r="DY67" s="679">
        <v>7239740</v>
      </c>
      <c r="DZ67" s="679">
        <v>7239740</v>
      </c>
      <c r="EA67" s="679">
        <v>7239740</v>
      </c>
      <c r="EB67" s="679">
        <v>7239740</v>
      </c>
      <c r="EC67" s="679">
        <v>7239740</v>
      </c>
      <c r="ED67" s="679">
        <v>7239740</v>
      </c>
      <c r="EE67" s="679">
        <v>7239740</v>
      </c>
      <c r="EF67" s="679">
        <v>7239740</v>
      </c>
      <c r="EG67" s="679">
        <v>7239740</v>
      </c>
      <c r="EH67" s="679">
        <v>7239740</v>
      </c>
      <c r="EI67" s="679">
        <v>7239740</v>
      </c>
      <c r="EJ67" s="679">
        <v>7239740</v>
      </c>
      <c r="EK67" s="679">
        <v>7239740</v>
      </c>
      <c r="EL67" s="680"/>
      <c r="EM67" s="679">
        <v>0</v>
      </c>
      <c r="EN67" s="679">
        <v>0</v>
      </c>
      <c r="EO67" s="679">
        <v>0</v>
      </c>
      <c r="EP67" s="679">
        <v>0</v>
      </c>
      <c r="EQ67" s="679">
        <v>0</v>
      </c>
      <c r="ER67" s="679">
        <v>0</v>
      </c>
      <c r="ES67" s="679">
        <v>0</v>
      </c>
      <c r="ET67" s="679">
        <v>0</v>
      </c>
      <c r="EU67" s="679">
        <v>0</v>
      </c>
      <c r="EV67" s="679">
        <v>0</v>
      </c>
      <c r="EW67" s="679">
        <v>0</v>
      </c>
      <c r="EX67" s="679">
        <v>0</v>
      </c>
      <c r="EY67" s="679">
        <v>0</v>
      </c>
      <c r="EZ67" s="679">
        <v>0</v>
      </c>
      <c r="FA67" s="679">
        <v>0</v>
      </c>
      <c r="FB67" s="679">
        <v>0</v>
      </c>
      <c r="FC67" s="679">
        <v>0</v>
      </c>
      <c r="FD67" s="679">
        <v>0</v>
      </c>
      <c r="FE67" s="679">
        <v>0</v>
      </c>
      <c r="FF67" s="679">
        <v>0</v>
      </c>
      <c r="FG67" s="679">
        <v>0</v>
      </c>
      <c r="FH67" s="679">
        <v>0</v>
      </c>
      <c r="FI67" s="679">
        <v>0</v>
      </c>
      <c r="FJ67" s="679">
        <v>0</v>
      </c>
      <c r="FK67" s="679">
        <v>0</v>
      </c>
      <c r="FL67" s="679">
        <v>0</v>
      </c>
      <c r="FM67" s="679">
        <v>0</v>
      </c>
      <c r="FN67" s="679">
        <v>0</v>
      </c>
      <c r="FO67" s="679">
        <v>0</v>
      </c>
      <c r="FP67" s="679">
        <v>0</v>
      </c>
    </row>
    <row r="68" spans="1:172" x14ac:dyDescent="0.2">
      <c r="A68" s="678">
        <v>65</v>
      </c>
      <c r="B68" s="678" t="s">
        <v>390</v>
      </c>
      <c r="C68" s="678" t="s">
        <v>303</v>
      </c>
      <c r="D68" s="686">
        <v>41104</v>
      </c>
      <c r="E68" s="678">
        <v>0</v>
      </c>
      <c r="F68" s="678">
        <v>6</v>
      </c>
      <c r="G68" s="685">
        <v>32.4</v>
      </c>
      <c r="H68" s="684">
        <v>8.0000000000000002E-3</v>
      </c>
      <c r="I68" s="678">
        <v>0</v>
      </c>
      <c r="J68" s="678">
        <v>1.1000000000000001</v>
      </c>
      <c r="K68" s="678">
        <v>1.2266666666666668</v>
      </c>
      <c r="L68" s="683">
        <v>-4.0333333333333341E-3</v>
      </c>
      <c r="M68" s="678">
        <v>9</v>
      </c>
      <c r="N68" s="678">
        <v>2000</v>
      </c>
      <c r="O68" s="682">
        <v>0.19</v>
      </c>
      <c r="P68" s="680">
        <v>0.55971514547350498</v>
      </c>
      <c r="Q68" s="684">
        <v>1.04881763507449E-2</v>
      </c>
      <c r="R68" s="684">
        <v>0.330172939861343</v>
      </c>
      <c r="S68" s="680">
        <v>0</v>
      </c>
      <c r="T68" s="680">
        <v>0</v>
      </c>
      <c r="U68" s="680">
        <v>0</v>
      </c>
      <c r="V68" s="680">
        <v>0</v>
      </c>
      <c r="W68" s="680">
        <v>0.95</v>
      </c>
      <c r="X68" s="680">
        <v>0.95</v>
      </c>
      <c r="Y68" s="680">
        <v>0.95</v>
      </c>
      <c r="Z68" s="680">
        <v>0.95</v>
      </c>
      <c r="AA68" s="680">
        <v>0.95</v>
      </c>
      <c r="AB68" s="680">
        <v>0.95</v>
      </c>
      <c r="AC68" s="680">
        <v>0.95</v>
      </c>
      <c r="AD68" s="680">
        <v>0.95</v>
      </c>
      <c r="AE68" s="680">
        <v>0.95</v>
      </c>
      <c r="AF68" s="680">
        <v>0.95</v>
      </c>
      <c r="AG68" s="680">
        <v>0.95</v>
      </c>
      <c r="AH68" s="680">
        <v>0.95</v>
      </c>
      <c r="AI68" s="680">
        <v>0.95</v>
      </c>
      <c r="AJ68" s="680">
        <v>0.95</v>
      </c>
      <c r="AK68" s="680">
        <v>0.95</v>
      </c>
      <c r="AL68" s="680">
        <v>0.95</v>
      </c>
      <c r="AM68" s="680">
        <v>0.95</v>
      </c>
      <c r="AN68" s="680">
        <v>0.95</v>
      </c>
      <c r="AO68" s="680">
        <v>0.95</v>
      </c>
      <c r="AP68" s="680">
        <v>0.95</v>
      </c>
      <c r="AQ68" s="680">
        <v>0.95</v>
      </c>
      <c r="AR68" s="680">
        <v>0.95</v>
      </c>
      <c r="AS68" s="680">
        <v>0.95</v>
      </c>
      <c r="AT68" s="680">
        <v>0.95</v>
      </c>
      <c r="AU68" s="680">
        <v>0.95</v>
      </c>
      <c r="AV68" s="680">
        <v>0.95</v>
      </c>
      <c r="AW68" s="680"/>
      <c r="AX68" s="680">
        <v>0</v>
      </c>
      <c r="AY68" s="680">
        <v>0</v>
      </c>
      <c r="AZ68" s="680">
        <v>0</v>
      </c>
      <c r="BA68" s="680">
        <v>0</v>
      </c>
      <c r="BB68" s="680">
        <v>0.95</v>
      </c>
      <c r="BC68" s="680">
        <v>0.95</v>
      </c>
      <c r="BD68" s="680">
        <v>0.95</v>
      </c>
      <c r="BE68" s="680">
        <v>0.95</v>
      </c>
      <c r="BF68" s="680">
        <v>0.95</v>
      </c>
      <c r="BG68" s="680">
        <v>0.95</v>
      </c>
      <c r="BH68" s="680">
        <v>0.95</v>
      </c>
      <c r="BI68" s="680">
        <v>0.95</v>
      </c>
      <c r="BJ68" s="680">
        <v>0.95</v>
      </c>
      <c r="BK68" s="680">
        <v>0.95</v>
      </c>
      <c r="BL68" s="680">
        <v>0.95</v>
      </c>
      <c r="BM68" s="680">
        <v>0.95</v>
      </c>
      <c r="BN68" s="680">
        <v>0.95</v>
      </c>
      <c r="BO68" s="680">
        <v>0.95</v>
      </c>
      <c r="BP68" s="680">
        <v>0.95</v>
      </c>
      <c r="BQ68" s="680">
        <v>0.95</v>
      </c>
      <c r="BR68" s="680">
        <v>0.95</v>
      </c>
      <c r="BS68" s="680">
        <v>0.95</v>
      </c>
      <c r="BT68" s="680">
        <v>0.95</v>
      </c>
      <c r="BU68" s="680">
        <v>0.95</v>
      </c>
      <c r="BV68" s="680">
        <v>0.95</v>
      </c>
      <c r="BW68" s="680">
        <v>0.95</v>
      </c>
      <c r="BX68" s="680">
        <v>0.95</v>
      </c>
      <c r="BY68" s="680">
        <v>0.95</v>
      </c>
      <c r="BZ68" s="680">
        <v>0.95</v>
      </c>
      <c r="CA68" s="680">
        <v>0.95</v>
      </c>
      <c r="CB68" s="680"/>
      <c r="CC68" s="680">
        <v>0</v>
      </c>
      <c r="CD68" s="680">
        <v>0</v>
      </c>
      <c r="CE68" s="680">
        <v>0</v>
      </c>
      <c r="CF68" s="680">
        <v>0</v>
      </c>
      <c r="CG68" s="680">
        <v>0.95</v>
      </c>
      <c r="CH68" s="680">
        <v>0.95</v>
      </c>
      <c r="CI68" s="680">
        <v>0.95</v>
      </c>
      <c r="CJ68" s="680">
        <v>0.95</v>
      </c>
      <c r="CK68" s="680">
        <v>0.95</v>
      </c>
      <c r="CL68" s="680">
        <v>0.95</v>
      </c>
      <c r="CM68" s="680">
        <v>0.95</v>
      </c>
      <c r="CN68" s="680">
        <v>0.95</v>
      </c>
      <c r="CO68" s="680">
        <v>0.95</v>
      </c>
      <c r="CP68" s="680">
        <v>0.95</v>
      </c>
      <c r="CQ68" s="680">
        <v>0.95</v>
      </c>
      <c r="CR68" s="680">
        <v>0.95</v>
      </c>
      <c r="CS68" s="680">
        <v>0.95</v>
      </c>
      <c r="CT68" s="680">
        <v>0.95</v>
      </c>
      <c r="CU68" s="680">
        <v>0.95</v>
      </c>
      <c r="CV68" s="680">
        <v>0.95</v>
      </c>
      <c r="CW68" s="680">
        <v>0.95</v>
      </c>
      <c r="CX68" s="680">
        <v>0.95</v>
      </c>
      <c r="CY68" s="680">
        <v>0.95</v>
      </c>
      <c r="CZ68" s="680">
        <v>0.95</v>
      </c>
      <c r="DA68" s="680">
        <v>0.95</v>
      </c>
      <c r="DB68" s="680">
        <v>0.95</v>
      </c>
      <c r="DC68" s="680">
        <v>0.95</v>
      </c>
      <c r="DD68" s="680">
        <v>0.95</v>
      </c>
      <c r="DE68" s="680">
        <v>0.95</v>
      </c>
      <c r="DF68" s="680">
        <v>0.95</v>
      </c>
      <c r="DG68" s="680"/>
      <c r="DH68" s="679">
        <v>0</v>
      </c>
      <c r="DI68" s="679">
        <v>0</v>
      </c>
      <c r="DJ68" s="679">
        <v>0</v>
      </c>
      <c r="DK68" s="679">
        <v>0</v>
      </c>
      <c r="DL68" s="679">
        <v>0</v>
      </c>
      <c r="DM68" s="679">
        <v>0</v>
      </c>
      <c r="DN68" s="679">
        <v>9212320</v>
      </c>
      <c r="DO68" s="679">
        <v>9212320</v>
      </c>
      <c r="DP68" s="679">
        <v>9212320</v>
      </c>
      <c r="DQ68" s="679">
        <v>9212320</v>
      </c>
      <c r="DR68" s="679">
        <v>9212320</v>
      </c>
      <c r="DS68" s="679">
        <v>9212320</v>
      </c>
      <c r="DT68" s="679">
        <v>9212320</v>
      </c>
      <c r="DU68" s="679">
        <v>9212320</v>
      </c>
      <c r="DV68" s="679">
        <v>9212320</v>
      </c>
      <c r="DW68" s="679">
        <v>9212320</v>
      </c>
      <c r="DX68" s="679">
        <v>9212320</v>
      </c>
      <c r="DY68" s="679">
        <v>9212320</v>
      </c>
      <c r="DZ68" s="679">
        <v>9212320</v>
      </c>
      <c r="EA68" s="679">
        <v>9212320</v>
      </c>
      <c r="EB68" s="679">
        <v>9212320</v>
      </c>
      <c r="EC68" s="679">
        <v>9212320</v>
      </c>
      <c r="ED68" s="679">
        <v>9212320</v>
      </c>
      <c r="EE68" s="679">
        <v>9212320</v>
      </c>
      <c r="EF68" s="679">
        <v>9212320</v>
      </c>
      <c r="EG68" s="679">
        <v>9212320</v>
      </c>
      <c r="EH68" s="679">
        <v>9212320</v>
      </c>
      <c r="EI68" s="679">
        <v>9212320</v>
      </c>
      <c r="EJ68" s="679">
        <v>9212320</v>
      </c>
      <c r="EK68" s="679">
        <v>9212320</v>
      </c>
      <c r="EL68" s="680"/>
      <c r="EM68" s="679">
        <v>0</v>
      </c>
      <c r="EN68" s="679">
        <v>0</v>
      </c>
      <c r="EO68" s="679">
        <v>0</v>
      </c>
      <c r="EP68" s="679">
        <v>0</v>
      </c>
      <c r="EQ68" s="679">
        <v>0</v>
      </c>
      <c r="ER68" s="679">
        <v>0</v>
      </c>
      <c r="ES68" s="679">
        <v>0</v>
      </c>
      <c r="ET68" s="679">
        <v>0</v>
      </c>
      <c r="EU68" s="679">
        <v>0</v>
      </c>
      <c r="EV68" s="679">
        <v>0</v>
      </c>
      <c r="EW68" s="679">
        <v>0</v>
      </c>
      <c r="EX68" s="679">
        <v>0</v>
      </c>
      <c r="EY68" s="679">
        <v>0</v>
      </c>
      <c r="EZ68" s="679">
        <v>0</v>
      </c>
      <c r="FA68" s="679">
        <v>0</v>
      </c>
      <c r="FB68" s="679">
        <v>0</v>
      </c>
      <c r="FC68" s="679">
        <v>0</v>
      </c>
      <c r="FD68" s="679">
        <v>0</v>
      </c>
      <c r="FE68" s="679">
        <v>0</v>
      </c>
      <c r="FF68" s="679">
        <v>0</v>
      </c>
      <c r="FG68" s="679">
        <v>0</v>
      </c>
      <c r="FH68" s="679">
        <v>0</v>
      </c>
      <c r="FI68" s="679">
        <v>0</v>
      </c>
      <c r="FJ68" s="679">
        <v>0</v>
      </c>
      <c r="FK68" s="679">
        <v>0</v>
      </c>
      <c r="FL68" s="679">
        <v>0</v>
      </c>
      <c r="FM68" s="679">
        <v>0</v>
      </c>
      <c r="FN68" s="679">
        <v>0</v>
      </c>
      <c r="FO68" s="679">
        <v>0</v>
      </c>
      <c r="FP68" s="679">
        <v>0</v>
      </c>
    </row>
    <row r="69" spans="1:172" x14ac:dyDescent="0.2">
      <c r="A69" s="678">
        <v>66</v>
      </c>
      <c r="B69" s="678" t="s">
        <v>101</v>
      </c>
      <c r="C69" s="678" t="s">
        <v>93</v>
      </c>
      <c r="D69" s="686">
        <v>40452</v>
      </c>
      <c r="E69" s="678">
        <v>0</v>
      </c>
      <c r="F69" s="678">
        <v>30</v>
      </c>
      <c r="G69" s="685">
        <v>0.1521585279547063</v>
      </c>
      <c r="H69" s="684">
        <v>9.0207942284483488E-6</v>
      </c>
      <c r="I69" s="678">
        <v>1.6876258914475476E-2</v>
      </c>
      <c r="J69" s="678">
        <v>1</v>
      </c>
      <c r="K69" s="678">
        <v>1</v>
      </c>
      <c r="L69" s="683">
        <v>-5.8021000000000001E-3</v>
      </c>
      <c r="M69" s="678">
        <v>12</v>
      </c>
      <c r="N69" s="678">
        <v>2000</v>
      </c>
      <c r="O69" s="682">
        <v>0.77</v>
      </c>
      <c r="P69" s="680">
        <v>0.52008229562911101</v>
      </c>
      <c r="Q69" s="684">
        <v>1.2778198734311101E-2</v>
      </c>
      <c r="R69" s="684">
        <v>0.26479126166231798</v>
      </c>
      <c r="S69" s="680">
        <v>0</v>
      </c>
      <c r="T69" s="680">
        <v>0</v>
      </c>
      <c r="U69" s="680">
        <v>0</v>
      </c>
      <c r="V69" s="680">
        <v>0</v>
      </c>
      <c r="W69" s="680">
        <v>1.2258264758497317</v>
      </c>
      <c r="X69" s="680">
        <v>1.2258264758497317</v>
      </c>
      <c r="Y69" s="680">
        <v>1.2258264758497317</v>
      </c>
      <c r="Z69" s="680">
        <v>1.2258264758497317</v>
      </c>
      <c r="AA69" s="680">
        <v>1.2258264758497317</v>
      </c>
      <c r="AB69" s="680">
        <v>1.2258264758497317</v>
      </c>
      <c r="AC69" s="680">
        <v>1.2258264758497317</v>
      </c>
      <c r="AD69" s="680">
        <v>1.2258264758497317</v>
      </c>
      <c r="AE69" s="680">
        <v>1.2258264758497317</v>
      </c>
      <c r="AF69" s="680">
        <v>1.2258264758497317</v>
      </c>
      <c r="AG69" s="680">
        <v>1.2258264758497317</v>
      </c>
      <c r="AH69" s="680">
        <v>1.2258264758497317</v>
      </c>
      <c r="AI69" s="680">
        <v>1.2258264758497317</v>
      </c>
      <c r="AJ69" s="680">
        <v>1.2258264758497317</v>
      </c>
      <c r="AK69" s="680">
        <v>1.2258264758497317</v>
      </c>
      <c r="AL69" s="680">
        <v>1.2258264758497317</v>
      </c>
      <c r="AM69" s="680">
        <v>1.2258264758497317</v>
      </c>
      <c r="AN69" s="680">
        <v>1.2258264758497317</v>
      </c>
      <c r="AO69" s="680">
        <v>1.2258264758497317</v>
      </c>
      <c r="AP69" s="680">
        <v>1.2258264758497317</v>
      </c>
      <c r="AQ69" s="680">
        <v>1.2258264758497317</v>
      </c>
      <c r="AR69" s="680">
        <v>1.2258264758497317</v>
      </c>
      <c r="AS69" s="680">
        <v>1.2258264758497317</v>
      </c>
      <c r="AT69" s="680">
        <v>1.2258264758497317</v>
      </c>
      <c r="AU69" s="680">
        <v>1.2258264758497317</v>
      </c>
      <c r="AV69" s="680">
        <v>1.2258264758497317</v>
      </c>
      <c r="AW69" s="680"/>
      <c r="AX69" s="680">
        <v>0</v>
      </c>
      <c r="AY69" s="680">
        <v>0</v>
      </c>
      <c r="AZ69" s="680">
        <v>0</v>
      </c>
      <c r="BA69" s="680">
        <v>0</v>
      </c>
      <c r="BB69" s="680">
        <v>3.29</v>
      </c>
      <c r="BC69" s="680">
        <v>3.29</v>
      </c>
      <c r="BD69" s="680">
        <v>3.29</v>
      </c>
      <c r="BE69" s="680">
        <v>3.29</v>
      </c>
      <c r="BF69" s="680">
        <v>3.29</v>
      </c>
      <c r="BG69" s="680">
        <v>3.29</v>
      </c>
      <c r="BH69" s="680">
        <v>3.29</v>
      </c>
      <c r="BI69" s="680">
        <v>3.29</v>
      </c>
      <c r="BJ69" s="680">
        <v>3.29</v>
      </c>
      <c r="BK69" s="680">
        <v>3.29</v>
      </c>
      <c r="BL69" s="680">
        <v>3.29</v>
      </c>
      <c r="BM69" s="680">
        <v>3.29</v>
      </c>
      <c r="BN69" s="680">
        <v>3.29</v>
      </c>
      <c r="BO69" s="680">
        <v>3.29</v>
      </c>
      <c r="BP69" s="680">
        <v>3.29</v>
      </c>
      <c r="BQ69" s="680">
        <v>3.29</v>
      </c>
      <c r="BR69" s="680">
        <v>3.29</v>
      </c>
      <c r="BS69" s="680">
        <v>3.29</v>
      </c>
      <c r="BT69" s="680">
        <v>3.29</v>
      </c>
      <c r="BU69" s="680">
        <v>3.29</v>
      </c>
      <c r="BV69" s="680">
        <v>3.29</v>
      </c>
      <c r="BW69" s="680">
        <v>3.29</v>
      </c>
      <c r="BX69" s="680">
        <v>3.29</v>
      </c>
      <c r="BY69" s="680">
        <v>3.29</v>
      </c>
      <c r="BZ69" s="680">
        <v>3.29</v>
      </c>
      <c r="CA69" s="680">
        <v>3.29</v>
      </c>
      <c r="CB69" s="680"/>
      <c r="CC69" s="680">
        <v>0</v>
      </c>
      <c r="CD69" s="680">
        <v>0</v>
      </c>
      <c r="CE69" s="680">
        <v>0</v>
      </c>
      <c r="CF69" s="680">
        <v>0</v>
      </c>
      <c r="CG69" s="680">
        <v>0.86091935483870974</v>
      </c>
      <c r="CH69" s="680">
        <v>0.86091935483870974</v>
      </c>
      <c r="CI69" s="680">
        <v>0.86091935483870974</v>
      </c>
      <c r="CJ69" s="680">
        <v>0.86091935483870974</v>
      </c>
      <c r="CK69" s="680">
        <v>0.86091935483870974</v>
      </c>
      <c r="CL69" s="680">
        <v>0.86091935483870974</v>
      </c>
      <c r="CM69" s="680">
        <v>0.86091935483870974</v>
      </c>
      <c r="CN69" s="680">
        <v>0.86091935483870974</v>
      </c>
      <c r="CO69" s="680">
        <v>0.86091935483870974</v>
      </c>
      <c r="CP69" s="680">
        <v>0.86091935483870974</v>
      </c>
      <c r="CQ69" s="680">
        <v>0.86091935483870974</v>
      </c>
      <c r="CR69" s="680">
        <v>0.86091935483870974</v>
      </c>
      <c r="CS69" s="680">
        <v>0.86091935483870974</v>
      </c>
      <c r="CT69" s="680">
        <v>0.86091935483870974</v>
      </c>
      <c r="CU69" s="680">
        <v>0.86091935483870974</v>
      </c>
      <c r="CV69" s="680">
        <v>0.86091935483870974</v>
      </c>
      <c r="CW69" s="680">
        <v>0.86091935483870974</v>
      </c>
      <c r="CX69" s="680">
        <v>0.86091935483870974</v>
      </c>
      <c r="CY69" s="680">
        <v>0.86091935483870974</v>
      </c>
      <c r="CZ69" s="680">
        <v>0.86091935483870974</v>
      </c>
      <c r="DA69" s="680">
        <v>0.86091935483870974</v>
      </c>
      <c r="DB69" s="680">
        <v>0.86091935483870974</v>
      </c>
      <c r="DC69" s="680">
        <v>0.86091935483870974</v>
      </c>
      <c r="DD69" s="680">
        <v>0.86091935483870974</v>
      </c>
      <c r="DE69" s="680">
        <v>0.86091935483870974</v>
      </c>
      <c r="DF69" s="680">
        <v>0.86091935483870974</v>
      </c>
      <c r="DG69" s="680"/>
      <c r="DH69" s="679">
        <v>0</v>
      </c>
      <c r="DI69" s="679">
        <v>0</v>
      </c>
      <c r="DJ69" s="679">
        <v>0</v>
      </c>
      <c r="DK69" s="679">
        <v>0</v>
      </c>
      <c r="DL69" s="679">
        <v>367380000</v>
      </c>
      <c r="DM69" s="679">
        <v>367380000</v>
      </c>
      <c r="DN69" s="679">
        <v>367380000</v>
      </c>
      <c r="DO69" s="679">
        <v>367380000</v>
      </c>
      <c r="DP69" s="679">
        <v>367380000</v>
      </c>
      <c r="DQ69" s="679">
        <v>367380000</v>
      </c>
      <c r="DR69" s="679">
        <v>367380000</v>
      </c>
      <c r="DS69" s="679">
        <v>367380000</v>
      </c>
      <c r="DT69" s="679">
        <v>367380000</v>
      </c>
      <c r="DU69" s="679">
        <v>367380000</v>
      </c>
      <c r="DV69" s="679">
        <v>367380000</v>
      </c>
      <c r="DW69" s="679">
        <v>367380000</v>
      </c>
      <c r="DX69" s="679">
        <v>367380000</v>
      </c>
      <c r="DY69" s="679">
        <v>367380000</v>
      </c>
      <c r="DZ69" s="679">
        <v>367380000</v>
      </c>
      <c r="EA69" s="679">
        <v>367380000</v>
      </c>
      <c r="EB69" s="679">
        <v>367380000</v>
      </c>
      <c r="EC69" s="679">
        <v>367380000</v>
      </c>
      <c r="ED69" s="679">
        <v>367380000</v>
      </c>
      <c r="EE69" s="679">
        <v>367380000</v>
      </c>
      <c r="EF69" s="679">
        <v>367380000</v>
      </c>
      <c r="EG69" s="679">
        <v>367380000</v>
      </c>
      <c r="EH69" s="679">
        <v>367380000</v>
      </c>
      <c r="EI69" s="679">
        <v>367380000</v>
      </c>
      <c r="EJ69" s="679">
        <v>367380000</v>
      </c>
      <c r="EK69" s="679">
        <v>367380000</v>
      </c>
      <c r="EL69" s="680"/>
      <c r="EM69" s="679">
        <v>0</v>
      </c>
      <c r="EN69" s="679">
        <v>0</v>
      </c>
      <c r="EO69" s="679">
        <v>0</v>
      </c>
      <c r="EP69" s="679">
        <v>0</v>
      </c>
      <c r="EQ69" s="679">
        <v>0</v>
      </c>
      <c r="ER69" s="679">
        <v>0</v>
      </c>
      <c r="ES69" s="679">
        <v>0</v>
      </c>
      <c r="ET69" s="679">
        <v>0</v>
      </c>
      <c r="EU69" s="679">
        <v>0</v>
      </c>
      <c r="EV69" s="679">
        <v>0</v>
      </c>
      <c r="EW69" s="679">
        <v>0</v>
      </c>
      <c r="EX69" s="679">
        <v>0</v>
      </c>
      <c r="EY69" s="679">
        <v>0</v>
      </c>
      <c r="EZ69" s="679">
        <v>0</v>
      </c>
      <c r="FA69" s="679">
        <v>0</v>
      </c>
      <c r="FB69" s="679">
        <v>0</v>
      </c>
      <c r="FC69" s="679">
        <v>0</v>
      </c>
      <c r="FD69" s="679">
        <v>0</v>
      </c>
      <c r="FE69" s="679">
        <v>0</v>
      </c>
      <c r="FF69" s="679">
        <v>0</v>
      </c>
      <c r="FG69" s="679">
        <v>0</v>
      </c>
      <c r="FH69" s="679">
        <v>0</v>
      </c>
      <c r="FI69" s="679">
        <v>0</v>
      </c>
      <c r="FJ69" s="679">
        <v>0</v>
      </c>
      <c r="FK69" s="679">
        <v>0</v>
      </c>
      <c r="FL69" s="679">
        <v>0</v>
      </c>
      <c r="FM69" s="679">
        <v>0</v>
      </c>
      <c r="FN69" s="679">
        <v>0</v>
      </c>
      <c r="FO69" s="679">
        <v>0</v>
      </c>
      <c r="FP69" s="679">
        <v>0</v>
      </c>
    </row>
    <row r="70" spans="1:172" x14ac:dyDescent="0.2">
      <c r="A70" s="678">
        <v>67</v>
      </c>
      <c r="B70" s="678" t="s">
        <v>102</v>
      </c>
      <c r="C70" s="678" t="s">
        <v>125</v>
      </c>
      <c r="D70" s="686">
        <v>40452</v>
      </c>
      <c r="E70" s="678">
        <v>0</v>
      </c>
      <c r="F70" s="678">
        <v>30</v>
      </c>
      <c r="G70" s="685">
        <v>0.19</v>
      </c>
      <c r="H70" s="684">
        <v>0</v>
      </c>
      <c r="I70" s="678">
        <v>0</v>
      </c>
      <c r="J70" s="678">
        <v>1</v>
      </c>
      <c r="K70" s="678">
        <v>1</v>
      </c>
      <c r="L70" s="683">
        <v>0</v>
      </c>
      <c r="M70" s="678">
        <v>12</v>
      </c>
      <c r="N70" s="678">
        <v>1990</v>
      </c>
      <c r="O70" s="682">
        <v>0.85250000000000004</v>
      </c>
      <c r="P70" s="680">
        <v>0.3</v>
      </c>
      <c r="Q70" s="684">
        <v>8.6300000000000005E-3</v>
      </c>
      <c r="R70" s="684">
        <v>0.2</v>
      </c>
      <c r="S70" s="680">
        <v>0</v>
      </c>
      <c r="T70" s="680">
        <v>0</v>
      </c>
      <c r="U70" s="680">
        <v>0</v>
      </c>
      <c r="V70" s="680">
        <v>0</v>
      </c>
      <c r="W70" s="680">
        <v>3.97</v>
      </c>
      <c r="X70" s="680">
        <v>3.97</v>
      </c>
      <c r="Y70" s="680">
        <v>3.97</v>
      </c>
      <c r="Z70" s="680">
        <v>3.97</v>
      </c>
      <c r="AA70" s="680">
        <v>3.97</v>
      </c>
      <c r="AB70" s="680">
        <v>3.97</v>
      </c>
      <c r="AC70" s="680">
        <v>3.97</v>
      </c>
      <c r="AD70" s="680">
        <v>3.97</v>
      </c>
      <c r="AE70" s="680">
        <v>3.97</v>
      </c>
      <c r="AF70" s="680">
        <v>3.97</v>
      </c>
      <c r="AG70" s="680">
        <v>3.97</v>
      </c>
      <c r="AH70" s="680">
        <v>3.97</v>
      </c>
      <c r="AI70" s="680">
        <v>3.97</v>
      </c>
      <c r="AJ70" s="680">
        <v>3.97</v>
      </c>
      <c r="AK70" s="680">
        <v>3.97</v>
      </c>
      <c r="AL70" s="680">
        <v>3.97</v>
      </c>
      <c r="AM70" s="680">
        <v>3.97</v>
      </c>
      <c r="AN70" s="680">
        <v>3.97</v>
      </c>
      <c r="AO70" s="680">
        <v>3.97</v>
      </c>
      <c r="AP70" s="680">
        <v>3.97</v>
      </c>
      <c r="AQ70" s="680">
        <v>3.97</v>
      </c>
      <c r="AR70" s="680">
        <v>3.97</v>
      </c>
      <c r="AS70" s="680">
        <v>3.97</v>
      </c>
      <c r="AT70" s="680">
        <v>3.97</v>
      </c>
      <c r="AU70" s="680">
        <v>3.97</v>
      </c>
      <c r="AV70" s="680">
        <v>3.97</v>
      </c>
      <c r="AW70" s="680"/>
      <c r="AX70" s="680">
        <v>0</v>
      </c>
      <c r="AY70" s="680">
        <v>0</v>
      </c>
      <c r="AZ70" s="680">
        <v>0</v>
      </c>
      <c r="BA70" s="680">
        <v>0</v>
      </c>
      <c r="BB70" s="680">
        <v>3.29</v>
      </c>
      <c r="BC70" s="680">
        <v>3.29</v>
      </c>
      <c r="BD70" s="680">
        <v>3.29</v>
      </c>
      <c r="BE70" s="680">
        <v>3.29</v>
      </c>
      <c r="BF70" s="680">
        <v>3.29</v>
      </c>
      <c r="BG70" s="680">
        <v>3.29</v>
      </c>
      <c r="BH70" s="680">
        <v>3.29</v>
      </c>
      <c r="BI70" s="680">
        <v>3.29</v>
      </c>
      <c r="BJ70" s="680">
        <v>3.29</v>
      </c>
      <c r="BK70" s="680">
        <v>3.29</v>
      </c>
      <c r="BL70" s="680">
        <v>3.29</v>
      </c>
      <c r="BM70" s="680">
        <v>3.29</v>
      </c>
      <c r="BN70" s="680">
        <v>3.29</v>
      </c>
      <c r="BO70" s="680">
        <v>3.29</v>
      </c>
      <c r="BP70" s="680">
        <v>3.29</v>
      </c>
      <c r="BQ70" s="680">
        <v>3.29</v>
      </c>
      <c r="BR70" s="680">
        <v>3.29</v>
      </c>
      <c r="BS70" s="680">
        <v>3.29</v>
      </c>
      <c r="BT70" s="680">
        <v>3.29</v>
      </c>
      <c r="BU70" s="680">
        <v>3.29</v>
      </c>
      <c r="BV70" s="680">
        <v>3.29</v>
      </c>
      <c r="BW70" s="680">
        <v>3.29</v>
      </c>
      <c r="BX70" s="680">
        <v>3.29</v>
      </c>
      <c r="BY70" s="680">
        <v>3.29</v>
      </c>
      <c r="BZ70" s="680">
        <v>3.29</v>
      </c>
      <c r="CA70" s="680">
        <v>3.29</v>
      </c>
      <c r="CB70" s="680"/>
      <c r="CC70" s="680">
        <v>0</v>
      </c>
      <c r="CD70" s="680">
        <v>0</v>
      </c>
      <c r="CE70" s="680">
        <v>0</v>
      </c>
      <c r="CF70" s="680">
        <v>0</v>
      </c>
      <c r="CG70" s="680">
        <v>1.41</v>
      </c>
      <c r="CH70" s="680">
        <v>1.41</v>
      </c>
      <c r="CI70" s="680">
        <v>1.41</v>
      </c>
      <c r="CJ70" s="680">
        <v>1.41</v>
      </c>
      <c r="CK70" s="680">
        <v>1.41</v>
      </c>
      <c r="CL70" s="680">
        <v>1.41</v>
      </c>
      <c r="CM70" s="680">
        <v>1.41</v>
      </c>
      <c r="CN70" s="680">
        <v>1.41</v>
      </c>
      <c r="CO70" s="680">
        <v>1.41</v>
      </c>
      <c r="CP70" s="680">
        <v>1.41</v>
      </c>
      <c r="CQ70" s="680">
        <v>1.41</v>
      </c>
      <c r="CR70" s="680">
        <v>1.41</v>
      </c>
      <c r="CS70" s="680">
        <v>1.41</v>
      </c>
      <c r="CT70" s="680">
        <v>1.41</v>
      </c>
      <c r="CU70" s="680">
        <v>1.41</v>
      </c>
      <c r="CV70" s="680">
        <v>1.41</v>
      </c>
      <c r="CW70" s="680">
        <v>1.41</v>
      </c>
      <c r="CX70" s="680">
        <v>1.41</v>
      </c>
      <c r="CY70" s="680">
        <v>1.41</v>
      </c>
      <c r="CZ70" s="680">
        <v>1.41</v>
      </c>
      <c r="DA70" s="680">
        <v>1.41</v>
      </c>
      <c r="DB70" s="680">
        <v>1.41</v>
      </c>
      <c r="DC70" s="680">
        <v>1.41</v>
      </c>
      <c r="DD70" s="680">
        <v>1.41</v>
      </c>
      <c r="DE70" s="680">
        <v>1.41</v>
      </c>
      <c r="DF70" s="680">
        <v>1.41</v>
      </c>
      <c r="DG70" s="680"/>
      <c r="DH70" s="679">
        <v>0</v>
      </c>
      <c r="DI70" s="679">
        <v>0</v>
      </c>
      <c r="DJ70" s="679">
        <v>0</v>
      </c>
      <c r="DK70" s="679">
        <v>0</v>
      </c>
      <c r="DL70" s="679">
        <v>1159200</v>
      </c>
      <c r="DM70" s="679">
        <v>1159200</v>
      </c>
      <c r="DN70" s="679">
        <v>1159200</v>
      </c>
      <c r="DO70" s="679">
        <v>1159200</v>
      </c>
      <c r="DP70" s="679">
        <v>1159200</v>
      </c>
      <c r="DQ70" s="679">
        <v>1159200</v>
      </c>
      <c r="DR70" s="679">
        <v>1159200</v>
      </c>
      <c r="DS70" s="679">
        <v>1159200</v>
      </c>
      <c r="DT70" s="679">
        <v>1159200</v>
      </c>
      <c r="DU70" s="679">
        <v>1159200</v>
      </c>
      <c r="DV70" s="679">
        <v>1159200</v>
      </c>
      <c r="DW70" s="679">
        <v>1159200</v>
      </c>
      <c r="DX70" s="679">
        <v>1159200</v>
      </c>
      <c r="DY70" s="679">
        <v>1159200</v>
      </c>
      <c r="DZ70" s="679">
        <v>1159200</v>
      </c>
      <c r="EA70" s="679">
        <v>1159200</v>
      </c>
      <c r="EB70" s="679">
        <v>1159200</v>
      </c>
      <c r="EC70" s="679">
        <v>1159200</v>
      </c>
      <c r="ED70" s="679">
        <v>1159200</v>
      </c>
      <c r="EE70" s="679">
        <v>1159200</v>
      </c>
      <c r="EF70" s="679">
        <v>1159200</v>
      </c>
      <c r="EG70" s="679">
        <v>1159200</v>
      </c>
      <c r="EH70" s="679">
        <v>1159200</v>
      </c>
      <c r="EI70" s="679">
        <v>1159200</v>
      </c>
      <c r="EJ70" s="679">
        <v>1159200</v>
      </c>
      <c r="EK70" s="679">
        <v>1159200</v>
      </c>
      <c r="EL70" s="680"/>
      <c r="EM70" s="679">
        <v>0</v>
      </c>
      <c r="EN70" s="679">
        <v>0</v>
      </c>
      <c r="EO70" s="679">
        <v>0</v>
      </c>
      <c r="EP70" s="679">
        <v>0</v>
      </c>
      <c r="EQ70" s="679">
        <v>0</v>
      </c>
      <c r="ER70" s="679">
        <v>0</v>
      </c>
      <c r="ES70" s="679">
        <v>0</v>
      </c>
      <c r="ET70" s="679">
        <v>0</v>
      </c>
      <c r="EU70" s="679">
        <v>0</v>
      </c>
      <c r="EV70" s="679">
        <v>0</v>
      </c>
      <c r="EW70" s="679">
        <v>0</v>
      </c>
      <c r="EX70" s="679">
        <v>0</v>
      </c>
      <c r="EY70" s="679">
        <v>0</v>
      </c>
      <c r="EZ70" s="679">
        <v>0</v>
      </c>
      <c r="FA70" s="679">
        <v>0</v>
      </c>
      <c r="FB70" s="679">
        <v>0</v>
      </c>
      <c r="FC70" s="679">
        <v>0</v>
      </c>
      <c r="FD70" s="679">
        <v>0</v>
      </c>
      <c r="FE70" s="679">
        <v>0</v>
      </c>
      <c r="FF70" s="679">
        <v>0</v>
      </c>
      <c r="FG70" s="679">
        <v>0</v>
      </c>
      <c r="FH70" s="679">
        <v>0</v>
      </c>
      <c r="FI70" s="679">
        <v>0</v>
      </c>
      <c r="FJ70" s="679">
        <v>0</v>
      </c>
      <c r="FK70" s="679">
        <v>0</v>
      </c>
      <c r="FL70" s="679">
        <v>0</v>
      </c>
      <c r="FM70" s="679">
        <v>0</v>
      </c>
      <c r="FN70" s="679">
        <v>0</v>
      </c>
      <c r="FO70" s="679">
        <v>0</v>
      </c>
      <c r="FP70" s="679">
        <v>0</v>
      </c>
    </row>
    <row r="71" spans="1:172" x14ac:dyDescent="0.2">
      <c r="A71" s="678">
        <v>68</v>
      </c>
      <c r="B71" s="678" t="s">
        <v>103</v>
      </c>
      <c r="C71" s="678" t="s">
        <v>94</v>
      </c>
      <c r="D71" s="686">
        <v>40452</v>
      </c>
      <c r="E71" s="678">
        <v>0</v>
      </c>
      <c r="F71" s="678">
        <v>10</v>
      </c>
      <c r="G71" s="685">
        <v>1.8</v>
      </c>
      <c r="H71" s="684">
        <v>1E-4</v>
      </c>
      <c r="I71" s="678">
        <v>0</v>
      </c>
      <c r="J71" s="678">
        <v>1</v>
      </c>
      <c r="K71" s="678">
        <v>1</v>
      </c>
      <c r="L71" s="683">
        <v>-4.0333333333333341E-3</v>
      </c>
      <c r="M71" s="678">
        <v>12</v>
      </c>
      <c r="N71" s="678">
        <v>2000</v>
      </c>
      <c r="O71" s="682">
        <v>0.76</v>
      </c>
      <c r="P71" s="680">
        <v>0.206585833859806</v>
      </c>
      <c r="Q71" s="684">
        <v>4.1816776782722604E-3</v>
      </c>
      <c r="R71" s="684">
        <v>0.31058223843938199</v>
      </c>
      <c r="S71" s="680">
        <v>0</v>
      </c>
      <c r="T71" s="680">
        <v>0</v>
      </c>
      <c r="U71" s="680">
        <v>0</v>
      </c>
      <c r="V71" s="680">
        <v>0</v>
      </c>
      <c r="W71" s="680">
        <v>3.97</v>
      </c>
      <c r="X71" s="680">
        <v>3.97</v>
      </c>
      <c r="Y71" s="680">
        <v>3.97</v>
      </c>
      <c r="Z71" s="680">
        <v>3.97</v>
      </c>
      <c r="AA71" s="680">
        <v>3.97</v>
      </c>
      <c r="AB71" s="680">
        <v>3.97</v>
      </c>
      <c r="AC71" s="680">
        <v>3.97</v>
      </c>
      <c r="AD71" s="680">
        <v>3.97</v>
      </c>
      <c r="AE71" s="680">
        <v>3.97</v>
      </c>
      <c r="AF71" s="680">
        <v>3.97</v>
      </c>
      <c r="AG71" s="680">
        <v>3.97</v>
      </c>
      <c r="AH71" s="680">
        <v>3.97</v>
      </c>
      <c r="AI71" s="680">
        <v>3.97</v>
      </c>
      <c r="AJ71" s="680">
        <v>3.97</v>
      </c>
      <c r="AK71" s="680">
        <v>3.97</v>
      </c>
      <c r="AL71" s="680">
        <v>3.97</v>
      </c>
      <c r="AM71" s="680">
        <v>3.97</v>
      </c>
      <c r="AN71" s="680">
        <v>3.97</v>
      </c>
      <c r="AO71" s="680">
        <v>3.97</v>
      </c>
      <c r="AP71" s="680">
        <v>3.97</v>
      </c>
      <c r="AQ71" s="680">
        <v>3.97</v>
      </c>
      <c r="AR71" s="680">
        <v>3.97</v>
      </c>
      <c r="AS71" s="680">
        <v>3.97</v>
      </c>
      <c r="AT71" s="680">
        <v>3.97</v>
      </c>
      <c r="AU71" s="680">
        <v>3.97</v>
      </c>
      <c r="AV71" s="680">
        <v>3.97</v>
      </c>
      <c r="AW71" s="680"/>
      <c r="AX71" s="680">
        <v>0</v>
      </c>
      <c r="AY71" s="680">
        <v>0</v>
      </c>
      <c r="AZ71" s="680">
        <v>0</v>
      </c>
      <c r="BA71" s="680">
        <v>0</v>
      </c>
      <c r="BB71" s="680">
        <v>3.29</v>
      </c>
      <c r="BC71" s="680">
        <v>3.29</v>
      </c>
      <c r="BD71" s="680">
        <v>3.29</v>
      </c>
      <c r="BE71" s="680">
        <v>3.29</v>
      </c>
      <c r="BF71" s="680">
        <v>3.29</v>
      </c>
      <c r="BG71" s="680">
        <v>3.29</v>
      </c>
      <c r="BH71" s="680">
        <v>3.29</v>
      </c>
      <c r="BI71" s="680">
        <v>3.29</v>
      </c>
      <c r="BJ71" s="680">
        <v>3.29</v>
      </c>
      <c r="BK71" s="680">
        <v>3.29</v>
      </c>
      <c r="BL71" s="680">
        <v>3.29</v>
      </c>
      <c r="BM71" s="680">
        <v>3.29</v>
      </c>
      <c r="BN71" s="680">
        <v>3.29</v>
      </c>
      <c r="BO71" s="680">
        <v>3.29</v>
      </c>
      <c r="BP71" s="680">
        <v>3.29</v>
      </c>
      <c r="BQ71" s="680">
        <v>3.29</v>
      </c>
      <c r="BR71" s="680">
        <v>3.29</v>
      </c>
      <c r="BS71" s="680">
        <v>3.29</v>
      </c>
      <c r="BT71" s="680">
        <v>3.29</v>
      </c>
      <c r="BU71" s="680">
        <v>3.29</v>
      </c>
      <c r="BV71" s="680">
        <v>3.29</v>
      </c>
      <c r="BW71" s="680">
        <v>3.29</v>
      </c>
      <c r="BX71" s="680">
        <v>3.29</v>
      </c>
      <c r="BY71" s="680">
        <v>3.29</v>
      </c>
      <c r="BZ71" s="680">
        <v>3.29</v>
      </c>
      <c r="CA71" s="680">
        <v>3.29</v>
      </c>
      <c r="CB71" s="680"/>
      <c r="CC71" s="680">
        <v>0</v>
      </c>
      <c r="CD71" s="680">
        <v>0</v>
      </c>
      <c r="CE71" s="680">
        <v>0</v>
      </c>
      <c r="CF71" s="680">
        <v>0</v>
      </c>
      <c r="CG71" s="680">
        <v>1.41</v>
      </c>
      <c r="CH71" s="680">
        <v>1.41</v>
      </c>
      <c r="CI71" s="680">
        <v>1.41</v>
      </c>
      <c r="CJ71" s="680">
        <v>1.41</v>
      </c>
      <c r="CK71" s="680">
        <v>1.41</v>
      </c>
      <c r="CL71" s="680">
        <v>1.41</v>
      </c>
      <c r="CM71" s="680">
        <v>1.41</v>
      </c>
      <c r="CN71" s="680">
        <v>1.41</v>
      </c>
      <c r="CO71" s="680">
        <v>1.41</v>
      </c>
      <c r="CP71" s="680">
        <v>1.41</v>
      </c>
      <c r="CQ71" s="680">
        <v>1.41</v>
      </c>
      <c r="CR71" s="680">
        <v>1.41</v>
      </c>
      <c r="CS71" s="680">
        <v>1.41</v>
      </c>
      <c r="CT71" s="680">
        <v>1.41</v>
      </c>
      <c r="CU71" s="680">
        <v>1.41</v>
      </c>
      <c r="CV71" s="680">
        <v>1.41</v>
      </c>
      <c r="CW71" s="680">
        <v>1.41</v>
      </c>
      <c r="CX71" s="680">
        <v>1.41</v>
      </c>
      <c r="CY71" s="680">
        <v>1.41</v>
      </c>
      <c r="CZ71" s="680">
        <v>1.41</v>
      </c>
      <c r="DA71" s="680">
        <v>1.41</v>
      </c>
      <c r="DB71" s="680">
        <v>1.41</v>
      </c>
      <c r="DC71" s="680">
        <v>1.41</v>
      </c>
      <c r="DD71" s="680">
        <v>1.41</v>
      </c>
      <c r="DE71" s="680">
        <v>1.41</v>
      </c>
      <c r="DF71" s="680">
        <v>1.41</v>
      </c>
      <c r="DG71" s="680"/>
      <c r="DH71" s="679">
        <v>0</v>
      </c>
      <c r="DI71" s="679">
        <v>0</v>
      </c>
      <c r="DJ71" s="679">
        <v>0</v>
      </c>
      <c r="DK71" s="679">
        <v>0</v>
      </c>
      <c r="DL71" s="679">
        <v>1832940</v>
      </c>
      <c r="DM71" s="679">
        <v>1832940</v>
      </c>
      <c r="DN71" s="679">
        <v>1832940</v>
      </c>
      <c r="DO71" s="679">
        <v>1832940</v>
      </c>
      <c r="DP71" s="679">
        <v>1832940</v>
      </c>
      <c r="DQ71" s="679">
        <v>1832940</v>
      </c>
      <c r="DR71" s="679">
        <v>1832940</v>
      </c>
      <c r="DS71" s="679">
        <v>1832940</v>
      </c>
      <c r="DT71" s="679">
        <v>1832940</v>
      </c>
      <c r="DU71" s="679">
        <v>1832940</v>
      </c>
      <c r="DV71" s="679">
        <v>1832940</v>
      </c>
      <c r="DW71" s="679">
        <v>1832940</v>
      </c>
      <c r="DX71" s="679">
        <v>1832940</v>
      </c>
      <c r="DY71" s="679">
        <v>1832940</v>
      </c>
      <c r="DZ71" s="679">
        <v>1832940</v>
      </c>
      <c r="EA71" s="679">
        <v>1832940</v>
      </c>
      <c r="EB71" s="679">
        <v>1832940</v>
      </c>
      <c r="EC71" s="679">
        <v>1832940</v>
      </c>
      <c r="ED71" s="679">
        <v>1832940</v>
      </c>
      <c r="EE71" s="679">
        <v>1832940</v>
      </c>
      <c r="EF71" s="679">
        <v>1832940</v>
      </c>
      <c r="EG71" s="679">
        <v>1832940</v>
      </c>
      <c r="EH71" s="679">
        <v>1832940</v>
      </c>
      <c r="EI71" s="679">
        <v>1832940</v>
      </c>
      <c r="EJ71" s="679">
        <v>1832940</v>
      </c>
      <c r="EK71" s="679">
        <v>1832940</v>
      </c>
      <c r="EL71" s="680"/>
      <c r="EM71" s="679">
        <v>0</v>
      </c>
      <c r="EN71" s="679">
        <v>0</v>
      </c>
      <c r="EO71" s="679">
        <v>0</v>
      </c>
      <c r="EP71" s="679">
        <v>0</v>
      </c>
      <c r="EQ71" s="679">
        <v>0</v>
      </c>
      <c r="ER71" s="679">
        <v>0</v>
      </c>
      <c r="ES71" s="679">
        <v>0</v>
      </c>
      <c r="ET71" s="679">
        <v>0</v>
      </c>
      <c r="EU71" s="679">
        <v>0</v>
      </c>
      <c r="EV71" s="679">
        <v>0</v>
      </c>
      <c r="EW71" s="679">
        <v>0</v>
      </c>
      <c r="EX71" s="679">
        <v>0</v>
      </c>
      <c r="EY71" s="679">
        <v>0</v>
      </c>
      <c r="EZ71" s="679">
        <v>0</v>
      </c>
      <c r="FA71" s="679">
        <v>0</v>
      </c>
      <c r="FB71" s="679">
        <v>0</v>
      </c>
      <c r="FC71" s="679">
        <v>0</v>
      </c>
      <c r="FD71" s="679">
        <v>0</v>
      </c>
      <c r="FE71" s="679">
        <v>0</v>
      </c>
      <c r="FF71" s="679">
        <v>0</v>
      </c>
      <c r="FG71" s="679">
        <v>0</v>
      </c>
      <c r="FH71" s="679">
        <v>0</v>
      </c>
      <c r="FI71" s="679">
        <v>0</v>
      </c>
      <c r="FJ71" s="679">
        <v>0</v>
      </c>
      <c r="FK71" s="679">
        <v>0</v>
      </c>
      <c r="FL71" s="679">
        <v>0</v>
      </c>
      <c r="FM71" s="679">
        <v>0</v>
      </c>
      <c r="FN71" s="679">
        <v>0</v>
      </c>
      <c r="FO71" s="679">
        <v>0</v>
      </c>
      <c r="FP71" s="679">
        <v>0</v>
      </c>
    </row>
    <row r="72" spans="1:172" x14ac:dyDescent="0.2">
      <c r="A72" s="678">
        <v>69</v>
      </c>
      <c r="B72" s="678" t="s">
        <v>104</v>
      </c>
      <c r="C72" s="678" t="s">
        <v>95</v>
      </c>
      <c r="D72" s="686">
        <v>40452</v>
      </c>
      <c r="E72" s="678">
        <v>0</v>
      </c>
      <c r="F72" s="678">
        <v>10</v>
      </c>
      <c r="G72" s="685">
        <v>0.92</v>
      </c>
      <c r="H72" s="684">
        <v>3.8000000000000002E-4</v>
      </c>
      <c r="I72" s="678">
        <v>8.0000000000000002E-3</v>
      </c>
      <c r="J72" s="678">
        <v>1</v>
      </c>
      <c r="K72" s="678">
        <v>1</v>
      </c>
      <c r="L72" s="683">
        <v>-4.0333333333333341E-3</v>
      </c>
      <c r="M72" s="678">
        <v>12</v>
      </c>
      <c r="N72" s="678">
        <v>2000</v>
      </c>
      <c r="O72" s="682">
        <v>0.75249999999999995</v>
      </c>
      <c r="P72" s="680">
        <v>0.26334711748121803</v>
      </c>
      <c r="Q72" s="684">
        <v>1.35681240308847E-2</v>
      </c>
      <c r="R72" s="684">
        <v>0.191199330828632</v>
      </c>
      <c r="S72" s="680">
        <v>0</v>
      </c>
      <c r="T72" s="680">
        <v>0</v>
      </c>
      <c r="U72" s="680">
        <v>0</v>
      </c>
      <c r="V72" s="680">
        <v>0</v>
      </c>
      <c r="W72" s="680">
        <v>3.97</v>
      </c>
      <c r="X72" s="680">
        <v>3.97</v>
      </c>
      <c r="Y72" s="680">
        <v>3.97</v>
      </c>
      <c r="Z72" s="680">
        <v>3.97</v>
      </c>
      <c r="AA72" s="680">
        <v>3.97</v>
      </c>
      <c r="AB72" s="680">
        <v>3.97</v>
      </c>
      <c r="AC72" s="680">
        <v>3.97</v>
      </c>
      <c r="AD72" s="680">
        <v>3.97</v>
      </c>
      <c r="AE72" s="680">
        <v>3.97</v>
      </c>
      <c r="AF72" s="680">
        <v>3.97</v>
      </c>
      <c r="AG72" s="680">
        <v>3.97</v>
      </c>
      <c r="AH72" s="680">
        <v>3.97</v>
      </c>
      <c r="AI72" s="680">
        <v>3.97</v>
      </c>
      <c r="AJ72" s="680">
        <v>3.97</v>
      </c>
      <c r="AK72" s="680">
        <v>3.97</v>
      </c>
      <c r="AL72" s="680">
        <v>3.97</v>
      </c>
      <c r="AM72" s="680">
        <v>3.97</v>
      </c>
      <c r="AN72" s="680">
        <v>3.97</v>
      </c>
      <c r="AO72" s="680">
        <v>3.97</v>
      </c>
      <c r="AP72" s="680">
        <v>3.97</v>
      </c>
      <c r="AQ72" s="680">
        <v>3.97</v>
      </c>
      <c r="AR72" s="680">
        <v>3.97</v>
      </c>
      <c r="AS72" s="680">
        <v>3.97</v>
      </c>
      <c r="AT72" s="680">
        <v>3.97</v>
      </c>
      <c r="AU72" s="680">
        <v>3.97</v>
      </c>
      <c r="AV72" s="680">
        <v>3.97</v>
      </c>
      <c r="AW72" s="680"/>
      <c r="AX72" s="680">
        <v>0</v>
      </c>
      <c r="AY72" s="680">
        <v>0</v>
      </c>
      <c r="AZ72" s="680">
        <v>0</v>
      </c>
      <c r="BA72" s="680">
        <v>0</v>
      </c>
      <c r="BB72" s="680">
        <v>3.29</v>
      </c>
      <c r="BC72" s="680">
        <v>3.29</v>
      </c>
      <c r="BD72" s="680">
        <v>3.29</v>
      </c>
      <c r="BE72" s="680">
        <v>3.29</v>
      </c>
      <c r="BF72" s="680">
        <v>3.29</v>
      </c>
      <c r="BG72" s="680">
        <v>3.29</v>
      </c>
      <c r="BH72" s="680">
        <v>3.29</v>
      </c>
      <c r="BI72" s="680">
        <v>3.29</v>
      </c>
      <c r="BJ72" s="680">
        <v>3.29</v>
      </c>
      <c r="BK72" s="680">
        <v>3.29</v>
      </c>
      <c r="BL72" s="680">
        <v>3.29</v>
      </c>
      <c r="BM72" s="680">
        <v>3.29</v>
      </c>
      <c r="BN72" s="680">
        <v>3.29</v>
      </c>
      <c r="BO72" s="680">
        <v>3.29</v>
      </c>
      <c r="BP72" s="680">
        <v>3.29</v>
      </c>
      <c r="BQ72" s="680">
        <v>3.29</v>
      </c>
      <c r="BR72" s="680">
        <v>3.29</v>
      </c>
      <c r="BS72" s="680">
        <v>3.29</v>
      </c>
      <c r="BT72" s="680">
        <v>3.29</v>
      </c>
      <c r="BU72" s="680">
        <v>3.29</v>
      </c>
      <c r="BV72" s="680">
        <v>3.29</v>
      </c>
      <c r="BW72" s="680">
        <v>3.29</v>
      </c>
      <c r="BX72" s="680">
        <v>3.29</v>
      </c>
      <c r="BY72" s="680">
        <v>3.29</v>
      </c>
      <c r="BZ72" s="680">
        <v>3.29</v>
      </c>
      <c r="CA72" s="680">
        <v>3.29</v>
      </c>
      <c r="CB72" s="680"/>
      <c r="CC72" s="680">
        <v>0</v>
      </c>
      <c r="CD72" s="680">
        <v>0</v>
      </c>
      <c r="CE72" s="680">
        <v>0</v>
      </c>
      <c r="CF72" s="680">
        <v>0</v>
      </c>
      <c r="CG72" s="680">
        <v>1.41</v>
      </c>
      <c r="CH72" s="680">
        <v>1.41</v>
      </c>
      <c r="CI72" s="680">
        <v>1.41</v>
      </c>
      <c r="CJ72" s="680">
        <v>1.41</v>
      </c>
      <c r="CK72" s="680">
        <v>1.41</v>
      </c>
      <c r="CL72" s="680">
        <v>1.41</v>
      </c>
      <c r="CM72" s="680">
        <v>1.41</v>
      </c>
      <c r="CN72" s="680">
        <v>1.41</v>
      </c>
      <c r="CO72" s="680">
        <v>1.41</v>
      </c>
      <c r="CP72" s="680">
        <v>1.41</v>
      </c>
      <c r="CQ72" s="680">
        <v>1.41</v>
      </c>
      <c r="CR72" s="680">
        <v>1.41</v>
      </c>
      <c r="CS72" s="680">
        <v>1.41</v>
      </c>
      <c r="CT72" s="680">
        <v>1.41</v>
      </c>
      <c r="CU72" s="680">
        <v>1.41</v>
      </c>
      <c r="CV72" s="680">
        <v>1.41</v>
      </c>
      <c r="CW72" s="680">
        <v>1.41</v>
      </c>
      <c r="CX72" s="680">
        <v>1.41</v>
      </c>
      <c r="CY72" s="680">
        <v>1.41</v>
      </c>
      <c r="CZ72" s="680">
        <v>1.41</v>
      </c>
      <c r="DA72" s="680">
        <v>1.41</v>
      </c>
      <c r="DB72" s="680">
        <v>1.41</v>
      </c>
      <c r="DC72" s="680">
        <v>1.41</v>
      </c>
      <c r="DD72" s="680">
        <v>1.41</v>
      </c>
      <c r="DE72" s="680">
        <v>1.41</v>
      </c>
      <c r="DF72" s="680">
        <v>1.41</v>
      </c>
      <c r="DG72" s="680"/>
      <c r="DH72" s="679">
        <v>0</v>
      </c>
      <c r="DI72" s="679">
        <v>0</v>
      </c>
      <c r="DJ72" s="679">
        <v>0</v>
      </c>
      <c r="DK72" s="679">
        <v>0</v>
      </c>
      <c r="DL72" s="679">
        <v>1447050</v>
      </c>
      <c r="DM72" s="679">
        <v>1447050</v>
      </c>
      <c r="DN72" s="679">
        <v>1447050</v>
      </c>
      <c r="DO72" s="679">
        <v>1447050</v>
      </c>
      <c r="DP72" s="679">
        <v>1447050</v>
      </c>
      <c r="DQ72" s="679">
        <v>1447050</v>
      </c>
      <c r="DR72" s="679">
        <v>1447050</v>
      </c>
      <c r="DS72" s="679">
        <v>1447050</v>
      </c>
      <c r="DT72" s="679">
        <v>1447050</v>
      </c>
      <c r="DU72" s="679">
        <v>1447050</v>
      </c>
      <c r="DV72" s="679">
        <v>1447050</v>
      </c>
      <c r="DW72" s="679">
        <v>1447050</v>
      </c>
      <c r="DX72" s="679">
        <v>1447050</v>
      </c>
      <c r="DY72" s="679">
        <v>1447050</v>
      </c>
      <c r="DZ72" s="679">
        <v>1447050</v>
      </c>
      <c r="EA72" s="679">
        <v>1447050</v>
      </c>
      <c r="EB72" s="679">
        <v>1447050</v>
      </c>
      <c r="EC72" s="679">
        <v>1447050</v>
      </c>
      <c r="ED72" s="679">
        <v>1447050</v>
      </c>
      <c r="EE72" s="679">
        <v>1447050</v>
      </c>
      <c r="EF72" s="679">
        <v>1447050</v>
      </c>
      <c r="EG72" s="679">
        <v>1447050</v>
      </c>
      <c r="EH72" s="679">
        <v>1447050</v>
      </c>
      <c r="EI72" s="679">
        <v>1447050</v>
      </c>
      <c r="EJ72" s="679">
        <v>1447050</v>
      </c>
      <c r="EK72" s="679">
        <v>1447050</v>
      </c>
      <c r="EL72" s="680"/>
      <c r="EM72" s="679">
        <v>0</v>
      </c>
      <c r="EN72" s="679">
        <v>0</v>
      </c>
      <c r="EO72" s="679">
        <v>0</v>
      </c>
      <c r="EP72" s="679">
        <v>0</v>
      </c>
      <c r="EQ72" s="679">
        <v>0</v>
      </c>
      <c r="ER72" s="679">
        <v>0</v>
      </c>
      <c r="ES72" s="679">
        <v>0</v>
      </c>
      <c r="ET72" s="679">
        <v>0</v>
      </c>
      <c r="EU72" s="679">
        <v>0</v>
      </c>
      <c r="EV72" s="679">
        <v>0</v>
      </c>
      <c r="EW72" s="679">
        <v>0</v>
      </c>
      <c r="EX72" s="679">
        <v>0</v>
      </c>
      <c r="EY72" s="679">
        <v>0</v>
      </c>
      <c r="EZ72" s="679">
        <v>0</v>
      </c>
      <c r="FA72" s="679">
        <v>0</v>
      </c>
      <c r="FB72" s="679">
        <v>0</v>
      </c>
      <c r="FC72" s="679">
        <v>0</v>
      </c>
      <c r="FD72" s="679">
        <v>0</v>
      </c>
      <c r="FE72" s="679">
        <v>0</v>
      </c>
      <c r="FF72" s="679">
        <v>0</v>
      </c>
      <c r="FG72" s="679">
        <v>0</v>
      </c>
      <c r="FH72" s="679">
        <v>0</v>
      </c>
      <c r="FI72" s="679">
        <v>0</v>
      </c>
      <c r="FJ72" s="679">
        <v>0</v>
      </c>
      <c r="FK72" s="679">
        <v>0</v>
      </c>
      <c r="FL72" s="679">
        <v>0</v>
      </c>
      <c r="FM72" s="679">
        <v>0</v>
      </c>
      <c r="FN72" s="679">
        <v>0</v>
      </c>
      <c r="FO72" s="679">
        <v>0</v>
      </c>
      <c r="FP72" s="679">
        <v>0</v>
      </c>
    </row>
    <row r="73" spans="1:172" x14ac:dyDescent="0.2">
      <c r="A73" s="678">
        <v>70</v>
      </c>
      <c r="B73" s="678" t="s">
        <v>105</v>
      </c>
      <c r="C73" s="678" t="s">
        <v>126</v>
      </c>
      <c r="D73" s="686">
        <v>40452</v>
      </c>
      <c r="E73" s="678">
        <v>0</v>
      </c>
      <c r="F73" s="678">
        <v>7</v>
      </c>
      <c r="G73" s="685">
        <v>3.2</v>
      </c>
      <c r="H73" s="684">
        <v>6.9999999999999999E-4</v>
      </c>
      <c r="I73" s="678">
        <v>0</v>
      </c>
      <c r="J73" s="678">
        <v>1</v>
      </c>
      <c r="K73" s="678">
        <v>1</v>
      </c>
      <c r="L73" s="683">
        <v>-4.0333333333333341E-3</v>
      </c>
      <c r="M73" s="678">
        <v>12</v>
      </c>
      <c r="N73" s="678">
        <v>2000</v>
      </c>
      <c r="O73" s="682">
        <v>0.68249999999999988</v>
      </c>
      <c r="P73" s="680">
        <v>0.48635307337964795</v>
      </c>
      <c r="Q73" s="684">
        <v>2.5913944479205701E-2</v>
      </c>
      <c r="R73" s="684">
        <v>0.25775916622200501</v>
      </c>
      <c r="S73" s="680">
        <v>0</v>
      </c>
      <c r="T73" s="680">
        <v>0</v>
      </c>
      <c r="U73" s="680">
        <v>0</v>
      </c>
      <c r="V73" s="680">
        <v>0</v>
      </c>
      <c r="W73" s="680">
        <v>5.7252066689822856</v>
      </c>
      <c r="X73" s="680">
        <v>5.7252066689822856</v>
      </c>
      <c r="Y73" s="680">
        <v>5.7252066689822856</v>
      </c>
      <c r="Z73" s="680">
        <v>5.7252066689822856</v>
      </c>
      <c r="AA73" s="680">
        <v>5.7252066689822856</v>
      </c>
      <c r="AB73" s="680">
        <v>5.7252066689822856</v>
      </c>
      <c r="AC73" s="680">
        <v>5.7252066689822856</v>
      </c>
      <c r="AD73" s="680">
        <v>5.7252066689822856</v>
      </c>
      <c r="AE73" s="680">
        <v>5.7252066689822856</v>
      </c>
      <c r="AF73" s="680">
        <v>5.7252066689822856</v>
      </c>
      <c r="AG73" s="680">
        <v>5.7252066689822856</v>
      </c>
      <c r="AH73" s="680">
        <v>5.7252066689822856</v>
      </c>
      <c r="AI73" s="680">
        <v>5.7252066689822856</v>
      </c>
      <c r="AJ73" s="680">
        <v>5.7252066689822856</v>
      </c>
      <c r="AK73" s="680">
        <v>5.7252066689822856</v>
      </c>
      <c r="AL73" s="680">
        <v>5.7252066689822856</v>
      </c>
      <c r="AM73" s="680">
        <v>5.7252066689822856</v>
      </c>
      <c r="AN73" s="680">
        <v>5.7252066689822856</v>
      </c>
      <c r="AO73" s="680">
        <v>5.7252066689822856</v>
      </c>
      <c r="AP73" s="680">
        <v>5.7252066689822856</v>
      </c>
      <c r="AQ73" s="680">
        <v>5.7252066689822856</v>
      </c>
      <c r="AR73" s="680">
        <v>5.7252066689822856</v>
      </c>
      <c r="AS73" s="680">
        <v>5.7252066689822856</v>
      </c>
      <c r="AT73" s="680">
        <v>5.7252066689822856</v>
      </c>
      <c r="AU73" s="680">
        <v>5.7252066689822856</v>
      </c>
      <c r="AV73" s="680">
        <v>5.7252066689822856</v>
      </c>
      <c r="AW73" s="680"/>
      <c r="AX73" s="680">
        <v>0</v>
      </c>
      <c r="AY73" s="680">
        <v>0</v>
      </c>
      <c r="AZ73" s="680">
        <v>0</v>
      </c>
      <c r="BA73" s="680">
        <v>0</v>
      </c>
      <c r="BB73" s="680">
        <v>5.7165971981011934</v>
      </c>
      <c r="BC73" s="680">
        <v>5.7165971981011934</v>
      </c>
      <c r="BD73" s="680">
        <v>5.7165971981011934</v>
      </c>
      <c r="BE73" s="680">
        <v>5.7165971981011934</v>
      </c>
      <c r="BF73" s="680">
        <v>5.7165971981011934</v>
      </c>
      <c r="BG73" s="680">
        <v>5.7165971981011934</v>
      </c>
      <c r="BH73" s="680">
        <v>5.7165971981011934</v>
      </c>
      <c r="BI73" s="680">
        <v>5.7165971981011934</v>
      </c>
      <c r="BJ73" s="680">
        <v>5.7165971981011934</v>
      </c>
      <c r="BK73" s="680">
        <v>5.7165971981011934</v>
      </c>
      <c r="BL73" s="680">
        <v>5.7165971981011934</v>
      </c>
      <c r="BM73" s="680">
        <v>5.7165971981011934</v>
      </c>
      <c r="BN73" s="680">
        <v>5.7165971981011934</v>
      </c>
      <c r="BO73" s="680">
        <v>5.7165971981011934</v>
      </c>
      <c r="BP73" s="680">
        <v>5.7165971981011934</v>
      </c>
      <c r="BQ73" s="680">
        <v>5.7165971981011934</v>
      </c>
      <c r="BR73" s="680">
        <v>5.7165971981011934</v>
      </c>
      <c r="BS73" s="680">
        <v>5.7165971981011934</v>
      </c>
      <c r="BT73" s="680">
        <v>5.7165971981011934</v>
      </c>
      <c r="BU73" s="680">
        <v>5.7165971981011934</v>
      </c>
      <c r="BV73" s="680">
        <v>5.7165971981011934</v>
      </c>
      <c r="BW73" s="680">
        <v>5.7165971981011934</v>
      </c>
      <c r="BX73" s="680">
        <v>5.7165971981011934</v>
      </c>
      <c r="BY73" s="680">
        <v>5.7165971981011934</v>
      </c>
      <c r="BZ73" s="680">
        <v>5.7165971981011934</v>
      </c>
      <c r="CA73" s="680">
        <v>5.7165971981011934</v>
      </c>
      <c r="CB73" s="680"/>
      <c r="CC73" s="680">
        <v>0</v>
      </c>
      <c r="CD73" s="680">
        <v>0</v>
      </c>
      <c r="CE73" s="680">
        <v>0</v>
      </c>
      <c r="CF73" s="680">
        <v>0</v>
      </c>
      <c r="CG73" s="680">
        <v>4.623083246497627</v>
      </c>
      <c r="CH73" s="680">
        <v>4.623083246497627</v>
      </c>
      <c r="CI73" s="680">
        <v>4.623083246497627</v>
      </c>
      <c r="CJ73" s="680">
        <v>4.623083246497627</v>
      </c>
      <c r="CK73" s="680">
        <v>4.623083246497627</v>
      </c>
      <c r="CL73" s="680">
        <v>4.623083246497627</v>
      </c>
      <c r="CM73" s="680">
        <v>4.623083246497627</v>
      </c>
      <c r="CN73" s="680">
        <v>4.623083246497627</v>
      </c>
      <c r="CO73" s="680">
        <v>4.623083246497627</v>
      </c>
      <c r="CP73" s="680">
        <v>4.623083246497627</v>
      </c>
      <c r="CQ73" s="680">
        <v>4.623083246497627</v>
      </c>
      <c r="CR73" s="680">
        <v>4.623083246497627</v>
      </c>
      <c r="CS73" s="680">
        <v>4.623083246497627</v>
      </c>
      <c r="CT73" s="680">
        <v>4.623083246497627</v>
      </c>
      <c r="CU73" s="680">
        <v>4.623083246497627</v>
      </c>
      <c r="CV73" s="680">
        <v>4.623083246497627</v>
      </c>
      <c r="CW73" s="680">
        <v>4.623083246497627</v>
      </c>
      <c r="CX73" s="680">
        <v>4.623083246497627</v>
      </c>
      <c r="CY73" s="680">
        <v>4.623083246497627</v>
      </c>
      <c r="CZ73" s="680">
        <v>4.623083246497627</v>
      </c>
      <c r="DA73" s="680">
        <v>4.623083246497627</v>
      </c>
      <c r="DB73" s="680">
        <v>4.623083246497627</v>
      </c>
      <c r="DC73" s="680">
        <v>4.623083246497627</v>
      </c>
      <c r="DD73" s="680">
        <v>4.623083246497627</v>
      </c>
      <c r="DE73" s="680">
        <v>4.623083246497627</v>
      </c>
      <c r="DF73" s="680">
        <v>4.623083246497627</v>
      </c>
      <c r="DG73" s="680"/>
      <c r="DH73" s="679">
        <v>0</v>
      </c>
      <c r="DI73" s="679">
        <v>0</v>
      </c>
      <c r="DJ73" s="679">
        <v>0</v>
      </c>
      <c r="DK73" s="679">
        <v>0</v>
      </c>
      <c r="DL73" s="679">
        <v>8637000</v>
      </c>
      <c r="DM73" s="679">
        <v>8637000</v>
      </c>
      <c r="DN73" s="679">
        <v>8637000</v>
      </c>
      <c r="DO73" s="679">
        <v>8637000</v>
      </c>
      <c r="DP73" s="679">
        <v>8637000</v>
      </c>
      <c r="DQ73" s="679">
        <v>8637000</v>
      </c>
      <c r="DR73" s="679">
        <v>8637000</v>
      </c>
      <c r="DS73" s="679">
        <v>8637000</v>
      </c>
      <c r="DT73" s="679">
        <v>8637000</v>
      </c>
      <c r="DU73" s="679">
        <v>8637000</v>
      </c>
      <c r="DV73" s="679">
        <v>8637000</v>
      </c>
      <c r="DW73" s="679">
        <v>8637000</v>
      </c>
      <c r="DX73" s="679">
        <v>8637000</v>
      </c>
      <c r="DY73" s="679">
        <v>8637000</v>
      </c>
      <c r="DZ73" s="679">
        <v>8637000</v>
      </c>
      <c r="EA73" s="679">
        <v>8637000</v>
      </c>
      <c r="EB73" s="679">
        <v>8637000</v>
      </c>
      <c r="EC73" s="679">
        <v>8637000</v>
      </c>
      <c r="ED73" s="679">
        <v>8637000</v>
      </c>
      <c r="EE73" s="679">
        <v>8637000</v>
      </c>
      <c r="EF73" s="679">
        <v>8637000</v>
      </c>
      <c r="EG73" s="679">
        <v>8637000</v>
      </c>
      <c r="EH73" s="679">
        <v>8637000</v>
      </c>
      <c r="EI73" s="679">
        <v>8637000</v>
      </c>
      <c r="EJ73" s="679">
        <v>8637000</v>
      </c>
      <c r="EK73" s="679">
        <v>8637000</v>
      </c>
      <c r="EL73" s="680"/>
      <c r="EM73" s="679">
        <v>0</v>
      </c>
      <c r="EN73" s="679">
        <v>0</v>
      </c>
      <c r="EO73" s="679">
        <v>0</v>
      </c>
      <c r="EP73" s="679">
        <v>0</v>
      </c>
      <c r="EQ73" s="679">
        <v>0</v>
      </c>
      <c r="ER73" s="679">
        <v>0</v>
      </c>
      <c r="ES73" s="679">
        <v>0</v>
      </c>
      <c r="ET73" s="679">
        <v>0</v>
      </c>
      <c r="EU73" s="679">
        <v>0</v>
      </c>
      <c r="EV73" s="679">
        <v>0</v>
      </c>
      <c r="EW73" s="679">
        <v>0</v>
      </c>
      <c r="EX73" s="679">
        <v>0</v>
      </c>
      <c r="EY73" s="679">
        <v>0</v>
      </c>
      <c r="EZ73" s="679">
        <v>0</v>
      </c>
      <c r="FA73" s="679">
        <v>0</v>
      </c>
      <c r="FB73" s="679">
        <v>0</v>
      </c>
      <c r="FC73" s="679">
        <v>0</v>
      </c>
      <c r="FD73" s="679">
        <v>0</v>
      </c>
      <c r="FE73" s="679">
        <v>0</v>
      </c>
      <c r="FF73" s="679">
        <v>0</v>
      </c>
      <c r="FG73" s="679">
        <v>0</v>
      </c>
      <c r="FH73" s="679">
        <v>0</v>
      </c>
      <c r="FI73" s="679">
        <v>0</v>
      </c>
      <c r="FJ73" s="679">
        <v>0</v>
      </c>
      <c r="FK73" s="679">
        <v>0</v>
      </c>
      <c r="FL73" s="679">
        <v>0</v>
      </c>
      <c r="FM73" s="679">
        <v>0</v>
      </c>
      <c r="FN73" s="679">
        <v>0</v>
      </c>
      <c r="FO73" s="679">
        <v>0</v>
      </c>
      <c r="FP73" s="679">
        <v>0</v>
      </c>
    </row>
    <row r="74" spans="1:172" x14ac:dyDescent="0.2">
      <c r="A74" s="678">
        <v>71</v>
      </c>
      <c r="B74" s="678" t="s">
        <v>391</v>
      </c>
      <c r="C74" s="678" t="s">
        <v>127</v>
      </c>
      <c r="D74" s="686">
        <v>40452</v>
      </c>
      <c r="E74" s="678">
        <v>0</v>
      </c>
      <c r="F74" s="678">
        <v>10</v>
      </c>
      <c r="G74" s="685">
        <v>0</v>
      </c>
      <c r="H74" s="684">
        <v>0</v>
      </c>
      <c r="I74" s="678">
        <v>0</v>
      </c>
      <c r="J74" s="678">
        <v>1</v>
      </c>
      <c r="K74" s="678">
        <v>1</v>
      </c>
      <c r="L74" s="683">
        <v>0</v>
      </c>
      <c r="M74" s="678">
        <v>18</v>
      </c>
      <c r="N74" s="678">
        <v>2006</v>
      </c>
      <c r="O74" s="682">
        <v>0.88749999999999996</v>
      </c>
      <c r="P74" s="680">
        <v>0</v>
      </c>
      <c r="Q74" s="684">
        <v>0</v>
      </c>
      <c r="R74" s="684">
        <v>0</v>
      </c>
      <c r="S74" s="680">
        <v>0</v>
      </c>
      <c r="T74" s="680">
        <v>0</v>
      </c>
      <c r="U74" s="680">
        <v>0</v>
      </c>
      <c r="V74" s="680">
        <v>0</v>
      </c>
      <c r="W74" s="680">
        <v>0</v>
      </c>
      <c r="X74" s="680">
        <v>0</v>
      </c>
      <c r="Y74" s="680">
        <v>0</v>
      </c>
      <c r="Z74" s="680">
        <v>0</v>
      </c>
      <c r="AA74" s="680">
        <v>0</v>
      </c>
      <c r="AB74" s="680">
        <v>0</v>
      </c>
      <c r="AC74" s="680">
        <v>0</v>
      </c>
      <c r="AD74" s="680">
        <v>0</v>
      </c>
      <c r="AE74" s="680">
        <v>0</v>
      </c>
      <c r="AF74" s="680">
        <v>0</v>
      </c>
      <c r="AG74" s="680">
        <v>0</v>
      </c>
      <c r="AH74" s="680">
        <v>0</v>
      </c>
      <c r="AI74" s="680">
        <v>0</v>
      </c>
      <c r="AJ74" s="680">
        <v>0</v>
      </c>
      <c r="AK74" s="680">
        <v>0</v>
      </c>
      <c r="AL74" s="680">
        <v>0</v>
      </c>
      <c r="AM74" s="680">
        <v>0</v>
      </c>
      <c r="AN74" s="680">
        <v>0</v>
      </c>
      <c r="AO74" s="680">
        <v>0</v>
      </c>
      <c r="AP74" s="680">
        <v>0</v>
      </c>
      <c r="AQ74" s="680">
        <v>0</v>
      </c>
      <c r="AR74" s="680">
        <v>0</v>
      </c>
      <c r="AS74" s="680">
        <v>0</v>
      </c>
      <c r="AT74" s="680">
        <v>0</v>
      </c>
      <c r="AU74" s="680">
        <v>0</v>
      </c>
      <c r="AV74" s="680">
        <v>0</v>
      </c>
      <c r="AW74" s="680"/>
      <c r="AX74" s="680">
        <v>0</v>
      </c>
      <c r="AY74" s="680">
        <v>0</v>
      </c>
      <c r="AZ74" s="680">
        <v>0</v>
      </c>
      <c r="BA74" s="680">
        <v>0</v>
      </c>
      <c r="BB74" s="680">
        <v>0</v>
      </c>
      <c r="BC74" s="680">
        <v>0</v>
      </c>
      <c r="BD74" s="680">
        <v>0</v>
      </c>
      <c r="BE74" s="680">
        <v>0</v>
      </c>
      <c r="BF74" s="680">
        <v>0</v>
      </c>
      <c r="BG74" s="680">
        <v>0</v>
      </c>
      <c r="BH74" s="680">
        <v>0</v>
      </c>
      <c r="BI74" s="680">
        <v>0</v>
      </c>
      <c r="BJ74" s="680">
        <v>0</v>
      </c>
      <c r="BK74" s="680">
        <v>0</v>
      </c>
      <c r="BL74" s="680">
        <v>0</v>
      </c>
      <c r="BM74" s="680">
        <v>0</v>
      </c>
      <c r="BN74" s="680">
        <v>0</v>
      </c>
      <c r="BO74" s="680">
        <v>0</v>
      </c>
      <c r="BP74" s="680">
        <v>0</v>
      </c>
      <c r="BQ74" s="680">
        <v>0</v>
      </c>
      <c r="BR74" s="680">
        <v>0</v>
      </c>
      <c r="BS74" s="680">
        <v>0</v>
      </c>
      <c r="BT74" s="680">
        <v>0</v>
      </c>
      <c r="BU74" s="680">
        <v>0</v>
      </c>
      <c r="BV74" s="680">
        <v>0</v>
      </c>
      <c r="BW74" s="680">
        <v>0</v>
      </c>
      <c r="BX74" s="680">
        <v>0</v>
      </c>
      <c r="BY74" s="680">
        <v>0</v>
      </c>
      <c r="BZ74" s="680">
        <v>0</v>
      </c>
      <c r="CA74" s="680">
        <v>0</v>
      </c>
      <c r="CB74" s="680"/>
      <c r="CC74" s="680">
        <v>0</v>
      </c>
      <c r="CD74" s="680">
        <v>0</v>
      </c>
      <c r="CE74" s="680">
        <v>0</v>
      </c>
      <c r="CF74" s="680">
        <v>0</v>
      </c>
      <c r="CG74" s="680">
        <v>0</v>
      </c>
      <c r="CH74" s="680">
        <v>0</v>
      </c>
      <c r="CI74" s="680">
        <v>0</v>
      </c>
      <c r="CJ74" s="680">
        <v>0</v>
      </c>
      <c r="CK74" s="680">
        <v>0</v>
      </c>
      <c r="CL74" s="680">
        <v>0</v>
      </c>
      <c r="CM74" s="680">
        <v>0</v>
      </c>
      <c r="CN74" s="680">
        <v>0</v>
      </c>
      <c r="CO74" s="680">
        <v>0</v>
      </c>
      <c r="CP74" s="680">
        <v>0</v>
      </c>
      <c r="CQ74" s="680">
        <v>0</v>
      </c>
      <c r="CR74" s="680">
        <v>0</v>
      </c>
      <c r="CS74" s="680">
        <v>0</v>
      </c>
      <c r="CT74" s="680">
        <v>0</v>
      </c>
      <c r="CU74" s="680">
        <v>0</v>
      </c>
      <c r="CV74" s="680">
        <v>0</v>
      </c>
      <c r="CW74" s="680">
        <v>0</v>
      </c>
      <c r="CX74" s="680">
        <v>0</v>
      </c>
      <c r="CY74" s="680">
        <v>0</v>
      </c>
      <c r="CZ74" s="680">
        <v>0</v>
      </c>
      <c r="DA74" s="680">
        <v>0</v>
      </c>
      <c r="DB74" s="680">
        <v>0</v>
      </c>
      <c r="DC74" s="680">
        <v>0</v>
      </c>
      <c r="DD74" s="680">
        <v>0</v>
      </c>
      <c r="DE74" s="680">
        <v>0</v>
      </c>
      <c r="DF74" s="680">
        <v>0</v>
      </c>
      <c r="DG74" s="680"/>
      <c r="DH74" s="679">
        <v>0</v>
      </c>
      <c r="DI74" s="679">
        <v>0</v>
      </c>
      <c r="DJ74" s="679">
        <v>0</v>
      </c>
      <c r="DK74" s="679">
        <v>0</v>
      </c>
      <c r="DL74" s="679">
        <v>0</v>
      </c>
      <c r="DM74" s="679">
        <v>0</v>
      </c>
      <c r="DN74" s="679">
        <v>0</v>
      </c>
      <c r="DO74" s="679">
        <v>0</v>
      </c>
      <c r="DP74" s="679">
        <v>0</v>
      </c>
      <c r="DQ74" s="679">
        <v>0</v>
      </c>
      <c r="DR74" s="679">
        <v>0</v>
      </c>
      <c r="DS74" s="679">
        <v>0</v>
      </c>
      <c r="DT74" s="679">
        <v>0</v>
      </c>
      <c r="DU74" s="679">
        <v>0</v>
      </c>
      <c r="DV74" s="679">
        <v>0</v>
      </c>
      <c r="DW74" s="679">
        <v>0</v>
      </c>
      <c r="DX74" s="679">
        <v>0</v>
      </c>
      <c r="DY74" s="679">
        <v>0</v>
      </c>
      <c r="DZ74" s="679">
        <v>0</v>
      </c>
      <c r="EA74" s="679">
        <v>0</v>
      </c>
      <c r="EB74" s="679">
        <v>0</v>
      </c>
      <c r="EC74" s="679">
        <v>0</v>
      </c>
      <c r="ED74" s="679">
        <v>0</v>
      </c>
      <c r="EE74" s="679">
        <v>0</v>
      </c>
      <c r="EF74" s="679">
        <v>0</v>
      </c>
      <c r="EG74" s="679">
        <v>0</v>
      </c>
      <c r="EH74" s="679">
        <v>0</v>
      </c>
      <c r="EI74" s="679">
        <v>0</v>
      </c>
      <c r="EJ74" s="679">
        <v>0</v>
      </c>
      <c r="EK74" s="679">
        <v>0</v>
      </c>
      <c r="EL74" s="680"/>
      <c r="EM74" s="679">
        <v>0</v>
      </c>
      <c r="EN74" s="679">
        <v>0</v>
      </c>
      <c r="EO74" s="679">
        <v>0</v>
      </c>
      <c r="EP74" s="679">
        <v>0</v>
      </c>
      <c r="EQ74" s="679">
        <v>0</v>
      </c>
      <c r="ER74" s="679">
        <v>0</v>
      </c>
      <c r="ES74" s="679">
        <v>0</v>
      </c>
      <c r="ET74" s="679">
        <v>0</v>
      </c>
      <c r="EU74" s="679">
        <v>0</v>
      </c>
      <c r="EV74" s="679">
        <v>0</v>
      </c>
      <c r="EW74" s="679">
        <v>0</v>
      </c>
      <c r="EX74" s="679">
        <v>0</v>
      </c>
      <c r="EY74" s="679">
        <v>0</v>
      </c>
      <c r="EZ74" s="679">
        <v>0</v>
      </c>
      <c r="FA74" s="679">
        <v>0</v>
      </c>
      <c r="FB74" s="679">
        <v>0</v>
      </c>
      <c r="FC74" s="679">
        <v>0</v>
      </c>
      <c r="FD74" s="679">
        <v>0</v>
      </c>
      <c r="FE74" s="679">
        <v>0</v>
      </c>
      <c r="FF74" s="679">
        <v>0</v>
      </c>
      <c r="FG74" s="679">
        <v>0</v>
      </c>
      <c r="FH74" s="679">
        <v>0</v>
      </c>
      <c r="FI74" s="679">
        <v>0</v>
      </c>
      <c r="FJ74" s="679">
        <v>0</v>
      </c>
      <c r="FK74" s="679">
        <v>0</v>
      </c>
      <c r="FL74" s="679">
        <v>0</v>
      </c>
      <c r="FM74" s="679">
        <v>0</v>
      </c>
      <c r="FN74" s="679">
        <v>0</v>
      </c>
      <c r="FO74" s="679">
        <v>0</v>
      </c>
      <c r="FP74" s="679">
        <v>0</v>
      </c>
    </row>
    <row r="75" spans="1:172" x14ac:dyDescent="0.2">
      <c r="A75" s="678">
        <v>72</v>
      </c>
      <c r="B75" s="678" t="s">
        <v>392</v>
      </c>
      <c r="C75" s="678" t="s">
        <v>294</v>
      </c>
      <c r="D75" s="686">
        <v>40452</v>
      </c>
      <c r="E75" s="678">
        <v>0</v>
      </c>
      <c r="F75" s="678">
        <v>10</v>
      </c>
      <c r="G75" s="685">
        <v>4000</v>
      </c>
      <c r="H75" s="684">
        <v>1</v>
      </c>
      <c r="I75" s="678">
        <v>0</v>
      </c>
      <c r="J75" s="678">
        <v>1</v>
      </c>
      <c r="K75" s="678">
        <v>1</v>
      </c>
      <c r="L75" s="683">
        <v>-2.016666666666667E-3</v>
      </c>
      <c r="M75" s="678">
        <v>18</v>
      </c>
      <c r="N75" s="678">
        <v>2000</v>
      </c>
      <c r="O75" s="682">
        <v>0.78749999999999998</v>
      </c>
      <c r="P75" s="680">
        <v>1.13094680241716E-2</v>
      </c>
      <c r="Q75" s="684">
        <v>5.7419016440551598E-2</v>
      </c>
      <c r="R75" s="684">
        <v>9.7238986302428596E-2</v>
      </c>
      <c r="S75" s="680">
        <v>0</v>
      </c>
      <c r="T75" s="680">
        <v>0</v>
      </c>
      <c r="U75" s="680">
        <v>0</v>
      </c>
      <c r="V75" s="680">
        <v>0</v>
      </c>
      <c r="W75" s="680">
        <v>3.97</v>
      </c>
      <c r="X75" s="680">
        <v>3.97</v>
      </c>
      <c r="Y75" s="680">
        <v>3.97</v>
      </c>
      <c r="Z75" s="680">
        <v>3.97</v>
      </c>
      <c r="AA75" s="680">
        <v>3.97</v>
      </c>
      <c r="AB75" s="680">
        <v>3.97</v>
      </c>
      <c r="AC75" s="680">
        <v>3.97</v>
      </c>
      <c r="AD75" s="680">
        <v>3.97</v>
      </c>
      <c r="AE75" s="680">
        <v>3.97</v>
      </c>
      <c r="AF75" s="680">
        <v>3.97</v>
      </c>
      <c r="AG75" s="680">
        <v>3.97</v>
      </c>
      <c r="AH75" s="680">
        <v>3.97</v>
      </c>
      <c r="AI75" s="680">
        <v>3.97</v>
      </c>
      <c r="AJ75" s="680">
        <v>3.97</v>
      </c>
      <c r="AK75" s="680">
        <v>3.97</v>
      </c>
      <c r="AL75" s="680">
        <v>3.97</v>
      </c>
      <c r="AM75" s="680">
        <v>3.97</v>
      </c>
      <c r="AN75" s="680">
        <v>3.97</v>
      </c>
      <c r="AO75" s="680">
        <v>3.97</v>
      </c>
      <c r="AP75" s="680">
        <v>3.97</v>
      </c>
      <c r="AQ75" s="680">
        <v>3.97</v>
      </c>
      <c r="AR75" s="680">
        <v>3.97</v>
      </c>
      <c r="AS75" s="680">
        <v>3.97</v>
      </c>
      <c r="AT75" s="680">
        <v>3.97</v>
      </c>
      <c r="AU75" s="680">
        <v>3.97</v>
      </c>
      <c r="AV75" s="680">
        <v>3.97</v>
      </c>
      <c r="AW75" s="680"/>
      <c r="AX75" s="680">
        <v>0</v>
      </c>
      <c r="AY75" s="680">
        <v>0</v>
      </c>
      <c r="AZ75" s="680">
        <v>0</v>
      </c>
      <c r="BA75" s="680">
        <v>0</v>
      </c>
      <c r="BB75" s="680">
        <v>3.29</v>
      </c>
      <c r="BC75" s="680">
        <v>3.29</v>
      </c>
      <c r="BD75" s="680">
        <v>3.29</v>
      </c>
      <c r="BE75" s="680">
        <v>3.29</v>
      </c>
      <c r="BF75" s="680">
        <v>3.29</v>
      </c>
      <c r="BG75" s="680">
        <v>3.29</v>
      </c>
      <c r="BH75" s="680">
        <v>3.29</v>
      </c>
      <c r="BI75" s="680">
        <v>3.29</v>
      </c>
      <c r="BJ75" s="680">
        <v>3.29</v>
      </c>
      <c r="BK75" s="680">
        <v>3.29</v>
      </c>
      <c r="BL75" s="680">
        <v>3.29</v>
      </c>
      <c r="BM75" s="680">
        <v>3.29</v>
      </c>
      <c r="BN75" s="680">
        <v>3.29</v>
      </c>
      <c r="BO75" s="680">
        <v>3.29</v>
      </c>
      <c r="BP75" s="680">
        <v>3.29</v>
      </c>
      <c r="BQ75" s="680">
        <v>3.29</v>
      </c>
      <c r="BR75" s="680">
        <v>3.29</v>
      </c>
      <c r="BS75" s="680">
        <v>3.29</v>
      </c>
      <c r="BT75" s="680">
        <v>3.29</v>
      </c>
      <c r="BU75" s="680">
        <v>3.29</v>
      </c>
      <c r="BV75" s="680">
        <v>3.29</v>
      </c>
      <c r="BW75" s="680">
        <v>3.29</v>
      </c>
      <c r="BX75" s="680">
        <v>3.29</v>
      </c>
      <c r="BY75" s="680">
        <v>3.29</v>
      </c>
      <c r="BZ75" s="680">
        <v>3.29</v>
      </c>
      <c r="CA75" s="680">
        <v>3.29</v>
      </c>
      <c r="CB75" s="680"/>
      <c r="CC75" s="680">
        <v>0</v>
      </c>
      <c r="CD75" s="680">
        <v>0</v>
      </c>
      <c r="CE75" s="680">
        <v>0</v>
      </c>
      <c r="CF75" s="680">
        <v>0</v>
      </c>
      <c r="CG75" s="680">
        <v>0</v>
      </c>
      <c r="CH75" s="680">
        <v>0</v>
      </c>
      <c r="CI75" s="680">
        <v>0</v>
      </c>
      <c r="CJ75" s="680">
        <v>0</v>
      </c>
      <c r="CK75" s="680">
        <v>0</v>
      </c>
      <c r="CL75" s="680">
        <v>0</v>
      </c>
      <c r="CM75" s="680">
        <v>0</v>
      </c>
      <c r="CN75" s="680">
        <v>0</v>
      </c>
      <c r="CO75" s="680">
        <v>0</v>
      </c>
      <c r="CP75" s="680">
        <v>0</v>
      </c>
      <c r="CQ75" s="680">
        <v>0</v>
      </c>
      <c r="CR75" s="680">
        <v>0</v>
      </c>
      <c r="CS75" s="680">
        <v>0</v>
      </c>
      <c r="CT75" s="680">
        <v>0</v>
      </c>
      <c r="CU75" s="680">
        <v>0</v>
      </c>
      <c r="CV75" s="680">
        <v>0</v>
      </c>
      <c r="CW75" s="680">
        <v>0</v>
      </c>
      <c r="CX75" s="680">
        <v>0</v>
      </c>
      <c r="CY75" s="680">
        <v>0</v>
      </c>
      <c r="CZ75" s="680">
        <v>0</v>
      </c>
      <c r="DA75" s="680">
        <v>0</v>
      </c>
      <c r="DB75" s="680">
        <v>0</v>
      </c>
      <c r="DC75" s="680">
        <v>0</v>
      </c>
      <c r="DD75" s="680">
        <v>0</v>
      </c>
      <c r="DE75" s="680">
        <v>0</v>
      </c>
      <c r="DF75" s="680">
        <v>0</v>
      </c>
      <c r="DG75" s="680"/>
      <c r="DH75" s="679">
        <v>0</v>
      </c>
      <c r="DI75" s="679">
        <v>0</v>
      </c>
      <c r="DJ75" s="679">
        <v>0</v>
      </c>
      <c r="DK75" s="679">
        <v>0</v>
      </c>
      <c r="DL75" s="679">
        <v>10</v>
      </c>
      <c r="DM75" s="679">
        <v>10</v>
      </c>
      <c r="DN75" s="679">
        <v>10</v>
      </c>
      <c r="DO75" s="679">
        <v>0</v>
      </c>
      <c r="DP75" s="679">
        <v>0</v>
      </c>
      <c r="DQ75" s="679">
        <v>0</v>
      </c>
      <c r="DR75" s="679">
        <v>0</v>
      </c>
      <c r="DS75" s="679">
        <v>0</v>
      </c>
      <c r="DT75" s="679">
        <v>0</v>
      </c>
      <c r="DU75" s="679">
        <v>0</v>
      </c>
      <c r="DV75" s="679">
        <v>0</v>
      </c>
      <c r="DW75" s="679">
        <v>0</v>
      </c>
      <c r="DX75" s="679">
        <v>0</v>
      </c>
      <c r="DY75" s="679">
        <v>0</v>
      </c>
      <c r="DZ75" s="679">
        <v>0</v>
      </c>
      <c r="EA75" s="679">
        <v>0</v>
      </c>
      <c r="EB75" s="679">
        <v>0</v>
      </c>
      <c r="EC75" s="679">
        <v>0</v>
      </c>
      <c r="ED75" s="679">
        <v>0</v>
      </c>
      <c r="EE75" s="679">
        <v>0</v>
      </c>
      <c r="EF75" s="679">
        <v>0</v>
      </c>
      <c r="EG75" s="679">
        <v>0</v>
      </c>
      <c r="EH75" s="679">
        <v>0</v>
      </c>
      <c r="EI75" s="679">
        <v>0</v>
      </c>
      <c r="EJ75" s="679">
        <v>0</v>
      </c>
      <c r="EK75" s="679">
        <v>0</v>
      </c>
      <c r="EL75" s="680"/>
      <c r="EM75" s="679">
        <v>0</v>
      </c>
      <c r="EN75" s="679">
        <v>0</v>
      </c>
      <c r="EO75" s="679">
        <v>0</v>
      </c>
      <c r="EP75" s="679">
        <v>0</v>
      </c>
      <c r="EQ75" s="679">
        <v>0</v>
      </c>
      <c r="ER75" s="679">
        <v>0</v>
      </c>
      <c r="ES75" s="679">
        <v>0</v>
      </c>
      <c r="ET75" s="679">
        <v>0</v>
      </c>
      <c r="EU75" s="679">
        <v>0</v>
      </c>
      <c r="EV75" s="679">
        <v>0</v>
      </c>
      <c r="EW75" s="679">
        <v>0</v>
      </c>
      <c r="EX75" s="679">
        <v>0</v>
      </c>
      <c r="EY75" s="679">
        <v>0</v>
      </c>
      <c r="EZ75" s="679">
        <v>0</v>
      </c>
      <c r="FA75" s="679">
        <v>0</v>
      </c>
      <c r="FB75" s="679">
        <v>0</v>
      </c>
      <c r="FC75" s="679">
        <v>0</v>
      </c>
      <c r="FD75" s="679">
        <v>0</v>
      </c>
      <c r="FE75" s="679">
        <v>0</v>
      </c>
      <c r="FF75" s="679">
        <v>0</v>
      </c>
      <c r="FG75" s="679">
        <v>0</v>
      </c>
      <c r="FH75" s="679">
        <v>0</v>
      </c>
      <c r="FI75" s="679">
        <v>0</v>
      </c>
      <c r="FJ75" s="679">
        <v>0</v>
      </c>
      <c r="FK75" s="679">
        <v>0</v>
      </c>
      <c r="FL75" s="679">
        <v>0</v>
      </c>
      <c r="FM75" s="679">
        <v>0</v>
      </c>
      <c r="FN75" s="679">
        <v>0</v>
      </c>
      <c r="FO75" s="679">
        <v>0</v>
      </c>
      <c r="FP75" s="679">
        <v>0</v>
      </c>
    </row>
    <row r="76" spans="1:172" x14ac:dyDescent="0.2">
      <c r="A76" s="678">
        <v>73</v>
      </c>
      <c r="B76" s="678" t="s">
        <v>106</v>
      </c>
      <c r="C76" s="678" t="s">
        <v>96</v>
      </c>
      <c r="D76" s="686">
        <v>40452</v>
      </c>
      <c r="E76" s="678">
        <v>0</v>
      </c>
      <c r="F76" s="678">
        <v>10</v>
      </c>
      <c r="G76" s="685">
        <v>0.29099999999999998</v>
      </c>
      <c r="H76" s="684">
        <v>0</v>
      </c>
      <c r="I76" s="678">
        <v>0</v>
      </c>
      <c r="J76" s="678">
        <v>1</v>
      </c>
      <c r="K76" s="678">
        <v>1</v>
      </c>
      <c r="L76" s="683">
        <v>0</v>
      </c>
      <c r="M76" s="678">
        <v>12</v>
      </c>
      <c r="N76" s="678">
        <v>2000</v>
      </c>
      <c r="O76" s="682">
        <v>0.75249999999999995</v>
      </c>
      <c r="P76" s="680">
        <v>0.62732982191962205</v>
      </c>
      <c r="Q76" s="684">
        <v>4.5785863643519602E-2</v>
      </c>
      <c r="R76" s="684">
        <v>0.151191296131059</v>
      </c>
      <c r="S76" s="680">
        <v>0</v>
      </c>
      <c r="T76" s="680">
        <v>0</v>
      </c>
      <c r="U76" s="680">
        <v>0</v>
      </c>
      <c r="V76" s="680">
        <v>0</v>
      </c>
      <c r="W76" s="680">
        <v>0.83</v>
      </c>
      <c r="X76" s="680">
        <v>0.83</v>
      </c>
      <c r="Y76" s="680">
        <v>0.83</v>
      </c>
      <c r="Z76" s="680">
        <v>0.83</v>
      </c>
      <c r="AA76" s="680">
        <v>0.83</v>
      </c>
      <c r="AB76" s="680">
        <v>0.83</v>
      </c>
      <c r="AC76" s="680">
        <v>0.83</v>
      </c>
      <c r="AD76" s="680">
        <v>0.83</v>
      </c>
      <c r="AE76" s="680">
        <v>0.83</v>
      </c>
      <c r="AF76" s="680">
        <v>0.83</v>
      </c>
      <c r="AG76" s="680">
        <v>0.83</v>
      </c>
      <c r="AH76" s="680">
        <v>0.83</v>
      </c>
      <c r="AI76" s="680">
        <v>0.83</v>
      </c>
      <c r="AJ76" s="680">
        <v>0.83</v>
      </c>
      <c r="AK76" s="680">
        <v>0.83</v>
      </c>
      <c r="AL76" s="680">
        <v>0.83</v>
      </c>
      <c r="AM76" s="680">
        <v>0.83</v>
      </c>
      <c r="AN76" s="680">
        <v>0.83</v>
      </c>
      <c r="AO76" s="680">
        <v>0.83</v>
      </c>
      <c r="AP76" s="680">
        <v>0.83</v>
      </c>
      <c r="AQ76" s="680">
        <v>0.83</v>
      </c>
      <c r="AR76" s="680">
        <v>0.83</v>
      </c>
      <c r="AS76" s="680">
        <v>0.83</v>
      </c>
      <c r="AT76" s="680">
        <v>0.83</v>
      </c>
      <c r="AU76" s="680">
        <v>0.83</v>
      </c>
      <c r="AV76" s="680">
        <v>0.83</v>
      </c>
      <c r="AW76" s="680"/>
      <c r="AX76" s="680">
        <v>0</v>
      </c>
      <c r="AY76" s="680">
        <v>0</v>
      </c>
      <c r="AZ76" s="680">
        <v>0</v>
      </c>
      <c r="BA76" s="680">
        <v>0</v>
      </c>
      <c r="BB76" s="680">
        <v>0.83</v>
      </c>
      <c r="BC76" s="680">
        <v>0.83</v>
      </c>
      <c r="BD76" s="680">
        <v>0.83</v>
      </c>
      <c r="BE76" s="680">
        <v>0.83</v>
      </c>
      <c r="BF76" s="680">
        <v>0.83</v>
      </c>
      <c r="BG76" s="680">
        <v>0.83</v>
      </c>
      <c r="BH76" s="680">
        <v>0.83</v>
      </c>
      <c r="BI76" s="680">
        <v>0.83</v>
      </c>
      <c r="BJ76" s="680">
        <v>0.83</v>
      </c>
      <c r="BK76" s="680">
        <v>0.83</v>
      </c>
      <c r="BL76" s="680">
        <v>0.83</v>
      </c>
      <c r="BM76" s="680">
        <v>0.83</v>
      </c>
      <c r="BN76" s="680">
        <v>0.83</v>
      </c>
      <c r="BO76" s="680">
        <v>0.83</v>
      </c>
      <c r="BP76" s="680">
        <v>0.83</v>
      </c>
      <c r="BQ76" s="680">
        <v>0.83</v>
      </c>
      <c r="BR76" s="680">
        <v>0.83</v>
      </c>
      <c r="BS76" s="680">
        <v>0.83</v>
      </c>
      <c r="BT76" s="680">
        <v>0.83</v>
      </c>
      <c r="BU76" s="680">
        <v>0.83</v>
      </c>
      <c r="BV76" s="680">
        <v>0.83</v>
      </c>
      <c r="BW76" s="680">
        <v>0.83</v>
      </c>
      <c r="BX76" s="680">
        <v>0.83</v>
      </c>
      <c r="BY76" s="680">
        <v>0.83</v>
      </c>
      <c r="BZ76" s="680">
        <v>0.83</v>
      </c>
      <c r="CA76" s="680">
        <v>0.83</v>
      </c>
      <c r="CB76" s="680"/>
      <c r="CC76" s="680">
        <v>0</v>
      </c>
      <c r="CD76" s="680">
        <v>0</v>
      </c>
      <c r="CE76" s="680">
        <v>0</v>
      </c>
      <c r="CF76" s="680">
        <v>0</v>
      </c>
      <c r="CG76" s="680">
        <v>0</v>
      </c>
      <c r="CH76" s="680">
        <v>0</v>
      </c>
      <c r="CI76" s="680">
        <v>0</v>
      </c>
      <c r="CJ76" s="680">
        <v>0</v>
      </c>
      <c r="CK76" s="680">
        <v>0</v>
      </c>
      <c r="CL76" s="680">
        <v>0</v>
      </c>
      <c r="CM76" s="680">
        <v>0</v>
      </c>
      <c r="CN76" s="680">
        <v>0</v>
      </c>
      <c r="CO76" s="680">
        <v>0</v>
      </c>
      <c r="CP76" s="680">
        <v>0</v>
      </c>
      <c r="CQ76" s="680">
        <v>0</v>
      </c>
      <c r="CR76" s="680">
        <v>0</v>
      </c>
      <c r="CS76" s="680">
        <v>0</v>
      </c>
      <c r="CT76" s="680">
        <v>0</v>
      </c>
      <c r="CU76" s="680">
        <v>0</v>
      </c>
      <c r="CV76" s="680">
        <v>0</v>
      </c>
      <c r="CW76" s="680">
        <v>0</v>
      </c>
      <c r="CX76" s="680">
        <v>0</v>
      </c>
      <c r="CY76" s="680">
        <v>0</v>
      </c>
      <c r="CZ76" s="680">
        <v>0</v>
      </c>
      <c r="DA76" s="680">
        <v>0</v>
      </c>
      <c r="DB76" s="680">
        <v>0</v>
      </c>
      <c r="DC76" s="680">
        <v>0</v>
      </c>
      <c r="DD76" s="680">
        <v>0</v>
      </c>
      <c r="DE76" s="680">
        <v>0</v>
      </c>
      <c r="DF76" s="680">
        <v>0</v>
      </c>
      <c r="DG76" s="680"/>
      <c r="DH76" s="679">
        <v>0</v>
      </c>
      <c r="DI76" s="679">
        <v>0</v>
      </c>
      <c r="DJ76" s="679">
        <v>0</v>
      </c>
      <c r="DK76" s="679">
        <v>0</v>
      </c>
      <c r="DL76" s="679">
        <v>26855000</v>
      </c>
      <c r="DM76" s="679">
        <v>26855000</v>
      </c>
      <c r="DN76" s="679">
        <v>26855000</v>
      </c>
      <c r="DO76" s="679">
        <v>26855000</v>
      </c>
      <c r="DP76" s="679">
        <v>26855000</v>
      </c>
      <c r="DQ76" s="679">
        <v>26855000</v>
      </c>
      <c r="DR76" s="679">
        <v>26855000</v>
      </c>
      <c r="DS76" s="679">
        <v>26855000</v>
      </c>
      <c r="DT76" s="679">
        <v>26855000</v>
      </c>
      <c r="DU76" s="679">
        <v>26855000</v>
      </c>
      <c r="DV76" s="679">
        <v>26855000</v>
      </c>
      <c r="DW76" s="679">
        <v>26855000</v>
      </c>
      <c r="DX76" s="679">
        <v>26855000</v>
      </c>
      <c r="DY76" s="679">
        <v>26855000</v>
      </c>
      <c r="DZ76" s="679">
        <v>26855000</v>
      </c>
      <c r="EA76" s="679">
        <v>26855000</v>
      </c>
      <c r="EB76" s="679">
        <v>26855000</v>
      </c>
      <c r="EC76" s="679">
        <v>26855000</v>
      </c>
      <c r="ED76" s="679">
        <v>26855000</v>
      </c>
      <c r="EE76" s="679">
        <v>26855000</v>
      </c>
      <c r="EF76" s="679">
        <v>26855000</v>
      </c>
      <c r="EG76" s="679">
        <v>26855000</v>
      </c>
      <c r="EH76" s="679">
        <v>26855000</v>
      </c>
      <c r="EI76" s="679">
        <v>26855000</v>
      </c>
      <c r="EJ76" s="679">
        <v>26855000</v>
      </c>
      <c r="EK76" s="679">
        <v>26855000</v>
      </c>
      <c r="EL76" s="680"/>
      <c r="EM76" s="679">
        <v>0</v>
      </c>
      <c r="EN76" s="679">
        <v>0</v>
      </c>
      <c r="EO76" s="679">
        <v>0</v>
      </c>
      <c r="EP76" s="679">
        <v>0</v>
      </c>
      <c r="EQ76" s="679">
        <v>0</v>
      </c>
      <c r="ER76" s="679">
        <v>0</v>
      </c>
      <c r="ES76" s="679">
        <v>0</v>
      </c>
      <c r="ET76" s="679">
        <v>0</v>
      </c>
      <c r="EU76" s="679">
        <v>0</v>
      </c>
      <c r="EV76" s="679">
        <v>0</v>
      </c>
      <c r="EW76" s="679">
        <v>0</v>
      </c>
      <c r="EX76" s="679">
        <v>0</v>
      </c>
      <c r="EY76" s="679">
        <v>0</v>
      </c>
      <c r="EZ76" s="679">
        <v>0</v>
      </c>
      <c r="FA76" s="679">
        <v>0</v>
      </c>
      <c r="FB76" s="679">
        <v>0</v>
      </c>
      <c r="FC76" s="679">
        <v>0</v>
      </c>
      <c r="FD76" s="679">
        <v>0</v>
      </c>
      <c r="FE76" s="679">
        <v>0</v>
      </c>
      <c r="FF76" s="679">
        <v>0</v>
      </c>
      <c r="FG76" s="679">
        <v>0</v>
      </c>
      <c r="FH76" s="679">
        <v>0</v>
      </c>
      <c r="FI76" s="679">
        <v>0</v>
      </c>
      <c r="FJ76" s="679">
        <v>0</v>
      </c>
      <c r="FK76" s="679">
        <v>0</v>
      </c>
      <c r="FL76" s="679">
        <v>0</v>
      </c>
      <c r="FM76" s="679">
        <v>0</v>
      </c>
      <c r="FN76" s="679">
        <v>0</v>
      </c>
      <c r="FO76" s="679">
        <v>0</v>
      </c>
      <c r="FP76" s="679">
        <v>0</v>
      </c>
    </row>
    <row r="77" spans="1:172" x14ac:dyDescent="0.2">
      <c r="A77" s="678">
        <v>74</v>
      </c>
      <c r="B77" s="678" t="s">
        <v>107</v>
      </c>
      <c r="C77" s="678" t="s">
        <v>128</v>
      </c>
      <c r="D77" s="686">
        <v>40452</v>
      </c>
      <c r="E77" s="678">
        <v>0</v>
      </c>
      <c r="F77" s="678">
        <v>10</v>
      </c>
      <c r="G77" s="685">
        <v>1000</v>
      </c>
      <c r="H77" s="684">
        <v>0</v>
      </c>
      <c r="I77" s="678">
        <v>0</v>
      </c>
      <c r="J77" s="678">
        <v>1</v>
      </c>
      <c r="K77" s="678">
        <v>1</v>
      </c>
      <c r="L77" s="683">
        <v>0</v>
      </c>
      <c r="M77" s="678">
        <v>12</v>
      </c>
      <c r="N77" s="678">
        <v>2000</v>
      </c>
      <c r="O77" s="682">
        <v>0.77499999999999991</v>
      </c>
      <c r="P77" s="680">
        <v>5.3504136614899493E-2</v>
      </c>
      <c r="Q77" s="684">
        <v>8.2760224009515906E-3</v>
      </c>
      <c r="R77" s="684">
        <v>0.27251145845007901</v>
      </c>
      <c r="S77" s="680">
        <v>0</v>
      </c>
      <c r="T77" s="680">
        <v>0</v>
      </c>
      <c r="U77" s="680">
        <v>0</v>
      </c>
      <c r="V77" s="680">
        <v>0</v>
      </c>
      <c r="W77" s="680">
        <v>0.83</v>
      </c>
      <c r="X77" s="680">
        <v>0.83</v>
      </c>
      <c r="Y77" s="680">
        <v>0.83</v>
      </c>
      <c r="Z77" s="680">
        <v>0.83</v>
      </c>
      <c r="AA77" s="680">
        <v>0.83</v>
      </c>
      <c r="AB77" s="680">
        <v>0.83</v>
      </c>
      <c r="AC77" s="680">
        <v>0.83</v>
      </c>
      <c r="AD77" s="680">
        <v>0.83</v>
      </c>
      <c r="AE77" s="680">
        <v>0.83</v>
      </c>
      <c r="AF77" s="680">
        <v>0.83</v>
      </c>
      <c r="AG77" s="680">
        <v>0.83</v>
      </c>
      <c r="AH77" s="680">
        <v>0.83</v>
      </c>
      <c r="AI77" s="680">
        <v>0.83</v>
      </c>
      <c r="AJ77" s="680">
        <v>0.83</v>
      </c>
      <c r="AK77" s="680">
        <v>0.83</v>
      </c>
      <c r="AL77" s="680">
        <v>0.83</v>
      </c>
      <c r="AM77" s="680">
        <v>0.83</v>
      </c>
      <c r="AN77" s="680">
        <v>0.83</v>
      </c>
      <c r="AO77" s="680">
        <v>0.83</v>
      </c>
      <c r="AP77" s="680">
        <v>0.83</v>
      </c>
      <c r="AQ77" s="680">
        <v>0.83</v>
      </c>
      <c r="AR77" s="680">
        <v>0.83</v>
      </c>
      <c r="AS77" s="680">
        <v>0.83</v>
      </c>
      <c r="AT77" s="680">
        <v>0.83</v>
      </c>
      <c r="AU77" s="680">
        <v>0.83</v>
      </c>
      <c r="AV77" s="680">
        <v>0.83</v>
      </c>
      <c r="AW77" s="680"/>
      <c r="AX77" s="680">
        <v>0</v>
      </c>
      <c r="AY77" s="680">
        <v>0</v>
      </c>
      <c r="AZ77" s="680">
        <v>0</v>
      </c>
      <c r="BA77" s="680">
        <v>0</v>
      </c>
      <c r="BB77" s="680">
        <v>0.83</v>
      </c>
      <c r="BC77" s="680">
        <v>0.83</v>
      </c>
      <c r="BD77" s="680">
        <v>0.83</v>
      </c>
      <c r="BE77" s="680">
        <v>0.83</v>
      </c>
      <c r="BF77" s="680">
        <v>0.83</v>
      </c>
      <c r="BG77" s="680">
        <v>0.83</v>
      </c>
      <c r="BH77" s="680">
        <v>0.83</v>
      </c>
      <c r="BI77" s="680">
        <v>0.83</v>
      </c>
      <c r="BJ77" s="680">
        <v>0.83</v>
      </c>
      <c r="BK77" s="680">
        <v>0.83</v>
      </c>
      <c r="BL77" s="680">
        <v>0.83</v>
      </c>
      <c r="BM77" s="680">
        <v>0.83</v>
      </c>
      <c r="BN77" s="680">
        <v>0.83</v>
      </c>
      <c r="BO77" s="680">
        <v>0.83</v>
      </c>
      <c r="BP77" s="680">
        <v>0.83</v>
      </c>
      <c r="BQ77" s="680">
        <v>0.83</v>
      </c>
      <c r="BR77" s="680">
        <v>0.83</v>
      </c>
      <c r="BS77" s="680">
        <v>0.83</v>
      </c>
      <c r="BT77" s="680">
        <v>0.83</v>
      </c>
      <c r="BU77" s="680">
        <v>0.83</v>
      </c>
      <c r="BV77" s="680">
        <v>0.83</v>
      </c>
      <c r="BW77" s="680">
        <v>0.83</v>
      </c>
      <c r="BX77" s="680">
        <v>0.83</v>
      </c>
      <c r="BY77" s="680">
        <v>0.83</v>
      </c>
      <c r="BZ77" s="680">
        <v>0.83</v>
      </c>
      <c r="CA77" s="680">
        <v>0.83</v>
      </c>
      <c r="CB77" s="680"/>
      <c r="CC77" s="680">
        <v>0</v>
      </c>
      <c r="CD77" s="680">
        <v>0</v>
      </c>
      <c r="CE77" s="680">
        <v>0</v>
      </c>
      <c r="CF77" s="680">
        <v>0</v>
      </c>
      <c r="CG77" s="680">
        <v>0.83</v>
      </c>
      <c r="CH77" s="680">
        <v>0.83</v>
      </c>
      <c r="CI77" s="680">
        <v>0.83</v>
      </c>
      <c r="CJ77" s="680">
        <v>0.83</v>
      </c>
      <c r="CK77" s="680">
        <v>0.83</v>
      </c>
      <c r="CL77" s="680">
        <v>0.83</v>
      </c>
      <c r="CM77" s="680">
        <v>0.83</v>
      </c>
      <c r="CN77" s="680">
        <v>0.83</v>
      </c>
      <c r="CO77" s="680">
        <v>0.83</v>
      </c>
      <c r="CP77" s="680">
        <v>0.83</v>
      </c>
      <c r="CQ77" s="680">
        <v>0.83</v>
      </c>
      <c r="CR77" s="680">
        <v>0.83</v>
      </c>
      <c r="CS77" s="680">
        <v>0.83</v>
      </c>
      <c r="CT77" s="680">
        <v>0.83</v>
      </c>
      <c r="CU77" s="680">
        <v>0.83</v>
      </c>
      <c r="CV77" s="680">
        <v>0.83</v>
      </c>
      <c r="CW77" s="680">
        <v>0.83</v>
      </c>
      <c r="CX77" s="680">
        <v>0.83</v>
      </c>
      <c r="CY77" s="680">
        <v>0.83</v>
      </c>
      <c r="CZ77" s="680">
        <v>0.83</v>
      </c>
      <c r="DA77" s="680">
        <v>0.83</v>
      </c>
      <c r="DB77" s="680">
        <v>0.83</v>
      </c>
      <c r="DC77" s="680">
        <v>0.83</v>
      </c>
      <c r="DD77" s="680">
        <v>0.83</v>
      </c>
      <c r="DE77" s="680">
        <v>0.83</v>
      </c>
      <c r="DF77" s="680">
        <v>0.83</v>
      </c>
      <c r="DG77" s="680"/>
      <c r="DH77" s="679">
        <v>0</v>
      </c>
      <c r="DI77" s="679">
        <v>0</v>
      </c>
      <c r="DJ77" s="679">
        <v>0</v>
      </c>
      <c r="DK77" s="679">
        <v>0</v>
      </c>
      <c r="DL77" s="679">
        <v>1210</v>
      </c>
      <c r="DM77" s="679">
        <v>1210</v>
      </c>
      <c r="DN77" s="679">
        <v>1210</v>
      </c>
      <c r="DO77" s="679">
        <v>0</v>
      </c>
      <c r="DP77" s="679">
        <v>0</v>
      </c>
      <c r="DQ77" s="679">
        <v>0</v>
      </c>
      <c r="DR77" s="679">
        <v>0</v>
      </c>
      <c r="DS77" s="679">
        <v>0</v>
      </c>
      <c r="DT77" s="679">
        <v>0</v>
      </c>
      <c r="DU77" s="679">
        <v>0</v>
      </c>
      <c r="DV77" s="679">
        <v>0</v>
      </c>
      <c r="DW77" s="679">
        <v>0</v>
      </c>
      <c r="DX77" s="679">
        <v>0</v>
      </c>
      <c r="DY77" s="679">
        <v>0</v>
      </c>
      <c r="DZ77" s="679">
        <v>0</v>
      </c>
      <c r="EA77" s="679">
        <v>0</v>
      </c>
      <c r="EB77" s="679">
        <v>0</v>
      </c>
      <c r="EC77" s="679">
        <v>0</v>
      </c>
      <c r="ED77" s="679">
        <v>0</v>
      </c>
      <c r="EE77" s="679">
        <v>0</v>
      </c>
      <c r="EF77" s="679">
        <v>0</v>
      </c>
      <c r="EG77" s="679">
        <v>0</v>
      </c>
      <c r="EH77" s="679">
        <v>0</v>
      </c>
      <c r="EI77" s="679">
        <v>0</v>
      </c>
      <c r="EJ77" s="679">
        <v>0</v>
      </c>
      <c r="EK77" s="679">
        <v>0</v>
      </c>
      <c r="EL77" s="680"/>
      <c r="EM77" s="679">
        <v>0</v>
      </c>
      <c r="EN77" s="679">
        <v>0</v>
      </c>
      <c r="EO77" s="679">
        <v>0</v>
      </c>
      <c r="EP77" s="679">
        <v>0</v>
      </c>
      <c r="EQ77" s="679">
        <v>0</v>
      </c>
      <c r="ER77" s="679">
        <v>0</v>
      </c>
      <c r="ES77" s="679">
        <v>0</v>
      </c>
      <c r="ET77" s="679">
        <v>0</v>
      </c>
      <c r="EU77" s="679">
        <v>0</v>
      </c>
      <c r="EV77" s="679">
        <v>0</v>
      </c>
      <c r="EW77" s="679">
        <v>0</v>
      </c>
      <c r="EX77" s="679">
        <v>0</v>
      </c>
      <c r="EY77" s="679">
        <v>0</v>
      </c>
      <c r="EZ77" s="679">
        <v>0</v>
      </c>
      <c r="FA77" s="679">
        <v>0</v>
      </c>
      <c r="FB77" s="679">
        <v>0</v>
      </c>
      <c r="FC77" s="679">
        <v>0</v>
      </c>
      <c r="FD77" s="679">
        <v>0</v>
      </c>
      <c r="FE77" s="679">
        <v>0</v>
      </c>
      <c r="FF77" s="679">
        <v>0</v>
      </c>
      <c r="FG77" s="679">
        <v>0</v>
      </c>
      <c r="FH77" s="679">
        <v>0</v>
      </c>
      <c r="FI77" s="679">
        <v>0</v>
      </c>
      <c r="FJ77" s="679">
        <v>0</v>
      </c>
      <c r="FK77" s="679">
        <v>0</v>
      </c>
      <c r="FL77" s="679">
        <v>0</v>
      </c>
      <c r="FM77" s="679">
        <v>0</v>
      </c>
      <c r="FN77" s="679">
        <v>0</v>
      </c>
      <c r="FO77" s="679">
        <v>0</v>
      </c>
      <c r="FP77" s="679">
        <v>0</v>
      </c>
    </row>
    <row r="78" spans="1:172" x14ac:dyDescent="0.2">
      <c r="A78" s="678">
        <v>75</v>
      </c>
      <c r="B78" s="678" t="s">
        <v>108</v>
      </c>
      <c r="C78" s="678" t="s">
        <v>97</v>
      </c>
      <c r="D78" s="686">
        <v>40452</v>
      </c>
      <c r="E78" s="678">
        <v>0</v>
      </c>
      <c r="F78" s="678">
        <v>30</v>
      </c>
      <c r="G78" s="685">
        <v>7.9</v>
      </c>
      <c r="H78" s="684">
        <v>1.2999999999999999E-3</v>
      </c>
      <c r="I78" s="678">
        <v>0</v>
      </c>
      <c r="J78" s="678">
        <v>1</v>
      </c>
      <c r="K78" s="678">
        <v>1</v>
      </c>
      <c r="L78" s="683">
        <v>0</v>
      </c>
      <c r="M78" s="678">
        <v>12</v>
      </c>
      <c r="N78" s="678">
        <v>1985</v>
      </c>
      <c r="O78" s="682">
        <v>0.75249999999999995</v>
      </c>
      <c r="P78" s="680">
        <v>0.3</v>
      </c>
      <c r="Q78" s="684">
        <v>1.1E-4</v>
      </c>
      <c r="R78" s="684">
        <v>0.3</v>
      </c>
      <c r="S78" s="680">
        <v>0</v>
      </c>
      <c r="T78" s="680">
        <v>0</v>
      </c>
      <c r="U78" s="680">
        <v>0</v>
      </c>
      <c r="V78" s="680">
        <v>0</v>
      </c>
      <c r="W78" s="680">
        <v>0.83</v>
      </c>
      <c r="X78" s="680">
        <v>0.83</v>
      </c>
      <c r="Y78" s="680">
        <v>0.83</v>
      </c>
      <c r="Z78" s="680">
        <v>0.83</v>
      </c>
      <c r="AA78" s="680">
        <v>0.83</v>
      </c>
      <c r="AB78" s="680">
        <v>0.83</v>
      </c>
      <c r="AC78" s="680">
        <v>0.83</v>
      </c>
      <c r="AD78" s="680">
        <v>0.83</v>
      </c>
      <c r="AE78" s="680">
        <v>0.83</v>
      </c>
      <c r="AF78" s="680">
        <v>0.83</v>
      </c>
      <c r="AG78" s="680">
        <v>0.83</v>
      </c>
      <c r="AH78" s="680">
        <v>0.83</v>
      </c>
      <c r="AI78" s="680">
        <v>0.83</v>
      </c>
      <c r="AJ78" s="680">
        <v>0.83</v>
      </c>
      <c r="AK78" s="680">
        <v>0.83</v>
      </c>
      <c r="AL78" s="680">
        <v>0.83</v>
      </c>
      <c r="AM78" s="680">
        <v>0.83</v>
      </c>
      <c r="AN78" s="680">
        <v>0.83</v>
      </c>
      <c r="AO78" s="680">
        <v>0.83</v>
      </c>
      <c r="AP78" s="680">
        <v>0.83</v>
      </c>
      <c r="AQ78" s="680">
        <v>0.83</v>
      </c>
      <c r="AR78" s="680">
        <v>0.83</v>
      </c>
      <c r="AS78" s="680">
        <v>0.83</v>
      </c>
      <c r="AT78" s="680">
        <v>0.83</v>
      </c>
      <c r="AU78" s="680">
        <v>0.83</v>
      </c>
      <c r="AV78" s="680">
        <v>0.83</v>
      </c>
      <c r="AW78" s="680"/>
      <c r="AX78" s="680">
        <v>0</v>
      </c>
      <c r="AY78" s="680">
        <v>0</v>
      </c>
      <c r="AZ78" s="680">
        <v>0</v>
      </c>
      <c r="BA78" s="680">
        <v>0</v>
      </c>
      <c r="BB78" s="680">
        <v>0.83</v>
      </c>
      <c r="BC78" s="680">
        <v>0.83</v>
      </c>
      <c r="BD78" s="680">
        <v>0.83</v>
      </c>
      <c r="BE78" s="680">
        <v>0.83</v>
      </c>
      <c r="BF78" s="680">
        <v>0.83</v>
      </c>
      <c r="BG78" s="680">
        <v>0.83</v>
      </c>
      <c r="BH78" s="680">
        <v>0.83</v>
      </c>
      <c r="BI78" s="680">
        <v>0.83</v>
      </c>
      <c r="BJ78" s="680">
        <v>0.83</v>
      </c>
      <c r="BK78" s="680">
        <v>0.83</v>
      </c>
      <c r="BL78" s="680">
        <v>0.83</v>
      </c>
      <c r="BM78" s="680">
        <v>0.83</v>
      </c>
      <c r="BN78" s="680">
        <v>0.83</v>
      </c>
      <c r="BO78" s="680">
        <v>0.83</v>
      </c>
      <c r="BP78" s="680">
        <v>0.83</v>
      </c>
      <c r="BQ78" s="680">
        <v>0.83</v>
      </c>
      <c r="BR78" s="680">
        <v>0.83</v>
      </c>
      <c r="BS78" s="680">
        <v>0.83</v>
      </c>
      <c r="BT78" s="680">
        <v>0.83</v>
      </c>
      <c r="BU78" s="680">
        <v>0.83</v>
      </c>
      <c r="BV78" s="680">
        <v>0.83</v>
      </c>
      <c r="BW78" s="680">
        <v>0.83</v>
      </c>
      <c r="BX78" s="680">
        <v>0.83</v>
      </c>
      <c r="BY78" s="680">
        <v>0.83</v>
      </c>
      <c r="BZ78" s="680">
        <v>0.83</v>
      </c>
      <c r="CA78" s="680">
        <v>0.83</v>
      </c>
      <c r="CB78" s="680"/>
      <c r="CC78" s="680">
        <v>0</v>
      </c>
      <c r="CD78" s="680">
        <v>0</v>
      </c>
      <c r="CE78" s="680">
        <v>0</v>
      </c>
      <c r="CF78" s="680">
        <v>0</v>
      </c>
      <c r="CG78" s="680">
        <v>0.83</v>
      </c>
      <c r="CH78" s="680">
        <v>0.83</v>
      </c>
      <c r="CI78" s="680">
        <v>0.83</v>
      </c>
      <c r="CJ78" s="680">
        <v>0.83</v>
      </c>
      <c r="CK78" s="680">
        <v>0.83</v>
      </c>
      <c r="CL78" s="680">
        <v>0.83</v>
      </c>
      <c r="CM78" s="680">
        <v>0.83</v>
      </c>
      <c r="CN78" s="680">
        <v>0.83</v>
      </c>
      <c r="CO78" s="680">
        <v>0.83</v>
      </c>
      <c r="CP78" s="680">
        <v>0.83</v>
      </c>
      <c r="CQ78" s="680">
        <v>0.83</v>
      </c>
      <c r="CR78" s="680">
        <v>0.83</v>
      </c>
      <c r="CS78" s="680">
        <v>0.83</v>
      </c>
      <c r="CT78" s="680">
        <v>0.83</v>
      </c>
      <c r="CU78" s="680">
        <v>0.83</v>
      </c>
      <c r="CV78" s="680">
        <v>0.83</v>
      </c>
      <c r="CW78" s="680">
        <v>0.83</v>
      </c>
      <c r="CX78" s="680">
        <v>0.83</v>
      </c>
      <c r="CY78" s="680">
        <v>0.83</v>
      </c>
      <c r="CZ78" s="680">
        <v>0.83</v>
      </c>
      <c r="DA78" s="680">
        <v>0.83</v>
      </c>
      <c r="DB78" s="680">
        <v>0.83</v>
      </c>
      <c r="DC78" s="680">
        <v>0.83</v>
      </c>
      <c r="DD78" s="680">
        <v>0.83</v>
      </c>
      <c r="DE78" s="680">
        <v>0.83</v>
      </c>
      <c r="DF78" s="680">
        <v>0.83</v>
      </c>
      <c r="DG78" s="680"/>
      <c r="DH78" s="679">
        <v>0</v>
      </c>
      <c r="DI78" s="679">
        <v>0</v>
      </c>
      <c r="DJ78" s="679">
        <v>0</v>
      </c>
      <c r="DK78" s="679">
        <v>0</v>
      </c>
      <c r="DL78" s="679">
        <v>109000</v>
      </c>
      <c r="DM78" s="679">
        <v>109000</v>
      </c>
      <c r="DN78" s="679">
        <v>109000</v>
      </c>
      <c r="DO78" s="679">
        <v>109000</v>
      </c>
      <c r="DP78" s="679">
        <v>109000</v>
      </c>
      <c r="DQ78" s="679">
        <v>109000</v>
      </c>
      <c r="DR78" s="679">
        <v>109000</v>
      </c>
      <c r="DS78" s="679">
        <v>109000</v>
      </c>
      <c r="DT78" s="679">
        <v>109000</v>
      </c>
      <c r="DU78" s="679">
        <v>109000</v>
      </c>
      <c r="DV78" s="679">
        <v>109000</v>
      </c>
      <c r="DW78" s="679">
        <v>109000</v>
      </c>
      <c r="DX78" s="679">
        <v>109000</v>
      </c>
      <c r="DY78" s="679">
        <v>109000</v>
      </c>
      <c r="DZ78" s="679">
        <v>109000</v>
      </c>
      <c r="EA78" s="679">
        <v>109000</v>
      </c>
      <c r="EB78" s="679">
        <v>109000</v>
      </c>
      <c r="EC78" s="679">
        <v>109000</v>
      </c>
      <c r="ED78" s="679">
        <v>109000</v>
      </c>
      <c r="EE78" s="679">
        <v>109000</v>
      </c>
      <c r="EF78" s="679">
        <v>109000</v>
      </c>
      <c r="EG78" s="679">
        <v>109000</v>
      </c>
      <c r="EH78" s="679">
        <v>109000</v>
      </c>
      <c r="EI78" s="679">
        <v>109000</v>
      </c>
      <c r="EJ78" s="679">
        <v>109000</v>
      </c>
      <c r="EK78" s="679">
        <v>109000</v>
      </c>
      <c r="EL78" s="680"/>
      <c r="EM78" s="679">
        <v>0</v>
      </c>
      <c r="EN78" s="679">
        <v>0</v>
      </c>
      <c r="EO78" s="679">
        <v>0</v>
      </c>
      <c r="EP78" s="679">
        <v>0</v>
      </c>
      <c r="EQ78" s="679">
        <v>0</v>
      </c>
      <c r="ER78" s="679">
        <v>0</v>
      </c>
      <c r="ES78" s="679">
        <v>0</v>
      </c>
      <c r="ET78" s="679">
        <v>0</v>
      </c>
      <c r="EU78" s="679">
        <v>0</v>
      </c>
      <c r="EV78" s="679">
        <v>0</v>
      </c>
      <c r="EW78" s="679">
        <v>0</v>
      </c>
      <c r="EX78" s="679">
        <v>0</v>
      </c>
      <c r="EY78" s="679">
        <v>0</v>
      </c>
      <c r="EZ78" s="679">
        <v>0</v>
      </c>
      <c r="FA78" s="679">
        <v>0</v>
      </c>
      <c r="FB78" s="679">
        <v>0</v>
      </c>
      <c r="FC78" s="679">
        <v>0</v>
      </c>
      <c r="FD78" s="679">
        <v>0</v>
      </c>
      <c r="FE78" s="679">
        <v>0</v>
      </c>
      <c r="FF78" s="679">
        <v>0</v>
      </c>
      <c r="FG78" s="679">
        <v>0</v>
      </c>
      <c r="FH78" s="679">
        <v>0</v>
      </c>
      <c r="FI78" s="679">
        <v>0</v>
      </c>
      <c r="FJ78" s="679">
        <v>0</v>
      </c>
      <c r="FK78" s="679">
        <v>0</v>
      </c>
      <c r="FL78" s="679">
        <v>0</v>
      </c>
      <c r="FM78" s="679">
        <v>0</v>
      </c>
      <c r="FN78" s="679">
        <v>0</v>
      </c>
      <c r="FO78" s="679">
        <v>0</v>
      </c>
      <c r="FP78" s="679">
        <v>0</v>
      </c>
    </row>
    <row r="79" spans="1:172" x14ac:dyDescent="0.2">
      <c r="A79" s="678">
        <v>76</v>
      </c>
      <c r="B79" s="678" t="s">
        <v>109</v>
      </c>
      <c r="C79" s="678" t="s">
        <v>98</v>
      </c>
      <c r="D79" s="686">
        <v>40452</v>
      </c>
      <c r="E79" s="678">
        <v>0</v>
      </c>
      <c r="F79" s="678">
        <v>10</v>
      </c>
      <c r="G79" s="685">
        <v>0.47462074924396719</v>
      </c>
      <c r="H79" s="684">
        <v>2.0172190335123125E-4</v>
      </c>
      <c r="I79" s="678">
        <v>6.1494784916373502E-2</v>
      </c>
      <c r="J79" s="678">
        <v>1</v>
      </c>
      <c r="K79" s="678">
        <v>1</v>
      </c>
      <c r="L79" s="683">
        <v>0</v>
      </c>
      <c r="M79" s="678">
        <v>12</v>
      </c>
      <c r="N79" s="678">
        <v>2000</v>
      </c>
      <c r="O79" s="682">
        <v>0.72499999999999998</v>
      </c>
      <c r="P79" s="680">
        <v>0.41400241739583998</v>
      </c>
      <c r="Q79" s="684">
        <v>1.31733760607097E-2</v>
      </c>
      <c r="R79" s="684">
        <v>0.257603154055701</v>
      </c>
      <c r="S79" s="680">
        <v>0</v>
      </c>
      <c r="T79" s="680">
        <v>0</v>
      </c>
      <c r="U79" s="680">
        <v>0</v>
      </c>
      <c r="V79" s="680">
        <v>0</v>
      </c>
      <c r="W79" s="680">
        <v>3.97</v>
      </c>
      <c r="X79" s="680">
        <v>3.97</v>
      </c>
      <c r="Y79" s="680">
        <v>3.97</v>
      </c>
      <c r="Z79" s="680">
        <v>3.97</v>
      </c>
      <c r="AA79" s="680">
        <v>3.97</v>
      </c>
      <c r="AB79" s="680">
        <v>3.97</v>
      </c>
      <c r="AC79" s="680">
        <v>3.97</v>
      </c>
      <c r="AD79" s="680">
        <v>3.97</v>
      </c>
      <c r="AE79" s="680">
        <v>3.97</v>
      </c>
      <c r="AF79" s="680">
        <v>3.97</v>
      </c>
      <c r="AG79" s="680">
        <v>3.97</v>
      </c>
      <c r="AH79" s="680">
        <v>3.97</v>
      </c>
      <c r="AI79" s="680">
        <v>3.97</v>
      </c>
      <c r="AJ79" s="680">
        <v>3.97</v>
      </c>
      <c r="AK79" s="680">
        <v>3.97</v>
      </c>
      <c r="AL79" s="680">
        <v>3.97</v>
      </c>
      <c r="AM79" s="680">
        <v>3.97</v>
      </c>
      <c r="AN79" s="680">
        <v>3.97</v>
      </c>
      <c r="AO79" s="680">
        <v>3.97</v>
      </c>
      <c r="AP79" s="680">
        <v>3.97</v>
      </c>
      <c r="AQ79" s="680">
        <v>3.97</v>
      </c>
      <c r="AR79" s="680">
        <v>3.97</v>
      </c>
      <c r="AS79" s="680">
        <v>3.97</v>
      </c>
      <c r="AT79" s="680">
        <v>3.97</v>
      </c>
      <c r="AU79" s="680">
        <v>3.97</v>
      </c>
      <c r="AV79" s="680">
        <v>3.97</v>
      </c>
      <c r="AW79" s="680"/>
      <c r="AX79" s="680">
        <v>0</v>
      </c>
      <c r="AY79" s="680">
        <v>0</v>
      </c>
      <c r="AZ79" s="680">
        <v>0</v>
      </c>
      <c r="BA79" s="680">
        <v>0</v>
      </c>
      <c r="BB79" s="680">
        <v>3.29</v>
      </c>
      <c r="BC79" s="680">
        <v>3.29</v>
      </c>
      <c r="BD79" s="680">
        <v>3.29</v>
      </c>
      <c r="BE79" s="680">
        <v>3.29</v>
      </c>
      <c r="BF79" s="680">
        <v>3.29</v>
      </c>
      <c r="BG79" s="680">
        <v>3.29</v>
      </c>
      <c r="BH79" s="680">
        <v>3.29</v>
      </c>
      <c r="BI79" s="680">
        <v>3.29</v>
      </c>
      <c r="BJ79" s="680">
        <v>3.29</v>
      </c>
      <c r="BK79" s="680">
        <v>3.29</v>
      </c>
      <c r="BL79" s="680">
        <v>3.29</v>
      </c>
      <c r="BM79" s="680">
        <v>3.29</v>
      </c>
      <c r="BN79" s="680">
        <v>3.29</v>
      </c>
      <c r="BO79" s="680">
        <v>3.29</v>
      </c>
      <c r="BP79" s="680">
        <v>3.29</v>
      </c>
      <c r="BQ79" s="680">
        <v>3.29</v>
      </c>
      <c r="BR79" s="680">
        <v>3.29</v>
      </c>
      <c r="BS79" s="680">
        <v>3.29</v>
      </c>
      <c r="BT79" s="680">
        <v>3.29</v>
      </c>
      <c r="BU79" s="680">
        <v>3.29</v>
      </c>
      <c r="BV79" s="680">
        <v>3.29</v>
      </c>
      <c r="BW79" s="680">
        <v>3.29</v>
      </c>
      <c r="BX79" s="680">
        <v>3.29</v>
      </c>
      <c r="BY79" s="680">
        <v>3.29</v>
      </c>
      <c r="BZ79" s="680">
        <v>3.29</v>
      </c>
      <c r="CA79" s="680">
        <v>3.29</v>
      </c>
      <c r="CB79" s="680"/>
      <c r="CC79" s="680">
        <v>0</v>
      </c>
      <c r="CD79" s="680">
        <v>0</v>
      </c>
      <c r="CE79" s="680">
        <v>0</v>
      </c>
      <c r="CF79" s="680">
        <v>0</v>
      </c>
      <c r="CG79" s="680">
        <v>1.41</v>
      </c>
      <c r="CH79" s="680">
        <v>1.41</v>
      </c>
      <c r="CI79" s="680">
        <v>1.41</v>
      </c>
      <c r="CJ79" s="680">
        <v>1.41</v>
      </c>
      <c r="CK79" s="680">
        <v>1.41</v>
      </c>
      <c r="CL79" s="680">
        <v>1.41</v>
      </c>
      <c r="CM79" s="680">
        <v>1.41</v>
      </c>
      <c r="CN79" s="680">
        <v>1.41</v>
      </c>
      <c r="CO79" s="680">
        <v>1.41</v>
      </c>
      <c r="CP79" s="680">
        <v>1.41</v>
      </c>
      <c r="CQ79" s="680">
        <v>1.41</v>
      </c>
      <c r="CR79" s="680">
        <v>1.41</v>
      </c>
      <c r="CS79" s="680">
        <v>1.41</v>
      </c>
      <c r="CT79" s="680">
        <v>1.41</v>
      </c>
      <c r="CU79" s="680">
        <v>1.41</v>
      </c>
      <c r="CV79" s="680">
        <v>1.41</v>
      </c>
      <c r="CW79" s="680">
        <v>1.41</v>
      </c>
      <c r="CX79" s="680">
        <v>1.41</v>
      </c>
      <c r="CY79" s="680">
        <v>1.41</v>
      </c>
      <c r="CZ79" s="680">
        <v>1.41</v>
      </c>
      <c r="DA79" s="680">
        <v>1.41</v>
      </c>
      <c r="DB79" s="680">
        <v>1.41</v>
      </c>
      <c r="DC79" s="680">
        <v>1.41</v>
      </c>
      <c r="DD79" s="680">
        <v>1.41</v>
      </c>
      <c r="DE79" s="680">
        <v>1.41</v>
      </c>
      <c r="DF79" s="680">
        <v>1.41</v>
      </c>
      <c r="DG79" s="680"/>
      <c r="DH79" s="679">
        <v>0</v>
      </c>
      <c r="DI79" s="679">
        <v>0</v>
      </c>
      <c r="DJ79" s="679">
        <v>0</v>
      </c>
      <c r="DK79" s="679">
        <v>0</v>
      </c>
      <c r="DL79" s="679">
        <v>64812000</v>
      </c>
      <c r="DM79" s="679">
        <v>64812000</v>
      </c>
      <c r="DN79" s="679">
        <v>64812000</v>
      </c>
      <c r="DO79" s="679">
        <v>64812000</v>
      </c>
      <c r="DP79" s="679">
        <v>64812000</v>
      </c>
      <c r="DQ79" s="679">
        <v>64812000</v>
      </c>
      <c r="DR79" s="679">
        <v>64812000</v>
      </c>
      <c r="DS79" s="679">
        <v>64812000</v>
      </c>
      <c r="DT79" s="679">
        <v>64812000</v>
      </c>
      <c r="DU79" s="679">
        <v>64812000</v>
      </c>
      <c r="DV79" s="679">
        <v>64812000</v>
      </c>
      <c r="DW79" s="679">
        <v>64812000</v>
      </c>
      <c r="DX79" s="679">
        <v>64812000</v>
      </c>
      <c r="DY79" s="679">
        <v>64812000</v>
      </c>
      <c r="DZ79" s="679">
        <v>64812000</v>
      </c>
      <c r="EA79" s="679">
        <v>64812000</v>
      </c>
      <c r="EB79" s="679">
        <v>64812000</v>
      </c>
      <c r="EC79" s="679">
        <v>64812000</v>
      </c>
      <c r="ED79" s="679">
        <v>64812000</v>
      </c>
      <c r="EE79" s="679">
        <v>64812000</v>
      </c>
      <c r="EF79" s="679">
        <v>64812000</v>
      </c>
      <c r="EG79" s="679">
        <v>64812000</v>
      </c>
      <c r="EH79" s="679">
        <v>64812000</v>
      </c>
      <c r="EI79" s="679">
        <v>64812000</v>
      </c>
      <c r="EJ79" s="679">
        <v>64812000</v>
      </c>
      <c r="EK79" s="679">
        <v>64812000</v>
      </c>
      <c r="EL79" s="680"/>
      <c r="EM79" s="679">
        <v>0</v>
      </c>
      <c r="EN79" s="679">
        <v>0</v>
      </c>
      <c r="EO79" s="679">
        <v>0</v>
      </c>
      <c r="EP79" s="679">
        <v>0</v>
      </c>
      <c r="EQ79" s="679">
        <v>0</v>
      </c>
      <c r="ER79" s="679">
        <v>0</v>
      </c>
      <c r="ES79" s="679">
        <v>0</v>
      </c>
      <c r="ET79" s="679">
        <v>0</v>
      </c>
      <c r="EU79" s="679">
        <v>0</v>
      </c>
      <c r="EV79" s="679">
        <v>0</v>
      </c>
      <c r="EW79" s="679">
        <v>0</v>
      </c>
      <c r="EX79" s="679">
        <v>0</v>
      </c>
      <c r="EY79" s="679">
        <v>0</v>
      </c>
      <c r="EZ79" s="679">
        <v>0</v>
      </c>
      <c r="FA79" s="679">
        <v>0</v>
      </c>
      <c r="FB79" s="679">
        <v>0</v>
      </c>
      <c r="FC79" s="679">
        <v>0</v>
      </c>
      <c r="FD79" s="679">
        <v>0</v>
      </c>
      <c r="FE79" s="679">
        <v>0</v>
      </c>
      <c r="FF79" s="679">
        <v>0</v>
      </c>
      <c r="FG79" s="679">
        <v>0</v>
      </c>
      <c r="FH79" s="679">
        <v>0</v>
      </c>
      <c r="FI79" s="679">
        <v>0</v>
      </c>
      <c r="FJ79" s="679">
        <v>0</v>
      </c>
      <c r="FK79" s="679">
        <v>0</v>
      </c>
      <c r="FL79" s="679">
        <v>0</v>
      </c>
      <c r="FM79" s="679">
        <v>0</v>
      </c>
      <c r="FN79" s="679">
        <v>0</v>
      </c>
      <c r="FO79" s="679">
        <v>0</v>
      </c>
      <c r="FP79" s="679">
        <v>0</v>
      </c>
    </row>
    <row r="80" spans="1:172" x14ac:dyDescent="0.2">
      <c r="A80" s="678">
        <v>77</v>
      </c>
      <c r="B80" s="678" t="s">
        <v>110</v>
      </c>
      <c r="C80" s="678" t="s">
        <v>99</v>
      </c>
      <c r="D80" s="686">
        <v>40360</v>
      </c>
      <c r="E80" s="678">
        <v>0</v>
      </c>
      <c r="F80" s="678">
        <v>15</v>
      </c>
      <c r="G80" s="685">
        <v>1623</v>
      </c>
      <c r="H80" s="684">
        <v>0.90700000000000003</v>
      </c>
      <c r="I80" s="678">
        <v>0</v>
      </c>
      <c r="J80" s="678">
        <v>1</v>
      </c>
      <c r="K80" s="678">
        <v>1</v>
      </c>
      <c r="L80" s="683">
        <v>0</v>
      </c>
      <c r="M80" s="678">
        <v>12</v>
      </c>
      <c r="N80" s="678">
        <v>2000</v>
      </c>
      <c r="O80" s="682">
        <v>0.67500000000000004</v>
      </c>
      <c r="P80" s="680">
        <v>0.23355380787538199</v>
      </c>
      <c r="Q80" s="684">
        <v>1.1385552499563901E-2</v>
      </c>
      <c r="R80" s="684">
        <v>0.25842192319284701</v>
      </c>
      <c r="S80" s="680">
        <v>0</v>
      </c>
      <c r="T80" s="680">
        <v>0</v>
      </c>
      <c r="U80" s="680">
        <v>0</v>
      </c>
      <c r="V80" s="680">
        <v>0</v>
      </c>
      <c r="W80" s="680">
        <v>0.83</v>
      </c>
      <c r="X80" s="680">
        <v>0.83</v>
      </c>
      <c r="Y80" s="680">
        <v>0.83</v>
      </c>
      <c r="Z80" s="680">
        <v>0.83</v>
      </c>
      <c r="AA80" s="680">
        <v>0.83</v>
      </c>
      <c r="AB80" s="680">
        <v>0.83</v>
      </c>
      <c r="AC80" s="680">
        <v>0.83</v>
      </c>
      <c r="AD80" s="680">
        <v>0.83</v>
      </c>
      <c r="AE80" s="680">
        <v>0.83</v>
      </c>
      <c r="AF80" s="680">
        <v>0.83</v>
      </c>
      <c r="AG80" s="680">
        <v>0.83</v>
      </c>
      <c r="AH80" s="680">
        <v>0.83</v>
      </c>
      <c r="AI80" s="680">
        <v>0.83</v>
      </c>
      <c r="AJ80" s="680">
        <v>0.83</v>
      </c>
      <c r="AK80" s="680">
        <v>0.83</v>
      </c>
      <c r="AL80" s="680">
        <v>0.83</v>
      </c>
      <c r="AM80" s="680">
        <v>0.83</v>
      </c>
      <c r="AN80" s="680">
        <v>0.83</v>
      </c>
      <c r="AO80" s="680">
        <v>0.83</v>
      </c>
      <c r="AP80" s="680">
        <v>0.83</v>
      </c>
      <c r="AQ80" s="680">
        <v>0.83</v>
      </c>
      <c r="AR80" s="680">
        <v>0.83</v>
      </c>
      <c r="AS80" s="680">
        <v>0.83</v>
      </c>
      <c r="AT80" s="680">
        <v>0.83</v>
      </c>
      <c r="AU80" s="680">
        <v>0.83</v>
      </c>
      <c r="AV80" s="680">
        <v>0.83</v>
      </c>
      <c r="AW80" s="680"/>
      <c r="AX80" s="680">
        <v>0</v>
      </c>
      <c r="AY80" s="680">
        <v>0</v>
      </c>
      <c r="AZ80" s="680">
        <v>0</v>
      </c>
      <c r="BA80" s="680">
        <v>0</v>
      </c>
      <c r="BB80" s="680">
        <v>0.83</v>
      </c>
      <c r="BC80" s="680">
        <v>0.83</v>
      </c>
      <c r="BD80" s="680">
        <v>0.83</v>
      </c>
      <c r="BE80" s="680">
        <v>0.83</v>
      </c>
      <c r="BF80" s="680">
        <v>0.83</v>
      </c>
      <c r="BG80" s="680">
        <v>0.83</v>
      </c>
      <c r="BH80" s="680">
        <v>0.83</v>
      </c>
      <c r="BI80" s="680">
        <v>0.83</v>
      </c>
      <c r="BJ80" s="680">
        <v>0.83</v>
      </c>
      <c r="BK80" s="680">
        <v>0.83</v>
      </c>
      <c r="BL80" s="680">
        <v>0.83</v>
      </c>
      <c r="BM80" s="680">
        <v>0.83</v>
      </c>
      <c r="BN80" s="680">
        <v>0.83</v>
      </c>
      <c r="BO80" s="680">
        <v>0.83</v>
      </c>
      <c r="BP80" s="680">
        <v>0.83</v>
      </c>
      <c r="BQ80" s="680">
        <v>0.83</v>
      </c>
      <c r="BR80" s="680">
        <v>0.83</v>
      </c>
      <c r="BS80" s="680">
        <v>0.83</v>
      </c>
      <c r="BT80" s="680">
        <v>0.83</v>
      </c>
      <c r="BU80" s="680">
        <v>0.83</v>
      </c>
      <c r="BV80" s="680">
        <v>0.83</v>
      </c>
      <c r="BW80" s="680">
        <v>0.83</v>
      </c>
      <c r="BX80" s="680">
        <v>0.83</v>
      </c>
      <c r="BY80" s="680">
        <v>0.83</v>
      </c>
      <c r="BZ80" s="680">
        <v>0.83</v>
      </c>
      <c r="CA80" s="680">
        <v>0.83</v>
      </c>
      <c r="CB80" s="680"/>
      <c r="CC80" s="680">
        <v>0</v>
      </c>
      <c r="CD80" s="680">
        <v>0</v>
      </c>
      <c r="CE80" s="680">
        <v>0</v>
      </c>
      <c r="CF80" s="680">
        <v>0</v>
      </c>
      <c r="CG80" s="680">
        <v>0</v>
      </c>
      <c r="CH80" s="680">
        <v>0</v>
      </c>
      <c r="CI80" s="680">
        <v>0</v>
      </c>
      <c r="CJ80" s="680">
        <v>0</v>
      </c>
      <c r="CK80" s="680">
        <v>0</v>
      </c>
      <c r="CL80" s="680">
        <v>0</v>
      </c>
      <c r="CM80" s="680">
        <v>0</v>
      </c>
      <c r="CN80" s="680">
        <v>0</v>
      </c>
      <c r="CO80" s="680">
        <v>0</v>
      </c>
      <c r="CP80" s="680">
        <v>0</v>
      </c>
      <c r="CQ80" s="680">
        <v>0</v>
      </c>
      <c r="CR80" s="680">
        <v>0</v>
      </c>
      <c r="CS80" s="680">
        <v>0</v>
      </c>
      <c r="CT80" s="680">
        <v>0</v>
      </c>
      <c r="CU80" s="680">
        <v>0</v>
      </c>
      <c r="CV80" s="680">
        <v>0</v>
      </c>
      <c r="CW80" s="680">
        <v>0</v>
      </c>
      <c r="CX80" s="680">
        <v>0</v>
      </c>
      <c r="CY80" s="680">
        <v>0</v>
      </c>
      <c r="CZ80" s="680">
        <v>0</v>
      </c>
      <c r="DA80" s="680">
        <v>0</v>
      </c>
      <c r="DB80" s="680">
        <v>0</v>
      </c>
      <c r="DC80" s="680">
        <v>0</v>
      </c>
      <c r="DD80" s="680">
        <v>0</v>
      </c>
      <c r="DE80" s="680">
        <v>0</v>
      </c>
      <c r="DF80" s="680">
        <v>0</v>
      </c>
      <c r="DG80" s="680"/>
      <c r="DH80" s="679">
        <v>0</v>
      </c>
      <c r="DI80" s="679">
        <v>0</v>
      </c>
      <c r="DJ80" s="679">
        <v>0</v>
      </c>
      <c r="DK80" s="679">
        <v>0</v>
      </c>
      <c r="DL80" s="679">
        <v>10999</v>
      </c>
      <c r="DM80" s="679">
        <v>10999</v>
      </c>
      <c r="DN80" s="679">
        <v>10999</v>
      </c>
      <c r="DO80" s="679">
        <v>10999</v>
      </c>
      <c r="DP80" s="679">
        <v>10999</v>
      </c>
      <c r="DQ80" s="679">
        <v>10999</v>
      </c>
      <c r="DR80" s="679">
        <v>10999</v>
      </c>
      <c r="DS80" s="679">
        <v>10999</v>
      </c>
      <c r="DT80" s="679">
        <v>10999</v>
      </c>
      <c r="DU80" s="679">
        <v>10999</v>
      </c>
      <c r="DV80" s="679">
        <v>10999</v>
      </c>
      <c r="DW80" s="679">
        <v>10999</v>
      </c>
      <c r="DX80" s="679">
        <v>10999</v>
      </c>
      <c r="DY80" s="679">
        <v>10999</v>
      </c>
      <c r="DZ80" s="679">
        <v>10999</v>
      </c>
      <c r="EA80" s="679">
        <v>10999</v>
      </c>
      <c r="EB80" s="679">
        <v>10999</v>
      </c>
      <c r="EC80" s="679">
        <v>10999</v>
      </c>
      <c r="ED80" s="679">
        <v>10999</v>
      </c>
      <c r="EE80" s="679">
        <v>10999</v>
      </c>
      <c r="EF80" s="679">
        <v>10999</v>
      </c>
      <c r="EG80" s="679">
        <v>10999</v>
      </c>
      <c r="EH80" s="679">
        <v>10999</v>
      </c>
      <c r="EI80" s="679">
        <v>10999</v>
      </c>
      <c r="EJ80" s="679">
        <v>10999</v>
      </c>
      <c r="EK80" s="679">
        <v>10999</v>
      </c>
      <c r="EL80" s="680"/>
      <c r="EM80" s="679">
        <v>0</v>
      </c>
      <c r="EN80" s="679">
        <v>0</v>
      </c>
      <c r="EO80" s="679">
        <v>0</v>
      </c>
      <c r="EP80" s="679">
        <v>0</v>
      </c>
      <c r="EQ80" s="679">
        <v>0</v>
      </c>
      <c r="ER80" s="679">
        <v>0</v>
      </c>
      <c r="ES80" s="679">
        <v>0</v>
      </c>
      <c r="ET80" s="679">
        <v>0</v>
      </c>
      <c r="EU80" s="679">
        <v>0</v>
      </c>
      <c r="EV80" s="679">
        <v>0</v>
      </c>
      <c r="EW80" s="679">
        <v>0</v>
      </c>
      <c r="EX80" s="679">
        <v>0</v>
      </c>
      <c r="EY80" s="679">
        <v>0</v>
      </c>
      <c r="EZ80" s="679">
        <v>0</v>
      </c>
      <c r="FA80" s="679">
        <v>0</v>
      </c>
      <c r="FB80" s="679">
        <v>0</v>
      </c>
      <c r="FC80" s="679">
        <v>0</v>
      </c>
      <c r="FD80" s="679">
        <v>0</v>
      </c>
      <c r="FE80" s="679">
        <v>0</v>
      </c>
      <c r="FF80" s="679">
        <v>0</v>
      </c>
      <c r="FG80" s="679">
        <v>0</v>
      </c>
      <c r="FH80" s="679">
        <v>0</v>
      </c>
      <c r="FI80" s="679">
        <v>0</v>
      </c>
      <c r="FJ80" s="679">
        <v>0</v>
      </c>
      <c r="FK80" s="679">
        <v>0</v>
      </c>
      <c r="FL80" s="679">
        <v>0</v>
      </c>
      <c r="FM80" s="679">
        <v>0</v>
      </c>
      <c r="FN80" s="679">
        <v>0</v>
      </c>
      <c r="FO80" s="679">
        <v>0</v>
      </c>
      <c r="FP80" s="679">
        <v>0</v>
      </c>
    </row>
    <row r="81" spans="1:172" x14ac:dyDescent="0.2">
      <c r="A81" s="678">
        <v>78</v>
      </c>
      <c r="B81" s="678" t="s">
        <v>114</v>
      </c>
      <c r="C81" s="678" t="s">
        <v>113</v>
      </c>
      <c r="D81" s="686">
        <v>40452</v>
      </c>
      <c r="E81" s="678">
        <v>0</v>
      </c>
      <c r="F81" s="678">
        <v>25</v>
      </c>
      <c r="G81" s="685">
        <v>1000</v>
      </c>
      <c r="H81" s="684">
        <v>0</v>
      </c>
      <c r="I81" s="678">
        <v>25.675675675675677</v>
      </c>
      <c r="J81" s="678">
        <v>1.17</v>
      </c>
      <c r="K81" s="678">
        <v>1.27</v>
      </c>
      <c r="L81" s="683">
        <v>-5.8021000000000001E-3</v>
      </c>
      <c r="M81" s="678">
        <v>12</v>
      </c>
      <c r="N81" s="678">
        <v>2000</v>
      </c>
      <c r="O81" s="682">
        <v>0.66749999999999998</v>
      </c>
      <c r="P81" s="680">
        <v>0.40337076273797201</v>
      </c>
      <c r="Q81" s="684">
        <v>9.0293985274593896E-3</v>
      </c>
      <c r="R81" s="684">
        <v>0.36613999987155299</v>
      </c>
      <c r="S81" s="680">
        <v>0</v>
      </c>
      <c r="T81" s="680">
        <v>0</v>
      </c>
      <c r="U81" s="680">
        <v>0</v>
      </c>
      <c r="V81" s="680">
        <v>0</v>
      </c>
      <c r="W81" s="680">
        <v>0.83</v>
      </c>
      <c r="X81" s="680">
        <v>0.83</v>
      </c>
      <c r="Y81" s="680">
        <v>0.83</v>
      </c>
      <c r="Z81" s="680">
        <v>0.83</v>
      </c>
      <c r="AA81" s="680">
        <v>0.83</v>
      </c>
      <c r="AB81" s="680">
        <v>0.83</v>
      </c>
      <c r="AC81" s="680">
        <v>0.83</v>
      </c>
      <c r="AD81" s="680">
        <v>0.83</v>
      </c>
      <c r="AE81" s="680">
        <v>0.83</v>
      </c>
      <c r="AF81" s="680">
        <v>0.83</v>
      </c>
      <c r="AG81" s="680">
        <v>0.83</v>
      </c>
      <c r="AH81" s="680">
        <v>0.83</v>
      </c>
      <c r="AI81" s="680">
        <v>0.83</v>
      </c>
      <c r="AJ81" s="680">
        <v>0.83</v>
      </c>
      <c r="AK81" s="680">
        <v>0.83</v>
      </c>
      <c r="AL81" s="680">
        <v>0.83</v>
      </c>
      <c r="AM81" s="680">
        <v>0.83</v>
      </c>
      <c r="AN81" s="680">
        <v>0.83</v>
      </c>
      <c r="AO81" s="680">
        <v>0.83</v>
      </c>
      <c r="AP81" s="680">
        <v>0.83</v>
      </c>
      <c r="AQ81" s="680">
        <v>0.83</v>
      </c>
      <c r="AR81" s="680">
        <v>0.83</v>
      </c>
      <c r="AS81" s="680">
        <v>0.83</v>
      </c>
      <c r="AT81" s="680">
        <v>0.83</v>
      </c>
      <c r="AU81" s="680">
        <v>0.83</v>
      </c>
      <c r="AV81" s="680">
        <v>0.83</v>
      </c>
      <c r="AW81" s="680"/>
      <c r="AX81" s="680">
        <v>0</v>
      </c>
      <c r="AY81" s="680">
        <v>0</v>
      </c>
      <c r="AZ81" s="680">
        <v>0</v>
      </c>
      <c r="BA81" s="680">
        <v>0</v>
      </c>
      <c r="BB81" s="680">
        <v>0.83</v>
      </c>
      <c r="BC81" s="680">
        <v>0.83</v>
      </c>
      <c r="BD81" s="680">
        <v>0.83</v>
      </c>
      <c r="BE81" s="680">
        <v>0.83</v>
      </c>
      <c r="BF81" s="680">
        <v>0.83</v>
      </c>
      <c r="BG81" s="680">
        <v>0.83</v>
      </c>
      <c r="BH81" s="680">
        <v>0.83</v>
      </c>
      <c r="BI81" s="680">
        <v>0.83</v>
      </c>
      <c r="BJ81" s="680">
        <v>0.83</v>
      </c>
      <c r="BK81" s="680">
        <v>0.83</v>
      </c>
      <c r="BL81" s="680">
        <v>0.83</v>
      </c>
      <c r="BM81" s="680">
        <v>0.83</v>
      </c>
      <c r="BN81" s="680">
        <v>0.83</v>
      </c>
      <c r="BO81" s="680">
        <v>0.83</v>
      </c>
      <c r="BP81" s="680">
        <v>0.83</v>
      </c>
      <c r="BQ81" s="680">
        <v>0.83</v>
      </c>
      <c r="BR81" s="680">
        <v>0.83</v>
      </c>
      <c r="BS81" s="680">
        <v>0.83</v>
      </c>
      <c r="BT81" s="680">
        <v>0.83</v>
      </c>
      <c r="BU81" s="680">
        <v>0.83</v>
      </c>
      <c r="BV81" s="680">
        <v>0.83</v>
      </c>
      <c r="BW81" s="680">
        <v>0.83</v>
      </c>
      <c r="BX81" s="680">
        <v>0.83</v>
      </c>
      <c r="BY81" s="680">
        <v>0.83</v>
      </c>
      <c r="BZ81" s="680">
        <v>0.83</v>
      </c>
      <c r="CA81" s="680">
        <v>0.83</v>
      </c>
      <c r="CB81" s="680"/>
      <c r="CC81" s="680">
        <v>0</v>
      </c>
      <c r="CD81" s="680">
        <v>0</v>
      </c>
      <c r="CE81" s="680">
        <v>0</v>
      </c>
      <c r="CF81" s="680">
        <v>0</v>
      </c>
      <c r="CG81" s="680">
        <v>0.83</v>
      </c>
      <c r="CH81" s="680">
        <v>0.83</v>
      </c>
      <c r="CI81" s="680">
        <v>0.83</v>
      </c>
      <c r="CJ81" s="680">
        <v>0.83</v>
      </c>
      <c r="CK81" s="680">
        <v>0.83</v>
      </c>
      <c r="CL81" s="680">
        <v>0.83</v>
      </c>
      <c r="CM81" s="680">
        <v>0.83</v>
      </c>
      <c r="CN81" s="680">
        <v>0.83</v>
      </c>
      <c r="CO81" s="680">
        <v>0.83</v>
      </c>
      <c r="CP81" s="680">
        <v>0.83</v>
      </c>
      <c r="CQ81" s="680">
        <v>0.83</v>
      </c>
      <c r="CR81" s="680">
        <v>0.83</v>
      </c>
      <c r="CS81" s="680">
        <v>0.83</v>
      </c>
      <c r="CT81" s="680">
        <v>0.83</v>
      </c>
      <c r="CU81" s="680">
        <v>0.83</v>
      </c>
      <c r="CV81" s="680">
        <v>0.83</v>
      </c>
      <c r="CW81" s="680">
        <v>0.83</v>
      </c>
      <c r="CX81" s="680">
        <v>0.83</v>
      </c>
      <c r="CY81" s="680">
        <v>0.83</v>
      </c>
      <c r="CZ81" s="680">
        <v>0.83</v>
      </c>
      <c r="DA81" s="680">
        <v>0.83</v>
      </c>
      <c r="DB81" s="680">
        <v>0.83</v>
      </c>
      <c r="DC81" s="680">
        <v>0.83</v>
      </c>
      <c r="DD81" s="680">
        <v>0.83</v>
      </c>
      <c r="DE81" s="680">
        <v>0.83</v>
      </c>
      <c r="DF81" s="680">
        <v>0.83</v>
      </c>
      <c r="DG81" s="680"/>
      <c r="DH81" s="679">
        <v>0</v>
      </c>
      <c r="DI81" s="679">
        <v>0</v>
      </c>
      <c r="DJ81" s="679">
        <v>0</v>
      </c>
      <c r="DK81" s="679">
        <v>0</v>
      </c>
      <c r="DL81" s="679">
        <v>1605.8</v>
      </c>
      <c r="DM81" s="679">
        <v>1605.8</v>
      </c>
      <c r="DN81" s="679">
        <v>1605.8</v>
      </c>
      <c r="DO81" s="679">
        <v>1605.8</v>
      </c>
      <c r="DP81" s="679">
        <v>1605.8</v>
      </c>
      <c r="DQ81" s="679">
        <v>1605.8</v>
      </c>
      <c r="DR81" s="679">
        <v>1605.8</v>
      </c>
      <c r="DS81" s="679">
        <v>1605.8</v>
      </c>
      <c r="DT81" s="679">
        <v>1605.8</v>
      </c>
      <c r="DU81" s="679">
        <v>1605.8</v>
      </c>
      <c r="DV81" s="679">
        <v>1605.8</v>
      </c>
      <c r="DW81" s="679">
        <v>1605.8</v>
      </c>
      <c r="DX81" s="679">
        <v>1605.8</v>
      </c>
      <c r="DY81" s="679">
        <v>1605.8</v>
      </c>
      <c r="DZ81" s="679">
        <v>1605.8</v>
      </c>
      <c r="EA81" s="679">
        <v>1605.8</v>
      </c>
      <c r="EB81" s="679">
        <v>1605.8</v>
      </c>
      <c r="EC81" s="679">
        <v>1605.8</v>
      </c>
      <c r="ED81" s="679">
        <v>1605.8</v>
      </c>
      <c r="EE81" s="679">
        <v>1605.8</v>
      </c>
      <c r="EF81" s="679">
        <v>1605.8</v>
      </c>
      <c r="EG81" s="679">
        <v>1605.8</v>
      </c>
      <c r="EH81" s="679">
        <v>1605.8</v>
      </c>
      <c r="EI81" s="679">
        <v>1605.8</v>
      </c>
      <c r="EJ81" s="679">
        <v>1605.8</v>
      </c>
      <c r="EK81" s="679">
        <v>1605.8</v>
      </c>
      <c r="EL81" s="680"/>
      <c r="EM81" s="679">
        <v>0</v>
      </c>
      <c r="EN81" s="679">
        <v>0</v>
      </c>
      <c r="EO81" s="679">
        <v>0</v>
      </c>
      <c r="EP81" s="679">
        <v>0</v>
      </c>
      <c r="EQ81" s="679">
        <v>0</v>
      </c>
      <c r="ER81" s="679">
        <v>0</v>
      </c>
      <c r="ES81" s="679">
        <v>0</v>
      </c>
      <c r="ET81" s="679">
        <v>0</v>
      </c>
      <c r="EU81" s="679">
        <v>0</v>
      </c>
      <c r="EV81" s="679">
        <v>0</v>
      </c>
      <c r="EW81" s="679">
        <v>0</v>
      </c>
      <c r="EX81" s="679">
        <v>0</v>
      </c>
      <c r="EY81" s="679">
        <v>0</v>
      </c>
      <c r="EZ81" s="679">
        <v>0</v>
      </c>
      <c r="FA81" s="679">
        <v>0</v>
      </c>
      <c r="FB81" s="679">
        <v>0</v>
      </c>
      <c r="FC81" s="679">
        <v>0</v>
      </c>
      <c r="FD81" s="679">
        <v>0</v>
      </c>
      <c r="FE81" s="679">
        <v>0</v>
      </c>
      <c r="FF81" s="679">
        <v>0</v>
      </c>
      <c r="FG81" s="679">
        <v>0</v>
      </c>
      <c r="FH81" s="679">
        <v>0</v>
      </c>
      <c r="FI81" s="679">
        <v>0</v>
      </c>
      <c r="FJ81" s="679">
        <v>0</v>
      </c>
      <c r="FK81" s="679">
        <v>0</v>
      </c>
      <c r="FL81" s="679">
        <v>0</v>
      </c>
      <c r="FM81" s="679">
        <v>0</v>
      </c>
      <c r="FN81" s="679">
        <v>0</v>
      </c>
      <c r="FO81" s="679">
        <v>0</v>
      </c>
      <c r="FP81" s="679">
        <v>0</v>
      </c>
    </row>
    <row r="82" spans="1:172" x14ac:dyDescent="0.2">
      <c r="A82" s="678">
        <v>79</v>
      </c>
      <c r="B82" s="678" t="s">
        <v>124</v>
      </c>
      <c r="C82" s="678" t="s">
        <v>100</v>
      </c>
      <c r="D82" s="686">
        <v>40360</v>
      </c>
      <c r="E82" s="678">
        <v>0</v>
      </c>
      <c r="F82" s="678">
        <v>30</v>
      </c>
      <c r="G82" s="685">
        <v>127</v>
      </c>
      <c r="H82" s="684">
        <v>8.4000000000000005E-2</v>
      </c>
      <c r="I82" s="678">
        <v>40</v>
      </c>
      <c r="J82" s="678">
        <v>1.1100000000000001</v>
      </c>
      <c r="K82" s="678">
        <v>1.2749999999999999</v>
      </c>
      <c r="L82" s="683">
        <v>-3.2082199999999998E-2</v>
      </c>
      <c r="M82" s="678">
        <v>12</v>
      </c>
      <c r="N82" s="678">
        <v>2000</v>
      </c>
      <c r="O82" s="682">
        <v>0.8075</v>
      </c>
      <c r="P82" s="680">
        <v>0.73190801412595108</v>
      </c>
      <c r="Q82" s="684">
        <v>3.1553984265183702E-2</v>
      </c>
      <c r="R82" s="684">
        <v>0.27040212738328201</v>
      </c>
      <c r="S82" s="680">
        <v>0</v>
      </c>
      <c r="T82" s="680">
        <v>0</v>
      </c>
      <c r="U82" s="680">
        <v>0</v>
      </c>
      <c r="V82" s="680">
        <v>0</v>
      </c>
      <c r="W82" s="680">
        <v>0.83</v>
      </c>
      <c r="X82" s="680">
        <v>0.83</v>
      </c>
      <c r="Y82" s="680">
        <v>0.83</v>
      </c>
      <c r="Z82" s="680">
        <v>0.83</v>
      </c>
      <c r="AA82" s="680">
        <v>0.83</v>
      </c>
      <c r="AB82" s="680">
        <v>0.83</v>
      </c>
      <c r="AC82" s="680">
        <v>0.83</v>
      </c>
      <c r="AD82" s="680">
        <v>0.83</v>
      </c>
      <c r="AE82" s="680">
        <v>0.83</v>
      </c>
      <c r="AF82" s="680">
        <v>0.83</v>
      </c>
      <c r="AG82" s="680">
        <v>0.83</v>
      </c>
      <c r="AH82" s="680">
        <v>0.83</v>
      </c>
      <c r="AI82" s="680">
        <v>0.83</v>
      </c>
      <c r="AJ82" s="680">
        <v>0.83</v>
      </c>
      <c r="AK82" s="680">
        <v>0.83</v>
      </c>
      <c r="AL82" s="680">
        <v>0.83</v>
      </c>
      <c r="AM82" s="680">
        <v>0.83</v>
      </c>
      <c r="AN82" s="680">
        <v>0.83</v>
      </c>
      <c r="AO82" s="680">
        <v>0.83</v>
      </c>
      <c r="AP82" s="680">
        <v>0.83</v>
      </c>
      <c r="AQ82" s="680">
        <v>0.83</v>
      </c>
      <c r="AR82" s="680">
        <v>0.83</v>
      </c>
      <c r="AS82" s="680">
        <v>0.83</v>
      </c>
      <c r="AT82" s="680">
        <v>0.83</v>
      </c>
      <c r="AU82" s="680">
        <v>0.83</v>
      </c>
      <c r="AV82" s="680">
        <v>0.83</v>
      </c>
      <c r="AW82" s="680"/>
      <c r="AX82" s="680">
        <v>0</v>
      </c>
      <c r="AY82" s="680">
        <v>0</v>
      </c>
      <c r="AZ82" s="680">
        <v>0</v>
      </c>
      <c r="BA82" s="680">
        <v>0</v>
      </c>
      <c r="BB82" s="680">
        <v>0.83</v>
      </c>
      <c r="BC82" s="680">
        <v>0.83</v>
      </c>
      <c r="BD82" s="680">
        <v>0.83</v>
      </c>
      <c r="BE82" s="680">
        <v>0.83</v>
      </c>
      <c r="BF82" s="680">
        <v>0.83</v>
      </c>
      <c r="BG82" s="680">
        <v>0.83</v>
      </c>
      <c r="BH82" s="680">
        <v>0.83</v>
      </c>
      <c r="BI82" s="680">
        <v>0.83</v>
      </c>
      <c r="BJ82" s="680">
        <v>0.83</v>
      </c>
      <c r="BK82" s="680">
        <v>0.83</v>
      </c>
      <c r="BL82" s="680">
        <v>0.83</v>
      </c>
      <c r="BM82" s="680">
        <v>0.83</v>
      </c>
      <c r="BN82" s="680">
        <v>0.83</v>
      </c>
      <c r="BO82" s="680">
        <v>0.83</v>
      </c>
      <c r="BP82" s="680">
        <v>0.83</v>
      </c>
      <c r="BQ82" s="680">
        <v>0.83</v>
      </c>
      <c r="BR82" s="680">
        <v>0.83</v>
      </c>
      <c r="BS82" s="680">
        <v>0.83</v>
      </c>
      <c r="BT82" s="680">
        <v>0.83</v>
      </c>
      <c r="BU82" s="680">
        <v>0.83</v>
      </c>
      <c r="BV82" s="680">
        <v>0.83</v>
      </c>
      <c r="BW82" s="680">
        <v>0.83</v>
      </c>
      <c r="BX82" s="680">
        <v>0.83</v>
      </c>
      <c r="BY82" s="680">
        <v>0.83</v>
      </c>
      <c r="BZ82" s="680">
        <v>0.83</v>
      </c>
      <c r="CA82" s="680">
        <v>0.83</v>
      </c>
      <c r="CB82" s="680"/>
      <c r="CC82" s="680">
        <v>0</v>
      </c>
      <c r="CD82" s="680">
        <v>0</v>
      </c>
      <c r="CE82" s="680">
        <v>0</v>
      </c>
      <c r="CF82" s="680">
        <v>0</v>
      </c>
      <c r="CG82" s="680">
        <v>0.83</v>
      </c>
      <c r="CH82" s="680">
        <v>0.83</v>
      </c>
      <c r="CI82" s="680">
        <v>0.83</v>
      </c>
      <c r="CJ82" s="680">
        <v>0.83</v>
      </c>
      <c r="CK82" s="680">
        <v>0.83</v>
      </c>
      <c r="CL82" s="680">
        <v>0.83</v>
      </c>
      <c r="CM82" s="680">
        <v>0.83</v>
      </c>
      <c r="CN82" s="680">
        <v>0.83</v>
      </c>
      <c r="CO82" s="680">
        <v>0.83</v>
      </c>
      <c r="CP82" s="680">
        <v>0.83</v>
      </c>
      <c r="CQ82" s="680">
        <v>0.83</v>
      </c>
      <c r="CR82" s="680">
        <v>0.83</v>
      </c>
      <c r="CS82" s="680">
        <v>0.83</v>
      </c>
      <c r="CT82" s="680">
        <v>0.83</v>
      </c>
      <c r="CU82" s="680">
        <v>0.83</v>
      </c>
      <c r="CV82" s="680">
        <v>0.83</v>
      </c>
      <c r="CW82" s="680">
        <v>0.83</v>
      </c>
      <c r="CX82" s="680">
        <v>0.83</v>
      </c>
      <c r="CY82" s="680">
        <v>0.83</v>
      </c>
      <c r="CZ82" s="680">
        <v>0.83</v>
      </c>
      <c r="DA82" s="680">
        <v>0.83</v>
      </c>
      <c r="DB82" s="680">
        <v>0.83</v>
      </c>
      <c r="DC82" s="680">
        <v>0.83</v>
      </c>
      <c r="DD82" s="680">
        <v>0.83</v>
      </c>
      <c r="DE82" s="680">
        <v>0.83</v>
      </c>
      <c r="DF82" s="680">
        <v>0.83</v>
      </c>
      <c r="DG82" s="680"/>
      <c r="DH82" s="679">
        <v>0</v>
      </c>
      <c r="DI82" s="679">
        <v>0</v>
      </c>
      <c r="DJ82" s="679">
        <v>0</v>
      </c>
      <c r="DK82" s="679">
        <v>0</v>
      </c>
      <c r="DL82" s="679">
        <v>32096.61</v>
      </c>
      <c r="DM82" s="679">
        <v>32096.61</v>
      </c>
      <c r="DN82" s="679">
        <v>32096.61</v>
      </c>
      <c r="DO82" s="679">
        <v>32096.61</v>
      </c>
      <c r="DP82" s="679">
        <v>32096.61</v>
      </c>
      <c r="DQ82" s="679">
        <v>32096.61</v>
      </c>
      <c r="DR82" s="679">
        <v>32096.61</v>
      </c>
      <c r="DS82" s="679">
        <v>32096.61</v>
      </c>
      <c r="DT82" s="679">
        <v>32096.61</v>
      </c>
      <c r="DU82" s="679">
        <v>32096.61</v>
      </c>
      <c r="DV82" s="679">
        <v>32096.61</v>
      </c>
      <c r="DW82" s="679">
        <v>32096.61</v>
      </c>
      <c r="DX82" s="679">
        <v>32096.61</v>
      </c>
      <c r="DY82" s="679">
        <v>32096.61</v>
      </c>
      <c r="DZ82" s="679">
        <v>32096.61</v>
      </c>
      <c r="EA82" s="679">
        <v>32096.61</v>
      </c>
      <c r="EB82" s="679">
        <v>32096.61</v>
      </c>
      <c r="EC82" s="679">
        <v>32096.61</v>
      </c>
      <c r="ED82" s="679">
        <v>32096.61</v>
      </c>
      <c r="EE82" s="679">
        <v>32096.61</v>
      </c>
      <c r="EF82" s="679">
        <v>32096.61</v>
      </c>
      <c r="EG82" s="679">
        <v>32096.61</v>
      </c>
      <c r="EH82" s="679">
        <v>32096.61</v>
      </c>
      <c r="EI82" s="679">
        <v>32096.61</v>
      </c>
      <c r="EJ82" s="679">
        <v>32096.61</v>
      </c>
      <c r="EK82" s="679">
        <v>32096.61</v>
      </c>
      <c r="EL82" s="680"/>
      <c r="EM82" s="679">
        <v>0</v>
      </c>
      <c r="EN82" s="679">
        <v>0</v>
      </c>
      <c r="EO82" s="679">
        <v>0</v>
      </c>
      <c r="EP82" s="679">
        <v>0</v>
      </c>
      <c r="EQ82" s="679">
        <v>0</v>
      </c>
      <c r="ER82" s="679">
        <v>0</v>
      </c>
      <c r="ES82" s="679">
        <v>0</v>
      </c>
      <c r="ET82" s="679">
        <v>0</v>
      </c>
      <c r="EU82" s="679">
        <v>0</v>
      </c>
      <c r="EV82" s="679">
        <v>0</v>
      </c>
      <c r="EW82" s="679">
        <v>0</v>
      </c>
      <c r="EX82" s="679">
        <v>0</v>
      </c>
      <c r="EY82" s="679">
        <v>0</v>
      </c>
      <c r="EZ82" s="679">
        <v>0</v>
      </c>
      <c r="FA82" s="679">
        <v>0</v>
      </c>
      <c r="FB82" s="679">
        <v>0</v>
      </c>
      <c r="FC82" s="679">
        <v>0</v>
      </c>
      <c r="FD82" s="679">
        <v>0</v>
      </c>
      <c r="FE82" s="679">
        <v>0</v>
      </c>
      <c r="FF82" s="679">
        <v>0</v>
      </c>
      <c r="FG82" s="679">
        <v>0</v>
      </c>
      <c r="FH82" s="679">
        <v>0</v>
      </c>
      <c r="FI82" s="679">
        <v>0</v>
      </c>
      <c r="FJ82" s="679">
        <v>0</v>
      </c>
      <c r="FK82" s="679">
        <v>0</v>
      </c>
      <c r="FL82" s="679">
        <v>0</v>
      </c>
      <c r="FM82" s="679">
        <v>0</v>
      </c>
      <c r="FN82" s="679">
        <v>0</v>
      </c>
      <c r="FO82" s="679">
        <v>0</v>
      </c>
      <c r="FP82" s="679">
        <v>0</v>
      </c>
    </row>
    <row r="83" spans="1:172" x14ac:dyDescent="0.2">
      <c r="A83" s="678">
        <v>80</v>
      </c>
      <c r="B83" s="678" t="s">
        <v>261</v>
      </c>
      <c r="C83" s="678" t="s">
        <v>119</v>
      </c>
      <c r="D83" s="686">
        <v>40452</v>
      </c>
      <c r="E83" s="678">
        <v>0</v>
      </c>
      <c r="F83" s="678">
        <v>30</v>
      </c>
      <c r="G83" s="685">
        <v>0.95604372230428358</v>
      </c>
      <c r="H83" s="684">
        <v>8.829039881831611E-5</v>
      </c>
      <c r="I83" s="678">
        <v>-2.7807545051698672E-3</v>
      </c>
      <c r="J83" s="678">
        <v>1</v>
      </c>
      <c r="K83" s="678">
        <v>1</v>
      </c>
      <c r="L83" s="683">
        <v>0</v>
      </c>
      <c r="M83" s="678">
        <v>12</v>
      </c>
      <c r="N83" s="678">
        <v>2000</v>
      </c>
      <c r="O83" s="682">
        <v>0.72500000000000009</v>
      </c>
      <c r="P83" s="680">
        <v>0.35868839344504999</v>
      </c>
      <c r="Q83" s="684">
        <v>2.1707167050799399E-2</v>
      </c>
      <c r="R83" s="684">
        <v>0.31464115507938401</v>
      </c>
      <c r="S83" s="680">
        <v>0</v>
      </c>
      <c r="T83" s="680">
        <v>0</v>
      </c>
      <c r="U83" s="680">
        <v>0</v>
      </c>
      <c r="V83" s="680">
        <v>0</v>
      </c>
      <c r="W83" s="680">
        <v>1.5270570198207285</v>
      </c>
      <c r="X83" s="680">
        <v>1.5270570198207285</v>
      </c>
      <c r="Y83" s="680">
        <v>1.5270570198207285</v>
      </c>
      <c r="Z83" s="680">
        <v>1.5270570198207285</v>
      </c>
      <c r="AA83" s="680">
        <v>1.5270570198207285</v>
      </c>
      <c r="AB83" s="680">
        <v>1.5270570198207285</v>
      </c>
      <c r="AC83" s="680">
        <v>1.5270570198207285</v>
      </c>
      <c r="AD83" s="680">
        <v>1.5270570198207285</v>
      </c>
      <c r="AE83" s="680">
        <v>1.5270570198207285</v>
      </c>
      <c r="AF83" s="680">
        <v>1.5270570198207285</v>
      </c>
      <c r="AG83" s="680">
        <v>1.5270570198207285</v>
      </c>
      <c r="AH83" s="680">
        <v>1.5270570198207285</v>
      </c>
      <c r="AI83" s="680">
        <v>1.5270570198207285</v>
      </c>
      <c r="AJ83" s="680">
        <v>1.5270570198207285</v>
      </c>
      <c r="AK83" s="680">
        <v>1.5270570198207285</v>
      </c>
      <c r="AL83" s="680">
        <v>1.5270570198207285</v>
      </c>
      <c r="AM83" s="680">
        <v>1.5270570198207285</v>
      </c>
      <c r="AN83" s="680">
        <v>1.5270570198207285</v>
      </c>
      <c r="AO83" s="680">
        <v>1.5270570198207285</v>
      </c>
      <c r="AP83" s="680">
        <v>1.5270570198207285</v>
      </c>
      <c r="AQ83" s="680">
        <v>1.5270570198207285</v>
      </c>
      <c r="AR83" s="680">
        <v>1.5270570198207285</v>
      </c>
      <c r="AS83" s="680">
        <v>1.5270570198207285</v>
      </c>
      <c r="AT83" s="680">
        <v>1.5270570198207285</v>
      </c>
      <c r="AU83" s="680">
        <v>1.5270570198207285</v>
      </c>
      <c r="AV83" s="680">
        <v>1.5270570198207285</v>
      </c>
      <c r="AW83" s="680"/>
      <c r="AX83" s="680">
        <v>0</v>
      </c>
      <c r="AY83" s="680">
        <v>0</v>
      </c>
      <c r="AZ83" s="680">
        <v>0</v>
      </c>
      <c r="BA83" s="680">
        <v>0</v>
      </c>
      <c r="BB83" s="680">
        <v>1.3780033727828469</v>
      </c>
      <c r="BC83" s="680">
        <v>1.3780033727828469</v>
      </c>
      <c r="BD83" s="680">
        <v>1.3780033727828469</v>
      </c>
      <c r="BE83" s="680">
        <v>1.3780033727828469</v>
      </c>
      <c r="BF83" s="680">
        <v>1.3780033727828469</v>
      </c>
      <c r="BG83" s="680">
        <v>1.3780033727828469</v>
      </c>
      <c r="BH83" s="680">
        <v>1.3780033727828469</v>
      </c>
      <c r="BI83" s="680">
        <v>1.3780033727828469</v>
      </c>
      <c r="BJ83" s="680">
        <v>1.3780033727828469</v>
      </c>
      <c r="BK83" s="680">
        <v>1.3780033727828469</v>
      </c>
      <c r="BL83" s="680">
        <v>1.3780033727828469</v>
      </c>
      <c r="BM83" s="680">
        <v>1.3780033727828469</v>
      </c>
      <c r="BN83" s="680">
        <v>1.3780033727828469</v>
      </c>
      <c r="BO83" s="680">
        <v>1.3780033727828469</v>
      </c>
      <c r="BP83" s="680">
        <v>1.3780033727828469</v>
      </c>
      <c r="BQ83" s="680">
        <v>1.3780033727828469</v>
      </c>
      <c r="BR83" s="680">
        <v>1.3780033727828469</v>
      </c>
      <c r="BS83" s="680">
        <v>1.3780033727828469</v>
      </c>
      <c r="BT83" s="680">
        <v>1.3780033727828469</v>
      </c>
      <c r="BU83" s="680">
        <v>1.3780033727828469</v>
      </c>
      <c r="BV83" s="680">
        <v>1.3780033727828469</v>
      </c>
      <c r="BW83" s="680">
        <v>1.3780033727828469</v>
      </c>
      <c r="BX83" s="680">
        <v>1.3780033727828469</v>
      </c>
      <c r="BY83" s="680">
        <v>1.3780033727828469</v>
      </c>
      <c r="BZ83" s="680">
        <v>1.3780033727828469</v>
      </c>
      <c r="CA83" s="680">
        <v>1.3780033727828469</v>
      </c>
      <c r="CB83" s="680"/>
      <c r="CC83" s="680">
        <v>0</v>
      </c>
      <c r="CD83" s="680">
        <v>0</v>
      </c>
      <c r="CE83" s="680">
        <v>0</v>
      </c>
      <c r="CF83" s="680">
        <v>0</v>
      </c>
      <c r="CG83" s="680">
        <v>4.0010957529035043</v>
      </c>
      <c r="CH83" s="680">
        <v>4.0010957529035043</v>
      </c>
      <c r="CI83" s="680">
        <v>4.0010957529035043</v>
      </c>
      <c r="CJ83" s="680">
        <v>4.0010957529035043</v>
      </c>
      <c r="CK83" s="680">
        <v>4.0010957529035043</v>
      </c>
      <c r="CL83" s="680">
        <v>4.0010957529035043</v>
      </c>
      <c r="CM83" s="680">
        <v>4.0010957529035043</v>
      </c>
      <c r="CN83" s="680">
        <v>4.0010957529035043</v>
      </c>
      <c r="CO83" s="680">
        <v>4.0010957529035043</v>
      </c>
      <c r="CP83" s="680">
        <v>4.0010957529035043</v>
      </c>
      <c r="CQ83" s="680">
        <v>4.0010957529035043</v>
      </c>
      <c r="CR83" s="680">
        <v>4.0010957529035043</v>
      </c>
      <c r="CS83" s="680">
        <v>4.0010957529035043</v>
      </c>
      <c r="CT83" s="680">
        <v>4.0010957529035043</v>
      </c>
      <c r="CU83" s="680">
        <v>4.0010957529035043</v>
      </c>
      <c r="CV83" s="680">
        <v>4.0010957529035043</v>
      </c>
      <c r="CW83" s="680">
        <v>4.0010957529035043</v>
      </c>
      <c r="CX83" s="680">
        <v>4.0010957529035043</v>
      </c>
      <c r="CY83" s="680">
        <v>4.0010957529035043</v>
      </c>
      <c r="CZ83" s="680">
        <v>4.0010957529035043</v>
      </c>
      <c r="DA83" s="680">
        <v>4.0010957529035043</v>
      </c>
      <c r="DB83" s="680">
        <v>4.0010957529035043</v>
      </c>
      <c r="DC83" s="680">
        <v>4.0010957529035043</v>
      </c>
      <c r="DD83" s="680">
        <v>4.0010957529035043</v>
      </c>
      <c r="DE83" s="680">
        <v>4.0010957529035043</v>
      </c>
      <c r="DF83" s="680">
        <v>4.0010957529035043</v>
      </c>
      <c r="DG83" s="680"/>
      <c r="DH83" s="679">
        <v>0</v>
      </c>
      <c r="DI83" s="679">
        <v>0</v>
      </c>
      <c r="DJ83" s="679">
        <v>0</v>
      </c>
      <c r="DK83" s="679">
        <v>0</v>
      </c>
      <c r="DL83" s="679">
        <v>23695000</v>
      </c>
      <c r="DM83" s="679">
        <v>23695000</v>
      </c>
      <c r="DN83" s="679">
        <v>23695000</v>
      </c>
      <c r="DO83" s="679">
        <v>23695000</v>
      </c>
      <c r="DP83" s="679">
        <v>23695000</v>
      </c>
      <c r="DQ83" s="679">
        <v>23695000</v>
      </c>
      <c r="DR83" s="679">
        <v>23695000</v>
      </c>
      <c r="DS83" s="679">
        <v>23695000</v>
      </c>
      <c r="DT83" s="679">
        <v>23695000</v>
      </c>
      <c r="DU83" s="679">
        <v>23695000</v>
      </c>
      <c r="DV83" s="679">
        <v>23695000</v>
      </c>
      <c r="DW83" s="679">
        <v>23695000</v>
      </c>
      <c r="DX83" s="679">
        <v>23695000</v>
      </c>
      <c r="DY83" s="679">
        <v>23695000</v>
      </c>
      <c r="DZ83" s="679">
        <v>23695000</v>
      </c>
      <c r="EA83" s="679">
        <v>23695000</v>
      </c>
      <c r="EB83" s="679">
        <v>23695000</v>
      </c>
      <c r="EC83" s="679">
        <v>23695000</v>
      </c>
      <c r="ED83" s="679">
        <v>23695000</v>
      </c>
      <c r="EE83" s="679">
        <v>23695000</v>
      </c>
      <c r="EF83" s="679">
        <v>23695000</v>
      </c>
      <c r="EG83" s="679">
        <v>23695000</v>
      </c>
      <c r="EH83" s="679">
        <v>23695000</v>
      </c>
      <c r="EI83" s="679">
        <v>23695000</v>
      </c>
      <c r="EJ83" s="679">
        <v>23695000</v>
      </c>
      <c r="EK83" s="679">
        <v>23695000</v>
      </c>
      <c r="EL83" s="680"/>
      <c r="EM83" s="679">
        <v>0</v>
      </c>
      <c r="EN83" s="679">
        <v>0</v>
      </c>
      <c r="EO83" s="679">
        <v>0</v>
      </c>
      <c r="EP83" s="679">
        <v>0</v>
      </c>
      <c r="EQ83" s="679">
        <v>0</v>
      </c>
      <c r="ER83" s="679">
        <v>0</v>
      </c>
      <c r="ES83" s="679">
        <v>0</v>
      </c>
      <c r="ET83" s="679">
        <v>0</v>
      </c>
      <c r="EU83" s="679">
        <v>0</v>
      </c>
      <c r="EV83" s="679">
        <v>0</v>
      </c>
      <c r="EW83" s="679">
        <v>0</v>
      </c>
      <c r="EX83" s="679">
        <v>0</v>
      </c>
      <c r="EY83" s="679">
        <v>0</v>
      </c>
      <c r="EZ83" s="679">
        <v>0</v>
      </c>
      <c r="FA83" s="679">
        <v>0</v>
      </c>
      <c r="FB83" s="679">
        <v>0</v>
      </c>
      <c r="FC83" s="679">
        <v>0</v>
      </c>
      <c r="FD83" s="679">
        <v>0</v>
      </c>
      <c r="FE83" s="679">
        <v>0</v>
      </c>
      <c r="FF83" s="679">
        <v>0</v>
      </c>
      <c r="FG83" s="679">
        <v>0</v>
      </c>
      <c r="FH83" s="679">
        <v>0</v>
      </c>
      <c r="FI83" s="679">
        <v>0</v>
      </c>
      <c r="FJ83" s="679">
        <v>0</v>
      </c>
      <c r="FK83" s="679">
        <v>0</v>
      </c>
      <c r="FL83" s="679">
        <v>0</v>
      </c>
      <c r="FM83" s="679">
        <v>0</v>
      </c>
      <c r="FN83" s="679">
        <v>0</v>
      </c>
      <c r="FO83" s="679">
        <v>0</v>
      </c>
      <c r="FP83" s="679">
        <v>0</v>
      </c>
    </row>
    <row r="84" spans="1:172" x14ac:dyDescent="0.2">
      <c r="A84" s="678">
        <v>81</v>
      </c>
      <c r="B84" s="678" t="s">
        <v>262</v>
      </c>
      <c r="C84" s="678" t="s">
        <v>115</v>
      </c>
      <c r="D84" s="686">
        <v>40422</v>
      </c>
      <c r="E84" s="678">
        <v>0</v>
      </c>
      <c r="F84" s="678">
        <v>15</v>
      </c>
      <c r="G84" s="685">
        <v>0</v>
      </c>
      <c r="H84" s="684">
        <v>0</v>
      </c>
      <c r="I84" s="678">
        <v>2.4</v>
      </c>
      <c r="J84" s="678">
        <v>1</v>
      </c>
      <c r="K84" s="678">
        <v>1</v>
      </c>
      <c r="L84" s="683">
        <v>0</v>
      </c>
      <c r="M84" s="678">
        <v>12</v>
      </c>
      <c r="N84" s="678">
        <v>2000</v>
      </c>
      <c r="O84" s="682">
        <v>0.83499999999999996</v>
      </c>
      <c r="P84" s="680">
        <v>0.18947165010539799</v>
      </c>
      <c r="Q84" s="684">
        <v>1.8071600899342299E-2</v>
      </c>
      <c r="R84" s="684">
        <v>0.28428068868290202</v>
      </c>
      <c r="S84" s="680">
        <v>0</v>
      </c>
      <c r="T84" s="680">
        <v>0</v>
      </c>
      <c r="U84" s="680">
        <v>0</v>
      </c>
      <c r="V84" s="680">
        <v>0</v>
      </c>
      <c r="W84" s="680">
        <v>0</v>
      </c>
      <c r="X84" s="680">
        <v>0</v>
      </c>
      <c r="Y84" s="680">
        <v>0</v>
      </c>
      <c r="Z84" s="680">
        <v>0</v>
      </c>
      <c r="AA84" s="680">
        <v>0</v>
      </c>
      <c r="AB84" s="680">
        <v>0</v>
      </c>
      <c r="AC84" s="680">
        <v>0</v>
      </c>
      <c r="AD84" s="680">
        <v>0</v>
      </c>
      <c r="AE84" s="680">
        <v>0</v>
      </c>
      <c r="AF84" s="680">
        <v>0</v>
      </c>
      <c r="AG84" s="680">
        <v>0</v>
      </c>
      <c r="AH84" s="680">
        <v>0</v>
      </c>
      <c r="AI84" s="680">
        <v>0</v>
      </c>
      <c r="AJ84" s="680">
        <v>0</v>
      </c>
      <c r="AK84" s="680">
        <v>0</v>
      </c>
      <c r="AL84" s="680">
        <v>0</v>
      </c>
      <c r="AM84" s="680">
        <v>0</v>
      </c>
      <c r="AN84" s="680">
        <v>0</v>
      </c>
      <c r="AO84" s="680">
        <v>0</v>
      </c>
      <c r="AP84" s="680">
        <v>0</v>
      </c>
      <c r="AQ84" s="680">
        <v>0</v>
      </c>
      <c r="AR84" s="680">
        <v>0</v>
      </c>
      <c r="AS84" s="680">
        <v>0</v>
      </c>
      <c r="AT84" s="680">
        <v>0</v>
      </c>
      <c r="AU84" s="680">
        <v>0</v>
      </c>
      <c r="AV84" s="680">
        <v>0</v>
      </c>
      <c r="AW84" s="680"/>
      <c r="AX84" s="680">
        <v>0</v>
      </c>
      <c r="AY84" s="680">
        <v>0</v>
      </c>
      <c r="AZ84" s="680">
        <v>0</v>
      </c>
      <c r="BA84" s="680">
        <v>0</v>
      </c>
      <c r="BB84" s="680">
        <v>0</v>
      </c>
      <c r="BC84" s="680">
        <v>0</v>
      </c>
      <c r="BD84" s="680">
        <v>0</v>
      </c>
      <c r="BE84" s="680">
        <v>0</v>
      </c>
      <c r="BF84" s="680">
        <v>0</v>
      </c>
      <c r="BG84" s="680">
        <v>0</v>
      </c>
      <c r="BH84" s="680">
        <v>0</v>
      </c>
      <c r="BI84" s="680">
        <v>0</v>
      </c>
      <c r="BJ84" s="680">
        <v>0</v>
      </c>
      <c r="BK84" s="680">
        <v>0</v>
      </c>
      <c r="BL84" s="680">
        <v>0</v>
      </c>
      <c r="BM84" s="680">
        <v>0</v>
      </c>
      <c r="BN84" s="680">
        <v>0</v>
      </c>
      <c r="BO84" s="680">
        <v>0</v>
      </c>
      <c r="BP84" s="680">
        <v>0</v>
      </c>
      <c r="BQ84" s="680">
        <v>0</v>
      </c>
      <c r="BR84" s="680">
        <v>0</v>
      </c>
      <c r="BS84" s="680">
        <v>0</v>
      </c>
      <c r="BT84" s="680">
        <v>0</v>
      </c>
      <c r="BU84" s="680">
        <v>0</v>
      </c>
      <c r="BV84" s="680">
        <v>0</v>
      </c>
      <c r="BW84" s="680">
        <v>0</v>
      </c>
      <c r="BX84" s="680">
        <v>0</v>
      </c>
      <c r="BY84" s="680">
        <v>0</v>
      </c>
      <c r="BZ84" s="680">
        <v>0</v>
      </c>
      <c r="CA84" s="680">
        <v>0</v>
      </c>
      <c r="CB84" s="680"/>
      <c r="CC84" s="680">
        <v>0</v>
      </c>
      <c r="CD84" s="680">
        <v>0</v>
      </c>
      <c r="CE84" s="680">
        <v>0</v>
      </c>
      <c r="CF84" s="680">
        <v>0</v>
      </c>
      <c r="CG84" s="680">
        <v>1.41</v>
      </c>
      <c r="CH84" s="680">
        <v>1.41</v>
      </c>
      <c r="CI84" s="680">
        <v>1.41</v>
      </c>
      <c r="CJ84" s="680">
        <v>1.41</v>
      </c>
      <c r="CK84" s="680">
        <v>1.41</v>
      </c>
      <c r="CL84" s="680">
        <v>1.41</v>
      </c>
      <c r="CM84" s="680">
        <v>1.41</v>
      </c>
      <c r="CN84" s="680">
        <v>1.41</v>
      </c>
      <c r="CO84" s="680">
        <v>1.41</v>
      </c>
      <c r="CP84" s="680">
        <v>1.41</v>
      </c>
      <c r="CQ84" s="680">
        <v>1.41</v>
      </c>
      <c r="CR84" s="680">
        <v>1.41</v>
      </c>
      <c r="CS84" s="680">
        <v>1.41</v>
      </c>
      <c r="CT84" s="680">
        <v>1.41</v>
      </c>
      <c r="CU84" s="680">
        <v>1.41</v>
      </c>
      <c r="CV84" s="680">
        <v>1.41</v>
      </c>
      <c r="CW84" s="680">
        <v>1.41</v>
      </c>
      <c r="CX84" s="680">
        <v>1.41</v>
      </c>
      <c r="CY84" s="680">
        <v>1.41</v>
      </c>
      <c r="CZ84" s="680">
        <v>1.41</v>
      </c>
      <c r="DA84" s="680">
        <v>1.41</v>
      </c>
      <c r="DB84" s="680">
        <v>1.41</v>
      </c>
      <c r="DC84" s="680">
        <v>1.41</v>
      </c>
      <c r="DD84" s="680">
        <v>1.41</v>
      </c>
      <c r="DE84" s="680">
        <v>1.41</v>
      </c>
      <c r="DF84" s="680">
        <v>1.41</v>
      </c>
      <c r="DG84" s="680"/>
      <c r="DH84" s="679">
        <v>0</v>
      </c>
      <c r="DI84" s="679">
        <v>0</v>
      </c>
      <c r="DJ84" s="679">
        <v>0</v>
      </c>
      <c r="DK84" s="679">
        <v>0</v>
      </c>
      <c r="DL84" s="679">
        <v>7853</v>
      </c>
      <c r="DM84" s="679">
        <v>7853</v>
      </c>
      <c r="DN84" s="679">
        <v>7853</v>
      </c>
      <c r="DO84" s="679">
        <v>0</v>
      </c>
      <c r="DP84" s="679">
        <v>0</v>
      </c>
      <c r="DQ84" s="679">
        <v>0</v>
      </c>
      <c r="DR84" s="679">
        <v>0</v>
      </c>
      <c r="DS84" s="679">
        <v>0</v>
      </c>
      <c r="DT84" s="679">
        <v>0</v>
      </c>
      <c r="DU84" s="679">
        <v>0</v>
      </c>
      <c r="DV84" s="679">
        <v>0</v>
      </c>
      <c r="DW84" s="679">
        <v>0</v>
      </c>
      <c r="DX84" s="679">
        <v>0</v>
      </c>
      <c r="DY84" s="679">
        <v>0</v>
      </c>
      <c r="DZ84" s="679">
        <v>0</v>
      </c>
      <c r="EA84" s="679">
        <v>0</v>
      </c>
      <c r="EB84" s="679">
        <v>0</v>
      </c>
      <c r="EC84" s="679">
        <v>0</v>
      </c>
      <c r="ED84" s="679">
        <v>0</v>
      </c>
      <c r="EE84" s="679">
        <v>0</v>
      </c>
      <c r="EF84" s="679">
        <v>0</v>
      </c>
      <c r="EG84" s="679">
        <v>0</v>
      </c>
      <c r="EH84" s="679">
        <v>0</v>
      </c>
      <c r="EI84" s="679">
        <v>0</v>
      </c>
      <c r="EJ84" s="679">
        <v>0</v>
      </c>
      <c r="EK84" s="679">
        <v>0</v>
      </c>
      <c r="EL84" s="680"/>
      <c r="EM84" s="679">
        <v>0</v>
      </c>
      <c r="EN84" s="679">
        <v>0</v>
      </c>
      <c r="EO84" s="679">
        <v>0</v>
      </c>
      <c r="EP84" s="679">
        <v>0</v>
      </c>
      <c r="EQ84" s="679">
        <v>0</v>
      </c>
      <c r="ER84" s="679">
        <v>0</v>
      </c>
      <c r="ES84" s="679">
        <v>0</v>
      </c>
      <c r="ET84" s="679">
        <v>0</v>
      </c>
      <c r="EU84" s="679">
        <v>0</v>
      </c>
      <c r="EV84" s="679">
        <v>0</v>
      </c>
      <c r="EW84" s="679">
        <v>0</v>
      </c>
      <c r="EX84" s="679">
        <v>0</v>
      </c>
      <c r="EY84" s="679">
        <v>0</v>
      </c>
      <c r="EZ84" s="679">
        <v>0</v>
      </c>
      <c r="FA84" s="679">
        <v>0</v>
      </c>
      <c r="FB84" s="679">
        <v>0</v>
      </c>
      <c r="FC84" s="679">
        <v>0</v>
      </c>
      <c r="FD84" s="679">
        <v>0</v>
      </c>
      <c r="FE84" s="679">
        <v>0</v>
      </c>
      <c r="FF84" s="679">
        <v>0</v>
      </c>
      <c r="FG84" s="679">
        <v>0</v>
      </c>
      <c r="FH84" s="679">
        <v>0</v>
      </c>
      <c r="FI84" s="679">
        <v>0</v>
      </c>
      <c r="FJ84" s="679">
        <v>0</v>
      </c>
      <c r="FK84" s="679">
        <v>0</v>
      </c>
      <c r="FL84" s="679">
        <v>0</v>
      </c>
      <c r="FM84" s="679">
        <v>0</v>
      </c>
      <c r="FN84" s="679">
        <v>0</v>
      </c>
      <c r="FO84" s="679">
        <v>0</v>
      </c>
      <c r="FP84" s="679">
        <v>0</v>
      </c>
    </row>
    <row r="85" spans="1:172" x14ac:dyDescent="0.2">
      <c r="A85" s="678">
        <v>82</v>
      </c>
      <c r="B85" s="678" t="s">
        <v>353</v>
      </c>
      <c r="C85" s="678" t="s">
        <v>347</v>
      </c>
      <c r="D85" s="686">
        <v>40422</v>
      </c>
      <c r="E85" s="678">
        <v>0</v>
      </c>
      <c r="F85" s="678">
        <v>15</v>
      </c>
      <c r="G85" s="685">
        <v>0.91078261370953095</v>
      </c>
      <c r="H85" s="684">
        <v>2.0267274553303566E-4</v>
      </c>
      <c r="I85" s="678">
        <v>0</v>
      </c>
      <c r="J85" s="678">
        <v>1</v>
      </c>
      <c r="K85" s="678">
        <v>1</v>
      </c>
      <c r="L85" s="683">
        <v>-4.0333333333333341E-3</v>
      </c>
      <c r="M85" s="678">
        <v>12</v>
      </c>
      <c r="N85" s="678">
        <v>2000</v>
      </c>
      <c r="O85" s="682">
        <v>3.5000000000000003E-2</v>
      </c>
      <c r="P85" s="680">
        <v>0.48635307337964795</v>
      </c>
      <c r="Q85" s="684">
        <v>2.5913944479205701E-2</v>
      </c>
      <c r="R85" s="684">
        <v>0.25775916622200501</v>
      </c>
      <c r="S85" s="680">
        <v>0</v>
      </c>
      <c r="T85" s="680">
        <v>0</v>
      </c>
      <c r="U85" s="680">
        <v>0</v>
      </c>
      <c r="V85" s="680">
        <v>0</v>
      </c>
      <c r="W85" s="680">
        <v>5.7067301833016693</v>
      </c>
      <c r="X85" s="680">
        <v>5.7067301833016693</v>
      </c>
      <c r="Y85" s="680">
        <v>5.7067301833016693</v>
      </c>
      <c r="Z85" s="680">
        <v>5.7067301833016693</v>
      </c>
      <c r="AA85" s="680">
        <v>5.7067301833016693</v>
      </c>
      <c r="AB85" s="680">
        <v>5.7067301833016693</v>
      </c>
      <c r="AC85" s="680">
        <v>5.7067301833016693</v>
      </c>
      <c r="AD85" s="680">
        <v>5.7067301833016693</v>
      </c>
      <c r="AE85" s="680">
        <v>5.7067301833016693</v>
      </c>
      <c r="AF85" s="680">
        <v>5.7067301833016693</v>
      </c>
      <c r="AG85" s="680">
        <v>5.7067301833016693</v>
      </c>
      <c r="AH85" s="680">
        <v>5.7067301833016693</v>
      </c>
      <c r="AI85" s="680">
        <v>5.7067301833016693</v>
      </c>
      <c r="AJ85" s="680">
        <v>5.7067301833016693</v>
      </c>
      <c r="AK85" s="680">
        <v>5.7067301833016693</v>
      </c>
      <c r="AL85" s="680">
        <v>5.7067301833016693</v>
      </c>
      <c r="AM85" s="680">
        <v>5.7067301833016693</v>
      </c>
      <c r="AN85" s="680">
        <v>5.7067301833016693</v>
      </c>
      <c r="AO85" s="680">
        <v>5.7067301833016693</v>
      </c>
      <c r="AP85" s="680">
        <v>5.7067301833016693</v>
      </c>
      <c r="AQ85" s="680">
        <v>5.7067301833016693</v>
      </c>
      <c r="AR85" s="680">
        <v>5.7067301833016693</v>
      </c>
      <c r="AS85" s="680">
        <v>5.7067301833016693</v>
      </c>
      <c r="AT85" s="680">
        <v>5.7067301833016693</v>
      </c>
      <c r="AU85" s="680">
        <v>5.7067301833016693</v>
      </c>
      <c r="AV85" s="680">
        <v>5.7067301833016693</v>
      </c>
      <c r="AW85" s="680"/>
      <c r="AX85" s="680">
        <v>0</v>
      </c>
      <c r="AY85" s="680">
        <v>0</v>
      </c>
      <c r="AZ85" s="680">
        <v>0</v>
      </c>
      <c r="BA85" s="680">
        <v>0</v>
      </c>
      <c r="BB85" s="680">
        <v>5.6908190935923963</v>
      </c>
      <c r="BC85" s="680">
        <v>5.6908190935923963</v>
      </c>
      <c r="BD85" s="680">
        <v>5.6908190935923963</v>
      </c>
      <c r="BE85" s="680">
        <v>5.6908190935923963</v>
      </c>
      <c r="BF85" s="680">
        <v>5.6908190935923963</v>
      </c>
      <c r="BG85" s="680">
        <v>5.6908190935923963</v>
      </c>
      <c r="BH85" s="680">
        <v>5.6908190935923963</v>
      </c>
      <c r="BI85" s="680">
        <v>5.6908190935923963</v>
      </c>
      <c r="BJ85" s="680">
        <v>5.6908190935923963</v>
      </c>
      <c r="BK85" s="680">
        <v>5.6908190935923963</v>
      </c>
      <c r="BL85" s="680">
        <v>5.6908190935923963</v>
      </c>
      <c r="BM85" s="680">
        <v>5.6908190935923963</v>
      </c>
      <c r="BN85" s="680">
        <v>5.6908190935923963</v>
      </c>
      <c r="BO85" s="680">
        <v>5.6908190935923963</v>
      </c>
      <c r="BP85" s="680">
        <v>5.6908190935923963</v>
      </c>
      <c r="BQ85" s="680">
        <v>5.6908190935923963</v>
      </c>
      <c r="BR85" s="680">
        <v>5.6908190935923963</v>
      </c>
      <c r="BS85" s="680">
        <v>5.6908190935923963</v>
      </c>
      <c r="BT85" s="680">
        <v>5.6908190935923963</v>
      </c>
      <c r="BU85" s="680">
        <v>5.6908190935923963</v>
      </c>
      <c r="BV85" s="680">
        <v>5.6908190935923963</v>
      </c>
      <c r="BW85" s="680">
        <v>5.6908190935923963</v>
      </c>
      <c r="BX85" s="680">
        <v>5.6908190935923963</v>
      </c>
      <c r="BY85" s="680">
        <v>5.6908190935923963</v>
      </c>
      <c r="BZ85" s="680">
        <v>5.6908190935923963</v>
      </c>
      <c r="CA85" s="680">
        <v>5.6908190935923963</v>
      </c>
      <c r="CB85" s="680"/>
      <c r="CC85" s="680">
        <v>0</v>
      </c>
      <c r="CD85" s="680">
        <v>0</v>
      </c>
      <c r="CE85" s="680">
        <v>0</v>
      </c>
      <c r="CF85" s="680">
        <v>0</v>
      </c>
      <c r="CG85" s="680">
        <v>4.5889501832152284</v>
      </c>
      <c r="CH85" s="680">
        <v>4.5889501832152284</v>
      </c>
      <c r="CI85" s="680">
        <v>4.5889501832152284</v>
      </c>
      <c r="CJ85" s="680">
        <v>4.5889501832152284</v>
      </c>
      <c r="CK85" s="680">
        <v>4.5889501832152284</v>
      </c>
      <c r="CL85" s="680">
        <v>4.5889501832152284</v>
      </c>
      <c r="CM85" s="680">
        <v>4.5889501832152284</v>
      </c>
      <c r="CN85" s="680">
        <v>4.5889501832152284</v>
      </c>
      <c r="CO85" s="680">
        <v>4.5889501832152284</v>
      </c>
      <c r="CP85" s="680">
        <v>4.5889501832152284</v>
      </c>
      <c r="CQ85" s="680">
        <v>4.5889501832152284</v>
      </c>
      <c r="CR85" s="680">
        <v>4.5889501832152284</v>
      </c>
      <c r="CS85" s="680">
        <v>4.5889501832152284</v>
      </c>
      <c r="CT85" s="680">
        <v>4.5889501832152284</v>
      </c>
      <c r="CU85" s="680">
        <v>4.5889501832152284</v>
      </c>
      <c r="CV85" s="680">
        <v>4.5889501832152284</v>
      </c>
      <c r="CW85" s="680">
        <v>4.5889501832152284</v>
      </c>
      <c r="CX85" s="680">
        <v>4.5889501832152284</v>
      </c>
      <c r="CY85" s="680">
        <v>4.5889501832152284</v>
      </c>
      <c r="CZ85" s="680">
        <v>4.5889501832152284</v>
      </c>
      <c r="DA85" s="680">
        <v>4.5889501832152284</v>
      </c>
      <c r="DB85" s="680">
        <v>4.5889501832152284</v>
      </c>
      <c r="DC85" s="680">
        <v>4.5889501832152284</v>
      </c>
      <c r="DD85" s="680">
        <v>4.5889501832152284</v>
      </c>
      <c r="DE85" s="680">
        <v>4.5889501832152284</v>
      </c>
      <c r="DF85" s="680">
        <v>4.5889501832152284</v>
      </c>
      <c r="DG85" s="680"/>
      <c r="DH85" s="679">
        <v>0</v>
      </c>
      <c r="DI85" s="679">
        <v>0</v>
      </c>
      <c r="DJ85" s="679">
        <v>0</v>
      </c>
      <c r="DK85" s="679">
        <v>0</v>
      </c>
      <c r="DL85" s="679">
        <v>136748157.19999999</v>
      </c>
      <c r="DM85" s="679">
        <v>136748157.19999999</v>
      </c>
      <c r="DN85" s="679">
        <v>136748157.19999999</v>
      </c>
      <c r="DO85" s="679">
        <v>136748157.19999999</v>
      </c>
      <c r="DP85" s="679">
        <v>136748157.19999999</v>
      </c>
      <c r="DQ85" s="679">
        <v>136748157.19999999</v>
      </c>
      <c r="DR85" s="679">
        <v>136748157.19999999</v>
      </c>
      <c r="DS85" s="679">
        <v>136748157.19999999</v>
      </c>
      <c r="DT85" s="679">
        <v>136748157.19999999</v>
      </c>
      <c r="DU85" s="679">
        <v>136748157.19999999</v>
      </c>
      <c r="DV85" s="679">
        <v>136748157.19999999</v>
      </c>
      <c r="DW85" s="679">
        <v>136748157.19999999</v>
      </c>
      <c r="DX85" s="679">
        <v>136748157.19999999</v>
      </c>
      <c r="DY85" s="679">
        <v>136748157.19999999</v>
      </c>
      <c r="DZ85" s="679">
        <v>136748157.19999999</v>
      </c>
      <c r="EA85" s="679">
        <v>136748157.19999999</v>
      </c>
      <c r="EB85" s="679">
        <v>136748157.19999999</v>
      </c>
      <c r="EC85" s="679">
        <v>136748157.19999999</v>
      </c>
      <c r="ED85" s="679">
        <v>136748157.19999999</v>
      </c>
      <c r="EE85" s="679">
        <v>136748157.19999999</v>
      </c>
      <c r="EF85" s="679">
        <v>136748157.19999999</v>
      </c>
      <c r="EG85" s="679">
        <v>136748157.19999999</v>
      </c>
      <c r="EH85" s="679">
        <v>136748157.19999999</v>
      </c>
      <c r="EI85" s="679">
        <v>136748157.19999999</v>
      </c>
      <c r="EJ85" s="679">
        <v>136748157.19999999</v>
      </c>
      <c r="EK85" s="679">
        <v>136748157.19999999</v>
      </c>
      <c r="EL85" s="680"/>
      <c r="EM85" s="679">
        <v>0</v>
      </c>
      <c r="EN85" s="679">
        <v>0</v>
      </c>
      <c r="EO85" s="679">
        <v>0</v>
      </c>
      <c r="EP85" s="679">
        <v>0</v>
      </c>
      <c r="EQ85" s="679">
        <v>0</v>
      </c>
      <c r="ER85" s="679">
        <v>0</v>
      </c>
      <c r="ES85" s="679">
        <v>0</v>
      </c>
      <c r="ET85" s="679">
        <v>0</v>
      </c>
      <c r="EU85" s="679">
        <v>0</v>
      </c>
      <c r="EV85" s="679">
        <v>0</v>
      </c>
      <c r="EW85" s="679">
        <v>0</v>
      </c>
      <c r="EX85" s="679">
        <v>0</v>
      </c>
      <c r="EY85" s="679">
        <v>0</v>
      </c>
      <c r="EZ85" s="679">
        <v>0</v>
      </c>
      <c r="FA85" s="679">
        <v>0</v>
      </c>
      <c r="FB85" s="679">
        <v>0</v>
      </c>
      <c r="FC85" s="679">
        <v>0</v>
      </c>
      <c r="FD85" s="679">
        <v>0</v>
      </c>
      <c r="FE85" s="679">
        <v>0</v>
      </c>
      <c r="FF85" s="679">
        <v>0</v>
      </c>
      <c r="FG85" s="679">
        <v>0</v>
      </c>
      <c r="FH85" s="679">
        <v>0</v>
      </c>
      <c r="FI85" s="679">
        <v>0</v>
      </c>
      <c r="FJ85" s="679">
        <v>0</v>
      </c>
      <c r="FK85" s="679">
        <v>0</v>
      </c>
      <c r="FL85" s="679">
        <v>0</v>
      </c>
      <c r="FM85" s="679">
        <v>0</v>
      </c>
      <c r="FN85" s="679">
        <v>0</v>
      </c>
      <c r="FO85" s="679">
        <v>0</v>
      </c>
      <c r="FP85" s="679">
        <v>0</v>
      </c>
    </row>
    <row r="86" spans="1:172" x14ac:dyDescent="0.2">
      <c r="A86" s="678">
        <v>83</v>
      </c>
      <c r="B86" s="678" t="s">
        <v>354</v>
      </c>
      <c r="C86" s="678" t="s">
        <v>348</v>
      </c>
      <c r="D86" s="686">
        <v>40422</v>
      </c>
      <c r="E86" s="678">
        <v>0</v>
      </c>
      <c r="F86" s="678">
        <v>15</v>
      </c>
      <c r="G86" s="685">
        <v>0.33099380425213593</v>
      </c>
      <c r="H86" s="684">
        <v>7.4358322385182903E-5</v>
      </c>
      <c r="I86" s="678">
        <v>0</v>
      </c>
      <c r="J86" s="678">
        <v>1</v>
      </c>
      <c r="K86" s="678">
        <v>1</v>
      </c>
      <c r="L86" s="683">
        <v>-4.0333333333333341E-3</v>
      </c>
      <c r="M86" s="678">
        <v>12</v>
      </c>
      <c r="N86" s="678">
        <v>2000</v>
      </c>
      <c r="O86" s="682">
        <v>3.5000000000000003E-2</v>
      </c>
      <c r="P86" s="680">
        <v>0.48635307337964795</v>
      </c>
      <c r="Q86" s="684">
        <v>2.5913944479205701E-2</v>
      </c>
      <c r="R86" s="684">
        <v>0.25775916622200501</v>
      </c>
      <c r="S86" s="680">
        <v>0</v>
      </c>
      <c r="T86" s="680">
        <v>0</v>
      </c>
      <c r="U86" s="680">
        <v>0</v>
      </c>
      <c r="V86" s="680">
        <v>0</v>
      </c>
      <c r="W86" s="680">
        <v>5.6905838172590304</v>
      </c>
      <c r="X86" s="680">
        <v>5.6905838172590304</v>
      </c>
      <c r="Y86" s="680">
        <v>5.6905838172590304</v>
      </c>
      <c r="Z86" s="680">
        <v>5.6905838172590304</v>
      </c>
      <c r="AA86" s="680">
        <v>5.6905838172590304</v>
      </c>
      <c r="AB86" s="680">
        <v>5.6905838172590304</v>
      </c>
      <c r="AC86" s="680">
        <v>5.6905838172590304</v>
      </c>
      <c r="AD86" s="680">
        <v>5.6905838172590304</v>
      </c>
      <c r="AE86" s="680">
        <v>5.6905838172590304</v>
      </c>
      <c r="AF86" s="680">
        <v>5.6905838172590304</v>
      </c>
      <c r="AG86" s="680">
        <v>5.6905838172590304</v>
      </c>
      <c r="AH86" s="680">
        <v>5.6905838172590304</v>
      </c>
      <c r="AI86" s="680">
        <v>5.6905838172590304</v>
      </c>
      <c r="AJ86" s="680">
        <v>5.6905838172590304</v>
      </c>
      <c r="AK86" s="680">
        <v>5.6905838172590304</v>
      </c>
      <c r="AL86" s="680">
        <v>5.6905838172590304</v>
      </c>
      <c r="AM86" s="680">
        <v>5.6905838172590304</v>
      </c>
      <c r="AN86" s="680">
        <v>5.6905838172590304</v>
      </c>
      <c r="AO86" s="680">
        <v>5.6905838172590304</v>
      </c>
      <c r="AP86" s="680">
        <v>5.6905838172590304</v>
      </c>
      <c r="AQ86" s="680">
        <v>5.6905838172590304</v>
      </c>
      <c r="AR86" s="680">
        <v>5.6905838172590304</v>
      </c>
      <c r="AS86" s="680">
        <v>5.6905838172590304</v>
      </c>
      <c r="AT86" s="680">
        <v>5.6905838172590304</v>
      </c>
      <c r="AU86" s="680">
        <v>5.6905838172590304</v>
      </c>
      <c r="AV86" s="680">
        <v>5.6905838172590304</v>
      </c>
      <c r="AW86" s="680"/>
      <c r="AX86" s="680">
        <v>0</v>
      </c>
      <c r="AY86" s="680">
        <v>0</v>
      </c>
      <c r="AZ86" s="680">
        <v>0</v>
      </c>
      <c r="BA86" s="680">
        <v>0</v>
      </c>
      <c r="BB86" s="680">
        <v>5.6703665261962577</v>
      </c>
      <c r="BC86" s="680">
        <v>5.6703665261962577</v>
      </c>
      <c r="BD86" s="680">
        <v>5.6703665261962577</v>
      </c>
      <c r="BE86" s="680">
        <v>5.6703665261962577</v>
      </c>
      <c r="BF86" s="680">
        <v>5.6703665261962577</v>
      </c>
      <c r="BG86" s="680">
        <v>5.6703665261962577</v>
      </c>
      <c r="BH86" s="680">
        <v>5.6703665261962577</v>
      </c>
      <c r="BI86" s="680">
        <v>5.6703665261962577</v>
      </c>
      <c r="BJ86" s="680">
        <v>5.6703665261962577</v>
      </c>
      <c r="BK86" s="680">
        <v>5.6703665261962577</v>
      </c>
      <c r="BL86" s="680">
        <v>5.6703665261962577</v>
      </c>
      <c r="BM86" s="680">
        <v>5.6703665261962577</v>
      </c>
      <c r="BN86" s="680">
        <v>5.6703665261962577</v>
      </c>
      <c r="BO86" s="680">
        <v>5.6703665261962577</v>
      </c>
      <c r="BP86" s="680">
        <v>5.6703665261962577</v>
      </c>
      <c r="BQ86" s="680">
        <v>5.6703665261962577</v>
      </c>
      <c r="BR86" s="680">
        <v>5.6703665261962577</v>
      </c>
      <c r="BS86" s="680">
        <v>5.6703665261962577</v>
      </c>
      <c r="BT86" s="680">
        <v>5.6703665261962577</v>
      </c>
      <c r="BU86" s="680">
        <v>5.6703665261962577</v>
      </c>
      <c r="BV86" s="680">
        <v>5.6703665261962577</v>
      </c>
      <c r="BW86" s="680">
        <v>5.6703665261962577</v>
      </c>
      <c r="BX86" s="680">
        <v>5.6703665261962577</v>
      </c>
      <c r="BY86" s="680">
        <v>5.6703665261962577</v>
      </c>
      <c r="BZ86" s="680">
        <v>5.6703665261962577</v>
      </c>
      <c r="CA86" s="680">
        <v>5.6703665261962577</v>
      </c>
      <c r="CB86" s="680"/>
      <c r="CC86" s="680">
        <v>0</v>
      </c>
      <c r="CD86" s="680">
        <v>0</v>
      </c>
      <c r="CE86" s="680">
        <v>0</v>
      </c>
      <c r="CF86" s="680">
        <v>0</v>
      </c>
      <c r="CG86" s="680">
        <v>4.561868720457495</v>
      </c>
      <c r="CH86" s="680">
        <v>4.561868720457495</v>
      </c>
      <c r="CI86" s="680">
        <v>4.561868720457495</v>
      </c>
      <c r="CJ86" s="680">
        <v>4.561868720457495</v>
      </c>
      <c r="CK86" s="680">
        <v>4.561868720457495</v>
      </c>
      <c r="CL86" s="680">
        <v>4.561868720457495</v>
      </c>
      <c r="CM86" s="680">
        <v>4.561868720457495</v>
      </c>
      <c r="CN86" s="680">
        <v>4.561868720457495</v>
      </c>
      <c r="CO86" s="680">
        <v>4.561868720457495</v>
      </c>
      <c r="CP86" s="680">
        <v>4.561868720457495</v>
      </c>
      <c r="CQ86" s="680">
        <v>4.561868720457495</v>
      </c>
      <c r="CR86" s="680">
        <v>4.561868720457495</v>
      </c>
      <c r="CS86" s="680">
        <v>4.561868720457495</v>
      </c>
      <c r="CT86" s="680">
        <v>4.561868720457495</v>
      </c>
      <c r="CU86" s="680">
        <v>4.561868720457495</v>
      </c>
      <c r="CV86" s="680">
        <v>4.561868720457495</v>
      </c>
      <c r="CW86" s="680">
        <v>4.561868720457495</v>
      </c>
      <c r="CX86" s="680">
        <v>4.561868720457495</v>
      </c>
      <c r="CY86" s="680">
        <v>4.561868720457495</v>
      </c>
      <c r="CZ86" s="680">
        <v>4.561868720457495</v>
      </c>
      <c r="DA86" s="680">
        <v>4.561868720457495</v>
      </c>
      <c r="DB86" s="680">
        <v>4.561868720457495</v>
      </c>
      <c r="DC86" s="680">
        <v>4.561868720457495</v>
      </c>
      <c r="DD86" s="680">
        <v>4.561868720457495</v>
      </c>
      <c r="DE86" s="680">
        <v>4.561868720457495</v>
      </c>
      <c r="DF86" s="680">
        <v>4.561868720457495</v>
      </c>
      <c r="DG86" s="680"/>
      <c r="DH86" s="679">
        <v>0</v>
      </c>
      <c r="DI86" s="679">
        <v>0</v>
      </c>
      <c r="DJ86" s="679">
        <v>0</v>
      </c>
      <c r="DK86" s="679">
        <v>0</v>
      </c>
      <c r="DL86" s="679">
        <v>207259814.93333331</v>
      </c>
      <c r="DM86" s="679">
        <v>207259814.93333331</v>
      </c>
      <c r="DN86" s="679">
        <v>207259814.93333331</v>
      </c>
      <c r="DO86" s="679">
        <v>207259814.93333331</v>
      </c>
      <c r="DP86" s="679">
        <v>207259814.93333331</v>
      </c>
      <c r="DQ86" s="679">
        <v>207259814.93333331</v>
      </c>
      <c r="DR86" s="679">
        <v>207259814.93333331</v>
      </c>
      <c r="DS86" s="679">
        <v>207259814.93333331</v>
      </c>
      <c r="DT86" s="679">
        <v>207259814.93333331</v>
      </c>
      <c r="DU86" s="679">
        <v>207259814.93333331</v>
      </c>
      <c r="DV86" s="679">
        <v>207259814.93333331</v>
      </c>
      <c r="DW86" s="679">
        <v>207259814.93333331</v>
      </c>
      <c r="DX86" s="679">
        <v>207259814.93333301</v>
      </c>
      <c r="DY86" s="679">
        <v>207259814.93333301</v>
      </c>
      <c r="DZ86" s="679">
        <v>207259814.93333301</v>
      </c>
      <c r="EA86" s="679">
        <v>207259814.93333301</v>
      </c>
      <c r="EB86" s="679">
        <v>207259814.93333301</v>
      </c>
      <c r="EC86" s="679">
        <v>207259814.93333301</v>
      </c>
      <c r="ED86" s="679">
        <v>207259814.93333301</v>
      </c>
      <c r="EE86" s="679">
        <v>207259814.93333301</v>
      </c>
      <c r="EF86" s="679">
        <v>207259814.93333301</v>
      </c>
      <c r="EG86" s="679">
        <v>207259814.93333301</v>
      </c>
      <c r="EH86" s="679">
        <v>207259814.93333301</v>
      </c>
      <c r="EI86" s="679">
        <v>207259814.93333301</v>
      </c>
      <c r="EJ86" s="679">
        <v>207259814.93333301</v>
      </c>
      <c r="EK86" s="679">
        <v>207259814.93333301</v>
      </c>
      <c r="EL86" s="680"/>
      <c r="EM86" s="679">
        <v>0</v>
      </c>
      <c r="EN86" s="679">
        <v>0</v>
      </c>
      <c r="EO86" s="679">
        <v>0</v>
      </c>
      <c r="EP86" s="679">
        <v>0</v>
      </c>
      <c r="EQ86" s="679">
        <v>0</v>
      </c>
      <c r="ER86" s="679">
        <v>0</v>
      </c>
      <c r="ES86" s="679">
        <v>0</v>
      </c>
      <c r="ET86" s="679">
        <v>0</v>
      </c>
      <c r="EU86" s="679">
        <v>0</v>
      </c>
      <c r="EV86" s="679">
        <v>0</v>
      </c>
      <c r="EW86" s="679">
        <v>0</v>
      </c>
      <c r="EX86" s="679">
        <v>0</v>
      </c>
      <c r="EY86" s="679">
        <v>0</v>
      </c>
      <c r="EZ86" s="679">
        <v>0</v>
      </c>
      <c r="FA86" s="679">
        <v>0</v>
      </c>
      <c r="FB86" s="679">
        <v>0</v>
      </c>
      <c r="FC86" s="679">
        <v>0</v>
      </c>
      <c r="FD86" s="679">
        <v>0</v>
      </c>
      <c r="FE86" s="679">
        <v>0</v>
      </c>
      <c r="FF86" s="679">
        <v>0</v>
      </c>
      <c r="FG86" s="679">
        <v>0</v>
      </c>
      <c r="FH86" s="679">
        <v>0</v>
      </c>
      <c r="FI86" s="679">
        <v>0</v>
      </c>
      <c r="FJ86" s="679">
        <v>0</v>
      </c>
      <c r="FK86" s="679">
        <v>0</v>
      </c>
      <c r="FL86" s="679">
        <v>0</v>
      </c>
      <c r="FM86" s="679">
        <v>0</v>
      </c>
      <c r="FN86" s="679">
        <v>0</v>
      </c>
      <c r="FO86" s="679">
        <v>0</v>
      </c>
      <c r="FP86" s="679">
        <v>0</v>
      </c>
    </row>
    <row r="87" spans="1:172" x14ac:dyDescent="0.2">
      <c r="A87" s="678">
        <v>84</v>
      </c>
      <c r="B87" s="678" t="s">
        <v>355</v>
      </c>
      <c r="C87" s="678" t="s">
        <v>349</v>
      </c>
      <c r="D87" s="686">
        <v>40422</v>
      </c>
      <c r="E87" s="678">
        <v>0</v>
      </c>
      <c r="F87" s="678">
        <v>15</v>
      </c>
      <c r="G87" s="685">
        <v>0.81039073666855144</v>
      </c>
      <c r="H87" s="684">
        <v>0</v>
      </c>
      <c r="I87" s="678">
        <v>0</v>
      </c>
      <c r="J87" s="678">
        <v>1</v>
      </c>
      <c r="K87" s="678">
        <v>1</v>
      </c>
      <c r="L87" s="683">
        <v>-4.0333333333333341E-3</v>
      </c>
      <c r="M87" s="678">
        <v>12</v>
      </c>
      <c r="N87" s="678">
        <v>2000</v>
      </c>
      <c r="O87" s="682">
        <v>3.5000000000000003E-2</v>
      </c>
      <c r="P87" s="680">
        <v>0.48635307337964795</v>
      </c>
      <c r="Q87" s="684">
        <v>2.5913944479205701E-2</v>
      </c>
      <c r="R87" s="684">
        <v>0.25775916622200501</v>
      </c>
      <c r="S87" s="680">
        <v>0</v>
      </c>
      <c r="T87" s="680">
        <v>0</v>
      </c>
      <c r="U87" s="680">
        <v>0</v>
      </c>
      <c r="V87" s="680">
        <v>0</v>
      </c>
      <c r="W87" s="680">
        <v>3.97</v>
      </c>
      <c r="X87" s="680">
        <v>3.97</v>
      </c>
      <c r="Y87" s="680">
        <v>3.97</v>
      </c>
      <c r="Z87" s="680">
        <v>3.97</v>
      </c>
      <c r="AA87" s="680">
        <v>3.97</v>
      </c>
      <c r="AB87" s="680">
        <v>3.97</v>
      </c>
      <c r="AC87" s="680">
        <v>3.97</v>
      </c>
      <c r="AD87" s="680">
        <v>3.97</v>
      </c>
      <c r="AE87" s="680">
        <v>3.97</v>
      </c>
      <c r="AF87" s="680">
        <v>3.97</v>
      </c>
      <c r="AG87" s="680">
        <v>3.97</v>
      </c>
      <c r="AH87" s="680">
        <v>3.97</v>
      </c>
      <c r="AI87" s="680">
        <v>3.97</v>
      </c>
      <c r="AJ87" s="680">
        <v>3.97</v>
      </c>
      <c r="AK87" s="680">
        <v>3.97</v>
      </c>
      <c r="AL87" s="680">
        <v>3.97</v>
      </c>
      <c r="AM87" s="680">
        <v>3.97</v>
      </c>
      <c r="AN87" s="680">
        <v>3.97</v>
      </c>
      <c r="AO87" s="680">
        <v>3.97</v>
      </c>
      <c r="AP87" s="680">
        <v>3.97</v>
      </c>
      <c r="AQ87" s="680">
        <v>3.97</v>
      </c>
      <c r="AR87" s="680">
        <v>3.97</v>
      </c>
      <c r="AS87" s="680">
        <v>3.97</v>
      </c>
      <c r="AT87" s="680">
        <v>3.97</v>
      </c>
      <c r="AU87" s="680">
        <v>3.97</v>
      </c>
      <c r="AV87" s="680">
        <v>3.97</v>
      </c>
      <c r="AW87" s="680"/>
      <c r="AX87" s="680">
        <v>0</v>
      </c>
      <c r="AY87" s="680">
        <v>0</v>
      </c>
      <c r="AZ87" s="680">
        <v>0</v>
      </c>
      <c r="BA87" s="680">
        <v>0</v>
      </c>
      <c r="BB87" s="680">
        <v>3.29</v>
      </c>
      <c r="BC87" s="680">
        <v>3.29</v>
      </c>
      <c r="BD87" s="680">
        <v>3.29</v>
      </c>
      <c r="BE87" s="680">
        <v>3.29</v>
      </c>
      <c r="BF87" s="680">
        <v>3.29</v>
      </c>
      <c r="BG87" s="680">
        <v>3.29</v>
      </c>
      <c r="BH87" s="680">
        <v>3.29</v>
      </c>
      <c r="BI87" s="680">
        <v>3.29</v>
      </c>
      <c r="BJ87" s="680">
        <v>3.29</v>
      </c>
      <c r="BK87" s="680">
        <v>3.29</v>
      </c>
      <c r="BL87" s="680">
        <v>3.29</v>
      </c>
      <c r="BM87" s="680">
        <v>3.29</v>
      </c>
      <c r="BN87" s="680">
        <v>3.29</v>
      </c>
      <c r="BO87" s="680">
        <v>3.29</v>
      </c>
      <c r="BP87" s="680">
        <v>3.29</v>
      </c>
      <c r="BQ87" s="680">
        <v>3.29</v>
      </c>
      <c r="BR87" s="680">
        <v>3.29</v>
      </c>
      <c r="BS87" s="680">
        <v>3.29</v>
      </c>
      <c r="BT87" s="680">
        <v>3.29</v>
      </c>
      <c r="BU87" s="680">
        <v>3.29</v>
      </c>
      <c r="BV87" s="680">
        <v>3.29</v>
      </c>
      <c r="BW87" s="680">
        <v>3.29</v>
      </c>
      <c r="BX87" s="680">
        <v>3.29</v>
      </c>
      <c r="BY87" s="680">
        <v>3.29</v>
      </c>
      <c r="BZ87" s="680">
        <v>3.29</v>
      </c>
      <c r="CA87" s="680">
        <v>3.29</v>
      </c>
      <c r="CB87" s="680"/>
      <c r="CC87" s="680">
        <v>0</v>
      </c>
      <c r="CD87" s="680">
        <v>0</v>
      </c>
      <c r="CE87" s="680">
        <v>0</v>
      </c>
      <c r="CF87" s="680">
        <v>0</v>
      </c>
      <c r="CG87" s="680">
        <v>1.41</v>
      </c>
      <c r="CH87" s="680">
        <v>1.41</v>
      </c>
      <c r="CI87" s="680">
        <v>1.41</v>
      </c>
      <c r="CJ87" s="680">
        <v>1.41</v>
      </c>
      <c r="CK87" s="680">
        <v>1.41</v>
      </c>
      <c r="CL87" s="680">
        <v>1.41</v>
      </c>
      <c r="CM87" s="680">
        <v>1.41</v>
      </c>
      <c r="CN87" s="680">
        <v>1.41</v>
      </c>
      <c r="CO87" s="680">
        <v>1.41</v>
      </c>
      <c r="CP87" s="680">
        <v>1.41</v>
      </c>
      <c r="CQ87" s="680">
        <v>1.41</v>
      </c>
      <c r="CR87" s="680">
        <v>1.41</v>
      </c>
      <c r="CS87" s="680">
        <v>1.41</v>
      </c>
      <c r="CT87" s="680">
        <v>1.41</v>
      </c>
      <c r="CU87" s="680">
        <v>1.41</v>
      </c>
      <c r="CV87" s="680">
        <v>1.41</v>
      </c>
      <c r="CW87" s="680">
        <v>1.41</v>
      </c>
      <c r="CX87" s="680">
        <v>1.41</v>
      </c>
      <c r="CY87" s="680">
        <v>1.41</v>
      </c>
      <c r="CZ87" s="680">
        <v>1.41</v>
      </c>
      <c r="DA87" s="680">
        <v>1.41</v>
      </c>
      <c r="DB87" s="680">
        <v>1.41</v>
      </c>
      <c r="DC87" s="680">
        <v>1.41</v>
      </c>
      <c r="DD87" s="680">
        <v>1.41</v>
      </c>
      <c r="DE87" s="680">
        <v>1.41</v>
      </c>
      <c r="DF87" s="680">
        <v>1.41</v>
      </c>
      <c r="DG87" s="680"/>
      <c r="DH87" s="679">
        <v>0</v>
      </c>
      <c r="DI87" s="679">
        <v>0</v>
      </c>
      <c r="DJ87" s="679">
        <v>0</v>
      </c>
      <c r="DK87" s="679">
        <v>0</v>
      </c>
      <c r="DL87" s="679">
        <v>6999324.5333333332</v>
      </c>
      <c r="DM87" s="679">
        <v>6999324.5333333332</v>
      </c>
      <c r="DN87" s="679">
        <v>6999324.5333333332</v>
      </c>
      <c r="DO87" s="679">
        <v>6999324.5333333332</v>
      </c>
      <c r="DP87" s="679">
        <v>6999324.5333333332</v>
      </c>
      <c r="DQ87" s="679">
        <v>6999324.5333333332</v>
      </c>
      <c r="DR87" s="679">
        <v>6999324.5333333332</v>
      </c>
      <c r="DS87" s="679">
        <v>6999324.5333333332</v>
      </c>
      <c r="DT87" s="679">
        <v>6999324.5333333332</v>
      </c>
      <c r="DU87" s="679">
        <v>6999324.5333333332</v>
      </c>
      <c r="DV87" s="679">
        <v>6999324.5333333332</v>
      </c>
      <c r="DW87" s="679">
        <v>6999324.5333333332</v>
      </c>
      <c r="DX87" s="679">
        <v>6999324.5333333304</v>
      </c>
      <c r="DY87" s="679">
        <v>6999324.5333333304</v>
      </c>
      <c r="DZ87" s="679">
        <v>6999324.5333333304</v>
      </c>
      <c r="EA87" s="679">
        <v>6999324.5333333304</v>
      </c>
      <c r="EB87" s="679">
        <v>6999324.5333333304</v>
      </c>
      <c r="EC87" s="679">
        <v>6999324.5333333304</v>
      </c>
      <c r="ED87" s="679">
        <v>6999324.5333333304</v>
      </c>
      <c r="EE87" s="679">
        <v>6999324.5333333304</v>
      </c>
      <c r="EF87" s="679">
        <v>6999324.5333333304</v>
      </c>
      <c r="EG87" s="679">
        <v>6999324.5333333304</v>
      </c>
      <c r="EH87" s="679">
        <v>6999324.5333333304</v>
      </c>
      <c r="EI87" s="679">
        <v>6999324.5333333304</v>
      </c>
      <c r="EJ87" s="679">
        <v>6999324.5333333304</v>
      </c>
      <c r="EK87" s="679">
        <v>6999324.5333333304</v>
      </c>
      <c r="EL87" s="680"/>
      <c r="EM87" s="679">
        <v>0</v>
      </c>
      <c r="EN87" s="679">
        <v>0</v>
      </c>
      <c r="EO87" s="679">
        <v>0</v>
      </c>
      <c r="EP87" s="679">
        <v>0</v>
      </c>
      <c r="EQ87" s="679">
        <v>0</v>
      </c>
      <c r="ER87" s="679">
        <v>0</v>
      </c>
      <c r="ES87" s="679">
        <v>0</v>
      </c>
      <c r="ET87" s="679">
        <v>0</v>
      </c>
      <c r="EU87" s="679">
        <v>0</v>
      </c>
      <c r="EV87" s="679">
        <v>0</v>
      </c>
      <c r="EW87" s="679">
        <v>0</v>
      </c>
      <c r="EX87" s="679">
        <v>0</v>
      </c>
      <c r="EY87" s="679">
        <v>0</v>
      </c>
      <c r="EZ87" s="679">
        <v>0</v>
      </c>
      <c r="FA87" s="679">
        <v>0</v>
      </c>
      <c r="FB87" s="679">
        <v>0</v>
      </c>
      <c r="FC87" s="679">
        <v>0</v>
      </c>
      <c r="FD87" s="679">
        <v>0</v>
      </c>
      <c r="FE87" s="679">
        <v>0</v>
      </c>
      <c r="FF87" s="679">
        <v>0</v>
      </c>
      <c r="FG87" s="679">
        <v>0</v>
      </c>
      <c r="FH87" s="679">
        <v>0</v>
      </c>
      <c r="FI87" s="679">
        <v>0</v>
      </c>
      <c r="FJ87" s="679">
        <v>0</v>
      </c>
      <c r="FK87" s="679">
        <v>0</v>
      </c>
      <c r="FL87" s="679">
        <v>0</v>
      </c>
      <c r="FM87" s="679">
        <v>0</v>
      </c>
      <c r="FN87" s="679">
        <v>0</v>
      </c>
      <c r="FO87" s="679">
        <v>0</v>
      </c>
      <c r="FP87" s="679">
        <v>0</v>
      </c>
    </row>
    <row r="88" spans="1:172" x14ac:dyDescent="0.2">
      <c r="A88" s="678">
        <v>85</v>
      </c>
      <c r="B88" s="678" t="s">
        <v>356</v>
      </c>
      <c r="C88" s="678" t="s">
        <v>350</v>
      </c>
      <c r="D88" s="686">
        <v>40422</v>
      </c>
      <c r="E88" s="678">
        <v>0</v>
      </c>
      <c r="F88" s="678">
        <v>15</v>
      </c>
      <c r="G88" s="685">
        <v>1000</v>
      </c>
      <c r="H88" s="684">
        <v>0.5485714285714286</v>
      </c>
      <c r="I88" s="678">
        <v>0</v>
      </c>
      <c r="J88" s="678">
        <v>1</v>
      </c>
      <c r="K88" s="678">
        <v>1</v>
      </c>
      <c r="L88" s="683">
        <v>-4.0333333333333341E-3</v>
      </c>
      <c r="M88" s="678">
        <v>12</v>
      </c>
      <c r="N88" s="678">
        <v>2000</v>
      </c>
      <c r="O88" s="682">
        <v>0.10000000000000002</v>
      </c>
      <c r="P88" s="680">
        <v>0.48635307337964795</v>
      </c>
      <c r="Q88" s="684">
        <v>2.5913944479205701E-2</v>
      </c>
      <c r="R88" s="684">
        <v>0.25775916622200501</v>
      </c>
      <c r="S88" s="680">
        <v>0</v>
      </c>
      <c r="T88" s="680">
        <v>0</v>
      </c>
      <c r="U88" s="680">
        <v>0</v>
      </c>
      <c r="V88" s="680">
        <v>0</v>
      </c>
      <c r="W88" s="680">
        <v>3.97</v>
      </c>
      <c r="X88" s="680">
        <v>3.97</v>
      </c>
      <c r="Y88" s="680">
        <v>3.97</v>
      </c>
      <c r="Z88" s="680">
        <v>3.97</v>
      </c>
      <c r="AA88" s="680">
        <v>3.97</v>
      </c>
      <c r="AB88" s="680">
        <v>3.97</v>
      </c>
      <c r="AC88" s="680">
        <v>3.97</v>
      </c>
      <c r="AD88" s="680">
        <v>3.97</v>
      </c>
      <c r="AE88" s="680">
        <v>3.97</v>
      </c>
      <c r="AF88" s="680">
        <v>3.97</v>
      </c>
      <c r="AG88" s="680">
        <v>3.97</v>
      </c>
      <c r="AH88" s="680">
        <v>3.97</v>
      </c>
      <c r="AI88" s="680">
        <v>3.97</v>
      </c>
      <c r="AJ88" s="680">
        <v>3.97</v>
      </c>
      <c r="AK88" s="680">
        <v>3.97</v>
      </c>
      <c r="AL88" s="680">
        <v>3.97</v>
      </c>
      <c r="AM88" s="680">
        <v>3.97</v>
      </c>
      <c r="AN88" s="680">
        <v>3.97</v>
      </c>
      <c r="AO88" s="680">
        <v>3.97</v>
      </c>
      <c r="AP88" s="680">
        <v>3.97</v>
      </c>
      <c r="AQ88" s="680">
        <v>3.97</v>
      </c>
      <c r="AR88" s="680">
        <v>3.97</v>
      </c>
      <c r="AS88" s="680">
        <v>3.97</v>
      </c>
      <c r="AT88" s="680">
        <v>3.97</v>
      </c>
      <c r="AU88" s="680">
        <v>3.97</v>
      </c>
      <c r="AV88" s="680">
        <v>3.97</v>
      </c>
      <c r="AW88" s="680"/>
      <c r="AX88" s="680">
        <v>0</v>
      </c>
      <c r="AY88" s="680">
        <v>0</v>
      </c>
      <c r="AZ88" s="680">
        <v>0</v>
      </c>
      <c r="BA88" s="680">
        <v>0</v>
      </c>
      <c r="BB88" s="680">
        <v>3.29</v>
      </c>
      <c r="BC88" s="680">
        <v>3.29</v>
      </c>
      <c r="BD88" s="680">
        <v>3.29</v>
      </c>
      <c r="BE88" s="680">
        <v>3.29</v>
      </c>
      <c r="BF88" s="680">
        <v>3.29</v>
      </c>
      <c r="BG88" s="680">
        <v>3.29</v>
      </c>
      <c r="BH88" s="680">
        <v>3.29</v>
      </c>
      <c r="BI88" s="680">
        <v>3.29</v>
      </c>
      <c r="BJ88" s="680">
        <v>3.29</v>
      </c>
      <c r="BK88" s="680">
        <v>3.29</v>
      </c>
      <c r="BL88" s="680">
        <v>3.29</v>
      </c>
      <c r="BM88" s="680">
        <v>3.29</v>
      </c>
      <c r="BN88" s="680">
        <v>3.29</v>
      </c>
      <c r="BO88" s="680">
        <v>3.29</v>
      </c>
      <c r="BP88" s="680">
        <v>3.29</v>
      </c>
      <c r="BQ88" s="680">
        <v>3.29</v>
      </c>
      <c r="BR88" s="680">
        <v>3.29</v>
      </c>
      <c r="BS88" s="680">
        <v>3.29</v>
      </c>
      <c r="BT88" s="680">
        <v>3.29</v>
      </c>
      <c r="BU88" s="680">
        <v>3.29</v>
      </c>
      <c r="BV88" s="680">
        <v>3.29</v>
      </c>
      <c r="BW88" s="680">
        <v>3.29</v>
      </c>
      <c r="BX88" s="680">
        <v>3.29</v>
      </c>
      <c r="BY88" s="680">
        <v>3.29</v>
      </c>
      <c r="BZ88" s="680">
        <v>3.29</v>
      </c>
      <c r="CA88" s="680">
        <v>3.29</v>
      </c>
      <c r="CB88" s="680"/>
      <c r="CC88" s="680">
        <v>0</v>
      </c>
      <c r="CD88" s="680">
        <v>0</v>
      </c>
      <c r="CE88" s="680">
        <v>0</v>
      </c>
      <c r="CF88" s="680">
        <v>0</v>
      </c>
      <c r="CG88" s="680">
        <v>1.41</v>
      </c>
      <c r="CH88" s="680">
        <v>1.41</v>
      </c>
      <c r="CI88" s="680">
        <v>1.41</v>
      </c>
      <c r="CJ88" s="680">
        <v>1.41</v>
      </c>
      <c r="CK88" s="680">
        <v>1.41</v>
      </c>
      <c r="CL88" s="680">
        <v>1.41</v>
      </c>
      <c r="CM88" s="680">
        <v>1.41</v>
      </c>
      <c r="CN88" s="680">
        <v>1.41</v>
      </c>
      <c r="CO88" s="680">
        <v>1.41</v>
      </c>
      <c r="CP88" s="680">
        <v>1.41</v>
      </c>
      <c r="CQ88" s="680">
        <v>1.41</v>
      </c>
      <c r="CR88" s="680">
        <v>1.41</v>
      </c>
      <c r="CS88" s="680">
        <v>1.41</v>
      </c>
      <c r="CT88" s="680">
        <v>1.41</v>
      </c>
      <c r="CU88" s="680">
        <v>1.41</v>
      </c>
      <c r="CV88" s="680">
        <v>1.41</v>
      </c>
      <c r="CW88" s="680">
        <v>1.41</v>
      </c>
      <c r="CX88" s="680">
        <v>1.41</v>
      </c>
      <c r="CY88" s="680">
        <v>1.41</v>
      </c>
      <c r="CZ88" s="680">
        <v>1.41</v>
      </c>
      <c r="DA88" s="680">
        <v>1.41</v>
      </c>
      <c r="DB88" s="680">
        <v>1.41</v>
      </c>
      <c r="DC88" s="680">
        <v>1.41</v>
      </c>
      <c r="DD88" s="680">
        <v>1.41</v>
      </c>
      <c r="DE88" s="680">
        <v>1.41</v>
      </c>
      <c r="DF88" s="680">
        <v>1.41</v>
      </c>
      <c r="DG88" s="680"/>
      <c r="DH88" s="679">
        <v>0</v>
      </c>
      <c r="DI88" s="679">
        <v>0</v>
      </c>
      <c r="DJ88" s="679">
        <v>0</v>
      </c>
      <c r="DK88" s="679">
        <v>0</v>
      </c>
      <c r="DL88" s="679">
        <v>3797.5</v>
      </c>
      <c r="DM88" s="679">
        <v>3797.5</v>
      </c>
      <c r="DN88" s="679">
        <v>3797.5</v>
      </c>
      <c r="DO88" s="679">
        <v>3797.5</v>
      </c>
      <c r="DP88" s="679">
        <v>3797.5</v>
      </c>
      <c r="DQ88" s="679">
        <v>3797.5</v>
      </c>
      <c r="DR88" s="679">
        <v>3797.5</v>
      </c>
      <c r="DS88" s="679">
        <v>3797.5</v>
      </c>
      <c r="DT88" s="679">
        <v>3797.5</v>
      </c>
      <c r="DU88" s="679">
        <v>3797.5</v>
      </c>
      <c r="DV88" s="679">
        <v>3797.5</v>
      </c>
      <c r="DW88" s="679">
        <v>3797.5</v>
      </c>
      <c r="DX88" s="679">
        <v>3797.5</v>
      </c>
      <c r="DY88" s="679">
        <v>3797.5</v>
      </c>
      <c r="DZ88" s="679">
        <v>3797.5</v>
      </c>
      <c r="EA88" s="679">
        <v>3797.5</v>
      </c>
      <c r="EB88" s="679">
        <v>3797.5</v>
      </c>
      <c r="EC88" s="679">
        <v>3797.5</v>
      </c>
      <c r="ED88" s="679">
        <v>3797.5</v>
      </c>
      <c r="EE88" s="679">
        <v>3797.5</v>
      </c>
      <c r="EF88" s="679">
        <v>3797.5</v>
      </c>
      <c r="EG88" s="679">
        <v>3797.5</v>
      </c>
      <c r="EH88" s="679">
        <v>3797.5</v>
      </c>
      <c r="EI88" s="679">
        <v>3797.5</v>
      </c>
      <c r="EJ88" s="679">
        <v>3797.5</v>
      </c>
      <c r="EK88" s="679">
        <v>3797.5</v>
      </c>
      <c r="EL88" s="680"/>
      <c r="EM88" s="679">
        <v>0</v>
      </c>
      <c r="EN88" s="679">
        <v>0</v>
      </c>
      <c r="EO88" s="679">
        <v>0</v>
      </c>
      <c r="EP88" s="679">
        <v>0</v>
      </c>
      <c r="EQ88" s="679">
        <v>0</v>
      </c>
      <c r="ER88" s="679">
        <v>0</v>
      </c>
      <c r="ES88" s="679">
        <v>0</v>
      </c>
      <c r="ET88" s="679">
        <v>0</v>
      </c>
      <c r="EU88" s="679">
        <v>0</v>
      </c>
      <c r="EV88" s="679">
        <v>0</v>
      </c>
      <c r="EW88" s="679">
        <v>0</v>
      </c>
      <c r="EX88" s="679">
        <v>0</v>
      </c>
      <c r="EY88" s="679">
        <v>0</v>
      </c>
      <c r="EZ88" s="679">
        <v>0</v>
      </c>
      <c r="FA88" s="679">
        <v>0</v>
      </c>
      <c r="FB88" s="679">
        <v>0</v>
      </c>
      <c r="FC88" s="679">
        <v>0</v>
      </c>
      <c r="FD88" s="679">
        <v>0</v>
      </c>
      <c r="FE88" s="679">
        <v>0</v>
      </c>
      <c r="FF88" s="679">
        <v>0</v>
      </c>
      <c r="FG88" s="679">
        <v>0</v>
      </c>
      <c r="FH88" s="679">
        <v>0</v>
      </c>
      <c r="FI88" s="679">
        <v>0</v>
      </c>
      <c r="FJ88" s="679">
        <v>0</v>
      </c>
      <c r="FK88" s="679">
        <v>0</v>
      </c>
      <c r="FL88" s="679">
        <v>0</v>
      </c>
      <c r="FM88" s="679">
        <v>0</v>
      </c>
      <c r="FN88" s="679">
        <v>0</v>
      </c>
      <c r="FO88" s="679">
        <v>0</v>
      </c>
      <c r="FP88" s="679">
        <v>0</v>
      </c>
    </row>
    <row r="89" spans="1:172" x14ac:dyDescent="0.2">
      <c r="A89" s="678">
        <v>86</v>
      </c>
      <c r="B89" s="678" t="s">
        <v>357</v>
      </c>
      <c r="C89" s="678" t="s">
        <v>351</v>
      </c>
      <c r="D89" s="686">
        <v>40422</v>
      </c>
      <c r="E89" s="678">
        <v>0</v>
      </c>
      <c r="F89" s="678">
        <v>15</v>
      </c>
      <c r="G89" s="685">
        <v>1000</v>
      </c>
      <c r="H89" s="684">
        <v>0.66630513376717282</v>
      </c>
      <c r="I89" s="678">
        <v>-17.35357917570499</v>
      </c>
      <c r="J89" s="678">
        <v>1.1100000000000001</v>
      </c>
      <c r="K89" s="678">
        <v>1.2749999999999999</v>
      </c>
      <c r="L89" s="683">
        <v>-3.2082199999999998E-2</v>
      </c>
      <c r="M89" s="678">
        <v>12</v>
      </c>
      <c r="N89" s="678">
        <v>2000</v>
      </c>
      <c r="O89" s="682">
        <v>0.14500000000000002</v>
      </c>
      <c r="P89" s="680">
        <v>0.48635307337964795</v>
      </c>
      <c r="Q89" s="684">
        <v>2.5913944479205701E-2</v>
      </c>
      <c r="R89" s="684">
        <v>0.25775916622200501</v>
      </c>
      <c r="S89" s="680">
        <v>0</v>
      </c>
      <c r="T89" s="680">
        <v>0</v>
      </c>
      <c r="U89" s="680">
        <v>0</v>
      </c>
      <c r="V89" s="680">
        <v>0</v>
      </c>
      <c r="W89" s="680">
        <v>0.83</v>
      </c>
      <c r="X89" s="680">
        <v>0.83</v>
      </c>
      <c r="Y89" s="680">
        <v>0.83</v>
      </c>
      <c r="Z89" s="680">
        <v>0.83</v>
      </c>
      <c r="AA89" s="680">
        <v>0.83</v>
      </c>
      <c r="AB89" s="680">
        <v>0.83</v>
      </c>
      <c r="AC89" s="680">
        <v>0.83</v>
      </c>
      <c r="AD89" s="680">
        <v>0.83</v>
      </c>
      <c r="AE89" s="680">
        <v>0.83</v>
      </c>
      <c r="AF89" s="680">
        <v>0.83</v>
      </c>
      <c r="AG89" s="680">
        <v>0.83</v>
      </c>
      <c r="AH89" s="680">
        <v>0.83</v>
      </c>
      <c r="AI89" s="680">
        <v>0.83</v>
      </c>
      <c r="AJ89" s="680">
        <v>0.83</v>
      </c>
      <c r="AK89" s="680">
        <v>0.83</v>
      </c>
      <c r="AL89" s="680">
        <v>0.83</v>
      </c>
      <c r="AM89" s="680">
        <v>0.83</v>
      </c>
      <c r="AN89" s="680">
        <v>0.83</v>
      </c>
      <c r="AO89" s="680">
        <v>0.83</v>
      </c>
      <c r="AP89" s="680">
        <v>0.83</v>
      </c>
      <c r="AQ89" s="680">
        <v>0.83</v>
      </c>
      <c r="AR89" s="680">
        <v>0.83</v>
      </c>
      <c r="AS89" s="680">
        <v>0.83</v>
      </c>
      <c r="AT89" s="680">
        <v>0.83</v>
      </c>
      <c r="AU89" s="680">
        <v>0.83</v>
      </c>
      <c r="AV89" s="680">
        <v>0.83</v>
      </c>
      <c r="AW89" s="680"/>
      <c r="AX89" s="680">
        <v>0</v>
      </c>
      <c r="AY89" s="680">
        <v>0</v>
      </c>
      <c r="AZ89" s="680">
        <v>0</v>
      </c>
      <c r="BA89" s="680">
        <v>0</v>
      </c>
      <c r="BB89" s="680">
        <v>0.83</v>
      </c>
      <c r="BC89" s="680">
        <v>0.83</v>
      </c>
      <c r="BD89" s="680">
        <v>0.83</v>
      </c>
      <c r="BE89" s="680">
        <v>0.83</v>
      </c>
      <c r="BF89" s="680">
        <v>0.83</v>
      </c>
      <c r="BG89" s="680">
        <v>0.83</v>
      </c>
      <c r="BH89" s="680">
        <v>0.83</v>
      </c>
      <c r="BI89" s="680">
        <v>0.83</v>
      </c>
      <c r="BJ89" s="680">
        <v>0.83</v>
      </c>
      <c r="BK89" s="680">
        <v>0.83</v>
      </c>
      <c r="BL89" s="680">
        <v>0.83</v>
      </c>
      <c r="BM89" s="680">
        <v>0.83</v>
      </c>
      <c r="BN89" s="680">
        <v>0.83</v>
      </c>
      <c r="BO89" s="680">
        <v>0.83</v>
      </c>
      <c r="BP89" s="680">
        <v>0.83</v>
      </c>
      <c r="BQ89" s="680">
        <v>0.83</v>
      </c>
      <c r="BR89" s="680">
        <v>0.83</v>
      </c>
      <c r="BS89" s="680">
        <v>0.83</v>
      </c>
      <c r="BT89" s="680">
        <v>0.83</v>
      </c>
      <c r="BU89" s="680">
        <v>0.83</v>
      </c>
      <c r="BV89" s="680">
        <v>0.83</v>
      </c>
      <c r="BW89" s="680">
        <v>0.83</v>
      </c>
      <c r="BX89" s="680">
        <v>0.83</v>
      </c>
      <c r="BY89" s="680">
        <v>0.83</v>
      </c>
      <c r="BZ89" s="680">
        <v>0.83</v>
      </c>
      <c r="CA89" s="680">
        <v>0.83</v>
      </c>
      <c r="CB89" s="680"/>
      <c r="CC89" s="680">
        <v>0</v>
      </c>
      <c r="CD89" s="680">
        <v>0</v>
      </c>
      <c r="CE89" s="680">
        <v>0</v>
      </c>
      <c r="CF89" s="680">
        <v>0</v>
      </c>
      <c r="CG89" s="680">
        <v>0.83</v>
      </c>
      <c r="CH89" s="680">
        <v>0.83</v>
      </c>
      <c r="CI89" s="680">
        <v>0.83</v>
      </c>
      <c r="CJ89" s="680">
        <v>0.83</v>
      </c>
      <c r="CK89" s="680">
        <v>0.83</v>
      </c>
      <c r="CL89" s="680">
        <v>0.83</v>
      </c>
      <c r="CM89" s="680">
        <v>0.83</v>
      </c>
      <c r="CN89" s="680">
        <v>0.83</v>
      </c>
      <c r="CO89" s="680">
        <v>0.83</v>
      </c>
      <c r="CP89" s="680">
        <v>0.83</v>
      </c>
      <c r="CQ89" s="680">
        <v>0.83</v>
      </c>
      <c r="CR89" s="680">
        <v>0.83</v>
      </c>
      <c r="CS89" s="680">
        <v>0.83</v>
      </c>
      <c r="CT89" s="680">
        <v>0.83</v>
      </c>
      <c r="CU89" s="680">
        <v>0.83</v>
      </c>
      <c r="CV89" s="680">
        <v>0.83</v>
      </c>
      <c r="CW89" s="680">
        <v>0.83</v>
      </c>
      <c r="CX89" s="680">
        <v>0.83</v>
      </c>
      <c r="CY89" s="680">
        <v>0.83</v>
      </c>
      <c r="CZ89" s="680">
        <v>0.83</v>
      </c>
      <c r="DA89" s="680">
        <v>0.83</v>
      </c>
      <c r="DB89" s="680">
        <v>0.83</v>
      </c>
      <c r="DC89" s="680">
        <v>0.83</v>
      </c>
      <c r="DD89" s="680">
        <v>0.83</v>
      </c>
      <c r="DE89" s="680">
        <v>0.83</v>
      </c>
      <c r="DF89" s="680">
        <v>0.83</v>
      </c>
      <c r="DG89" s="680"/>
      <c r="DH89" s="679">
        <v>0</v>
      </c>
      <c r="DI89" s="679">
        <v>0</v>
      </c>
      <c r="DJ89" s="679">
        <v>0</v>
      </c>
      <c r="DK89" s="679">
        <v>0</v>
      </c>
      <c r="DL89" s="679">
        <v>2766</v>
      </c>
      <c r="DM89" s="679">
        <v>2766</v>
      </c>
      <c r="DN89" s="679">
        <v>2766</v>
      </c>
      <c r="DO89" s="679">
        <v>2766</v>
      </c>
      <c r="DP89" s="679">
        <v>2766</v>
      </c>
      <c r="DQ89" s="679">
        <v>2766</v>
      </c>
      <c r="DR89" s="679">
        <v>2766</v>
      </c>
      <c r="DS89" s="679">
        <v>2766</v>
      </c>
      <c r="DT89" s="679">
        <v>2766</v>
      </c>
      <c r="DU89" s="679">
        <v>2766</v>
      </c>
      <c r="DV89" s="679">
        <v>2766</v>
      </c>
      <c r="DW89" s="679">
        <v>2766</v>
      </c>
      <c r="DX89" s="679">
        <v>2766</v>
      </c>
      <c r="DY89" s="679">
        <v>2766</v>
      </c>
      <c r="DZ89" s="679">
        <v>2766</v>
      </c>
      <c r="EA89" s="679">
        <v>2766</v>
      </c>
      <c r="EB89" s="679">
        <v>2766</v>
      </c>
      <c r="EC89" s="679">
        <v>2766</v>
      </c>
      <c r="ED89" s="679">
        <v>2766</v>
      </c>
      <c r="EE89" s="679">
        <v>2766</v>
      </c>
      <c r="EF89" s="679">
        <v>2766</v>
      </c>
      <c r="EG89" s="679">
        <v>2766</v>
      </c>
      <c r="EH89" s="679">
        <v>2766</v>
      </c>
      <c r="EI89" s="679">
        <v>2766</v>
      </c>
      <c r="EJ89" s="679">
        <v>2766</v>
      </c>
      <c r="EK89" s="679">
        <v>2766</v>
      </c>
      <c r="EL89" s="680"/>
      <c r="EM89" s="679">
        <v>0</v>
      </c>
      <c r="EN89" s="679">
        <v>0</v>
      </c>
      <c r="EO89" s="679">
        <v>0</v>
      </c>
      <c r="EP89" s="679">
        <v>0</v>
      </c>
      <c r="EQ89" s="679">
        <v>0</v>
      </c>
      <c r="ER89" s="679">
        <v>0</v>
      </c>
      <c r="ES89" s="679">
        <v>0</v>
      </c>
      <c r="ET89" s="679">
        <v>0</v>
      </c>
      <c r="EU89" s="679">
        <v>0</v>
      </c>
      <c r="EV89" s="679">
        <v>0</v>
      </c>
      <c r="EW89" s="679">
        <v>0</v>
      </c>
      <c r="EX89" s="679">
        <v>0</v>
      </c>
      <c r="EY89" s="679">
        <v>0</v>
      </c>
      <c r="EZ89" s="679">
        <v>0</v>
      </c>
      <c r="FA89" s="679">
        <v>0</v>
      </c>
      <c r="FB89" s="679">
        <v>0</v>
      </c>
      <c r="FC89" s="679">
        <v>0</v>
      </c>
      <c r="FD89" s="679">
        <v>0</v>
      </c>
      <c r="FE89" s="679">
        <v>0</v>
      </c>
      <c r="FF89" s="679">
        <v>0</v>
      </c>
      <c r="FG89" s="679">
        <v>0</v>
      </c>
      <c r="FH89" s="679">
        <v>0</v>
      </c>
      <c r="FI89" s="679">
        <v>0</v>
      </c>
      <c r="FJ89" s="679">
        <v>0</v>
      </c>
      <c r="FK89" s="679">
        <v>0</v>
      </c>
      <c r="FL89" s="679">
        <v>0</v>
      </c>
      <c r="FM89" s="679">
        <v>0</v>
      </c>
      <c r="FN89" s="679">
        <v>0</v>
      </c>
      <c r="FO89" s="679">
        <v>0</v>
      </c>
      <c r="FP89" s="679">
        <v>0</v>
      </c>
    </row>
    <row r="90" spans="1:172" x14ac:dyDescent="0.2">
      <c r="A90" s="678">
        <v>87</v>
      </c>
      <c r="B90" s="678" t="s">
        <v>358</v>
      </c>
      <c r="C90" s="678" t="s">
        <v>352</v>
      </c>
      <c r="D90" s="686">
        <v>40422</v>
      </c>
      <c r="E90" s="678">
        <v>0</v>
      </c>
      <c r="F90" s="678">
        <v>15</v>
      </c>
      <c r="G90" s="685">
        <v>1000</v>
      </c>
      <c r="H90" s="684">
        <v>0.62408259733797733</v>
      </c>
      <c r="I90" s="678">
        <v>0</v>
      </c>
      <c r="J90" s="678">
        <v>1.04</v>
      </c>
      <c r="K90" s="678">
        <v>1.32</v>
      </c>
      <c r="L90" s="683">
        <v>-2.0666666666666667E-2</v>
      </c>
      <c r="M90" s="678">
        <v>12</v>
      </c>
      <c r="N90" s="678">
        <v>2000</v>
      </c>
      <c r="O90" s="682">
        <v>0.2</v>
      </c>
      <c r="P90" s="680">
        <v>0.48635307337964795</v>
      </c>
      <c r="Q90" s="684">
        <v>2.5913944479205701E-2</v>
      </c>
      <c r="R90" s="684">
        <v>0.25775916622200501</v>
      </c>
      <c r="S90" s="680">
        <v>0</v>
      </c>
      <c r="T90" s="680">
        <v>0</v>
      </c>
      <c r="U90" s="680">
        <v>0</v>
      </c>
      <c r="V90" s="680">
        <v>0</v>
      </c>
      <c r="W90" s="680">
        <v>0.83</v>
      </c>
      <c r="X90" s="680">
        <v>0.83</v>
      </c>
      <c r="Y90" s="680">
        <v>0.83</v>
      </c>
      <c r="Z90" s="680">
        <v>0.83</v>
      </c>
      <c r="AA90" s="680">
        <v>0.83</v>
      </c>
      <c r="AB90" s="680">
        <v>0.83</v>
      </c>
      <c r="AC90" s="680">
        <v>0.83</v>
      </c>
      <c r="AD90" s="680">
        <v>0.83</v>
      </c>
      <c r="AE90" s="680">
        <v>0.83</v>
      </c>
      <c r="AF90" s="680">
        <v>0.83</v>
      </c>
      <c r="AG90" s="680">
        <v>0.83</v>
      </c>
      <c r="AH90" s="680">
        <v>0.83</v>
      </c>
      <c r="AI90" s="680">
        <v>0.83</v>
      </c>
      <c r="AJ90" s="680">
        <v>0.83</v>
      </c>
      <c r="AK90" s="680">
        <v>0.83</v>
      </c>
      <c r="AL90" s="680">
        <v>0.83</v>
      </c>
      <c r="AM90" s="680">
        <v>0.83</v>
      </c>
      <c r="AN90" s="680">
        <v>0.83</v>
      </c>
      <c r="AO90" s="680">
        <v>0.83</v>
      </c>
      <c r="AP90" s="680">
        <v>0.83</v>
      </c>
      <c r="AQ90" s="680">
        <v>0.83</v>
      </c>
      <c r="AR90" s="680">
        <v>0.83</v>
      </c>
      <c r="AS90" s="680">
        <v>0.83</v>
      </c>
      <c r="AT90" s="680">
        <v>0.83</v>
      </c>
      <c r="AU90" s="680">
        <v>0.83</v>
      </c>
      <c r="AV90" s="680">
        <v>0.83</v>
      </c>
      <c r="AW90" s="680"/>
      <c r="AX90" s="680">
        <v>0</v>
      </c>
      <c r="AY90" s="680">
        <v>0</v>
      </c>
      <c r="AZ90" s="680">
        <v>0</v>
      </c>
      <c r="BA90" s="680">
        <v>0</v>
      </c>
      <c r="BB90" s="680">
        <v>0.83</v>
      </c>
      <c r="BC90" s="680">
        <v>0.83</v>
      </c>
      <c r="BD90" s="680">
        <v>0.83</v>
      </c>
      <c r="BE90" s="680">
        <v>0.83</v>
      </c>
      <c r="BF90" s="680">
        <v>0.83</v>
      </c>
      <c r="BG90" s="680">
        <v>0.83</v>
      </c>
      <c r="BH90" s="680">
        <v>0.83</v>
      </c>
      <c r="BI90" s="680">
        <v>0.83</v>
      </c>
      <c r="BJ90" s="680">
        <v>0.83</v>
      </c>
      <c r="BK90" s="680">
        <v>0.83</v>
      </c>
      <c r="BL90" s="680">
        <v>0.83</v>
      </c>
      <c r="BM90" s="680">
        <v>0.83</v>
      </c>
      <c r="BN90" s="680">
        <v>0.83</v>
      </c>
      <c r="BO90" s="680">
        <v>0.83</v>
      </c>
      <c r="BP90" s="680">
        <v>0.83</v>
      </c>
      <c r="BQ90" s="680">
        <v>0.83</v>
      </c>
      <c r="BR90" s="680">
        <v>0.83</v>
      </c>
      <c r="BS90" s="680">
        <v>0.83</v>
      </c>
      <c r="BT90" s="680">
        <v>0.83</v>
      </c>
      <c r="BU90" s="680">
        <v>0.83</v>
      </c>
      <c r="BV90" s="680">
        <v>0.83</v>
      </c>
      <c r="BW90" s="680">
        <v>0.83</v>
      </c>
      <c r="BX90" s="680">
        <v>0.83</v>
      </c>
      <c r="BY90" s="680">
        <v>0.83</v>
      </c>
      <c r="BZ90" s="680">
        <v>0.83</v>
      </c>
      <c r="CA90" s="680">
        <v>0.83</v>
      </c>
      <c r="CB90" s="680"/>
      <c r="CC90" s="680">
        <v>0</v>
      </c>
      <c r="CD90" s="680">
        <v>0</v>
      </c>
      <c r="CE90" s="680">
        <v>0</v>
      </c>
      <c r="CF90" s="680">
        <v>0</v>
      </c>
      <c r="CG90" s="680">
        <v>0.83</v>
      </c>
      <c r="CH90" s="680">
        <v>0.83</v>
      </c>
      <c r="CI90" s="680">
        <v>0.83</v>
      </c>
      <c r="CJ90" s="680">
        <v>0.83</v>
      </c>
      <c r="CK90" s="680">
        <v>0.83</v>
      </c>
      <c r="CL90" s="680">
        <v>0.83</v>
      </c>
      <c r="CM90" s="680">
        <v>0.83</v>
      </c>
      <c r="CN90" s="680">
        <v>0.83</v>
      </c>
      <c r="CO90" s="680">
        <v>0.83</v>
      </c>
      <c r="CP90" s="680">
        <v>0.83</v>
      </c>
      <c r="CQ90" s="680">
        <v>0.83</v>
      </c>
      <c r="CR90" s="680">
        <v>0.83</v>
      </c>
      <c r="CS90" s="680">
        <v>0.83</v>
      </c>
      <c r="CT90" s="680">
        <v>0.83</v>
      </c>
      <c r="CU90" s="680">
        <v>0.83</v>
      </c>
      <c r="CV90" s="680">
        <v>0.83</v>
      </c>
      <c r="CW90" s="680">
        <v>0.83</v>
      </c>
      <c r="CX90" s="680">
        <v>0.83</v>
      </c>
      <c r="CY90" s="680">
        <v>0.83</v>
      </c>
      <c r="CZ90" s="680">
        <v>0.83</v>
      </c>
      <c r="DA90" s="680">
        <v>0.83</v>
      </c>
      <c r="DB90" s="680">
        <v>0.83</v>
      </c>
      <c r="DC90" s="680">
        <v>0.83</v>
      </c>
      <c r="DD90" s="680">
        <v>0.83</v>
      </c>
      <c r="DE90" s="680">
        <v>0.83</v>
      </c>
      <c r="DF90" s="680">
        <v>0.83</v>
      </c>
      <c r="DG90" s="680"/>
      <c r="DH90" s="679">
        <v>0</v>
      </c>
      <c r="DI90" s="679">
        <v>0</v>
      </c>
      <c r="DJ90" s="679">
        <v>0</v>
      </c>
      <c r="DK90" s="679">
        <v>0</v>
      </c>
      <c r="DL90" s="679">
        <v>8039</v>
      </c>
      <c r="DM90" s="679">
        <v>8039</v>
      </c>
      <c r="DN90" s="679">
        <v>8039</v>
      </c>
      <c r="DO90" s="679">
        <v>8039</v>
      </c>
      <c r="DP90" s="679">
        <v>8039</v>
      </c>
      <c r="DQ90" s="679">
        <v>8039</v>
      </c>
      <c r="DR90" s="679">
        <v>8039</v>
      </c>
      <c r="DS90" s="679">
        <v>8039</v>
      </c>
      <c r="DT90" s="679">
        <v>8039</v>
      </c>
      <c r="DU90" s="679">
        <v>8039</v>
      </c>
      <c r="DV90" s="679">
        <v>8039</v>
      </c>
      <c r="DW90" s="679">
        <v>8039</v>
      </c>
      <c r="DX90" s="679">
        <v>8039</v>
      </c>
      <c r="DY90" s="679">
        <v>8039</v>
      </c>
      <c r="DZ90" s="679">
        <v>8039</v>
      </c>
      <c r="EA90" s="679">
        <v>8039</v>
      </c>
      <c r="EB90" s="679">
        <v>8039</v>
      </c>
      <c r="EC90" s="679">
        <v>8039</v>
      </c>
      <c r="ED90" s="679">
        <v>8039</v>
      </c>
      <c r="EE90" s="679">
        <v>8039</v>
      </c>
      <c r="EF90" s="679">
        <v>8039</v>
      </c>
      <c r="EG90" s="679">
        <v>8039</v>
      </c>
      <c r="EH90" s="679">
        <v>8039</v>
      </c>
      <c r="EI90" s="679">
        <v>8039</v>
      </c>
      <c r="EJ90" s="679">
        <v>8039</v>
      </c>
      <c r="EK90" s="679">
        <v>8039</v>
      </c>
      <c r="EL90" s="680"/>
      <c r="EM90" s="679">
        <v>0</v>
      </c>
      <c r="EN90" s="679">
        <v>0</v>
      </c>
      <c r="EO90" s="679">
        <v>0</v>
      </c>
      <c r="EP90" s="679">
        <v>0</v>
      </c>
      <c r="EQ90" s="679">
        <v>0</v>
      </c>
      <c r="ER90" s="679">
        <v>0</v>
      </c>
      <c r="ES90" s="679">
        <v>0</v>
      </c>
      <c r="ET90" s="679">
        <v>0</v>
      </c>
      <c r="EU90" s="679">
        <v>0</v>
      </c>
      <c r="EV90" s="679">
        <v>0</v>
      </c>
      <c r="EW90" s="679">
        <v>0</v>
      </c>
      <c r="EX90" s="679">
        <v>0</v>
      </c>
      <c r="EY90" s="679">
        <v>0</v>
      </c>
      <c r="EZ90" s="679">
        <v>0</v>
      </c>
      <c r="FA90" s="679">
        <v>0</v>
      </c>
      <c r="FB90" s="679">
        <v>0</v>
      </c>
      <c r="FC90" s="679">
        <v>0</v>
      </c>
      <c r="FD90" s="679">
        <v>0</v>
      </c>
      <c r="FE90" s="679">
        <v>0</v>
      </c>
      <c r="FF90" s="679">
        <v>0</v>
      </c>
      <c r="FG90" s="679">
        <v>0</v>
      </c>
      <c r="FH90" s="679">
        <v>0</v>
      </c>
      <c r="FI90" s="679">
        <v>0</v>
      </c>
      <c r="FJ90" s="679">
        <v>0</v>
      </c>
      <c r="FK90" s="679">
        <v>0</v>
      </c>
      <c r="FL90" s="679">
        <v>0</v>
      </c>
      <c r="FM90" s="679">
        <v>0</v>
      </c>
      <c r="FN90" s="679">
        <v>0</v>
      </c>
      <c r="FO90" s="679">
        <v>0</v>
      </c>
      <c r="FP90" s="679">
        <v>0</v>
      </c>
    </row>
    <row r="91" spans="1:172" s="687" customFormat="1" x14ac:dyDescent="0.2">
      <c r="A91" s="687">
        <v>88</v>
      </c>
      <c r="B91" s="687" t="s">
        <v>409</v>
      </c>
      <c r="C91" s="687" t="s">
        <v>311</v>
      </c>
      <c r="D91" s="694">
        <v>41282</v>
      </c>
      <c r="E91" s="687">
        <v>0</v>
      </c>
      <c r="F91" s="687">
        <v>11</v>
      </c>
      <c r="G91" s="693">
        <v>90</v>
      </c>
      <c r="H91" s="690">
        <v>1.2E-2</v>
      </c>
      <c r="I91" s="687">
        <v>20</v>
      </c>
      <c r="J91" s="687">
        <v>1.0920000000000001</v>
      </c>
      <c r="K91" s="687">
        <v>1.2350000000000001</v>
      </c>
      <c r="L91" s="692">
        <v>-5.0000000000000001E-3</v>
      </c>
      <c r="M91" s="687">
        <v>9</v>
      </c>
      <c r="N91" s="687">
        <v>1970</v>
      </c>
      <c r="O91" s="691">
        <v>0.21250000000000002</v>
      </c>
      <c r="P91" s="689">
        <v>0.53489292403908095</v>
      </c>
      <c r="Q91" s="690">
        <v>1.6624987435797114E-2</v>
      </c>
      <c r="R91" s="690">
        <v>0.16705409967213777</v>
      </c>
      <c r="S91" s="689">
        <v>0</v>
      </c>
      <c r="T91" s="689">
        <v>0</v>
      </c>
      <c r="U91" s="689">
        <v>0</v>
      </c>
      <c r="V91" s="689">
        <v>0</v>
      </c>
      <c r="W91" s="689">
        <v>0</v>
      </c>
      <c r="X91" s="689">
        <v>0</v>
      </c>
      <c r="Y91" s="689">
        <v>0</v>
      </c>
      <c r="Z91" s="689">
        <v>0.89</v>
      </c>
      <c r="AA91" s="689">
        <v>0.89</v>
      </c>
      <c r="AB91" s="689">
        <v>0.89</v>
      </c>
      <c r="AC91" s="689">
        <v>0.89</v>
      </c>
      <c r="AD91" s="689">
        <v>0.89</v>
      </c>
      <c r="AE91" s="689">
        <v>0.89</v>
      </c>
      <c r="AF91" s="689">
        <v>0.89</v>
      </c>
      <c r="AG91" s="689">
        <v>0.89</v>
      </c>
      <c r="AH91" s="689">
        <v>0.89</v>
      </c>
      <c r="AI91" s="689">
        <v>0.89</v>
      </c>
      <c r="AJ91" s="689">
        <v>0.89</v>
      </c>
      <c r="AK91" s="689">
        <v>0.89</v>
      </c>
      <c r="AL91" s="689">
        <v>0.89</v>
      </c>
      <c r="AM91" s="689">
        <v>0.89</v>
      </c>
      <c r="AN91" s="689">
        <v>0.89</v>
      </c>
      <c r="AO91" s="689">
        <v>0.89</v>
      </c>
      <c r="AP91" s="689">
        <v>0.89</v>
      </c>
      <c r="AQ91" s="689">
        <v>0.89</v>
      </c>
      <c r="AR91" s="689">
        <v>0.89</v>
      </c>
      <c r="AS91" s="689">
        <v>0.89</v>
      </c>
      <c r="AT91" s="689">
        <v>0.89</v>
      </c>
      <c r="AU91" s="689">
        <v>0.89</v>
      </c>
      <c r="AV91" s="689">
        <v>0.89</v>
      </c>
      <c r="AW91" s="689"/>
      <c r="AX91" s="689">
        <v>0</v>
      </c>
      <c r="AY91" s="689">
        <v>0</v>
      </c>
      <c r="AZ91" s="689">
        <v>0</v>
      </c>
      <c r="BA91" s="689">
        <v>0</v>
      </c>
      <c r="BB91" s="689">
        <v>0</v>
      </c>
      <c r="BC91" s="689">
        <v>0</v>
      </c>
      <c r="BD91" s="689">
        <v>0</v>
      </c>
      <c r="BE91" s="689">
        <v>0.89</v>
      </c>
      <c r="BF91" s="689">
        <v>0.89</v>
      </c>
      <c r="BG91" s="689">
        <v>0.89</v>
      </c>
      <c r="BH91" s="689">
        <v>0.89</v>
      </c>
      <c r="BI91" s="689">
        <v>0.89</v>
      </c>
      <c r="BJ91" s="689">
        <v>0.89</v>
      </c>
      <c r="BK91" s="689">
        <v>0.89</v>
      </c>
      <c r="BL91" s="689">
        <v>0.89</v>
      </c>
      <c r="BM91" s="689">
        <v>0.89</v>
      </c>
      <c r="BN91" s="689">
        <v>0.89</v>
      </c>
      <c r="BO91" s="689">
        <v>0.89</v>
      </c>
      <c r="BP91" s="689">
        <v>0.89</v>
      </c>
      <c r="BQ91" s="689">
        <v>0.89</v>
      </c>
      <c r="BR91" s="689">
        <v>0.89</v>
      </c>
      <c r="BS91" s="689">
        <v>0.89</v>
      </c>
      <c r="BT91" s="689">
        <v>0.89</v>
      </c>
      <c r="BU91" s="689">
        <v>0.89</v>
      </c>
      <c r="BV91" s="689">
        <v>0.89</v>
      </c>
      <c r="BW91" s="689">
        <v>0.89</v>
      </c>
      <c r="BX91" s="689">
        <v>0.89</v>
      </c>
      <c r="BY91" s="689">
        <v>0.89</v>
      </c>
      <c r="BZ91" s="689">
        <v>0.89</v>
      </c>
      <c r="CA91" s="689">
        <v>0.89</v>
      </c>
      <c r="CB91" s="689"/>
      <c r="CC91" s="689">
        <v>0</v>
      </c>
      <c r="CD91" s="689">
        <v>0</v>
      </c>
      <c r="CE91" s="689">
        <v>0</v>
      </c>
      <c r="CF91" s="689">
        <v>0</v>
      </c>
      <c r="CG91" s="689">
        <v>0</v>
      </c>
      <c r="CH91" s="689">
        <v>0</v>
      </c>
      <c r="CI91" s="689">
        <v>0</v>
      </c>
      <c r="CJ91" s="689">
        <v>0.89</v>
      </c>
      <c r="CK91" s="689">
        <v>0.89</v>
      </c>
      <c r="CL91" s="689">
        <v>0.89</v>
      </c>
      <c r="CM91" s="689">
        <v>0.89</v>
      </c>
      <c r="CN91" s="689">
        <v>0.89</v>
      </c>
      <c r="CO91" s="689">
        <v>0.89</v>
      </c>
      <c r="CP91" s="689">
        <v>0.89</v>
      </c>
      <c r="CQ91" s="689">
        <v>0.89</v>
      </c>
      <c r="CR91" s="689">
        <v>0.89</v>
      </c>
      <c r="CS91" s="689">
        <v>0.89</v>
      </c>
      <c r="CT91" s="689">
        <v>0.89</v>
      </c>
      <c r="CU91" s="689">
        <v>0.89</v>
      </c>
      <c r="CV91" s="689">
        <v>0.89</v>
      </c>
      <c r="CW91" s="689">
        <v>0.89</v>
      </c>
      <c r="CX91" s="689">
        <v>0.89</v>
      </c>
      <c r="CY91" s="689">
        <v>0.89</v>
      </c>
      <c r="CZ91" s="689">
        <v>0.89</v>
      </c>
      <c r="DA91" s="689">
        <v>0.89</v>
      </c>
      <c r="DB91" s="689">
        <v>0.89</v>
      </c>
      <c r="DC91" s="689">
        <v>0.89</v>
      </c>
      <c r="DD91" s="689">
        <v>0.89</v>
      </c>
      <c r="DE91" s="689">
        <v>0.89</v>
      </c>
      <c r="DF91" s="689">
        <v>0.89</v>
      </c>
      <c r="DG91" s="689"/>
      <c r="DH91" s="688">
        <v>0</v>
      </c>
      <c r="DI91" s="688">
        <v>0</v>
      </c>
      <c r="DJ91" s="688">
        <v>0</v>
      </c>
      <c r="DK91" s="688">
        <v>0</v>
      </c>
      <c r="DL91" s="688">
        <v>0</v>
      </c>
      <c r="DM91" s="688">
        <v>0</v>
      </c>
      <c r="DN91" s="688">
        <v>0</v>
      </c>
      <c r="DO91" s="688">
        <v>40779</v>
      </c>
      <c r="DP91" s="688">
        <v>40779</v>
      </c>
      <c r="DQ91" s="688">
        <v>40779</v>
      </c>
      <c r="DR91" s="688">
        <v>40779</v>
      </c>
      <c r="DS91" s="688">
        <v>40779</v>
      </c>
      <c r="DT91" s="688">
        <v>40779</v>
      </c>
      <c r="DU91" s="688">
        <v>40779</v>
      </c>
      <c r="DV91" s="688">
        <v>40779</v>
      </c>
      <c r="DW91" s="688">
        <v>40779</v>
      </c>
      <c r="DX91" s="688">
        <v>40779</v>
      </c>
      <c r="DY91" s="688">
        <v>40779</v>
      </c>
      <c r="DZ91" s="688">
        <v>40779</v>
      </c>
      <c r="EA91" s="688">
        <v>40779</v>
      </c>
      <c r="EB91" s="688">
        <v>40779</v>
      </c>
      <c r="EC91" s="688">
        <v>40779</v>
      </c>
      <c r="ED91" s="688">
        <v>40779</v>
      </c>
      <c r="EE91" s="688">
        <v>40779</v>
      </c>
      <c r="EF91" s="688">
        <v>40779</v>
      </c>
      <c r="EG91" s="688">
        <v>40779</v>
      </c>
      <c r="EH91" s="688">
        <v>40779</v>
      </c>
      <c r="EI91" s="688">
        <v>40779</v>
      </c>
      <c r="EJ91" s="688">
        <v>40779</v>
      </c>
      <c r="EK91" s="688">
        <v>40779</v>
      </c>
      <c r="EL91" s="689"/>
      <c r="EM91" s="688">
        <v>0</v>
      </c>
      <c r="EN91" s="688">
        <v>0</v>
      </c>
      <c r="EO91" s="688">
        <v>0</v>
      </c>
      <c r="EP91" s="688">
        <v>0</v>
      </c>
      <c r="EQ91" s="688">
        <v>0</v>
      </c>
      <c r="ER91" s="688">
        <v>0</v>
      </c>
      <c r="ES91" s="688">
        <v>0</v>
      </c>
      <c r="ET91" s="688">
        <v>0</v>
      </c>
      <c r="EU91" s="688">
        <v>0</v>
      </c>
      <c r="EV91" s="688">
        <v>0</v>
      </c>
      <c r="EW91" s="688">
        <v>0</v>
      </c>
      <c r="EX91" s="688">
        <v>0</v>
      </c>
      <c r="EY91" s="688">
        <v>0</v>
      </c>
      <c r="EZ91" s="688">
        <v>0</v>
      </c>
      <c r="FA91" s="688">
        <v>0</v>
      </c>
      <c r="FB91" s="688">
        <v>0</v>
      </c>
      <c r="FC91" s="688">
        <v>0</v>
      </c>
      <c r="FD91" s="688">
        <v>0</v>
      </c>
      <c r="FE91" s="688">
        <v>0</v>
      </c>
      <c r="FF91" s="688">
        <v>0</v>
      </c>
      <c r="FG91" s="688">
        <v>0</v>
      </c>
      <c r="FH91" s="688">
        <v>0</v>
      </c>
      <c r="FI91" s="688">
        <v>0</v>
      </c>
      <c r="FJ91" s="688">
        <v>0</v>
      </c>
      <c r="FK91" s="688">
        <v>0</v>
      </c>
      <c r="FL91" s="688">
        <v>0</v>
      </c>
      <c r="FM91" s="688">
        <v>0</v>
      </c>
      <c r="FN91" s="688">
        <v>0</v>
      </c>
      <c r="FO91" s="688">
        <v>0</v>
      </c>
      <c r="FP91" s="688">
        <v>0</v>
      </c>
    </row>
    <row r="92" spans="1:172" s="687" customFormat="1" x14ac:dyDescent="0.2">
      <c r="A92" s="687">
        <v>89</v>
      </c>
      <c r="B92" s="687" t="s">
        <v>410</v>
      </c>
      <c r="C92" s="687" t="s">
        <v>312</v>
      </c>
      <c r="D92" s="694">
        <v>41380</v>
      </c>
      <c r="E92" s="687">
        <v>0</v>
      </c>
      <c r="F92" s="687">
        <v>10</v>
      </c>
      <c r="G92" s="693">
        <v>0</v>
      </c>
      <c r="H92" s="690">
        <v>0</v>
      </c>
      <c r="I92" s="687">
        <v>18</v>
      </c>
      <c r="J92" s="687">
        <v>1</v>
      </c>
      <c r="K92" s="687">
        <v>1</v>
      </c>
      <c r="L92" s="692">
        <v>0</v>
      </c>
      <c r="M92" s="687">
        <v>9</v>
      </c>
      <c r="N92" s="687">
        <v>1895</v>
      </c>
      <c r="O92" s="691">
        <v>4.7500000000000001E-2</v>
      </c>
      <c r="P92" s="689">
        <v>0.7</v>
      </c>
      <c r="Q92" s="690">
        <v>0.01</v>
      </c>
      <c r="R92" s="690">
        <v>1E-3</v>
      </c>
      <c r="S92" s="689">
        <v>0</v>
      </c>
      <c r="T92" s="689">
        <v>0</v>
      </c>
      <c r="U92" s="689">
        <v>0</v>
      </c>
      <c r="V92" s="689">
        <v>0</v>
      </c>
      <c r="W92" s="689">
        <v>0</v>
      </c>
      <c r="X92" s="689">
        <v>0</v>
      </c>
      <c r="Y92" s="689">
        <v>0</v>
      </c>
      <c r="Z92" s="689">
        <v>0.95</v>
      </c>
      <c r="AA92" s="689">
        <v>0.95</v>
      </c>
      <c r="AB92" s="689">
        <v>0.95</v>
      </c>
      <c r="AC92" s="689">
        <v>0.95</v>
      </c>
      <c r="AD92" s="689">
        <v>0.95</v>
      </c>
      <c r="AE92" s="689">
        <v>0.95</v>
      </c>
      <c r="AF92" s="689">
        <v>0.95</v>
      </c>
      <c r="AG92" s="689">
        <v>0.95</v>
      </c>
      <c r="AH92" s="689">
        <v>0.95</v>
      </c>
      <c r="AI92" s="689">
        <v>0.95</v>
      </c>
      <c r="AJ92" s="689">
        <v>0.95</v>
      </c>
      <c r="AK92" s="689">
        <v>0.95</v>
      </c>
      <c r="AL92" s="689">
        <v>0.95</v>
      </c>
      <c r="AM92" s="689">
        <v>0.95</v>
      </c>
      <c r="AN92" s="689">
        <v>0.95</v>
      </c>
      <c r="AO92" s="689">
        <v>0.95</v>
      </c>
      <c r="AP92" s="689">
        <v>0.95</v>
      </c>
      <c r="AQ92" s="689">
        <v>0.95</v>
      </c>
      <c r="AR92" s="689">
        <v>0.95</v>
      </c>
      <c r="AS92" s="689">
        <v>0.95</v>
      </c>
      <c r="AT92" s="689">
        <v>0.95</v>
      </c>
      <c r="AU92" s="689">
        <v>0.95</v>
      </c>
      <c r="AV92" s="689">
        <v>0.95</v>
      </c>
      <c r="AW92" s="689"/>
      <c r="AX92" s="689">
        <v>0</v>
      </c>
      <c r="AY92" s="689">
        <v>0</v>
      </c>
      <c r="AZ92" s="689">
        <v>0</v>
      </c>
      <c r="BA92" s="689">
        <v>0</v>
      </c>
      <c r="BB92" s="689">
        <v>0</v>
      </c>
      <c r="BC92" s="689">
        <v>0</v>
      </c>
      <c r="BD92" s="689">
        <v>0</v>
      </c>
      <c r="BE92" s="689">
        <v>0.95</v>
      </c>
      <c r="BF92" s="689">
        <v>0.95</v>
      </c>
      <c r="BG92" s="689">
        <v>0.95</v>
      </c>
      <c r="BH92" s="689">
        <v>0.95</v>
      </c>
      <c r="BI92" s="689">
        <v>0.95</v>
      </c>
      <c r="BJ92" s="689">
        <v>0.95</v>
      </c>
      <c r="BK92" s="689">
        <v>0.95</v>
      </c>
      <c r="BL92" s="689">
        <v>0.95</v>
      </c>
      <c r="BM92" s="689">
        <v>0.95</v>
      </c>
      <c r="BN92" s="689">
        <v>0.95</v>
      </c>
      <c r="BO92" s="689">
        <v>0.95</v>
      </c>
      <c r="BP92" s="689">
        <v>0.95</v>
      </c>
      <c r="BQ92" s="689">
        <v>0.95</v>
      </c>
      <c r="BR92" s="689">
        <v>0.95</v>
      </c>
      <c r="BS92" s="689">
        <v>0.95</v>
      </c>
      <c r="BT92" s="689">
        <v>0.95</v>
      </c>
      <c r="BU92" s="689">
        <v>0.95</v>
      </c>
      <c r="BV92" s="689">
        <v>0.95</v>
      </c>
      <c r="BW92" s="689">
        <v>0.95</v>
      </c>
      <c r="BX92" s="689">
        <v>0.95</v>
      </c>
      <c r="BY92" s="689">
        <v>0.95</v>
      </c>
      <c r="BZ92" s="689">
        <v>0.95</v>
      </c>
      <c r="CA92" s="689">
        <v>0.95</v>
      </c>
      <c r="CB92" s="689"/>
      <c r="CC92" s="689">
        <v>0</v>
      </c>
      <c r="CD92" s="689">
        <v>0</v>
      </c>
      <c r="CE92" s="689">
        <v>0</v>
      </c>
      <c r="CF92" s="689">
        <v>0</v>
      </c>
      <c r="CG92" s="689">
        <v>0</v>
      </c>
      <c r="CH92" s="689">
        <v>0</v>
      </c>
      <c r="CI92" s="689">
        <v>0</v>
      </c>
      <c r="CJ92" s="689">
        <v>0.95</v>
      </c>
      <c r="CK92" s="689">
        <v>0.95</v>
      </c>
      <c r="CL92" s="689">
        <v>0.95</v>
      </c>
      <c r="CM92" s="689">
        <v>0.95</v>
      </c>
      <c r="CN92" s="689">
        <v>0.95</v>
      </c>
      <c r="CO92" s="689">
        <v>0.95</v>
      </c>
      <c r="CP92" s="689">
        <v>0.95</v>
      </c>
      <c r="CQ92" s="689">
        <v>0.95</v>
      </c>
      <c r="CR92" s="689">
        <v>0.95</v>
      </c>
      <c r="CS92" s="689">
        <v>0.95</v>
      </c>
      <c r="CT92" s="689">
        <v>0.95</v>
      </c>
      <c r="CU92" s="689">
        <v>0.95</v>
      </c>
      <c r="CV92" s="689">
        <v>0.95</v>
      </c>
      <c r="CW92" s="689">
        <v>0.95</v>
      </c>
      <c r="CX92" s="689">
        <v>0.95</v>
      </c>
      <c r="CY92" s="689">
        <v>0.95</v>
      </c>
      <c r="CZ92" s="689">
        <v>0.95</v>
      </c>
      <c r="DA92" s="689">
        <v>0.95</v>
      </c>
      <c r="DB92" s="689">
        <v>0.95</v>
      </c>
      <c r="DC92" s="689">
        <v>0.95</v>
      </c>
      <c r="DD92" s="689">
        <v>0.95</v>
      </c>
      <c r="DE92" s="689">
        <v>0.95</v>
      </c>
      <c r="DF92" s="689">
        <v>0.95</v>
      </c>
      <c r="DG92" s="689"/>
      <c r="DH92" s="688">
        <v>0</v>
      </c>
      <c r="DI92" s="688">
        <v>0</v>
      </c>
      <c r="DJ92" s="688">
        <v>0</v>
      </c>
      <c r="DK92" s="688">
        <v>0</v>
      </c>
      <c r="DL92" s="688">
        <v>0</v>
      </c>
      <c r="DM92" s="688">
        <v>0</v>
      </c>
      <c r="DN92" s="688">
        <v>0</v>
      </c>
      <c r="DO92" s="688">
        <v>16246</v>
      </c>
      <c r="DP92" s="688">
        <v>16246</v>
      </c>
      <c r="DQ92" s="688">
        <v>16246</v>
      </c>
      <c r="DR92" s="688">
        <v>16246</v>
      </c>
      <c r="DS92" s="688">
        <v>16246</v>
      </c>
      <c r="DT92" s="688">
        <v>16246</v>
      </c>
      <c r="DU92" s="688">
        <v>16246</v>
      </c>
      <c r="DV92" s="688">
        <v>16246</v>
      </c>
      <c r="DW92" s="688">
        <v>16246</v>
      </c>
      <c r="DX92" s="688">
        <v>16246</v>
      </c>
      <c r="DY92" s="688">
        <v>16246</v>
      </c>
      <c r="DZ92" s="688">
        <v>16246</v>
      </c>
      <c r="EA92" s="688">
        <v>16246</v>
      </c>
      <c r="EB92" s="688">
        <v>16246</v>
      </c>
      <c r="EC92" s="688">
        <v>16246</v>
      </c>
      <c r="ED92" s="688">
        <v>16246</v>
      </c>
      <c r="EE92" s="688">
        <v>16246</v>
      </c>
      <c r="EF92" s="688">
        <v>16246</v>
      </c>
      <c r="EG92" s="688">
        <v>16246</v>
      </c>
      <c r="EH92" s="688">
        <v>16246</v>
      </c>
      <c r="EI92" s="688">
        <v>16246</v>
      </c>
      <c r="EJ92" s="688">
        <v>16246</v>
      </c>
      <c r="EK92" s="688">
        <v>16246</v>
      </c>
      <c r="EL92" s="689"/>
      <c r="EM92" s="688">
        <v>0</v>
      </c>
      <c r="EN92" s="688">
        <v>0</v>
      </c>
      <c r="EO92" s="688">
        <v>0</v>
      </c>
      <c r="EP92" s="688">
        <v>0</v>
      </c>
      <c r="EQ92" s="688">
        <v>0</v>
      </c>
      <c r="ER92" s="688">
        <v>0</v>
      </c>
      <c r="ES92" s="688">
        <v>0</v>
      </c>
      <c r="ET92" s="688">
        <v>0</v>
      </c>
      <c r="EU92" s="688">
        <v>0</v>
      </c>
      <c r="EV92" s="688">
        <v>0</v>
      </c>
      <c r="EW92" s="688">
        <v>0</v>
      </c>
      <c r="EX92" s="688">
        <v>0</v>
      </c>
      <c r="EY92" s="688">
        <v>0</v>
      </c>
      <c r="EZ92" s="688">
        <v>0</v>
      </c>
      <c r="FA92" s="688">
        <v>0</v>
      </c>
      <c r="FB92" s="688">
        <v>0</v>
      </c>
      <c r="FC92" s="688">
        <v>0</v>
      </c>
      <c r="FD92" s="688">
        <v>0</v>
      </c>
      <c r="FE92" s="688">
        <v>0</v>
      </c>
      <c r="FF92" s="688">
        <v>0</v>
      </c>
      <c r="FG92" s="688">
        <v>0</v>
      </c>
      <c r="FH92" s="688">
        <v>0</v>
      </c>
      <c r="FI92" s="688">
        <v>0</v>
      </c>
      <c r="FJ92" s="688">
        <v>0</v>
      </c>
      <c r="FK92" s="688">
        <v>0</v>
      </c>
      <c r="FL92" s="688">
        <v>0</v>
      </c>
      <c r="FM92" s="688">
        <v>0</v>
      </c>
      <c r="FN92" s="688">
        <v>0</v>
      </c>
      <c r="FO92" s="688">
        <v>0</v>
      </c>
      <c r="FP92" s="688">
        <v>0</v>
      </c>
    </row>
    <row r="93" spans="1:172" s="687" customFormat="1" x14ac:dyDescent="0.2">
      <c r="A93" s="687">
        <v>90</v>
      </c>
      <c r="B93" s="687" t="s">
        <v>411</v>
      </c>
      <c r="C93" s="687" t="s">
        <v>313</v>
      </c>
      <c r="D93" s="694">
        <v>41380</v>
      </c>
      <c r="E93" s="687">
        <v>0</v>
      </c>
      <c r="F93" s="687">
        <v>15</v>
      </c>
      <c r="G93" s="693">
        <v>0</v>
      </c>
      <c r="H93" s="690">
        <v>0</v>
      </c>
      <c r="I93" s="687">
        <v>13</v>
      </c>
      <c r="J93" s="687">
        <v>1</v>
      </c>
      <c r="K93" s="687">
        <v>1</v>
      </c>
      <c r="L93" s="692">
        <v>0</v>
      </c>
      <c r="M93" s="687">
        <v>9</v>
      </c>
      <c r="N93" s="687">
        <v>1950</v>
      </c>
      <c r="O93" s="691">
        <v>0.08</v>
      </c>
      <c r="P93" s="689">
        <v>0.58442414890814998</v>
      </c>
      <c r="Q93" s="690">
        <v>6.4888385472538654E-2</v>
      </c>
      <c r="R93" s="690">
        <v>0.16810838308466974</v>
      </c>
      <c r="S93" s="689">
        <v>0</v>
      </c>
      <c r="T93" s="689">
        <v>0</v>
      </c>
      <c r="U93" s="689">
        <v>0</v>
      </c>
      <c r="V93" s="689">
        <v>0</v>
      </c>
      <c r="W93" s="689">
        <v>0</v>
      </c>
      <c r="X93" s="689">
        <v>0</v>
      </c>
      <c r="Y93" s="689">
        <v>0</v>
      </c>
      <c r="Z93" s="689">
        <v>0.95</v>
      </c>
      <c r="AA93" s="689">
        <v>0.95</v>
      </c>
      <c r="AB93" s="689">
        <v>0.95</v>
      </c>
      <c r="AC93" s="689">
        <v>0.95</v>
      </c>
      <c r="AD93" s="689">
        <v>0.95</v>
      </c>
      <c r="AE93" s="689">
        <v>0.95</v>
      </c>
      <c r="AF93" s="689">
        <v>0.95</v>
      </c>
      <c r="AG93" s="689">
        <v>0.95</v>
      </c>
      <c r="AH93" s="689">
        <v>0.95</v>
      </c>
      <c r="AI93" s="689">
        <v>0.95</v>
      </c>
      <c r="AJ93" s="689">
        <v>0.95</v>
      </c>
      <c r="AK93" s="689">
        <v>0.95</v>
      </c>
      <c r="AL93" s="689">
        <v>0.95</v>
      </c>
      <c r="AM93" s="689">
        <v>0.95</v>
      </c>
      <c r="AN93" s="689">
        <v>0.95</v>
      </c>
      <c r="AO93" s="689">
        <v>0.95</v>
      </c>
      <c r="AP93" s="689">
        <v>0.95</v>
      </c>
      <c r="AQ93" s="689">
        <v>0.95</v>
      </c>
      <c r="AR93" s="689">
        <v>0.95</v>
      </c>
      <c r="AS93" s="689">
        <v>0.95</v>
      </c>
      <c r="AT93" s="689">
        <v>0.95</v>
      </c>
      <c r="AU93" s="689">
        <v>0.95</v>
      </c>
      <c r="AV93" s="689">
        <v>0.95</v>
      </c>
      <c r="AW93" s="689"/>
      <c r="AX93" s="689">
        <v>0</v>
      </c>
      <c r="AY93" s="689">
        <v>0</v>
      </c>
      <c r="AZ93" s="689">
        <v>0</v>
      </c>
      <c r="BA93" s="689">
        <v>0</v>
      </c>
      <c r="BB93" s="689">
        <v>0</v>
      </c>
      <c r="BC93" s="689">
        <v>0</v>
      </c>
      <c r="BD93" s="689">
        <v>0</v>
      </c>
      <c r="BE93" s="689">
        <v>0.95</v>
      </c>
      <c r="BF93" s="689">
        <v>0.95</v>
      </c>
      <c r="BG93" s="689">
        <v>0.95</v>
      </c>
      <c r="BH93" s="689">
        <v>0.95</v>
      </c>
      <c r="BI93" s="689">
        <v>0.95</v>
      </c>
      <c r="BJ93" s="689">
        <v>0.95</v>
      </c>
      <c r="BK93" s="689">
        <v>0.95</v>
      </c>
      <c r="BL93" s="689">
        <v>0.95</v>
      </c>
      <c r="BM93" s="689">
        <v>0.95</v>
      </c>
      <c r="BN93" s="689">
        <v>0.95</v>
      </c>
      <c r="BO93" s="689">
        <v>0.95</v>
      </c>
      <c r="BP93" s="689">
        <v>0.95</v>
      </c>
      <c r="BQ93" s="689">
        <v>0.95</v>
      </c>
      <c r="BR93" s="689">
        <v>0.95</v>
      </c>
      <c r="BS93" s="689">
        <v>0.95</v>
      </c>
      <c r="BT93" s="689">
        <v>0.95</v>
      </c>
      <c r="BU93" s="689">
        <v>0.95</v>
      </c>
      <c r="BV93" s="689">
        <v>0.95</v>
      </c>
      <c r="BW93" s="689">
        <v>0.95</v>
      </c>
      <c r="BX93" s="689">
        <v>0.95</v>
      </c>
      <c r="BY93" s="689">
        <v>0.95</v>
      </c>
      <c r="BZ93" s="689">
        <v>0.95</v>
      </c>
      <c r="CA93" s="689">
        <v>0.95</v>
      </c>
      <c r="CB93" s="689"/>
      <c r="CC93" s="689">
        <v>0</v>
      </c>
      <c r="CD93" s="689">
        <v>0</v>
      </c>
      <c r="CE93" s="689">
        <v>0</v>
      </c>
      <c r="CF93" s="689">
        <v>0</v>
      </c>
      <c r="CG93" s="689">
        <v>0</v>
      </c>
      <c r="CH93" s="689">
        <v>0</v>
      </c>
      <c r="CI93" s="689">
        <v>0</v>
      </c>
      <c r="CJ93" s="689">
        <v>0.95</v>
      </c>
      <c r="CK93" s="689">
        <v>0.95</v>
      </c>
      <c r="CL93" s="689">
        <v>0.95</v>
      </c>
      <c r="CM93" s="689">
        <v>0.95</v>
      </c>
      <c r="CN93" s="689">
        <v>0.95</v>
      </c>
      <c r="CO93" s="689">
        <v>0.95</v>
      </c>
      <c r="CP93" s="689">
        <v>0.95</v>
      </c>
      <c r="CQ93" s="689">
        <v>0.95</v>
      </c>
      <c r="CR93" s="689">
        <v>0.95</v>
      </c>
      <c r="CS93" s="689">
        <v>0.95</v>
      </c>
      <c r="CT93" s="689">
        <v>0.95</v>
      </c>
      <c r="CU93" s="689">
        <v>0.95</v>
      </c>
      <c r="CV93" s="689">
        <v>0.95</v>
      </c>
      <c r="CW93" s="689">
        <v>0.95</v>
      </c>
      <c r="CX93" s="689">
        <v>0.95</v>
      </c>
      <c r="CY93" s="689">
        <v>0.95</v>
      </c>
      <c r="CZ93" s="689">
        <v>0.95</v>
      </c>
      <c r="DA93" s="689">
        <v>0.95</v>
      </c>
      <c r="DB93" s="689">
        <v>0.95</v>
      </c>
      <c r="DC93" s="689">
        <v>0.95</v>
      </c>
      <c r="DD93" s="689">
        <v>0.95</v>
      </c>
      <c r="DE93" s="689">
        <v>0.95</v>
      </c>
      <c r="DF93" s="689">
        <v>0.95</v>
      </c>
      <c r="DG93" s="689"/>
      <c r="DH93" s="688">
        <v>0</v>
      </c>
      <c r="DI93" s="688">
        <v>0</v>
      </c>
      <c r="DJ93" s="688">
        <v>0</v>
      </c>
      <c r="DK93" s="688">
        <v>0</v>
      </c>
      <c r="DL93" s="688">
        <v>0</v>
      </c>
      <c r="DM93" s="688">
        <v>0</v>
      </c>
      <c r="DN93" s="688">
        <v>0</v>
      </c>
      <c r="DO93" s="688">
        <v>60610</v>
      </c>
      <c r="DP93" s="688">
        <v>60610</v>
      </c>
      <c r="DQ93" s="688">
        <v>60610</v>
      </c>
      <c r="DR93" s="688">
        <v>60610</v>
      </c>
      <c r="DS93" s="688">
        <v>60610</v>
      </c>
      <c r="DT93" s="688">
        <v>60610</v>
      </c>
      <c r="DU93" s="688">
        <v>60610</v>
      </c>
      <c r="DV93" s="688">
        <v>60610</v>
      </c>
      <c r="DW93" s="688">
        <v>60610</v>
      </c>
      <c r="DX93" s="688">
        <v>60610</v>
      </c>
      <c r="DY93" s="688">
        <v>60610</v>
      </c>
      <c r="DZ93" s="688">
        <v>60610</v>
      </c>
      <c r="EA93" s="688">
        <v>60610</v>
      </c>
      <c r="EB93" s="688">
        <v>60610</v>
      </c>
      <c r="EC93" s="688">
        <v>60610</v>
      </c>
      <c r="ED93" s="688">
        <v>60610</v>
      </c>
      <c r="EE93" s="688">
        <v>60610</v>
      </c>
      <c r="EF93" s="688">
        <v>60610</v>
      </c>
      <c r="EG93" s="688">
        <v>60610</v>
      </c>
      <c r="EH93" s="688">
        <v>60610</v>
      </c>
      <c r="EI93" s="688">
        <v>60610</v>
      </c>
      <c r="EJ93" s="688">
        <v>60610</v>
      </c>
      <c r="EK93" s="688">
        <v>60610</v>
      </c>
      <c r="EL93" s="689"/>
      <c r="EM93" s="688">
        <v>0</v>
      </c>
      <c r="EN93" s="688">
        <v>0</v>
      </c>
      <c r="EO93" s="688">
        <v>0</v>
      </c>
      <c r="EP93" s="688">
        <v>0</v>
      </c>
      <c r="EQ93" s="688">
        <v>0</v>
      </c>
      <c r="ER93" s="688">
        <v>0</v>
      </c>
      <c r="ES93" s="688">
        <v>0</v>
      </c>
      <c r="ET93" s="688">
        <v>0</v>
      </c>
      <c r="EU93" s="688">
        <v>0</v>
      </c>
      <c r="EV93" s="688">
        <v>0</v>
      </c>
      <c r="EW93" s="688">
        <v>0</v>
      </c>
      <c r="EX93" s="688">
        <v>0</v>
      </c>
      <c r="EY93" s="688">
        <v>0</v>
      </c>
      <c r="EZ93" s="688">
        <v>0</v>
      </c>
      <c r="FA93" s="688">
        <v>0</v>
      </c>
      <c r="FB93" s="688">
        <v>0</v>
      </c>
      <c r="FC93" s="688">
        <v>0</v>
      </c>
      <c r="FD93" s="688">
        <v>0</v>
      </c>
      <c r="FE93" s="688">
        <v>0</v>
      </c>
      <c r="FF93" s="688">
        <v>0</v>
      </c>
      <c r="FG93" s="688">
        <v>0</v>
      </c>
      <c r="FH93" s="688">
        <v>0</v>
      </c>
      <c r="FI93" s="688">
        <v>0</v>
      </c>
      <c r="FJ93" s="688">
        <v>0</v>
      </c>
      <c r="FK93" s="688">
        <v>0</v>
      </c>
      <c r="FL93" s="688">
        <v>0</v>
      </c>
      <c r="FM93" s="688">
        <v>0</v>
      </c>
      <c r="FN93" s="688">
        <v>0</v>
      </c>
      <c r="FO93" s="688">
        <v>0</v>
      </c>
      <c r="FP93" s="688">
        <v>0</v>
      </c>
    </row>
    <row r="94" spans="1:172" s="687" customFormat="1" x14ac:dyDescent="0.2">
      <c r="A94" s="687">
        <v>91</v>
      </c>
      <c r="B94" s="687" t="s">
        <v>412</v>
      </c>
      <c r="C94" s="687" t="s">
        <v>314</v>
      </c>
      <c r="D94" s="694">
        <v>41897</v>
      </c>
      <c r="E94" s="687">
        <v>0</v>
      </c>
      <c r="F94" s="687">
        <v>15</v>
      </c>
      <c r="G94" s="693">
        <v>58</v>
      </c>
      <c r="H94" s="690">
        <v>7.0000000000000001E-3</v>
      </c>
      <c r="I94" s="687">
        <v>0</v>
      </c>
      <c r="J94" s="687">
        <v>1.0469999999999999</v>
      </c>
      <c r="K94" s="687">
        <v>1.36</v>
      </c>
      <c r="L94" s="692">
        <v>-2.1000000000000001E-2</v>
      </c>
      <c r="M94" s="687">
        <v>9</v>
      </c>
      <c r="N94" s="687">
        <v>2005</v>
      </c>
      <c r="O94" s="691">
        <v>0.37</v>
      </c>
      <c r="P94" s="689">
        <v>0.43959163279781699</v>
      </c>
      <c r="Q94" s="690">
        <v>1.1037333387454525E-2</v>
      </c>
      <c r="R94" s="690">
        <v>0.24739568898577696</v>
      </c>
      <c r="S94" s="689">
        <v>0</v>
      </c>
      <c r="T94" s="689">
        <v>0</v>
      </c>
      <c r="U94" s="689">
        <v>0</v>
      </c>
      <c r="V94" s="689">
        <v>0</v>
      </c>
      <c r="W94" s="689">
        <v>0</v>
      </c>
      <c r="X94" s="689">
        <v>0</v>
      </c>
      <c r="Y94" s="689">
        <v>0</v>
      </c>
      <c r="Z94" s="689">
        <v>0.89</v>
      </c>
      <c r="AA94" s="689">
        <v>0.95</v>
      </c>
      <c r="AB94" s="689">
        <v>0.95</v>
      </c>
      <c r="AC94" s="689">
        <v>0.95</v>
      </c>
      <c r="AD94" s="689">
        <v>0.95</v>
      </c>
      <c r="AE94" s="689">
        <v>0.95</v>
      </c>
      <c r="AF94" s="689">
        <v>0.95</v>
      </c>
      <c r="AG94" s="689">
        <v>0.95</v>
      </c>
      <c r="AH94" s="689">
        <v>0.95</v>
      </c>
      <c r="AI94" s="689">
        <v>0.95</v>
      </c>
      <c r="AJ94" s="689">
        <v>0.95</v>
      </c>
      <c r="AK94" s="689">
        <v>0.95</v>
      </c>
      <c r="AL94" s="689">
        <v>0.95</v>
      </c>
      <c r="AM94" s="689">
        <v>0.95</v>
      </c>
      <c r="AN94" s="689">
        <v>0.95</v>
      </c>
      <c r="AO94" s="689">
        <v>0.95</v>
      </c>
      <c r="AP94" s="689">
        <v>0.95</v>
      </c>
      <c r="AQ94" s="689">
        <v>0.95</v>
      </c>
      <c r="AR94" s="689">
        <v>0.95</v>
      </c>
      <c r="AS94" s="689">
        <v>0.95</v>
      </c>
      <c r="AT94" s="689">
        <v>0.95</v>
      </c>
      <c r="AU94" s="689">
        <v>0.95</v>
      </c>
      <c r="AV94" s="689">
        <v>0.95</v>
      </c>
      <c r="AW94" s="689"/>
      <c r="AX94" s="689">
        <v>0</v>
      </c>
      <c r="AY94" s="689">
        <v>0</v>
      </c>
      <c r="AZ94" s="689">
        <v>0</v>
      </c>
      <c r="BA94" s="689">
        <v>0</v>
      </c>
      <c r="BB94" s="689">
        <v>0</v>
      </c>
      <c r="BC94" s="689">
        <v>0</v>
      </c>
      <c r="BD94" s="689">
        <v>0</v>
      </c>
      <c r="BE94" s="689">
        <v>0</v>
      </c>
      <c r="BF94" s="689">
        <v>0.95</v>
      </c>
      <c r="BG94" s="689">
        <v>0.95</v>
      </c>
      <c r="BH94" s="689">
        <v>0.95</v>
      </c>
      <c r="BI94" s="689">
        <v>0.95</v>
      </c>
      <c r="BJ94" s="689">
        <v>0.95</v>
      </c>
      <c r="BK94" s="689">
        <v>0.95</v>
      </c>
      <c r="BL94" s="689">
        <v>0.95</v>
      </c>
      <c r="BM94" s="689">
        <v>0.95</v>
      </c>
      <c r="BN94" s="689">
        <v>0.95</v>
      </c>
      <c r="BO94" s="689">
        <v>0.95</v>
      </c>
      <c r="BP94" s="689">
        <v>0.95</v>
      </c>
      <c r="BQ94" s="689">
        <v>0.95</v>
      </c>
      <c r="BR94" s="689">
        <v>0.95</v>
      </c>
      <c r="BS94" s="689">
        <v>0.95</v>
      </c>
      <c r="BT94" s="689">
        <v>0.95</v>
      </c>
      <c r="BU94" s="689">
        <v>0.95</v>
      </c>
      <c r="BV94" s="689">
        <v>0.95</v>
      </c>
      <c r="BW94" s="689">
        <v>0.95</v>
      </c>
      <c r="BX94" s="689">
        <v>0.95</v>
      </c>
      <c r="BY94" s="689">
        <v>0.95</v>
      </c>
      <c r="BZ94" s="689">
        <v>0.95</v>
      </c>
      <c r="CA94" s="689">
        <v>0.95</v>
      </c>
      <c r="CB94" s="689"/>
      <c r="CC94" s="689">
        <v>0</v>
      </c>
      <c r="CD94" s="689">
        <v>0</v>
      </c>
      <c r="CE94" s="689">
        <v>0</v>
      </c>
      <c r="CF94" s="689">
        <v>0</v>
      </c>
      <c r="CG94" s="689">
        <v>0</v>
      </c>
      <c r="CH94" s="689">
        <v>0</v>
      </c>
      <c r="CI94" s="689">
        <v>0</v>
      </c>
      <c r="CJ94" s="689">
        <v>0</v>
      </c>
      <c r="CK94" s="689">
        <v>0.95</v>
      </c>
      <c r="CL94" s="689">
        <v>0.95</v>
      </c>
      <c r="CM94" s="689">
        <v>0.95</v>
      </c>
      <c r="CN94" s="689">
        <v>0.95</v>
      </c>
      <c r="CO94" s="689">
        <v>0.95</v>
      </c>
      <c r="CP94" s="689">
        <v>0.95</v>
      </c>
      <c r="CQ94" s="689">
        <v>0.95</v>
      </c>
      <c r="CR94" s="689">
        <v>0.95</v>
      </c>
      <c r="CS94" s="689">
        <v>0.95</v>
      </c>
      <c r="CT94" s="689">
        <v>0.95</v>
      </c>
      <c r="CU94" s="689">
        <v>0.95</v>
      </c>
      <c r="CV94" s="689">
        <v>0.95</v>
      </c>
      <c r="CW94" s="689">
        <v>0.95</v>
      </c>
      <c r="CX94" s="689">
        <v>0.95</v>
      </c>
      <c r="CY94" s="689">
        <v>0.95</v>
      </c>
      <c r="CZ94" s="689">
        <v>0.95</v>
      </c>
      <c r="DA94" s="689">
        <v>0.95</v>
      </c>
      <c r="DB94" s="689">
        <v>0.95</v>
      </c>
      <c r="DC94" s="689">
        <v>0.95</v>
      </c>
      <c r="DD94" s="689">
        <v>0.95</v>
      </c>
      <c r="DE94" s="689">
        <v>0.95</v>
      </c>
      <c r="DF94" s="689">
        <v>0.95</v>
      </c>
      <c r="DG94" s="689"/>
      <c r="DH94" s="688">
        <v>0</v>
      </c>
      <c r="DI94" s="688">
        <v>0</v>
      </c>
      <c r="DJ94" s="688">
        <v>0</v>
      </c>
      <c r="DK94" s="688">
        <v>0</v>
      </c>
      <c r="DL94" s="688">
        <v>0</v>
      </c>
      <c r="DM94" s="688">
        <v>0</v>
      </c>
      <c r="DN94" s="688">
        <v>0</v>
      </c>
      <c r="DO94" s="688">
        <v>0</v>
      </c>
      <c r="DP94" s="688">
        <v>1328654</v>
      </c>
      <c r="DQ94" s="688">
        <v>1328654</v>
      </c>
      <c r="DR94" s="688">
        <v>1328654</v>
      </c>
      <c r="DS94" s="688">
        <v>1328654</v>
      </c>
      <c r="DT94" s="688">
        <v>1328654</v>
      </c>
      <c r="DU94" s="688">
        <v>1328654</v>
      </c>
      <c r="DV94" s="688">
        <v>1328654</v>
      </c>
      <c r="DW94" s="688">
        <v>1328654</v>
      </c>
      <c r="DX94" s="688">
        <v>1328654</v>
      </c>
      <c r="DY94" s="688">
        <v>1328654</v>
      </c>
      <c r="DZ94" s="688">
        <v>1328654</v>
      </c>
      <c r="EA94" s="688">
        <v>1328654</v>
      </c>
      <c r="EB94" s="688">
        <v>1328654</v>
      </c>
      <c r="EC94" s="688">
        <v>1328654</v>
      </c>
      <c r="ED94" s="688">
        <v>1328654</v>
      </c>
      <c r="EE94" s="688">
        <v>1328654</v>
      </c>
      <c r="EF94" s="688">
        <v>1328654</v>
      </c>
      <c r="EG94" s="688">
        <v>1328654</v>
      </c>
      <c r="EH94" s="688">
        <v>1328654</v>
      </c>
      <c r="EI94" s="688">
        <v>1328654</v>
      </c>
      <c r="EJ94" s="688">
        <v>1328654</v>
      </c>
      <c r="EK94" s="688">
        <v>1328654</v>
      </c>
      <c r="EL94" s="689"/>
      <c r="EM94" s="688">
        <v>0</v>
      </c>
      <c r="EN94" s="688">
        <v>0</v>
      </c>
      <c r="EO94" s="688">
        <v>0</v>
      </c>
      <c r="EP94" s="688">
        <v>0</v>
      </c>
      <c r="EQ94" s="688">
        <v>0</v>
      </c>
      <c r="ER94" s="688">
        <v>0</v>
      </c>
      <c r="ES94" s="688">
        <v>0</v>
      </c>
      <c r="ET94" s="688">
        <v>0</v>
      </c>
      <c r="EU94" s="688">
        <v>0</v>
      </c>
      <c r="EV94" s="688">
        <v>0</v>
      </c>
      <c r="EW94" s="688">
        <v>0</v>
      </c>
      <c r="EX94" s="688">
        <v>0</v>
      </c>
      <c r="EY94" s="688">
        <v>0</v>
      </c>
      <c r="EZ94" s="688">
        <v>0</v>
      </c>
      <c r="FA94" s="688">
        <v>0</v>
      </c>
      <c r="FB94" s="688">
        <v>0</v>
      </c>
      <c r="FC94" s="688">
        <v>0</v>
      </c>
      <c r="FD94" s="688">
        <v>0</v>
      </c>
      <c r="FE94" s="688">
        <v>0</v>
      </c>
      <c r="FF94" s="688">
        <v>0</v>
      </c>
      <c r="FG94" s="688">
        <v>0</v>
      </c>
      <c r="FH94" s="688">
        <v>0</v>
      </c>
      <c r="FI94" s="688">
        <v>0</v>
      </c>
      <c r="FJ94" s="688">
        <v>0</v>
      </c>
      <c r="FK94" s="688">
        <v>0</v>
      </c>
      <c r="FL94" s="688">
        <v>0</v>
      </c>
      <c r="FM94" s="688">
        <v>0</v>
      </c>
      <c r="FN94" s="688">
        <v>0</v>
      </c>
      <c r="FO94" s="688">
        <v>0</v>
      </c>
      <c r="FP94" s="688">
        <v>0</v>
      </c>
    </row>
    <row r="95" spans="1:172" s="687" customFormat="1" x14ac:dyDescent="0.2">
      <c r="A95" s="687">
        <v>92</v>
      </c>
      <c r="B95" s="687" t="s">
        <v>413</v>
      </c>
      <c r="C95" s="687" t="s">
        <v>316</v>
      </c>
      <c r="D95" s="694">
        <v>41791</v>
      </c>
      <c r="E95" s="687">
        <v>0</v>
      </c>
      <c r="F95" s="687">
        <v>11</v>
      </c>
      <c r="G95" s="693">
        <v>73</v>
      </c>
      <c r="H95" s="690">
        <v>0.10299999999999999</v>
      </c>
      <c r="I95" s="687">
        <v>0</v>
      </c>
      <c r="J95" s="687">
        <v>1</v>
      </c>
      <c r="K95" s="687">
        <v>1</v>
      </c>
      <c r="L95" s="692">
        <v>0</v>
      </c>
      <c r="M95" s="687">
        <v>9</v>
      </c>
      <c r="N95" s="687">
        <v>2005</v>
      </c>
      <c r="O95" s="691">
        <v>0.24000000000000002</v>
      </c>
      <c r="P95" s="689">
        <v>0.52789848490199198</v>
      </c>
      <c r="Q95" s="690">
        <v>1.8219867558876047E-2</v>
      </c>
      <c r="R95" s="690">
        <v>0.21415951527432606</v>
      </c>
      <c r="S95" s="689">
        <v>0</v>
      </c>
      <c r="T95" s="689">
        <v>0</v>
      </c>
      <c r="U95" s="689">
        <v>0</v>
      </c>
      <c r="V95" s="689">
        <v>0</v>
      </c>
      <c r="W95" s="689">
        <v>0</v>
      </c>
      <c r="X95" s="689">
        <v>0</v>
      </c>
      <c r="Y95" s="689">
        <v>0</v>
      </c>
      <c r="Z95" s="689">
        <v>0.89</v>
      </c>
      <c r="AA95" s="689">
        <v>0.91</v>
      </c>
      <c r="AB95" s="689">
        <v>0.91</v>
      </c>
      <c r="AC95" s="689">
        <v>0.91</v>
      </c>
      <c r="AD95" s="689">
        <v>0.91</v>
      </c>
      <c r="AE95" s="689">
        <v>0.91</v>
      </c>
      <c r="AF95" s="689">
        <v>0.91</v>
      </c>
      <c r="AG95" s="689">
        <v>0.91</v>
      </c>
      <c r="AH95" s="689">
        <v>0.91</v>
      </c>
      <c r="AI95" s="689">
        <v>0.91</v>
      </c>
      <c r="AJ95" s="689">
        <v>0.91</v>
      </c>
      <c r="AK95" s="689">
        <v>0.91</v>
      </c>
      <c r="AL95" s="689">
        <v>0.91</v>
      </c>
      <c r="AM95" s="689">
        <v>0.91</v>
      </c>
      <c r="AN95" s="689">
        <v>0.91</v>
      </c>
      <c r="AO95" s="689">
        <v>0.91</v>
      </c>
      <c r="AP95" s="689">
        <v>0.91</v>
      </c>
      <c r="AQ95" s="689">
        <v>0.91</v>
      </c>
      <c r="AR95" s="689">
        <v>0.91</v>
      </c>
      <c r="AS95" s="689">
        <v>0.91</v>
      </c>
      <c r="AT95" s="689">
        <v>0.91</v>
      </c>
      <c r="AU95" s="689">
        <v>0.91</v>
      </c>
      <c r="AV95" s="689">
        <v>0.91</v>
      </c>
      <c r="AW95" s="689"/>
      <c r="AX95" s="689">
        <v>0</v>
      </c>
      <c r="AY95" s="689">
        <v>0</v>
      </c>
      <c r="AZ95" s="689">
        <v>0</v>
      </c>
      <c r="BA95" s="689">
        <v>0</v>
      </c>
      <c r="BB95" s="689">
        <v>0</v>
      </c>
      <c r="BC95" s="689">
        <v>0</v>
      </c>
      <c r="BD95" s="689">
        <v>0</v>
      </c>
      <c r="BE95" s="689">
        <v>0</v>
      </c>
      <c r="BF95" s="689">
        <v>0.91</v>
      </c>
      <c r="BG95" s="689">
        <v>0.91</v>
      </c>
      <c r="BH95" s="689">
        <v>0.91</v>
      </c>
      <c r="BI95" s="689">
        <v>0.91</v>
      </c>
      <c r="BJ95" s="689">
        <v>0.91</v>
      </c>
      <c r="BK95" s="689">
        <v>0.91</v>
      </c>
      <c r="BL95" s="689">
        <v>0.91</v>
      </c>
      <c r="BM95" s="689">
        <v>0.91</v>
      </c>
      <c r="BN95" s="689">
        <v>0.91</v>
      </c>
      <c r="BO95" s="689">
        <v>0.91</v>
      </c>
      <c r="BP95" s="689">
        <v>0.91</v>
      </c>
      <c r="BQ95" s="689">
        <v>0.91</v>
      </c>
      <c r="BR95" s="689">
        <v>0.91</v>
      </c>
      <c r="BS95" s="689">
        <v>0.91</v>
      </c>
      <c r="BT95" s="689">
        <v>0.91</v>
      </c>
      <c r="BU95" s="689">
        <v>0.91</v>
      </c>
      <c r="BV95" s="689">
        <v>0.91</v>
      </c>
      <c r="BW95" s="689">
        <v>0.91</v>
      </c>
      <c r="BX95" s="689">
        <v>0.91</v>
      </c>
      <c r="BY95" s="689">
        <v>0.91</v>
      </c>
      <c r="BZ95" s="689">
        <v>0.91</v>
      </c>
      <c r="CA95" s="689">
        <v>0.91</v>
      </c>
      <c r="CB95" s="689"/>
      <c r="CC95" s="689">
        <v>0</v>
      </c>
      <c r="CD95" s="689">
        <v>0</v>
      </c>
      <c r="CE95" s="689">
        <v>0</v>
      </c>
      <c r="CF95" s="689">
        <v>0</v>
      </c>
      <c r="CG95" s="689">
        <v>0</v>
      </c>
      <c r="CH95" s="689">
        <v>0</v>
      </c>
      <c r="CI95" s="689">
        <v>0</v>
      </c>
      <c r="CJ95" s="689">
        <v>0.89</v>
      </c>
      <c r="CK95" s="689">
        <v>0.91</v>
      </c>
      <c r="CL95" s="689">
        <v>0.91</v>
      </c>
      <c r="CM95" s="689">
        <v>0.91</v>
      </c>
      <c r="CN95" s="689">
        <v>0.91</v>
      </c>
      <c r="CO95" s="689">
        <v>0.91</v>
      </c>
      <c r="CP95" s="689">
        <v>0.91</v>
      </c>
      <c r="CQ95" s="689">
        <v>0.91</v>
      </c>
      <c r="CR95" s="689">
        <v>0.91</v>
      </c>
      <c r="CS95" s="689">
        <v>0.91</v>
      </c>
      <c r="CT95" s="689">
        <v>0.91</v>
      </c>
      <c r="CU95" s="689">
        <v>0.91</v>
      </c>
      <c r="CV95" s="689">
        <v>0.91</v>
      </c>
      <c r="CW95" s="689">
        <v>0.91</v>
      </c>
      <c r="CX95" s="689">
        <v>0.91</v>
      </c>
      <c r="CY95" s="689">
        <v>0.91</v>
      </c>
      <c r="CZ95" s="689">
        <v>0.91</v>
      </c>
      <c r="DA95" s="689">
        <v>0.91</v>
      </c>
      <c r="DB95" s="689">
        <v>0.91</v>
      </c>
      <c r="DC95" s="689">
        <v>0.91</v>
      </c>
      <c r="DD95" s="689">
        <v>0.91</v>
      </c>
      <c r="DE95" s="689">
        <v>0.91</v>
      </c>
      <c r="DF95" s="689">
        <v>0.91</v>
      </c>
      <c r="DG95" s="689"/>
      <c r="DH95" s="688">
        <v>0</v>
      </c>
      <c r="DI95" s="688">
        <v>0</v>
      </c>
      <c r="DJ95" s="688">
        <v>0</v>
      </c>
      <c r="DK95" s="688">
        <v>0</v>
      </c>
      <c r="DL95" s="688">
        <v>0</v>
      </c>
      <c r="DM95" s="688">
        <v>0</v>
      </c>
      <c r="DN95" s="688">
        <v>0</v>
      </c>
      <c r="DO95" s="688">
        <v>0</v>
      </c>
      <c r="DP95" s="688">
        <v>290397</v>
      </c>
      <c r="DQ95" s="688">
        <v>290397</v>
      </c>
      <c r="DR95" s="688">
        <v>290397</v>
      </c>
      <c r="DS95" s="688">
        <v>290397</v>
      </c>
      <c r="DT95" s="688">
        <v>290397</v>
      </c>
      <c r="DU95" s="688">
        <v>290397</v>
      </c>
      <c r="DV95" s="688">
        <v>290397</v>
      </c>
      <c r="DW95" s="688">
        <v>290397</v>
      </c>
      <c r="DX95" s="688">
        <v>290397</v>
      </c>
      <c r="DY95" s="688">
        <v>290397</v>
      </c>
      <c r="DZ95" s="688">
        <v>290397</v>
      </c>
      <c r="EA95" s="688">
        <v>290397</v>
      </c>
      <c r="EB95" s="688">
        <v>290397</v>
      </c>
      <c r="EC95" s="688">
        <v>290397</v>
      </c>
      <c r="ED95" s="688">
        <v>290397</v>
      </c>
      <c r="EE95" s="688">
        <v>290397</v>
      </c>
      <c r="EF95" s="688">
        <v>290397</v>
      </c>
      <c r="EG95" s="688">
        <v>290397</v>
      </c>
      <c r="EH95" s="688">
        <v>290397</v>
      </c>
      <c r="EI95" s="688">
        <v>290397</v>
      </c>
      <c r="EJ95" s="688">
        <v>290397</v>
      </c>
      <c r="EK95" s="688">
        <v>290397</v>
      </c>
      <c r="EL95" s="689"/>
      <c r="EM95" s="688">
        <v>0</v>
      </c>
      <c r="EN95" s="688">
        <v>0</v>
      </c>
      <c r="EO95" s="688">
        <v>0</v>
      </c>
      <c r="EP95" s="688">
        <v>0</v>
      </c>
      <c r="EQ95" s="688">
        <v>0</v>
      </c>
      <c r="ER95" s="688">
        <v>0</v>
      </c>
      <c r="ES95" s="688">
        <v>0</v>
      </c>
      <c r="ET95" s="688">
        <v>0</v>
      </c>
      <c r="EU95" s="688">
        <v>0</v>
      </c>
      <c r="EV95" s="688">
        <v>0</v>
      </c>
      <c r="EW95" s="688">
        <v>0</v>
      </c>
      <c r="EX95" s="688">
        <v>0</v>
      </c>
      <c r="EY95" s="688">
        <v>0</v>
      </c>
      <c r="EZ95" s="688">
        <v>0</v>
      </c>
      <c r="FA95" s="688">
        <v>0</v>
      </c>
      <c r="FB95" s="688">
        <v>0</v>
      </c>
      <c r="FC95" s="688">
        <v>0</v>
      </c>
      <c r="FD95" s="688">
        <v>0</v>
      </c>
      <c r="FE95" s="688">
        <v>0</v>
      </c>
      <c r="FF95" s="688">
        <v>0</v>
      </c>
      <c r="FG95" s="688">
        <v>0</v>
      </c>
      <c r="FH95" s="688">
        <v>0</v>
      </c>
      <c r="FI95" s="688">
        <v>0</v>
      </c>
      <c r="FJ95" s="688">
        <v>0</v>
      </c>
      <c r="FK95" s="688">
        <v>0</v>
      </c>
      <c r="FL95" s="688">
        <v>0</v>
      </c>
      <c r="FM95" s="688">
        <v>0</v>
      </c>
      <c r="FN95" s="688">
        <v>0</v>
      </c>
      <c r="FO95" s="688">
        <v>0</v>
      </c>
      <c r="FP95" s="688">
        <v>0</v>
      </c>
    </row>
    <row r="96" spans="1:172" s="687" customFormat="1" x14ac:dyDescent="0.2">
      <c r="A96" s="687">
        <v>93</v>
      </c>
      <c r="B96" s="687" t="s">
        <v>414</v>
      </c>
      <c r="C96" s="687" t="s">
        <v>344</v>
      </c>
      <c r="D96" s="694">
        <v>41957</v>
      </c>
      <c r="E96" s="687">
        <v>0</v>
      </c>
      <c r="F96" s="687">
        <v>13</v>
      </c>
      <c r="G96" s="693">
        <v>15.3056</v>
      </c>
      <c r="H96" s="690">
        <v>2.8779000000000001E-3</v>
      </c>
      <c r="I96" s="687">
        <v>0</v>
      </c>
      <c r="J96" s="687">
        <v>1.0920000000000001</v>
      </c>
      <c r="K96" s="687">
        <v>1.2350000000000001</v>
      </c>
      <c r="L96" s="692">
        <v>-5.0000000000000001E-3</v>
      </c>
      <c r="M96" s="687">
        <v>9</v>
      </c>
      <c r="N96" s="687">
        <v>2000</v>
      </c>
      <c r="O96" s="691">
        <v>0.74</v>
      </c>
      <c r="P96" s="689">
        <v>0.51479652591596403</v>
      </c>
      <c r="Q96" s="690">
        <v>1.362608944945708E-2</v>
      </c>
      <c r="R96" s="690">
        <v>0.17267613708236831</v>
      </c>
      <c r="S96" s="689">
        <v>0</v>
      </c>
      <c r="T96" s="689">
        <v>0</v>
      </c>
      <c r="U96" s="689">
        <v>0</v>
      </c>
      <c r="V96" s="689">
        <v>0</v>
      </c>
      <c r="W96" s="689">
        <v>0</v>
      </c>
      <c r="X96" s="689">
        <v>0</v>
      </c>
      <c r="Y96" s="689">
        <v>0</v>
      </c>
      <c r="Z96" s="689">
        <v>0.89</v>
      </c>
      <c r="AA96" s="689">
        <v>0.8</v>
      </c>
      <c r="AB96" s="689">
        <v>0.8</v>
      </c>
      <c r="AC96" s="689">
        <v>0.8</v>
      </c>
      <c r="AD96" s="689">
        <v>0.8</v>
      </c>
      <c r="AE96" s="689">
        <v>0.8</v>
      </c>
      <c r="AF96" s="689">
        <v>0.8</v>
      </c>
      <c r="AG96" s="689">
        <v>0.8</v>
      </c>
      <c r="AH96" s="689">
        <v>0.8</v>
      </c>
      <c r="AI96" s="689">
        <v>0.8</v>
      </c>
      <c r="AJ96" s="689">
        <v>0.8</v>
      </c>
      <c r="AK96" s="689">
        <v>0.8</v>
      </c>
      <c r="AL96" s="689">
        <v>0.8</v>
      </c>
      <c r="AM96" s="689">
        <v>0.8</v>
      </c>
      <c r="AN96" s="689">
        <v>0.8</v>
      </c>
      <c r="AO96" s="689">
        <v>0.8</v>
      </c>
      <c r="AP96" s="689">
        <v>0.8</v>
      </c>
      <c r="AQ96" s="689">
        <v>0.8</v>
      </c>
      <c r="AR96" s="689">
        <v>0.8</v>
      </c>
      <c r="AS96" s="689">
        <v>0.8</v>
      </c>
      <c r="AT96" s="689">
        <v>0.8</v>
      </c>
      <c r="AU96" s="689">
        <v>0.8</v>
      </c>
      <c r="AV96" s="689">
        <v>0.8</v>
      </c>
      <c r="AW96" s="689"/>
      <c r="AX96" s="689">
        <v>0</v>
      </c>
      <c r="AY96" s="689">
        <v>0</v>
      </c>
      <c r="AZ96" s="689">
        <v>0</v>
      </c>
      <c r="BA96" s="689">
        <v>0</v>
      </c>
      <c r="BB96" s="689">
        <v>0</v>
      </c>
      <c r="BC96" s="689">
        <v>0</v>
      </c>
      <c r="BD96" s="689">
        <v>0</v>
      </c>
      <c r="BE96" s="689">
        <v>0</v>
      </c>
      <c r="BF96" s="689">
        <v>0.8</v>
      </c>
      <c r="BG96" s="689">
        <v>0.8</v>
      </c>
      <c r="BH96" s="689">
        <v>0.8</v>
      </c>
      <c r="BI96" s="689">
        <v>0.8</v>
      </c>
      <c r="BJ96" s="689">
        <v>0.8</v>
      </c>
      <c r="BK96" s="689">
        <v>0.8</v>
      </c>
      <c r="BL96" s="689">
        <v>0.8</v>
      </c>
      <c r="BM96" s="689">
        <v>0.8</v>
      </c>
      <c r="BN96" s="689">
        <v>0.8</v>
      </c>
      <c r="BO96" s="689">
        <v>0.8</v>
      </c>
      <c r="BP96" s="689">
        <v>0.8</v>
      </c>
      <c r="BQ96" s="689">
        <v>0.8</v>
      </c>
      <c r="BR96" s="689">
        <v>0.8</v>
      </c>
      <c r="BS96" s="689">
        <v>0.8</v>
      </c>
      <c r="BT96" s="689">
        <v>0.8</v>
      </c>
      <c r="BU96" s="689">
        <v>0.8</v>
      </c>
      <c r="BV96" s="689">
        <v>0.8</v>
      </c>
      <c r="BW96" s="689">
        <v>0.8</v>
      </c>
      <c r="BX96" s="689">
        <v>0.8</v>
      </c>
      <c r="BY96" s="689">
        <v>0.8</v>
      </c>
      <c r="BZ96" s="689">
        <v>0.8</v>
      </c>
      <c r="CA96" s="689">
        <v>0.8</v>
      </c>
      <c r="CB96" s="689"/>
      <c r="CC96" s="689">
        <v>0</v>
      </c>
      <c r="CD96" s="689">
        <v>0</v>
      </c>
      <c r="CE96" s="689">
        <v>0</v>
      </c>
      <c r="CF96" s="689">
        <v>0</v>
      </c>
      <c r="CG96" s="689">
        <v>0</v>
      </c>
      <c r="CH96" s="689">
        <v>0</v>
      </c>
      <c r="CI96" s="689">
        <v>0</v>
      </c>
      <c r="CJ96" s="689">
        <v>0.89</v>
      </c>
      <c r="CK96" s="689">
        <v>0.8</v>
      </c>
      <c r="CL96" s="689">
        <v>0.8</v>
      </c>
      <c r="CM96" s="689">
        <v>0.8</v>
      </c>
      <c r="CN96" s="689">
        <v>0.8</v>
      </c>
      <c r="CO96" s="689">
        <v>0.8</v>
      </c>
      <c r="CP96" s="689">
        <v>0.8</v>
      </c>
      <c r="CQ96" s="689">
        <v>0.8</v>
      </c>
      <c r="CR96" s="689">
        <v>0.8</v>
      </c>
      <c r="CS96" s="689">
        <v>0.8</v>
      </c>
      <c r="CT96" s="689">
        <v>0.8</v>
      </c>
      <c r="CU96" s="689">
        <v>0.8</v>
      </c>
      <c r="CV96" s="689">
        <v>0.8</v>
      </c>
      <c r="CW96" s="689">
        <v>0.8</v>
      </c>
      <c r="CX96" s="689">
        <v>0.8</v>
      </c>
      <c r="CY96" s="689">
        <v>0.8</v>
      </c>
      <c r="CZ96" s="689">
        <v>0.8</v>
      </c>
      <c r="DA96" s="689">
        <v>0.8</v>
      </c>
      <c r="DB96" s="689">
        <v>0.8</v>
      </c>
      <c r="DC96" s="689">
        <v>0.8</v>
      </c>
      <c r="DD96" s="689">
        <v>0.8</v>
      </c>
      <c r="DE96" s="689">
        <v>0.8</v>
      </c>
      <c r="DF96" s="689">
        <v>0.8</v>
      </c>
      <c r="DG96" s="689"/>
      <c r="DH96" s="688">
        <v>0</v>
      </c>
      <c r="DI96" s="688">
        <v>0</v>
      </c>
      <c r="DJ96" s="688">
        <v>0</v>
      </c>
      <c r="DK96" s="688">
        <v>0</v>
      </c>
      <c r="DL96" s="688">
        <v>0</v>
      </c>
      <c r="DM96" s="688">
        <v>0</v>
      </c>
      <c r="DN96" s="688">
        <v>0</v>
      </c>
      <c r="DO96" s="688">
        <v>0</v>
      </c>
      <c r="DP96" s="688">
        <v>1995941</v>
      </c>
      <c r="DQ96" s="688">
        <v>1995941</v>
      </c>
      <c r="DR96" s="688">
        <v>1995941</v>
      </c>
      <c r="DS96" s="688">
        <v>1995941</v>
      </c>
      <c r="DT96" s="688">
        <v>1995941</v>
      </c>
      <c r="DU96" s="688">
        <v>1995941</v>
      </c>
      <c r="DV96" s="688">
        <v>1995941</v>
      </c>
      <c r="DW96" s="688">
        <v>1995941</v>
      </c>
      <c r="DX96" s="688">
        <v>1995941</v>
      </c>
      <c r="DY96" s="688">
        <v>1995941</v>
      </c>
      <c r="DZ96" s="688">
        <v>1995941</v>
      </c>
      <c r="EA96" s="688">
        <v>1995941</v>
      </c>
      <c r="EB96" s="688">
        <v>1995941</v>
      </c>
      <c r="EC96" s="688">
        <v>1995941</v>
      </c>
      <c r="ED96" s="688">
        <v>1995941</v>
      </c>
      <c r="EE96" s="688">
        <v>1995941</v>
      </c>
      <c r="EF96" s="688">
        <v>1995941</v>
      </c>
      <c r="EG96" s="688">
        <v>1995941</v>
      </c>
      <c r="EH96" s="688">
        <v>1995941</v>
      </c>
      <c r="EI96" s="688">
        <v>1995941</v>
      </c>
      <c r="EJ96" s="688">
        <v>1995941</v>
      </c>
      <c r="EK96" s="688">
        <v>1995941</v>
      </c>
      <c r="EL96" s="689"/>
      <c r="EM96" s="688">
        <v>0</v>
      </c>
      <c r="EN96" s="688">
        <v>0</v>
      </c>
      <c r="EO96" s="688">
        <v>0</v>
      </c>
      <c r="EP96" s="688">
        <v>0</v>
      </c>
      <c r="EQ96" s="688">
        <v>0</v>
      </c>
      <c r="ER96" s="688">
        <v>0</v>
      </c>
      <c r="ES96" s="688">
        <v>0</v>
      </c>
      <c r="ET96" s="688">
        <v>0</v>
      </c>
      <c r="EU96" s="688">
        <v>0</v>
      </c>
      <c r="EV96" s="688">
        <v>0</v>
      </c>
      <c r="EW96" s="688">
        <v>0</v>
      </c>
      <c r="EX96" s="688">
        <v>0</v>
      </c>
      <c r="EY96" s="688">
        <v>0</v>
      </c>
      <c r="EZ96" s="688">
        <v>0</v>
      </c>
      <c r="FA96" s="688">
        <v>0</v>
      </c>
      <c r="FB96" s="688">
        <v>0</v>
      </c>
      <c r="FC96" s="688">
        <v>0</v>
      </c>
      <c r="FD96" s="688">
        <v>0</v>
      </c>
      <c r="FE96" s="688">
        <v>0</v>
      </c>
      <c r="FF96" s="688">
        <v>0</v>
      </c>
      <c r="FG96" s="688">
        <v>0</v>
      </c>
      <c r="FH96" s="688">
        <v>0</v>
      </c>
      <c r="FI96" s="688">
        <v>0</v>
      </c>
      <c r="FJ96" s="688">
        <v>0</v>
      </c>
      <c r="FK96" s="688">
        <v>0</v>
      </c>
      <c r="FL96" s="688">
        <v>0</v>
      </c>
      <c r="FM96" s="688">
        <v>0</v>
      </c>
      <c r="FN96" s="688">
        <v>0</v>
      </c>
      <c r="FO96" s="688">
        <v>0</v>
      </c>
      <c r="FP96" s="688">
        <v>0</v>
      </c>
    </row>
    <row r="97" spans="1:172" s="687" customFormat="1" x14ac:dyDescent="0.2">
      <c r="A97" s="687">
        <v>94</v>
      </c>
      <c r="B97" s="687" t="s">
        <v>415</v>
      </c>
      <c r="C97" s="687" t="s">
        <v>416</v>
      </c>
      <c r="D97" s="694">
        <v>41426</v>
      </c>
      <c r="E97" s="687">
        <v>0</v>
      </c>
      <c r="F97" s="687">
        <v>15</v>
      </c>
      <c r="G97" s="693">
        <v>23</v>
      </c>
      <c r="H97" s="690">
        <v>6.0000000000000001E-3</v>
      </c>
      <c r="I97" s="687">
        <v>0</v>
      </c>
      <c r="J97" s="687">
        <v>1</v>
      </c>
      <c r="K97" s="687">
        <v>1</v>
      </c>
      <c r="L97" s="692">
        <v>0</v>
      </c>
      <c r="M97" s="687">
        <v>9</v>
      </c>
      <c r="N97" s="687">
        <v>1980</v>
      </c>
      <c r="O97" s="691">
        <v>0.1</v>
      </c>
      <c r="P97" s="689">
        <v>0.96</v>
      </c>
      <c r="Q97" s="690">
        <v>0.1</v>
      </c>
      <c r="R97" s="690">
        <v>5.0000000000000001E-4</v>
      </c>
      <c r="S97" s="689">
        <v>0</v>
      </c>
      <c r="T97" s="689">
        <v>0</v>
      </c>
      <c r="U97" s="689">
        <v>0</v>
      </c>
      <c r="V97" s="689">
        <v>0</v>
      </c>
      <c r="W97" s="689">
        <v>0</v>
      </c>
      <c r="X97" s="689">
        <v>0</v>
      </c>
      <c r="Y97" s="689">
        <v>0</v>
      </c>
      <c r="Z97" s="689">
        <v>1</v>
      </c>
      <c r="AA97" s="689">
        <v>1</v>
      </c>
      <c r="AB97" s="689">
        <v>1</v>
      </c>
      <c r="AC97" s="689">
        <v>1</v>
      </c>
      <c r="AD97" s="689">
        <v>1</v>
      </c>
      <c r="AE97" s="689">
        <v>1</v>
      </c>
      <c r="AF97" s="689">
        <v>1</v>
      </c>
      <c r="AG97" s="689">
        <v>1</v>
      </c>
      <c r="AH97" s="689">
        <v>1</v>
      </c>
      <c r="AI97" s="689">
        <v>1</v>
      </c>
      <c r="AJ97" s="689">
        <v>1</v>
      </c>
      <c r="AK97" s="689">
        <v>1</v>
      </c>
      <c r="AL97" s="689">
        <v>1</v>
      </c>
      <c r="AM97" s="689">
        <v>1</v>
      </c>
      <c r="AN97" s="689">
        <v>1</v>
      </c>
      <c r="AO97" s="689">
        <v>1</v>
      </c>
      <c r="AP97" s="689">
        <v>1</v>
      </c>
      <c r="AQ97" s="689">
        <v>1</v>
      </c>
      <c r="AR97" s="689">
        <v>1</v>
      </c>
      <c r="AS97" s="689">
        <v>1</v>
      </c>
      <c r="AT97" s="689">
        <v>1</v>
      </c>
      <c r="AU97" s="689">
        <v>1</v>
      </c>
      <c r="AV97" s="689">
        <v>1</v>
      </c>
      <c r="AW97" s="689"/>
      <c r="AX97" s="689">
        <v>0</v>
      </c>
      <c r="AY97" s="689">
        <v>0</v>
      </c>
      <c r="AZ97" s="689">
        <v>0</v>
      </c>
      <c r="BA97" s="689">
        <v>0</v>
      </c>
      <c r="BB97" s="689">
        <v>0</v>
      </c>
      <c r="BC97" s="689">
        <v>0</v>
      </c>
      <c r="BD97" s="689">
        <v>0</v>
      </c>
      <c r="BE97" s="689">
        <v>1</v>
      </c>
      <c r="BF97" s="689">
        <v>1</v>
      </c>
      <c r="BG97" s="689">
        <v>1</v>
      </c>
      <c r="BH97" s="689">
        <v>1</v>
      </c>
      <c r="BI97" s="689">
        <v>1</v>
      </c>
      <c r="BJ97" s="689">
        <v>1</v>
      </c>
      <c r="BK97" s="689">
        <v>1</v>
      </c>
      <c r="BL97" s="689">
        <v>1</v>
      </c>
      <c r="BM97" s="689">
        <v>1</v>
      </c>
      <c r="BN97" s="689">
        <v>1</v>
      </c>
      <c r="BO97" s="689">
        <v>1</v>
      </c>
      <c r="BP97" s="689">
        <v>1</v>
      </c>
      <c r="BQ97" s="689">
        <v>1</v>
      </c>
      <c r="BR97" s="689">
        <v>1</v>
      </c>
      <c r="BS97" s="689">
        <v>1</v>
      </c>
      <c r="BT97" s="689">
        <v>1</v>
      </c>
      <c r="BU97" s="689">
        <v>1</v>
      </c>
      <c r="BV97" s="689">
        <v>1</v>
      </c>
      <c r="BW97" s="689">
        <v>1</v>
      </c>
      <c r="BX97" s="689">
        <v>1</v>
      </c>
      <c r="BY97" s="689">
        <v>1</v>
      </c>
      <c r="BZ97" s="689">
        <v>1</v>
      </c>
      <c r="CA97" s="689">
        <v>1</v>
      </c>
      <c r="CB97" s="689"/>
      <c r="CC97" s="689">
        <v>0</v>
      </c>
      <c r="CD97" s="689">
        <v>0</v>
      </c>
      <c r="CE97" s="689">
        <v>0</v>
      </c>
      <c r="CF97" s="689">
        <v>0</v>
      </c>
      <c r="CG97" s="689">
        <v>0</v>
      </c>
      <c r="CH97" s="689">
        <v>0</v>
      </c>
      <c r="CI97" s="689">
        <v>0</v>
      </c>
      <c r="CJ97" s="689">
        <v>1</v>
      </c>
      <c r="CK97" s="689">
        <v>1</v>
      </c>
      <c r="CL97" s="689">
        <v>1</v>
      </c>
      <c r="CM97" s="689">
        <v>1</v>
      </c>
      <c r="CN97" s="689">
        <v>1</v>
      </c>
      <c r="CO97" s="689">
        <v>1</v>
      </c>
      <c r="CP97" s="689">
        <v>1</v>
      </c>
      <c r="CQ97" s="689">
        <v>1</v>
      </c>
      <c r="CR97" s="689">
        <v>1</v>
      </c>
      <c r="CS97" s="689">
        <v>1</v>
      </c>
      <c r="CT97" s="689">
        <v>1</v>
      </c>
      <c r="CU97" s="689">
        <v>1</v>
      </c>
      <c r="CV97" s="689">
        <v>1</v>
      </c>
      <c r="CW97" s="689">
        <v>1</v>
      </c>
      <c r="CX97" s="689">
        <v>1</v>
      </c>
      <c r="CY97" s="689">
        <v>1</v>
      </c>
      <c r="CZ97" s="689">
        <v>1</v>
      </c>
      <c r="DA97" s="689">
        <v>1</v>
      </c>
      <c r="DB97" s="689">
        <v>1</v>
      </c>
      <c r="DC97" s="689">
        <v>1</v>
      </c>
      <c r="DD97" s="689">
        <v>1</v>
      </c>
      <c r="DE97" s="689">
        <v>1</v>
      </c>
      <c r="DF97" s="689">
        <v>1</v>
      </c>
      <c r="DG97" s="689"/>
      <c r="DH97" s="688">
        <v>0</v>
      </c>
      <c r="DI97" s="688">
        <v>0</v>
      </c>
      <c r="DJ97" s="688">
        <v>0</v>
      </c>
      <c r="DK97" s="688">
        <v>0</v>
      </c>
      <c r="DL97" s="688">
        <v>0</v>
      </c>
      <c r="DM97" s="688">
        <v>0</v>
      </c>
      <c r="DN97" s="688">
        <v>0</v>
      </c>
      <c r="DO97" s="688">
        <v>16</v>
      </c>
      <c r="DP97" s="688">
        <v>16</v>
      </c>
      <c r="DQ97" s="688">
        <v>16</v>
      </c>
      <c r="DR97" s="688">
        <v>16</v>
      </c>
      <c r="DS97" s="688">
        <v>16</v>
      </c>
      <c r="DT97" s="688">
        <v>16</v>
      </c>
      <c r="DU97" s="688">
        <v>16</v>
      </c>
      <c r="DV97" s="688">
        <v>16</v>
      </c>
      <c r="DW97" s="688">
        <v>16</v>
      </c>
      <c r="DX97" s="688">
        <v>16</v>
      </c>
      <c r="DY97" s="688">
        <v>16</v>
      </c>
      <c r="DZ97" s="688">
        <v>16</v>
      </c>
      <c r="EA97" s="688">
        <v>16</v>
      </c>
      <c r="EB97" s="688">
        <v>16</v>
      </c>
      <c r="EC97" s="688">
        <v>16</v>
      </c>
      <c r="ED97" s="688">
        <v>16</v>
      </c>
      <c r="EE97" s="688">
        <v>16</v>
      </c>
      <c r="EF97" s="688">
        <v>16</v>
      </c>
      <c r="EG97" s="688">
        <v>16</v>
      </c>
      <c r="EH97" s="688">
        <v>16</v>
      </c>
      <c r="EI97" s="688">
        <v>16</v>
      </c>
      <c r="EJ97" s="688">
        <v>16</v>
      </c>
      <c r="EK97" s="688">
        <v>16</v>
      </c>
      <c r="EL97" s="689"/>
      <c r="EM97" s="688">
        <v>0</v>
      </c>
      <c r="EN97" s="688">
        <v>0</v>
      </c>
      <c r="EO97" s="688">
        <v>0</v>
      </c>
      <c r="EP97" s="688">
        <v>0</v>
      </c>
      <c r="EQ97" s="688">
        <v>0</v>
      </c>
      <c r="ER97" s="688">
        <v>0</v>
      </c>
      <c r="ES97" s="688">
        <v>0</v>
      </c>
      <c r="ET97" s="688">
        <v>0</v>
      </c>
      <c r="EU97" s="688">
        <v>0</v>
      </c>
      <c r="EV97" s="688">
        <v>0</v>
      </c>
      <c r="EW97" s="688">
        <v>0</v>
      </c>
      <c r="EX97" s="688">
        <v>0</v>
      </c>
      <c r="EY97" s="688">
        <v>0</v>
      </c>
      <c r="EZ97" s="688">
        <v>0</v>
      </c>
      <c r="FA97" s="688">
        <v>0</v>
      </c>
      <c r="FB97" s="688">
        <v>0</v>
      </c>
      <c r="FC97" s="688">
        <v>0</v>
      </c>
      <c r="FD97" s="688">
        <v>0</v>
      </c>
      <c r="FE97" s="688">
        <v>0</v>
      </c>
      <c r="FF97" s="688">
        <v>0</v>
      </c>
      <c r="FG97" s="688">
        <v>0</v>
      </c>
      <c r="FH97" s="688">
        <v>0</v>
      </c>
      <c r="FI97" s="688">
        <v>0</v>
      </c>
      <c r="FJ97" s="688">
        <v>0</v>
      </c>
      <c r="FK97" s="688">
        <v>0</v>
      </c>
      <c r="FL97" s="688">
        <v>0</v>
      </c>
      <c r="FM97" s="688">
        <v>0</v>
      </c>
      <c r="FN97" s="688">
        <v>0</v>
      </c>
      <c r="FO97" s="688">
        <v>0</v>
      </c>
      <c r="FP97" s="688">
        <v>0</v>
      </c>
    </row>
    <row r="98" spans="1:172" s="687" customFormat="1" x14ac:dyDescent="0.2">
      <c r="A98" s="687">
        <v>95</v>
      </c>
      <c r="B98" s="687" t="s">
        <v>417</v>
      </c>
      <c r="C98" s="687" t="s">
        <v>418</v>
      </c>
      <c r="D98" s="694">
        <v>41791</v>
      </c>
      <c r="E98" s="687">
        <v>0</v>
      </c>
      <c r="F98" s="687">
        <v>15</v>
      </c>
      <c r="G98" s="693">
        <v>688</v>
      </c>
      <c r="H98" s="690">
        <v>0.27300000000000002</v>
      </c>
      <c r="I98" s="687">
        <v>0</v>
      </c>
      <c r="J98" s="687">
        <v>1</v>
      </c>
      <c r="K98" s="687">
        <v>1</v>
      </c>
      <c r="L98" s="692">
        <v>0</v>
      </c>
      <c r="M98" s="687">
        <v>9</v>
      </c>
      <c r="N98" s="687">
        <v>1986</v>
      </c>
      <c r="O98" s="691">
        <v>0.1</v>
      </c>
      <c r="P98" s="689">
        <v>0.8</v>
      </c>
      <c r="Q98" s="690">
        <v>0.1</v>
      </c>
      <c r="R98" s="690">
        <v>5.0000000000000001E-4</v>
      </c>
      <c r="S98" s="689">
        <v>0</v>
      </c>
      <c r="T98" s="689">
        <v>0</v>
      </c>
      <c r="U98" s="689">
        <v>0</v>
      </c>
      <c r="V98" s="689">
        <v>0</v>
      </c>
      <c r="W98" s="689">
        <v>0</v>
      </c>
      <c r="X98" s="689">
        <v>0</v>
      </c>
      <c r="Y98" s="689">
        <v>0</v>
      </c>
      <c r="Z98" s="689">
        <v>0.89</v>
      </c>
      <c r="AA98" s="689">
        <v>1</v>
      </c>
      <c r="AB98" s="689">
        <v>1</v>
      </c>
      <c r="AC98" s="689">
        <v>1</v>
      </c>
      <c r="AD98" s="689">
        <v>1</v>
      </c>
      <c r="AE98" s="689">
        <v>1</v>
      </c>
      <c r="AF98" s="689">
        <v>1</v>
      </c>
      <c r="AG98" s="689">
        <v>1</v>
      </c>
      <c r="AH98" s="689">
        <v>1</v>
      </c>
      <c r="AI98" s="689">
        <v>1</v>
      </c>
      <c r="AJ98" s="689">
        <v>1</v>
      </c>
      <c r="AK98" s="689">
        <v>1</v>
      </c>
      <c r="AL98" s="689">
        <v>1</v>
      </c>
      <c r="AM98" s="689">
        <v>1</v>
      </c>
      <c r="AN98" s="689">
        <v>1</v>
      </c>
      <c r="AO98" s="689">
        <v>1</v>
      </c>
      <c r="AP98" s="689">
        <v>1</v>
      </c>
      <c r="AQ98" s="689">
        <v>1</v>
      </c>
      <c r="AR98" s="689">
        <v>1</v>
      </c>
      <c r="AS98" s="689">
        <v>1</v>
      </c>
      <c r="AT98" s="689">
        <v>1</v>
      </c>
      <c r="AU98" s="689">
        <v>1</v>
      </c>
      <c r="AV98" s="689">
        <v>1</v>
      </c>
      <c r="AW98" s="689"/>
      <c r="AX98" s="689">
        <v>0</v>
      </c>
      <c r="AY98" s="689">
        <v>0</v>
      </c>
      <c r="AZ98" s="689">
        <v>0</v>
      </c>
      <c r="BA98" s="689">
        <v>0</v>
      </c>
      <c r="BB98" s="689">
        <v>0</v>
      </c>
      <c r="BC98" s="689">
        <v>0</v>
      </c>
      <c r="BD98" s="689">
        <v>0</v>
      </c>
      <c r="BE98" s="689">
        <v>1</v>
      </c>
      <c r="BF98" s="689">
        <v>1</v>
      </c>
      <c r="BG98" s="689">
        <v>1</v>
      </c>
      <c r="BH98" s="689">
        <v>1</v>
      </c>
      <c r="BI98" s="689">
        <v>1</v>
      </c>
      <c r="BJ98" s="689">
        <v>1</v>
      </c>
      <c r="BK98" s="689">
        <v>1</v>
      </c>
      <c r="BL98" s="689">
        <v>1</v>
      </c>
      <c r="BM98" s="689">
        <v>1</v>
      </c>
      <c r="BN98" s="689">
        <v>1</v>
      </c>
      <c r="BO98" s="689">
        <v>1</v>
      </c>
      <c r="BP98" s="689">
        <v>1</v>
      </c>
      <c r="BQ98" s="689">
        <v>1</v>
      </c>
      <c r="BR98" s="689">
        <v>1</v>
      </c>
      <c r="BS98" s="689">
        <v>1</v>
      </c>
      <c r="BT98" s="689">
        <v>1</v>
      </c>
      <c r="BU98" s="689">
        <v>1</v>
      </c>
      <c r="BV98" s="689">
        <v>1</v>
      </c>
      <c r="BW98" s="689">
        <v>1</v>
      </c>
      <c r="BX98" s="689">
        <v>1</v>
      </c>
      <c r="BY98" s="689">
        <v>1</v>
      </c>
      <c r="BZ98" s="689">
        <v>1</v>
      </c>
      <c r="CA98" s="689">
        <v>1</v>
      </c>
      <c r="CB98" s="689"/>
      <c r="CC98" s="689">
        <v>0</v>
      </c>
      <c r="CD98" s="689">
        <v>0</v>
      </c>
      <c r="CE98" s="689">
        <v>0</v>
      </c>
      <c r="CF98" s="689">
        <v>0</v>
      </c>
      <c r="CG98" s="689">
        <v>0</v>
      </c>
      <c r="CH98" s="689">
        <v>0</v>
      </c>
      <c r="CI98" s="689">
        <v>0</v>
      </c>
      <c r="CJ98" s="689">
        <v>0.89</v>
      </c>
      <c r="CK98" s="689">
        <v>1</v>
      </c>
      <c r="CL98" s="689">
        <v>1</v>
      </c>
      <c r="CM98" s="689">
        <v>1</v>
      </c>
      <c r="CN98" s="689">
        <v>1</v>
      </c>
      <c r="CO98" s="689">
        <v>1</v>
      </c>
      <c r="CP98" s="689">
        <v>1</v>
      </c>
      <c r="CQ98" s="689">
        <v>1</v>
      </c>
      <c r="CR98" s="689">
        <v>1</v>
      </c>
      <c r="CS98" s="689">
        <v>1</v>
      </c>
      <c r="CT98" s="689">
        <v>1</v>
      </c>
      <c r="CU98" s="689">
        <v>1</v>
      </c>
      <c r="CV98" s="689">
        <v>1</v>
      </c>
      <c r="CW98" s="689">
        <v>1</v>
      </c>
      <c r="CX98" s="689">
        <v>1</v>
      </c>
      <c r="CY98" s="689">
        <v>1</v>
      </c>
      <c r="CZ98" s="689">
        <v>1</v>
      </c>
      <c r="DA98" s="689">
        <v>1</v>
      </c>
      <c r="DB98" s="689">
        <v>1</v>
      </c>
      <c r="DC98" s="689">
        <v>1</v>
      </c>
      <c r="DD98" s="689">
        <v>1</v>
      </c>
      <c r="DE98" s="689">
        <v>1</v>
      </c>
      <c r="DF98" s="689">
        <v>1</v>
      </c>
      <c r="DG98" s="689"/>
      <c r="DH98" s="688">
        <v>0</v>
      </c>
      <c r="DI98" s="688">
        <v>0</v>
      </c>
      <c r="DJ98" s="688">
        <v>0</v>
      </c>
      <c r="DK98" s="688">
        <v>0</v>
      </c>
      <c r="DL98" s="688">
        <v>0</v>
      </c>
      <c r="DM98" s="688">
        <v>0</v>
      </c>
      <c r="DN98" s="688">
        <v>0</v>
      </c>
      <c r="DO98" s="688">
        <v>0</v>
      </c>
      <c r="DP98" s="688">
        <v>166</v>
      </c>
      <c r="DQ98" s="688">
        <v>166</v>
      </c>
      <c r="DR98" s="688">
        <v>166</v>
      </c>
      <c r="DS98" s="688">
        <v>166</v>
      </c>
      <c r="DT98" s="688">
        <v>166</v>
      </c>
      <c r="DU98" s="688">
        <v>166</v>
      </c>
      <c r="DV98" s="688">
        <v>166</v>
      </c>
      <c r="DW98" s="688">
        <v>166</v>
      </c>
      <c r="DX98" s="688">
        <v>166</v>
      </c>
      <c r="DY98" s="688">
        <v>166</v>
      </c>
      <c r="DZ98" s="688">
        <v>166</v>
      </c>
      <c r="EA98" s="688">
        <v>166</v>
      </c>
      <c r="EB98" s="688">
        <v>166</v>
      </c>
      <c r="EC98" s="688">
        <v>166</v>
      </c>
      <c r="ED98" s="688">
        <v>166</v>
      </c>
      <c r="EE98" s="688">
        <v>166</v>
      </c>
      <c r="EF98" s="688">
        <v>166</v>
      </c>
      <c r="EG98" s="688">
        <v>166</v>
      </c>
      <c r="EH98" s="688">
        <v>166</v>
      </c>
      <c r="EI98" s="688">
        <v>166</v>
      </c>
      <c r="EJ98" s="688">
        <v>166</v>
      </c>
      <c r="EK98" s="688">
        <v>166</v>
      </c>
      <c r="EL98" s="689"/>
      <c r="EM98" s="688">
        <v>0</v>
      </c>
      <c r="EN98" s="688">
        <v>0</v>
      </c>
      <c r="EO98" s="688">
        <v>0</v>
      </c>
      <c r="EP98" s="688">
        <v>0</v>
      </c>
      <c r="EQ98" s="688">
        <v>0</v>
      </c>
      <c r="ER98" s="688">
        <v>0</v>
      </c>
      <c r="ES98" s="688">
        <v>0</v>
      </c>
      <c r="ET98" s="688">
        <v>0</v>
      </c>
      <c r="EU98" s="688">
        <v>0</v>
      </c>
      <c r="EV98" s="688">
        <v>0</v>
      </c>
      <c r="EW98" s="688">
        <v>0</v>
      </c>
      <c r="EX98" s="688">
        <v>0</v>
      </c>
      <c r="EY98" s="688">
        <v>0</v>
      </c>
      <c r="EZ98" s="688">
        <v>0</v>
      </c>
      <c r="FA98" s="688">
        <v>0</v>
      </c>
      <c r="FB98" s="688">
        <v>0</v>
      </c>
      <c r="FC98" s="688">
        <v>0</v>
      </c>
      <c r="FD98" s="688">
        <v>0</v>
      </c>
      <c r="FE98" s="688">
        <v>0</v>
      </c>
      <c r="FF98" s="688">
        <v>0</v>
      </c>
      <c r="FG98" s="688">
        <v>0</v>
      </c>
      <c r="FH98" s="688">
        <v>0</v>
      </c>
      <c r="FI98" s="688">
        <v>0</v>
      </c>
      <c r="FJ98" s="688">
        <v>0</v>
      </c>
      <c r="FK98" s="688">
        <v>0</v>
      </c>
      <c r="FL98" s="688">
        <v>0</v>
      </c>
      <c r="FM98" s="688">
        <v>0</v>
      </c>
      <c r="FN98" s="688">
        <v>0</v>
      </c>
      <c r="FO98" s="688">
        <v>0</v>
      </c>
      <c r="FP98" s="688">
        <v>0</v>
      </c>
    </row>
    <row r="99" spans="1:172" s="687" customFormat="1" x14ac:dyDescent="0.2">
      <c r="A99" s="687">
        <v>96</v>
      </c>
      <c r="B99" s="687" t="s">
        <v>419</v>
      </c>
      <c r="C99" s="687" t="s">
        <v>420</v>
      </c>
      <c r="D99" s="694">
        <v>41576</v>
      </c>
      <c r="E99" s="687">
        <v>0</v>
      </c>
      <c r="F99" s="687">
        <v>15</v>
      </c>
      <c r="G99" s="693">
        <v>76</v>
      </c>
      <c r="H99" s="690">
        <v>8.9999999999999993E-3</v>
      </c>
      <c r="I99" s="687">
        <v>0</v>
      </c>
      <c r="J99" s="687">
        <v>1</v>
      </c>
      <c r="K99" s="687">
        <v>1</v>
      </c>
      <c r="L99" s="692">
        <v>0</v>
      </c>
      <c r="M99" s="687">
        <v>9</v>
      </c>
      <c r="N99" s="687">
        <v>2005</v>
      </c>
      <c r="O99" s="691">
        <v>0.1</v>
      </c>
      <c r="P99" s="689">
        <v>0.99</v>
      </c>
      <c r="Q99" s="690">
        <v>0.7</v>
      </c>
      <c r="R99" s="690">
        <v>0.02</v>
      </c>
      <c r="S99" s="689">
        <v>0</v>
      </c>
      <c r="T99" s="689">
        <v>0</v>
      </c>
      <c r="U99" s="689">
        <v>0</v>
      </c>
      <c r="V99" s="689">
        <v>0</v>
      </c>
      <c r="W99" s="689">
        <v>0</v>
      </c>
      <c r="X99" s="689">
        <v>0</v>
      </c>
      <c r="Y99" s="689">
        <v>0</v>
      </c>
      <c r="Z99" s="689">
        <v>1</v>
      </c>
      <c r="AA99" s="689">
        <v>1</v>
      </c>
      <c r="AB99" s="689">
        <v>1</v>
      </c>
      <c r="AC99" s="689">
        <v>1</v>
      </c>
      <c r="AD99" s="689">
        <v>1</v>
      </c>
      <c r="AE99" s="689">
        <v>1</v>
      </c>
      <c r="AF99" s="689">
        <v>1</v>
      </c>
      <c r="AG99" s="689">
        <v>1</v>
      </c>
      <c r="AH99" s="689">
        <v>1</v>
      </c>
      <c r="AI99" s="689">
        <v>1</v>
      </c>
      <c r="AJ99" s="689">
        <v>1</v>
      </c>
      <c r="AK99" s="689">
        <v>1</v>
      </c>
      <c r="AL99" s="689">
        <v>1</v>
      </c>
      <c r="AM99" s="689">
        <v>1</v>
      </c>
      <c r="AN99" s="689">
        <v>1</v>
      </c>
      <c r="AO99" s="689">
        <v>1</v>
      </c>
      <c r="AP99" s="689">
        <v>1</v>
      </c>
      <c r="AQ99" s="689">
        <v>1</v>
      </c>
      <c r="AR99" s="689">
        <v>1</v>
      </c>
      <c r="AS99" s="689">
        <v>1</v>
      </c>
      <c r="AT99" s="689">
        <v>1</v>
      </c>
      <c r="AU99" s="689">
        <v>1</v>
      </c>
      <c r="AV99" s="689">
        <v>1</v>
      </c>
      <c r="AW99" s="689"/>
      <c r="AX99" s="689">
        <v>0</v>
      </c>
      <c r="AY99" s="689">
        <v>0</v>
      </c>
      <c r="AZ99" s="689">
        <v>0</v>
      </c>
      <c r="BA99" s="689">
        <v>0</v>
      </c>
      <c r="BB99" s="689">
        <v>0</v>
      </c>
      <c r="BC99" s="689">
        <v>0</v>
      </c>
      <c r="BD99" s="689">
        <v>0</v>
      </c>
      <c r="BE99" s="689">
        <v>1</v>
      </c>
      <c r="BF99" s="689">
        <v>1</v>
      </c>
      <c r="BG99" s="689">
        <v>1</v>
      </c>
      <c r="BH99" s="689">
        <v>1</v>
      </c>
      <c r="BI99" s="689">
        <v>1</v>
      </c>
      <c r="BJ99" s="689">
        <v>1</v>
      </c>
      <c r="BK99" s="689">
        <v>1</v>
      </c>
      <c r="BL99" s="689">
        <v>1</v>
      </c>
      <c r="BM99" s="689">
        <v>1</v>
      </c>
      <c r="BN99" s="689">
        <v>1</v>
      </c>
      <c r="BO99" s="689">
        <v>1</v>
      </c>
      <c r="BP99" s="689">
        <v>1</v>
      </c>
      <c r="BQ99" s="689">
        <v>1</v>
      </c>
      <c r="BR99" s="689">
        <v>1</v>
      </c>
      <c r="BS99" s="689">
        <v>1</v>
      </c>
      <c r="BT99" s="689">
        <v>1</v>
      </c>
      <c r="BU99" s="689">
        <v>1</v>
      </c>
      <c r="BV99" s="689">
        <v>1</v>
      </c>
      <c r="BW99" s="689">
        <v>1</v>
      </c>
      <c r="BX99" s="689">
        <v>1</v>
      </c>
      <c r="BY99" s="689">
        <v>1</v>
      </c>
      <c r="BZ99" s="689">
        <v>1</v>
      </c>
      <c r="CA99" s="689">
        <v>1</v>
      </c>
      <c r="CB99" s="689"/>
      <c r="CC99" s="689">
        <v>0</v>
      </c>
      <c r="CD99" s="689">
        <v>0</v>
      </c>
      <c r="CE99" s="689">
        <v>0</v>
      </c>
      <c r="CF99" s="689">
        <v>0</v>
      </c>
      <c r="CG99" s="689">
        <v>0</v>
      </c>
      <c r="CH99" s="689">
        <v>0</v>
      </c>
      <c r="CI99" s="689">
        <v>0</v>
      </c>
      <c r="CJ99" s="689">
        <v>1</v>
      </c>
      <c r="CK99" s="689">
        <v>1</v>
      </c>
      <c r="CL99" s="689">
        <v>1</v>
      </c>
      <c r="CM99" s="689">
        <v>1</v>
      </c>
      <c r="CN99" s="689">
        <v>1</v>
      </c>
      <c r="CO99" s="689">
        <v>1</v>
      </c>
      <c r="CP99" s="689">
        <v>1</v>
      </c>
      <c r="CQ99" s="689">
        <v>1</v>
      </c>
      <c r="CR99" s="689">
        <v>1</v>
      </c>
      <c r="CS99" s="689">
        <v>1</v>
      </c>
      <c r="CT99" s="689">
        <v>1</v>
      </c>
      <c r="CU99" s="689">
        <v>1</v>
      </c>
      <c r="CV99" s="689">
        <v>1</v>
      </c>
      <c r="CW99" s="689">
        <v>1</v>
      </c>
      <c r="CX99" s="689">
        <v>1</v>
      </c>
      <c r="CY99" s="689">
        <v>1</v>
      </c>
      <c r="CZ99" s="689">
        <v>1</v>
      </c>
      <c r="DA99" s="689">
        <v>1</v>
      </c>
      <c r="DB99" s="689">
        <v>1</v>
      </c>
      <c r="DC99" s="689">
        <v>1</v>
      </c>
      <c r="DD99" s="689">
        <v>1</v>
      </c>
      <c r="DE99" s="689">
        <v>1</v>
      </c>
      <c r="DF99" s="689">
        <v>1</v>
      </c>
      <c r="DG99" s="689"/>
      <c r="DH99" s="688">
        <v>0</v>
      </c>
      <c r="DI99" s="688">
        <v>0</v>
      </c>
      <c r="DJ99" s="688">
        <v>0</v>
      </c>
      <c r="DK99" s="688">
        <v>0</v>
      </c>
      <c r="DL99" s="688">
        <v>0</v>
      </c>
      <c r="DM99" s="688">
        <v>0</v>
      </c>
      <c r="DN99" s="688">
        <v>0</v>
      </c>
      <c r="DO99" s="688">
        <v>2723</v>
      </c>
      <c r="DP99" s="688">
        <v>2723</v>
      </c>
      <c r="DQ99" s="688">
        <v>2723</v>
      </c>
      <c r="DR99" s="688">
        <v>2723</v>
      </c>
      <c r="DS99" s="688">
        <v>2723</v>
      </c>
      <c r="DT99" s="688">
        <v>2723</v>
      </c>
      <c r="DU99" s="688">
        <v>2723</v>
      </c>
      <c r="DV99" s="688">
        <v>2723</v>
      </c>
      <c r="DW99" s="688">
        <v>2723</v>
      </c>
      <c r="DX99" s="688">
        <v>2723</v>
      </c>
      <c r="DY99" s="688">
        <v>2723</v>
      </c>
      <c r="DZ99" s="688">
        <v>2723</v>
      </c>
      <c r="EA99" s="688">
        <v>2723</v>
      </c>
      <c r="EB99" s="688">
        <v>2723</v>
      </c>
      <c r="EC99" s="688">
        <v>2723</v>
      </c>
      <c r="ED99" s="688">
        <v>2723</v>
      </c>
      <c r="EE99" s="688">
        <v>2723</v>
      </c>
      <c r="EF99" s="688">
        <v>2723</v>
      </c>
      <c r="EG99" s="688">
        <v>2723</v>
      </c>
      <c r="EH99" s="688">
        <v>2723</v>
      </c>
      <c r="EI99" s="688">
        <v>2723</v>
      </c>
      <c r="EJ99" s="688">
        <v>2723</v>
      </c>
      <c r="EK99" s="688">
        <v>2723</v>
      </c>
      <c r="EL99" s="689"/>
      <c r="EM99" s="688">
        <v>0</v>
      </c>
      <c r="EN99" s="688">
        <v>0</v>
      </c>
      <c r="EO99" s="688">
        <v>0</v>
      </c>
      <c r="EP99" s="688">
        <v>0</v>
      </c>
      <c r="EQ99" s="688">
        <v>0</v>
      </c>
      <c r="ER99" s="688">
        <v>0</v>
      </c>
      <c r="ES99" s="688">
        <v>0</v>
      </c>
      <c r="ET99" s="688">
        <v>0</v>
      </c>
      <c r="EU99" s="688">
        <v>0</v>
      </c>
      <c r="EV99" s="688">
        <v>0</v>
      </c>
      <c r="EW99" s="688">
        <v>0</v>
      </c>
      <c r="EX99" s="688">
        <v>0</v>
      </c>
      <c r="EY99" s="688">
        <v>0</v>
      </c>
      <c r="EZ99" s="688">
        <v>0</v>
      </c>
      <c r="FA99" s="688">
        <v>0</v>
      </c>
      <c r="FB99" s="688">
        <v>0</v>
      </c>
      <c r="FC99" s="688">
        <v>0</v>
      </c>
      <c r="FD99" s="688">
        <v>0</v>
      </c>
      <c r="FE99" s="688">
        <v>0</v>
      </c>
      <c r="FF99" s="688">
        <v>0</v>
      </c>
      <c r="FG99" s="688">
        <v>0</v>
      </c>
      <c r="FH99" s="688">
        <v>0</v>
      </c>
      <c r="FI99" s="688">
        <v>0</v>
      </c>
      <c r="FJ99" s="688">
        <v>0</v>
      </c>
      <c r="FK99" s="688">
        <v>0</v>
      </c>
      <c r="FL99" s="688">
        <v>0</v>
      </c>
      <c r="FM99" s="688">
        <v>0</v>
      </c>
      <c r="FN99" s="688">
        <v>0</v>
      </c>
      <c r="FO99" s="688">
        <v>0</v>
      </c>
      <c r="FP99" s="688">
        <v>0</v>
      </c>
    </row>
    <row r="100" spans="1:172" s="687" customFormat="1" x14ac:dyDescent="0.2">
      <c r="A100" s="687">
        <v>97</v>
      </c>
      <c r="B100" s="687" t="s">
        <v>421</v>
      </c>
      <c r="C100" s="687" t="s">
        <v>321</v>
      </c>
      <c r="D100" s="694">
        <v>41424</v>
      </c>
      <c r="E100" s="687">
        <v>0</v>
      </c>
      <c r="F100" s="687">
        <v>15</v>
      </c>
      <c r="G100" s="693">
        <v>-6.2</v>
      </c>
      <c r="H100" s="690">
        <v>-6.9999999999999999E-4</v>
      </c>
      <c r="I100" s="687">
        <v>2.5</v>
      </c>
      <c r="J100" s="687">
        <v>1.0469999999999999</v>
      </c>
      <c r="K100" s="687">
        <v>1.36</v>
      </c>
      <c r="L100" s="692">
        <v>-2.1000000000000001E-2</v>
      </c>
      <c r="M100" s="687">
        <v>9</v>
      </c>
      <c r="N100" s="687">
        <v>1960</v>
      </c>
      <c r="O100" s="691">
        <v>0.05</v>
      </c>
      <c r="P100" s="689">
        <v>0.77525341325297903</v>
      </c>
      <c r="Q100" s="690">
        <v>1.9191021566182843E-2</v>
      </c>
      <c r="R100" s="690">
        <v>0.23800034209612594</v>
      </c>
      <c r="S100" s="689">
        <v>0</v>
      </c>
      <c r="T100" s="689">
        <v>0</v>
      </c>
      <c r="U100" s="689">
        <v>0</v>
      </c>
      <c r="V100" s="689">
        <v>0</v>
      </c>
      <c r="W100" s="689">
        <v>0</v>
      </c>
      <c r="X100" s="689">
        <v>0</v>
      </c>
      <c r="Y100" s="689">
        <v>0</v>
      </c>
      <c r="Z100" s="689">
        <v>0.99</v>
      </c>
      <c r="AA100" s="689">
        <v>0.99</v>
      </c>
      <c r="AB100" s="689">
        <v>0.99</v>
      </c>
      <c r="AC100" s="689">
        <v>0.99</v>
      </c>
      <c r="AD100" s="689">
        <v>0.99</v>
      </c>
      <c r="AE100" s="689">
        <v>0.99</v>
      </c>
      <c r="AF100" s="689">
        <v>0.99</v>
      </c>
      <c r="AG100" s="689">
        <v>0.99</v>
      </c>
      <c r="AH100" s="689">
        <v>0.99</v>
      </c>
      <c r="AI100" s="689">
        <v>0.99</v>
      </c>
      <c r="AJ100" s="689">
        <v>0.99</v>
      </c>
      <c r="AK100" s="689">
        <v>0.99</v>
      </c>
      <c r="AL100" s="689">
        <v>0.99</v>
      </c>
      <c r="AM100" s="689">
        <v>0.99</v>
      </c>
      <c r="AN100" s="689">
        <v>0.99</v>
      </c>
      <c r="AO100" s="689">
        <v>0.99</v>
      </c>
      <c r="AP100" s="689">
        <v>0.99</v>
      </c>
      <c r="AQ100" s="689">
        <v>0.99</v>
      </c>
      <c r="AR100" s="689">
        <v>0.99</v>
      </c>
      <c r="AS100" s="689">
        <v>0.99</v>
      </c>
      <c r="AT100" s="689">
        <v>0.99</v>
      </c>
      <c r="AU100" s="689">
        <v>0.99</v>
      </c>
      <c r="AV100" s="689">
        <v>0.99</v>
      </c>
      <c r="AW100" s="689"/>
      <c r="AX100" s="689">
        <v>0</v>
      </c>
      <c r="AY100" s="689">
        <v>0</v>
      </c>
      <c r="AZ100" s="689">
        <v>0</v>
      </c>
      <c r="BA100" s="689">
        <v>0</v>
      </c>
      <c r="BB100" s="689">
        <v>0</v>
      </c>
      <c r="BC100" s="689">
        <v>0</v>
      </c>
      <c r="BD100" s="689">
        <v>0</v>
      </c>
      <c r="BE100" s="689">
        <v>0.99</v>
      </c>
      <c r="BF100" s="689">
        <v>0.99</v>
      </c>
      <c r="BG100" s="689">
        <v>0.99</v>
      </c>
      <c r="BH100" s="689">
        <v>0.99</v>
      </c>
      <c r="BI100" s="689">
        <v>0.99</v>
      </c>
      <c r="BJ100" s="689">
        <v>0.99</v>
      </c>
      <c r="BK100" s="689">
        <v>0.99</v>
      </c>
      <c r="BL100" s="689">
        <v>0.99</v>
      </c>
      <c r="BM100" s="689">
        <v>0.99</v>
      </c>
      <c r="BN100" s="689">
        <v>0.99</v>
      </c>
      <c r="BO100" s="689">
        <v>0.99</v>
      </c>
      <c r="BP100" s="689">
        <v>0.99</v>
      </c>
      <c r="BQ100" s="689">
        <v>0.99</v>
      </c>
      <c r="BR100" s="689">
        <v>0.99</v>
      </c>
      <c r="BS100" s="689">
        <v>0.99</v>
      </c>
      <c r="BT100" s="689">
        <v>0.99</v>
      </c>
      <c r="BU100" s="689">
        <v>0.99</v>
      </c>
      <c r="BV100" s="689">
        <v>0.99</v>
      </c>
      <c r="BW100" s="689">
        <v>0.99</v>
      </c>
      <c r="BX100" s="689">
        <v>0.99</v>
      </c>
      <c r="BY100" s="689">
        <v>0.99</v>
      </c>
      <c r="BZ100" s="689">
        <v>0.99</v>
      </c>
      <c r="CA100" s="689">
        <v>0.99</v>
      </c>
      <c r="CB100" s="689"/>
      <c r="CC100" s="689">
        <v>0</v>
      </c>
      <c r="CD100" s="689">
        <v>0</v>
      </c>
      <c r="CE100" s="689">
        <v>0</v>
      </c>
      <c r="CF100" s="689">
        <v>0</v>
      </c>
      <c r="CG100" s="689">
        <v>0</v>
      </c>
      <c r="CH100" s="689">
        <v>0</v>
      </c>
      <c r="CI100" s="689">
        <v>0</v>
      </c>
      <c r="CJ100" s="689">
        <v>0.99</v>
      </c>
      <c r="CK100" s="689">
        <v>0.99</v>
      </c>
      <c r="CL100" s="689">
        <v>0.99</v>
      </c>
      <c r="CM100" s="689">
        <v>0.99</v>
      </c>
      <c r="CN100" s="689">
        <v>0.99</v>
      </c>
      <c r="CO100" s="689">
        <v>0.99</v>
      </c>
      <c r="CP100" s="689">
        <v>0.99</v>
      </c>
      <c r="CQ100" s="689">
        <v>0.99</v>
      </c>
      <c r="CR100" s="689">
        <v>0.99</v>
      </c>
      <c r="CS100" s="689">
        <v>0.99</v>
      </c>
      <c r="CT100" s="689">
        <v>0.99</v>
      </c>
      <c r="CU100" s="689">
        <v>0.99</v>
      </c>
      <c r="CV100" s="689">
        <v>0.99</v>
      </c>
      <c r="CW100" s="689">
        <v>0.99</v>
      </c>
      <c r="CX100" s="689">
        <v>0.99</v>
      </c>
      <c r="CY100" s="689">
        <v>0.99</v>
      </c>
      <c r="CZ100" s="689">
        <v>0.99</v>
      </c>
      <c r="DA100" s="689">
        <v>0.99</v>
      </c>
      <c r="DB100" s="689">
        <v>0.99</v>
      </c>
      <c r="DC100" s="689">
        <v>0.99</v>
      </c>
      <c r="DD100" s="689">
        <v>0.99</v>
      </c>
      <c r="DE100" s="689">
        <v>0.99</v>
      </c>
      <c r="DF100" s="689">
        <v>0.99</v>
      </c>
      <c r="DG100" s="689"/>
      <c r="DH100" s="688">
        <v>0</v>
      </c>
      <c r="DI100" s="688">
        <v>0</v>
      </c>
      <c r="DJ100" s="688">
        <v>0</v>
      </c>
      <c r="DK100" s="688">
        <v>0</v>
      </c>
      <c r="DL100" s="688">
        <v>0</v>
      </c>
      <c r="DM100" s="688">
        <v>0</v>
      </c>
      <c r="DN100" s="688">
        <v>0</v>
      </c>
      <c r="DO100" s="688">
        <v>787790</v>
      </c>
      <c r="DP100" s="688">
        <v>787790</v>
      </c>
      <c r="DQ100" s="688">
        <v>787790</v>
      </c>
      <c r="DR100" s="688">
        <v>787790</v>
      </c>
      <c r="DS100" s="688">
        <v>787790</v>
      </c>
      <c r="DT100" s="688">
        <v>787790</v>
      </c>
      <c r="DU100" s="688">
        <v>787790</v>
      </c>
      <c r="DV100" s="688">
        <v>787790</v>
      </c>
      <c r="DW100" s="688">
        <v>787790</v>
      </c>
      <c r="DX100" s="688">
        <v>787790</v>
      </c>
      <c r="DY100" s="688">
        <v>787790</v>
      </c>
      <c r="DZ100" s="688">
        <v>787790</v>
      </c>
      <c r="EA100" s="688">
        <v>787790</v>
      </c>
      <c r="EB100" s="688">
        <v>787790</v>
      </c>
      <c r="EC100" s="688">
        <v>787790</v>
      </c>
      <c r="ED100" s="688">
        <v>787790</v>
      </c>
      <c r="EE100" s="688">
        <v>787790</v>
      </c>
      <c r="EF100" s="688">
        <v>787790</v>
      </c>
      <c r="EG100" s="688">
        <v>787790</v>
      </c>
      <c r="EH100" s="688">
        <v>787790</v>
      </c>
      <c r="EI100" s="688">
        <v>787790</v>
      </c>
      <c r="EJ100" s="688">
        <v>787790</v>
      </c>
      <c r="EK100" s="688">
        <v>787790</v>
      </c>
      <c r="EL100" s="689"/>
      <c r="EM100" s="688">
        <v>0</v>
      </c>
      <c r="EN100" s="688">
        <v>0</v>
      </c>
      <c r="EO100" s="688">
        <v>0</v>
      </c>
      <c r="EP100" s="688">
        <v>0</v>
      </c>
      <c r="EQ100" s="688">
        <v>0</v>
      </c>
      <c r="ER100" s="688">
        <v>0</v>
      </c>
      <c r="ES100" s="688">
        <v>0</v>
      </c>
      <c r="ET100" s="688">
        <v>0</v>
      </c>
      <c r="EU100" s="688">
        <v>0</v>
      </c>
      <c r="EV100" s="688">
        <v>0</v>
      </c>
      <c r="EW100" s="688">
        <v>0</v>
      </c>
      <c r="EX100" s="688">
        <v>0</v>
      </c>
      <c r="EY100" s="688">
        <v>0</v>
      </c>
      <c r="EZ100" s="688">
        <v>0</v>
      </c>
      <c r="FA100" s="688">
        <v>0</v>
      </c>
      <c r="FB100" s="688">
        <v>0</v>
      </c>
      <c r="FC100" s="688">
        <v>0</v>
      </c>
      <c r="FD100" s="688">
        <v>0</v>
      </c>
      <c r="FE100" s="688">
        <v>0</v>
      </c>
      <c r="FF100" s="688">
        <v>0</v>
      </c>
      <c r="FG100" s="688">
        <v>0</v>
      </c>
      <c r="FH100" s="688">
        <v>0</v>
      </c>
      <c r="FI100" s="688">
        <v>0</v>
      </c>
      <c r="FJ100" s="688">
        <v>0</v>
      </c>
      <c r="FK100" s="688">
        <v>0</v>
      </c>
      <c r="FL100" s="688">
        <v>0</v>
      </c>
      <c r="FM100" s="688">
        <v>0</v>
      </c>
      <c r="FN100" s="688">
        <v>0</v>
      </c>
      <c r="FO100" s="688">
        <v>0</v>
      </c>
      <c r="FP100" s="688">
        <v>0</v>
      </c>
    </row>
    <row r="101" spans="1:172" x14ac:dyDescent="0.2">
      <c r="A101" s="678">
        <v>98</v>
      </c>
      <c r="B101" s="678" t="s">
        <v>422</v>
      </c>
      <c r="C101" s="678" t="s">
        <v>315</v>
      </c>
      <c r="D101" s="686">
        <v>42019</v>
      </c>
      <c r="E101" s="678">
        <v>0</v>
      </c>
      <c r="F101" s="678">
        <v>16</v>
      </c>
      <c r="G101" s="685">
        <v>28.9</v>
      </c>
      <c r="H101" s="684">
        <v>4.3987823439878239E-3</v>
      </c>
      <c r="I101" s="678">
        <v>0.02</v>
      </c>
      <c r="J101" s="678">
        <v>1.04</v>
      </c>
      <c r="K101" s="678">
        <v>1.32</v>
      </c>
      <c r="L101" s="683">
        <v>-2.0666666666666667E-2</v>
      </c>
      <c r="M101" s="678">
        <v>9</v>
      </c>
      <c r="N101" s="678">
        <v>1970</v>
      </c>
      <c r="O101" s="682">
        <v>0</v>
      </c>
      <c r="P101" s="680">
        <v>0.45</v>
      </c>
      <c r="Q101" s="684">
        <v>0.01</v>
      </c>
      <c r="R101" s="684">
        <v>0.05</v>
      </c>
      <c r="S101" s="680">
        <v>0</v>
      </c>
      <c r="T101" s="680">
        <v>0</v>
      </c>
      <c r="U101" s="680">
        <v>0</v>
      </c>
      <c r="V101" s="680">
        <v>0</v>
      </c>
      <c r="W101" s="680">
        <v>0</v>
      </c>
      <c r="X101" s="680">
        <v>0</v>
      </c>
      <c r="Y101" s="680">
        <v>0</v>
      </c>
      <c r="Z101" s="680">
        <v>0</v>
      </c>
      <c r="AA101" s="680">
        <v>0</v>
      </c>
      <c r="AB101" s="680">
        <v>0.85</v>
      </c>
      <c r="AC101" s="680">
        <v>0.85</v>
      </c>
      <c r="AD101" s="680">
        <v>0.85</v>
      </c>
      <c r="AE101" s="680">
        <v>0.85</v>
      </c>
      <c r="AF101" s="680">
        <v>0.85</v>
      </c>
      <c r="AG101" s="680">
        <v>0.85</v>
      </c>
      <c r="AH101" s="680">
        <v>0.85</v>
      </c>
      <c r="AI101" s="680">
        <v>0.85</v>
      </c>
      <c r="AJ101" s="680">
        <v>0.85</v>
      </c>
      <c r="AK101" s="680">
        <v>0.85</v>
      </c>
      <c r="AL101" s="680">
        <v>0.85</v>
      </c>
      <c r="AM101" s="680">
        <v>0.85</v>
      </c>
      <c r="AN101" s="680">
        <v>0.85</v>
      </c>
      <c r="AO101" s="680">
        <v>0.85</v>
      </c>
      <c r="AP101" s="680">
        <v>0.85</v>
      </c>
      <c r="AQ101" s="680">
        <v>0.85</v>
      </c>
      <c r="AR101" s="680">
        <v>0.85</v>
      </c>
      <c r="AS101" s="680">
        <v>0.85</v>
      </c>
      <c r="AT101" s="680">
        <v>0.85</v>
      </c>
      <c r="AU101" s="680">
        <v>0.85</v>
      </c>
      <c r="AV101" s="680">
        <v>0.85</v>
      </c>
      <c r="AW101" s="680"/>
      <c r="AX101" s="680">
        <v>0</v>
      </c>
      <c r="AY101" s="680">
        <v>0</v>
      </c>
      <c r="AZ101" s="680">
        <v>0</v>
      </c>
      <c r="BA101" s="680">
        <v>0</v>
      </c>
      <c r="BB101" s="680">
        <v>0</v>
      </c>
      <c r="BC101" s="680">
        <v>0</v>
      </c>
      <c r="BD101" s="680">
        <v>0</v>
      </c>
      <c r="BE101" s="680">
        <v>0</v>
      </c>
      <c r="BF101" s="680">
        <v>0</v>
      </c>
      <c r="BG101" s="680">
        <v>0.85</v>
      </c>
      <c r="BH101" s="680">
        <v>0.85</v>
      </c>
      <c r="BI101" s="680">
        <v>0.85</v>
      </c>
      <c r="BJ101" s="680">
        <v>0.85</v>
      </c>
      <c r="BK101" s="680">
        <v>0.85</v>
      </c>
      <c r="BL101" s="680">
        <v>0.85</v>
      </c>
      <c r="BM101" s="680">
        <v>0.85</v>
      </c>
      <c r="BN101" s="680">
        <v>0.85</v>
      </c>
      <c r="BO101" s="680">
        <v>0.85</v>
      </c>
      <c r="BP101" s="680">
        <v>0.85</v>
      </c>
      <c r="BQ101" s="680">
        <v>0.85</v>
      </c>
      <c r="BR101" s="680">
        <v>0.85</v>
      </c>
      <c r="BS101" s="680">
        <v>0.85</v>
      </c>
      <c r="BT101" s="680">
        <v>0.85</v>
      </c>
      <c r="BU101" s="680">
        <v>0.85</v>
      </c>
      <c r="BV101" s="680">
        <v>0.85</v>
      </c>
      <c r="BW101" s="680">
        <v>0.85</v>
      </c>
      <c r="BX101" s="680">
        <v>0.85</v>
      </c>
      <c r="BY101" s="680">
        <v>0.85</v>
      </c>
      <c r="BZ101" s="680">
        <v>0.85</v>
      </c>
      <c r="CA101" s="680">
        <v>0.85</v>
      </c>
      <c r="CB101" s="680"/>
      <c r="CC101" s="680">
        <v>0</v>
      </c>
      <c r="CD101" s="680">
        <v>0</v>
      </c>
      <c r="CE101" s="680">
        <v>0</v>
      </c>
      <c r="CF101" s="680">
        <v>0</v>
      </c>
      <c r="CG101" s="680">
        <v>0</v>
      </c>
      <c r="CH101" s="680">
        <v>0</v>
      </c>
      <c r="CI101" s="680">
        <v>0</v>
      </c>
      <c r="CJ101" s="680">
        <v>0</v>
      </c>
      <c r="CK101" s="680">
        <v>0</v>
      </c>
      <c r="CL101" s="680">
        <v>0.85</v>
      </c>
      <c r="CM101" s="680">
        <v>0.85</v>
      </c>
      <c r="CN101" s="680">
        <v>0.85</v>
      </c>
      <c r="CO101" s="680">
        <v>0.85</v>
      </c>
      <c r="CP101" s="680">
        <v>0.85</v>
      </c>
      <c r="CQ101" s="680">
        <v>0.85</v>
      </c>
      <c r="CR101" s="680">
        <v>0.85</v>
      </c>
      <c r="CS101" s="680">
        <v>0.85</v>
      </c>
      <c r="CT101" s="680">
        <v>0.85</v>
      </c>
      <c r="CU101" s="680">
        <v>0.85</v>
      </c>
      <c r="CV101" s="680">
        <v>0.85</v>
      </c>
      <c r="CW101" s="680">
        <v>0.85</v>
      </c>
      <c r="CX101" s="680">
        <v>0.85</v>
      </c>
      <c r="CY101" s="680">
        <v>0.85</v>
      </c>
      <c r="CZ101" s="680">
        <v>0.85</v>
      </c>
      <c r="DA101" s="680">
        <v>0.85</v>
      </c>
      <c r="DB101" s="680">
        <v>0.85</v>
      </c>
      <c r="DC101" s="680">
        <v>0.85</v>
      </c>
      <c r="DD101" s="680">
        <v>0.85</v>
      </c>
      <c r="DE101" s="680">
        <v>0.85</v>
      </c>
      <c r="DF101" s="680">
        <v>0.85</v>
      </c>
      <c r="DG101" s="680"/>
      <c r="DH101" s="679">
        <v>0</v>
      </c>
      <c r="DI101" s="679">
        <v>0</v>
      </c>
      <c r="DJ101" s="679">
        <v>0</v>
      </c>
      <c r="DK101" s="679">
        <v>0</v>
      </c>
      <c r="DL101" s="679">
        <v>0</v>
      </c>
      <c r="DM101" s="679">
        <v>0</v>
      </c>
      <c r="DN101" s="679">
        <v>0</v>
      </c>
      <c r="DO101" s="679">
        <v>0</v>
      </c>
      <c r="DP101" s="679">
        <v>0</v>
      </c>
      <c r="DQ101" s="679">
        <v>977809.28045512794</v>
      </c>
      <c r="DR101" s="679">
        <v>994799.36732233269</v>
      </c>
      <c r="DS101" s="679">
        <v>1006691.0944402316</v>
      </c>
      <c r="DT101" s="679">
        <v>1020870.0319679878</v>
      </c>
      <c r="DU101" s="679">
        <v>1036944.1910523196</v>
      </c>
      <c r="DV101" s="679">
        <v>1050740.449091125</v>
      </c>
      <c r="DW101" s="679">
        <v>1050740.449091125</v>
      </c>
      <c r="DX101" s="679">
        <v>1050740.4490911299</v>
      </c>
      <c r="DY101" s="679">
        <v>1050740.4490911299</v>
      </c>
      <c r="DZ101" s="679">
        <v>1050740.4490911299</v>
      </c>
      <c r="EA101" s="679">
        <v>1050740.4490911299</v>
      </c>
      <c r="EB101" s="679">
        <v>1050740.4490911299</v>
      </c>
      <c r="EC101" s="679">
        <v>1050740.4490911299</v>
      </c>
      <c r="ED101" s="679">
        <v>1050740.4490911299</v>
      </c>
      <c r="EE101" s="679">
        <v>1050740.4490911299</v>
      </c>
      <c r="EF101" s="679">
        <v>1050740.4490911299</v>
      </c>
      <c r="EG101" s="679">
        <v>1050740.4490911299</v>
      </c>
      <c r="EH101" s="679">
        <v>1050740.4490911299</v>
      </c>
      <c r="EI101" s="679">
        <v>1050740.4490911299</v>
      </c>
      <c r="EJ101" s="679">
        <v>1050740.4490911299</v>
      </c>
      <c r="EK101" s="679">
        <v>1050740.4490911299</v>
      </c>
      <c r="EL101" s="680"/>
      <c r="EM101" s="679">
        <v>0</v>
      </c>
      <c r="EN101" s="679">
        <v>0</v>
      </c>
      <c r="EO101" s="679">
        <v>0</v>
      </c>
      <c r="EP101" s="679">
        <v>0</v>
      </c>
      <c r="EQ101" s="679">
        <v>0</v>
      </c>
      <c r="ER101" s="679">
        <v>0</v>
      </c>
      <c r="ES101" s="679">
        <v>0</v>
      </c>
      <c r="ET101" s="679">
        <v>0</v>
      </c>
      <c r="EU101" s="679">
        <v>0</v>
      </c>
      <c r="EV101" s="679">
        <v>0</v>
      </c>
      <c r="EW101" s="679">
        <v>0</v>
      </c>
      <c r="EX101" s="679">
        <v>0</v>
      </c>
      <c r="EY101" s="679">
        <v>0</v>
      </c>
      <c r="EZ101" s="679">
        <v>0</v>
      </c>
      <c r="FA101" s="679">
        <v>0</v>
      </c>
      <c r="FB101" s="679">
        <v>0</v>
      </c>
      <c r="FC101" s="679">
        <v>0</v>
      </c>
      <c r="FD101" s="679">
        <v>0</v>
      </c>
      <c r="FE101" s="679">
        <v>0</v>
      </c>
      <c r="FF101" s="679">
        <v>0</v>
      </c>
      <c r="FG101" s="679">
        <v>0</v>
      </c>
      <c r="FH101" s="679">
        <v>0</v>
      </c>
      <c r="FI101" s="679">
        <v>0</v>
      </c>
      <c r="FJ101" s="679">
        <v>0</v>
      </c>
      <c r="FK101" s="679">
        <v>0</v>
      </c>
      <c r="FL101" s="679">
        <v>0</v>
      </c>
      <c r="FM101" s="679">
        <v>0</v>
      </c>
      <c r="FN101" s="679">
        <v>0</v>
      </c>
      <c r="FO101" s="679">
        <v>0</v>
      </c>
      <c r="FP101" s="679">
        <v>0</v>
      </c>
    </row>
    <row r="102" spans="1:172" x14ac:dyDescent="0.2">
      <c r="A102" s="678">
        <v>99</v>
      </c>
      <c r="B102" s="678" t="s">
        <v>423</v>
      </c>
      <c r="C102" s="678" t="s">
        <v>424</v>
      </c>
      <c r="D102" s="686">
        <v>42109</v>
      </c>
      <c r="E102" s="678">
        <v>0</v>
      </c>
      <c r="F102" s="678">
        <v>13</v>
      </c>
      <c r="G102" s="685">
        <v>0</v>
      </c>
      <c r="H102" s="684">
        <v>0</v>
      </c>
      <c r="I102" s="678">
        <v>0.80000000000000071</v>
      </c>
      <c r="J102" s="678">
        <v>1</v>
      </c>
      <c r="K102" s="678">
        <v>1</v>
      </c>
      <c r="L102" s="683">
        <v>0</v>
      </c>
      <c r="M102" s="678">
        <v>9</v>
      </c>
      <c r="N102" s="678">
        <v>1915</v>
      </c>
      <c r="O102" s="682">
        <v>0</v>
      </c>
      <c r="P102" s="680">
        <v>0.5</v>
      </c>
      <c r="Q102" s="684">
        <v>5.0000000000000001E-3</v>
      </c>
      <c r="R102" s="684">
        <v>0.02</v>
      </c>
      <c r="S102" s="680">
        <v>0</v>
      </c>
      <c r="T102" s="680">
        <v>0</v>
      </c>
      <c r="U102" s="680">
        <v>0</v>
      </c>
      <c r="V102" s="680">
        <v>0</v>
      </c>
      <c r="W102" s="680">
        <v>0</v>
      </c>
      <c r="X102" s="680">
        <v>0</v>
      </c>
      <c r="Y102" s="680">
        <v>0</v>
      </c>
      <c r="Z102" s="680">
        <v>0</v>
      </c>
      <c r="AA102" s="680">
        <v>0</v>
      </c>
      <c r="AB102" s="680">
        <v>0.85</v>
      </c>
      <c r="AC102" s="680">
        <v>0.85</v>
      </c>
      <c r="AD102" s="680">
        <v>0.85</v>
      </c>
      <c r="AE102" s="680">
        <v>0.85</v>
      </c>
      <c r="AF102" s="680">
        <v>0.85</v>
      </c>
      <c r="AG102" s="680">
        <v>0.85</v>
      </c>
      <c r="AH102" s="680">
        <v>0.85</v>
      </c>
      <c r="AI102" s="680">
        <v>0.85</v>
      </c>
      <c r="AJ102" s="680">
        <v>0.85</v>
      </c>
      <c r="AK102" s="680">
        <v>0.85</v>
      </c>
      <c r="AL102" s="680">
        <v>0.85</v>
      </c>
      <c r="AM102" s="680">
        <v>0.85</v>
      </c>
      <c r="AN102" s="680">
        <v>0.85</v>
      </c>
      <c r="AO102" s="680">
        <v>0.85</v>
      </c>
      <c r="AP102" s="680">
        <v>0.85</v>
      </c>
      <c r="AQ102" s="680">
        <v>0.85</v>
      </c>
      <c r="AR102" s="680">
        <v>0.85</v>
      </c>
      <c r="AS102" s="680">
        <v>0.85</v>
      </c>
      <c r="AT102" s="680">
        <v>0.85</v>
      </c>
      <c r="AU102" s="680">
        <v>0.85</v>
      </c>
      <c r="AV102" s="680">
        <v>0.85</v>
      </c>
      <c r="AW102" s="680"/>
      <c r="AX102" s="680">
        <v>0</v>
      </c>
      <c r="AY102" s="680">
        <v>0</v>
      </c>
      <c r="AZ102" s="680">
        <v>0</v>
      </c>
      <c r="BA102" s="680">
        <v>0</v>
      </c>
      <c r="BB102" s="680">
        <v>0</v>
      </c>
      <c r="BC102" s="680">
        <v>0</v>
      </c>
      <c r="BD102" s="680">
        <v>0</v>
      </c>
      <c r="BE102" s="680">
        <v>0</v>
      </c>
      <c r="BF102" s="680">
        <v>0</v>
      </c>
      <c r="BG102" s="680">
        <v>0.85</v>
      </c>
      <c r="BH102" s="680">
        <v>0.85</v>
      </c>
      <c r="BI102" s="680">
        <v>0.85</v>
      </c>
      <c r="BJ102" s="680">
        <v>0.85</v>
      </c>
      <c r="BK102" s="680">
        <v>0.85</v>
      </c>
      <c r="BL102" s="680">
        <v>0.85</v>
      </c>
      <c r="BM102" s="680">
        <v>0.85</v>
      </c>
      <c r="BN102" s="680">
        <v>0.85</v>
      </c>
      <c r="BO102" s="680">
        <v>0.85</v>
      </c>
      <c r="BP102" s="680">
        <v>0.85</v>
      </c>
      <c r="BQ102" s="680">
        <v>0.85</v>
      </c>
      <c r="BR102" s="680">
        <v>0.85</v>
      </c>
      <c r="BS102" s="680">
        <v>0.85</v>
      </c>
      <c r="BT102" s="680">
        <v>0.85</v>
      </c>
      <c r="BU102" s="680">
        <v>0.85</v>
      </c>
      <c r="BV102" s="680">
        <v>0.85</v>
      </c>
      <c r="BW102" s="680">
        <v>0.85</v>
      </c>
      <c r="BX102" s="680">
        <v>0.85</v>
      </c>
      <c r="BY102" s="680">
        <v>0.85</v>
      </c>
      <c r="BZ102" s="680">
        <v>0.85</v>
      </c>
      <c r="CA102" s="680">
        <v>0.85</v>
      </c>
      <c r="CB102" s="680"/>
      <c r="CC102" s="680">
        <v>0</v>
      </c>
      <c r="CD102" s="680">
        <v>0</v>
      </c>
      <c r="CE102" s="680">
        <v>0</v>
      </c>
      <c r="CF102" s="680">
        <v>0</v>
      </c>
      <c r="CG102" s="680">
        <v>0</v>
      </c>
      <c r="CH102" s="680">
        <v>0</v>
      </c>
      <c r="CI102" s="680">
        <v>0</v>
      </c>
      <c r="CJ102" s="680">
        <v>0</v>
      </c>
      <c r="CK102" s="680">
        <v>0</v>
      </c>
      <c r="CL102" s="680">
        <v>0.85</v>
      </c>
      <c r="CM102" s="680">
        <v>0.85</v>
      </c>
      <c r="CN102" s="680">
        <v>0.85</v>
      </c>
      <c r="CO102" s="680">
        <v>0.85</v>
      </c>
      <c r="CP102" s="680">
        <v>0.85</v>
      </c>
      <c r="CQ102" s="680">
        <v>0.85</v>
      </c>
      <c r="CR102" s="680">
        <v>0.85</v>
      </c>
      <c r="CS102" s="680">
        <v>0.85</v>
      </c>
      <c r="CT102" s="680">
        <v>0.85</v>
      </c>
      <c r="CU102" s="680">
        <v>0.85</v>
      </c>
      <c r="CV102" s="680">
        <v>0.85</v>
      </c>
      <c r="CW102" s="680">
        <v>0.85</v>
      </c>
      <c r="CX102" s="680">
        <v>0.85</v>
      </c>
      <c r="CY102" s="680">
        <v>0.85</v>
      </c>
      <c r="CZ102" s="680">
        <v>0.85</v>
      </c>
      <c r="DA102" s="680">
        <v>0.85</v>
      </c>
      <c r="DB102" s="680">
        <v>0.85</v>
      </c>
      <c r="DC102" s="680">
        <v>0.85</v>
      </c>
      <c r="DD102" s="680">
        <v>0.85</v>
      </c>
      <c r="DE102" s="680">
        <v>0.85</v>
      </c>
      <c r="DF102" s="680">
        <v>0.85</v>
      </c>
      <c r="DG102" s="680"/>
      <c r="DH102" s="679">
        <v>0</v>
      </c>
      <c r="DI102" s="679">
        <v>0</v>
      </c>
      <c r="DJ102" s="679">
        <v>0</v>
      </c>
      <c r="DK102" s="679">
        <v>0</v>
      </c>
      <c r="DL102" s="679">
        <v>0</v>
      </c>
      <c r="DM102" s="679">
        <v>0</v>
      </c>
      <c r="DN102" s="679">
        <v>0</v>
      </c>
      <c r="DO102" s="679">
        <v>0</v>
      </c>
      <c r="DP102" s="679">
        <v>0</v>
      </c>
      <c r="DQ102" s="679">
        <v>561741.30991550081</v>
      </c>
      <c r="DR102" s="679">
        <v>558638.54969207302</v>
      </c>
      <c r="DS102" s="679">
        <v>551182.80190749303</v>
      </c>
      <c r="DT102" s="679">
        <v>544294.79639912664</v>
      </c>
      <c r="DU102" s="679">
        <v>540172.75846644666</v>
      </c>
      <c r="DV102" s="679">
        <v>537303.79078831524</v>
      </c>
      <c r="DW102" s="679">
        <v>537303.79078831524</v>
      </c>
      <c r="DX102" s="679">
        <v>537303.790788315</v>
      </c>
      <c r="DY102" s="679">
        <v>537303.790788315</v>
      </c>
      <c r="DZ102" s="679">
        <v>537303.790788315</v>
      </c>
      <c r="EA102" s="679">
        <v>537303.790788315</v>
      </c>
      <c r="EB102" s="679">
        <v>537303.790788315</v>
      </c>
      <c r="EC102" s="679">
        <v>537303.790788315</v>
      </c>
      <c r="ED102" s="679">
        <v>537303.790788315</v>
      </c>
      <c r="EE102" s="679">
        <v>537303.790788315</v>
      </c>
      <c r="EF102" s="679">
        <v>537303.790788315</v>
      </c>
      <c r="EG102" s="679">
        <v>537303.790788315</v>
      </c>
      <c r="EH102" s="679">
        <v>537303.790788315</v>
      </c>
      <c r="EI102" s="679">
        <v>537303.790788315</v>
      </c>
      <c r="EJ102" s="679">
        <v>537303.790788315</v>
      </c>
      <c r="EK102" s="679">
        <v>537303.790788315</v>
      </c>
      <c r="EL102" s="680"/>
      <c r="EM102" s="679">
        <v>0</v>
      </c>
      <c r="EN102" s="679">
        <v>0</v>
      </c>
      <c r="EO102" s="679">
        <v>0</v>
      </c>
      <c r="EP102" s="679">
        <v>0</v>
      </c>
      <c r="EQ102" s="679">
        <v>0</v>
      </c>
      <c r="ER102" s="679">
        <v>0</v>
      </c>
      <c r="ES102" s="679">
        <v>0</v>
      </c>
      <c r="ET102" s="679">
        <v>0</v>
      </c>
      <c r="EU102" s="679">
        <v>0</v>
      </c>
      <c r="EV102" s="679">
        <v>0</v>
      </c>
      <c r="EW102" s="679">
        <v>0</v>
      </c>
      <c r="EX102" s="679">
        <v>0</v>
      </c>
      <c r="EY102" s="679">
        <v>0</v>
      </c>
      <c r="EZ102" s="679">
        <v>0</v>
      </c>
      <c r="FA102" s="679">
        <v>0</v>
      </c>
      <c r="FB102" s="679">
        <v>0</v>
      </c>
      <c r="FC102" s="679">
        <v>0</v>
      </c>
      <c r="FD102" s="679">
        <v>0</v>
      </c>
      <c r="FE102" s="679">
        <v>0</v>
      </c>
      <c r="FF102" s="679">
        <v>0</v>
      </c>
      <c r="FG102" s="679">
        <v>0</v>
      </c>
      <c r="FH102" s="679">
        <v>0</v>
      </c>
      <c r="FI102" s="679">
        <v>0</v>
      </c>
      <c r="FJ102" s="679">
        <v>0</v>
      </c>
      <c r="FK102" s="679">
        <v>0</v>
      </c>
      <c r="FL102" s="679">
        <v>0</v>
      </c>
      <c r="FM102" s="679">
        <v>0</v>
      </c>
      <c r="FN102" s="679">
        <v>0</v>
      </c>
      <c r="FO102" s="679">
        <v>0</v>
      </c>
      <c r="FP102" s="679">
        <v>0</v>
      </c>
    </row>
    <row r="103" spans="1:172" x14ac:dyDescent="0.2">
      <c r="A103" s="678">
        <v>100</v>
      </c>
      <c r="B103" s="678" t="s">
        <v>425</v>
      </c>
      <c r="C103" s="678" t="s">
        <v>426</v>
      </c>
      <c r="D103" s="686">
        <v>42109</v>
      </c>
      <c r="E103" s="678">
        <v>0</v>
      </c>
      <c r="F103" s="678">
        <v>13</v>
      </c>
      <c r="G103" s="685">
        <v>173</v>
      </c>
      <c r="H103" s="684">
        <v>2.2963788892428585E-2</v>
      </c>
      <c r="I103" s="678">
        <v>0</v>
      </c>
      <c r="J103" s="678">
        <v>1</v>
      </c>
      <c r="K103" s="678">
        <v>1</v>
      </c>
      <c r="L103" s="683">
        <v>0</v>
      </c>
      <c r="M103" s="678">
        <v>9</v>
      </c>
      <c r="N103" s="678">
        <v>1988</v>
      </c>
      <c r="O103" s="682">
        <v>0</v>
      </c>
      <c r="P103" s="680">
        <v>0.4</v>
      </c>
      <c r="Q103" s="684">
        <v>5.0000000000000001E-3</v>
      </c>
      <c r="R103" s="684">
        <v>0.02</v>
      </c>
      <c r="S103" s="680">
        <v>0</v>
      </c>
      <c r="T103" s="680">
        <v>0</v>
      </c>
      <c r="U103" s="680">
        <v>0</v>
      </c>
      <c r="V103" s="680">
        <v>0</v>
      </c>
      <c r="W103" s="680">
        <v>0</v>
      </c>
      <c r="X103" s="680">
        <v>0</v>
      </c>
      <c r="Y103" s="680">
        <v>0</v>
      </c>
      <c r="Z103" s="680">
        <v>0</v>
      </c>
      <c r="AA103" s="680">
        <v>0</v>
      </c>
      <c r="AB103" s="680">
        <v>0.85</v>
      </c>
      <c r="AC103" s="680">
        <v>0.85</v>
      </c>
      <c r="AD103" s="680">
        <v>0.85</v>
      </c>
      <c r="AE103" s="680">
        <v>0.85</v>
      </c>
      <c r="AF103" s="680">
        <v>0.85</v>
      </c>
      <c r="AG103" s="680">
        <v>0.85</v>
      </c>
      <c r="AH103" s="680">
        <v>0.85</v>
      </c>
      <c r="AI103" s="680">
        <v>0.85</v>
      </c>
      <c r="AJ103" s="680">
        <v>0.85</v>
      </c>
      <c r="AK103" s="680">
        <v>0.85</v>
      </c>
      <c r="AL103" s="680">
        <v>0.85</v>
      </c>
      <c r="AM103" s="680">
        <v>0.85</v>
      </c>
      <c r="AN103" s="680">
        <v>0.85</v>
      </c>
      <c r="AO103" s="680">
        <v>0.85</v>
      </c>
      <c r="AP103" s="680">
        <v>0.85</v>
      </c>
      <c r="AQ103" s="680">
        <v>0.85</v>
      </c>
      <c r="AR103" s="680">
        <v>0.85</v>
      </c>
      <c r="AS103" s="680">
        <v>0.85</v>
      </c>
      <c r="AT103" s="680">
        <v>0.85</v>
      </c>
      <c r="AU103" s="680">
        <v>0.85</v>
      </c>
      <c r="AV103" s="680">
        <v>0.85</v>
      </c>
      <c r="AW103" s="680"/>
      <c r="AX103" s="680">
        <v>0</v>
      </c>
      <c r="AY103" s="680">
        <v>0</v>
      </c>
      <c r="AZ103" s="680">
        <v>0</v>
      </c>
      <c r="BA103" s="680">
        <v>0</v>
      </c>
      <c r="BB103" s="680">
        <v>0</v>
      </c>
      <c r="BC103" s="680">
        <v>0</v>
      </c>
      <c r="BD103" s="680">
        <v>0</v>
      </c>
      <c r="BE103" s="680">
        <v>0</v>
      </c>
      <c r="BF103" s="680">
        <v>0</v>
      </c>
      <c r="BG103" s="680">
        <v>0.85</v>
      </c>
      <c r="BH103" s="680">
        <v>0.85</v>
      </c>
      <c r="BI103" s="680">
        <v>0.85</v>
      </c>
      <c r="BJ103" s="680">
        <v>0.85</v>
      </c>
      <c r="BK103" s="680">
        <v>0.85</v>
      </c>
      <c r="BL103" s="680">
        <v>0.85</v>
      </c>
      <c r="BM103" s="680">
        <v>0.85</v>
      </c>
      <c r="BN103" s="680">
        <v>0.85</v>
      </c>
      <c r="BO103" s="680">
        <v>0.85</v>
      </c>
      <c r="BP103" s="680">
        <v>0.85</v>
      </c>
      <c r="BQ103" s="680">
        <v>0.85</v>
      </c>
      <c r="BR103" s="680">
        <v>0.85</v>
      </c>
      <c r="BS103" s="680">
        <v>0.85</v>
      </c>
      <c r="BT103" s="680">
        <v>0.85</v>
      </c>
      <c r="BU103" s="680">
        <v>0.85</v>
      </c>
      <c r="BV103" s="680">
        <v>0.85</v>
      </c>
      <c r="BW103" s="680">
        <v>0.85</v>
      </c>
      <c r="BX103" s="680">
        <v>0.85</v>
      </c>
      <c r="BY103" s="680">
        <v>0.85</v>
      </c>
      <c r="BZ103" s="680">
        <v>0.85</v>
      </c>
      <c r="CA103" s="680">
        <v>0.85</v>
      </c>
      <c r="CB103" s="680"/>
      <c r="CC103" s="680">
        <v>0</v>
      </c>
      <c r="CD103" s="680">
        <v>0</v>
      </c>
      <c r="CE103" s="680">
        <v>0</v>
      </c>
      <c r="CF103" s="680">
        <v>0</v>
      </c>
      <c r="CG103" s="680">
        <v>0</v>
      </c>
      <c r="CH103" s="680">
        <v>0</v>
      </c>
      <c r="CI103" s="680">
        <v>0</v>
      </c>
      <c r="CJ103" s="680">
        <v>0</v>
      </c>
      <c r="CK103" s="680">
        <v>0</v>
      </c>
      <c r="CL103" s="680">
        <v>0.85</v>
      </c>
      <c r="CM103" s="680">
        <v>0.85</v>
      </c>
      <c r="CN103" s="680">
        <v>0.85</v>
      </c>
      <c r="CO103" s="680">
        <v>0.85</v>
      </c>
      <c r="CP103" s="680">
        <v>0.85</v>
      </c>
      <c r="CQ103" s="680">
        <v>0.85</v>
      </c>
      <c r="CR103" s="680">
        <v>0.85</v>
      </c>
      <c r="CS103" s="680">
        <v>0.85</v>
      </c>
      <c r="CT103" s="680">
        <v>0.85</v>
      </c>
      <c r="CU103" s="680">
        <v>0.85</v>
      </c>
      <c r="CV103" s="680">
        <v>0.85</v>
      </c>
      <c r="CW103" s="680">
        <v>0.85</v>
      </c>
      <c r="CX103" s="680">
        <v>0.85</v>
      </c>
      <c r="CY103" s="680">
        <v>0.85</v>
      </c>
      <c r="CZ103" s="680">
        <v>0.85</v>
      </c>
      <c r="DA103" s="680">
        <v>0.85</v>
      </c>
      <c r="DB103" s="680">
        <v>0.85</v>
      </c>
      <c r="DC103" s="680">
        <v>0.85</v>
      </c>
      <c r="DD103" s="680">
        <v>0.85</v>
      </c>
      <c r="DE103" s="680">
        <v>0.85</v>
      </c>
      <c r="DF103" s="680">
        <v>0.85</v>
      </c>
      <c r="DG103" s="680"/>
      <c r="DH103" s="679">
        <v>0</v>
      </c>
      <c r="DI103" s="679">
        <v>0</v>
      </c>
      <c r="DJ103" s="679">
        <v>0</v>
      </c>
      <c r="DK103" s="679">
        <v>0</v>
      </c>
      <c r="DL103" s="679">
        <v>0</v>
      </c>
      <c r="DM103" s="679">
        <v>0</v>
      </c>
      <c r="DN103" s="679">
        <v>0</v>
      </c>
      <c r="DO103" s="679">
        <v>0</v>
      </c>
      <c r="DP103" s="679">
        <v>0</v>
      </c>
      <c r="DQ103" s="679">
        <v>622036.25323624664</v>
      </c>
      <c r="DR103" s="679">
        <v>632092.04806129239</v>
      </c>
      <c r="DS103" s="679">
        <v>636050.6948572346</v>
      </c>
      <c r="DT103" s="679">
        <v>638515.21956177417</v>
      </c>
      <c r="DU103" s="679">
        <v>641802.72158699867</v>
      </c>
      <c r="DV103" s="679">
        <v>644337.93981241132</v>
      </c>
      <c r="DW103" s="679">
        <v>644337.93981241132</v>
      </c>
      <c r="DX103" s="679">
        <v>644337.93981241097</v>
      </c>
      <c r="DY103" s="679">
        <v>644337.93981241097</v>
      </c>
      <c r="DZ103" s="679">
        <v>644337.93981241097</v>
      </c>
      <c r="EA103" s="679">
        <v>644337.93981241097</v>
      </c>
      <c r="EB103" s="679">
        <v>644337.93981241097</v>
      </c>
      <c r="EC103" s="679">
        <v>644337.93981241097</v>
      </c>
      <c r="ED103" s="679">
        <v>644337.93981241097</v>
      </c>
      <c r="EE103" s="679">
        <v>644337.93981241097</v>
      </c>
      <c r="EF103" s="679">
        <v>644337.93981241097</v>
      </c>
      <c r="EG103" s="679">
        <v>644337.93981241097</v>
      </c>
      <c r="EH103" s="679">
        <v>644337.93981241097</v>
      </c>
      <c r="EI103" s="679">
        <v>644337.93981241097</v>
      </c>
      <c r="EJ103" s="679">
        <v>644337.93981241097</v>
      </c>
      <c r="EK103" s="679">
        <v>644337.93981241097</v>
      </c>
      <c r="EL103" s="680"/>
      <c r="EM103" s="679">
        <v>0</v>
      </c>
      <c r="EN103" s="679">
        <v>0</v>
      </c>
      <c r="EO103" s="679">
        <v>0</v>
      </c>
      <c r="EP103" s="679">
        <v>0</v>
      </c>
      <c r="EQ103" s="679">
        <v>0</v>
      </c>
      <c r="ER103" s="679">
        <v>0</v>
      </c>
      <c r="ES103" s="679">
        <v>0</v>
      </c>
      <c r="ET103" s="679">
        <v>0</v>
      </c>
      <c r="EU103" s="679">
        <v>0</v>
      </c>
      <c r="EV103" s="679">
        <v>0</v>
      </c>
      <c r="EW103" s="679">
        <v>0</v>
      </c>
      <c r="EX103" s="679">
        <v>0</v>
      </c>
      <c r="EY103" s="679">
        <v>0</v>
      </c>
      <c r="EZ103" s="679">
        <v>0</v>
      </c>
      <c r="FA103" s="679">
        <v>0</v>
      </c>
      <c r="FB103" s="679">
        <v>0</v>
      </c>
      <c r="FC103" s="679">
        <v>0</v>
      </c>
      <c r="FD103" s="679">
        <v>0</v>
      </c>
      <c r="FE103" s="679">
        <v>0</v>
      </c>
      <c r="FF103" s="679">
        <v>0</v>
      </c>
      <c r="FG103" s="679">
        <v>0</v>
      </c>
      <c r="FH103" s="679">
        <v>0</v>
      </c>
      <c r="FI103" s="679">
        <v>0</v>
      </c>
      <c r="FJ103" s="679">
        <v>0</v>
      </c>
      <c r="FK103" s="679">
        <v>0</v>
      </c>
      <c r="FL103" s="679">
        <v>0</v>
      </c>
      <c r="FM103" s="679">
        <v>0</v>
      </c>
      <c r="FN103" s="679">
        <v>0</v>
      </c>
      <c r="FO103" s="679">
        <v>0</v>
      </c>
      <c r="FP103" s="679">
        <v>0</v>
      </c>
    </row>
    <row r="104" spans="1:172" x14ac:dyDescent="0.2">
      <c r="A104" s="678">
        <v>101</v>
      </c>
      <c r="B104" s="678" t="s">
        <v>427</v>
      </c>
      <c r="C104" s="678" t="s">
        <v>428</v>
      </c>
      <c r="D104" s="686">
        <v>42109</v>
      </c>
      <c r="E104" s="678">
        <v>0</v>
      </c>
      <c r="F104" s="678">
        <v>20</v>
      </c>
      <c r="G104" s="685">
        <v>-29.1</v>
      </c>
      <c r="H104" s="684">
        <v>-3.8626951258362539E-3</v>
      </c>
      <c r="I104" s="678">
        <v>5.7999999999999989</v>
      </c>
      <c r="J104" s="678">
        <v>1</v>
      </c>
      <c r="K104" s="678">
        <v>1</v>
      </c>
      <c r="L104" s="683">
        <v>0</v>
      </c>
      <c r="M104" s="678">
        <v>9</v>
      </c>
      <c r="N104" s="678">
        <v>2015</v>
      </c>
      <c r="O104" s="682">
        <v>0</v>
      </c>
      <c r="P104" s="680">
        <v>0.9</v>
      </c>
      <c r="Q104" s="684">
        <v>1</v>
      </c>
      <c r="R104" s="684">
        <v>1</v>
      </c>
      <c r="S104" s="680">
        <v>0</v>
      </c>
      <c r="T104" s="680">
        <v>0</v>
      </c>
      <c r="U104" s="680">
        <v>0</v>
      </c>
      <c r="V104" s="680">
        <v>0</v>
      </c>
      <c r="W104" s="680">
        <v>0</v>
      </c>
      <c r="X104" s="680">
        <v>0</v>
      </c>
      <c r="Y104" s="680">
        <v>0</v>
      </c>
      <c r="Z104" s="680">
        <v>0</v>
      </c>
      <c r="AA104" s="680">
        <v>0</v>
      </c>
      <c r="AB104" s="680">
        <v>0.85</v>
      </c>
      <c r="AC104" s="680">
        <v>0.85</v>
      </c>
      <c r="AD104" s="680">
        <v>0.85</v>
      </c>
      <c r="AE104" s="680">
        <v>0.85</v>
      </c>
      <c r="AF104" s="680">
        <v>0.85</v>
      </c>
      <c r="AG104" s="680">
        <v>0.85</v>
      </c>
      <c r="AH104" s="680">
        <v>0.85</v>
      </c>
      <c r="AI104" s="680">
        <v>0.85</v>
      </c>
      <c r="AJ104" s="680">
        <v>0.85</v>
      </c>
      <c r="AK104" s="680">
        <v>0.85</v>
      </c>
      <c r="AL104" s="680">
        <v>0.85</v>
      </c>
      <c r="AM104" s="680">
        <v>0.85</v>
      </c>
      <c r="AN104" s="680">
        <v>0.85</v>
      </c>
      <c r="AO104" s="680">
        <v>0.85</v>
      </c>
      <c r="AP104" s="680">
        <v>0.85</v>
      </c>
      <c r="AQ104" s="680">
        <v>0.85</v>
      </c>
      <c r="AR104" s="680">
        <v>0.85</v>
      </c>
      <c r="AS104" s="680">
        <v>0.85</v>
      </c>
      <c r="AT104" s="680">
        <v>0.85</v>
      </c>
      <c r="AU104" s="680">
        <v>0.85</v>
      </c>
      <c r="AV104" s="680">
        <v>0.85</v>
      </c>
      <c r="AW104" s="680"/>
      <c r="AX104" s="680">
        <v>0</v>
      </c>
      <c r="AY104" s="680">
        <v>0</v>
      </c>
      <c r="AZ104" s="680">
        <v>0</v>
      </c>
      <c r="BA104" s="680">
        <v>0</v>
      </c>
      <c r="BB104" s="680">
        <v>0</v>
      </c>
      <c r="BC104" s="680">
        <v>0</v>
      </c>
      <c r="BD104" s="680">
        <v>0</v>
      </c>
      <c r="BE104" s="680">
        <v>0</v>
      </c>
      <c r="BF104" s="680">
        <v>0</v>
      </c>
      <c r="BG104" s="680">
        <v>0.85</v>
      </c>
      <c r="BH104" s="680">
        <v>0.85</v>
      </c>
      <c r="BI104" s="680">
        <v>0.85</v>
      </c>
      <c r="BJ104" s="680">
        <v>0.85</v>
      </c>
      <c r="BK104" s="680">
        <v>0.85</v>
      </c>
      <c r="BL104" s="680">
        <v>0.85</v>
      </c>
      <c r="BM104" s="680">
        <v>0.85</v>
      </c>
      <c r="BN104" s="680">
        <v>0.85</v>
      </c>
      <c r="BO104" s="680">
        <v>0.85</v>
      </c>
      <c r="BP104" s="680">
        <v>0.85</v>
      </c>
      <c r="BQ104" s="680">
        <v>0.85</v>
      </c>
      <c r="BR104" s="680">
        <v>0.85</v>
      </c>
      <c r="BS104" s="680">
        <v>0.85</v>
      </c>
      <c r="BT104" s="680">
        <v>0.85</v>
      </c>
      <c r="BU104" s="680">
        <v>0.85</v>
      </c>
      <c r="BV104" s="680">
        <v>0.85</v>
      </c>
      <c r="BW104" s="680">
        <v>0.85</v>
      </c>
      <c r="BX104" s="680">
        <v>0.85</v>
      </c>
      <c r="BY104" s="680">
        <v>0.85</v>
      </c>
      <c r="BZ104" s="680">
        <v>0.85</v>
      </c>
      <c r="CA104" s="680">
        <v>0.85</v>
      </c>
      <c r="CB104" s="680"/>
      <c r="CC104" s="680">
        <v>0</v>
      </c>
      <c r="CD104" s="680">
        <v>0</v>
      </c>
      <c r="CE104" s="680">
        <v>0</v>
      </c>
      <c r="CF104" s="680">
        <v>0</v>
      </c>
      <c r="CG104" s="680">
        <v>0</v>
      </c>
      <c r="CH104" s="680">
        <v>0</v>
      </c>
      <c r="CI104" s="680">
        <v>0</v>
      </c>
      <c r="CJ104" s="680">
        <v>0</v>
      </c>
      <c r="CK104" s="680">
        <v>0</v>
      </c>
      <c r="CL104" s="680">
        <v>0.85</v>
      </c>
      <c r="CM104" s="680">
        <v>0.85</v>
      </c>
      <c r="CN104" s="680">
        <v>0.85</v>
      </c>
      <c r="CO104" s="680">
        <v>0.85</v>
      </c>
      <c r="CP104" s="680">
        <v>0.85</v>
      </c>
      <c r="CQ104" s="680">
        <v>0.85</v>
      </c>
      <c r="CR104" s="680">
        <v>0.85</v>
      </c>
      <c r="CS104" s="680">
        <v>0.85</v>
      </c>
      <c r="CT104" s="680">
        <v>0.85</v>
      </c>
      <c r="CU104" s="680">
        <v>0.85</v>
      </c>
      <c r="CV104" s="680">
        <v>0.85</v>
      </c>
      <c r="CW104" s="680">
        <v>0.85</v>
      </c>
      <c r="CX104" s="680">
        <v>0.85</v>
      </c>
      <c r="CY104" s="680">
        <v>0.85</v>
      </c>
      <c r="CZ104" s="680">
        <v>0.85</v>
      </c>
      <c r="DA104" s="680">
        <v>0.85</v>
      </c>
      <c r="DB104" s="680">
        <v>0.85</v>
      </c>
      <c r="DC104" s="680">
        <v>0.85</v>
      </c>
      <c r="DD104" s="680">
        <v>0.85</v>
      </c>
      <c r="DE104" s="680">
        <v>0.85</v>
      </c>
      <c r="DF104" s="680">
        <v>0.85</v>
      </c>
      <c r="DG104" s="680"/>
      <c r="DH104" s="679">
        <v>0</v>
      </c>
      <c r="DI104" s="679">
        <v>0</v>
      </c>
      <c r="DJ104" s="679">
        <v>0</v>
      </c>
      <c r="DK104" s="679">
        <v>0</v>
      </c>
      <c r="DL104" s="679">
        <v>0</v>
      </c>
      <c r="DM104" s="679">
        <v>0</v>
      </c>
      <c r="DN104" s="679">
        <v>0</v>
      </c>
      <c r="DO104" s="679">
        <v>0</v>
      </c>
      <c r="DP104" s="679">
        <v>0</v>
      </c>
      <c r="DQ104" s="679">
        <v>151244.94285053527</v>
      </c>
      <c r="DR104" s="679">
        <v>158142.14574706525</v>
      </c>
      <c r="DS104" s="679">
        <v>163890.34158418732</v>
      </c>
      <c r="DT104" s="679">
        <v>169304.18134638562</v>
      </c>
      <c r="DU104" s="679">
        <v>174100.35842732331</v>
      </c>
      <c r="DV104" s="679">
        <v>177970.19619816361</v>
      </c>
      <c r="DW104" s="679">
        <v>177970.19619816361</v>
      </c>
      <c r="DX104" s="679">
        <v>177970.19619816399</v>
      </c>
      <c r="DY104" s="679">
        <v>177970.19619816399</v>
      </c>
      <c r="DZ104" s="679">
        <v>177970.19619816399</v>
      </c>
      <c r="EA104" s="679">
        <v>177970.19619816399</v>
      </c>
      <c r="EB104" s="679">
        <v>177970.19619816399</v>
      </c>
      <c r="EC104" s="679">
        <v>177970.19619816399</v>
      </c>
      <c r="ED104" s="679">
        <v>177970.19619816399</v>
      </c>
      <c r="EE104" s="679">
        <v>177970.19619816399</v>
      </c>
      <c r="EF104" s="679">
        <v>177970.19619816399</v>
      </c>
      <c r="EG104" s="679">
        <v>177970.19619816399</v>
      </c>
      <c r="EH104" s="679">
        <v>177970.19619816399</v>
      </c>
      <c r="EI104" s="679">
        <v>177970.19619816399</v>
      </c>
      <c r="EJ104" s="679">
        <v>177970.19619816399</v>
      </c>
      <c r="EK104" s="679">
        <v>177970.19619816399</v>
      </c>
      <c r="EL104" s="680"/>
      <c r="EM104" s="679">
        <v>0</v>
      </c>
      <c r="EN104" s="679">
        <v>0</v>
      </c>
      <c r="EO104" s="679">
        <v>0</v>
      </c>
      <c r="EP104" s="679">
        <v>0</v>
      </c>
      <c r="EQ104" s="679">
        <v>0</v>
      </c>
      <c r="ER104" s="679">
        <v>0</v>
      </c>
      <c r="ES104" s="679">
        <v>0</v>
      </c>
      <c r="ET104" s="679">
        <v>0</v>
      </c>
      <c r="EU104" s="679">
        <v>0</v>
      </c>
      <c r="EV104" s="679">
        <v>0</v>
      </c>
      <c r="EW104" s="679">
        <v>0</v>
      </c>
      <c r="EX104" s="679">
        <v>0</v>
      </c>
      <c r="EY104" s="679">
        <v>0</v>
      </c>
      <c r="EZ104" s="679">
        <v>0</v>
      </c>
      <c r="FA104" s="679">
        <v>0</v>
      </c>
      <c r="FB104" s="679">
        <v>0</v>
      </c>
      <c r="FC104" s="679">
        <v>0</v>
      </c>
      <c r="FD104" s="679">
        <v>0</v>
      </c>
      <c r="FE104" s="679">
        <v>0</v>
      </c>
      <c r="FF104" s="679">
        <v>0</v>
      </c>
      <c r="FG104" s="679">
        <v>0</v>
      </c>
      <c r="FH104" s="679">
        <v>0</v>
      </c>
      <c r="FI104" s="679">
        <v>0</v>
      </c>
      <c r="FJ104" s="679">
        <v>0</v>
      </c>
      <c r="FK104" s="679">
        <v>0</v>
      </c>
      <c r="FL104" s="679">
        <v>0</v>
      </c>
      <c r="FM104" s="679">
        <v>0</v>
      </c>
      <c r="FN104" s="679">
        <v>0</v>
      </c>
      <c r="FO104" s="679">
        <v>0</v>
      </c>
      <c r="FP104" s="679">
        <v>0</v>
      </c>
    </row>
    <row r="105" spans="1:172" x14ac:dyDescent="0.2">
      <c r="A105" s="678">
        <v>102</v>
      </c>
      <c r="B105" s="678" t="s">
        <v>429</v>
      </c>
      <c r="C105" s="678" t="s">
        <v>430</v>
      </c>
      <c r="D105" s="686">
        <v>42109</v>
      </c>
      <c r="E105" s="678">
        <v>0</v>
      </c>
      <c r="F105" s="678">
        <v>13</v>
      </c>
      <c r="G105" s="685">
        <v>11.599999999999994</v>
      </c>
      <c r="H105" s="684">
        <v>1.5397685037697771E-3</v>
      </c>
      <c r="I105" s="678">
        <v>0</v>
      </c>
      <c r="J105" s="678">
        <v>1</v>
      </c>
      <c r="K105" s="678">
        <v>1</v>
      </c>
      <c r="L105" s="683">
        <v>0</v>
      </c>
      <c r="M105" s="678">
        <v>9</v>
      </c>
      <c r="N105" s="678">
        <v>1988</v>
      </c>
      <c r="O105" s="682">
        <v>0</v>
      </c>
      <c r="P105" s="680">
        <v>0.62</v>
      </c>
      <c r="Q105" s="684">
        <v>0.05</v>
      </c>
      <c r="R105" s="684">
        <v>2E-3</v>
      </c>
      <c r="S105" s="680">
        <v>0</v>
      </c>
      <c r="T105" s="680">
        <v>0</v>
      </c>
      <c r="U105" s="680">
        <v>0</v>
      </c>
      <c r="V105" s="680">
        <v>0</v>
      </c>
      <c r="W105" s="680">
        <v>0</v>
      </c>
      <c r="X105" s="680">
        <v>0</v>
      </c>
      <c r="Y105" s="680">
        <v>0</v>
      </c>
      <c r="Z105" s="680">
        <v>0</v>
      </c>
      <c r="AA105" s="680">
        <v>0</v>
      </c>
      <c r="AB105" s="680">
        <v>0.85</v>
      </c>
      <c r="AC105" s="680">
        <v>0.85</v>
      </c>
      <c r="AD105" s="680">
        <v>0.85</v>
      </c>
      <c r="AE105" s="680">
        <v>0.85</v>
      </c>
      <c r="AF105" s="680">
        <v>0.85</v>
      </c>
      <c r="AG105" s="680">
        <v>0.85</v>
      </c>
      <c r="AH105" s="680">
        <v>0.85</v>
      </c>
      <c r="AI105" s="680">
        <v>0.85</v>
      </c>
      <c r="AJ105" s="680">
        <v>0.85</v>
      </c>
      <c r="AK105" s="680">
        <v>0.85</v>
      </c>
      <c r="AL105" s="680">
        <v>0.85</v>
      </c>
      <c r="AM105" s="680">
        <v>0.85</v>
      </c>
      <c r="AN105" s="680">
        <v>0.85</v>
      </c>
      <c r="AO105" s="680">
        <v>0.85</v>
      </c>
      <c r="AP105" s="680">
        <v>0.85</v>
      </c>
      <c r="AQ105" s="680">
        <v>0.85</v>
      </c>
      <c r="AR105" s="680">
        <v>0.85</v>
      </c>
      <c r="AS105" s="680">
        <v>0.85</v>
      </c>
      <c r="AT105" s="680">
        <v>0.85</v>
      </c>
      <c r="AU105" s="680">
        <v>0.85</v>
      </c>
      <c r="AV105" s="680">
        <v>0.85</v>
      </c>
      <c r="AW105" s="680"/>
      <c r="AX105" s="680">
        <v>0</v>
      </c>
      <c r="AY105" s="680">
        <v>0</v>
      </c>
      <c r="AZ105" s="680">
        <v>0</v>
      </c>
      <c r="BA105" s="680">
        <v>0</v>
      </c>
      <c r="BB105" s="680">
        <v>0</v>
      </c>
      <c r="BC105" s="680">
        <v>0</v>
      </c>
      <c r="BD105" s="680">
        <v>0</v>
      </c>
      <c r="BE105" s="680">
        <v>0</v>
      </c>
      <c r="BF105" s="680">
        <v>0</v>
      </c>
      <c r="BG105" s="680">
        <v>0.85</v>
      </c>
      <c r="BH105" s="680">
        <v>0.85</v>
      </c>
      <c r="BI105" s="680">
        <v>0.85</v>
      </c>
      <c r="BJ105" s="680">
        <v>0.85</v>
      </c>
      <c r="BK105" s="680">
        <v>0.85</v>
      </c>
      <c r="BL105" s="680">
        <v>0.85</v>
      </c>
      <c r="BM105" s="680">
        <v>0.85</v>
      </c>
      <c r="BN105" s="680">
        <v>0.85</v>
      </c>
      <c r="BO105" s="680">
        <v>0.85</v>
      </c>
      <c r="BP105" s="680">
        <v>0.85</v>
      </c>
      <c r="BQ105" s="680">
        <v>0.85</v>
      </c>
      <c r="BR105" s="680">
        <v>0.85</v>
      </c>
      <c r="BS105" s="680">
        <v>0.85</v>
      </c>
      <c r="BT105" s="680">
        <v>0.85</v>
      </c>
      <c r="BU105" s="680">
        <v>0.85</v>
      </c>
      <c r="BV105" s="680">
        <v>0.85</v>
      </c>
      <c r="BW105" s="680">
        <v>0.85</v>
      </c>
      <c r="BX105" s="680">
        <v>0.85</v>
      </c>
      <c r="BY105" s="680">
        <v>0.85</v>
      </c>
      <c r="BZ105" s="680">
        <v>0.85</v>
      </c>
      <c r="CA105" s="680">
        <v>0.85</v>
      </c>
      <c r="CB105" s="680"/>
      <c r="CC105" s="680">
        <v>0</v>
      </c>
      <c r="CD105" s="680">
        <v>0</v>
      </c>
      <c r="CE105" s="680">
        <v>0</v>
      </c>
      <c r="CF105" s="680">
        <v>0</v>
      </c>
      <c r="CG105" s="680">
        <v>0</v>
      </c>
      <c r="CH105" s="680">
        <v>0</v>
      </c>
      <c r="CI105" s="680">
        <v>0</v>
      </c>
      <c r="CJ105" s="680">
        <v>0</v>
      </c>
      <c r="CK105" s="680">
        <v>0</v>
      </c>
      <c r="CL105" s="680">
        <v>0.85</v>
      </c>
      <c r="CM105" s="680">
        <v>0.85</v>
      </c>
      <c r="CN105" s="680">
        <v>0.85</v>
      </c>
      <c r="CO105" s="680">
        <v>0.85</v>
      </c>
      <c r="CP105" s="680">
        <v>0.85</v>
      </c>
      <c r="CQ105" s="680">
        <v>0.85</v>
      </c>
      <c r="CR105" s="680">
        <v>0.85</v>
      </c>
      <c r="CS105" s="680">
        <v>0.85</v>
      </c>
      <c r="CT105" s="680">
        <v>0.85</v>
      </c>
      <c r="CU105" s="680">
        <v>0.85</v>
      </c>
      <c r="CV105" s="680">
        <v>0.85</v>
      </c>
      <c r="CW105" s="680">
        <v>0.85</v>
      </c>
      <c r="CX105" s="680">
        <v>0.85</v>
      </c>
      <c r="CY105" s="680">
        <v>0.85</v>
      </c>
      <c r="CZ105" s="680">
        <v>0.85</v>
      </c>
      <c r="DA105" s="680">
        <v>0.85</v>
      </c>
      <c r="DB105" s="680">
        <v>0.85</v>
      </c>
      <c r="DC105" s="680">
        <v>0.85</v>
      </c>
      <c r="DD105" s="680">
        <v>0.85</v>
      </c>
      <c r="DE105" s="680">
        <v>0.85</v>
      </c>
      <c r="DF105" s="680">
        <v>0.85</v>
      </c>
      <c r="DG105" s="680"/>
      <c r="DH105" s="679">
        <v>0</v>
      </c>
      <c r="DI105" s="679">
        <v>0</v>
      </c>
      <c r="DJ105" s="679">
        <v>0</v>
      </c>
      <c r="DK105" s="679">
        <v>0</v>
      </c>
      <c r="DL105" s="679">
        <v>0</v>
      </c>
      <c r="DM105" s="679">
        <v>0</v>
      </c>
      <c r="DN105" s="679">
        <v>0</v>
      </c>
      <c r="DO105" s="679">
        <v>0</v>
      </c>
      <c r="DP105" s="679">
        <v>0</v>
      </c>
      <c r="DQ105" s="679">
        <v>175.3815776264623</v>
      </c>
      <c r="DR105" s="679">
        <v>175.26187599214686</v>
      </c>
      <c r="DS105" s="679">
        <v>174.31995498328385</v>
      </c>
      <c r="DT105" s="679">
        <v>172.95136401449841</v>
      </c>
      <c r="DU105" s="679">
        <v>171.46438535387352</v>
      </c>
      <c r="DV105" s="679">
        <v>170.10124770312257</v>
      </c>
      <c r="DW105" s="679">
        <v>170.10124770312257</v>
      </c>
      <c r="DX105" s="679">
        <v>170.10124770312299</v>
      </c>
      <c r="DY105" s="679">
        <v>170.10124770312299</v>
      </c>
      <c r="DZ105" s="679">
        <v>170.10124770312299</v>
      </c>
      <c r="EA105" s="679">
        <v>170.10124770312299</v>
      </c>
      <c r="EB105" s="679">
        <v>170.10124770312299</v>
      </c>
      <c r="EC105" s="679">
        <v>170.10124770312299</v>
      </c>
      <c r="ED105" s="679">
        <v>170.10124770312299</v>
      </c>
      <c r="EE105" s="679">
        <v>170.10124770312299</v>
      </c>
      <c r="EF105" s="679">
        <v>170.10124770312299</v>
      </c>
      <c r="EG105" s="679">
        <v>170.10124770312299</v>
      </c>
      <c r="EH105" s="679">
        <v>170.10124770312299</v>
      </c>
      <c r="EI105" s="679">
        <v>170.10124770312299</v>
      </c>
      <c r="EJ105" s="679">
        <v>170.10124770312299</v>
      </c>
      <c r="EK105" s="679">
        <v>170.10124770312299</v>
      </c>
      <c r="EL105" s="680"/>
      <c r="EM105" s="679">
        <v>0</v>
      </c>
      <c r="EN105" s="679">
        <v>0</v>
      </c>
      <c r="EO105" s="679">
        <v>0</v>
      </c>
      <c r="EP105" s="679">
        <v>0</v>
      </c>
      <c r="EQ105" s="679">
        <v>0</v>
      </c>
      <c r="ER105" s="679">
        <v>0</v>
      </c>
      <c r="ES105" s="679">
        <v>0</v>
      </c>
      <c r="ET105" s="679">
        <v>0</v>
      </c>
      <c r="EU105" s="679">
        <v>0</v>
      </c>
      <c r="EV105" s="679">
        <v>0</v>
      </c>
      <c r="EW105" s="679">
        <v>0</v>
      </c>
      <c r="EX105" s="679">
        <v>0</v>
      </c>
      <c r="EY105" s="679">
        <v>0</v>
      </c>
      <c r="EZ105" s="679">
        <v>0</v>
      </c>
      <c r="FA105" s="679">
        <v>0</v>
      </c>
      <c r="FB105" s="679">
        <v>0</v>
      </c>
      <c r="FC105" s="679">
        <v>0</v>
      </c>
      <c r="FD105" s="679">
        <v>0</v>
      </c>
      <c r="FE105" s="679">
        <v>0</v>
      </c>
      <c r="FF105" s="679">
        <v>0</v>
      </c>
      <c r="FG105" s="679">
        <v>0</v>
      </c>
      <c r="FH105" s="679">
        <v>0</v>
      </c>
      <c r="FI105" s="679">
        <v>0</v>
      </c>
      <c r="FJ105" s="679">
        <v>0</v>
      </c>
      <c r="FK105" s="679">
        <v>0</v>
      </c>
      <c r="FL105" s="679">
        <v>0</v>
      </c>
      <c r="FM105" s="679">
        <v>0</v>
      </c>
      <c r="FN105" s="679">
        <v>0</v>
      </c>
      <c r="FO105" s="679">
        <v>0</v>
      </c>
      <c r="FP105" s="679">
        <v>0</v>
      </c>
    </row>
    <row r="106" spans="1:172" x14ac:dyDescent="0.2">
      <c r="A106" s="678">
        <v>103</v>
      </c>
      <c r="B106" s="678" t="s">
        <v>431</v>
      </c>
      <c r="C106" s="678" t="s">
        <v>320</v>
      </c>
      <c r="D106" s="686">
        <v>42078</v>
      </c>
      <c r="E106" s="678">
        <v>0</v>
      </c>
      <c r="F106" s="678">
        <v>7</v>
      </c>
      <c r="G106" s="685">
        <v>379.9999979774982</v>
      </c>
      <c r="H106" s="684">
        <v>5.9423281099877746E-2</v>
      </c>
      <c r="I106" s="678">
        <v>0</v>
      </c>
      <c r="J106" s="678">
        <v>1</v>
      </c>
      <c r="K106" s="678">
        <v>1</v>
      </c>
      <c r="L106" s="683">
        <v>0</v>
      </c>
      <c r="M106" s="678">
        <v>9</v>
      </c>
      <c r="N106" s="678">
        <v>2009</v>
      </c>
      <c r="O106" s="682">
        <v>0</v>
      </c>
      <c r="P106" s="680">
        <v>0.5</v>
      </c>
      <c r="Q106" s="684">
        <v>5.0000000000000001E-3</v>
      </c>
      <c r="R106" s="684">
        <v>0.1</v>
      </c>
      <c r="S106" s="680">
        <v>0</v>
      </c>
      <c r="T106" s="680">
        <v>0</v>
      </c>
      <c r="U106" s="680">
        <v>0</v>
      </c>
      <c r="V106" s="680">
        <v>0</v>
      </c>
      <c r="W106" s="680">
        <v>0</v>
      </c>
      <c r="X106" s="680">
        <v>0</v>
      </c>
      <c r="Y106" s="680">
        <v>0</v>
      </c>
      <c r="Z106" s="680">
        <v>0</v>
      </c>
      <c r="AA106" s="680">
        <v>0</v>
      </c>
      <c r="AB106" s="680">
        <v>0.85</v>
      </c>
      <c r="AC106" s="680">
        <v>0.85</v>
      </c>
      <c r="AD106" s="680">
        <v>0.85</v>
      </c>
      <c r="AE106" s="680">
        <v>0.85</v>
      </c>
      <c r="AF106" s="680">
        <v>0.85</v>
      </c>
      <c r="AG106" s="680">
        <v>0.85</v>
      </c>
      <c r="AH106" s="680">
        <v>0.85</v>
      </c>
      <c r="AI106" s="680">
        <v>0.85</v>
      </c>
      <c r="AJ106" s="680">
        <v>0.85</v>
      </c>
      <c r="AK106" s="680">
        <v>0.85</v>
      </c>
      <c r="AL106" s="680">
        <v>0.85</v>
      </c>
      <c r="AM106" s="680">
        <v>0.85</v>
      </c>
      <c r="AN106" s="680">
        <v>0.85</v>
      </c>
      <c r="AO106" s="680">
        <v>0.85</v>
      </c>
      <c r="AP106" s="680">
        <v>0.85</v>
      </c>
      <c r="AQ106" s="680">
        <v>0.85</v>
      </c>
      <c r="AR106" s="680">
        <v>0.85</v>
      </c>
      <c r="AS106" s="680">
        <v>0.85</v>
      </c>
      <c r="AT106" s="680">
        <v>0.85</v>
      </c>
      <c r="AU106" s="680">
        <v>0.85</v>
      </c>
      <c r="AV106" s="680">
        <v>0.85</v>
      </c>
      <c r="AW106" s="680"/>
      <c r="AX106" s="680">
        <v>0</v>
      </c>
      <c r="AY106" s="680">
        <v>0</v>
      </c>
      <c r="AZ106" s="680">
        <v>0</v>
      </c>
      <c r="BA106" s="680">
        <v>0</v>
      </c>
      <c r="BB106" s="680">
        <v>0</v>
      </c>
      <c r="BC106" s="680">
        <v>0</v>
      </c>
      <c r="BD106" s="680">
        <v>0</v>
      </c>
      <c r="BE106" s="680">
        <v>0</v>
      </c>
      <c r="BF106" s="680">
        <v>0</v>
      </c>
      <c r="BG106" s="680">
        <v>0.85</v>
      </c>
      <c r="BH106" s="680">
        <v>0.85</v>
      </c>
      <c r="BI106" s="680">
        <v>0.85</v>
      </c>
      <c r="BJ106" s="680">
        <v>0.85</v>
      </c>
      <c r="BK106" s="680">
        <v>0.85</v>
      </c>
      <c r="BL106" s="680">
        <v>0.85</v>
      </c>
      <c r="BM106" s="680">
        <v>0.85</v>
      </c>
      <c r="BN106" s="680">
        <v>0.85</v>
      </c>
      <c r="BO106" s="680">
        <v>0.85</v>
      </c>
      <c r="BP106" s="680">
        <v>0.85</v>
      </c>
      <c r="BQ106" s="680">
        <v>0.85</v>
      </c>
      <c r="BR106" s="680">
        <v>0.85</v>
      </c>
      <c r="BS106" s="680">
        <v>0.85</v>
      </c>
      <c r="BT106" s="680">
        <v>0.85</v>
      </c>
      <c r="BU106" s="680">
        <v>0.85</v>
      </c>
      <c r="BV106" s="680">
        <v>0.85</v>
      </c>
      <c r="BW106" s="680">
        <v>0.85</v>
      </c>
      <c r="BX106" s="680">
        <v>0.85</v>
      </c>
      <c r="BY106" s="680">
        <v>0.85</v>
      </c>
      <c r="BZ106" s="680">
        <v>0.85</v>
      </c>
      <c r="CA106" s="680">
        <v>0.85</v>
      </c>
      <c r="CB106" s="680"/>
      <c r="CC106" s="680">
        <v>0</v>
      </c>
      <c r="CD106" s="680">
        <v>0</v>
      </c>
      <c r="CE106" s="680">
        <v>0</v>
      </c>
      <c r="CF106" s="680">
        <v>0</v>
      </c>
      <c r="CG106" s="680">
        <v>0</v>
      </c>
      <c r="CH106" s="680">
        <v>0</v>
      </c>
      <c r="CI106" s="680">
        <v>0</v>
      </c>
      <c r="CJ106" s="680">
        <v>0</v>
      </c>
      <c r="CK106" s="680">
        <v>0</v>
      </c>
      <c r="CL106" s="680">
        <v>0.85</v>
      </c>
      <c r="CM106" s="680">
        <v>0.85</v>
      </c>
      <c r="CN106" s="680">
        <v>0.85</v>
      </c>
      <c r="CO106" s="680">
        <v>0.85</v>
      </c>
      <c r="CP106" s="680">
        <v>0.85</v>
      </c>
      <c r="CQ106" s="680">
        <v>0.85</v>
      </c>
      <c r="CR106" s="680">
        <v>0.85</v>
      </c>
      <c r="CS106" s="680">
        <v>0.85</v>
      </c>
      <c r="CT106" s="680">
        <v>0.85</v>
      </c>
      <c r="CU106" s="680">
        <v>0.85</v>
      </c>
      <c r="CV106" s="680">
        <v>0.85</v>
      </c>
      <c r="CW106" s="680">
        <v>0.85</v>
      </c>
      <c r="CX106" s="680">
        <v>0.85</v>
      </c>
      <c r="CY106" s="680">
        <v>0.85</v>
      </c>
      <c r="CZ106" s="680">
        <v>0.85</v>
      </c>
      <c r="DA106" s="680">
        <v>0.85</v>
      </c>
      <c r="DB106" s="680">
        <v>0.85</v>
      </c>
      <c r="DC106" s="680">
        <v>0.85</v>
      </c>
      <c r="DD106" s="680">
        <v>0.85</v>
      </c>
      <c r="DE106" s="680">
        <v>0.85</v>
      </c>
      <c r="DF106" s="680">
        <v>0.85</v>
      </c>
      <c r="DG106" s="680"/>
      <c r="DH106" s="679">
        <v>0</v>
      </c>
      <c r="DI106" s="679">
        <v>0</v>
      </c>
      <c r="DJ106" s="679">
        <v>0</v>
      </c>
      <c r="DK106" s="679">
        <v>0</v>
      </c>
      <c r="DL106" s="679">
        <v>0</v>
      </c>
      <c r="DM106" s="679">
        <v>0</v>
      </c>
      <c r="DN106" s="679">
        <v>0</v>
      </c>
      <c r="DO106" s="679">
        <v>0</v>
      </c>
      <c r="DP106" s="679">
        <v>0</v>
      </c>
      <c r="DQ106" s="679">
        <v>538442.12963672623</v>
      </c>
      <c r="DR106" s="679">
        <v>547147.33244501217</v>
      </c>
      <c r="DS106" s="679">
        <v>556655.55370303104</v>
      </c>
      <c r="DT106" s="679">
        <v>567384.46384286101</v>
      </c>
      <c r="DU106" s="679">
        <v>578903.64319653437</v>
      </c>
      <c r="DV106" s="679">
        <v>588796.18888008699</v>
      </c>
      <c r="DW106" s="679">
        <v>588796.18888008699</v>
      </c>
      <c r="DX106" s="679">
        <v>588796.18888008699</v>
      </c>
      <c r="DY106" s="679">
        <v>588796.18888008699</v>
      </c>
      <c r="DZ106" s="679">
        <v>588796.18888008699</v>
      </c>
      <c r="EA106" s="679">
        <v>588796.18888008699</v>
      </c>
      <c r="EB106" s="679">
        <v>588796.18888008699</v>
      </c>
      <c r="EC106" s="679">
        <v>588796.18888008699</v>
      </c>
      <c r="ED106" s="679">
        <v>588796.18888008699</v>
      </c>
      <c r="EE106" s="679">
        <v>588796.18888008699</v>
      </c>
      <c r="EF106" s="679">
        <v>588796.18888008699</v>
      </c>
      <c r="EG106" s="679">
        <v>588796.18888008699</v>
      </c>
      <c r="EH106" s="679">
        <v>588796.18888008699</v>
      </c>
      <c r="EI106" s="679">
        <v>588796.18888008699</v>
      </c>
      <c r="EJ106" s="679">
        <v>588796.18888008699</v>
      </c>
      <c r="EK106" s="679">
        <v>588796.18888008699</v>
      </c>
      <c r="EL106" s="680"/>
      <c r="EM106" s="679">
        <v>0</v>
      </c>
      <c r="EN106" s="679">
        <v>0</v>
      </c>
      <c r="EO106" s="679">
        <v>0</v>
      </c>
      <c r="EP106" s="679">
        <v>0</v>
      </c>
      <c r="EQ106" s="679">
        <v>0</v>
      </c>
      <c r="ER106" s="679">
        <v>0</v>
      </c>
      <c r="ES106" s="679">
        <v>0</v>
      </c>
      <c r="ET106" s="679">
        <v>0</v>
      </c>
      <c r="EU106" s="679">
        <v>0</v>
      </c>
      <c r="EV106" s="679">
        <v>0</v>
      </c>
      <c r="EW106" s="679">
        <v>0</v>
      </c>
      <c r="EX106" s="679">
        <v>0</v>
      </c>
      <c r="EY106" s="679">
        <v>0</v>
      </c>
      <c r="EZ106" s="679">
        <v>0</v>
      </c>
      <c r="FA106" s="679">
        <v>0</v>
      </c>
      <c r="FB106" s="679">
        <v>0</v>
      </c>
      <c r="FC106" s="679">
        <v>0</v>
      </c>
      <c r="FD106" s="679">
        <v>0</v>
      </c>
      <c r="FE106" s="679">
        <v>0</v>
      </c>
      <c r="FF106" s="679">
        <v>0</v>
      </c>
      <c r="FG106" s="679">
        <v>0</v>
      </c>
      <c r="FH106" s="679">
        <v>0</v>
      </c>
      <c r="FI106" s="679">
        <v>0</v>
      </c>
      <c r="FJ106" s="679">
        <v>0</v>
      </c>
      <c r="FK106" s="679">
        <v>0</v>
      </c>
      <c r="FL106" s="679">
        <v>0</v>
      </c>
      <c r="FM106" s="679">
        <v>0</v>
      </c>
      <c r="FN106" s="679">
        <v>0</v>
      </c>
      <c r="FO106" s="679">
        <v>0</v>
      </c>
      <c r="FP106" s="679">
        <v>0</v>
      </c>
    </row>
    <row r="107" spans="1:172" x14ac:dyDescent="0.2">
      <c r="A107" s="678">
        <v>104</v>
      </c>
      <c r="B107" s="678" t="s">
        <v>432</v>
      </c>
      <c r="C107" s="678" t="s">
        <v>433</v>
      </c>
      <c r="D107" s="686">
        <v>42078</v>
      </c>
      <c r="E107" s="678">
        <v>0</v>
      </c>
      <c r="F107" s="678">
        <v>14</v>
      </c>
      <c r="G107" s="685">
        <v>4.4953768333166693</v>
      </c>
      <c r="H107" s="684">
        <v>6.8422782851090857E-4</v>
      </c>
      <c r="I107" s="678">
        <v>2.8827820782847624E-2</v>
      </c>
      <c r="J107" s="678">
        <v>1.04</v>
      </c>
      <c r="K107" s="678">
        <v>1.32</v>
      </c>
      <c r="L107" s="683">
        <v>-2.0666666666666667E-2</v>
      </c>
      <c r="M107" s="678">
        <v>9</v>
      </c>
      <c r="N107" s="678">
        <v>2015</v>
      </c>
      <c r="O107" s="682">
        <v>0</v>
      </c>
      <c r="P107" s="680">
        <v>0.2</v>
      </c>
      <c r="Q107" s="684">
        <v>0.01</v>
      </c>
      <c r="R107" s="684">
        <v>0.2</v>
      </c>
      <c r="S107" s="680">
        <v>0</v>
      </c>
      <c r="T107" s="680">
        <v>0</v>
      </c>
      <c r="U107" s="680">
        <v>0</v>
      </c>
      <c r="V107" s="680">
        <v>0</v>
      </c>
      <c r="W107" s="680">
        <v>0</v>
      </c>
      <c r="X107" s="680">
        <v>0</v>
      </c>
      <c r="Y107" s="680">
        <v>0</v>
      </c>
      <c r="Z107" s="680">
        <v>0</v>
      </c>
      <c r="AA107" s="680">
        <v>0</v>
      </c>
      <c r="AB107" s="680">
        <v>0.85</v>
      </c>
      <c r="AC107" s="680">
        <v>0.85</v>
      </c>
      <c r="AD107" s="680">
        <v>0.85</v>
      </c>
      <c r="AE107" s="680">
        <v>0.85</v>
      </c>
      <c r="AF107" s="680">
        <v>0.85</v>
      </c>
      <c r="AG107" s="680">
        <v>0.85</v>
      </c>
      <c r="AH107" s="680">
        <v>0.85</v>
      </c>
      <c r="AI107" s="680">
        <v>0.85</v>
      </c>
      <c r="AJ107" s="680">
        <v>0.85</v>
      </c>
      <c r="AK107" s="680">
        <v>0.85</v>
      </c>
      <c r="AL107" s="680">
        <v>0.85</v>
      </c>
      <c r="AM107" s="680">
        <v>0.85</v>
      </c>
      <c r="AN107" s="680">
        <v>0.85</v>
      </c>
      <c r="AO107" s="680">
        <v>0.85</v>
      </c>
      <c r="AP107" s="680">
        <v>0.85</v>
      </c>
      <c r="AQ107" s="680">
        <v>0.85</v>
      </c>
      <c r="AR107" s="680">
        <v>0.85</v>
      </c>
      <c r="AS107" s="680">
        <v>0.85</v>
      </c>
      <c r="AT107" s="680">
        <v>0.85</v>
      </c>
      <c r="AU107" s="680">
        <v>0.85</v>
      </c>
      <c r="AV107" s="680">
        <v>0.85</v>
      </c>
      <c r="AW107" s="680"/>
      <c r="AX107" s="680">
        <v>0</v>
      </c>
      <c r="AY107" s="680">
        <v>0</v>
      </c>
      <c r="AZ107" s="680">
        <v>0</v>
      </c>
      <c r="BA107" s="680">
        <v>0</v>
      </c>
      <c r="BB107" s="680">
        <v>0</v>
      </c>
      <c r="BC107" s="680">
        <v>0</v>
      </c>
      <c r="BD107" s="680">
        <v>0</v>
      </c>
      <c r="BE107" s="680">
        <v>0</v>
      </c>
      <c r="BF107" s="680">
        <v>0</v>
      </c>
      <c r="BG107" s="680">
        <v>0.85</v>
      </c>
      <c r="BH107" s="680">
        <v>0.85</v>
      </c>
      <c r="BI107" s="680">
        <v>0.85</v>
      </c>
      <c r="BJ107" s="680">
        <v>0.85</v>
      </c>
      <c r="BK107" s="680">
        <v>0.85</v>
      </c>
      <c r="BL107" s="680">
        <v>0.85</v>
      </c>
      <c r="BM107" s="680">
        <v>0.85</v>
      </c>
      <c r="BN107" s="680">
        <v>0.85</v>
      </c>
      <c r="BO107" s="680">
        <v>0.85</v>
      </c>
      <c r="BP107" s="680">
        <v>0.85</v>
      </c>
      <c r="BQ107" s="680">
        <v>0.85</v>
      </c>
      <c r="BR107" s="680">
        <v>0.85</v>
      </c>
      <c r="BS107" s="680">
        <v>0.85</v>
      </c>
      <c r="BT107" s="680">
        <v>0.85</v>
      </c>
      <c r="BU107" s="680">
        <v>0.85</v>
      </c>
      <c r="BV107" s="680">
        <v>0.85</v>
      </c>
      <c r="BW107" s="680">
        <v>0.85</v>
      </c>
      <c r="BX107" s="680">
        <v>0.85</v>
      </c>
      <c r="BY107" s="680">
        <v>0.85</v>
      </c>
      <c r="BZ107" s="680">
        <v>0.85</v>
      </c>
      <c r="CA107" s="680">
        <v>0.85</v>
      </c>
      <c r="CB107" s="680"/>
      <c r="CC107" s="680">
        <v>0</v>
      </c>
      <c r="CD107" s="680">
        <v>0</v>
      </c>
      <c r="CE107" s="680">
        <v>0</v>
      </c>
      <c r="CF107" s="680">
        <v>0</v>
      </c>
      <c r="CG107" s="680">
        <v>0</v>
      </c>
      <c r="CH107" s="680">
        <v>0</v>
      </c>
      <c r="CI107" s="680">
        <v>0</v>
      </c>
      <c r="CJ107" s="680">
        <v>0</v>
      </c>
      <c r="CK107" s="680">
        <v>0</v>
      </c>
      <c r="CL107" s="680">
        <v>0.85</v>
      </c>
      <c r="CM107" s="680">
        <v>0.85</v>
      </c>
      <c r="CN107" s="680">
        <v>0.85</v>
      </c>
      <c r="CO107" s="680">
        <v>0.85</v>
      </c>
      <c r="CP107" s="680">
        <v>0.85</v>
      </c>
      <c r="CQ107" s="680">
        <v>0.85</v>
      </c>
      <c r="CR107" s="680">
        <v>0.85</v>
      </c>
      <c r="CS107" s="680">
        <v>0.85</v>
      </c>
      <c r="CT107" s="680">
        <v>0.85</v>
      </c>
      <c r="CU107" s="680">
        <v>0.85</v>
      </c>
      <c r="CV107" s="680">
        <v>0.85</v>
      </c>
      <c r="CW107" s="680">
        <v>0.85</v>
      </c>
      <c r="CX107" s="680">
        <v>0.85</v>
      </c>
      <c r="CY107" s="680">
        <v>0.85</v>
      </c>
      <c r="CZ107" s="680">
        <v>0.85</v>
      </c>
      <c r="DA107" s="680">
        <v>0.85</v>
      </c>
      <c r="DB107" s="680">
        <v>0.85</v>
      </c>
      <c r="DC107" s="680">
        <v>0.85</v>
      </c>
      <c r="DD107" s="680">
        <v>0.85</v>
      </c>
      <c r="DE107" s="680">
        <v>0.85</v>
      </c>
      <c r="DF107" s="680">
        <v>0.85</v>
      </c>
      <c r="DG107" s="680"/>
      <c r="DH107" s="679">
        <v>0</v>
      </c>
      <c r="DI107" s="679">
        <v>0</v>
      </c>
      <c r="DJ107" s="679">
        <v>0</v>
      </c>
      <c r="DK107" s="679">
        <v>0</v>
      </c>
      <c r="DL107" s="679">
        <v>0</v>
      </c>
      <c r="DM107" s="679">
        <v>0</v>
      </c>
      <c r="DN107" s="679">
        <v>0</v>
      </c>
      <c r="DO107" s="679">
        <v>0</v>
      </c>
      <c r="DP107" s="679">
        <v>0</v>
      </c>
      <c r="DQ107" s="679">
        <v>613364.32243438077</v>
      </c>
      <c r="DR107" s="679">
        <v>636999.44324754085</v>
      </c>
      <c r="DS107" s="679">
        <v>655429.55511372536</v>
      </c>
      <c r="DT107" s="679">
        <v>673478.83830447926</v>
      </c>
      <c r="DU107" s="679">
        <v>719904.77271788393</v>
      </c>
      <c r="DV107" s="679">
        <v>738648.35390193912</v>
      </c>
      <c r="DW107" s="679">
        <v>738648.35390193912</v>
      </c>
      <c r="DX107" s="679">
        <v>738648.353901939</v>
      </c>
      <c r="DY107" s="679">
        <v>738648.353901939</v>
      </c>
      <c r="DZ107" s="679">
        <v>738648.353901939</v>
      </c>
      <c r="EA107" s="679">
        <v>738648.353901939</v>
      </c>
      <c r="EB107" s="679">
        <v>738648.353901939</v>
      </c>
      <c r="EC107" s="679">
        <v>738648.353901939</v>
      </c>
      <c r="ED107" s="679">
        <v>738648.353901939</v>
      </c>
      <c r="EE107" s="679">
        <v>738648.353901939</v>
      </c>
      <c r="EF107" s="679">
        <v>738648.353901939</v>
      </c>
      <c r="EG107" s="679">
        <v>738648.353901939</v>
      </c>
      <c r="EH107" s="679">
        <v>738648.353901939</v>
      </c>
      <c r="EI107" s="679">
        <v>738648.353901939</v>
      </c>
      <c r="EJ107" s="679">
        <v>738648.353901939</v>
      </c>
      <c r="EK107" s="679">
        <v>738648.353901939</v>
      </c>
      <c r="EL107" s="680"/>
      <c r="EM107" s="679">
        <v>0</v>
      </c>
      <c r="EN107" s="679">
        <v>0</v>
      </c>
      <c r="EO107" s="679">
        <v>0</v>
      </c>
      <c r="EP107" s="679">
        <v>0</v>
      </c>
      <c r="EQ107" s="679">
        <v>0</v>
      </c>
      <c r="ER107" s="679">
        <v>0</v>
      </c>
      <c r="ES107" s="679">
        <v>0</v>
      </c>
      <c r="ET107" s="679">
        <v>0</v>
      </c>
      <c r="EU107" s="679">
        <v>0</v>
      </c>
      <c r="EV107" s="679">
        <v>0</v>
      </c>
      <c r="EW107" s="679">
        <v>0</v>
      </c>
      <c r="EX107" s="679">
        <v>0</v>
      </c>
      <c r="EY107" s="679">
        <v>0</v>
      </c>
      <c r="EZ107" s="679">
        <v>0</v>
      </c>
      <c r="FA107" s="679">
        <v>0</v>
      </c>
      <c r="FB107" s="679">
        <v>0</v>
      </c>
      <c r="FC107" s="679">
        <v>0</v>
      </c>
      <c r="FD107" s="679">
        <v>0</v>
      </c>
      <c r="FE107" s="679">
        <v>0</v>
      </c>
      <c r="FF107" s="679">
        <v>0</v>
      </c>
      <c r="FG107" s="679">
        <v>0</v>
      </c>
      <c r="FH107" s="679">
        <v>0</v>
      </c>
      <c r="FI107" s="679">
        <v>0</v>
      </c>
      <c r="FJ107" s="679">
        <v>0</v>
      </c>
      <c r="FK107" s="679">
        <v>0</v>
      </c>
      <c r="FL107" s="679">
        <v>0</v>
      </c>
      <c r="FM107" s="679">
        <v>0</v>
      </c>
      <c r="FN107" s="679">
        <v>0</v>
      </c>
      <c r="FO107" s="679">
        <v>0</v>
      </c>
      <c r="FP107" s="679">
        <v>0</v>
      </c>
    </row>
    <row r="108" spans="1:172" x14ac:dyDescent="0.2">
      <c r="A108" s="678">
        <v>105</v>
      </c>
      <c r="B108" s="678" t="s">
        <v>434</v>
      </c>
      <c r="C108" s="678" t="s">
        <v>435</v>
      </c>
      <c r="D108" s="686">
        <v>42078</v>
      </c>
      <c r="E108" s="678">
        <v>0</v>
      </c>
      <c r="F108" s="678">
        <v>14</v>
      </c>
      <c r="G108" s="685">
        <v>96.925794836257126</v>
      </c>
      <c r="H108" s="684">
        <v>1.4752784602170034E-2</v>
      </c>
      <c r="I108" s="678">
        <v>0.535666422121579</v>
      </c>
      <c r="J108" s="678">
        <v>1.04</v>
      </c>
      <c r="K108" s="678">
        <v>1.32</v>
      </c>
      <c r="L108" s="683">
        <v>-2.0666666666666667E-2</v>
      </c>
      <c r="M108" s="678">
        <v>9</v>
      </c>
      <c r="N108" s="678">
        <v>2015</v>
      </c>
      <c r="O108" s="682">
        <v>0</v>
      </c>
      <c r="P108" s="680">
        <v>0.2</v>
      </c>
      <c r="Q108" s="684">
        <v>0.01</v>
      </c>
      <c r="R108" s="684">
        <v>0.2</v>
      </c>
      <c r="S108" s="680">
        <v>0</v>
      </c>
      <c r="T108" s="680">
        <v>0</v>
      </c>
      <c r="U108" s="680">
        <v>0</v>
      </c>
      <c r="V108" s="680">
        <v>0</v>
      </c>
      <c r="W108" s="680">
        <v>0</v>
      </c>
      <c r="X108" s="680">
        <v>0</v>
      </c>
      <c r="Y108" s="680">
        <v>0</v>
      </c>
      <c r="Z108" s="680">
        <v>0</v>
      </c>
      <c r="AA108" s="680">
        <v>0</v>
      </c>
      <c r="AB108" s="680">
        <v>0.85</v>
      </c>
      <c r="AC108" s="680">
        <v>0.85</v>
      </c>
      <c r="AD108" s="680">
        <v>0.85</v>
      </c>
      <c r="AE108" s="680">
        <v>0.85</v>
      </c>
      <c r="AF108" s="680">
        <v>0.85</v>
      </c>
      <c r="AG108" s="680">
        <v>0.85</v>
      </c>
      <c r="AH108" s="680">
        <v>0.85</v>
      </c>
      <c r="AI108" s="680">
        <v>0.85</v>
      </c>
      <c r="AJ108" s="680">
        <v>0.85</v>
      </c>
      <c r="AK108" s="680">
        <v>0.85</v>
      </c>
      <c r="AL108" s="680">
        <v>0.85</v>
      </c>
      <c r="AM108" s="680">
        <v>0.85</v>
      </c>
      <c r="AN108" s="680">
        <v>0.85</v>
      </c>
      <c r="AO108" s="680">
        <v>0.85</v>
      </c>
      <c r="AP108" s="680">
        <v>0.85</v>
      </c>
      <c r="AQ108" s="680">
        <v>0.85</v>
      </c>
      <c r="AR108" s="680">
        <v>0.85</v>
      </c>
      <c r="AS108" s="680">
        <v>0.85</v>
      </c>
      <c r="AT108" s="680">
        <v>0.85</v>
      </c>
      <c r="AU108" s="680">
        <v>0.85</v>
      </c>
      <c r="AV108" s="680">
        <v>0.85</v>
      </c>
      <c r="AW108" s="680"/>
      <c r="AX108" s="680">
        <v>0</v>
      </c>
      <c r="AY108" s="680">
        <v>0</v>
      </c>
      <c r="AZ108" s="680">
        <v>0</v>
      </c>
      <c r="BA108" s="680">
        <v>0</v>
      </c>
      <c r="BB108" s="680">
        <v>0</v>
      </c>
      <c r="BC108" s="680">
        <v>0</v>
      </c>
      <c r="BD108" s="680">
        <v>0</v>
      </c>
      <c r="BE108" s="680">
        <v>0</v>
      </c>
      <c r="BF108" s="680">
        <v>0</v>
      </c>
      <c r="BG108" s="680">
        <v>0.85</v>
      </c>
      <c r="BH108" s="680">
        <v>0.85</v>
      </c>
      <c r="BI108" s="680">
        <v>0.85</v>
      </c>
      <c r="BJ108" s="680">
        <v>0.85</v>
      </c>
      <c r="BK108" s="680">
        <v>0.85</v>
      </c>
      <c r="BL108" s="680">
        <v>0.85</v>
      </c>
      <c r="BM108" s="680">
        <v>0.85</v>
      </c>
      <c r="BN108" s="680">
        <v>0.85</v>
      </c>
      <c r="BO108" s="680">
        <v>0.85</v>
      </c>
      <c r="BP108" s="680">
        <v>0.85</v>
      </c>
      <c r="BQ108" s="680">
        <v>0.85</v>
      </c>
      <c r="BR108" s="680">
        <v>0.85</v>
      </c>
      <c r="BS108" s="680">
        <v>0.85</v>
      </c>
      <c r="BT108" s="680">
        <v>0.85</v>
      </c>
      <c r="BU108" s="680">
        <v>0.85</v>
      </c>
      <c r="BV108" s="680">
        <v>0.85</v>
      </c>
      <c r="BW108" s="680">
        <v>0.85</v>
      </c>
      <c r="BX108" s="680">
        <v>0.85</v>
      </c>
      <c r="BY108" s="680">
        <v>0.85</v>
      </c>
      <c r="BZ108" s="680">
        <v>0.85</v>
      </c>
      <c r="CA108" s="680">
        <v>0.85</v>
      </c>
      <c r="CB108" s="680"/>
      <c r="CC108" s="680">
        <v>0</v>
      </c>
      <c r="CD108" s="680">
        <v>0</v>
      </c>
      <c r="CE108" s="680">
        <v>0</v>
      </c>
      <c r="CF108" s="680">
        <v>0</v>
      </c>
      <c r="CG108" s="680">
        <v>0</v>
      </c>
      <c r="CH108" s="680">
        <v>0</v>
      </c>
      <c r="CI108" s="680">
        <v>0</v>
      </c>
      <c r="CJ108" s="680">
        <v>0</v>
      </c>
      <c r="CK108" s="680">
        <v>0</v>
      </c>
      <c r="CL108" s="680">
        <v>0.85</v>
      </c>
      <c r="CM108" s="680">
        <v>0.85</v>
      </c>
      <c r="CN108" s="680">
        <v>0.85</v>
      </c>
      <c r="CO108" s="680">
        <v>0.85</v>
      </c>
      <c r="CP108" s="680">
        <v>0.85</v>
      </c>
      <c r="CQ108" s="680">
        <v>0.85</v>
      </c>
      <c r="CR108" s="680">
        <v>0.85</v>
      </c>
      <c r="CS108" s="680">
        <v>0.85</v>
      </c>
      <c r="CT108" s="680">
        <v>0.85</v>
      </c>
      <c r="CU108" s="680">
        <v>0.85</v>
      </c>
      <c r="CV108" s="680">
        <v>0.85</v>
      </c>
      <c r="CW108" s="680">
        <v>0.85</v>
      </c>
      <c r="CX108" s="680">
        <v>0.85</v>
      </c>
      <c r="CY108" s="680">
        <v>0.85</v>
      </c>
      <c r="CZ108" s="680">
        <v>0.85</v>
      </c>
      <c r="DA108" s="680">
        <v>0.85</v>
      </c>
      <c r="DB108" s="680">
        <v>0.85</v>
      </c>
      <c r="DC108" s="680">
        <v>0.85</v>
      </c>
      <c r="DD108" s="680">
        <v>0.85</v>
      </c>
      <c r="DE108" s="680">
        <v>0.85</v>
      </c>
      <c r="DF108" s="680">
        <v>0.85</v>
      </c>
      <c r="DG108" s="680"/>
      <c r="DH108" s="679">
        <v>0</v>
      </c>
      <c r="DI108" s="679">
        <v>0</v>
      </c>
      <c r="DJ108" s="679">
        <v>0</v>
      </c>
      <c r="DK108" s="679">
        <v>0</v>
      </c>
      <c r="DL108" s="679">
        <v>0</v>
      </c>
      <c r="DM108" s="679">
        <v>0</v>
      </c>
      <c r="DN108" s="679">
        <v>0</v>
      </c>
      <c r="DO108" s="679">
        <v>0</v>
      </c>
      <c r="DP108" s="679">
        <v>0</v>
      </c>
      <c r="DQ108" s="679">
        <v>543926.85197011114</v>
      </c>
      <c r="DR108" s="679">
        <v>542629.15535901627</v>
      </c>
      <c r="DS108" s="679">
        <v>536260.5450930479</v>
      </c>
      <c r="DT108" s="679">
        <v>529161.94438209082</v>
      </c>
      <c r="DU108" s="679">
        <v>500272.80815988558</v>
      </c>
      <c r="DV108" s="679">
        <v>492432.23593462614</v>
      </c>
      <c r="DW108" s="679">
        <v>492432.23593462614</v>
      </c>
      <c r="DX108" s="679">
        <v>492432.23593462602</v>
      </c>
      <c r="DY108" s="679">
        <v>492432.23593462602</v>
      </c>
      <c r="DZ108" s="679">
        <v>492432.23593462602</v>
      </c>
      <c r="EA108" s="679">
        <v>492432.23593462602</v>
      </c>
      <c r="EB108" s="679">
        <v>492432.23593462602</v>
      </c>
      <c r="EC108" s="679">
        <v>492432.23593462602</v>
      </c>
      <c r="ED108" s="679">
        <v>492432.23593462602</v>
      </c>
      <c r="EE108" s="679">
        <v>492432.23593462602</v>
      </c>
      <c r="EF108" s="679">
        <v>492432.23593462602</v>
      </c>
      <c r="EG108" s="679">
        <v>492432.23593462602</v>
      </c>
      <c r="EH108" s="679">
        <v>492432.23593462602</v>
      </c>
      <c r="EI108" s="679">
        <v>492432.23593462602</v>
      </c>
      <c r="EJ108" s="679">
        <v>492432.23593462602</v>
      </c>
      <c r="EK108" s="679">
        <v>492432.23593462602</v>
      </c>
      <c r="EL108" s="680"/>
      <c r="EM108" s="679">
        <v>0</v>
      </c>
      <c r="EN108" s="679">
        <v>0</v>
      </c>
      <c r="EO108" s="679">
        <v>0</v>
      </c>
      <c r="EP108" s="679">
        <v>0</v>
      </c>
      <c r="EQ108" s="679">
        <v>0</v>
      </c>
      <c r="ER108" s="679">
        <v>0</v>
      </c>
      <c r="ES108" s="679">
        <v>0</v>
      </c>
      <c r="ET108" s="679">
        <v>0</v>
      </c>
      <c r="EU108" s="679">
        <v>0</v>
      </c>
      <c r="EV108" s="679">
        <v>0</v>
      </c>
      <c r="EW108" s="679">
        <v>0</v>
      </c>
      <c r="EX108" s="679">
        <v>0</v>
      </c>
      <c r="EY108" s="679">
        <v>0</v>
      </c>
      <c r="EZ108" s="679">
        <v>0</v>
      </c>
      <c r="FA108" s="679">
        <v>0</v>
      </c>
      <c r="FB108" s="679">
        <v>0</v>
      </c>
      <c r="FC108" s="679">
        <v>0</v>
      </c>
      <c r="FD108" s="679">
        <v>0</v>
      </c>
      <c r="FE108" s="679">
        <v>0</v>
      </c>
      <c r="FF108" s="679">
        <v>0</v>
      </c>
      <c r="FG108" s="679">
        <v>0</v>
      </c>
      <c r="FH108" s="679">
        <v>0</v>
      </c>
      <c r="FI108" s="679">
        <v>0</v>
      </c>
      <c r="FJ108" s="679">
        <v>0</v>
      </c>
      <c r="FK108" s="679">
        <v>0</v>
      </c>
      <c r="FL108" s="679">
        <v>0</v>
      </c>
      <c r="FM108" s="679">
        <v>0</v>
      </c>
      <c r="FN108" s="679">
        <v>0</v>
      </c>
      <c r="FO108" s="679">
        <v>0</v>
      </c>
      <c r="FP108" s="679">
        <v>0</v>
      </c>
    </row>
    <row r="109" spans="1:172" x14ac:dyDescent="0.2">
      <c r="A109" s="678">
        <v>106</v>
      </c>
      <c r="B109" s="678" t="s">
        <v>436</v>
      </c>
      <c r="C109" s="678" t="s">
        <v>437</v>
      </c>
      <c r="D109" s="686">
        <v>42019</v>
      </c>
      <c r="E109" s="678">
        <v>0</v>
      </c>
      <c r="F109" s="678">
        <v>18</v>
      </c>
      <c r="G109" s="685">
        <v>213.09935004642526</v>
      </c>
      <c r="H109" s="684">
        <v>0.34752014032359013</v>
      </c>
      <c r="I109" s="678">
        <v>0</v>
      </c>
      <c r="J109" s="678">
        <v>1</v>
      </c>
      <c r="K109" s="678">
        <v>1</v>
      </c>
      <c r="L109" s="683">
        <v>0</v>
      </c>
      <c r="M109" s="678">
        <v>9</v>
      </c>
      <c r="N109" s="678">
        <v>2003</v>
      </c>
      <c r="O109" s="682">
        <v>0</v>
      </c>
      <c r="P109" s="680">
        <v>0.5</v>
      </c>
      <c r="Q109" s="684">
        <v>0.1</v>
      </c>
      <c r="R109" s="684">
        <v>0.01</v>
      </c>
      <c r="S109" s="680">
        <v>0</v>
      </c>
      <c r="T109" s="680">
        <v>0</v>
      </c>
      <c r="U109" s="680">
        <v>0</v>
      </c>
      <c r="V109" s="680">
        <v>0</v>
      </c>
      <c r="W109" s="680">
        <v>0</v>
      </c>
      <c r="X109" s="680">
        <v>0</v>
      </c>
      <c r="Y109" s="680">
        <v>0</v>
      </c>
      <c r="Z109" s="680">
        <v>0</v>
      </c>
      <c r="AA109" s="680">
        <v>0</v>
      </c>
      <c r="AB109" s="680">
        <v>0.85</v>
      </c>
      <c r="AC109" s="680">
        <v>0.85</v>
      </c>
      <c r="AD109" s="680">
        <v>0.85</v>
      </c>
      <c r="AE109" s="680">
        <v>0.85</v>
      </c>
      <c r="AF109" s="680">
        <v>0.85</v>
      </c>
      <c r="AG109" s="680">
        <v>0.85</v>
      </c>
      <c r="AH109" s="680">
        <v>0.85</v>
      </c>
      <c r="AI109" s="680">
        <v>0.85</v>
      </c>
      <c r="AJ109" s="680">
        <v>0.85</v>
      </c>
      <c r="AK109" s="680">
        <v>0.85</v>
      </c>
      <c r="AL109" s="680">
        <v>0.85</v>
      </c>
      <c r="AM109" s="680">
        <v>0.85</v>
      </c>
      <c r="AN109" s="680">
        <v>0.85</v>
      </c>
      <c r="AO109" s="680">
        <v>0.85</v>
      </c>
      <c r="AP109" s="680">
        <v>0.85</v>
      </c>
      <c r="AQ109" s="680">
        <v>0.85</v>
      </c>
      <c r="AR109" s="680">
        <v>0.85</v>
      </c>
      <c r="AS109" s="680">
        <v>0.85</v>
      </c>
      <c r="AT109" s="680">
        <v>0.85</v>
      </c>
      <c r="AU109" s="680">
        <v>0.85</v>
      </c>
      <c r="AV109" s="680">
        <v>0.85</v>
      </c>
      <c r="AW109" s="680"/>
      <c r="AX109" s="680">
        <v>0</v>
      </c>
      <c r="AY109" s="680">
        <v>0</v>
      </c>
      <c r="AZ109" s="680">
        <v>0</v>
      </c>
      <c r="BA109" s="680">
        <v>0</v>
      </c>
      <c r="BB109" s="680">
        <v>0</v>
      </c>
      <c r="BC109" s="680">
        <v>0</v>
      </c>
      <c r="BD109" s="680">
        <v>0</v>
      </c>
      <c r="BE109" s="680">
        <v>0</v>
      </c>
      <c r="BF109" s="680">
        <v>0</v>
      </c>
      <c r="BG109" s="680">
        <v>0.85</v>
      </c>
      <c r="BH109" s="680">
        <v>0.85</v>
      </c>
      <c r="BI109" s="680">
        <v>0.85</v>
      </c>
      <c r="BJ109" s="680">
        <v>0.85</v>
      </c>
      <c r="BK109" s="680">
        <v>0.85</v>
      </c>
      <c r="BL109" s="680">
        <v>0.85</v>
      </c>
      <c r="BM109" s="680">
        <v>0.85</v>
      </c>
      <c r="BN109" s="680">
        <v>0.85</v>
      </c>
      <c r="BO109" s="680">
        <v>0.85</v>
      </c>
      <c r="BP109" s="680">
        <v>0.85</v>
      </c>
      <c r="BQ109" s="680">
        <v>0.85</v>
      </c>
      <c r="BR109" s="680">
        <v>0.85</v>
      </c>
      <c r="BS109" s="680">
        <v>0.85</v>
      </c>
      <c r="BT109" s="680">
        <v>0.85</v>
      </c>
      <c r="BU109" s="680">
        <v>0.85</v>
      </c>
      <c r="BV109" s="680">
        <v>0.85</v>
      </c>
      <c r="BW109" s="680">
        <v>0.85</v>
      </c>
      <c r="BX109" s="680">
        <v>0.85</v>
      </c>
      <c r="BY109" s="680">
        <v>0.85</v>
      </c>
      <c r="BZ109" s="680">
        <v>0.85</v>
      </c>
      <c r="CA109" s="680">
        <v>0.85</v>
      </c>
      <c r="CB109" s="680"/>
      <c r="CC109" s="680">
        <v>0</v>
      </c>
      <c r="CD109" s="680">
        <v>0</v>
      </c>
      <c r="CE109" s="680">
        <v>0</v>
      </c>
      <c r="CF109" s="680">
        <v>0</v>
      </c>
      <c r="CG109" s="680">
        <v>0</v>
      </c>
      <c r="CH109" s="680">
        <v>0</v>
      </c>
      <c r="CI109" s="680">
        <v>0</v>
      </c>
      <c r="CJ109" s="680">
        <v>0</v>
      </c>
      <c r="CK109" s="680">
        <v>0</v>
      </c>
      <c r="CL109" s="680">
        <v>0.85</v>
      </c>
      <c r="CM109" s="680">
        <v>0.85</v>
      </c>
      <c r="CN109" s="680">
        <v>0.85</v>
      </c>
      <c r="CO109" s="680">
        <v>0.85</v>
      </c>
      <c r="CP109" s="680">
        <v>0.85</v>
      </c>
      <c r="CQ109" s="680">
        <v>0.85</v>
      </c>
      <c r="CR109" s="680">
        <v>0.85</v>
      </c>
      <c r="CS109" s="680">
        <v>0.85</v>
      </c>
      <c r="CT109" s="680">
        <v>0.85</v>
      </c>
      <c r="CU109" s="680">
        <v>0.85</v>
      </c>
      <c r="CV109" s="680">
        <v>0.85</v>
      </c>
      <c r="CW109" s="680">
        <v>0.85</v>
      </c>
      <c r="CX109" s="680">
        <v>0.85</v>
      </c>
      <c r="CY109" s="680">
        <v>0.85</v>
      </c>
      <c r="CZ109" s="680">
        <v>0.85</v>
      </c>
      <c r="DA109" s="680">
        <v>0.85</v>
      </c>
      <c r="DB109" s="680">
        <v>0.85</v>
      </c>
      <c r="DC109" s="680">
        <v>0.85</v>
      </c>
      <c r="DD109" s="680">
        <v>0.85</v>
      </c>
      <c r="DE109" s="680">
        <v>0.85</v>
      </c>
      <c r="DF109" s="680">
        <v>0.85</v>
      </c>
      <c r="DG109" s="680"/>
      <c r="DH109" s="679">
        <v>0</v>
      </c>
      <c r="DI109" s="679">
        <v>0</v>
      </c>
      <c r="DJ109" s="679">
        <v>0</v>
      </c>
      <c r="DK109" s="679">
        <v>0</v>
      </c>
      <c r="DL109" s="679">
        <v>0</v>
      </c>
      <c r="DM109" s="679">
        <v>0</v>
      </c>
      <c r="DN109" s="679">
        <v>0</v>
      </c>
      <c r="DO109" s="679">
        <v>0</v>
      </c>
      <c r="DP109" s="679">
        <v>0</v>
      </c>
      <c r="DQ109" s="679">
        <v>893201.76253437786</v>
      </c>
      <c r="DR109" s="679">
        <v>908078.02065094758</v>
      </c>
      <c r="DS109" s="679">
        <v>923100.46871876961</v>
      </c>
      <c r="DT109" s="679">
        <v>938720.6501928682</v>
      </c>
      <c r="DU109" s="679">
        <v>951048.54757676274</v>
      </c>
      <c r="DV109" s="679">
        <v>956269.52251832676</v>
      </c>
      <c r="DW109" s="679">
        <v>956269.52251832676</v>
      </c>
      <c r="DX109" s="679">
        <v>956269.52251832699</v>
      </c>
      <c r="DY109" s="679">
        <v>956269.52251832699</v>
      </c>
      <c r="DZ109" s="679">
        <v>956269.52251832699</v>
      </c>
      <c r="EA109" s="679">
        <v>956269.52251832699</v>
      </c>
      <c r="EB109" s="679">
        <v>956269.52251832699</v>
      </c>
      <c r="EC109" s="679">
        <v>956269.52251832699</v>
      </c>
      <c r="ED109" s="679">
        <v>956269.52251832699</v>
      </c>
      <c r="EE109" s="679">
        <v>956269.52251832699</v>
      </c>
      <c r="EF109" s="679">
        <v>956269.52251832699</v>
      </c>
      <c r="EG109" s="679">
        <v>956269.52251832699</v>
      </c>
      <c r="EH109" s="679">
        <v>956269.52251832699</v>
      </c>
      <c r="EI109" s="679">
        <v>956269.52251832699</v>
      </c>
      <c r="EJ109" s="679">
        <v>956269.52251832699</v>
      </c>
      <c r="EK109" s="679">
        <v>956269.52251832699</v>
      </c>
      <c r="EL109" s="680"/>
      <c r="EM109" s="679">
        <v>0</v>
      </c>
      <c r="EN109" s="679">
        <v>0</v>
      </c>
      <c r="EO109" s="679">
        <v>0</v>
      </c>
      <c r="EP109" s="679">
        <v>0</v>
      </c>
      <c r="EQ109" s="679">
        <v>0</v>
      </c>
      <c r="ER109" s="679">
        <v>0</v>
      </c>
      <c r="ES109" s="679">
        <v>0</v>
      </c>
      <c r="ET109" s="679">
        <v>0</v>
      </c>
      <c r="EU109" s="679">
        <v>0</v>
      </c>
      <c r="EV109" s="679">
        <v>0</v>
      </c>
      <c r="EW109" s="679">
        <v>0</v>
      </c>
      <c r="EX109" s="679">
        <v>0</v>
      </c>
      <c r="EY109" s="679">
        <v>0</v>
      </c>
      <c r="EZ109" s="679">
        <v>0</v>
      </c>
      <c r="FA109" s="679">
        <v>0</v>
      </c>
      <c r="FB109" s="679">
        <v>0</v>
      </c>
      <c r="FC109" s="679">
        <v>0</v>
      </c>
      <c r="FD109" s="679">
        <v>0</v>
      </c>
      <c r="FE109" s="679">
        <v>0</v>
      </c>
      <c r="FF109" s="679">
        <v>0</v>
      </c>
      <c r="FG109" s="679">
        <v>0</v>
      </c>
      <c r="FH109" s="679">
        <v>0</v>
      </c>
      <c r="FI109" s="679">
        <v>0</v>
      </c>
      <c r="FJ109" s="679">
        <v>0</v>
      </c>
      <c r="FK109" s="679">
        <v>0</v>
      </c>
      <c r="FL109" s="679">
        <v>0</v>
      </c>
      <c r="FM109" s="679">
        <v>0</v>
      </c>
      <c r="FN109" s="679">
        <v>0</v>
      </c>
      <c r="FO109" s="679">
        <v>0</v>
      </c>
      <c r="FP109" s="679">
        <v>0</v>
      </c>
    </row>
    <row r="110" spans="1:172" x14ac:dyDescent="0.2">
      <c r="A110" s="678">
        <v>107</v>
      </c>
      <c r="B110" s="678" t="s">
        <v>438</v>
      </c>
      <c r="C110" s="678" t="s">
        <v>439</v>
      </c>
      <c r="D110" s="686">
        <v>41821</v>
      </c>
      <c r="E110" s="678">
        <v>0</v>
      </c>
      <c r="F110" s="678">
        <v>15</v>
      </c>
      <c r="G110" s="685">
        <v>0.54713825381998415</v>
      </c>
      <c r="H110" s="684">
        <v>1.0568900303425184E-4</v>
      </c>
      <c r="I110" s="678">
        <v>-9.8223526647889877E-4</v>
      </c>
      <c r="J110" s="678">
        <v>1</v>
      </c>
      <c r="K110" s="678">
        <v>1</v>
      </c>
      <c r="L110" s="683">
        <v>-4.0333333333333341E-3</v>
      </c>
      <c r="M110" s="678">
        <v>12</v>
      </c>
      <c r="N110" s="678">
        <v>2005</v>
      </c>
      <c r="O110" s="682">
        <v>0.84289810497314177</v>
      </c>
      <c r="P110" s="680">
        <v>0.48635307337964795</v>
      </c>
      <c r="Q110" s="684">
        <v>2.5913944479205701E-2</v>
      </c>
      <c r="R110" s="684">
        <v>0.25775916622200501</v>
      </c>
      <c r="S110" s="680">
        <v>0</v>
      </c>
      <c r="T110" s="680">
        <v>0</v>
      </c>
      <c r="U110" s="680">
        <v>0</v>
      </c>
      <c r="V110" s="680">
        <v>0</v>
      </c>
      <c r="W110" s="680">
        <v>0</v>
      </c>
      <c r="X110" s="680">
        <v>0</v>
      </c>
      <c r="Y110" s="680">
        <v>0</v>
      </c>
      <c r="Z110" s="680">
        <v>0</v>
      </c>
      <c r="AA110" s="680">
        <v>0.83</v>
      </c>
      <c r="AB110" s="680">
        <v>0.83</v>
      </c>
      <c r="AC110" s="680">
        <v>0.83</v>
      </c>
      <c r="AD110" s="680">
        <v>0.83</v>
      </c>
      <c r="AE110" s="680">
        <v>0.83</v>
      </c>
      <c r="AF110" s="680">
        <v>0.83</v>
      </c>
      <c r="AG110" s="680">
        <v>0.83</v>
      </c>
      <c r="AH110" s="680">
        <v>0.83</v>
      </c>
      <c r="AI110" s="680">
        <v>0.83</v>
      </c>
      <c r="AJ110" s="680">
        <v>0.83</v>
      </c>
      <c r="AK110" s="680">
        <v>0.83</v>
      </c>
      <c r="AL110" s="680">
        <v>0.83</v>
      </c>
      <c r="AM110" s="680">
        <v>0.83</v>
      </c>
      <c r="AN110" s="680">
        <v>0.83</v>
      </c>
      <c r="AO110" s="680">
        <v>0.83</v>
      </c>
      <c r="AP110" s="680">
        <v>0.83</v>
      </c>
      <c r="AQ110" s="680">
        <v>0.83</v>
      </c>
      <c r="AR110" s="680">
        <v>0.83</v>
      </c>
      <c r="AS110" s="680">
        <v>0.83</v>
      </c>
      <c r="AT110" s="680">
        <v>0.83</v>
      </c>
      <c r="AU110" s="680">
        <v>0.83</v>
      </c>
      <c r="AV110" s="680">
        <v>0.83</v>
      </c>
      <c r="AW110" s="680"/>
      <c r="AX110" s="680">
        <v>0</v>
      </c>
      <c r="AY110" s="680">
        <v>0</v>
      </c>
      <c r="AZ110" s="680">
        <v>0</v>
      </c>
      <c r="BA110" s="680">
        <v>0</v>
      </c>
      <c r="BB110" s="680">
        <v>0</v>
      </c>
      <c r="BC110" s="680">
        <v>0</v>
      </c>
      <c r="BD110" s="680">
        <v>0</v>
      </c>
      <c r="BE110" s="680">
        <v>0</v>
      </c>
      <c r="BF110" s="680">
        <v>0.83</v>
      </c>
      <c r="BG110" s="680">
        <v>0.83</v>
      </c>
      <c r="BH110" s="680">
        <v>0.83</v>
      </c>
      <c r="BI110" s="680">
        <v>0.83</v>
      </c>
      <c r="BJ110" s="680">
        <v>0.83</v>
      </c>
      <c r="BK110" s="680">
        <v>0.83</v>
      </c>
      <c r="BL110" s="680">
        <v>0.83</v>
      </c>
      <c r="BM110" s="680">
        <v>0.83</v>
      </c>
      <c r="BN110" s="680">
        <v>0.83</v>
      </c>
      <c r="BO110" s="680">
        <v>0.83</v>
      </c>
      <c r="BP110" s="680">
        <v>0.83</v>
      </c>
      <c r="BQ110" s="680">
        <v>0.83</v>
      </c>
      <c r="BR110" s="680">
        <v>0.83</v>
      </c>
      <c r="BS110" s="680">
        <v>0.83</v>
      </c>
      <c r="BT110" s="680">
        <v>0.83</v>
      </c>
      <c r="BU110" s="680">
        <v>0.83</v>
      </c>
      <c r="BV110" s="680">
        <v>0.83</v>
      </c>
      <c r="BW110" s="680">
        <v>0.83</v>
      </c>
      <c r="BX110" s="680">
        <v>0.83</v>
      </c>
      <c r="BY110" s="680">
        <v>0.83</v>
      </c>
      <c r="BZ110" s="680">
        <v>0.83</v>
      </c>
      <c r="CA110" s="680">
        <v>0.83</v>
      </c>
      <c r="CB110" s="680"/>
      <c r="CC110" s="680">
        <v>0</v>
      </c>
      <c r="CD110" s="680">
        <v>0</v>
      </c>
      <c r="CE110" s="680">
        <v>0</v>
      </c>
      <c r="CF110" s="680">
        <v>0</v>
      </c>
      <c r="CG110" s="680">
        <v>0</v>
      </c>
      <c r="CH110" s="680">
        <v>0</v>
      </c>
      <c r="CI110" s="680">
        <v>0</v>
      </c>
      <c r="CJ110" s="680">
        <v>0</v>
      </c>
      <c r="CK110" s="680">
        <v>0.83</v>
      </c>
      <c r="CL110" s="680">
        <v>0.83</v>
      </c>
      <c r="CM110" s="680">
        <v>0.83</v>
      </c>
      <c r="CN110" s="680">
        <v>0.83</v>
      </c>
      <c r="CO110" s="680">
        <v>0.83</v>
      </c>
      <c r="CP110" s="680">
        <v>0.83</v>
      </c>
      <c r="CQ110" s="680">
        <v>0.83</v>
      </c>
      <c r="CR110" s="680">
        <v>0.83</v>
      </c>
      <c r="CS110" s="680">
        <v>0.83</v>
      </c>
      <c r="CT110" s="680">
        <v>0.83</v>
      </c>
      <c r="CU110" s="680">
        <v>0.83</v>
      </c>
      <c r="CV110" s="680">
        <v>0.83</v>
      </c>
      <c r="CW110" s="680">
        <v>0.83</v>
      </c>
      <c r="CX110" s="680">
        <v>0.83</v>
      </c>
      <c r="CY110" s="680">
        <v>0.83</v>
      </c>
      <c r="CZ110" s="680">
        <v>0.83</v>
      </c>
      <c r="DA110" s="680">
        <v>0.83</v>
      </c>
      <c r="DB110" s="680">
        <v>0.83</v>
      </c>
      <c r="DC110" s="680">
        <v>0.83</v>
      </c>
      <c r="DD110" s="680">
        <v>0.83</v>
      </c>
      <c r="DE110" s="680">
        <v>0.83</v>
      </c>
      <c r="DF110" s="680">
        <v>0.83</v>
      </c>
      <c r="DG110" s="680"/>
      <c r="DH110" s="679">
        <v>0</v>
      </c>
      <c r="DI110" s="679">
        <v>0</v>
      </c>
      <c r="DJ110" s="679">
        <v>0</v>
      </c>
      <c r="DK110" s="679">
        <v>0</v>
      </c>
      <c r="DL110" s="679">
        <v>0</v>
      </c>
      <c r="DM110" s="679">
        <v>0</v>
      </c>
      <c r="DN110" s="679">
        <v>0</v>
      </c>
      <c r="DO110" s="679">
        <v>0</v>
      </c>
      <c r="DP110" s="679">
        <v>404805358.53333336</v>
      </c>
      <c r="DQ110" s="679">
        <v>404805358.53333336</v>
      </c>
      <c r="DR110" s="679">
        <v>404805358.53333336</v>
      </c>
      <c r="DS110" s="679">
        <v>404805358.53333336</v>
      </c>
      <c r="DT110" s="679">
        <v>404805358.53333336</v>
      </c>
      <c r="DU110" s="679">
        <v>404805358.53333336</v>
      </c>
      <c r="DV110" s="679">
        <v>404805358.53333336</v>
      </c>
      <c r="DW110" s="679">
        <v>404805358.53333336</v>
      </c>
      <c r="DX110" s="679">
        <v>404805358.533333</v>
      </c>
      <c r="DY110" s="679">
        <v>404805358.533333</v>
      </c>
      <c r="DZ110" s="679">
        <v>404805358.533333</v>
      </c>
      <c r="EA110" s="679">
        <v>404805358.533333</v>
      </c>
      <c r="EB110" s="679">
        <v>404805358.533333</v>
      </c>
      <c r="EC110" s="679">
        <v>404805358.533333</v>
      </c>
      <c r="ED110" s="679">
        <v>404805358.533333</v>
      </c>
      <c r="EE110" s="679">
        <v>404805358.533333</v>
      </c>
      <c r="EF110" s="679">
        <v>404805358.533333</v>
      </c>
      <c r="EG110" s="679">
        <v>404805358.533333</v>
      </c>
      <c r="EH110" s="679">
        <v>404805358.533333</v>
      </c>
      <c r="EI110" s="679">
        <v>404805358.533333</v>
      </c>
      <c r="EJ110" s="679">
        <v>404805358.533333</v>
      </c>
      <c r="EK110" s="679">
        <v>404805358.533333</v>
      </c>
      <c r="EL110" s="680"/>
      <c r="EM110" s="679">
        <v>0</v>
      </c>
      <c r="EN110" s="679">
        <v>0</v>
      </c>
      <c r="EO110" s="679">
        <v>0</v>
      </c>
      <c r="EP110" s="679">
        <v>0</v>
      </c>
      <c r="EQ110" s="679">
        <v>0</v>
      </c>
      <c r="ER110" s="679">
        <v>0</v>
      </c>
      <c r="ES110" s="679">
        <v>0</v>
      </c>
      <c r="ET110" s="679">
        <v>0</v>
      </c>
      <c r="EU110" s="679">
        <v>0</v>
      </c>
      <c r="EV110" s="679">
        <v>0</v>
      </c>
      <c r="EW110" s="679">
        <v>0</v>
      </c>
      <c r="EX110" s="679">
        <v>0</v>
      </c>
      <c r="EY110" s="679">
        <v>0</v>
      </c>
      <c r="EZ110" s="679">
        <v>0</v>
      </c>
      <c r="FA110" s="679">
        <v>0</v>
      </c>
      <c r="FB110" s="679">
        <v>0</v>
      </c>
      <c r="FC110" s="679">
        <v>0</v>
      </c>
      <c r="FD110" s="679">
        <v>0</v>
      </c>
      <c r="FE110" s="679">
        <v>0</v>
      </c>
      <c r="FF110" s="679">
        <v>0</v>
      </c>
      <c r="FG110" s="679">
        <v>0</v>
      </c>
      <c r="FH110" s="679">
        <v>0</v>
      </c>
      <c r="FI110" s="679">
        <v>0</v>
      </c>
      <c r="FJ110" s="679">
        <v>0</v>
      </c>
      <c r="FK110" s="679">
        <v>0</v>
      </c>
      <c r="FL110" s="679">
        <v>0</v>
      </c>
      <c r="FM110" s="679">
        <v>0</v>
      </c>
      <c r="FN110" s="679">
        <v>0</v>
      </c>
      <c r="FO110" s="679">
        <v>0</v>
      </c>
      <c r="FP110" s="679">
        <v>0</v>
      </c>
    </row>
    <row r="111" spans="1:172" x14ac:dyDescent="0.2">
      <c r="A111" s="678">
        <v>108</v>
      </c>
      <c r="B111" s="678" t="s">
        <v>440</v>
      </c>
      <c r="C111" s="678" t="s">
        <v>441</v>
      </c>
      <c r="D111" s="686">
        <v>41821</v>
      </c>
      <c r="E111" s="678">
        <v>0</v>
      </c>
      <c r="F111" s="678">
        <v>15</v>
      </c>
      <c r="G111" s="685">
        <v>1.8414460816238309</v>
      </c>
      <c r="H111" s="684">
        <v>7.1416084794510327E-4</v>
      </c>
      <c r="I111" s="678">
        <v>-5.1925714549008999E-3</v>
      </c>
      <c r="J111" s="678">
        <v>1</v>
      </c>
      <c r="K111" s="678">
        <v>1</v>
      </c>
      <c r="L111" s="683">
        <v>0</v>
      </c>
      <c r="M111" s="678">
        <v>12</v>
      </c>
      <c r="N111" s="678">
        <v>2005</v>
      </c>
      <c r="O111" s="682">
        <v>0.85250000000000004</v>
      </c>
      <c r="P111" s="680">
        <v>0.48635307337964795</v>
      </c>
      <c r="Q111" s="684">
        <v>2.5913944479205701E-2</v>
      </c>
      <c r="R111" s="684">
        <v>0.25775916622200501</v>
      </c>
      <c r="S111" s="680">
        <v>0</v>
      </c>
      <c r="T111" s="680">
        <v>0</v>
      </c>
      <c r="U111" s="680">
        <v>0</v>
      </c>
      <c r="V111" s="680">
        <v>0</v>
      </c>
      <c r="W111" s="680">
        <v>0</v>
      </c>
      <c r="X111" s="680">
        <v>0</v>
      </c>
      <c r="Y111" s="680">
        <v>0</v>
      </c>
      <c r="Z111" s="680">
        <v>0</v>
      </c>
      <c r="AA111" s="680">
        <v>0.83</v>
      </c>
      <c r="AB111" s="680">
        <v>0.83</v>
      </c>
      <c r="AC111" s="680">
        <v>0.83</v>
      </c>
      <c r="AD111" s="680">
        <v>0.83</v>
      </c>
      <c r="AE111" s="680">
        <v>0.83</v>
      </c>
      <c r="AF111" s="680">
        <v>0.83</v>
      </c>
      <c r="AG111" s="680">
        <v>0.83</v>
      </c>
      <c r="AH111" s="680">
        <v>0.83</v>
      </c>
      <c r="AI111" s="680">
        <v>0.83</v>
      </c>
      <c r="AJ111" s="680">
        <v>0.83</v>
      </c>
      <c r="AK111" s="680">
        <v>0.83</v>
      </c>
      <c r="AL111" s="680">
        <v>0.83</v>
      </c>
      <c r="AM111" s="680">
        <v>0.83</v>
      </c>
      <c r="AN111" s="680">
        <v>0.83</v>
      </c>
      <c r="AO111" s="680">
        <v>0.83</v>
      </c>
      <c r="AP111" s="680">
        <v>0.83</v>
      </c>
      <c r="AQ111" s="680">
        <v>0.83</v>
      </c>
      <c r="AR111" s="680">
        <v>0.83</v>
      </c>
      <c r="AS111" s="680">
        <v>0.83</v>
      </c>
      <c r="AT111" s="680">
        <v>0.83</v>
      </c>
      <c r="AU111" s="680">
        <v>0.83</v>
      </c>
      <c r="AV111" s="680">
        <v>0.83</v>
      </c>
      <c r="AW111" s="680"/>
      <c r="AX111" s="680">
        <v>0</v>
      </c>
      <c r="AY111" s="680">
        <v>0</v>
      </c>
      <c r="AZ111" s="680">
        <v>0</v>
      </c>
      <c r="BA111" s="680">
        <v>0</v>
      </c>
      <c r="BB111" s="680">
        <v>0</v>
      </c>
      <c r="BC111" s="680">
        <v>0</v>
      </c>
      <c r="BD111" s="680">
        <v>0</v>
      </c>
      <c r="BE111" s="680">
        <v>0</v>
      </c>
      <c r="BF111" s="680">
        <v>0.83</v>
      </c>
      <c r="BG111" s="680">
        <v>0.83</v>
      </c>
      <c r="BH111" s="680">
        <v>0.83</v>
      </c>
      <c r="BI111" s="680">
        <v>0.83</v>
      </c>
      <c r="BJ111" s="680">
        <v>0.83</v>
      </c>
      <c r="BK111" s="680">
        <v>0.83</v>
      </c>
      <c r="BL111" s="680">
        <v>0.83</v>
      </c>
      <c r="BM111" s="680">
        <v>0.83</v>
      </c>
      <c r="BN111" s="680">
        <v>0.83</v>
      </c>
      <c r="BO111" s="680">
        <v>0.83</v>
      </c>
      <c r="BP111" s="680">
        <v>0.83</v>
      </c>
      <c r="BQ111" s="680">
        <v>0.83</v>
      </c>
      <c r="BR111" s="680">
        <v>0.83</v>
      </c>
      <c r="BS111" s="680">
        <v>0.83</v>
      </c>
      <c r="BT111" s="680">
        <v>0.83</v>
      </c>
      <c r="BU111" s="680">
        <v>0.83</v>
      </c>
      <c r="BV111" s="680">
        <v>0.83</v>
      </c>
      <c r="BW111" s="680">
        <v>0.83</v>
      </c>
      <c r="BX111" s="680">
        <v>0.83</v>
      </c>
      <c r="BY111" s="680">
        <v>0.83</v>
      </c>
      <c r="BZ111" s="680">
        <v>0.83</v>
      </c>
      <c r="CA111" s="680">
        <v>0.83</v>
      </c>
      <c r="CB111" s="680"/>
      <c r="CC111" s="680">
        <v>0</v>
      </c>
      <c r="CD111" s="680">
        <v>0</v>
      </c>
      <c r="CE111" s="680">
        <v>0</v>
      </c>
      <c r="CF111" s="680">
        <v>0</v>
      </c>
      <c r="CG111" s="680">
        <v>0</v>
      </c>
      <c r="CH111" s="680">
        <v>0</v>
      </c>
      <c r="CI111" s="680">
        <v>0</v>
      </c>
      <c r="CJ111" s="680">
        <v>0</v>
      </c>
      <c r="CK111" s="680">
        <v>0.83</v>
      </c>
      <c r="CL111" s="680">
        <v>0.83</v>
      </c>
      <c r="CM111" s="680">
        <v>0.83</v>
      </c>
      <c r="CN111" s="680">
        <v>0.83</v>
      </c>
      <c r="CO111" s="680">
        <v>0.83</v>
      </c>
      <c r="CP111" s="680">
        <v>0.83</v>
      </c>
      <c r="CQ111" s="680">
        <v>0.83</v>
      </c>
      <c r="CR111" s="680">
        <v>0.83</v>
      </c>
      <c r="CS111" s="680">
        <v>0.83</v>
      </c>
      <c r="CT111" s="680">
        <v>0.83</v>
      </c>
      <c r="CU111" s="680">
        <v>0.83</v>
      </c>
      <c r="CV111" s="680">
        <v>0.83</v>
      </c>
      <c r="CW111" s="680">
        <v>0.83</v>
      </c>
      <c r="CX111" s="680">
        <v>0.83</v>
      </c>
      <c r="CY111" s="680">
        <v>0.83</v>
      </c>
      <c r="CZ111" s="680">
        <v>0.83</v>
      </c>
      <c r="DA111" s="680">
        <v>0.83</v>
      </c>
      <c r="DB111" s="680">
        <v>0.83</v>
      </c>
      <c r="DC111" s="680">
        <v>0.83</v>
      </c>
      <c r="DD111" s="680">
        <v>0.83</v>
      </c>
      <c r="DE111" s="680">
        <v>0.83</v>
      </c>
      <c r="DF111" s="680">
        <v>0.83</v>
      </c>
      <c r="DG111" s="680"/>
      <c r="DH111" s="679">
        <v>0</v>
      </c>
      <c r="DI111" s="679">
        <v>0</v>
      </c>
      <c r="DJ111" s="679">
        <v>0</v>
      </c>
      <c r="DK111" s="679">
        <v>0</v>
      </c>
      <c r="DL111" s="679">
        <v>0</v>
      </c>
      <c r="DM111" s="679">
        <v>0</v>
      </c>
      <c r="DN111" s="679">
        <v>0</v>
      </c>
      <c r="DO111" s="679">
        <v>0</v>
      </c>
      <c r="DP111" s="679">
        <v>171902246.66666666</v>
      </c>
      <c r="DQ111" s="679">
        <v>171902246.66666666</v>
      </c>
      <c r="DR111" s="679">
        <v>171902246.66666666</v>
      </c>
      <c r="DS111" s="679">
        <v>171902246.66666666</v>
      </c>
      <c r="DT111" s="679">
        <v>171902246.66666666</v>
      </c>
      <c r="DU111" s="679">
        <v>171902246.66666666</v>
      </c>
      <c r="DV111" s="679">
        <v>171902246.66666666</v>
      </c>
      <c r="DW111" s="679">
        <v>171902246.66666666</v>
      </c>
      <c r="DX111" s="679">
        <v>171902246.66666701</v>
      </c>
      <c r="DY111" s="679">
        <v>171902246.66666701</v>
      </c>
      <c r="DZ111" s="679">
        <v>171902246.66666701</v>
      </c>
      <c r="EA111" s="679">
        <v>171902246.66666701</v>
      </c>
      <c r="EB111" s="679">
        <v>171902246.66666701</v>
      </c>
      <c r="EC111" s="679">
        <v>171902246.66666701</v>
      </c>
      <c r="ED111" s="679">
        <v>171902246.66666701</v>
      </c>
      <c r="EE111" s="679">
        <v>171902246.66666701</v>
      </c>
      <c r="EF111" s="679">
        <v>171902246.66666701</v>
      </c>
      <c r="EG111" s="679">
        <v>171902246.66666701</v>
      </c>
      <c r="EH111" s="679">
        <v>171902246.66666701</v>
      </c>
      <c r="EI111" s="679">
        <v>171902246.66666701</v>
      </c>
      <c r="EJ111" s="679">
        <v>171902246.66666701</v>
      </c>
      <c r="EK111" s="679">
        <v>171902246.66666701</v>
      </c>
      <c r="EL111" s="680"/>
      <c r="EM111" s="679">
        <v>0</v>
      </c>
      <c r="EN111" s="679">
        <v>0</v>
      </c>
      <c r="EO111" s="679">
        <v>0</v>
      </c>
      <c r="EP111" s="679">
        <v>0</v>
      </c>
      <c r="EQ111" s="679">
        <v>0</v>
      </c>
      <c r="ER111" s="679">
        <v>0</v>
      </c>
      <c r="ES111" s="679">
        <v>0</v>
      </c>
      <c r="ET111" s="679">
        <v>0</v>
      </c>
      <c r="EU111" s="679">
        <v>0</v>
      </c>
      <c r="EV111" s="679">
        <v>0</v>
      </c>
      <c r="EW111" s="679">
        <v>0</v>
      </c>
      <c r="EX111" s="679">
        <v>0</v>
      </c>
      <c r="EY111" s="679">
        <v>0</v>
      </c>
      <c r="EZ111" s="679">
        <v>0</v>
      </c>
      <c r="FA111" s="679">
        <v>0</v>
      </c>
      <c r="FB111" s="679">
        <v>0</v>
      </c>
      <c r="FC111" s="679">
        <v>0</v>
      </c>
      <c r="FD111" s="679">
        <v>0</v>
      </c>
      <c r="FE111" s="679">
        <v>0</v>
      </c>
      <c r="FF111" s="679">
        <v>0</v>
      </c>
      <c r="FG111" s="679">
        <v>0</v>
      </c>
      <c r="FH111" s="679">
        <v>0</v>
      </c>
      <c r="FI111" s="679">
        <v>0</v>
      </c>
      <c r="FJ111" s="679">
        <v>0</v>
      </c>
      <c r="FK111" s="679">
        <v>0</v>
      </c>
      <c r="FL111" s="679">
        <v>0</v>
      </c>
      <c r="FM111" s="679">
        <v>0</v>
      </c>
      <c r="FN111" s="679">
        <v>0</v>
      </c>
      <c r="FO111" s="679">
        <v>0</v>
      </c>
      <c r="FP111" s="679">
        <v>0</v>
      </c>
    </row>
    <row r="112" spans="1:172" x14ac:dyDescent="0.2">
      <c r="A112" s="678">
        <v>109</v>
      </c>
      <c r="B112" s="678" t="s">
        <v>442</v>
      </c>
      <c r="C112" s="678" t="s">
        <v>443</v>
      </c>
      <c r="D112" s="686">
        <v>41821</v>
      </c>
      <c r="E112" s="678">
        <v>0</v>
      </c>
      <c r="F112" s="678">
        <v>15</v>
      </c>
      <c r="G112" s="685">
        <v>0.18771193890771745</v>
      </c>
      <c r="H112" s="684">
        <v>0</v>
      </c>
      <c r="I112" s="678">
        <v>0</v>
      </c>
      <c r="J112" s="678">
        <v>1.1000000000000001</v>
      </c>
      <c r="K112" s="678">
        <v>1.32</v>
      </c>
      <c r="L112" s="683">
        <v>0</v>
      </c>
      <c r="M112" s="678">
        <v>12</v>
      </c>
      <c r="N112" s="678">
        <v>2005</v>
      </c>
      <c r="O112" s="682">
        <v>0.81750000000000012</v>
      </c>
      <c r="P112" s="680">
        <v>0.48635307337964795</v>
      </c>
      <c r="Q112" s="684">
        <v>2.5913944479205701E-2</v>
      </c>
      <c r="R112" s="684">
        <v>0.25775916622200501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0">
        <v>0</v>
      </c>
      <c r="Y112" s="680">
        <v>0</v>
      </c>
      <c r="Z112" s="680">
        <v>0</v>
      </c>
      <c r="AA112" s="680">
        <v>0.83</v>
      </c>
      <c r="AB112" s="680">
        <v>0.83</v>
      </c>
      <c r="AC112" s="680">
        <v>0.83</v>
      </c>
      <c r="AD112" s="680">
        <v>0.83</v>
      </c>
      <c r="AE112" s="680">
        <v>0.83</v>
      </c>
      <c r="AF112" s="680">
        <v>0.83</v>
      </c>
      <c r="AG112" s="680">
        <v>0.83</v>
      </c>
      <c r="AH112" s="680">
        <v>0.83</v>
      </c>
      <c r="AI112" s="680">
        <v>0.83</v>
      </c>
      <c r="AJ112" s="680">
        <v>0.83</v>
      </c>
      <c r="AK112" s="680">
        <v>0.83</v>
      </c>
      <c r="AL112" s="680">
        <v>0.83</v>
      </c>
      <c r="AM112" s="680">
        <v>0.83</v>
      </c>
      <c r="AN112" s="680">
        <v>0.83</v>
      </c>
      <c r="AO112" s="680">
        <v>0.83</v>
      </c>
      <c r="AP112" s="680">
        <v>0.83</v>
      </c>
      <c r="AQ112" s="680">
        <v>0.83</v>
      </c>
      <c r="AR112" s="680">
        <v>0.83</v>
      </c>
      <c r="AS112" s="680">
        <v>0.83</v>
      </c>
      <c r="AT112" s="680">
        <v>0.83</v>
      </c>
      <c r="AU112" s="680">
        <v>0.83</v>
      </c>
      <c r="AV112" s="680">
        <v>0.83</v>
      </c>
      <c r="AW112" s="680"/>
      <c r="AX112" s="680">
        <v>0</v>
      </c>
      <c r="AY112" s="680">
        <v>0</v>
      </c>
      <c r="AZ112" s="680">
        <v>0</v>
      </c>
      <c r="BA112" s="680">
        <v>0</v>
      </c>
      <c r="BB112" s="680">
        <v>0</v>
      </c>
      <c r="BC112" s="680">
        <v>0</v>
      </c>
      <c r="BD112" s="680">
        <v>0</v>
      </c>
      <c r="BE112" s="680">
        <v>0</v>
      </c>
      <c r="BF112" s="680">
        <v>0.83</v>
      </c>
      <c r="BG112" s="680">
        <v>0.83</v>
      </c>
      <c r="BH112" s="680">
        <v>0.83</v>
      </c>
      <c r="BI112" s="680">
        <v>0.83</v>
      </c>
      <c r="BJ112" s="680">
        <v>0.83</v>
      </c>
      <c r="BK112" s="680">
        <v>0.83</v>
      </c>
      <c r="BL112" s="680">
        <v>0.83</v>
      </c>
      <c r="BM112" s="680">
        <v>0.83</v>
      </c>
      <c r="BN112" s="680">
        <v>0.83</v>
      </c>
      <c r="BO112" s="680">
        <v>0.83</v>
      </c>
      <c r="BP112" s="680">
        <v>0.83</v>
      </c>
      <c r="BQ112" s="680">
        <v>0.83</v>
      </c>
      <c r="BR112" s="680">
        <v>0.83</v>
      </c>
      <c r="BS112" s="680">
        <v>0.83</v>
      </c>
      <c r="BT112" s="680">
        <v>0.83</v>
      </c>
      <c r="BU112" s="680">
        <v>0.83</v>
      </c>
      <c r="BV112" s="680">
        <v>0.83</v>
      </c>
      <c r="BW112" s="680">
        <v>0.83</v>
      </c>
      <c r="BX112" s="680">
        <v>0.83</v>
      </c>
      <c r="BY112" s="680">
        <v>0.83</v>
      </c>
      <c r="BZ112" s="680">
        <v>0.83</v>
      </c>
      <c r="CA112" s="680">
        <v>0.83</v>
      </c>
      <c r="CB112" s="680"/>
      <c r="CC112" s="680">
        <v>0</v>
      </c>
      <c r="CD112" s="680">
        <v>0</v>
      </c>
      <c r="CE112" s="680">
        <v>0</v>
      </c>
      <c r="CF112" s="680">
        <v>0</v>
      </c>
      <c r="CG112" s="680">
        <v>0</v>
      </c>
      <c r="CH112" s="680">
        <v>0</v>
      </c>
      <c r="CI112" s="680">
        <v>0</v>
      </c>
      <c r="CJ112" s="680">
        <v>0</v>
      </c>
      <c r="CK112" s="680">
        <v>0.83</v>
      </c>
      <c r="CL112" s="680">
        <v>0.83</v>
      </c>
      <c r="CM112" s="680">
        <v>0.83</v>
      </c>
      <c r="CN112" s="680">
        <v>0.83</v>
      </c>
      <c r="CO112" s="680">
        <v>0.83</v>
      </c>
      <c r="CP112" s="680">
        <v>0.83</v>
      </c>
      <c r="CQ112" s="680">
        <v>0.83</v>
      </c>
      <c r="CR112" s="680">
        <v>0.83</v>
      </c>
      <c r="CS112" s="680">
        <v>0.83</v>
      </c>
      <c r="CT112" s="680">
        <v>0.83</v>
      </c>
      <c r="CU112" s="680">
        <v>0.83</v>
      </c>
      <c r="CV112" s="680">
        <v>0.83</v>
      </c>
      <c r="CW112" s="680">
        <v>0.83</v>
      </c>
      <c r="CX112" s="680">
        <v>0.83</v>
      </c>
      <c r="CY112" s="680">
        <v>0.83</v>
      </c>
      <c r="CZ112" s="680">
        <v>0.83</v>
      </c>
      <c r="DA112" s="680">
        <v>0.83</v>
      </c>
      <c r="DB112" s="680">
        <v>0.83</v>
      </c>
      <c r="DC112" s="680">
        <v>0.83</v>
      </c>
      <c r="DD112" s="680">
        <v>0.83</v>
      </c>
      <c r="DE112" s="680">
        <v>0.83</v>
      </c>
      <c r="DF112" s="680">
        <v>0.83</v>
      </c>
      <c r="DG112" s="680"/>
      <c r="DH112" s="679">
        <v>0</v>
      </c>
      <c r="DI112" s="679">
        <v>0</v>
      </c>
      <c r="DJ112" s="679">
        <v>0</v>
      </c>
      <c r="DK112" s="679">
        <v>0</v>
      </c>
      <c r="DL112" s="679">
        <v>0</v>
      </c>
      <c r="DM112" s="679">
        <v>0</v>
      </c>
      <c r="DN112" s="679">
        <v>0</v>
      </c>
      <c r="DO112" s="679">
        <v>0</v>
      </c>
      <c r="DP112" s="679">
        <v>401060000.00000006</v>
      </c>
      <c r="DQ112" s="679">
        <v>401060000.00000006</v>
      </c>
      <c r="DR112" s="679">
        <v>401060000.00000006</v>
      </c>
      <c r="DS112" s="679">
        <v>401060000.00000006</v>
      </c>
      <c r="DT112" s="679">
        <v>401060000.00000006</v>
      </c>
      <c r="DU112" s="679">
        <v>401060000.00000006</v>
      </c>
      <c r="DV112" s="679">
        <v>401060000.00000006</v>
      </c>
      <c r="DW112" s="679">
        <v>401060000.00000006</v>
      </c>
      <c r="DX112" s="679">
        <v>401060000</v>
      </c>
      <c r="DY112" s="679">
        <v>401060000</v>
      </c>
      <c r="DZ112" s="679">
        <v>401060000</v>
      </c>
      <c r="EA112" s="679">
        <v>401060000</v>
      </c>
      <c r="EB112" s="679">
        <v>401060000</v>
      </c>
      <c r="EC112" s="679">
        <v>401060000</v>
      </c>
      <c r="ED112" s="679">
        <v>401060000</v>
      </c>
      <c r="EE112" s="679">
        <v>401060000</v>
      </c>
      <c r="EF112" s="679">
        <v>401060000</v>
      </c>
      <c r="EG112" s="679">
        <v>401060000</v>
      </c>
      <c r="EH112" s="679">
        <v>401060000</v>
      </c>
      <c r="EI112" s="679">
        <v>401060000</v>
      </c>
      <c r="EJ112" s="679">
        <v>401060000</v>
      </c>
      <c r="EK112" s="679">
        <v>401060000</v>
      </c>
      <c r="EL112" s="680"/>
      <c r="EM112" s="679">
        <v>0</v>
      </c>
      <c r="EN112" s="679">
        <v>0</v>
      </c>
      <c r="EO112" s="679">
        <v>0</v>
      </c>
      <c r="EP112" s="679">
        <v>0</v>
      </c>
      <c r="EQ112" s="679">
        <v>0</v>
      </c>
      <c r="ER112" s="679">
        <v>0</v>
      </c>
      <c r="ES112" s="679">
        <v>0</v>
      </c>
      <c r="ET112" s="679">
        <v>0</v>
      </c>
      <c r="EU112" s="679">
        <v>0</v>
      </c>
      <c r="EV112" s="679">
        <v>0</v>
      </c>
      <c r="EW112" s="679">
        <v>0</v>
      </c>
      <c r="EX112" s="679">
        <v>0</v>
      </c>
      <c r="EY112" s="679">
        <v>0</v>
      </c>
      <c r="EZ112" s="679">
        <v>0</v>
      </c>
      <c r="FA112" s="679">
        <v>0</v>
      </c>
      <c r="FB112" s="679">
        <v>0</v>
      </c>
      <c r="FC112" s="679">
        <v>0</v>
      </c>
      <c r="FD112" s="679">
        <v>0</v>
      </c>
      <c r="FE112" s="679">
        <v>0</v>
      </c>
      <c r="FF112" s="679">
        <v>0</v>
      </c>
      <c r="FG112" s="679">
        <v>0</v>
      </c>
      <c r="FH112" s="679">
        <v>0</v>
      </c>
      <c r="FI112" s="679">
        <v>0</v>
      </c>
      <c r="FJ112" s="679">
        <v>0</v>
      </c>
      <c r="FK112" s="679">
        <v>0</v>
      </c>
      <c r="FL112" s="679">
        <v>0</v>
      </c>
      <c r="FM112" s="679">
        <v>0</v>
      </c>
      <c r="FN112" s="679">
        <v>0</v>
      </c>
      <c r="FO112" s="679">
        <v>0</v>
      </c>
      <c r="FP112" s="679">
        <v>0</v>
      </c>
    </row>
    <row r="113" spans="1:172" x14ac:dyDescent="0.2">
      <c r="A113" s="678">
        <v>110</v>
      </c>
      <c r="B113" s="678" t="s">
        <v>444</v>
      </c>
      <c r="C113" s="678" t="s">
        <v>445</v>
      </c>
      <c r="D113" s="686">
        <v>41821</v>
      </c>
      <c r="E113" s="678">
        <v>0</v>
      </c>
      <c r="F113" s="678">
        <v>15</v>
      </c>
      <c r="G113" s="685">
        <v>8.5147199999999965E-2</v>
      </c>
      <c r="H113" s="684">
        <v>8.5500000000000011E-6</v>
      </c>
      <c r="I113" s="678">
        <v>0</v>
      </c>
      <c r="J113" s="678">
        <v>1.1000000000000001</v>
      </c>
      <c r="K113" s="678">
        <v>1.32</v>
      </c>
      <c r="L113" s="683">
        <v>-4.1000000000000003E-3</v>
      </c>
      <c r="M113" s="678">
        <v>12</v>
      </c>
      <c r="N113" s="678">
        <v>2005</v>
      </c>
      <c r="O113" s="682">
        <v>0.84</v>
      </c>
      <c r="P113" s="680">
        <v>0.48635307337964795</v>
      </c>
      <c r="Q113" s="684">
        <v>2.5913944479205701E-2</v>
      </c>
      <c r="R113" s="684">
        <v>0.25775916622200501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0">
        <v>0</v>
      </c>
      <c r="Y113" s="680">
        <v>0</v>
      </c>
      <c r="Z113" s="680">
        <v>0</v>
      </c>
      <c r="AA113" s="680">
        <v>0.83</v>
      </c>
      <c r="AB113" s="680">
        <v>0.83</v>
      </c>
      <c r="AC113" s="680">
        <v>0.83</v>
      </c>
      <c r="AD113" s="680">
        <v>0.83</v>
      </c>
      <c r="AE113" s="680">
        <v>0.83</v>
      </c>
      <c r="AF113" s="680">
        <v>0.83</v>
      </c>
      <c r="AG113" s="680">
        <v>0.83</v>
      </c>
      <c r="AH113" s="680">
        <v>0.83</v>
      </c>
      <c r="AI113" s="680">
        <v>0.83</v>
      </c>
      <c r="AJ113" s="680">
        <v>0.83</v>
      </c>
      <c r="AK113" s="680">
        <v>0.83</v>
      </c>
      <c r="AL113" s="680">
        <v>0.83</v>
      </c>
      <c r="AM113" s="680">
        <v>0.83</v>
      </c>
      <c r="AN113" s="680">
        <v>0.83</v>
      </c>
      <c r="AO113" s="680">
        <v>0.83</v>
      </c>
      <c r="AP113" s="680">
        <v>0.83</v>
      </c>
      <c r="AQ113" s="680">
        <v>0.83</v>
      </c>
      <c r="AR113" s="680">
        <v>0.83</v>
      </c>
      <c r="AS113" s="680">
        <v>0.83</v>
      </c>
      <c r="AT113" s="680">
        <v>0.83</v>
      </c>
      <c r="AU113" s="680">
        <v>0.83</v>
      </c>
      <c r="AV113" s="680">
        <v>0.83</v>
      </c>
      <c r="AW113" s="680"/>
      <c r="AX113" s="680">
        <v>0</v>
      </c>
      <c r="AY113" s="680">
        <v>0</v>
      </c>
      <c r="AZ113" s="680">
        <v>0</v>
      </c>
      <c r="BA113" s="680">
        <v>0</v>
      </c>
      <c r="BB113" s="680">
        <v>0</v>
      </c>
      <c r="BC113" s="680">
        <v>0</v>
      </c>
      <c r="BD113" s="680">
        <v>0</v>
      </c>
      <c r="BE113" s="680">
        <v>0</v>
      </c>
      <c r="BF113" s="680">
        <v>0.83</v>
      </c>
      <c r="BG113" s="680">
        <v>0.83</v>
      </c>
      <c r="BH113" s="680">
        <v>0.83</v>
      </c>
      <c r="BI113" s="680">
        <v>0.83</v>
      </c>
      <c r="BJ113" s="680">
        <v>0.83</v>
      </c>
      <c r="BK113" s="680">
        <v>0.83</v>
      </c>
      <c r="BL113" s="680">
        <v>0.83</v>
      </c>
      <c r="BM113" s="680">
        <v>0.83</v>
      </c>
      <c r="BN113" s="680">
        <v>0.83</v>
      </c>
      <c r="BO113" s="680">
        <v>0.83</v>
      </c>
      <c r="BP113" s="680">
        <v>0.83</v>
      </c>
      <c r="BQ113" s="680">
        <v>0.83</v>
      </c>
      <c r="BR113" s="680">
        <v>0.83</v>
      </c>
      <c r="BS113" s="680">
        <v>0.83</v>
      </c>
      <c r="BT113" s="680">
        <v>0.83</v>
      </c>
      <c r="BU113" s="680">
        <v>0.83</v>
      </c>
      <c r="BV113" s="680">
        <v>0.83</v>
      </c>
      <c r="BW113" s="680">
        <v>0.83</v>
      </c>
      <c r="BX113" s="680">
        <v>0.83</v>
      </c>
      <c r="BY113" s="680">
        <v>0.83</v>
      </c>
      <c r="BZ113" s="680">
        <v>0.83</v>
      </c>
      <c r="CA113" s="680">
        <v>0.83</v>
      </c>
      <c r="CB113" s="680"/>
      <c r="CC113" s="680">
        <v>0</v>
      </c>
      <c r="CD113" s="680">
        <v>0</v>
      </c>
      <c r="CE113" s="680">
        <v>0</v>
      </c>
      <c r="CF113" s="680">
        <v>0</v>
      </c>
      <c r="CG113" s="680">
        <v>0</v>
      </c>
      <c r="CH113" s="680">
        <v>0</v>
      </c>
      <c r="CI113" s="680">
        <v>0</v>
      </c>
      <c r="CJ113" s="680">
        <v>0</v>
      </c>
      <c r="CK113" s="680">
        <v>0.83</v>
      </c>
      <c r="CL113" s="680">
        <v>0.83</v>
      </c>
      <c r="CM113" s="680">
        <v>0.83</v>
      </c>
      <c r="CN113" s="680">
        <v>0.83</v>
      </c>
      <c r="CO113" s="680">
        <v>0.83</v>
      </c>
      <c r="CP113" s="680">
        <v>0.83</v>
      </c>
      <c r="CQ113" s="680">
        <v>0.83</v>
      </c>
      <c r="CR113" s="680">
        <v>0.83</v>
      </c>
      <c r="CS113" s="680">
        <v>0.83</v>
      </c>
      <c r="CT113" s="680">
        <v>0.83</v>
      </c>
      <c r="CU113" s="680">
        <v>0.83</v>
      </c>
      <c r="CV113" s="680">
        <v>0.83</v>
      </c>
      <c r="CW113" s="680">
        <v>0.83</v>
      </c>
      <c r="CX113" s="680">
        <v>0.83</v>
      </c>
      <c r="CY113" s="680">
        <v>0.83</v>
      </c>
      <c r="CZ113" s="680">
        <v>0.83</v>
      </c>
      <c r="DA113" s="680">
        <v>0.83</v>
      </c>
      <c r="DB113" s="680">
        <v>0.83</v>
      </c>
      <c r="DC113" s="680">
        <v>0.83</v>
      </c>
      <c r="DD113" s="680">
        <v>0.83</v>
      </c>
      <c r="DE113" s="680">
        <v>0.83</v>
      </c>
      <c r="DF113" s="680">
        <v>0.83</v>
      </c>
      <c r="DG113" s="680"/>
      <c r="DH113" s="679">
        <v>0</v>
      </c>
      <c r="DI113" s="679">
        <v>0</v>
      </c>
      <c r="DJ113" s="679">
        <v>0</v>
      </c>
      <c r="DK113" s="679">
        <v>0</v>
      </c>
      <c r="DL113" s="679">
        <v>0</v>
      </c>
      <c r="DM113" s="679">
        <v>0</v>
      </c>
      <c r="DN113" s="679">
        <v>0</v>
      </c>
      <c r="DO113" s="679">
        <v>0</v>
      </c>
      <c r="DP113" s="679">
        <v>60000000</v>
      </c>
      <c r="DQ113" s="679">
        <v>60000000</v>
      </c>
      <c r="DR113" s="679">
        <v>60000000</v>
      </c>
      <c r="DS113" s="679">
        <v>60000000</v>
      </c>
      <c r="DT113" s="679">
        <v>60000000</v>
      </c>
      <c r="DU113" s="679">
        <v>60000000</v>
      </c>
      <c r="DV113" s="679">
        <v>60000000</v>
      </c>
      <c r="DW113" s="679">
        <v>60000000</v>
      </c>
      <c r="DX113" s="679">
        <v>60000000</v>
      </c>
      <c r="DY113" s="679">
        <v>60000000</v>
      </c>
      <c r="DZ113" s="679">
        <v>60000000</v>
      </c>
      <c r="EA113" s="679">
        <v>60000000</v>
      </c>
      <c r="EB113" s="679">
        <v>60000000</v>
      </c>
      <c r="EC113" s="679">
        <v>60000000</v>
      </c>
      <c r="ED113" s="679">
        <v>60000000</v>
      </c>
      <c r="EE113" s="679">
        <v>60000000</v>
      </c>
      <c r="EF113" s="679">
        <v>60000000</v>
      </c>
      <c r="EG113" s="679">
        <v>60000000</v>
      </c>
      <c r="EH113" s="679">
        <v>60000000</v>
      </c>
      <c r="EI113" s="679">
        <v>60000000</v>
      </c>
      <c r="EJ113" s="679">
        <v>60000000</v>
      </c>
      <c r="EK113" s="679">
        <v>60000000</v>
      </c>
      <c r="EL113" s="680"/>
      <c r="EM113" s="679">
        <v>0</v>
      </c>
      <c r="EN113" s="679">
        <v>0</v>
      </c>
      <c r="EO113" s="679">
        <v>0</v>
      </c>
      <c r="EP113" s="679">
        <v>0</v>
      </c>
      <c r="EQ113" s="679">
        <v>0</v>
      </c>
      <c r="ER113" s="679">
        <v>0</v>
      </c>
      <c r="ES113" s="679">
        <v>0</v>
      </c>
      <c r="ET113" s="679">
        <v>0</v>
      </c>
      <c r="EU113" s="679">
        <v>0</v>
      </c>
      <c r="EV113" s="679">
        <v>0</v>
      </c>
      <c r="EW113" s="679">
        <v>0</v>
      </c>
      <c r="EX113" s="679">
        <v>0</v>
      </c>
      <c r="EY113" s="679">
        <v>0</v>
      </c>
      <c r="EZ113" s="679">
        <v>0</v>
      </c>
      <c r="FA113" s="679">
        <v>0</v>
      </c>
      <c r="FB113" s="679">
        <v>0</v>
      </c>
      <c r="FC113" s="679">
        <v>0</v>
      </c>
      <c r="FD113" s="679">
        <v>0</v>
      </c>
      <c r="FE113" s="679">
        <v>0</v>
      </c>
      <c r="FF113" s="679">
        <v>0</v>
      </c>
      <c r="FG113" s="679">
        <v>0</v>
      </c>
      <c r="FH113" s="679">
        <v>0</v>
      </c>
      <c r="FI113" s="679">
        <v>0</v>
      </c>
      <c r="FJ113" s="679">
        <v>0</v>
      </c>
      <c r="FK113" s="679">
        <v>0</v>
      </c>
      <c r="FL113" s="679">
        <v>0</v>
      </c>
      <c r="FM113" s="679">
        <v>0</v>
      </c>
      <c r="FN113" s="679">
        <v>0</v>
      </c>
      <c r="FO113" s="679">
        <v>0</v>
      </c>
      <c r="FP113" s="679">
        <v>0</v>
      </c>
    </row>
    <row r="114" spans="1:172" x14ac:dyDescent="0.2">
      <c r="A114" s="678">
        <v>111</v>
      </c>
      <c r="B114" s="678" t="s">
        <v>446</v>
      </c>
      <c r="C114" s="678" t="s">
        <v>447</v>
      </c>
      <c r="D114" s="686">
        <v>41821</v>
      </c>
      <c r="E114" s="678">
        <v>0</v>
      </c>
      <c r="F114" s="678">
        <v>15</v>
      </c>
      <c r="G114" s="685">
        <v>8.5147199999999965E-2</v>
      </c>
      <c r="H114" s="684">
        <v>8.5500000000000011E-6</v>
      </c>
      <c r="I114" s="678">
        <v>0</v>
      </c>
      <c r="J114" s="678">
        <v>1.1000000000000001</v>
      </c>
      <c r="K114" s="678">
        <v>1.32</v>
      </c>
      <c r="L114" s="683">
        <v>-4.1000000000000003E-3</v>
      </c>
      <c r="M114" s="678">
        <v>12</v>
      </c>
      <c r="N114" s="678">
        <v>2005</v>
      </c>
      <c r="O114" s="682">
        <v>0.84</v>
      </c>
      <c r="P114" s="680">
        <v>0.48635307337964795</v>
      </c>
      <c r="Q114" s="684">
        <v>2.5913944479205701E-2</v>
      </c>
      <c r="R114" s="684">
        <v>0.25775916622200501</v>
      </c>
      <c r="S114" s="680">
        <v>0</v>
      </c>
      <c r="T114" s="680">
        <v>0</v>
      </c>
      <c r="U114" s="680">
        <v>0</v>
      </c>
      <c r="V114" s="680">
        <v>0</v>
      </c>
      <c r="W114" s="680">
        <v>0</v>
      </c>
      <c r="X114" s="680">
        <v>0</v>
      </c>
      <c r="Y114" s="680">
        <v>0</v>
      </c>
      <c r="Z114" s="680">
        <v>0</v>
      </c>
      <c r="AA114" s="680">
        <v>0.83</v>
      </c>
      <c r="AB114" s="680">
        <v>0.83</v>
      </c>
      <c r="AC114" s="680">
        <v>0.83</v>
      </c>
      <c r="AD114" s="680">
        <v>0.83</v>
      </c>
      <c r="AE114" s="680">
        <v>0.83</v>
      </c>
      <c r="AF114" s="680">
        <v>0.83</v>
      </c>
      <c r="AG114" s="680">
        <v>0.83</v>
      </c>
      <c r="AH114" s="680">
        <v>0.83</v>
      </c>
      <c r="AI114" s="680">
        <v>0.83</v>
      </c>
      <c r="AJ114" s="680">
        <v>0.83</v>
      </c>
      <c r="AK114" s="680">
        <v>0.83</v>
      </c>
      <c r="AL114" s="680">
        <v>0.83</v>
      </c>
      <c r="AM114" s="680">
        <v>0.83</v>
      </c>
      <c r="AN114" s="680">
        <v>0.83</v>
      </c>
      <c r="AO114" s="680">
        <v>0.83</v>
      </c>
      <c r="AP114" s="680">
        <v>0.83</v>
      </c>
      <c r="AQ114" s="680">
        <v>0.83</v>
      </c>
      <c r="AR114" s="680">
        <v>0.83</v>
      </c>
      <c r="AS114" s="680">
        <v>0.83</v>
      </c>
      <c r="AT114" s="680">
        <v>0.83</v>
      </c>
      <c r="AU114" s="680">
        <v>0.83</v>
      </c>
      <c r="AV114" s="680">
        <v>0.83</v>
      </c>
      <c r="AW114" s="680"/>
      <c r="AX114" s="680">
        <v>0</v>
      </c>
      <c r="AY114" s="680">
        <v>0</v>
      </c>
      <c r="AZ114" s="680">
        <v>0</v>
      </c>
      <c r="BA114" s="680">
        <v>0</v>
      </c>
      <c r="BB114" s="680">
        <v>0</v>
      </c>
      <c r="BC114" s="680">
        <v>0</v>
      </c>
      <c r="BD114" s="680">
        <v>0</v>
      </c>
      <c r="BE114" s="680">
        <v>0</v>
      </c>
      <c r="BF114" s="680">
        <v>0.83</v>
      </c>
      <c r="BG114" s="680">
        <v>0.83</v>
      </c>
      <c r="BH114" s="680">
        <v>0.83</v>
      </c>
      <c r="BI114" s="680">
        <v>0.83</v>
      </c>
      <c r="BJ114" s="680">
        <v>0.83</v>
      </c>
      <c r="BK114" s="680">
        <v>0.83</v>
      </c>
      <c r="BL114" s="680">
        <v>0.83</v>
      </c>
      <c r="BM114" s="680">
        <v>0.83</v>
      </c>
      <c r="BN114" s="680">
        <v>0.83</v>
      </c>
      <c r="BO114" s="680">
        <v>0.83</v>
      </c>
      <c r="BP114" s="680">
        <v>0.83</v>
      </c>
      <c r="BQ114" s="680">
        <v>0.83</v>
      </c>
      <c r="BR114" s="680">
        <v>0.83</v>
      </c>
      <c r="BS114" s="680">
        <v>0.83</v>
      </c>
      <c r="BT114" s="680">
        <v>0.83</v>
      </c>
      <c r="BU114" s="680">
        <v>0.83</v>
      </c>
      <c r="BV114" s="680">
        <v>0.83</v>
      </c>
      <c r="BW114" s="680">
        <v>0.83</v>
      </c>
      <c r="BX114" s="680">
        <v>0.83</v>
      </c>
      <c r="BY114" s="680">
        <v>0.83</v>
      </c>
      <c r="BZ114" s="680">
        <v>0.83</v>
      </c>
      <c r="CA114" s="680">
        <v>0.83</v>
      </c>
      <c r="CB114" s="680"/>
      <c r="CC114" s="680">
        <v>0</v>
      </c>
      <c r="CD114" s="680">
        <v>0</v>
      </c>
      <c r="CE114" s="680">
        <v>0</v>
      </c>
      <c r="CF114" s="680">
        <v>0</v>
      </c>
      <c r="CG114" s="680">
        <v>0</v>
      </c>
      <c r="CH114" s="680">
        <v>0</v>
      </c>
      <c r="CI114" s="680">
        <v>0</v>
      </c>
      <c r="CJ114" s="680">
        <v>0</v>
      </c>
      <c r="CK114" s="680">
        <v>0.83</v>
      </c>
      <c r="CL114" s="680">
        <v>0.83</v>
      </c>
      <c r="CM114" s="680">
        <v>0.83</v>
      </c>
      <c r="CN114" s="680">
        <v>0.83</v>
      </c>
      <c r="CO114" s="680">
        <v>0.83</v>
      </c>
      <c r="CP114" s="680">
        <v>0.83</v>
      </c>
      <c r="CQ114" s="680">
        <v>0.83</v>
      </c>
      <c r="CR114" s="680">
        <v>0.83</v>
      </c>
      <c r="CS114" s="680">
        <v>0.83</v>
      </c>
      <c r="CT114" s="680">
        <v>0.83</v>
      </c>
      <c r="CU114" s="680">
        <v>0.83</v>
      </c>
      <c r="CV114" s="680">
        <v>0.83</v>
      </c>
      <c r="CW114" s="680">
        <v>0.83</v>
      </c>
      <c r="CX114" s="680">
        <v>0.83</v>
      </c>
      <c r="CY114" s="680">
        <v>0.83</v>
      </c>
      <c r="CZ114" s="680">
        <v>0.83</v>
      </c>
      <c r="DA114" s="680">
        <v>0.83</v>
      </c>
      <c r="DB114" s="680">
        <v>0.83</v>
      </c>
      <c r="DC114" s="680">
        <v>0.83</v>
      </c>
      <c r="DD114" s="680">
        <v>0.83</v>
      </c>
      <c r="DE114" s="680">
        <v>0.83</v>
      </c>
      <c r="DF114" s="680">
        <v>0.83</v>
      </c>
      <c r="DG114" s="680"/>
      <c r="DH114" s="679">
        <v>0</v>
      </c>
      <c r="DI114" s="679">
        <v>0</v>
      </c>
      <c r="DJ114" s="679">
        <v>0</v>
      </c>
      <c r="DK114" s="679">
        <v>0</v>
      </c>
      <c r="DL114" s="679">
        <v>0</v>
      </c>
      <c r="DM114" s="679">
        <v>0</v>
      </c>
      <c r="DN114" s="679">
        <v>0</v>
      </c>
      <c r="DO114" s="679">
        <v>0</v>
      </c>
      <c r="DP114" s="679">
        <v>22060000</v>
      </c>
      <c r="DQ114" s="679">
        <v>22060000</v>
      </c>
      <c r="DR114" s="679">
        <v>22060000</v>
      </c>
      <c r="DS114" s="679">
        <v>22060000</v>
      </c>
      <c r="DT114" s="679">
        <v>22060000</v>
      </c>
      <c r="DU114" s="679">
        <v>22060000</v>
      </c>
      <c r="DV114" s="679">
        <v>22060000</v>
      </c>
      <c r="DW114" s="679">
        <v>22060000</v>
      </c>
      <c r="DX114" s="679">
        <v>22060000</v>
      </c>
      <c r="DY114" s="679">
        <v>22060000</v>
      </c>
      <c r="DZ114" s="679">
        <v>22060000</v>
      </c>
      <c r="EA114" s="679">
        <v>22060000</v>
      </c>
      <c r="EB114" s="679">
        <v>22060000</v>
      </c>
      <c r="EC114" s="679">
        <v>22060000</v>
      </c>
      <c r="ED114" s="679">
        <v>22060000</v>
      </c>
      <c r="EE114" s="679">
        <v>22060000</v>
      </c>
      <c r="EF114" s="679">
        <v>22060000</v>
      </c>
      <c r="EG114" s="679">
        <v>22060000</v>
      </c>
      <c r="EH114" s="679">
        <v>22060000</v>
      </c>
      <c r="EI114" s="679">
        <v>22060000</v>
      </c>
      <c r="EJ114" s="679">
        <v>22060000</v>
      </c>
      <c r="EK114" s="679">
        <v>22060000</v>
      </c>
      <c r="EL114" s="680"/>
      <c r="EM114" s="679">
        <v>0</v>
      </c>
      <c r="EN114" s="679">
        <v>0</v>
      </c>
      <c r="EO114" s="679">
        <v>0</v>
      </c>
      <c r="EP114" s="679">
        <v>0</v>
      </c>
      <c r="EQ114" s="679">
        <v>0</v>
      </c>
      <c r="ER114" s="679">
        <v>0</v>
      </c>
      <c r="ES114" s="679">
        <v>0</v>
      </c>
      <c r="ET114" s="679">
        <v>0</v>
      </c>
      <c r="EU114" s="679">
        <v>0</v>
      </c>
      <c r="EV114" s="679">
        <v>0</v>
      </c>
      <c r="EW114" s="679">
        <v>0</v>
      </c>
      <c r="EX114" s="679">
        <v>0</v>
      </c>
      <c r="EY114" s="679">
        <v>0</v>
      </c>
      <c r="EZ114" s="679">
        <v>0</v>
      </c>
      <c r="FA114" s="679">
        <v>0</v>
      </c>
      <c r="FB114" s="679">
        <v>0</v>
      </c>
      <c r="FC114" s="679">
        <v>0</v>
      </c>
      <c r="FD114" s="679">
        <v>0</v>
      </c>
      <c r="FE114" s="679">
        <v>0</v>
      </c>
      <c r="FF114" s="679">
        <v>0</v>
      </c>
      <c r="FG114" s="679">
        <v>0</v>
      </c>
      <c r="FH114" s="679">
        <v>0</v>
      </c>
      <c r="FI114" s="679">
        <v>0</v>
      </c>
      <c r="FJ114" s="679">
        <v>0</v>
      </c>
      <c r="FK114" s="679">
        <v>0</v>
      </c>
      <c r="FL114" s="679">
        <v>0</v>
      </c>
      <c r="FM114" s="679">
        <v>0</v>
      </c>
      <c r="FN114" s="679">
        <v>0</v>
      </c>
      <c r="FO114" s="679">
        <v>0</v>
      </c>
      <c r="FP114" s="679">
        <v>0</v>
      </c>
    </row>
    <row r="115" spans="1:172" x14ac:dyDescent="0.2">
      <c r="A115" s="678">
        <v>112</v>
      </c>
      <c r="B115" s="678" t="s">
        <v>448</v>
      </c>
      <c r="C115" s="678" t="s">
        <v>449</v>
      </c>
      <c r="D115" s="686">
        <v>41821</v>
      </c>
      <c r="E115" s="678">
        <v>0</v>
      </c>
      <c r="F115" s="678">
        <v>15</v>
      </c>
      <c r="G115" s="685">
        <v>0.80890725433941313</v>
      </c>
      <c r="H115" s="684">
        <v>7.7002224542297007E-5</v>
      </c>
      <c r="I115" s="678">
        <v>0</v>
      </c>
      <c r="J115" s="678">
        <v>1.1000000000000001</v>
      </c>
      <c r="K115" s="678">
        <v>1.32</v>
      </c>
      <c r="L115" s="683">
        <v>-4.1000000000000003E-3</v>
      </c>
      <c r="M115" s="678">
        <v>12</v>
      </c>
      <c r="N115" s="678">
        <v>2005</v>
      </c>
      <c r="O115" s="682">
        <v>0.84</v>
      </c>
      <c r="P115" s="680">
        <v>0.48635307337964795</v>
      </c>
      <c r="Q115" s="684">
        <v>2.5913944479205701E-2</v>
      </c>
      <c r="R115" s="684">
        <v>0.25775916622200501</v>
      </c>
      <c r="S115" s="680">
        <v>0</v>
      </c>
      <c r="T115" s="680">
        <v>0</v>
      </c>
      <c r="U115" s="680">
        <v>0</v>
      </c>
      <c r="V115" s="680">
        <v>0</v>
      </c>
      <c r="W115" s="680">
        <v>0</v>
      </c>
      <c r="X115" s="680">
        <v>0</v>
      </c>
      <c r="Y115" s="680">
        <v>0</v>
      </c>
      <c r="Z115" s="680">
        <v>0</v>
      </c>
      <c r="AA115" s="680">
        <v>0.83</v>
      </c>
      <c r="AB115" s="680">
        <v>0.83</v>
      </c>
      <c r="AC115" s="680">
        <v>0.83</v>
      </c>
      <c r="AD115" s="680">
        <v>0.83</v>
      </c>
      <c r="AE115" s="680">
        <v>0.83</v>
      </c>
      <c r="AF115" s="680">
        <v>0.83</v>
      </c>
      <c r="AG115" s="680">
        <v>0.83</v>
      </c>
      <c r="AH115" s="680">
        <v>0.83</v>
      </c>
      <c r="AI115" s="680">
        <v>0.83</v>
      </c>
      <c r="AJ115" s="680">
        <v>0.83</v>
      </c>
      <c r="AK115" s="680">
        <v>0.83</v>
      </c>
      <c r="AL115" s="680">
        <v>0.83</v>
      </c>
      <c r="AM115" s="680">
        <v>0.83</v>
      </c>
      <c r="AN115" s="680">
        <v>0.83</v>
      </c>
      <c r="AO115" s="680">
        <v>0.83</v>
      </c>
      <c r="AP115" s="680">
        <v>0.83</v>
      </c>
      <c r="AQ115" s="680">
        <v>0.83</v>
      </c>
      <c r="AR115" s="680">
        <v>0.83</v>
      </c>
      <c r="AS115" s="680">
        <v>0.83</v>
      </c>
      <c r="AT115" s="680">
        <v>0.83</v>
      </c>
      <c r="AU115" s="680">
        <v>0.83</v>
      </c>
      <c r="AV115" s="680">
        <v>0.83</v>
      </c>
      <c r="AW115" s="680"/>
      <c r="AX115" s="680">
        <v>0</v>
      </c>
      <c r="AY115" s="680">
        <v>0</v>
      </c>
      <c r="AZ115" s="680">
        <v>0</v>
      </c>
      <c r="BA115" s="680">
        <v>0</v>
      </c>
      <c r="BB115" s="680">
        <v>0</v>
      </c>
      <c r="BC115" s="680">
        <v>0</v>
      </c>
      <c r="BD115" s="680">
        <v>0</v>
      </c>
      <c r="BE115" s="680">
        <v>0</v>
      </c>
      <c r="BF115" s="680">
        <v>0.83</v>
      </c>
      <c r="BG115" s="680">
        <v>0.83</v>
      </c>
      <c r="BH115" s="680">
        <v>0.83</v>
      </c>
      <c r="BI115" s="680">
        <v>0.83</v>
      </c>
      <c r="BJ115" s="680">
        <v>0.83</v>
      </c>
      <c r="BK115" s="680">
        <v>0.83</v>
      </c>
      <c r="BL115" s="680">
        <v>0.83</v>
      </c>
      <c r="BM115" s="680">
        <v>0.83</v>
      </c>
      <c r="BN115" s="680">
        <v>0.83</v>
      </c>
      <c r="BO115" s="680">
        <v>0.83</v>
      </c>
      <c r="BP115" s="680">
        <v>0.83</v>
      </c>
      <c r="BQ115" s="680">
        <v>0.83</v>
      </c>
      <c r="BR115" s="680">
        <v>0.83</v>
      </c>
      <c r="BS115" s="680">
        <v>0.83</v>
      </c>
      <c r="BT115" s="680">
        <v>0.83</v>
      </c>
      <c r="BU115" s="680">
        <v>0.83</v>
      </c>
      <c r="BV115" s="680">
        <v>0.83</v>
      </c>
      <c r="BW115" s="680">
        <v>0.83</v>
      </c>
      <c r="BX115" s="680">
        <v>0.83</v>
      </c>
      <c r="BY115" s="680">
        <v>0.83</v>
      </c>
      <c r="BZ115" s="680">
        <v>0.83</v>
      </c>
      <c r="CA115" s="680">
        <v>0.83</v>
      </c>
      <c r="CB115" s="680"/>
      <c r="CC115" s="680">
        <v>0</v>
      </c>
      <c r="CD115" s="680">
        <v>0</v>
      </c>
      <c r="CE115" s="680">
        <v>0</v>
      </c>
      <c r="CF115" s="680">
        <v>0</v>
      </c>
      <c r="CG115" s="680">
        <v>0</v>
      </c>
      <c r="CH115" s="680">
        <v>0</v>
      </c>
      <c r="CI115" s="680">
        <v>0</v>
      </c>
      <c r="CJ115" s="680">
        <v>0</v>
      </c>
      <c r="CK115" s="680">
        <v>0.83</v>
      </c>
      <c r="CL115" s="680">
        <v>0.83</v>
      </c>
      <c r="CM115" s="680">
        <v>0.83</v>
      </c>
      <c r="CN115" s="680">
        <v>0.83</v>
      </c>
      <c r="CO115" s="680">
        <v>0.83</v>
      </c>
      <c r="CP115" s="680">
        <v>0.83</v>
      </c>
      <c r="CQ115" s="680">
        <v>0.83</v>
      </c>
      <c r="CR115" s="680">
        <v>0.83</v>
      </c>
      <c r="CS115" s="680">
        <v>0.83</v>
      </c>
      <c r="CT115" s="680">
        <v>0.83</v>
      </c>
      <c r="CU115" s="680">
        <v>0.83</v>
      </c>
      <c r="CV115" s="680">
        <v>0.83</v>
      </c>
      <c r="CW115" s="680">
        <v>0.83</v>
      </c>
      <c r="CX115" s="680">
        <v>0.83</v>
      </c>
      <c r="CY115" s="680">
        <v>0.83</v>
      </c>
      <c r="CZ115" s="680">
        <v>0.83</v>
      </c>
      <c r="DA115" s="680">
        <v>0.83</v>
      </c>
      <c r="DB115" s="680">
        <v>0.83</v>
      </c>
      <c r="DC115" s="680">
        <v>0.83</v>
      </c>
      <c r="DD115" s="680">
        <v>0.83</v>
      </c>
      <c r="DE115" s="680">
        <v>0.83</v>
      </c>
      <c r="DF115" s="680">
        <v>0.83</v>
      </c>
      <c r="DG115" s="680"/>
      <c r="DH115" s="679">
        <v>0</v>
      </c>
      <c r="DI115" s="679">
        <v>0</v>
      </c>
      <c r="DJ115" s="679">
        <v>0</v>
      </c>
      <c r="DK115" s="679">
        <v>0</v>
      </c>
      <c r="DL115" s="679">
        <v>0</v>
      </c>
      <c r="DM115" s="679">
        <v>0</v>
      </c>
      <c r="DN115" s="679">
        <v>0</v>
      </c>
      <c r="DO115" s="679">
        <v>0</v>
      </c>
      <c r="DP115" s="679">
        <v>67764323.386253893</v>
      </c>
      <c r="DQ115" s="679">
        <v>67764323.386253893</v>
      </c>
      <c r="DR115" s="679">
        <v>67764323.386253893</v>
      </c>
      <c r="DS115" s="679">
        <v>67764323.386253893</v>
      </c>
      <c r="DT115" s="679">
        <v>67764323.386253893</v>
      </c>
      <c r="DU115" s="679">
        <v>67764323.386253893</v>
      </c>
      <c r="DV115" s="679">
        <v>67764323.386253893</v>
      </c>
      <c r="DW115" s="679">
        <v>67764323.386253893</v>
      </c>
      <c r="DX115" s="679">
        <v>67764323.386253893</v>
      </c>
      <c r="DY115" s="679">
        <v>67764323.386253893</v>
      </c>
      <c r="DZ115" s="679">
        <v>67764323.386253893</v>
      </c>
      <c r="EA115" s="679">
        <v>67764323.386253893</v>
      </c>
      <c r="EB115" s="679">
        <v>67764323.386253893</v>
      </c>
      <c r="EC115" s="679">
        <v>67764323.386253893</v>
      </c>
      <c r="ED115" s="679">
        <v>67764323.386253893</v>
      </c>
      <c r="EE115" s="679">
        <v>67764323.386253893</v>
      </c>
      <c r="EF115" s="679">
        <v>67764323.386253893</v>
      </c>
      <c r="EG115" s="679">
        <v>67764323.386253893</v>
      </c>
      <c r="EH115" s="679">
        <v>67764323.386253893</v>
      </c>
      <c r="EI115" s="679">
        <v>67764323.386253893</v>
      </c>
      <c r="EJ115" s="679">
        <v>67764323.386253893</v>
      </c>
      <c r="EK115" s="679">
        <v>67764323.386253893</v>
      </c>
      <c r="EL115" s="680"/>
      <c r="EM115" s="679">
        <v>0</v>
      </c>
      <c r="EN115" s="679">
        <v>0</v>
      </c>
      <c r="EO115" s="679">
        <v>0</v>
      </c>
      <c r="EP115" s="679">
        <v>0</v>
      </c>
      <c r="EQ115" s="679">
        <v>0</v>
      </c>
      <c r="ER115" s="679">
        <v>0</v>
      </c>
      <c r="ES115" s="679">
        <v>0</v>
      </c>
      <c r="ET115" s="679">
        <v>0</v>
      </c>
      <c r="EU115" s="679">
        <v>0</v>
      </c>
      <c r="EV115" s="679">
        <v>0</v>
      </c>
      <c r="EW115" s="679">
        <v>0</v>
      </c>
      <c r="EX115" s="679">
        <v>0</v>
      </c>
      <c r="EY115" s="679">
        <v>0</v>
      </c>
      <c r="EZ115" s="679">
        <v>0</v>
      </c>
      <c r="FA115" s="679">
        <v>0</v>
      </c>
      <c r="FB115" s="679">
        <v>0</v>
      </c>
      <c r="FC115" s="679">
        <v>0</v>
      </c>
      <c r="FD115" s="679">
        <v>0</v>
      </c>
      <c r="FE115" s="679">
        <v>0</v>
      </c>
      <c r="FF115" s="679">
        <v>0</v>
      </c>
      <c r="FG115" s="679">
        <v>0</v>
      </c>
      <c r="FH115" s="679">
        <v>0</v>
      </c>
      <c r="FI115" s="679">
        <v>0</v>
      </c>
      <c r="FJ115" s="679">
        <v>0</v>
      </c>
      <c r="FK115" s="679">
        <v>0</v>
      </c>
      <c r="FL115" s="679">
        <v>0</v>
      </c>
      <c r="FM115" s="679">
        <v>0</v>
      </c>
      <c r="FN115" s="679">
        <v>0</v>
      </c>
      <c r="FO115" s="679">
        <v>0</v>
      </c>
      <c r="FP115" s="679">
        <v>0</v>
      </c>
    </row>
    <row r="116" spans="1:172" x14ac:dyDescent="0.2">
      <c r="A116" s="678">
        <v>113</v>
      </c>
      <c r="B116" s="678" t="s">
        <v>450</v>
      </c>
      <c r="C116" s="678" t="s">
        <v>451</v>
      </c>
      <c r="D116" s="686">
        <v>41821</v>
      </c>
      <c r="E116" s="678">
        <v>0</v>
      </c>
      <c r="F116" s="678">
        <v>15</v>
      </c>
      <c r="G116" s="685">
        <v>5.1681151999715721E-2</v>
      </c>
      <c r="H116" s="684">
        <v>1.8027896474450513E-5</v>
      </c>
      <c r="I116" s="678">
        <v>-2.898422986758113E-4</v>
      </c>
      <c r="J116" s="678">
        <v>1</v>
      </c>
      <c r="K116" s="678">
        <v>1</v>
      </c>
      <c r="L116" s="683">
        <v>0</v>
      </c>
      <c r="M116" s="678">
        <v>12</v>
      </c>
      <c r="N116" s="678">
        <v>2005</v>
      </c>
      <c r="O116" s="682">
        <v>0.76</v>
      </c>
      <c r="P116" s="680">
        <v>0.35868839344504999</v>
      </c>
      <c r="Q116" s="684">
        <v>2.1707167050799399E-2</v>
      </c>
      <c r="R116" s="684">
        <v>0.31464115507938401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0">
        <v>0</v>
      </c>
      <c r="Y116" s="680">
        <v>0</v>
      </c>
      <c r="Z116" s="680">
        <v>0</v>
      </c>
      <c r="AA116" s="680">
        <v>0.83</v>
      </c>
      <c r="AB116" s="680">
        <v>0.83</v>
      </c>
      <c r="AC116" s="680">
        <v>0.83</v>
      </c>
      <c r="AD116" s="680">
        <v>0.83</v>
      </c>
      <c r="AE116" s="680">
        <v>0.83</v>
      </c>
      <c r="AF116" s="680">
        <v>0.83</v>
      </c>
      <c r="AG116" s="680">
        <v>0.83</v>
      </c>
      <c r="AH116" s="680">
        <v>0.83</v>
      </c>
      <c r="AI116" s="680">
        <v>0.83</v>
      </c>
      <c r="AJ116" s="680">
        <v>0.83</v>
      </c>
      <c r="AK116" s="680">
        <v>0.83</v>
      </c>
      <c r="AL116" s="680">
        <v>0.83</v>
      </c>
      <c r="AM116" s="680">
        <v>0.83</v>
      </c>
      <c r="AN116" s="680">
        <v>0.83</v>
      </c>
      <c r="AO116" s="680">
        <v>0.83</v>
      </c>
      <c r="AP116" s="680">
        <v>0.83</v>
      </c>
      <c r="AQ116" s="680">
        <v>0.83</v>
      </c>
      <c r="AR116" s="680">
        <v>0.83</v>
      </c>
      <c r="AS116" s="680">
        <v>0.83</v>
      </c>
      <c r="AT116" s="680">
        <v>0.83</v>
      </c>
      <c r="AU116" s="680">
        <v>0.83</v>
      </c>
      <c r="AV116" s="680">
        <v>0.83</v>
      </c>
      <c r="AW116" s="680"/>
      <c r="AX116" s="680">
        <v>0</v>
      </c>
      <c r="AY116" s="680">
        <v>0</v>
      </c>
      <c r="AZ116" s="680">
        <v>0</v>
      </c>
      <c r="BA116" s="680">
        <v>0</v>
      </c>
      <c r="BB116" s="680">
        <v>0</v>
      </c>
      <c r="BC116" s="680">
        <v>0</v>
      </c>
      <c r="BD116" s="680">
        <v>0</v>
      </c>
      <c r="BE116" s="680">
        <v>0</v>
      </c>
      <c r="BF116" s="680">
        <v>0.83</v>
      </c>
      <c r="BG116" s="680">
        <v>0.83</v>
      </c>
      <c r="BH116" s="680">
        <v>0.83</v>
      </c>
      <c r="BI116" s="680">
        <v>0.83</v>
      </c>
      <c r="BJ116" s="680">
        <v>0.83</v>
      </c>
      <c r="BK116" s="680">
        <v>0.83</v>
      </c>
      <c r="BL116" s="680">
        <v>0.83</v>
      </c>
      <c r="BM116" s="680">
        <v>0.83</v>
      </c>
      <c r="BN116" s="680">
        <v>0.83</v>
      </c>
      <c r="BO116" s="680">
        <v>0.83</v>
      </c>
      <c r="BP116" s="680">
        <v>0.83</v>
      </c>
      <c r="BQ116" s="680">
        <v>0.83</v>
      </c>
      <c r="BR116" s="680">
        <v>0.83</v>
      </c>
      <c r="BS116" s="680">
        <v>0.83</v>
      </c>
      <c r="BT116" s="680">
        <v>0.83</v>
      </c>
      <c r="BU116" s="680">
        <v>0.83</v>
      </c>
      <c r="BV116" s="680">
        <v>0.83</v>
      </c>
      <c r="BW116" s="680">
        <v>0.83</v>
      </c>
      <c r="BX116" s="680">
        <v>0.83</v>
      </c>
      <c r="BY116" s="680">
        <v>0.83</v>
      </c>
      <c r="BZ116" s="680">
        <v>0.83</v>
      </c>
      <c r="CA116" s="680">
        <v>0.83</v>
      </c>
      <c r="CB116" s="680"/>
      <c r="CC116" s="680">
        <v>0</v>
      </c>
      <c r="CD116" s="680">
        <v>0</v>
      </c>
      <c r="CE116" s="680">
        <v>0</v>
      </c>
      <c r="CF116" s="680">
        <v>0</v>
      </c>
      <c r="CG116" s="680">
        <v>0</v>
      </c>
      <c r="CH116" s="680">
        <v>0</v>
      </c>
      <c r="CI116" s="680">
        <v>0</v>
      </c>
      <c r="CJ116" s="680">
        <v>0</v>
      </c>
      <c r="CK116" s="680">
        <v>0.83</v>
      </c>
      <c r="CL116" s="680">
        <v>0.83</v>
      </c>
      <c r="CM116" s="680">
        <v>0.83</v>
      </c>
      <c r="CN116" s="680">
        <v>0.83</v>
      </c>
      <c r="CO116" s="680">
        <v>0.83</v>
      </c>
      <c r="CP116" s="680">
        <v>0.83</v>
      </c>
      <c r="CQ116" s="680">
        <v>0.83</v>
      </c>
      <c r="CR116" s="680">
        <v>0.83</v>
      </c>
      <c r="CS116" s="680">
        <v>0.83</v>
      </c>
      <c r="CT116" s="680">
        <v>0.83</v>
      </c>
      <c r="CU116" s="680">
        <v>0.83</v>
      </c>
      <c r="CV116" s="680">
        <v>0.83</v>
      </c>
      <c r="CW116" s="680">
        <v>0.83</v>
      </c>
      <c r="CX116" s="680">
        <v>0.83</v>
      </c>
      <c r="CY116" s="680">
        <v>0.83</v>
      </c>
      <c r="CZ116" s="680">
        <v>0.83</v>
      </c>
      <c r="DA116" s="680">
        <v>0.83</v>
      </c>
      <c r="DB116" s="680">
        <v>0.83</v>
      </c>
      <c r="DC116" s="680">
        <v>0.83</v>
      </c>
      <c r="DD116" s="680">
        <v>0.83</v>
      </c>
      <c r="DE116" s="680">
        <v>0.83</v>
      </c>
      <c r="DF116" s="680">
        <v>0.83</v>
      </c>
      <c r="DG116" s="680"/>
      <c r="DH116" s="679">
        <v>0</v>
      </c>
      <c r="DI116" s="679">
        <v>0</v>
      </c>
      <c r="DJ116" s="679">
        <v>0</v>
      </c>
      <c r="DK116" s="679">
        <v>0</v>
      </c>
      <c r="DL116" s="679">
        <v>0</v>
      </c>
      <c r="DM116" s="679">
        <v>0</v>
      </c>
      <c r="DN116" s="679">
        <v>0</v>
      </c>
      <c r="DO116" s="679">
        <v>0</v>
      </c>
      <c r="DP116" s="679">
        <v>341738666.66666663</v>
      </c>
      <c r="DQ116" s="679">
        <v>341738666.66666663</v>
      </c>
      <c r="DR116" s="679">
        <v>341738666.66666663</v>
      </c>
      <c r="DS116" s="679">
        <v>341738666.66666663</v>
      </c>
      <c r="DT116" s="679">
        <v>341738666.66666663</v>
      </c>
      <c r="DU116" s="679">
        <v>341738666.66666663</v>
      </c>
      <c r="DV116" s="679">
        <v>341738666.66666663</v>
      </c>
      <c r="DW116" s="679">
        <v>341738666.66666663</v>
      </c>
      <c r="DX116" s="679">
        <v>341738666.66666698</v>
      </c>
      <c r="DY116" s="679">
        <v>341738666.66666698</v>
      </c>
      <c r="DZ116" s="679">
        <v>341738666.66666698</v>
      </c>
      <c r="EA116" s="679">
        <v>341738666.66666698</v>
      </c>
      <c r="EB116" s="679">
        <v>341738666.66666698</v>
      </c>
      <c r="EC116" s="679">
        <v>341738666.66666698</v>
      </c>
      <c r="ED116" s="679">
        <v>341738666.66666698</v>
      </c>
      <c r="EE116" s="679">
        <v>341738666.66666698</v>
      </c>
      <c r="EF116" s="679">
        <v>341738666.66666698</v>
      </c>
      <c r="EG116" s="679">
        <v>341738666.66666698</v>
      </c>
      <c r="EH116" s="679">
        <v>341738666.66666698</v>
      </c>
      <c r="EI116" s="679">
        <v>341738666.66666698</v>
      </c>
      <c r="EJ116" s="679">
        <v>341738666.66666698</v>
      </c>
      <c r="EK116" s="679">
        <v>341738666.66666698</v>
      </c>
      <c r="EL116" s="680"/>
      <c r="EM116" s="679">
        <v>0</v>
      </c>
      <c r="EN116" s="679">
        <v>0</v>
      </c>
      <c r="EO116" s="679">
        <v>0</v>
      </c>
      <c r="EP116" s="679">
        <v>0</v>
      </c>
      <c r="EQ116" s="679">
        <v>0</v>
      </c>
      <c r="ER116" s="679">
        <v>0</v>
      </c>
      <c r="ES116" s="679">
        <v>0</v>
      </c>
      <c r="ET116" s="679">
        <v>0</v>
      </c>
      <c r="EU116" s="679">
        <v>0</v>
      </c>
      <c r="EV116" s="679">
        <v>0</v>
      </c>
      <c r="EW116" s="679">
        <v>0</v>
      </c>
      <c r="EX116" s="679">
        <v>0</v>
      </c>
      <c r="EY116" s="679">
        <v>0</v>
      </c>
      <c r="EZ116" s="679">
        <v>0</v>
      </c>
      <c r="FA116" s="679">
        <v>0</v>
      </c>
      <c r="FB116" s="679">
        <v>0</v>
      </c>
      <c r="FC116" s="679">
        <v>0</v>
      </c>
      <c r="FD116" s="679">
        <v>0</v>
      </c>
      <c r="FE116" s="679">
        <v>0</v>
      </c>
      <c r="FF116" s="679">
        <v>0</v>
      </c>
      <c r="FG116" s="679">
        <v>0</v>
      </c>
      <c r="FH116" s="679">
        <v>0</v>
      </c>
      <c r="FI116" s="679">
        <v>0</v>
      </c>
      <c r="FJ116" s="679">
        <v>0</v>
      </c>
      <c r="FK116" s="679">
        <v>0</v>
      </c>
      <c r="FL116" s="679">
        <v>0</v>
      </c>
      <c r="FM116" s="679">
        <v>0</v>
      </c>
      <c r="FN116" s="679">
        <v>0</v>
      </c>
      <c r="FO116" s="679">
        <v>0</v>
      </c>
      <c r="FP116" s="679">
        <v>0</v>
      </c>
    </row>
    <row r="117" spans="1:172" x14ac:dyDescent="0.2">
      <c r="A117" s="678">
        <v>114</v>
      </c>
      <c r="B117" s="678" t="s">
        <v>452</v>
      </c>
      <c r="C117" s="678" t="s">
        <v>453</v>
      </c>
      <c r="D117" s="686">
        <v>41821</v>
      </c>
      <c r="E117" s="678">
        <v>0</v>
      </c>
      <c r="F117" s="678">
        <v>20</v>
      </c>
      <c r="G117" s="685">
        <v>0.31309812446747087</v>
      </c>
      <c r="H117" s="684">
        <v>1.0985027759522957E-4</v>
      </c>
      <c r="I117" s="678">
        <v>1.2035087465366604E-2</v>
      </c>
      <c r="J117" s="678">
        <v>1</v>
      </c>
      <c r="K117" s="678">
        <v>1</v>
      </c>
      <c r="L117" s="683">
        <v>0</v>
      </c>
      <c r="M117" s="678">
        <v>12</v>
      </c>
      <c r="N117" s="678">
        <v>2005</v>
      </c>
      <c r="O117" s="682">
        <v>0.39</v>
      </c>
      <c r="P117" s="680">
        <v>0.48635307337964795</v>
      </c>
      <c r="Q117" s="684">
        <v>2.5913944479205701E-2</v>
      </c>
      <c r="R117" s="684">
        <v>0.25775916622200501</v>
      </c>
      <c r="S117" s="680">
        <v>0</v>
      </c>
      <c r="T117" s="680">
        <v>0</v>
      </c>
      <c r="U117" s="680">
        <v>0</v>
      </c>
      <c r="V117" s="680">
        <v>0</v>
      </c>
      <c r="W117" s="680">
        <v>0</v>
      </c>
      <c r="X117" s="680">
        <v>0</v>
      </c>
      <c r="Y117" s="680">
        <v>0</v>
      </c>
      <c r="Z117" s="680">
        <v>0</v>
      </c>
      <c r="AA117" s="680">
        <v>0.83</v>
      </c>
      <c r="AB117" s="680">
        <v>0.83</v>
      </c>
      <c r="AC117" s="680">
        <v>0.83</v>
      </c>
      <c r="AD117" s="680">
        <v>0.83</v>
      </c>
      <c r="AE117" s="680">
        <v>0.83</v>
      </c>
      <c r="AF117" s="680">
        <v>0.83</v>
      </c>
      <c r="AG117" s="680">
        <v>0.83</v>
      </c>
      <c r="AH117" s="680">
        <v>0.83</v>
      </c>
      <c r="AI117" s="680">
        <v>0.83</v>
      </c>
      <c r="AJ117" s="680">
        <v>0.83</v>
      </c>
      <c r="AK117" s="680">
        <v>0.83</v>
      </c>
      <c r="AL117" s="680">
        <v>0.83</v>
      </c>
      <c r="AM117" s="680">
        <v>0.83</v>
      </c>
      <c r="AN117" s="680">
        <v>0.83</v>
      </c>
      <c r="AO117" s="680">
        <v>0.83</v>
      </c>
      <c r="AP117" s="680">
        <v>0.83</v>
      </c>
      <c r="AQ117" s="680">
        <v>0.83</v>
      </c>
      <c r="AR117" s="680">
        <v>0.83</v>
      </c>
      <c r="AS117" s="680">
        <v>0.83</v>
      </c>
      <c r="AT117" s="680">
        <v>0.83</v>
      </c>
      <c r="AU117" s="680">
        <v>0.83</v>
      </c>
      <c r="AV117" s="680">
        <v>0.83</v>
      </c>
      <c r="AW117" s="680"/>
      <c r="AX117" s="680">
        <v>0</v>
      </c>
      <c r="AY117" s="680">
        <v>0</v>
      </c>
      <c r="AZ117" s="680">
        <v>0</v>
      </c>
      <c r="BA117" s="680">
        <v>0</v>
      </c>
      <c r="BB117" s="680">
        <v>0</v>
      </c>
      <c r="BC117" s="680">
        <v>0</v>
      </c>
      <c r="BD117" s="680">
        <v>0</v>
      </c>
      <c r="BE117" s="680">
        <v>0</v>
      </c>
      <c r="BF117" s="680">
        <v>0.83</v>
      </c>
      <c r="BG117" s="680">
        <v>0.83</v>
      </c>
      <c r="BH117" s="680">
        <v>0.83</v>
      </c>
      <c r="BI117" s="680">
        <v>0.83</v>
      </c>
      <c r="BJ117" s="680">
        <v>0.83</v>
      </c>
      <c r="BK117" s="680">
        <v>0.83</v>
      </c>
      <c r="BL117" s="680">
        <v>0.83</v>
      </c>
      <c r="BM117" s="680">
        <v>0.83</v>
      </c>
      <c r="BN117" s="680">
        <v>0.83</v>
      </c>
      <c r="BO117" s="680">
        <v>0.83</v>
      </c>
      <c r="BP117" s="680">
        <v>0.83</v>
      </c>
      <c r="BQ117" s="680">
        <v>0.83</v>
      </c>
      <c r="BR117" s="680">
        <v>0.83</v>
      </c>
      <c r="BS117" s="680">
        <v>0.83</v>
      </c>
      <c r="BT117" s="680">
        <v>0.83</v>
      </c>
      <c r="BU117" s="680">
        <v>0.83</v>
      </c>
      <c r="BV117" s="680">
        <v>0.83</v>
      </c>
      <c r="BW117" s="680">
        <v>0.83</v>
      </c>
      <c r="BX117" s="680">
        <v>0.83</v>
      </c>
      <c r="BY117" s="680">
        <v>0.83</v>
      </c>
      <c r="BZ117" s="680">
        <v>0.83</v>
      </c>
      <c r="CA117" s="680">
        <v>0.83</v>
      </c>
      <c r="CB117" s="680"/>
      <c r="CC117" s="680">
        <v>0</v>
      </c>
      <c r="CD117" s="680">
        <v>0</v>
      </c>
      <c r="CE117" s="680">
        <v>0</v>
      </c>
      <c r="CF117" s="680">
        <v>0</v>
      </c>
      <c r="CG117" s="680">
        <v>0</v>
      </c>
      <c r="CH117" s="680">
        <v>0</v>
      </c>
      <c r="CI117" s="680">
        <v>0</v>
      </c>
      <c r="CJ117" s="680">
        <v>0</v>
      </c>
      <c r="CK117" s="680">
        <v>0.83</v>
      </c>
      <c r="CL117" s="680">
        <v>0.83</v>
      </c>
      <c r="CM117" s="680">
        <v>0.83</v>
      </c>
      <c r="CN117" s="680">
        <v>0.83</v>
      </c>
      <c r="CO117" s="680">
        <v>0.83</v>
      </c>
      <c r="CP117" s="680">
        <v>0.83</v>
      </c>
      <c r="CQ117" s="680">
        <v>0.83</v>
      </c>
      <c r="CR117" s="680">
        <v>0.83</v>
      </c>
      <c r="CS117" s="680">
        <v>0.83</v>
      </c>
      <c r="CT117" s="680">
        <v>0.83</v>
      </c>
      <c r="CU117" s="680">
        <v>0.83</v>
      </c>
      <c r="CV117" s="680">
        <v>0.83</v>
      </c>
      <c r="CW117" s="680">
        <v>0.83</v>
      </c>
      <c r="CX117" s="680">
        <v>0.83</v>
      </c>
      <c r="CY117" s="680">
        <v>0.83</v>
      </c>
      <c r="CZ117" s="680">
        <v>0.83</v>
      </c>
      <c r="DA117" s="680">
        <v>0.83</v>
      </c>
      <c r="DB117" s="680">
        <v>0.83</v>
      </c>
      <c r="DC117" s="680">
        <v>0.83</v>
      </c>
      <c r="DD117" s="680">
        <v>0.83</v>
      </c>
      <c r="DE117" s="680">
        <v>0.83</v>
      </c>
      <c r="DF117" s="680">
        <v>0.83</v>
      </c>
      <c r="DG117" s="680"/>
      <c r="DH117" s="679">
        <v>0</v>
      </c>
      <c r="DI117" s="679">
        <v>0</v>
      </c>
      <c r="DJ117" s="679">
        <v>0</v>
      </c>
      <c r="DK117" s="679">
        <v>0</v>
      </c>
      <c r="DL117" s="679">
        <v>0</v>
      </c>
      <c r="DM117" s="679">
        <v>0</v>
      </c>
      <c r="DN117" s="679">
        <v>0</v>
      </c>
      <c r="DO117" s="679">
        <v>0</v>
      </c>
      <c r="DP117" s="679">
        <v>306519000</v>
      </c>
      <c r="DQ117" s="679">
        <v>306519000</v>
      </c>
      <c r="DR117" s="679">
        <v>306519000</v>
      </c>
      <c r="DS117" s="679">
        <v>306519000</v>
      </c>
      <c r="DT117" s="679">
        <v>306519000</v>
      </c>
      <c r="DU117" s="679">
        <v>306519000</v>
      </c>
      <c r="DV117" s="679">
        <v>306519000</v>
      </c>
      <c r="DW117" s="679">
        <v>306519000</v>
      </c>
      <c r="DX117" s="679">
        <v>306519000</v>
      </c>
      <c r="DY117" s="679">
        <v>306519000</v>
      </c>
      <c r="DZ117" s="679">
        <v>306519000</v>
      </c>
      <c r="EA117" s="679">
        <v>306519000</v>
      </c>
      <c r="EB117" s="679">
        <v>306519000</v>
      </c>
      <c r="EC117" s="679">
        <v>306519000</v>
      </c>
      <c r="ED117" s="679">
        <v>306519000</v>
      </c>
      <c r="EE117" s="679">
        <v>306519000</v>
      </c>
      <c r="EF117" s="679">
        <v>306519000</v>
      </c>
      <c r="EG117" s="679">
        <v>306519000</v>
      </c>
      <c r="EH117" s="679">
        <v>306519000</v>
      </c>
      <c r="EI117" s="679">
        <v>306519000</v>
      </c>
      <c r="EJ117" s="679">
        <v>306519000</v>
      </c>
      <c r="EK117" s="679">
        <v>306519000</v>
      </c>
      <c r="EL117" s="680"/>
      <c r="EM117" s="679">
        <v>0</v>
      </c>
      <c r="EN117" s="679">
        <v>0</v>
      </c>
      <c r="EO117" s="679">
        <v>0</v>
      </c>
      <c r="EP117" s="679">
        <v>0</v>
      </c>
      <c r="EQ117" s="679">
        <v>0</v>
      </c>
      <c r="ER117" s="679">
        <v>0</v>
      </c>
      <c r="ES117" s="679">
        <v>0</v>
      </c>
      <c r="ET117" s="679">
        <v>0</v>
      </c>
      <c r="EU117" s="679">
        <v>0</v>
      </c>
      <c r="EV117" s="679">
        <v>0</v>
      </c>
      <c r="EW117" s="679">
        <v>0</v>
      </c>
      <c r="EX117" s="679">
        <v>0</v>
      </c>
      <c r="EY117" s="679">
        <v>0</v>
      </c>
      <c r="EZ117" s="679">
        <v>0</v>
      </c>
      <c r="FA117" s="679">
        <v>0</v>
      </c>
      <c r="FB117" s="679">
        <v>0</v>
      </c>
      <c r="FC117" s="679">
        <v>0</v>
      </c>
      <c r="FD117" s="679">
        <v>0</v>
      </c>
      <c r="FE117" s="679">
        <v>0</v>
      </c>
      <c r="FF117" s="679">
        <v>0</v>
      </c>
      <c r="FG117" s="679">
        <v>0</v>
      </c>
      <c r="FH117" s="679">
        <v>0</v>
      </c>
      <c r="FI117" s="679">
        <v>0</v>
      </c>
      <c r="FJ117" s="679">
        <v>0</v>
      </c>
      <c r="FK117" s="679">
        <v>0</v>
      </c>
      <c r="FL117" s="679">
        <v>0</v>
      </c>
      <c r="FM117" s="679">
        <v>0</v>
      </c>
      <c r="FN117" s="679">
        <v>0</v>
      </c>
      <c r="FO117" s="679">
        <v>0</v>
      </c>
      <c r="FP117" s="679">
        <v>0</v>
      </c>
    </row>
    <row r="118" spans="1:172" x14ac:dyDescent="0.2">
      <c r="A118" s="678">
        <v>115</v>
      </c>
      <c r="B118" s="678" t="s">
        <v>454</v>
      </c>
      <c r="C118" s="678" t="s">
        <v>455</v>
      </c>
      <c r="D118" s="686">
        <v>41821</v>
      </c>
      <c r="E118" s="678">
        <v>0</v>
      </c>
      <c r="F118" s="678">
        <v>15</v>
      </c>
      <c r="G118" s="685">
        <v>325.65006326376158</v>
      </c>
      <c r="H118" s="684">
        <v>0</v>
      </c>
      <c r="I118" s="678">
        <v>0</v>
      </c>
      <c r="J118" s="678">
        <v>1</v>
      </c>
      <c r="K118" s="678">
        <v>1</v>
      </c>
      <c r="L118" s="683">
        <v>0</v>
      </c>
      <c r="M118" s="678">
        <v>12</v>
      </c>
      <c r="N118" s="678">
        <v>2005</v>
      </c>
      <c r="O118" s="682">
        <v>0.85000000000000009</v>
      </c>
      <c r="P118" s="680">
        <v>0.41400241739583998</v>
      </c>
      <c r="Q118" s="684">
        <v>1.31733760607097E-2</v>
      </c>
      <c r="R118" s="684">
        <v>0.257603154055701</v>
      </c>
      <c r="S118" s="680">
        <v>0</v>
      </c>
      <c r="T118" s="680">
        <v>0</v>
      </c>
      <c r="U118" s="680">
        <v>0</v>
      </c>
      <c r="V118" s="680">
        <v>0</v>
      </c>
      <c r="W118" s="680">
        <v>0</v>
      </c>
      <c r="X118" s="680">
        <v>0</v>
      </c>
      <c r="Y118" s="680">
        <v>0</v>
      </c>
      <c r="Z118" s="680">
        <v>0</v>
      </c>
      <c r="AA118" s="680">
        <v>0.83</v>
      </c>
      <c r="AB118" s="680">
        <v>0.83</v>
      </c>
      <c r="AC118" s="680">
        <v>0.83</v>
      </c>
      <c r="AD118" s="680">
        <v>0.83</v>
      </c>
      <c r="AE118" s="680">
        <v>0.83</v>
      </c>
      <c r="AF118" s="680">
        <v>0.83</v>
      </c>
      <c r="AG118" s="680">
        <v>0.83</v>
      </c>
      <c r="AH118" s="680">
        <v>0.83</v>
      </c>
      <c r="AI118" s="680">
        <v>0.83</v>
      </c>
      <c r="AJ118" s="680">
        <v>0.83</v>
      </c>
      <c r="AK118" s="680">
        <v>0.83</v>
      </c>
      <c r="AL118" s="680">
        <v>0.83</v>
      </c>
      <c r="AM118" s="680">
        <v>0.83</v>
      </c>
      <c r="AN118" s="680">
        <v>0.83</v>
      </c>
      <c r="AO118" s="680">
        <v>0.83</v>
      </c>
      <c r="AP118" s="680">
        <v>0.83</v>
      </c>
      <c r="AQ118" s="680">
        <v>0.83</v>
      </c>
      <c r="AR118" s="680">
        <v>0.83</v>
      </c>
      <c r="AS118" s="680">
        <v>0.83</v>
      </c>
      <c r="AT118" s="680">
        <v>0.83</v>
      </c>
      <c r="AU118" s="680">
        <v>0.83</v>
      </c>
      <c r="AV118" s="680">
        <v>0.83</v>
      </c>
      <c r="AW118" s="680"/>
      <c r="AX118" s="680">
        <v>0</v>
      </c>
      <c r="AY118" s="680">
        <v>0</v>
      </c>
      <c r="AZ118" s="680">
        <v>0</v>
      </c>
      <c r="BA118" s="680">
        <v>0</v>
      </c>
      <c r="BB118" s="680">
        <v>0</v>
      </c>
      <c r="BC118" s="680">
        <v>0</v>
      </c>
      <c r="BD118" s="680">
        <v>0</v>
      </c>
      <c r="BE118" s="680">
        <v>0</v>
      </c>
      <c r="BF118" s="680">
        <v>0.83</v>
      </c>
      <c r="BG118" s="680">
        <v>0.83</v>
      </c>
      <c r="BH118" s="680">
        <v>0.83</v>
      </c>
      <c r="BI118" s="680">
        <v>0.83</v>
      </c>
      <c r="BJ118" s="680">
        <v>0.83</v>
      </c>
      <c r="BK118" s="680">
        <v>0.83</v>
      </c>
      <c r="BL118" s="680">
        <v>0.83</v>
      </c>
      <c r="BM118" s="680">
        <v>0.83</v>
      </c>
      <c r="BN118" s="680">
        <v>0.83</v>
      </c>
      <c r="BO118" s="680">
        <v>0.83</v>
      </c>
      <c r="BP118" s="680">
        <v>0.83</v>
      </c>
      <c r="BQ118" s="680">
        <v>0.83</v>
      </c>
      <c r="BR118" s="680">
        <v>0.83</v>
      </c>
      <c r="BS118" s="680">
        <v>0.83</v>
      </c>
      <c r="BT118" s="680">
        <v>0.83</v>
      </c>
      <c r="BU118" s="680">
        <v>0.83</v>
      </c>
      <c r="BV118" s="680">
        <v>0.83</v>
      </c>
      <c r="BW118" s="680">
        <v>0.83</v>
      </c>
      <c r="BX118" s="680">
        <v>0.83</v>
      </c>
      <c r="BY118" s="680">
        <v>0.83</v>
      </c>
      <c r="BZ118" s="680">
        <v>0.83</v>
      </c>
      <c r="CA118" s="680">
        <v>0.83</v>
      </c>
      <c r="CB118" s="680"/>
      <c r="CC118" s="680">
        <v>0</v>
      </c>
      <c r="CD118" s="680">
        <v>0</v>
      </c>
      <c r="CE118" s="680">
        <v>0</v>
      </c>
      <c r="CF118" s="680">
        <v>0</v>
      </c>
      <c r="CG118" s="680">
        <v>0</v>
      </c>
      <c r="CH118" s="680">
        <v>0</v>
      </c>
      <c r="CI118" s="680">
        <v>0</v>
      </c>
      <c r="CJ118" s="680">
        <v>0</v>
      </c>
      <c r="CK118" s="680">
        <v>0.83</v>
      </c>
      <c r="CL118" s="680">
        <v>0.83</v>
      </c>
      <c r="CM118" s="680">
        <v>0.83</v>
      </c>
      <c r="CN118" s="680">
        <v>0.83</v>
      </c>
      <c r="CO118" s="680">
        <v>0.83</v>
      </c>
      <c r="CP118" s="680">
        <v>0.83</v>
      </c>
      <c r="CQ118" s="680">
        <v>0.83</v>
      </c>
      <c r="CR118" s="680">
        <v>0.83</v>
      </c>
      <c r="CS118" s="680">
        <v>0.83</v>
      </c>
      <c r="CT118" s="680">
        <v>0.83</v>
      </c>
      <c r="CU118" s="680">
        <v>0.83</v>
      </c>
      <c r="CV118" s="680">
        <v>0.83</v>
      </c>
      <c r="CW118" s="680">
        <v>0.83</v>
      </c>
      <c r="CX118" s="680">
        <v>0.83</v>
      </c>
      <c r="CY118" s="680">
        <v>0.83</v>
      </c>
      <c r="CZ118" s="680">
        <v>0.83</v>
      </c>
      <c r="DA118" s="680">
        <v>0.83</v>
      </c>
      <c r="DB118" s="680">
        <v>0.83</v>
      </c>
      <c r="DC118" s="680">
        <v>0.83</v>
      </c>
      <c r="DD118" s="680">
        <v>0.83</v>
      </c>
      <c r="DE118" s="680">
        <v>0.83</v>
      </c>
      <c r="DF118" s="680">
        <v>0.83</v>
      </c>
      <c r="DG118" s="680"/>
      <c r="DH118" s="679">
        <v>0</v>
      </c>
      <c r="DI118" s="679">
        <v>0</v>
      </c>
      <c r="DJ118" s="679">
        <v>0</v>
      </c>
      <c r="DK118" s="679">
        <v>0</v>
      </c>
      <c r="DL118" s="679">
        <v>0</v>
      </c>
      <c r="DM118" s="679">
        <v>0</v>
      </c>
      <c r="DN118" s="679">
        <v>0</v>
      </c>
      <c r="DO118" s="679">
        <v>0</v>
      </c>
      <c r="DP118" s="679">
        <v>38961.349047462456</v>
      </c>
      <c r="DQ118" s="679">
        <v>38961.349047462456</v>
      </c>
      <c r="DR118" s="679">
        <v>38961.349047462456</v>
      </c>
      <c r="DS118" s="679">
        <v>38961.349047462456</v>
      </c>
      <c r="DT118" s="679">
        <v>38961.349047462456</v>
      </c>
      <c r="DU118" s="679">
        <v>38961.349047462456</v>
      </c>
      <c r="DV118" s="679">
        <v>38961.349047462456</v>
      </c>
      <c r="DW118" s="679">
        <v>38961.349047462456</v>
      </c>
      <c r="DX118" s="679">
        <v>38961.3490474625</v>
      </c>
      <c r="DY118" s="679">
        <v>38961.3490474625</v>
      </c>
      <c r="DZ118" s="679">
        <v>38961.3490474625</v>
      </c>
      <c r="EA118" s="679">
        <v>38961.3490474625</v>
      </c>
      <c r="EB118" s="679">
        <v>38961.3490474625</v>
      </c>
      <c r="EC118" s="679">
        <v>38961.3490474625</v>
      </c>
      <c r="ED118" s="679">
        <v>38961.3490474625</v>
      </c>
      <c r="EE118" s="679">
        <v>38961.3490474625</v>
      </c>
      <c r="EF118" s="679">
        <v>38961.3490474625</v>
      </c>
      <c r="EG118" s="679">
        <v>38961.3490474625</v>
      </c>
      <c r="EH118" s="679">
        <v>38961.3490474625</v>
      </c>
      <c r="EI118" s="679">
        <v>38961.3490474625</v>
      </c>
      <c r="EJ118" s="679">
        <v>38961.3490474625</v>
      </c>
      <c r="EK118" s="679">
        <v>38961.3490474625</v>
      </c>
      <c r="EL118" s="680"/>
      <c r="EM118" s="679">
        <v>0</v>
      </c>
      <c r="EN118" s="679">
        <v>0</v>
      </c>
      <c r="EO118" s="679">
        <v>0</v>
      </c>
      <c r="EP118" s="679">
        <v>0</v>
      </c>
      <c r="EQ118" s="679">
        <v>0</v>
      </c>
      <c r="ER118" s="679">
        <v>0</v>
      </c>
      <c r="ES118" s="679">
        <v>0</v>
      </c>
      <c r="ET118" s="679">
        <v>0</v>
      </c>
      <c r="EU118" s="679">
        <v>0</v>
      </c>
      <c r="EV118" s="679">
        <v>0</v>
      </c>
      <c r="EW118" s="679">
        <v>0</v>
      </c>
      <c r="EX118" s="679">
        <v>0</v>
      </c>
      <c r="EY118" s="679">
        <v>0</v>
      </c>
      <c r="EZ118" s="679">
        <v>0</v>
      </c>
      <c r="FA118" s="679">
        <v>0</v>
      </c>
      <c r="FB118" s="679">
        <v>0</v>
      </c>
      <c r="FC118" s="679">
        <v>0</v>
      </c>
      <c r="FD118" s="679">
        <v>0</v>
      </c>
      <c r="FE118" s="679">
        <v>0</v>
      </c>
      <c r="FF118" s="679">
        <v>0</v>
      </c>
      <c r="FG118" s="679">
        <v>0</v>
      </c>
      <c r="FH118" s="679">
        <v>0</v>
      </c>
      <c r="FI118" s="679">
        <v>0</v>
      </c>
      <c r="FJ118" s="679">
        <v>0</v>
      </c>
      <c r="FK118" s="679">
        <v>0</v>
      </c>
      <c r="FL118" s="679">
        <v>0</v>
      </c>
      <c r="FM118" s="679">
        <v>0</v>
      </c>
      <c r="FN118" s="679">
        <v>0</v>
      </c>
      <c r="FO118" s="679">
        <v>0</v>
      </c>
      <c r="FP118" s="679">
        <v>0</v>
      </c>
    </row>
    <row r="119" spans="1:172" x14ac:dyDescent="0.2">
      <c r="A119" s="678">
        <v>116</v>
      </c>
      <c r="B119" s="678" t="s">
        <v>456</v>
      </c>
      <c r="C119" s="678" t="s">
        <v>457</v>
      </c>
      <c r="D119" s="686">
        <v>42125</v>
      </c>
      <c r="E119" s="678">
        <v>0</v>
      </c>
      <c r="F119" s="678">
        <v>15</v>
      </c>
      <c r="G119" s="685">
        <v>1.2730015358586011</v>
      </c>
      <c r="H119" s="684">
        <v>5.5710886098291285E-4</v>
      </c>
      <c r="I119" s="678">
        <v>-1.2076121356676701E-3</v>
      </c>
      <c r="J119" s="678">
        <v>1.1000000000000001</v>
      </c>
      <c r="K119" s="678">
        <v>1.32</v>
      </c>
      <c r="L119" s="683">
        <v>-4.1000000000000003E-3</v>
      </c>
      <c r="M119" s="678">
        <v>12</v>
      </c>
      <c r="N119" s="678">
        <v>2005</v>
      </c>
      <c r="O119" s="682">
        <v>0.85750000000000004</v>
      </c>
      <c r="P119" s="680">
        <v>0.206585833859806</v>
      </c>
      <c r="Q119" s="684">
        <v>4.1816776782722604E-3</v>
      </c>
      <c r="R119" s="684">
        <v>0.31058223843938199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0">
        <v>0</v>
      </c>
      <c r="Y119" s="680">
        <v>0</v>
      </c>
      <c r="Z119" s="680">
        <v>0</v>
      </c>
      <c r="AA119" s="680">
        <v>0</v>
      </c>
      <c r="AB119" s="680">
        <v>0.83</v>
      </c>
      <c r="AC119" s="680">
        <v>0.83</v>
      </c>
      <c r="AD119" s="680">
        <v>0.83</v>
      </c>
      <c r="AE119" s="680">
        <v>0.83</v>
      </c>
      <c r="AF119" s="680">
        <v>0.83</v>
      </c>
      <c r="AG119" s="680">
        <v>0.83</v>
      </c>
      <c r="AH119" s="680">
        <v>0.83</v>
      </c>
      <c r="AI119" s="680">
        <v>0.83</v>
      </c>
      <c r="AJ119" s="680">
        <v>0.83</v>
      </c>
      <c r="AK119" s="680">
        <v>0.83</v>
      </c>
      <c r="AL119" s="680">
        <v>0.83</v>
      </c>
      <c r="AM119" s="680">
        <v>0.83</v>
      </c>
      <c r="AN119" s="680">
        <v>0.83</v>
      </c>
      <c r="AO119" s="680">
        <v>0.83</v>
      </c>
      <c r="AP119" s="680">
        <v>0.83</v>
      </c>
      <c r="AQ119" s="680">
        <v>0.83</v>
      </c>
      <c r="AR119" s="680">
        <v>0.83</v>
      </c>
      <c r="AS119" s="680">
        <v>0.83</v>
      </c>
      <c r="AT119" s="680">
        <v>0.83</v>
      </c>
      <c r="AU119" s="680">
        <v>0.83</v>
      </c>
      <c r="AV119" s="680">
        <v>0.83</v>
      </c>
      <c r="AW119" s="680"/>
      <c r="AX119" s="680">
        <v>0</v>
      </c>
      <c r="AY119" s="680">
        <v>0</v>
      </c>
      <c r="AZ119" s="680">
        <v>0</v>
      </c>
      <c r="BA119" s="680">
        <v>0</v>
      </c>
      <c r="BB119" s="680">
        <v>0</v>
      </c>
      <c r="BC119" s="680">
        <v>0</v>
      </c>
      <c r="BD119" s="680">
        <v>0</v>
      </c>
      <c r="BE119" s="680">
        <v>0</v>
      </c>
      <c r="BF119" s="680">
        <v>0</v>
      </c>
      <c r="BG119" s="680">
        <v>0.83</v>
      </c>
      <c r="BH119" s="680">
        <v>0.83</v>
      </c>
      <c r="BI119" s="680">
        <v>0.83</v>
      </c>
      <c r="BJ119" s="680">
        <v>0.83</v>
      </c>
      <c r="BK119" s="680">
        <v>0.83</v>
      </c>
      <c r="BL119" s="680">
        <v>0.83</v>
      </c>
      <c r="BM119" s="680">
        <v>0.83</v>
      </c>
      <c r="BN119" s="680">
        <v>0.83</v>
      </c>
      <c r="BO119" s="680">
        <v>0.83</v>
      </c>
      <c r="BP119" s="680">
        <v>0.83</v>
      </c>
      <c r="BQ119" s="680">
        <v>0.83</v>
      </c>
      <c r="BR119" s="680">
        <v>0.83</v>
      </c>
      <c r="BS119" s="680">
        <v>0.83</v>
      </c>
      <c r="BT119" s="680">
        <v>0.83</v>
      </c>
      <c r="BU119" s="680">
        <v>0.83</v>
      </c>
      <c r="BV119" s="680">
        <v>0.83</v>
      </c>
      <c r="BW119" s="680">
        <v>0.83</v>
      </c>
      <c r="BX119" s="680">
        <v>0.83</v>
      </c>
      <c r="BY119" s="680">
        <v>0.83</v>
      </c>
      <c r="BZ119" s="680">
        <v>0.83</v>
      </c>
      <c r="CA119" s="680">
        <v>0.83</v>
      </c>
      <c r="CB119" s="680"/>
      <c r="CC119" s="680">
        <v>0</v>
      </c>
      <c r="CD119" s="680">
        <v>0</v>
      </c>
      <c r="CE119" s="680">
        <v>0</v>
      </c>
      <c r="CF119" s="680">
        <v>0</v>
      </c>
      <c r="CG119" s="680">
        <v>0</v>
      </c>
      <c r="CH119" s="680">
        <v>0</v>
      </c>
      <c r="CI119" s="680">
        <v>0</v>
      </c>
      <c r="CJ119" s="680">
        <v>0</v>
      </c>
      <c r="CK119" s="680">
        <v>0</v>
      </c>
      <c r="CL119" s="680">
        <v>0.83</v>
      </c>
      <c r="CM119" s="680">
        <v>0.83</v>
      </c>
      <c r="CN119" s="680">
        <v>0.83</v>
      </c>
      <c r="CO119" s="680">
        <v>0.83</v>
      </c>
      <c r="CP119" s="680">
        <v>0.83</v>
      </c>
      <c r="CQ119" s="680">
        <v>0.83</v>
      </c>
      <c r="CR119" s="680">
        <v>0.83</v>
      </c>
      <c r="CS119" s="680">
        <v>0.83</v>
      </c>
      <c r="CT119" s="680">
        <v>0.83</v>
      </c>
      <c r="CU119" s="680">
        <v>0.83</v>
      </c>
      <c r="CV119" s="680">
        <v>0.83</v>
      </c>
      <c r="CW119" s="680">
        <v>0.83</v>
      </c>
      <c r="CX119" s="680">
        <v>0.83</v>
      </c>
      <c r="CY119" s="680">
        <v>0.83</v>
      </c>
      <c r="CZ119" s="680">
        <v>0.83</v>
      </c>
      <c r="DA119" s="680">
        <v>0.83</v>
      </c>
      <c r="DB119" s="680">
        <v>0.83</v>
      </c>
      <c r="DC119" s="680">
        <v>0.83</v>
      </c>
      <c r="DD119" s="680">
        <v>0.83</v>
      </c>
      <c r="DE119" s="680">
        <v>0.83</v>
      </c>
      <c r="DF119" s="680">
        <v>0.83</v>
      </c>
      <c r="DG119" s="680"/>
      <c r="DH119" s="679">
        <v>0</v>
      </c>
      <c r="DI119" s="679">
        <v>0</v>
      </c>
      <c r="DJ119" s="679">
        <v>0</v>
      </c>
      <c r="DK119" s="679">
        <v>0</v>
      </c>
      <c r="DL119" s="679">
        <v>0</v>
      </c>
      <c r="DM119" s="679">
        <v>0</v>
      </c>
      <c r="DN119" s="679">
        <v>0</v>
      </c>
      <c r="DO119" s="679">
        <v>0</v>
      </c>
      <c r="DP119" s="679">
        <v>0</v>
      </c>
      <c r="DQ119" s="679">
        <v>74777688.407558277</v>
      </c>
      <c r="DR119" s="679">
        <v>74777688.407558277</v>
      </c>
      <c r="DS119" s="679">
        <v>74777688.407558277</v>
      </c>
      <c r="DT119" s="679">
        <v>74777688.407558277</v>
      </c>
      <c r="DU119" s="679">
        <v>74777688.407558277</v>
      </c>
      <c r="DV119" s="679">
        <v>74777688.407558277</v>
      </c>
      <c r="DW119" s="679">
        <v>74777688.407558277</v>
      </c>
      <c r="DX119" s="679">
        <v>74777688.407558307</v>
      </c>
      <c r="DY119" s="679">
        <v>74777688.407558307</v>
      </c>
      <c r="DZ119" s="679">
        <v>74777688.407558307</v>
      </c>
      <c r="EA119" s="679">
        <v>74777688.407558307</v>
      </c>
      <c r="EB119" s="679">
        <v>74777688.407558307</v>
      </c>
      <c r="EC119" s="679">
        <v>74777688.407558307</v>
      </c>
      <c r="ED119" s="679">
        <v>74777688.407558307</v>
      </c>
      <c r="EE119" s="679">
        <v>74777688.407558307</v>
      </c>
      <c r="EF119" s="679">
        <v>74777688.407558307</v>
      </c>
      <c r="EG119" s="679">
        <v>74777688.407558307</v>
      </c>
      <c r="EH119" s="679">
        <v>74777688.407558307</v>
      </c>
      <c r="EI119" s="679">
        <v>74777688.407558307</v>
      </c>
      <c r="EJ119" s="679">
        <v>74777688.407558307</v>
      </c>
      <c r="EK119" s="679">
        <v>74777688.407558307</v>
      </c>
      <c r="EL119" s="680"/>
      <c r="EM119" s="679">
        <v>0</v>
      </c>
      <c r="EN119" s="679">
        <v>0</v>
      </c>
      <c r="EO119" s="679">
        <v>0</v>
      </c>
      <c r="EP119" s="679">
        <v>0</v>
      </c>
      <c r="EQ119" s="679">
        <v>0</v>
      </c>
      <c r="ER119" s="679">
        <v>0</v>
      </c>
      <c r="ES119" s="679">
        <v>0</v>
      </c>
      <c r="ET119" s="679">
        <v>0</v>
      </c>
      <c r="EU119" s="679">
        <v>0</v>
      </c>
      <c r="EV119" s="679">
        <v>0</v>
      </c>
      <c r="EW119" s="679">
        <v>0</v>
      </c>
      <c r="EX119" s="679">
        <v>0</v>
      </c>
      <c r="EY119" s="679">
        <v>0</v>
      </c>
      <c r="EZ119" s="679">
        <v>0</v>
      </c>
      <c r="FA119" s="679">
        <v>0</v>
      </c>
      <c r="FB119" s="679">
        <v>0</v>
      </c>
      <c r="FC119" s="679">
        <v>0</v>
      </c>
      <c r="FD119" s="679">
        <v>0</v>
      </c>
      <c r="FE119" s="679">
        <v>0</v>
      </c>
      <c r="FF119" s="679">
        <v>0</v>
      </c>
      <c r="FG119" s="679">
        <v>0</v>
      </c>
      <c r="FH119" s="679">
        <v>0</v>
      </c>
      <c r="FI119" s="679">
        <v>0</v>
      </c>
      <c r="FJ119" s="679">
        <v>0</v>
      </c>
      <c r="FK119" s="679">
        <v>0</v>
      </c>
      <c r="FL119" s="679">
        <v>0</v>
      </c>
      <c r="FM119" s="679">
        <v>0</v>
      </c>
      <c r="FN119" s="679">
        <v>0</v>
      </c>
      <c r="FO119" s="679">
        <v>0</v>
      </c>
      <c r="FP119" s="679">
        <v>0</v>
      </c>
    </row>
    <row r="120" spans="1:172" x14ac:dyDescent="0.2">
      <c r="A120" s="678">
        <v>117</v>
      </c>
      <c r="B120" s="678" t="s">
        <v>458</v>
      </c>
      <c r="C120" s="678" t="s">
        <v>459</v>
      </c>
      <c r="D120" s="686">
        <v>42125</v>
      </c>
      <c r="E120" s="678">
        <v>0</v>
      </c>
      <c r="F120" s="678">
        <v>15</v>
      </c>
      <c r="G120" s="685">
        <v>0.35915221579961459</v>
      </c>
      <c r="H120" s="684">
        <v>5.6647398843930627E-4</v>
      </c>
      <c r="I120" s="678">
        <v>0</v>
      </c>
      <c r="J120" s="678">
        <v>1.1000000000000001</v>
      </c>
      <c r="K120" s="678">
        <v>1.32</v>
      </c>
      <c r="L120" s="683">
        <v>-4.1000000000000003E-3</v>
      </c>
      <c r="M120" s="678">
        <v>12</v>
      </c>
      <c r="N120" s="678">
        <v>2005</v>
      </c>
      <c r="O120" s="682">
        <v>0.84499999999999997</v>
      </c>
      <c r="P120" s="680">
        <v>0.48635307337964795</v>
      </c>
      <c r="Q120" s="684">
        <v>2.5913944479205701E-2</v>
      </c>
      <c r="R120" s="684">
        <v>0.25775916622200501</v>
      </c>
      <c r="S120" s="680">
        <v>0</v>
      </c>
      <c r="T120" s="680">
        <v>0</v>
      </c>
      <c r="U120" s="680">
        <v>0</v>
      </c>
      <c r="V120" s="680">
        <v>0</v>
      </c>
      <c r="W120" s="680">
        <v>0</v>
      </c>
      <c r="X120" s="680">
        <v>0</v>
      </c>
      <c r="Y120" s="680">
        <v>0</v>
      </c>
      <c r="Z120" s="680">
        <v>0</v>
      </c>
      <c r="AA120" s="680">
        <v>0</v>
      </c>
      <c r="AB120" s="680">
        <v>0.83</v>
      </c>
      <c r="AC120" s="680">
        <v>0.83</v>
      </c>
      <c r="AD120" s="680">
        <v>0.83</v>
      </c>
      <c r="AE120" s="680">
        <v>0.83</v>
      </c>
      <c r="AF120" s="680">
        <v>0.83</v>
      </c>
      <c r="AG120" s="680">
        <v>0.83</v>
      </c>
      <c r="AH120" s="680">
        <v>0.83</v>
      </c>
      <c r="AI120" s="680">
        <v>0.83</v>
      </c>
      <c r="AJ120" s="680">
        <v>0.83</v>
      </c>
      <c r="AK120" s="680">
        <v>0.83</v>
      </c>
      <c r="AL120" s="680">
        <v>0.83</v>
      </c>
      <c r="AM120" s="680">
        <v>0.83</v>
      </c>
      <c r="AN120" s="680">
        <v>0.83</v>
      </c>
      <c r="AO120" s="680">
        <v>0.83</v>
      </c>
      <c r="AP120" s="680">
        <v>0.83</v>
      </c>
      <c r="AQ120" s="680">
        <v>0.83</v>
      </c>
      <c r="AR120" s="680">
        <v>0.83</v>
      </c>
      <c r="AS120" s="680">
        <v>0.83</v>
      </c>
      <c r="AT120" s="680">
        <v>0.83</v>
      </c>
      <c r="AU120" s="680">
        <v>0.83</v>
      </c>
      <c r="AV120" s="680">
        <v>0.83</v>
      </c>
      <c r="AW120" s="680"/>
      <c r="AX120" s="680">
        <v>0</v>
      </c>
      <c r="AY120" s="680">
        <v>0</v>
      </c>
      <c r="AZ120" s="680">
        <v>0</v>
      </c>
      <c r="BA120" s="680">
        <v>0</v>
      </c>
      <c r="BB120" s="680">
        <v>0</v>
      </c>
      <c r="BC120" s="680">
        <v>0</v>
      </c>
      <c r="BD120" s="680">
        <v>0</v>
      </c>
      <c r="BE120" s="680">
        <v>0</v>
      </c>
      <c r="BF120" s="680">
        <v>0</v>
      </c>
      <c r="BG120" s="680">
        <v>0.83</v>
      </c>
      <c r="BH120" s="680">
        <v>0.83</v>
      </c>
      <c r="BI120" s="680">
        <v>0.83</v>
      </c>
      <c r="BJ120" s="680">
        <v>0.83</v>
      </c>
      <c r="BK120" s="680">
        <v>0.83</v>
      </c>
      <c r="BL120" s="680">
        <v>0.83</v>
      </c>
      <c r="BM120" s="680">
        <v>0.83</v>
      </c>
      <c r="BN120" s="680">
        <v>0.83</v>
      </c>
      <c r="BO120" s="680">
        <v>0.83</v>
      </c>
      <c r="BP120" s="680">
        <v>0.83</v>
      </c>
      <c r="BQ120" s="680">
        <v>0.83</v>
      </c>
      <c r="BR120" s="680">
        <v>0.83</v>
      </c>
      <c r="BS120" s="680">
        <v>0.83</v>
      </c>
      <c r="BT120" s="680">
        <v>0.83</v>
      </c>
      <c r="BU120" s="680">
        <v>0.83</v>
      </c>
      <c r="BV120" s="680">
        <v>0.83</v>
      </c>
      <c r="BW120" s="680">
        <v>0.83</v>
      </c>
      <c r="BX120" s="680">
        <v>0.83</v>
      </c>
      <c r="BY120" s="680">
        <v>0.83</v>
      </c>
      <c r="BZ120" s="680">
        <v>0.83</v>
      </c>
      <c r="CA120" s="680">
        <v>0.83</v>
      </c>
      <c r="CB120" s="680"/>
      <c r="CC120" s="680">
        <v>0</v>
      </c>
      <c r="CD120" s="680">
        <v>0</v>
      </c>
      <c r="CE120" s="680">
        <v>0</v>
      </c>
      <c r="CF120" s="680">
        <v>0</v>
      </c>
      <c r="CG120" s="680">
        <v>0</v>
      </c>
      <c r="CH120" s="680">
        <v>0</v>
      </c>
      <c r="CI120" s="680">
        <v>0</v>
      </c>
      <c r="CJ120" s="680">
        <v>0</v>
      </c>
      <c r="CK120" s="680">
        <v>0</v>
      </c>
      <c r="CL120" s="680">
        <v>0.83</v>
      </c>
      <c r="CM120" s="680">
        <v>0.83</v>
      </c>
      <c r="CN120" s="680">
        <v>0.83</v>
      </c>
      <c r="CO120" s="680">
        <v>0.83</v>
      </c>
      <c r="CP120" s="680">
        <v>0.83</v>
      </c>
      <c r="CQ120" s="680">
        <v>0.83</v>
      </c>
      <c r="CR120" s="680">
        <v>0.83</v>
      </c>
      <c r="CS120" s="680">
        <v>0.83</v>
      </c>
      <c r="CT120" s="680">
        <v>0.83</v>
      </c>
      <c r="CU120" s="680">
        <v>0.83</v>
      </c>
      <c r="CV120" s="680">
        <v>0.83</v>
      </c>
      <c r="CW120" s="680">
        <v>0.83</v>
      </c>
      <c r="CX120" s="680">
        <v>0.83</v>
      </c>
      <c r="CY120" s="680">
        <v>0.83</v>
      </c>
      <c r="CZ120" s="680">
        <v>0.83</v>
      </c>
      <c r="DA120" s="680">
        <v>0.83</v>
      </c>
      <c r="DB120" s="680">
        <v>0.83</v>
      </c>
      <c r="DC120" s="680">
        <v>0.83</v>
      </c>
      <c r="DD120" s="680">
        <v>0.83</v>
      </c>
      <c r="DE120" s="680">
        <v>0.83</v>
      </c>
      <c r="DF120" s="680">
        <v>0.83</v>
      </c>
      <c r="DG120" s="680"/>
      <c r="DH120" s="679">
        <v>0</v>
      </c>
      <c r="DI120" s="679">
        <v>0</v>
      </c>
      <c r="DJ120" s="679">
        <v>0</v>
      </c>
      <c r="DK120" s="679">
        <v>0</v>
      </c>
      <c r="DL120" s="679">
        <v>0</v>
      </c>
      <c r="DM120" s="679">
        <v>0</v>
      </c>
      <c r="DN120" s="679">
        <v>0</v>
      </c>
      <c r="DO120" s="679">
        <v>0</v>
      </c>
      <c r="DP120" s="679">
        <v>0</v>
      </c>
      <c r="DQ120" s="679">
        <v>25748338.207351498</v>
      </c>
      <c r="DR120" s="679">
        <v>25748338.207351498</v>
      </c>
      <c r="DS120" s="679">
        <v>25748338.207351498</v>
      </c>
      <c r="DT120" s="679">
        <v>25748338.207351498</v>
      </c>
      <c r="DU120" s="679">
        <v>25748338.207351498</v>
      </c>
      <c r="DV120" s="679">
        <v>25748338.207351498</v>
      </c>
      <c r="DW120" s="679">
        <v>25748338.207351498</v>
      </c>
      <c r="DX120" s="679">
        <v>25748338.207351498</v>
      </c>
      <c r="DY120" s="679">
        <v>25748338.207351498</v>
      </c>
      <c r="DZ120" s="679">
        <v>25748338.207351498</v>
      </c>
      <c r="EA120" s="679">
        <v>25748338.207351498</v>
      </c>
      <c r="EB120" s="679">
        <v>25748338.207351498</v>
      </c>
      <c r="EC120" s="679">
        <v>25748338.207351498</v>
      </c>
      <c r="ED120" s="679">
        <v>25748338.207351498</v>
      </c>
      <c r="EE120" s="679">
        <v>25748338.207351498</v>
      </c>
      <c r="EF120" s="679">
        <v>25748338.207351498</v>
      </c>
      <c r="EG120" s="679">
        <v>25748338.207351498</v>
      </c>
      <c r="EH120" s="679">
        <v>25748338.207351498</v>
      </c>
      <c r="EI120" s="679">
        <v>25748338.207351498</v>
      </c>
      <c r="EJ120" s="679">
        <v>25748338.207351498</v>
      </c>
      <c r="EK120" s="679">
        <v>25748338.207351498</v>
      </c>
      <c r="EL120" s="680"/>
      <c r="EM120" s="679">
        <v>0</v>
      </c>
      <c r="EN120" s="679">
        <v>0</v>
      </c>
      <c r="EO120" s="679">
        <v>0</v>
      </c>
      <c r="EP120" s="679">
        <v>0</v>
      </c>
      <c r="EQ120" s="679">
        <v>0</v>
      </c>
      <c r="ER120" s="679">
        <v>0</v>
      </c>
      <c r="ES120" s="679">
        <v>0</v>
      </c>
      <c r="ET120" s="679">
        <v>0</v>
      </c>
      <c r="EU120" s="679">
        <v>0</v>
      </c>
      <c r="EV120" s="679">
        <v>0</v>
      </c>
      <c r="EW120" s="679">
        <v>0</v>
      </c>
      <c r="EX120" s="679">
        <v>0</v>
      </c>
      <c r="EY120" s="679">
        <v>0</v>
      </c>
      <c r="EZ120" s="679">
        <v>0</v>
      </c>
      <c r="FA120" s="679">
        <v>0</v>
      </c>
      <c r="FB120" s="679">
        <v>0</v>
      </c>
      <c r="FC120" s="679">
        <v>0</v>
      </c>
      <c r="FD120" s="679">
        <v>0</v>
      </c>
      <c r="FE120" s="679">
        <v>0</v>
      </c>
      <c r="FF120" s="679">
        <v>0</v>
      </c>
      <c r="FG120" s="679">
        <v>0</v>
      </c>
      <c r="FH120" s="679">
        <v>0</v>
      </c>
      <c r="FI120" s="679">
        <v>0</v>
      </c>
      <c r="FJ120" s="679">
        <v>0</v>
      </c>
      <c r="FK120" s="679">
        <v>0</v>
      </c>
      <c r="FL120" s="679">
        <v>0</v>
      </c>
      <c r="FM120" s="679">
        <v>0</v>
      </c>
      <c r="FN120" s="679">
        <v>0</v>
      </c>
      <c r="FO120" s="679">
        <v>0</v>
      </c>
      <c r="FP120" s="679">
        <v>0</v>
      </c>
    </row>
    <row r="121" spans="1:172" x14ac:dyDescent="0.2">
      <c r="A121" s="678">
        <v>118</v>
      </c>
      <c r="B121" s="678" t="s">
        <v>460</v>
      </c>
      <c r="C121" s="678" t="s">
        <v>461</v>
      </c>
      <c r="D121" s="686">
        <v>42125</v>
      </c>
      <c r="E121" s="678">
        <v>0</v>
      </c>
      <c r="F121" s="678">
        <v>15</v>
      </c>
      <c r="G121" s="685">
        <v>1.573161900000001</v>
      </c>
      <c r="H121" s="684">
        <v>3.8806500000000021E-4</v>
      </c>
      <c r="I121" s="678">
        <v>0</v>
      </c>
      <c r="J121" s="678">
        <v>1.1000000000000001</v>
      </c>
      <c r="K121" s="678">
        <v>1.32</v>
      </c>
      <c r="L121" s="683">
        <v>-4.1000000000000003E-3</v>
      </c>
      <c r="M121" s="678">
        <v>12</v>
      </c>
      <c r="N121" s="678">
        <v>2005</v>
      </c>
      <c r="O121" s="682">
        <v>0.81750000000000012</v>
      </c>
      <c r="P121" s="680">
        <v>0.48635307337964795</v>
      </c>
      <c r="Q121" s="684">
        <v>2.5913944479205701E-2</v>
      </c>
      <c r="R121" s="684">
        <v>0.25775916622200501</v>
      </c>
      <c r="S121" s="680">
        <v>0</v>
      </c>
      <c r="T121" s="680">
        <v>0</v>
      </c>
      <c r="U121" s="680">
        <v>0</v>
      </c>
      <c r="V121" s="680">
        <v>0</v>
      </c>
      <c r="W121" s="680">
        <v>0</v>
      </c>
      <c r="X121" s="680">
        <v>0</v>
      </c>
      <c r="Y121" s="680">
        <v>0</v>
      </c>
      <c r="Z121" s="680">
        <v>0</v>
      </c>
      <c r="AA121" s="680">
        <v>0</v>
      </c>
      <c r="AB121" s="680">
        <v>0.83</v>
      </c>
      <c r="AC121" s="680">
        <v>0.83</v>
      </c>
      <c r="AD121" s="680">
        <v>0.83</v>
      </c>
      <c r="AE121" s="680">
        <v>0.83</v>
      </c>
      <c r="AF121" s="680">
        <v>0.83</v>
      </c>
      <c r="AG121" s="680">
        <v>0.83</v>
      </c>
      <c r="AH121" s="680">
        <v>0.83</v>
      </c>
      <c r="AI121" s="680">
        <v>0.83</v>
      </c>
      <c r="AJ121" s="680">
        <v>0.83</v>
      </c>
      <c r="AK121" s="680">
        <v>0.83</v>
      </c>
      <c r="AL121" s="680">
        <v>0.83</v>
      </c>
      <c r="AM121" s="680">
        <v>0.83</v>
      </c>
      <c r="AN121" s="680">
        <v>0.83</v>
      </c>
      <c r="AO121" s="680">
        <v>0.83</v>
      </c>
      <c r="AP121" s="680">
        <v>0.83</v>
      </c>
      <c r="AQ121" s="680">
        <v>0.83</v>
      </c>
      <c r="AR121" s="680">
        <v>0.83</v>
      </c>
      <c r="AS121" s="680">
        <v>0.83</v>
      </c>
      <c r="AT121" s="680">
        <v>0.83</v>
      </c>
      <c r="AU121" s="680">
        <v>0.83</v>
      </c>
      <c r="AV121" s="680">
        <v>0.83</v>
      </c>
      <c r="AW121" s="680"/>
      <c r="AX121" s="680">
        <v>0</v>
      </c>
      <c r="AY121" s="680">
        <v>0</v>
      </c>
      <c r="AZ121" s="680">
        <v>0</v>
      </c>
      <c r="BA121" s="680">
        <v>0</v>
      </c>
      <c r="BB121" s="680">
        <v>0</v>
      </c>
      <c r="BC121" s="680">
        <v>0</v>
      </c>
      <c r="BD121" s="680">
        <v>0</v>
      </c>
      <c r="BE121" s="680">
        <v>0</v>
      </c>
      <c r="BF121" s="680">
        <v>0</v>
      </c>
      <c r="BG121" s="680">
        <v>0.83</v>
      </c>
      <c r="BH121" s="680">
        <v>0.83</v>
      </c>
      <c r="BI121" s="680">
        <v>0.83</v>
      </c>
      <c r="BJ121" s="680">
        <v>0.83</v>
      </c>
      <c r="BK121" s="680">
        <v>0.83</v>
      </c>
      <c r="BL121" s="680">
        <v>0.83</v>
      </c>
      <c r="BM121" s="680">
        <v>0.83</v>
      </c>
      <c r="BN121" s="680">
        <v>0.83</v>
      </c>
      <c r="BO121" s="680">
        <v>0.83</v>
      </c>
      <c r="BP121" s="680">
        <v>0.83</v>
      </c>
      <c r="BQ121" s="680">
        <v>0.83</v>
      </c>
      <c r="BR121" s="680">
        <v>0.83</v>
      </c>
      <c r="BS121" s="680">
        <v>0.83</v>
      </c>
      <c r="BT121" s="680">
        <v>0.83</v>
      </c>
      <c r="BU121" s="680">
        <v>0.83</v>
      </c>
      <c r="BV121" s="680">
        <v>0.83</v>
      </c>
      <c r="BW121" s="680">
        <v>0.83</v>
      </c>
      <c r="BX121" s="680">
        <v>0.83</v>
      </c>
      <c r="BY121" s="680">
        <v>0.83</v>
      </c>
      <c r="BZ121" s="680">
        <v>0.83</v>
      </c>
      <c r="CA121" s="680">
        <v>0.83</v>
      </c>
      <c r="CB121" s="680"/>
      <c r="CC121" s="680">
        <v>0</v>
      </c>
      <c r="CD121" s="680">
        <v>0</v>
      </c>
      <c r="CE121" s="680">
        <v>0</v>
      </c>
      <c r="CF121" s="680">
        <v>0</v>
      </c>
      <c r="CG121" s="680">
        <v>0</v>
      </c>
      <c r="CH121" s="680">
        <v>0</v>
      </c>
      <c r="CI121" s="680">
        <v>0</v>
      </c>
      <c r="CJ121" s="680">
        <v>0</v>
      </c>
      <c r="CK121" s="680">
        <v>0</v>
      </c>
      <c r="CL121" s="680">
        <v>0.83</v>
      </c>
      <c r="CM121" s="680">
        <v>0.83</v>
      </c>
      <c r="CN121" s="680">
        <v>0.83</v>
      </c>
      <c r="CO121" s="680">
        <v>0.83</v>
      </c>
      <c r="CP121" s="680">
        <v>0.83</v>
      </c>
      <c r="CQ121" s="680">
        <v>0.83</v>
      </c>
      <c r="CR121" s="680">
        <v>0.83</v>
      </c>
      <c r="CS121" s="680">
        <v>0.83</v>
      </c>
      <c r="CT121" s="680">
        <v>0.83</v>
      </c>
      <c r="CU121" s="680">
        <v>0.83</v>
      </c>
      <c r="CV121" s="680">
        <v>0.83</v>
      </c>
      <c r="CW121" s="680">
        <v>0.83</v>
      </c>
      <c r="CX121" s="680">
        <v>0.83</v>
      </c>
      <c r="CY121" s="680">
        <v>0.83</v>
      </c>
      <c r="CZ121" s="680">
        <v>0.83</v>
      </c>
      <c r="DA121" s="680">
        <v>0.83</v>
      </c>
      <c r="DB121" s="680">
        <v>0.83</v>
      </c>
      <c r="DC121" s="680">
        <v>0.83</v>
      </c>
      <c r="DD121" s="680">
        <v>0.83</v>
      </c>
      <c r="DE121" s="680">
        <v>0.83</v>
      </c>
      <c r="DF121" s="680">
        <v>0.83</v>
      </c>
      <c r="DG121" s="680"/>
      <c r="DH121" s="679">
        <v>0</v>
      </c>
      <c r="DI121" s="679">
        <v>0</v>
      </c>
      <c r="DJ121" s="679">
        <v>0</v>
      </c>
      <c r="DK121" s="679">
        <v>0</v>
      </c>
      <c r="DL121" s="679">
        <v>0</v>
      </c>
      <c r="DM121" s="679">
        <v>0</v>
      </c>
      <c r="DN121" s="679">
        <v>0</v>
      </c>
      <c r="DO121" s="679">
        <v>0</v>
      </c>
      <c r="DP121" s="679">
        <v>0</v>
      </c>
      <c r="DQ121" s="679">
        <v>32440792.273911703</v>
      </c>
      <c r="DR121" s="679">
        <v>32440792.273911703</v>
      </c>
      <c r="DS121" s="679">
        <v>32440792.273911703</v>
      </c>
      <c r="DT121" s="679">
        <v>32440792.273911703</v>
      </c>
      <c r="DU121" s="679">
        <v>32440792.273911703</v>
      </c>
      <c r="DV121" s="679">
        <v>32440792.273911703</v>
      </c>
      <c r="DW121" s="679">
        <v>32440792.273911703</v>
      </c>
      <c r="DX121" s="679">
        <v>32440792.2739117</v>
      </c>
      <c r="DY121" s="679">
        <v>32440792.2739117</v>
      </c>
      <c r="DZ121" s="679">
        <v>32440792.2739117</v>
      </c>
      <c r="EA121" s="679">
        <v>32440792.2739117</v>
      </c>
      <c r="EB121" s="679">
        <v>32440792.2739117</v>
      </c>
      <c r="EC121" s="679">
        <v>32440792.2739117</v>
      </c>
      <c r="ED121" s="679">
        <v>32440792.2739117</v>
      </c>
      <c r="EE121" s="679">
        <v>32440792.2739117</v>
      </c>
      <c r="EF121" s="679">
        <v>32440792.2739117</v>
      </c>
      <c r="EG121" s="679">
        <v>32440792.2739117</v>
      </c>
      <c r="EH121" s="679">
        <v>32440792.2739117</v>
      </c>
      <c r="EI121" s="679">
        <v>32440792.2739117</v>
      </c>
      <c r="EJ121" s="679">
        <v>32440792.2739117</v>
      </c>
      <c r="EK121" s="679">
        <v>32440792.2739117</v>
      </c>
      <c r="EL121" s="680"/>
      <c r="EM121" s="679">
        <v>0</v>
      </c>
      <c r="EN121" s="679">
        <v>0</v>
      </c>
      <c r="EO121" s="679">
        <v>0</v>
      </c>
      <c r="EP121" s="679">
        <v>0</v>
      </c>
      <c r="EQ121" s="679">
        <v>0</v>
      </c>
      <c r="ER121" s="679">
        <v>0</v>
      </c>
      <c r="ES121" s="679">
        <v>0</v>
      </c>
      <c r="ET121" s="679">
        <v>0</v>
      </c>
      <c r="EU121" s="679">
        <v>0</v>
      </c>
      <c r="EV121" s="679">
        <v>0</v>
      </c>
      <c r="EW121" s="679">
        <v>0</v>
      </c>
      <c r="EX121" s="679">
        <v>0</v>
      </c>
      <c r="EY121" s="679">
        <v>0</v>
      </c>
      <c r="EZ121" s="679">
        <v>0</v>
      </c>
      <c r="FA121" s="679">
        <v>0</v>
      </c>
      <c r="FB121" s="679">
        <v>0</v>
      </c>
      <c r="FC121" s="679">
        <v>0</v>
      </c>
      <c r="FD121" s="679">
        <v>0</v>
      </c>
      <c r="FE121" s="679">
        <v>0</v>
      </c>
      <c r="FF121" s="679">
        <v>0</v>
      </c>
      <c r="FG121" s="679">
        <v>0</v>
      </c>
      <c r="FH121" s="679">
        <v>0</v>
      </c>
      <c r="FI121" s="679">
        <v>0</v>
      </c>
      <c r="FJ121" s="679">
        <v>0</v>
      </c>
      <c r="FK121" s="679">
        <v>0</v>
      </c>
      <c r="FL121" s="679">
        <v>0</v>
      </c>
      <c r="FM121" s="679">
        <v>0</v>
      </c>
      <c r="FN121" s="679">
        <v>0</v>
      </c>
      <c r="FO121" s="679">
        <v>0</v>
      </c>
      <c r="FP121" s="679">
        <v>0</v>
      </c>
    </row>
    <row r="122" spans="1:172" x14ac:dyDescent="0.2">
      <c r="A122" s="678">
        <v>119</v>
      </c>
      <c r="B122" s="678" t="s">
        <v>462</v>
      </c>
      <c r="C122" s="678" t="s">
        <v>463</v>
      </c>
      <c r="D122" s="686">
        <v>42125</v>
      </c>
      <c r="E122" s="678">
        <v>0</v>
      </c>
      <c r="F122" s="678">
        <v>15</v>
      </c>
      <c r="G122" s="685">
        <v>0.16770176302108489</v>
      </c>
      <c r="H122" s="684">
        <v>0</v>
      </c>
      <c r="I122" s="678">
        <v>0</v>
      </c>
      <c r="J122" s="678">
        <v>1</v>
      </c>
      <c r="K122" s="678">
        <v>1</v>
      </c>
      <c r="L122" s="683">
        <v>0</v>
      </c>
      <c r="M122" s="678">
        <v>12</v>
      </c>
      <c r="N122" s="678">
        <v>2005</v>
      </c>
      <c r="O122" s="682">
        <v>0.81750000000000012</v>
      </c>
      <c r="P122" s="680">
        <v>0.48635307337964795</v>
      </c>
      <c r="Q122" s="684">
        <v>2.5913944479205701E-2</v>
      </c>
      <c r="R122" s="684">
        <v>0.25775916622200501</v>
      </c>
      <c r="S122" s="680">
        <v>0</v>
      </c>
      <c r="T122" s="680">
        <v>0</v>
      </c>
      <c r="U122" s="680">
        <v>0</v>
      </c>
      <c r="V122" s="680">
        <v>0</v>
      </c>
      <c r="W122" s="680">
        <v>0</v>
      </c>
      <c r="X122" s="680">
        <v>0</v>
      </c>
      <c r="Y122" s="680">
        <v>0</v>
      </c>
      <c r="Z122" s="680">
        <v>0</v>
      </c>
      <c r="AA122" s="680">
        <v>0</v>
      </c>
      <c r="AB122" s="680">
        <v>0.83</v>
      </c>
      <c r="AC122" s="680">
        <v>0.83</v>
      </c>
      <c r="AD122" s="680">
        <v>0.83</v>
      </c>
      <c r="AE122" s="680">
        <v>0.83</v>
      </c>
      <c r="AF122" s="680">
        <v>0.83</v>
      </c>
      <c r="AG122" s="680">
        <v>0.83</v>
      </c>
      <c r="AH122" s="680">
        <v>0.83</v>
      </c>
      <c r="AI122" s="680">
        <v>0.83</v>
      </c>
      <c r="AJ122" s="680">
        <v>0.83</v>
      </c>
      <c r="AK122" s="680">
        <v>0.83</v>
      </c>
      <c r="AL122" s="680">
        <v>0.83</v>
      </c>
      <c r="AM122" s="680">
        <v>0.83</v>
      </c>
      <c r="AN122" s="680">
        <v>0.83</v>
      </c>
      <c r="AO122" s="680">
        <v>0.83</v>
      </c>
      <c r="AP122" s="680">
        <v>0.83</v>
      </c>
      <c r="AQ122" s="680">
        <v>0.83</v>
      </c>
      <c r="AR122" s="680">
        <v>0.83</v>
      </c>
      <c r="AS122" s="680">
        <v>0.83</v>
      </c>
      <c r="AT122" s="680">
        <v>0.83</v>
      </c>
      <c r="AU122" s="680">
        <v>0.83</v>
      </c>
      <c r="AV122" s="680">
        <v>0.83</v>
      </c>
      <c r="AW122" s="680"/>
      <c r="AX122" s="680">
        <v>0</v>
      </c>
      <c r="AY122" s="680">
        <v>0</v>
      </c>
      <c r="AZ122" s="680">
        <v>0</v>
      </c>
      <c r="BA122" s="680">
        <v>0</v>
      </c>
      <c r="BB122" s="680">
        <v>0</v>
      </c>
      <c r="BC122" s="680">
        <v>0</v>
      </c>
      <c r="BD122" s="680">
        <v>0</v>
      </c>
      <c r="BE122" s="680">
        <v>0</v>
      </c>
      <c r="BF122" s="680">
        <v>0</v>
      </c>
      <c r="BG122" s="680">
        <v>0.83</v>
      </c>
      <c r="BH122" s="680">
        <v>0.83</v>
      </c>
      <c r="BI122" s="680">
        <v>0.83</v>
      </c>
      <c r="BJ122" s="680">
        <v>0.83</v>
      </c>
      <c r="BK122" s="680">
        <v>0.83</v>
      </c>
      <c r="BL122" s="680">
        <v>0.83</v>
      </c>
      <c r="BM122" s="680">
        <v>0.83</v>
      </c>
      <c r="BN122" s="680">
        <v>0.83</v>
      </c>
      <c r="BO122" s="680">
        <v>0.83</v>
      </c>
      <c r="BP122" s="680">
        <v>0.83</v>
      </c>
      <c r="BQ122" s="680">
        <v>0.83</v>
      </c>
      <c r="BR122" s="680">
        <v>0.83</v>
      </c>
      <c r="BS122" s="680">
        <v>0.83</v>
      </c>
      <c r="BT122" s="680">
        <v>0.83</v>
      </c>
      <c r="BU122" s="680">
        <v>0.83</v>
      </c>
      <c r="BV122" s="680">
        <v>0.83</v>
      </c>
      <c r="BW122" s="680">
        <v>0.83</v>
      </c>
      <c r="BX122" s="680">
        <v>0.83</v>
      </c>
      <c r="BY122" s="680">
        <v>0.83</v>
      </c>
      <c r="BZ122" s="680">
        <v>0.83</v>
      </c>
      <c r="CA122" s="680">
        <v>0.83</v>
      </c>
      <c r="CB122" s="680"/>
      <c r="CC122" s="680">
        <v>0</v>
      </c>
      <c r="CD122" s="680">
        <v>0</v>
      </c>
      <c r="CE122" s="680">
        <v>0</v>
      </c>
      <c r="CF122" s="680">
        <v>0</v>
      </c>
      <c r="CG122" s="680">
        <v>0</v>
      </c>
      <c r="CH122" s="680">
        <v>0</v>
      </c>
      <c r="CI122" s="680">
        <v>0</v>
      </c>
      <c r="CJ122" s="680">
        <v>0</v>
      </c>
      <c r="CK122" s="680">
        <v>0</v>
      </c>
      <c r="CL122" s="680">
        <v>0.83</v>
      </c>
      <c r="CM122" s="680">
        <v>0.83</v>
      </c>
      <c r="CN122" s="680">
        <v>0.83</v>
      </c>
      <c r="CO122" s="680">
        <v>0.83</v>
      </c>
      <c r="CP122" s="680">
        <v>0.83</v>
      </c>
      <c r="CQ122" s="680">
        <v>0.83</v>
      </c>
      <c r="CR122" s="680">
        <v>0.83</v>
      </c>
      <c r="CS122" s="680">
        <v>0.83</v>
      </c>
      <c r="CT122" s="680">
        <v>0.83</v>
      </c>
      <c r="CU122" s="680">
        <v>0.83</v>
      </c>
      <c r="CV122" s="680">
        <v>0.83</v>
      </c>
      <c r="CW122" s="680">
        <v>0.83</v>
      </c>
      <c r="CX122" s="680">
        <v>0.83</v>
      </c>
      <c r="CY122" s="680">
        <v>0.83</v>
      </c>
      <c r="CZ122" s="680">
        <v>0.83</v>
      </c>
      <c r="DA122" s="680">
        <v>0.83</v>
      </c>
      <c r="DB122" s="680">
        <v>0.83</v>
      </c>
      <c r="DC122" s="680">
        <v>0.83</v>
      </c>
      <c r="DD122" s="680">
        <v>0.83</v>
      </c>
      <c r="DE122" s="680">
        <v>0.83</v>
      </c>
      <c r="DF122" s="680">
        <v>0.83</v>
      </c>
      <c r="DG122" s="680"/>
      <c r="DH122" s="679">
        <v>0</v>
      </c>
      <c r="DI122" s="679">
        <v>0</v>
      </c>
      <c r="DJ122" s="679">
        <v>0</v>
      </c>
      <c r="DK122" s="679">
        <v>0</v>
      </c>
      <c r="DL122" s="679">
        <v>0</v>
      </c>
      <c r="DM122" s="679">
        <v>0</v>
      </c>
      <c r="DN122" s="679">
        <v>0</v>
      </c>
      <c r="DO122" s="679">
        <v>0</v>
      </c>
      <c r="DP122" s="679">
        <v>0</v>
      </c>
      <c r="DQ122" s="679">
        <v>149818418.45665175</v>
      </c>
      <c r="DR122" s="679">
        <v>149818418.45665175</v>
      </c>
      <c r="DS122" s="679">
        <v>149818418.45665175</v>
      </c>
      <c r="DT122" s="679">
        <v>149818418.45665175</v>
      </c>
      <c r="DU122" s="679">
        <v>149818418.45665175</v>
      </c>
      <c r="DV122" s="679">
        <v>149818418.45665175</v>
      </c>
      <c r="DW122" s="679">
        <v>149818418.45665175</v>
      </c>
      <c r="DX122" s="679">
        <v>149818418.45665199</v>
      </c>
      <c r="DY122" s="679">
        <v>149818418.45665199</v>
      </c>
      <c r="DZ122" s="679">
        <v>149818418.45665199</v>
      </c>
      <c r="EA122" s="679">
        <v>149818418.45665199</v>
      </c>
      <c r="EB122" s="679">
        <v>149818418.45665199</v>
      </c>
      <c r="EC122" s="679">
        <v>149818418.45665199</v>
      </c>
      <c r="ED122" s="679">
        <v>149818418.45665199</v>
      </c>
      <c r="EE122" s="679">
        <v>149818418.45665199</v>
      </c>
      <c r="EF122" s="679">
        <v>149818418.45665199</v>
      </c>
      <c r="EG122" s="679">
        <v>149818418.45665199</v>
      </c>
      <c r="EH122" s="679">
        <v>149818418.45665199</v>
      </c>
      <c r="EI122" s="679">
        <v>149818418.45665199</v>
      </c>
      <c r="EJ122" s="679">
        <v>149818418.45665199</v>
      </c>
      <c r="EK122" s="679">
        <v>149818418.45665199</v>
      </c>
      <c r="EL122" s="680"/>
      <c r="EM122" s="679">
        <v>0</v>
      </c>
      <c r="EN122" s="679">
        <v>0</v>
      </c>
      <c r="EO122" s="679">
        <v>0</v>
      </c>
      <c r="EP122" s="679">
        <v>0</v>
      </c>
      <c r="EQ122" s="679">
        <v>0</v>
      </c>
      <c r="ER122" s="679">
        <v>0</v>
      </c>
      <c r="ES122" s="679">
        <v>0</v>
      </c>
      <c r="ET122" s="679">
        <v>0</v>
      </c>
      <c r="EU122" s="679">
        <v>0</v>
      </c>
      <c r="EV122" s="679">
        <v>0</v>
      </c>
      <c r="EW122" s="679">
        <v>0</v>
      </c>
      <c r="EX122" s="679">
        <v>0</v>
      </c>
      <c r="EY122" s="679">
        <v>0</v>
      </c>
      <c r="EZ122" s="679">
        <v>0</v>
      </c>
      <c r="FA122" s="679">
        <v>0</v>
      </c>
      <c r="FB122" s="679">
        <v>0</v>
      </c>
      <c r="FC122" s="679">
        <v>0</v>
      </c>
      <c r="FD122" s="679">
        <v>0</v>
      </c>
      <c r="FE122" s="679">
        <v>0</v>
      </c>
      <c r="FF122" s="679">
        <v>0</v>
      </c>
      <c r="FG122" s="679">
        <v>0</v>
      </c>
      <c r="FH122" s="679">
        <v>0</v>
      </c>
      <c r="FI122" s="679">
        <v>0</v>
      </c>
      <c r="FJ122" s="679">
        <v>0</v>
      </c>
      <c r="FK122" s="679">
        <v>0</v>
      </c>
      <c r="FL122" s="679">
        <v>0</v>
      </c>
      <c r="FM122" s="679">
        <v>0</v>
      </c>
      <c r="FN122" s="679">
        <v>0</v>
      </c>
      <c r="FO122" s="679">
        <v>0</v>
      </c>
      <c r="FP122" s="679">
        <v>0</v>
      </c>
    </row>
    <row r="123" spans="1:172" x14ac:dyDescent="0.2">
      <c r="A123" s="678">
        <v>120</v>
      </c>
      <c r="B123" s="678" t="s">
        <v>464</v>
      </c>
      <c r="C123" s="678" t="s">
        <v>465</v>
      </c>
      <c r="D123" s="686">
        <v>42125</v>
      </c>
      <c r="E123" s="678">
        <v>0</v>
      </c>
      <c r="F123" s="678">
        <v>15</v>
      </c>
      <c r="G123" s="685">
        <v>8.5147199999999978E-2</v>
      </c>
      <c r="H123" s="684">
        <v>8.5499999999999995E-6</v>
      </c>
      <c r="I123" s="678">
        <v>0</v>
      </c>
      <c r="J123" s="678">
        <v>1.1000000000000001</v>
      </c>
      <c r="K123" s="678">
        <v>1.32</v>
      </c>
      <c r="L123" s="683">
        <v>-4.1000000000000003E-3</v>
      </c>
      <c r="M123" s="678">
        <v>12</v>
      </c>
      <c r="N123" s="678">
        <v>2005</v>
      </c>
      <c r="O123" s="682">
        <v>0.84</v>
      </c>
      <c r="P123" s="680">
        <v>0.48635307337964795</v>
      </c>
      <c r="Q123" s="684">
        <v>2.5913944479205701E-2</v>
      </c>
      <c r="R123" s="684">
        <v>0.25775916622200501</v>
      </c>
      <c r="S123" s="680">
        <v>0</v>
      </c>
      <c r="T123" s="680">
        <v>0</v>
      </c>
      <c r="U123" s="680">
        <v>0</v>
      </c>
      <c r="V123" s="680">
        <v>0</v>
      </c>
      <c r="W123" s="680">
        <v>0</v>
      </c>
      <c r="X123" s="680">
        <v>0</v>
      </c>
      <c r="Y123" s="680">
        <v>0</v>
      </c>
      <c r="Z123" s="680">
        <v>0</v>
      </c>
      <c r="AA123" s="680">
        <v>0</v>
      </c>
      <c r="AB123" s="680">
        <v>0.83</v>
      </c>
      <c r="AC123" s="680">
        <v>0.83</v>
      </c>
      <c r="AD123" s="680">
        <v>0.83</v>
      </c>
      <c r="AE123" s="680">
        <v>0.83</v>
      </c>
      <c r="AF123" s="680">
        <v>0.83</v>
      </c>
      <c r="AG123" s="680">
        <v>0.83</v>
      </c>
      <c r="AH123" s="680">
        <v>0.83</v>
      </c>
      <c r="AI123" s="680">
        <v>0.83</v>
      </c>
      <c r="AJ123" s="680">
        <v>0.83</v>
      </c>
      <c r="AK123" s="680">
        <v>0.83</v>
      </c>
      <c r="AL123" s="680">
        <v>0.83</v>
      </c>
      <c r="AM123" s="680">
        <v>0.83</v>
      </c>
      <c r="AN123" s="680">
        <v>0.83</v>
      </c>
      <c r="AO123" s="680">
        <v>0.83</v>
      </c>
      <c r="AP123" s="680">
        <v>0.83</v>
      </c>
      <c r="AQ123" s="680">
        <v>0.83</v>
      </c>
      <c r="AR123" s="680">
        <v>0.83</v>
      </c>
      <c r="AS123" s="680">
        <v>0.83</v>
      </c>
      <c r="AT123" s="680">
        <v>0.83</v>
      </c>
      <c r="AU123" s="680">
        <v>0.83</v>
      </c>
      <c r="AV123" s="680">
        <v>0.83</v>
      </c>
      <c r="AW123" s="680"/>
      <c r="AX123" s="680">
        <v>0</v>
      </c>
      <c r="AY123" s="680">
        <v>0</v>
      </c>
      <c r="AZ123" s="680">
        <v>0</v>
      </c>
      <c r="BA123" s="680">
        <v>0</v>
      </c>
      <c r="BB123" s="680">
        <v>0</v>
      </c>
      <c r="BC123" s="680">
        <v>0</v>
      </c>
      <c r="BD123" s="680">
        <v>0</v>
      </c>
      <c r="BE123" s="680">
        <v>0</v>
      </c>
      <c r="BF123" s="680">
        <v>0</v>
      </c>
      <c r="BG123" s="680">
        <v>0.83</v>
      </c>
      <c r="BH123" s="680">
        <v>0.83</v>
      </c>
      <c r="BI123" s="680">
        <v>0.83</v>
      </c>
      <c r="BJ123" s="680">
        <v>0.83</v>
      </c>
      <c r="BK123" s="680">
        <v>0.83</v>
      </c>
      <c r="BL123" s="680">
        <v>0.83</v>
      </c>
      <c r="BM123" s="680">
        <v>0.83</v>
      </c>
      <c r="BN123" s="680">
        <v>0.83</v>
      </c>
      <c r="BO123" s="680">
        <v>0.83</v>
      </c>
      <c r="BP123" s="680">
        <v>0.83</v>
      </c>
      <c r="BQ123" s="680">
        <v>0.83</v>
      </c>
      <c r="BR123" s="680">
        <v>0.83</v>
      </c>
      <c r="BS123" s="680">
        <v>0.83</v>
      </c>
      <c r="BT123" s="680">
        <v>0.83</v>
      </c>
      <c r="BU123" s="680">
        <v>0.83</v>
      </c>
      <c r="BV123" s="680">
        <v>0.83</v>
      </c>
      <c r="BW123" s="680">
        <v>0.83</v>
      </c>
      <c r="BX123" s="680">
        <v>0.83</v>
      </c>
      <c r="BY123" s="680">
        <v>0.83</v>
      </c>
      <c r="BZ123" s="680">
        <v>0.83</v>
      </c>
      <c r="CA123" s="680">
        <v>0.83</v>
      </c>
      <c r="CB123" s="680"/>
      <c r="CC123" s="680">
        <v>0</v>
      </c>
      <c r="CD123" s="680">
        <v>0</v>
      </c>
      <c r="CE123" s="680">
        <v>0</v>
      </c>
      <c r="CF123" s="680">
        <v>0</v>
      </c>
      <c r="CG123" s="680">
        <v>0</v>
      </c>
      <c r="CH123" s="680">
        <v>0</v>
      </c>
      <c r="CI123" s="680">
        <v>0</v>
      </c>
      <c r="CJ123" s="680">
        <v>0</v>
      </c>
      <c r="CK123" s="680">
        <v>0</v>
      </c>
      <c r="CL123" s="680">
        <v>0.83</v>
      </c>
      <c r="CM123" s="680">
        <v>0.83</v>
      </c>
      <c r="CN123" s="680">
        <v>0.83</v>
      </c>
      <c r="CO123" s="680">
        <v>0.83</v>
      </c>
      <c r="CP123" s="680">
        <v>0.83</v>
      </c>
      <c r="CQ123" s="680">
        <v>0.83</v>
      </c>
      <c r="CR123" s="680">
        <v>0.83</v>
      </c>
      <c r="CS123" s="680">
        <v>0.83</v>
      </c>
      <c r="CT123" s="680">
        <v>0.83</v>
      </c>
      <c r="CU123" s="680">
        <v>0.83</v>
      </c>
      <c r="CV123" s="680">
        <v>0.83</v>
      </c>
      <c r="CW123" s="680">
        <v>0.83</v>
      </c>
      <c r="CX123" s="680">
        <v>0.83</v>
      </c>
      <c r="CY123" s="680">
        <v>0.83</v>
      </c>
      <c r="CZ123" s="680">
        <v>0.83</v>
      </c>
      <c r="DA123" s="680">
        <v>0.83</v>
      </c>
      <c r="DB123" s="680">
        <v>0.83</v>
      </c>
      <c r="DC123" s="680">
        <v>0.83</v>
      </c>
      <c r="DD123" s="680">
        <v>0.83</v>
      </c>
      <c r="DE123" s="680">
        <v>0.83</v>
      </c>
      <c r="DF123" s="680">
        <v>0.83</v>
      </c>
      <c r="DG123" s="680"/>
      <c r="DH123" s="679">
        <v>0</v>
      </c>
      <c r="DI123" s="679">
        <v>0</v>
      </c>
      <c r="DJ123" s="679">
        <v>0</v>
      </c>
      <c r="DK123" s="679">
        <v>0</v>
      </c>
      <c r="DL123" s="679">
        <v>0</v>
      </c>
      <c r="DM123" s="679">
        <v>0</v>
      </c>
      <c r="DN123" s="679">
        <v>0</v>
      </c>
      <c r="DO123" s="679">
        <v>0</v>
      </c>
      <c r="DP123" s="679">
        <v>0</v>
      </c>
      <c r="DQ123" s="679">
        <v>58000000</v>
      </c>
      <c r="DR123" s="679">
        <v>58000000</v>
      </c>
      <c r="DS123" s="679">
        <v>58000000</v>
      </c>
      <c r="DT123" s="679">
        <v>58000000</v>
      </c>
      <c r="DU123" s="679">
        <v>58000000</v>
      </c>
      <c r="DV123" s="679">
        <v>58000000</v>
      </c>
      <c r="DW123" s="679">
        <v>58000000</v>
      </c>
      <c r="DX123" s="679">
        <v>58000000</v>
      </c>
      <c r="DY123" s="679">
        <v>58000000</v>
      </c>
      <c r="DZ123" s="679">
        <v>58000000</v>
      </c>
      <c r="EA123" s="679">
        <v>58000000</v>
      </c>
      <c r="EB123" s="679">
        <v>58000000</v>
      </c>
      <c r="EC123" s="679">
        <v>58000000</v>
      </c>
      <c r="ED123" s="679">
        <v>58000000</v>
      </c>
      <c r="EE123" s="679">
        <v>58000000</v>
      </c>
      <c r="EF123" s="679">
        <v>58000000</v>
      </c>
      <c r="EG123" s="679">
        <v>58000000</v>
      </c>
      <c r="EH123" s="679">
        <v>58000000</v>
      </c>
      <c r="EI123" s="679">
        <v>58000000</v>
      </c>
      <c r="EJ123" s="679">
        <v>58000000</v>
      </c>
      <c r="EK123" s="679">
        <v>58000000</v>
      </c>
      <c r="EL123" s="680"/>
      <c r="EM123" s="679">
        <v>0</v>
      </c>
      <c r="EN123" s="679">
        <v>0</v>
      </c>
      <c r="EO123" s="679">
        <v>0</v>
      </c>
      <c r="EP123" s="679">
        <v>0</v>
      </c>
      <c r="EQ123" s="679">
        <v>0</v>
      </c>
      <c r="ER123" s="679">
        <v>0</v>
      </c>
      <c r="ES123" s="679">
        <v>0</v>
      </c>
      <c r="ET123" s="679">
        <v>0</v>
      </c>
      <c r="EU123" s="679">
        <v>0</v>
      </c>
      <c r="EV123" s="679">
        <v>0</v>
      </c>
      <c r="EW123" s="679">
        <v>0</v>
      </c>
      <c r="EX123" s="679">
        <v>0</v>
      </c>
      <c r="EY123" s="679">
        <v>0</v>
      </c>
      <c r="EZ123" s="679">
        <v>0</v>
      </c>
      <c r="FA123" s="679">
        <v>0</v>
      </c>
      <c r="FB123" s="679">
        <v>0</v>
      </c>
      <c r="FC123" s="679">
        <v>0</v>
      </c>
      <c r="FD123" s="679">
        <v>0</v>
      </c>
      <c r="FE123" s="679">
        <v>0</v>
      </c>
      <c r="FF123" s="679">
        <v>0</v>
      </c>
      <c r="FG123" s="679">
        <v>0</v>
      </c>
      <c r="FH123" s="679">
        <v>0</v>
      </c>
      <c r="FI123" s="679">
        <v>0</v>
      </c>
      <c r="FJ123" s="679">
        <v>0</v>
      </c>
      <c r="FK123" s="679">
        <v>0</v>
      </c>
      <c r="FL123" s="679">
        <v>0</v>
      </c>
      <c r="FM123" s="679">
        <v>0</v>
      </c>
      <c r="FN123" s="679">
        <v>0</v>
      </c>
      <c r="FO123" s="679">
        <v>0</v>
      </c>
      <c r="FP123" s="679">
        <v>0</v>
      </c>
    </row>
    <row r="124" spans="1:172" x14ac:dyDescent="0.2">
      <c r="A124" s="678">
        <v>121</v>
      </c>
      <c r="B124" s="678" t="s">
        <v>466</v>
      </c>
      <c r="C124" s="678" t="s">
        <v>467</v>
      </c>
      <c r="D124" s="686">
        <v>42125</v>
      </c>
      <c r="E124" s="678">
        <v>0</v>
      </c>
      <c r="F124" s="678">
        <v>15</v>
      </c>
      <c r="G124" s="685">
        <v>8.5147199999999978E-2</v>
      </c>
      <c r="H124" s="684">
        <v>8.5499999999999995E-6</v>
      </c>
      <c r="I124" s="678">
        <v>0</v>
      </c>
      <c r="J124" s="678">
        <v>1.1000000000000001</v>
      </c>
      <c r="K124" s="678">
        <v>1.32</v>
      </c>
      <c r="L124" s="683">
        <v>-4.1000000000000003E-3</v>
      </c>
      <c r="M124" s="678">
        <v>12</v>
      </c>
      <c r="N124" s="678">
        <v>2005</v>
      </c>
      <c r="O124" s="682">
        <v>0.84</v>
      </c>
      <c r="P124" s="680">
        <v>0.48635307337964795</v>
      </c>
      <c r="Q124" s="684">
        <v>2.5913944479205701E-2</v>
      </c>
      <c r="R124" s="684">
        <v>0.25775916622200501</v>
      </c>
      <c r="S124" s="680">
        <v>0</v>
      </c>
      <c r="T124" s="680">
        <v>0</v>
      </c>
      <c r="U124" s="680">
        <v>0</v>
      </c>
      <c r="V124" s="680">
        <v>0</v>
      </c>
      <c r="W124" s="680">
        <v>0</v>
      </c>
      <c r="X124" s="680">
        <v>0</v>
      </c>
      <c r="Y124" s="680">
        <v>0</v>
      </c>
      <c r="Z124" s="680">
        <v>0</v>
      </c>
      <c r="AA124" s="680">
        <v>0</v>
      </c>
      <c r="AB124" s="680">
        <v>0.83</v>
      </c>
      <c r="AC124" s="680">
        <v>0.83</v>
      </c>
      <c r="AD124" s="680">
        <v>0.83</v>
      </c>
      <c r="AE124" s="680">
        <v>0.83</v>
      </c>
      <c r="AF124" s="680">
        <v>0.83</v>
      </c>
      <c r="AG124" s="680">
        <v>0.83</v>
      </c>
      <c r="AH124" s="680">
        <v>0.83</v>
      </c>
      <c r="AI124" s="680">
        <v>0.83</v>
      </c>
      <c r="AJ124" s="680">
        <v>0.83</v>
      </c>
      <c r="AK124" s="680">
        <v>0.83</v>
      </c>
      <c r="AL124" s="680">
        <v>0.83</v>
      </c>
      <c r="AM124" s="680">
        <v>0.83</v>
      </c>
      <c r="AN124" s="680">
        <v>0.83</v>
      </c>
      <c r="AO124" s="680">
        <v>0.83</v>
      </c>
      <c r="AP124" s="680">
        <v>0.83</v>
      </c>
      <c r="AQ124" s="680">
        <v>0.83</v>
      </c>
      <c r="AR124" s="680">
        <v>0.83</v>
      </c>
      <c r="AS124" s="680">
        <v>0.83</v>
      </c>
      <c r="AT124" s="680">
        <v>0.83</v>
      </c>
      <c r="AU124" s="680">
        <v>0.83</v>
      </c>
      <c r="AV124" s="680">
        <v>0.83</v>
      </c>
      <c r="AW124" s="680"/>
      <c r="AX124" s="680">
        <v>0</v>
      </c>
      <c r="AY124" s="680">
        <v>0</v>
      </c>
      <c r="AZ124" s="680">
        <v>0</v>
      </c>
      <c r="BA124" s="680">
        <v>0</v>
      </c>
      <c r="BB124" s="680">
        <v>0</v>
      </c>
      <c r="BC124" s="680">
        <v>0</v>
      </c>
      <c r="BD124" s="680">
        <v>0</v>
      </c>
      <c r="BE124" s="680">
        <v>0</v>
      </c>
      <c r="BF124" s="680">
        <v>0</v>
      </c>
      <c r="BG124" s="680">
        <v>0.83</v>
      </c>
      <c r="BH124" s="680">
        <v>0.83</v>
      </c>
      <c r="BI124" s="680">
        <v>0.83</v>
      </c>
      <c r="BJ124" s="680">
        <v>0.83</v>
      </c>
      <c r="BK124" s="680">
        <v>0.83</v>
      </c>
      <c r="BL124" s="680">
        <v>0.83</v>
      </c>
      <c r="BM124" s="680">
        <v>0.83</v>
      </c>
      <c r="BN124" s="680">
        <v>0.83</v>
      </c>
      <c r="BO124" s="680">
        <v>0.83</v>
      </c>
      <c r="BP124" s="680">
        <v>0.83</v>
      </c>
      <c r="BQ124" s="680">
        <v>0.83</v>
      </c>
      <c r="BR124" s="680">
        <v>0.83</v>
      </c>
      <c r="BS124" s="680">
        <v>0.83</v>
      </c>
      <c r="BT124" s="680">
        <v>0.83</v>
      </c>
      <c r="BU124" s="680">
        <v>0.83</v>
      </c>
      <c r="BV124" s="680">
        <v>0.83</v>
      </c>
      <c r="BW124" s="680">
        <v>0.83</v>
      </c>
      <c r="BX124" s="680">
        <v>0.83</v>
      </c>
      <c r="BY124" s="680">
        <v>0.83</v>
      </c>
      <c r="BZ124" s="680">
        <v>0.83</v>
      </c>
      <c r="CA124" s="680">
        <v>0.83</v>
      </c>
      <c r="CB124" s="680"/>
      <c r="CC124" s="680">
        <v>0</v>
      </c>
      <c r="CD124" s="680">
        <v>0</v>
      </c>
      <c r="CE124" s="680">
        <v>0</v>
      </c>
      <c r="CF124" s="680">
        <v>0</v>
      </c>
      <c r="CG124" s="680">
        <v>0</v>
      </c>
      <c r="CH124" s="680">
        <v>0</v>
      </c>
      <c r="CI124" s="680">
        <v>0</v>
      </c>
      <c r="CJ124" s="680">
        <v>0</v>
      </c>
      <c r="CK124" s="680">
        <v>0</v>
      </c>
      <c r="CL124" s="680">
        <v>0.83</v>
      </c>
      <c r="CM124" s="680">
        <v>0.83</v>
      </c>
      <c r="CN124" s="680">
        <v>0.83</v>
      </c>
      <c r="CO124" s="680">
        <v>0.83</v>
      </c>
      <c r="CP124" s="680">
        <v>0.83</v>
      </c>
      <c r="CQ124" s="680">
        <v>0.83</v>
      </c>
      <c r="CR124" s="680">
        <v>0.83</v>
      </c>
      <c r="CS124" s="680">
        <v>0.83</v>
      </c>
      <c r="CT124" s="680">
        <v>0.83</v>
      </c>
      <c r="CU124" s="680">
        <v>0.83</v>
      </c>
      <c r="CV124" s="680">
        <v>0.83</v>
      </c>
      <c r="CW124" s="680">
        <v>0.83</v>
      </c>
      <c r="CX124" s="680">
        <v>0.83</v>
      </c>
      <c r="CY124" s="680">
        <v>0.83</v>
      </c>
      <c r="CZ124" s="680">
        <v>0.83</v>
      </c>
      <c r="DA124" s="680">
        <v>0.83</v>
      </c>
      <c r="DB124" s="680">
        <v>0.83</v>
      </c>
      <c r="DC124" s="680">
        <v>0.83</v>
      </c>
      <c r="DD124" s="680">
        <v>0.83</v>
      </c>
      <c r="DE124" s="680">
        <v>0.83</v>
      </c>
      <c r="DF124" s="680">
        <v>0.83</v>
      </c>
      <c r="DG124" s="680"/>
      <c r="DH124" s="679">
        <v>0</v>
      </c>
      <c r="DI124" s="679">
        <v>0</v>
      </c>
      <c r="DJ124" s="679">
        <v>0</v>
      </c>
      <c r="DK124" s="679">
        <v>0</v>
      </c>
      <c r="DL124" s="679">
        <v>0</v>
      </c>
      <c r="DM124" s="679">
        <v>0</v>
      </c>
      <c r="DN124" s="679">
        <v>0</v>
      </c>
      <c r="DO124" s="679">
        <v>0</v>
      </c>
      <c r="DP124" s="679">
        <v>0</v>
      </c>
      <c r="DQ124" s="679">
        <v>9098190.8311028741</v>
      </c>
      <c r="DR124" s="679">
        <v>9098190.8311028741</v>
      </c>
      <c r="DS124" s="679">
        <v>9098190.8311028741</v>
      </c>
      <c r="DT124" s="679">
        <v>9098190.8311028741</v>
      </c>
      <c r="DU124" s="679">
        <v>9098190.8311028741</v>
      </c>
      <c r="DV124" s="679">
        <v>9098190.8311028741</v>
      </c>
      <c r="DW124" s="679">
        <v>9098190.8311028741</v>
      </c>
      <c r="DX124" s="679">
        <v>9098190.8311028704</v>
      </c>
      <c r="DY124" s="679">
        <v>9098190.8311028704</v>
      </c>
      <c r="DZ124" s="679">
        <v>9098190.8311028704</v>
      </c>
      <c r="EA124" s="679">
        <v>9098190.8311028704</v>
      </c>
      <c r="EB124" s="679">
        <v>9098190.8311028704</v>
      </c>
      <c r="EC124" s="679">
        <v>9098190.8311028704</v>
      </c>
      <c r="ED124" s="679">
        <v>9098190.8311028704</v>
      </c>
      <c r="EE124" s="679">
        <v>9098190.8311028704</v>
      </c>
      <c r="EF124" s="679">
        <v>9098190.8311028704</v>
      </c>
      <c r="EG124" s="679">
        <v>9098190.8311028704</v>
      </c>
      <c r="EH124" s="679">
        <v>9098190.8311028704</v>
      </c>
      <c r="EI124" s="679">
        <v>9098190.8311028704</v>
      </c>
      <c r="EJ124" s="679">
        <v>9098190.8311028704</v>
      </c>
      <c r="EK124" s="679">
        <v>9098190.8311028704</v>
      </c>
      <c r="EL124" s="680"/>
      <c r="EM124" s="679">
        <v>0</v>
      </c>
      <c r="EN124" s="679">
        <v>0</v>
      </c>
      <c r="EO124" s="679">
        <v>0</v>
      </c>
      <c r="EP124" s="679">
        <v>0</v>
      </c>
      <c r="EQ124" s="679">
        <v>0</v>
      </c>
      <c r="ER124" s="679">
        <v>0</v>
      </c>
      <c r="ES124" s="679">
        <v>0</v>
      </c>
      <c r="ET124" s="679">
        <v>0</v>
      </c>
      <c r="EU124" s="679">
        <v>0</v>
      </c>
      <c r="EV124" s="679">
        <v>0</v>
      </c>
      <c r="EW124" s="679">
        <v>0</v>
      </c>
      <c r="EX124" s="679">
        <v>0</v>
      </c>
      <c r="EY124" s="679">
        <v>0</v>
      </c>
      <c r="EZ124" s="679">
        <v>0</v>
      </c>
      <c r="FA124" s="679">
        <v>0</v>
      </c>
      <c r="FB124" s="679">
        <v>0</v>
      </c>
      <c r="FC124" s="679">
        <v>0</v>
      </c>
      <c r="FD124" s="679">
        <v>0</v>
      </c>
      <c r="FE124" s="679">
        <v>0</v>
      </c>
      <c r="FF124" s="679">
        <v>0</v>
      </c>
      <c r="FG124" s="679">
        <v>0</v>
      </c>
      <c r="FH124" s="679">
        <v>0</v>
      </c>
      <c r="FI124" s="679">
        <v>0</v>
      </c>
      <c r="FJ124" s="679">
        <v>0</v>
      </c>
      <c r="FK124" s="679">
        <v>0</v>
      </c>
      <c r="FL124" s="679">
        <v>0</v>
      </c>
      <c r="FM124" s="679">
        <v>0</v>
      </c>
      <c r="FN124" s="679">
        <v>0</v>
      </c>
      <c r="FO124" s="679">
        <v>0</v>
      </c>
      <c r="FP124" s="679">
        <v>0</v>
      </c>
    </row>
    <row r="125" spans="1:172" x14ac:dyDescent="0.2">
      <c r="A125" s="678">
        <v>122</v>
      </c>
      <c r="B125" s="678" t="s">
        <v>468</v>
      </c>
      <c r="C125" s="678" t="s">
        <v>469</v>
      </c>
      <c r="D125" s="686">
        <v>42125</v>
      </c>
      <c r="E125" s="678">
        <v>0</v>
      </c>
      <c r="F125" s="678">
        <v>15</v>
      </c>
      <c r="G125" s="685">
        <v>0.80890725433941313</v>
      </c>
      <c r="H125" s="684">
        <v>7.7002224542297007E-5</v>
      </c>
      <c r="I125" s="678">
        <v>0</v>
      </c>
      <c r="J125" s="678">
        <v>1.1000000000000001</v>
      </c>
      <c r="K125" s="678">
        <v>1.32</v>
      </c>
      <c r="L125" s="683">
        <v>-4.1000000000000003E-3</v>
      </c>
      <c r="M125" s="678">
        <v>12</v>
      </c>
      <c r="N125" s="678">
        <v>2005</v>
      </c>
      <c r="O125" s="682">
        <v>0.84</v>
      </c>
      <c r="P125" s="680">
        <v>0.48635307337964795</v>
      </c>
      <c r="Q125" s="684">
        <v>2.5913944479205701E-2</v>
      </c>
      <c r="R125" s="684">
        <v>0.25775916622200501</v>
      </c>
      <c r="S125" s="680">
        <v>0</v>
      </c>
      <c r="T125" s="680">
        <v>0</v>
      </c>
      <c r="U125" s="680">
        <v>0</v>
      </c>
      <c r="V125" s="680">
        <v>0</v>
      </c>
      <c r="W125" s="680">
        <v>0</v>
      </c>
      <c r="X125" s="680">
        <v>0</v>
      </c>
      <c r="Y125" s="680">
        <v>0</v>
      </c>
      <c r="Z125" s="680">
        <v>0</v>
      </c>
      <c r="AA125" s="680">
        <v>0</v>
      </c>
      <c r="AB125" s="680">
        <v>0.83</v>
      </c>
      <c r="AC125" s="680">
        <v>0.83</v>
      </c>
      <c r="AD125" s="680">
        <v>0.83</v>
      </c>
      <c r="AE125" s="680">
        <v>0.83</v>
      </c>
      <c r="AF125" s="680">
        <v>0.83</v>
      </c>
      <c r="AG125" s="680">
        <v>0.83</v>
      </c>
      <c r="AH125" s="680">
        <v>0.83</v>
      </c>
      <c r="AI125" s="680">
        <v>0.83</v>
      </c>
      <c r="AJ125" s="680">
        <v>0.83</v>
      </c>
      <c r="AK125" s="680">
        <v>0.83</v>
      </c>
      <c r="AL125" s="680">
        <v>0.83</v>
      </c>
      <c r="AM125" s="680">
        <v>0.83</v>
      </c>
      <c r="AN125" s="680">
        <v>0.83</v>
      </c>
      <c r="AO125" s="680">
        <v>0.83</v>
      </c>
      <c r="AP125" s="680">
        <v>0.83</v>
      </c>
      <c r="AQ125" s="680">
        <v>0.83</v>
      </c>
      <c r="AR125" s="680">
        <v>0.83</v>
      </c>
      <c r="AS125" s="680">
        <v>0.83</v>
      </c>
      <c r="AT125" s="680">
        <v>0.83</v>
      </c>
      <c r="AU125" s="680">
        <v>0.83</v>
      </c>
      <c r="AV125" s="680">
        <v>0.83</v>
      </c>
      <c r="AW125" s="680"/>
      <c r="AX125" s="680">
        <v>0</v>
      </c>
      <c r="AY125" s="680">
        <v>0</v>
      </c>
      <c r="AZ125" s="680">
        <v>0</v>
      </c>
      <c r="BA125" s="680">
        <v>0</v>
      </c>
      <c r="BB125" s="680">
        <v>0</v>
      </c>
      <c r="BC125" s="680">
        <v>0</v>
      </c>
      <c r="BD125" s="680">
        <v>0</v>
      </c>
      <c r="BE125" s="680">
        <v>0</v>
      </c>
      <c r="BF125" s="680">
        <v>0</v>
      </c>
      <c r="BG125" s="680">
        <v>0.83</v>
      </c>
      <c r="BH125" s="680">
        <v>0.83</v>
      </c>
      <c r="BI125" s="680">
        <v>0.83</v>
      </c>
      <c r="BJ125" s="680">
        <v>0.83</v>
      </c>
      <c r="BK125" s="680">
        <v>0.83</v>
      </c>
      <c r="BL125" s="680">
        <v>0.83</v>
      </c>
      <c r="BM125" s="680">
        <v>0.83</v>
      </c>
      <c r="BN125" s="680">
        <v>0.83</v>
      </c>
      <c r="BO125" s="680">
        <v>0.83</v>
      </c>
      <c r="BP125" s="680">
        <v>0.83</v>
      </c>
      <c r="BQ125" s="680">
        <v>0.83</v>
      </c>
      <c r="BR125" s="680">
        <v>0.83</v>
      </c>
      <c r="BS125" s="680">
        <v>0.83</v>
      </c>
      <c r="BT125" s="680">
        <v>0.83</v>
      </c>
      <c r="BU125" s="680">
        <v>0.83</v>
      </c>
      <c r="BV125" s="680">
        <v>0.83</v>
      </c>
      <c r="BW125" s="680">
        <v>0.83</v>
      </c>
      <c r="BX125" s="680">
        <v>0.83</v>
      </c>
      <c r="BY125" s="680">
        <v>0.83</v>
      </c>
      <c r="BZ125" s="680">
        <v>0.83</v>
      </c>
      <c r="CA125" s="680">
        <v>0.83</v>
      </c>
      <c r="CB125" s="680"/>
      <c r="CC125" s="680">
        <v>0</v>
      </c>
      <c r="CD125" s="680">
        <v>0</v>
      </c>
      <c r="CE125" s="680">
        <v>0</v>
      </c>
      <c r="CF125" s="680">
        <v>0</v>
      </c>
      <c r="CG125" s="680">
        <v>0</v>
      </c>
      <c r="CH125" s="680">
        <v>0</v>
      </c>
      <c r="CI125" s="680">
        <v>0</v>
      </c>
      <c r="CJ125" s="680">
        <v>0</v>
      </c>
      <c r="CK125" s="680">
        <v>0</v>
      </c>
      <c r="CL125" s="680">
        <v>0.83</v>
      </c>
      <c r="CM125" s="680">
        <v>0.83</v>
      </c>
      <c r="CN125" s="680">
        <v>0.83</v>
      </c>
      <c r="CO125" s="680">
        <v>0.83</v>
      </c>
      <c r="CP125" s="680">
        <v>0.83</v>
      </c>
      <c r="CQ125" s="680">
        <v>0.83</v>
      </c>
      <c r="CR125" s="680">
        <v>0.83</v>
      </c>
      <c r="CS125" s="680">
        <v>0.83</v>
      </c>
      <c r="CT125" s="680">
        <v>0.83</v>
      </c>
      <c r="CU125" s="680">
        <v>0.83</v>
      </c>
      <c r="CV125" s="680">
        <v>0.83</v>
      </c>
      <c r="CW125" s="680">
        <v>0.83</v>
      </c>
      <c r="CX125" s="680">
        <v>0.83</v>
      </c>
      <c r="CY125" s="680">
        <v>0.83</v>
      </c>
      <c r="CZ125" s="680">
        <v>0.83</v>
      </c>
      <c r="DA125" s="680">
        <v>0.83</v>
      </c>
      <c r="DB125" s="680">
        <v>0.83</v>
      </c>
      <c r="DC125" s="680">
        <v>0.83</v>
      </c>
      <c r="DD125" s="680">
        <v>0.83</v>
      </c>
      <c r="DE125" s="680">
        <v>0.83</v>
      </c>
      <c r="DF125" s="680">
        <v>0.83</v>
      </c>
      <c r="DG125" s="680"/>
      <c r="DH125" s="679">
        <v>0</v>
      </c>
      <c r="DI125" s="679">
        <v>0</v>
      </c>
      <c r="DJ125" s="679">
        <v>0</v>
      </c>
      <c r="DK125" s="679">
        <v>0</v>
      </c>
      <c r="DL125" s="679">
        <v>0</v>
      </c>
      <c r="DM125" s="679">
        <v>0</v>
      </c>
      <c r="DN125" s="679">
        <v>0</v>
      </c>
      <c r="DO125" s="679">
        <v>0</v>
      </c>
      <c r="DP125" s="679">
        <v>0</v>
      </c>
      <c r="DQ125" s="679">
        <v>33868561.962623544</v>
      </c>
      <c r="DR125" s="679">
        <v>33868561.962623544</v>
      </c>
      <c r="DS125" s="679">
        <v>33868561.962623544</v>
      </c>
      <c r="DT125" s="679">
        <v>33868561.962623544</v>
      </c>
      <c r="DU125" s="679">
        <v>33868561.962623544</v>
      </c>
      <c r="DV125" s="679">
        <v>33868561.962623544</v>
      </c>
      <c r="DW125" s="679">
        <v>33868561.962623544</v>
      </c>
      <c r="DX125" s="679">
        <v>33868561.962623499</v>
      </c>
      <c r="DY125" s="679">
        <v>33868561.962623499</v>
      </c>
      <c r="DZ125" s="679">
        <v>33868561.962623499</v>
      </c>
      <c r="EA125" s="679">
        <v>33868561.962623499</v>
      </c>
      <c r="EB125" s="679">
        <v>33868561.962623499</v>
      </c>
      <c r="EC125" s="679">
        <v>33868561.962623499</v>
      </c>
      <c r="ED125" s="679">
        <v>33868561.962623499</v>
      </c>
      <c r="EE125" s="679">
        <v>33868561.962623499</v>
      </c>
      <c r="EF125" s="679">
        <v>33868561.962623499</v>
      </c>
      <c r="EG125" s="679">
        <v>33868561.962623499</v>
      </c>
      <c r="EH125" s="679">
        <v>33868561.962623499</v>
      </c>
      <c r="EI125" s="679">
        <v>33868561.962623499</v>
      </c>
      <c r="EJ125" s="679">
        <v>33868561.962623499</v>
      </c>
      <c r="EK125" s="679">
        <v>33868561.962623499</v>
      </c>
      <c r="EL125" s="680"/>
      <c r="EM125" s="679">
        <v>0</v>
      </c>
      <c r="EN125" s="679">
        <v>0</v>
      </c>
      <c r="EO125" s="679">
        <v>0</v>
      </c>
      <c r="EP125" s="679">
        <v>0</v>
      </c>
      <c r="EQ125" s="679">
        <v>0</v>
      </c>
      <c r="ER125" s="679">
        <v>0</v>
      </c>
      <c r="ES125" s="679">
        <v>0</v>
      </c>
      <c r="ET125" s="679">
        <v>0</v>
      </c>
      <c r="EU125" s="679">
        <v>0</v>
      </c>
      <c r="EV125" s="679">
        <v>0</v>
      </c>
      <c r="EW125" s="679">
        <v>0</v>
      </c>
      <c r="EX125" s="679">
        <v>0</v>
      </c>
      <c r="EY125" s="679">
        <v>0</v>
      </c>
      <c r="EZ125" s="679">
        <v>0</v>
      </c>
      <c r="FA125" s="679">
        <v>0</v>
      </c>
      <c r="FB125" s="679">
        <v>0</v>
      </c>
      <c r="FC125" s="679">
        <v>0</v>
      </c>
      <c r="FD125" s="679">
        <v>0</v>
      </c>
      <c r="FE125" s="679">
        <v>0</v>
      </c>
      <c r="FF125" s="679">
        <v>0</v>
      </c>
      <c r="FG125" s="679">
        <v>0</v>
      </c>
      <c r="FH125" s="679">
        <v>0</v>
      </c>
      <c r="FI125" s="679">
        <v>0</v>
      </c>
      <c r="FJ125" s="679">
        <v>0</v>
      </c>
      <c r="FK125" s="679">
        <v>0</v>
      </c>
      <c r="FL125" s="679">
        <v>0</v>
      </c>
      <c r="FM125" s="679">
        <v>0</v>
      </c>
      <c r="FN125" s="679">
        <v>0</v>
      </c>
      <c r="FO125" s="679">
        <v>0</v>
      </c>
      <c r="FP125" s="679">
        <v>0</v>
      </c>
    </row>
    <row r="126" spans="1:172" x14ac:dyDescent="0.2">
      <c r="A126" s="678">
        <v>123</v>
      </c>
      <c r="B126" s="678" t="s">
        <v>470</v>
      </c>
      <c r="C126" s="678" t="s">
        <v>471</v>
      </c>
      <c r="D126" s="686">
        <v>42125</v>
      </c>
      <c r="E126" s="678">
        <v>0</v>
      </c>
      <c r="F126" s="678">
        <v>15</v>
      </c>
      <c r="G126" s="685">
        <v>1.1105999999999994</v>
      </c>
      <c r="H126" s="684">
        <v>2.1957925992319727E-4</v>
      </c>
      <c r="I126" s="678">
        <v>0</v>
      </c>
      <c r="J126" s="678">
        <v>1</v>
      </c>
      <c r="K126" s="678">
        <v>1</v>
      </c>
      <c r="L126" s="683">
        <v>0</v>
      </c>
      <c r="M126" s="678">
        <v>12</v>
      </c>
      <c r="N126" s="678">
        <v>2005</v>
      </c>
      <c r="O126" s="682">
        <v>0.83250000000000002</v>
      </c>
      <c r="P126" s="680">
        <v>0.48635307337964795</v>
      </c>
      <c r="Q126" s="684">
        <v>2.5913944479205701E-2</v>
      </c>
      <c r="R126" s="684">
        <v>0.25775916622200501</v>
      </c>
      <c r="S126" s="680">
        <v>0</v>
      </c>
      <c r="T126" s="680">
        <v>0</v>
      </c>
      <c r="U126" s="680">
        <v>0</v>
      </c>
      <c r="V126" s="680">
        <v>0</v>
      </c>
      <c r="W126" s="680">
        <v>0</v>
      </c>
      <c r="X126" s="680">
        <v>0</v>
      </c>
      <c r="Y126" s="680">
        <v>0</v>
      </c>
      <c r="Z126" s="680">
        <v>0</v>
      </c>
      <c r="AA126" s="680">
        <v>0</v>
      </c>
      <c r="AB126" s="680">
        <v>0.83</v>
      </c>
      <c r="AC126" s="680">
        <v>0.83</v>
      </c>
      <c r="AD126" s="680">
        <v>0.83</v>
      </c>
      <c r="AE126" s="680">
        <v>0.83</v>
      </c>
      <c r="AF126" s="680">
        <v>0.83</v>
      </c>
      <c r="AG126" s="680">
        <v>0.83</v>
      </c>
      <c r="AH126" s="680">
        <v>0.83</v>
      </c>
      <c r="AI126" s="680">
        <v>0.83</v>
      </c>
      <c r="AJ126" s="680">
        <v>0.83</v>
      </c>
      <c r="AK126" s="680">
        <v>0.83</v>
      </c>
      <c r="AL126" s="680">
        <v>0.83</v>
      </c>
      <c r="AM126" s="680">
        <v>0.83</v>
      </c>
      <c r="AN126" s="680">
        <v>0.83</v>
      </c>
      <c r="AO126" s="680">
        <v>0.83</v>
      </c>
      <c r="AP126" s="680">
        <v>0.83</v>
      </c>
      <c r="AQ126" s="680">
        <v>0.83</v>
      </c>
      <c r="AR126" s="680">
        <v>0.83</v>
      </c>
      <c r="AS126" s="680">
        <v>0.83</v>
      </c>
      <c r="AT126" s="680">
        <v>0.83</v>
      </c>
      <c r="AU126" s="680">
        <v>0.83</v>
      </c>
      <c r="AV126" s="680">
        <v>0.83</v>
      </c>
      <c r="AW126" s="680"/>
      <c r="AX126" s="680">
        <v>0</v>
      </c>
      <c r="AY126" s="680">
        <v>0</v>
      </c>
      <c r="AZ126" s="680">
        <v>0</v>
      </c>
      <c r="BA126" s="680">
        <v>0</v>
      </c>
      <c r="BB126" s="680">
        <v>0</v>
      </c>
      <c r="BC126" s="680">
        <v>0</v>
      </c>
      <c r="BD126" s="680">
        <v>0</v>
      </c>
      <c r="BE126" s="680">
        <v>0</v>
      </c>
      <c r="BF126" s="680">
        <v>0</v>
      </c>
      <c r="BG126" s="680">
        <v>0.83</v>
      </c>
      <c r="BH126" s="680">
        <v>0.83</v>
      </c>
      <c r="BI126" s="680">
        <v>0.83</v>
      </c>
      <c r="BJ126" s="680">
        <v>0.83</v>
      </c>
      <c r="BK126" s="680">
        <v>0.83</v>
      </c>
      <c r="BL126" s="680">
        <v>0.83</v>
      </c>
      <c r="BM126" s="680">
        <v>0.83</v>
      </c>
      <c r="BN126" s="680">
        <v>0.83</v>
      </c>
      <c r="BO126" s="680">
        <v>0.83</v>
      </c>
      <c r="BP126" s="680">
        <v>0.83</v>
      </c>
      <c r="BQ126" s="680">
        <v>0.83</v>
      </c>
      <c r="BR126" s="680">
        <v>0.83</v>
      </c>
      <c r="BS126" s="680">
        <v>0.83</v>
      </c>
      <c r="BT126" s="680">
        <v>0.83</v>
      </c>
      <c r="BU126" s="680">
        <v>0.83</v>
      </c>
      <c r="BV126" s="680">
        <v>0.83</v>
      </c>
      <c r="BW126" s="680">
        <v>0.83</v>
      </c>
      <c r="BX126" s="680">
        <v>0.83</v>
      </c>
      <c r="BY126" s="680">
        <v>0.83</v>
      </c>
      <c r="BZ126" s="680">
        <v>0.83</v>
      </c>
      <c r="CA126" s="680">
        <v>0.83</v>
      </c>
      <c r="CB126" s="680"/>
      <c r="CC126" s="680">
        <v>0</v>
      </c>
      <c r="CD126" s="680">
        <v>0</v>
      </c>
      <c r="CE126" s="680">
        <v>0</v>
      </c>
      <c r="CF126" s="680">
        <v>0</v>
      </c>
      <c r="CG126" s="680">
        <v>0</v>
      </c>
      <c r="CH126" s="680">
        <v>0</v>
      </c>
      <c r="CI126" s="680">
        <v>0</v>
      </c>
      <c r="CJ126" s="680">
        <v>0</v>
      </c>
      <c r="CK126" s="680">
        <v>0</v>
      </c>
      <c r="CL126" s="680">
        <v>0.83</v>
      </c>
      <c r="CM126" s="680">
        <v>0.83</v>
      </c>
      <c r="CN126" s="680">
        <v>0.83</v>
      </c>
      <c r="CO126" s="680">
        <v>0.83</v>
      </c>
      <c r="CP126" s="680">
        <v>0.83</v>
      </c>
      <c r="CQ126" s="680">
        <v>0.83</v>
      </c>
      <c r="CR126" s="680">
        <v>0.83</v>
      </c>
      <c r="CS126" s="680">
        <v>0.83</v>
      </c>
      <c r="CT126" s="680">
        <v>0.83</v>
      </c>
      <c r="CU126" s="680">
        <v>0.83</v>
      </c>
      <c r="CV126" s="680">
        <v>0.83</v>
      </c>
      <c r="CW126" s="680">
        <v>0.83</v>
      </c>
      <c r="CX126" s="680">
        <v>0.83</v>
      </c>
      <c r="CY126" s="680">
        <v>0.83</v>
      </c>
      <c r="CZ126" s="680">
        <v>0.83</v>
      </c>
      <c r="DA126" s="680">
        <v>0.83</v>
      </c>
      <c r="DB126" s="680">
        <v>0.83</v>
      </c>
      <c r="DC126" s="680">
        <v>0.83</v>
      </c>
      <c r="DD126" s="680">
        <v>0.83</v>
      </c>
      <c r="DE126" s="680">
        <v>0.83</v>
      </c>
      <c r="DF126" s="680">
        <v>0.83</v>
      </c>
      <c r="DG126" s="680"/>
      <c r="DH126" s="679">
        <v>0</v>
      </c>
      <c r="DI126" s="679">
        <v>0</v>
      </c>
      <c r="DJ126" s="679">
        <v>0</v>
      </c>
      <c r="DK126" s="679">
        <v>0</v>
      </c>
      <c r="DL126" s="679">
        <v>0</v>
      </c>
      <c r="DM126" s="679">
        <v>0</v>
      </c>
      <c r="DN126" s="679">
        <v>0</v>
      </c>
      <c r="DO126" s="679">
        <v>0</v>
      </c>
      <c r="DP126" s="679">
        <v>0</v>
      </c>
      <c r="DQ126" s="679">
        <v>24644400</v>
      </c>
      <c r="DR126" s="679">
        <v>24644400</v>
      </c>
      <c r="DS126" s="679">
        <v>24644400</v>
      </c>
      <c r="DT126" s="679">
        <v>24644400</v>
      </c>
      <c r="DU126" s="679">
        <v>24644400</v>
      </c>
      <c r="DV126" s="679">
        <v>24644400</v>
      </c>
      <c r="DW126" s="679">
        <v>24644400</v>
      </c>
      <c r="DX126" s="679">
        <v>24644400</v>
      </c>
      <c r="DY126" s="679">
        <v>24644400</v>
      </c>
      <c r="DZ126" s="679">
        <v>24644400</v>
      </c>
      <c r="EA126" s="679">
        <v>24644400</v>
      </c>
      <c r="EB126" s="679">
        <v>24644400</v>
      </c>
      <c r="EC126" s="679">
        <v>24644400</v>
      </c>
      <c r="ED126" s="679">
        <v>24644400</v>
      </c>
      <c r="EE126" s="679">
        <v>24644400</v>
      </c>
      <c r="EF126" s="679">
        <v>24644400</v>
      </c>
      <c r="EG126" s="679">
        <v>24644400</v>
      </c>
      <c r="EH126" s="679">
        <v>24644400</v>
      </c>
      <c r="EI126" s="679">
        <v>24644400</v>
      </c>
      <c r="EJ126" s="679">
        <v>24644400</v>
      </c>
      <c r="EK126" s="679">
        <v>24644400</v>
      </c>
      <c r="EL126" s="680"/>
      <c r="EM126" s="679">
        <v>0</v>
      </c>
      <c r="EN126" s="679">
        <v>0</v>
      </c>
      <c r="EO126" s="679">
        <v>0</v>
      </c>
      <c r="EP126" s="679">
        <v>0</v>
      </c>
      <c r="EQ126" s="679">
        <v>0</v>
      </c>
      <c r="ER126" s="679">
        <v>0</v>
      </c>
      <c r="ES126" s="679">
        <v>0</v>
      </c>
      <c r="ET126" s="679">
        <v>0</v>
      </c>
      <c r="EU126" s="679">
        <v>0</v>
      </c>
      <c r="EV126" s="679">
        <v>0</v>
      </c>
      <c r="EW126" s="679">
        <v>0</v>
      </c>
      <c r="EX126" s="679">
        <v>0</v>
      </c>
      <c r="EY126" s="679">
        <v>0</v>
      </c>
      <c r="EZ126" s="679">
        <v>0</v>
      </c>
      <c r="FA126" s="679">
        <v>0</v>
      </c>
      <c r="FB126" s="679">
        <v>0</v>
      </c>
      <c r="FC126" s="679">
        <v>0</v>
      </c>
      <c r="FD126" s="679">
        <v>0</v>
      </c>
      <c r="FE126" s="679">
        <v>0</v>
      </c>
      <c r="FF126" s="679">
        <v>0</v>
      </c>
      <c r="FG126" s="679">
        <v>0</v>
      </c>
      <c r="FH126" s="679">
        <v>0</v>
      </c>
      <c r="FI126" s="679">
        <v>0</v>
      </c>
      <c r="FJ126" s="679">
        <v>0</v>
      </c>
      <c r="FK126" s="679">
        <v>0</v>
      </c>
      <c r="FL126" s="679">
        <v>0</v>
      </c>
      <c r="FM126" s="679">
        <v>0</v>
      </c>
      <c r="FN126" s="679">
        <v>0</v>
      </c>
      <c r="FO126" s="679">
        <v>0</v>
      </c>
      <c r="FP126" s="679">
        <v>0</v>
      </c>
    </row>
    <row r="127" spans="1:172" x14ac:dyDescent="0.2">
      <c r="A127" s="678">
        <v>124</v>
      </c>
      <c r="B127" s="678" t="s">
        <v>472</v>
      </c>
      <c r="C127" s="678" t="s">
        <v>473</v>
      </c>
      <c r="D127" s="686">
        <v>42125</v>
      </c>
      <c r="E127" s="678">
        <v>0</v>
      </c>
      <c r="F127" s="678">
        <v>15</v>
      </c>
      <c r="G127" s="685">
        <v>0.5745910873214638</v>
      </c>
      <c r="H127" s="684">
        <v>0</v>
      </c>
      <c r="I127" s="678">
        <v>0</v>
      </c>
      <c r="J127" s="678">
        <v>1.1000000000000001</v>
      </c>
      <c r="K127" s="678">
        <v>1.32</v>
      </c>
      <c r="L127" s="683">
        <v>-4.1000000000000003E-3</v>
      </c>
      <c r="M127" s="678">
        <v>12</v>
      </c>
      <c r="N127" s="678">
        <v>2005</v>
      </c>
      <c r="O127" s="682">
        <v>0.83</v>
      </c>
      <c r="P127" s="680">
        <v>0.18</v>
      </c>
      <c r="Q127" s="684">
        <v>3.6999999999999999E-4</v>
      </c>
      <c r="R127" s="684">
        <v>0.5</v>
      </c>
      <c r="S127" s="680">
        <v>0</v>
      </c>
      <c r="T127" s="680">
        <v>0</v>
      </c>
      <c r="U127" s="680">
        <v>0</v>
      </c>
      <c r="V127" s="680">
        <v>0</v>
      </c>
      <c r="W127" s="680">
        <v>0</v>
      </c>
      <c r="X127" s="680">
        <v>0</v>
      </c>
      <c r="Y127" s="680">
        <v>0</v>
      </c>
      <c r="Z127" s="680">
        <v>0</v>
      </c>
      <c r="AA127" s="680">
        <v>0</v>
      </c>
      <c r="AB127" s="680">
        <v>0.83</v>
      </c>
      <c r="AC127" s="680">
        <v>0.83</v>
      </c>
      <c r="AD127" s="680">
        <v>0.83</v>
      </c>
      <c r="AE127" s="680">
        <v>0.83</v>
      </c>
      <c r="AF127" s="680">
        <v>0.83</v>
      </c>
      <c r="AG127" s="680">
        <v>0.83</v>
      </c>
      <c r="AH127" s="680">
        <v>0.83</v>
      </c>
      <c r="AI127" s="680">
        <v>0.83</v>
      </c>
      <c r="AJ127" s="680">
        <v>0.83</v>
      </c>
      <c r="AK127" s="680">
        <v>0.83</v>
      </c>
      <c r="AL127" s="680">
        <v>0.83</v>
      </c>
      <c r="AM127" s="680">
        <v>0.83</v>
      </c>
      <c r="AN127" s="680">
        <v>0.83</v>
      </c>
      <c r="AO127" s="680">
        <v>0.83</v>
      </c>
      <c r="AP127" s="680">
        <v>0.83</v>
      </c>
      <c r="AQ127" s="680">
        <v>0.83</v>
      </c>
      <c r="AR127" s="680">
        <v>0.83</v>
      </c>
      <c r="AS127" s="680">
        <v>0.83</v>
      </c>
      <c r="AT127" s="680">
        <v>0.83</v>
      </c>
      <c r="AU127" s="680">
        <v>0.83</v>
      </c>
      <c r="AV127" s="680">
        <v>0.83</v>
      </c>
      <c r="AW127" s="680"/>
      <c r="AX127" s="680">
        <v>0</v>
      </c>
      <c r="AY127" s="680">
        <v>0</v>
      </c>
      <c r="AZ127" s="680">
        <v>0</v>
      </c>
      <c r="BA127" s="680">
        <v>0</v>
      </c>
      <c r="BB127" s="680">
        <v>0</v>
      </c>
      <c r="BC127" s="680">
        <v>0</v>
      </c>
      <c r="BD127" s="680">
        <v>0</v>
      </c>
      <c r="BE127" s="680">
        <v>0</v>
      </c>
      <c r="BF127" s="680">
        <v>0</v>
      </c>
      <c r="BG127" s="680">
        <v>0.83</v>
      </c>
      <c r="BH127" s="680">
        <v>0.83</v>
      </c>
      <c r="BI127" s="680">
        <v>0.83</v>
      </c>
      <c r="BJ127" s="680">
        <v>0.83</v>
      </c>
      <c r="BK127" s="680">
        <v>0.83</v>
      </c>
      <c r="BL127" s="680">
        <v>0.83</v>
      </c>
      <c r="BM127" s="680">
        <v>0.83</v>
      </c>
      <c r="BN127" s="680">
        <v>0.83</v>
      </c>
      <c r="BO127" s="680">
        <v>0.83</v>
      </c>
      <c r="BP127" s="680">
        <v>0.83</v>
      </c>
      <c r="BQ127" s="680">
        <v>0.83</v>
      </c>
      <c r="BR127" s="680">
        <v>0.83</v>
      </c>
      <c r="BS127" s="680">
        <v>0.83</v>
      </c>
      <c r="BT127" s="680">
        <v>0.83</v>
      </c>
      <c r="BU127" s="680">
        <v>0.83</v>
      </c>
      <c r="BV127" s="680">
        <v>0.83</v>
      </c>
      <c r="BW127" s="680">
        <v>0.83</v>
      </c>
      <c r="BX127" s="680">
        <v>0.83</v>
      </c>
      <c r="BY127" s="680">
        <v>0.83</v>
      </c>
      <c r="BZ127" s="680">
        <v>0.83</v>
      </c>
      <c r="CA127" s="680">
        <v>0.83</v>
      </c>
      <c r="CB127" s="680"/>
      <c r="CC127" s="680">
        <v>0</v>
      </c>
      <c r="CD127" s="680">
        <v>0</v>
      </c>
      <c r="CE127" s="680">
        <v>0</v>
      </c>
      <c r="CF127" s="680">
        <v>0</v>
      </c>
      <c r="CG127" s="680">
        <v>0</v>
      </c>
      <c r="CH127" s="680">
        <v>0</v>
      </c>
      <c r="CI127" s="680">
        <v>0</v>
      </c>
      <c r="CJ127" s="680">
        <v>0</v>
      </c>
      <c r="CK127" s="680">
        <v>0</v>
      </c>
      <c r="CL127" s="680">
        <v>0.83</v>
      </c>
      <c r="CM127" s="680">
        <v>0.83</v>
      </c>
      <c r="CN127" s="680">
        <v>0.83</v>
      </c>
      <c r="CO127" s="680">
        <v>0.83</v>
      </c>
      <c r="CP127" s="680">
        <v>0.83</v>
      </c>
      <c r="CQ127" s="680">
        <v>0.83</v>
      </c>
      <c r="CR127" s="680">
        <v>0.83</v>
      </c>
      <c r="CS127" s="680">
        <v>0.83</v>
      </c>
      <c r="CT127" s="680">
        <v>0.83</v>
      </c>
      <c r="CU127" s="680">
        <v>0.83</v>
      </c>
      <c r="CV127" s="680">
        <v>0.83</v>
      </c>
      <c r="CW127" s="680">
        <v>0.83</v>
      </c>
      <c r="CX127" s="680">
        <v>0.83</v>
      </c>
      <c r="CY127" s="680">
        <v>0.83</v>
      </c>
      <c r="CZ127" s="680">
        <v>0.83</v>
      </c>
      <c r="DA127" s="680">
        <v>0.83</v>
      </c>
      <c r="DB127" s="680">
        <v>0.83</v>
      </c>
      <c r="DC127" s="680">
        <v>0.83</v>
      </c>
      <c r="DD127" s="680">
        <v>0.83</v>
      </c>
      <c r="DE127" s="680">
        <v>0.83</v>
      </c>
      <c r="DF127" s="680">
        <v>0.83</v>
      </c>
      <c r="DG127" s="680"/>
      <c r="DH127" s="679">
        <v>0</v>
      </c>
      <c r="DI127" s="679">
        <v>0</v>
      </c>
      <c r="DJ127" s="679">
        <v>0</v>
      </c>
      <c r="DK127" s="679">
        <v>0</v>
      </c>
      <c r="DL127" s="679">
        <v>0</v>
      </c>
      <c r="DM127" s="679">
        <v>0</v>
      </c>
      <c r="DN127" s="679">
        <v>0</v>
      </c>
      <c r="DO127" s="679">
        <v>0</v>
      </c>
      <c r="DP127" s="679">
        <v>0</v>
      </c>
      <c r="DQ127" s="679">
        <v>118769999.75868076</v>
      </c>
      <c r="DR127" s="679">
        <v>118769999.75868076</v>
      </c>
      <c r="DS127" s="679">
        <v>118769999.75868076</v>
      </c>
      <c r="DT127" s="679">
        <v>118769999.75868076</v>
      </c>
      <c r="DU127" s="679">
        <v>118769999.75868076</v>
      </c>
      <c r="DV127" s="679">
        <v>118769999.75868076</v>
      </c>
      <c r="DW127" s="679">
        <v>118769999.75868076</v>
      </c>
      <c r="DX127" s="679">
        <v>118769999.758681</v>
      </c>
      <c r="DY127" s="679">
        <v>118769999.758681</v>
      </c>
      <c r="DZ127" s="679">
        <v>118769999.758681</v>
      </c>
      <c r="EA127" s="679">
        <v>118769999.758681</v>
      </c>
      <c r="EB127" s="679">
        <v>118769999.758681</v>
      </c>
      <c r="EC127" s="679">
        <v>118769999.758681</v>
      </c>
      <c r="ED127" s="679">
        <v>118769999.758681</v>
      </c>
      <c r="EE127" s="679">
        <v>118769999.758681</v>
      </c>
      <c r="EF127" s="679">
        <v>118769999.758681</v>
      </c>
      <c r="EG127" s="679">
        <v>118769999.758681</v>
      </c>
      <c r="EH127" s="679">
        <v>118769999.758681</v>
      </c>
      <c r="EI127" s="679">
        <v>118769999.758681</v>
      </c>
      <c r="EJ127" s="679">
        <v>118769999.758681</v>
      </c>
      <c r="EK127" s="679">
        <v>118769999.758681</v>
      </c>
      <c r="EL127" s="680"/>
      <c r="EM127" s="679">
        <v>0</v>
      </c>
      <c r="EN127" s="679">
        <v>0</v>
      </c>
      <c r="EO127" s="679">
        <v>0</v>
      </c>
      <c r="EP127" s="679">
        <v>0</v>
      </c>
      <c r="EQ127" s="679">
        <v>0</v>
      </c>
      <c r="ER127" s="679">
        <v>0</v>
      </c>
      <c r="ES127" s="679">
        <v>0</v>
      </c>
      <c r="ET127" s="679">
        <v>0</v>
      </c>
      <c r="EU127" s="679">
        <v>0</v>
      </c>
      <c r="EV127" s="679">
        <v>0</v>
      </c>
      <c r="EW127" s="679">
        <v>0</v>
      </c>
      <c r="EX127" s="679">
        <v>0</v>
      </c>
      <c r="EY127" s="679">
        <v>0</v>
      </c>
      <c r="EZ127" s="679">
        <v>0</v>
      </c>
      <c r="FA127" s="679">
        <v>0</v>
      </c>
      <c r="FB127" s="679">
        <v>0</v>
      </c>
      <c r="FC127" s="679">
        <v>0</v>
      </c>
      <c r="FD127" s="679">
        <v>0</v>
      </c>
      <c r="FE127" s="679">
        <v>0</v>
      </c>
      <c r="FF127" s="679">
        <v>0</v>
      </c>
      <c r="FG127" s="679">
        <v>0</v>
      </c>
      <c r="FH127" s="679">
        <v>0</v>
      </c>
      <c r="FI127" s="679">
        <v>0</v>
      </c>
      <c r="FJ127" s="679">
        <v>0</v>
      </c>
      <c r="FK127" s="679">
        <v>0</v>
      </c>
      <c r="FL127" s="679">
        <v>0</v>
      </c>
      <c r="FM127" s="679">
        <v>0</v>
      </c>
      <c r="FN127" s="679">
        <v>0</v>
      </c>
      <c r="FO127" s="679">
        <v>0</v>
      </c>
      <c r="FP127" s="679">
        <v>0</v>
      </c>
    </row>
    <row r="128" spans="1:172" x14ac:dyDescent="0.2">
      <c r="A128" s="678">
        <v>125</v>
      </c>
      <c r="B128" s="678" t="s">
        <v>474</v>
      </c>
      <c r="C128" s="678" t="s">
        <v>475</v>
      </c>
      <c r="D128" s="686">
        <v>42125</v>
      </c>
      <c r="E128" s="678">
        <v>0</v>
      </c>
      <c r="F128" s="678">
        <v>15</v>
      </c>
      <c r="G128" s="685">
        <v>7.580310436983209E-3</v>
      </c>
      <c r="H128" s="684">
        <v>1.2404955607560437E-5</v>
      </c>
      <c r="I128" s="678">
        <v>0</v>
      </c>
      <c r="J128" s="678">
        <v>1.1000000000000001</v>
      </c>
      <c r="K128" s="678">
        <v>1.32</v>
      </c>
      <c r="L128" s="683">
        <v>-4.1000000000000003E-3</v>
      </c>
      <c r="M128" s="678">
        <v>12</v>
      </c>
      <c r="N128" s="678">
        <v>2005</v>
      </c>
      <c r="O128" s="682">
        <v>0.83</v>
      </c>
      <c r="P128" s="680">
        <v>0.18</v>
      </c>
      <c r="Q128" s="684">
        <v>3.6999999999999999E-4</v>
      </c>
      <c r="R128" s="684">
        <v>0.5</v>
      </c>
      <c r="S128" s="680">
        <v>0</v>
      </c>
      <c r="T128" s="680">
        <v>0</v>
      </c>
      <c r="U128" s="680">
        <v>0</v>
      </c>
      <c r="V128" s="680">
        <v>0</v>
      </c>
      <c r="W128" s="680">
        <v>0</v>
      </c>
      <c r="X128" s="680">
        <v>0</v>
      </c>
      <c r="Y128" s="680">
        <v>0</v>
      </c>
      <c r="Z128" s="680">
        <v>0</v>
      </c>
      <c r="AA128" s="680">
        <v>0</v>
      </c>
      <c r="AB128" s="680">
        <v>0.83</v>
      </c>
      <c r="AC128" s="680">
        <v>0.83</v>
      </c>
      <c r="AD128" s="680">
        <v>0.83</v>
      </c>
      <c r="AE128" s="680">
        <v>0.83</v>
      </c>
      <c r="AF128" s="680">
        <v>0.83</v>
      </c>
      <c r="AG128" s="680">
        <v>0.83</v>
      </c>
      <c r="AH128" s="680">
        <v>0.83</v>
      </c>
      <c r="AI128" s="680">
        <v>0.83</v>
      </c>
      <c r="AJ128" s="680">
        <v>0.83</v>
      </c>
      <c r="AK128" s="680">
        <v>0.83</v>
      </c>
      <c r="AL128" s="680">
        <v>0.83</v>
      </c>
      <c r="AM128" s="680">
        <v>0.83</v>
      </c>
      <c r="AN128" s="680">
        <v>0.83</v>
      </c>
      <c r="AO128" s="680">
        <v>0.83</v>
      </c>
      <c r="AP128" s="680">
        <v>0.83</v>
      </c>
      <c r="AQ128" s="680">
        <v>0.83</v>
      </c>
      <c r="AR128" s="680">
        <v>0.83</v>
      </c>
      <c r="AS128" s="680">
        <v>0.83</v>
      </c>
      <c r="AT128" s="680">
        <v>0.83</v>
      </c>
      <c r="AU128" s="680">
        <v>0.83</v>
      </c>
      <c r="AV128" s="680">
        <v>0.83</v>
      </c>
      <c r="AW128" s="680"/>
      <c r="AX128" s="680">
        <v>0</v>
      </c>
      <c r="AY128" s="680">
        <v>0</v>
      </c>
      <c r="AZ128" s="680">
        <v>0</v>
      </c>
      <c r="BA128" s="680">
        <v>0</v>
      </c>
      <c r="BB128" s="680">
        <v>0</v>
      </c>
      <c r="BC128" s="680">
        <v>0</v>
      </c>
      <c r="BD128" s="680">
        <v>0</v>
      </c>
      <c r="BE128" s="680">
        <v>0</v>
      </c>
      <c r="BF128" s="680">
        <v>0</v>
      </c>
      <c r="BG128" s="680">
        <v>0.83</v>
      </c>
      <c r="BH128" s="680">
        <v>0.83</v>
      </c>
      <c r="BI128" s="680">
        <v>0.83</v>
      </c>
      <c r="BJ128" s="680">
        <v>0.83</v>
      </c>
      <c r="BK128" s="680">
        <v>0.83</v>
      </c>
      <c r="BL128" s="680">
        <v>0.83</v>
      </c>
      <c r="BM128" s="680">
        <v>0.83</v>
      </c>
      <c r="BN128" s="680">
        <v>0.83</v>
      </c>
      <c r="BO128" s="680">
        <v>0.83</v>
      </c>
      <c r="BP128" s="680">
        <v>0.83</v>
      </c>
      <c r="BQ128" s="680">
        <v>0.83</v>
      </c>
      <c r="BR128" s="680">
        <v>0.83</v>
      </c>
      <c r="BS128" s="680">
        <v>0.83</v>
      </c>
      <c r="BT128" s="680">
        <v>0.83</v>
      </c>
      <c r="BU128" s="680">
        <v>0.83</v>
      </c>
      <c r="BV128" s="680">
        <v>0.83</v>
      </c>
      <c r="BW128" s="680">
        <v>0.83</v>
      </c>
      <c r="BX128" s="680">
        <v>0.83</v>
      </c>
      <c r="BY128" s="680">
        <v>0.83</v>
      </c>
      <c r="BZ128" s="680">
        <v>0.83</v>
      </c>
      <c r="CA128" s="680">
        <v>0.83</v>
      </c>
      <c r="CB128" s="680"/>
      <c r="CC128" s="680">
        <v>0</v>
      </c>
      <c r="CD128" s="680">
        <v>0</v>
      </c>
      <c r="CE128" s="680">
        <v>0</v>
      </c>
      <c r="CF128" s="680">
        <v>0</v>
      </c>
      <c r="CG128" s="680">
        <v>0</v>
      </c>
      <c r="CH128" s="680">
        <v>0</v>
      </c>
      <c r="CI128" s="680">
        <v>0</v>
      </c>
      <c r="CJ128" s="680">
        <v>0</v>
      </c>
      <c r="CK128" s="680">
        <v>0</v>
      </c>
      <c r="CL128" s="680">
        <v>0.83</v>
      </c>
      <c r="CM128" s="680">
        <v>0.83</v>
      </c>
      <c r="CN128" s="680">
        <v>0.83</v>
      </c>
      <c r="CO128" s="680">
        <v>0.83</v>
      </c>
      <c r="CP128" s="680">
        <v>0.83</v>
      </c>
      <c r="CQ128" s="680">
        <v>0.83</v>
      </c>
      <c r="CR128" s="680">
        <v>0.83</v>
      </c>
      <c r="CS128" s="680">
        <v>0.83</v>
      </c>
      <c r="CT128" s="680">
        <v>0.83</v>
      </c>
      <c r="CU128" s="680">
        <v>0.83</v>
      </c>
      <c r="CV128" s="680">
        <v>0.83</v>
      </c>
      <c r="CW128" s="680">
        <v>0.83</v>
      </c>
      <c r="CX128" s="680">
        <v>0.83</v>
      </c>
      <c r="CY128" s="680">
        <v>0.83</v>
      </c>
      <c r="CZ128" s="680">
        <v>0.83</v>
      </c>
      <c r="DA128" s="680">
        <v>0.83</v>
      </c>
      <c r="DB128" s="680">
        <v>0.83</v>
      </c>
      <c r="DC128" s="680">
        <v>0.83</v>
      </c>
      <c r="DD128" s="680">
        <v>0.83</v>
      </c>
      <c r="DE128" s="680">
        <v>0.83</v>
      </c>
      <c r="DF128" s="680">
        <v>0.83</v>
      </c>
      <c r="DG128" s="680"/>
      <c r="DH128" s="679">
        <v>0</v>
      </c>
      <c r="DI128" s="679">
        <v>0</v>
      </c>
      <c r="DJ128" s="679">
        <v>0</v>
      </c>
      <c r="DK128" s="679">
        <v>0</v>
      </c>
      <c r="DL128" s="679">
        <v>0</v>
      </c>
      <c r="DM128" s="679">
        <v>0</v>
      </c>
      <c r="DN128" s="679">
        <v>0</v>
      </c>
      <c r="DO128" s="679">
        <v>0</v>
      </c>
      <c r="DP128" s="679">
        <v>0</v>
      </c>
      <c r="DQ128" s="679">
        <v>97191540</v>
      </c>
      <c r="DR128" s="679">
        <v>97191540</v>
      </c>
      <c r="DS128" s="679">
        <v>97191540</v>
      </c>
      <c r="DT128" s="679">
        <v>97191540</v>
      </c>
      <c r="DU128" s="679">
        <v>97191540</v>
      </c>
      <c r="DV128" s="679">
        <v>97191540</v>
      </c>
      <c r="DW128" s="679">
        <v>97191540</v>
      </c>
      <c r="DX128" s="679">
        <v>97191540</v>
      </c>
      <c r="DY128" s="679">
        <v>97191540</v>
      </c>
      <c r="DZ128" s="679">
        <v>97191540</v>
      </c>
      <c r="EA128" s="679">
        <v>97191540</v>
      </c>
      <c r="EB128" s="679">
        <v>97191540</v>
      </c>
      <c r="EC128" s="679">
        <v>97191540</v>
      </c>
      <c r="ED128" s="679">
        <v>97191540</v>
      </c>
      <c r="EE128" s="679">
        <v>97191540</v>
      </c>
      <c r="EF128" s="679">
        <v>97191540</v>
      </c>
      <c r="EG128" s="679">
        <v>97191540</v>
      </c>
      <c r="EH128" s="679">
        <v>97191540</v>
      </c>
      <c r="EI128" s="679">
        <v>97191540</v>
      </c>
      <c r="EJ128" s="679">
        <v>97191540</v>
      </c>
      <c r="EK128" s="679">
        <v>97191540</v>
      </c>
      <c r="EL128" s="680"/>
      <c r="EM128" s="679">
        <v>0</v>
      </c>
      <c r="EN128" s="679">
        <v>0</v>
      </c>
      <c r="EO128" s="679">
        <v>0</v>
      </c>
      <c r="EP128" s="679">
        <v>0</v>
      </c>
      <c r="EQ128" s="679">
        <v>0</v>
      </c>
      <c r="ER128" s="679">
        <v>0</v>
      </c>
      <c r="ES128" s="679">
        <v>0</v>
      </c>
      <c r="ET128" s="679">
        <v>0</v>
      </c>
      <c r="EU128" s="679">
        <v>0</v>
      </c>
      <c r="EV128" s="679">
        <v>0</v>
      </c>
      <c r="EW128" s="679">
        <v>0</v>
      </c>
      <c r="EX128" s="679">
        <v>0</v>
      </c>
      <c r="EY128" s="679">
        <v>0</v>
      </c>
      <c r="EZ128" s="679">
        <v>0</v>
      </c>
      <c r="FA128" s="679">
        <v>0</v>
      </c>
      <c r="FB128" s="679">
        <v>0</v>
      </c>
      <c r="FC128" s="679">
        <v>0</v>
      </c>
      <c r="FD128" s="679">
        <v>0</v>
      </c>
      <c r="FE128" s="679">
        <v>0</v>
      </c>
      <c r="FF128" s="679">
        <v>0</v>
      </c>
      <c r="FG128" s="679">
        <v>0</v>
      </c>
      <c r="FH128" s="679">
        <v>0</v>
      </c>
      <c r="FI128" s="679">
        <v>0</v>
      </c>
      <c r="FJ128" s="679">
        <v>0</v>
      </c>
      <c r="FK128" s="679">
        <v>0</v>
      </c>
      <c r="FL128" s="679">
        <v>0</v>
      </c>
      <c r="FM128" s="679">
        <v>0</v>
      </c>
      <c r="FN128" s="679">
        <v>0</v>
      </c>
      <c r="FO128" s="679">
        <v>0</v>
      </c>
      <c r="FP128" s="679">
        <v>0</v>
      </c>
    </row>
    <row r="129" spans="1:172" x14ac:dyDescent="0.2">
      <c r="A129" s="678">
        <v>126</v>
      </c>
      <c r="B129" s="678" t="s">
        <v>476</v>
      </c>
      <c r="C129" s="678" t="s">
        <v>477</v>
      </c>
      <c r="D129" s="686">
        <v>42125</v>
      </c>
      <c r="E129" s="678">
        <v>0</v>
      </c>
      <c r="F129" s="678">
        <v>15</v>
      </c>
      <c r="G129" s="685">
        <v>1.9666681444713947</v>
      </c>
      <c r="H129" s="684">
        <v>3.8883444595494014E-4</v>
      </c>
      <c r="I129" s="678">
        <v>0</v>
      </c>
      <c r="J129" s="678">
        <v>1</v>
      </c>
      <c r="K129" s="678">
        <v>1</v>
      </c>
      <c r="L129" s="683">
        <v>0</v>
      </c>
      <c r="M129" s="678">
        <v>12</v>
      </c>
      <c r="N129" s="678">
        <v>2005</v>
      </c>
      <c r="O129" s="682">
        <v>0.82250000000000001</v>
      </c>
      <c r="P129" s="680">
        <v>0.48635307337964795</v>
      </c>
      <c r="Q129" s="684">
        <v>2.5913944479205701E-2</v>
      </c>
      <c r="R129" s="684">
        <v>0.25775916622200501</v>
      </c>
      <c r="S129" s="680">
        <v>0</v>
      </c>
      <c r="T129" s="680">
        <v>0</v>
      </c>
      <c r="U129" s="680">
        <v>0</v>
      </c>
      <c r="V129" s="680">
        <v>0</v>
      </c>
      <c r="W129" s="680">
        <v>0</v>
      </c>
      <c r="X129" s="680">
        <v>0</v>
      </c>
      <c r="Y129" s="680">
        <v>0</v>
      </c>
      <c r="Z129" s="680">
        <v>0</v>
      </c>
      <c r="AA129" s="680">
        <v>0</v>
      </c>
      <c r="AB129" s="680">
        <v>0.83</v>
      </c>
      <c r="AC129" s="680">
        <v>0.83</v>
      </c>
      <c r="AD129" s="680">
        <v>0.83</v>
      </c>
      <c r="AE129" s="680">
        <v>0.83</v>
      </c>
      <c r="AF129" s="680">
        <v>0.83</v>
      </c>
      <c r="AG129" s="680">
        <v>0.83</v>
      </c>
      <c r="AH129" s="680">
        <v>0.83</v>
      </c>
      <c r="AI129" s="680">
        <v>0.83</v>
      </c>
      <c r="AJ129" s="680">
        <v>0.83</v>
      </c>
      <c r="AK129" s="680">
        <v>0.83</v>
      </c>
      <c r="AL129" s="680">
        <v>0.83</v>
      </c>
      <c r="AM129" s="680">
        <v>0.83</v>
      </c>
      <c r="AN129" s="680">
        <v>0.83</v>
      </c>
      <c r="AO129" s="680">
        <v>0.83</v>
      </c>
      <c r="AP129" s="680">
        <v>0.83</v>
      </c>
      <c r="AQ129" s="680">
        <v>0.83</v>
      </c>
      <c r="AR129" s="680">
        <v>0.83</v>
      </c>
      <c r="AS129" s="680">
        <v>0.83</v>
      </c>
      <c r="AT129" s="680">
        <v>0.83</v>
      </c>
      <c r="AU129" s="680">
        <v>0.83</v>
      </c>
      <c r="AV129" s="680">
        <v>0.83</v>
      </c>
      <c r="AW129" s="680"/>
      <c r="AX129" s="680">
        <v>0</v>
      </c>
      <c r="AY129" s="680">
        <v>0</v>
      </c>
      <c r="AZ129" s="680">
        <v>0</v>
      </c>
      <c r="BA129" s="680">
        <v>0</v>
      </c>
      <c r="BB129" s="680">
        <v>0</v>
      </c>
      <c r="BC129" s="680">
        <v>0</v>
      </c>
      <c r="BD129" s="680">
        <v>0</v>
      </c>
      <c r="BE129" s="680">
        <v>0</v>
      </c>
      <c r="BF129" s="680">
        <v>0</v>
      </c>
      <c r="BG129" s="680">
        <v>0.83</v>
      </c>
      <c r="BH129" s="680">
        <v>0.83</v>
      </c>
      <c r="BI129" s="680">
        <v>0.83</v>
      </c>
      <c r="BJ129" s="680">
        <v>0.83</v>
      </c>
      <c r="BK129" s="680">
        <v>0.83</v>
      </c>
      <c r="BL129" s="680">
        <v>0.83</v>
      </c>
      <c r="BM129" s="680">
        <v>0.83</v>
      </c>
      <c r="BN129" s="680">
        <v>0.83</v>
      </c>
      <c r="BO129" s="680">
        <v>0.83</v>
      </c>
      <c r="BP129" s="680">
        <v>0.83</v>
      </c>
      <c r="BQ129" s="680">
        <v>0.83</v>
      </c>
      <c r="BR129" s="680">
        <v>0.83</v>
      </c>
      <c r="BS129" s="680">
        <v>0.83</v>
      </c>
      <c r="BT129" s="680">
        <v>0.83</v>
      </c>
      <c r="BU129" s="680">
        <v>0.83</v>
      </c>
      <c r="BV129" s="680">
        <v>0.83</v>
      </c>
      <c r="BW129" s="680">
        <v>0.83</v>
      </c>
      <c r="BX129" s="680">
        <v>0.83</v>
      </c>
      <c r="BY129" s="680">
        <v>0.83</v>
      </c>
      <c r="BZ129" s="680">
        <v>0.83</v>
      </c>
      <c r="CA129" s="680">
        <v>0.83</v>
      </c>
      <c r="CB129" s="680"/>
      <c r="CC129" s="680">
        <v>0</v>
      </c>
      <c r="CD129" s="680">
        <v>0</v>
      </c>
      <c r="CE129" s="680">
        <v>0</v>
      </c>
      <c r="CF129" s="680">
        <v>0</v>
      </c>
      <c r="CG129" s="680">
        <v>0</v>
      </c>
      <c r="CH129" s="680">
        <v>0</v>
      </c>
      <c r="CI129" s="680">
        <v>0</v>
      </c>
      <c r="CJ129" s="680">
        <v>0</v>
      </c>
      <c r="CK129" s="680">
        <v>0</v>
      </c>
      <c r="CL129" s="680">
        <v>0.83</v>
      </c>
      <c r="CM129" s="680">
        <v>0.83</v>
      </c>
      <c r="CN129" s="680">
        <v>0.83</v>
      </c>
      <c r="CO129" s="680">
        <v>0.83</v>
      </c>
      <c r="CP129" s="680">
        <v>0.83</v>
      </c>
      <c r="CQ129" s="680">
        <v>0.83</v>
      </c>
      <c r="CR129" s="680">
        <v>0.83</v>
      </c>
      <c r="CS129" s="680">
        <v>0.83</v>
      </c>
      <c r="CT129" s="680">
        <v>0.83</v>
      </c>
      <c r="CU129" s="680">
        <v>0.83</v>
      </c>
      <c r="CV129" s="680">
        <v>0.83</v>
      </c>
      <c r="CW129" s="680">
        <v>0.83</v>
      </c>
      <c r="CX129" s="680">
        <v>0.83</v>
      </c>
      <c r="CY129" s="680">
        <v>0.83</v>
      </c>
      <c r="CZ129" s="680">
        <v>0.83</v>
      </c>
      <c r="DA129" s="680">
        <v>0.83</v>
      </c>
      <c r="DB129" s="680">
        <v>0.83</v>
      </c>
      <c r="DC129" s="680">
        <v>0.83</v>
      </c>
      <c r="DD129" s="680">
        <v>0.83</v>
      </c>
      <c r="DE129" s="680">
        <v>0.83</v>
      </c>
      <c r="DF129" s="680">
        <v>0.83</v>
      </c>
      <c r="DG129" s="680"/>
      <c r="DH129" s="679">
        <v>0</v>
      </c>
      <c r="DI129" s="679">
        <v>0</v>
      </c>
      <c r="DJ129" s="679">
        <v>0</v>
      </c>
      <c r="DK129" s="679">
        <v>0</v>
      </c>
      <c r="DL129" s="679">
        <v>0</v>
      </c>
      <c r="DM129" s="679">
        <v>0</v>
      </c>
      <c r="DN129" s="679">
        <v>0</v>
      </c>
      <c r="DO129" s="679">
        <v>0</v>
      </c>
      <c r="DP129" s="679">
        <v>0</v>
      </c>
      <c r="DQ129" s="679">
        <v>4452397</v>
      </c>
      <c r="DR129" s="679">
        <v>4452397</v>
      </c>
      <c r="DS129" s="679">
        <v>4452397</v>
      </c>
      <c r="DT129" s="679">
        <v>4452397</v>
      </c>
      <c r="DU129" s="679">
        <v>4452397</v>
      </c>
      <c r="DV129" s="679">
        <v>4452397</v>
      </c>
      <c r="DW129" s="679">
        <v>4452397</v>
      </c>
      <c r="DX129" s="679">
        <v>4452397</v>
      </c>
      <c r="DY129" s="679">
        <v>4452397</v>
      </c>
      <c r="DZ129" s="679">
        <v>4452397</v>
      </c>
      <c r="EA129" s="679">
        <v>4452397</v>
      </c>
      <c r="EB129" s="679">
        <v>4452397</v>
      </c>
      <c r="EC129" s="679">
        <v>4452397</v>
      </c>
      <c r="ED129" s="679">
        <v>4452397</v>
      </c>
      <c r="EE129" s="679">
        <v>4452397</v>
      </c>
      <c r="EF129" s="679">
        <v>4452397</v>
      </c>
      <c r="EG129" s="679">
        <v>4452397</v>
      </c>
      <c r="EH129" s="679">
        <v>4452397</v>
      </c>
      <c r="EI129" s="679">
        <v>4452397</v>
      </c>
      <c r="EJ129" s="679">
        <v>4452397</v>
      </c>
      <c r="EK129" s="679">
        <v>4452397</v>
      </c>
      <c r="EL129" s="680"/>
      <c r="EM129" s="679">
        <v>0</v>
      </c>
      <c r="EN129" s="679">
        <v>0</v>
      </c>
      <c r="EO129" s="679">
        <v>0</v>
      </c>
      <c r="EP129" s="679">
        <v>0</v>
      </c>
      <c r="EQ129" s="679">
        <v>0</v>
      </c>
      <c r="ER129" s="679">
        <v>0</v>
      </c>
      <c r="ES129" s="679">
        <v>0</v>
      </c>
      <c r="ET129" s="679">
        <v>0</v>
      </c>
      <c r="EU129" s="679">
        <v>0</v>
      </c>
      <c r="EV129" s="679">
        <v>0</v>
      </c>
      <c r="EW129" s="679">
        <v>0</v>
      </c>
      <c r="EX129" s="679">
        <v>0</v>
      </c>
      <c r="EY129" s="679">
        <v>0</v>
      </c>
      <c r="EZ129" s="679">
        <v>0</v>
      </c>
      <c r="FA129" s="679">
        <v>0</v>
      </c>
      <c r="FB129" s="679">
        <v>0</v>
      </c>
      <c r="FC129" s="679">
        <v>0</v>
      </c>
      <c r="FD129" s="679">
        <v>0</v>
      </c>
      <c r="FE129" s="679">
        <v>0</v>
      </c>
      <c r="FF129" s="679">
        <v>0</v>
      </c>
      <c r="FG129" s="679">
        <v>0</v>
      </c>
      <c r="FH129" s="679">
        <v>0</v>
      </c>
      <c r="FI129" s="679">
        <v>0</v>
      </c>
      <c r="FJ129" s="679">
        <v>0</v>
      </c>
      <c r="FK129" s="679">
        <v>0</v>
      </c>
      <c r="FL129" s="679">
        <v>0</v>
      </c>
      <c r="FM129" s="679">
        <v>0</v>
      </c>
      <c r="FN129" s="679">
        <v>0</v>
      </c>
      <c r="FO129" s="679">
        <v>0</v>
      </c>
      <c r="FP129" s="679">
        <v>0</v>
      </c>
    </row>
    <row r="130" spans="1:172" x14ac:dyDescent="0.2">
      <c r="A130" s="678">
        <v>127</v>
      </c>
      <c r="B130" s="678" t="s">
        <v>478</v>
      </c>
      <c r="C130" s="678" t="s">
        <v>479</v>
      </c>
      <c r="D130" s="686">
        <v>42125</v>
      </c>
      <c r="E130" s="678">
        <v>0</v>
      </c>
      <c r="F130" s="678">
        <v>15</v>
      </c>
      <c r="G130" s="685">
        <v>8.5146776729224632E-2</v>
      </c>
      <c r="H130" s="684">
        <v>6.1495249725706814E-6</v>
      </c>
      <c r="I130" s="678">
        <v>0</v>
      </c>
      <c r="J130" s="678">
        <v>1.1000000000000001</v>
      </c>
      <c r="K130" s="678">
        <v>1.32</v>
      </c>
      <c r="L130" s="683">
        <v>-4.1000000000000003E-3</v>
      </c>
      <c r="M130" s="678">
        <v>12</v>
      </c>
      <c r="N130" s="678">
        <v>2005</v>
      </c>
      <c r="O130" s="682">
        <v>0.84000000000000008</v>
      </c>
      <c r="P130" s="680">
        <v>0.18</v>
      </c>
      <c r="Q130" s="684">
        <v>3.6999999999999999E-4</v>
      </c>
      <c r="R130" s="684">
        <v>0.5</v>
      </c>
      <c r="S130" s="680">
        <v>0</v>
      </c>
      <c r="T130" s="680">
        <v>0</v>
      </c>
      <c r="U130" s="680">
        <v>0</v>
      </c>
      <c r="V130" s="680">
        <v>0</v>
      </c>
      <c r="W130" s="680">
        <v>0</v>
      </c>
      <c r="X130" s="680">
        <v>0</v>
      </c>
      <c r="Y130" s="680">
        <v>0</v>
      </c>
      <c r="Z130" s="680">
        <v>0</v>
      </c>
      <c r="AA130" s="680">
        <v>0</v>
      </c>
      <c r="AB130" s="680">
        <v>0.83</v>
      </c>
      <c r="AC130" s="680">
        <v>0.83</v>
      </c>
      <c r="AD130" s="680">
        <v>0.83</v>
      </c>
      <c r="AE130" s="680">
        <v>0.83</v>
      </c>
      <c r="AF130" s="680">
        <v>0.83</v>
      </c>
      <c r="AG130" s="680">
        <v>0.83</v>
      </c>
      <c r="AH130" s="680">
        <v>0.83</v>
      </c>
      <c r="AI130" s="680">
        <v>0.83</v>
      </c>
      <c r="AJ130" s="680">
        <v>0.83</v>
      </c>
      <c r="AK130" s="680">
        <v>0.83</v>
      </c>
      <c r="AL130" s="680">
        <v>0.83</v>
      </c>
      <c r="AM130" s="680">
        <v>0.83</v>
      </c>
      <c r="AN130" s="680">
        <v>0.83</v>
      </c>
      <c r="AO130" s="680">
        <v>0.83</v>
      </c>
      <c r="AP130" s="680">
        <v>0.83</v>
      </c>
      <c r="AQ130" s="680">
        <v>0.83</v>
      </c>
      <c r="AR130" s="680">
        <v>0.83</v>
      </c>
      <c r="AS130" s="680">
        <v>0.83</v>
      </c>
      <c r="AT130" s="680">
        <v>0.83</v>
      </c>
      <c r="AU130" s="680">
        <v>0.83</v>
      </c>
      <c r="AV130" s="680">
        <v>0.83</v>
      </c>
      <c r="AW130" s="680"/>
      <c r="AX130" s="680">
        <v>0</v>
      </c>
      <c r="AY130" s="680">
        <v>0</v>
      </c>
      <c r="AZ130" s="680">
        <v>0</v>
      </c>
      <c r="BA130" s="680">
        <v>0</v>
      </c>
      <c r="BB130" s="680">
        <v>0</v>
      </c>
      <c r="BC130" s="680">
        <v>0</v>
      </c>
      <c r="BD130" s="680">
        <v>0</v>
      </c>
      <c r="BE130" s="680">
        <v>0</v>
      </c>
      <c r="BF130" s="680">
        <v>0</v>
      </c>
      <c r="BG130" s="680">
        <v>0.83</v>
      </c>
      <c r="BH130" s="680">
        <v>0.83</v>
      </c>
      <c r="BI130" s="680">
        <v>0.83</v>
      </c>
      <c r="BJ130" s="680">
        <v>0.83</v>
      </c>
      <c r="BK130" s="680">
        <v>0.83</v>
      </c>
      <c r="BL130" s="680">
        <v>0.83</v>
      </c>
      <c r="BM130" s="680">
        <v>0.83</v>
      </c>
      <c r="BN130" s="680">
        <v>0.83</v>
      </c>
      <c r="BO130" s="680">
        <v>0.83</v>
      </c>
      <c r="BP130" s="680">
        <v>0.83</v>
      </c>
      <c r="BQ130" s="680">
        <v>0.83</v>
      </c>
      <c r="BR130" s="680">
        <v>0.83</v>
      </c>
      <c r="BS130" s="680">
        <v>0.83</v>
      </c>
      <c r="BT130" s="680">
        <v>0.83</v>
      </c>
      <c r="BU130" s="680">
        <v>0.83</v>
      </c>
      <c r="BV130" s="680">
        <v>0.83</v>
      </c>
      <c r="BW130" s="680">
        <v>0.83</v>
      </c>
      <c r="BX130" s="680">
        <v>0.83</v>
      </c>
      <c r="BY130" s="680">
        <v>0.83</v>
      </c>
      <c r="BZ130" s="680">
        <v>0.83</v>
      </c>
      <c r="CA130" s="680">
        <v>0.83</v>
      </c>
      <c r="CB130" s="680"/>
      <c r="CC130" s="680">
        <v>0</v>
      </c>
      <c r="CD130" s="680">
        <v>0</v>
      </c>
      <c r="CE130" s="680">
        <v>0</v>
      </c>
      <c r="CF130" s="680">
        <v>0</v>
      </c>
      <c r="CG130" s="680">
        <v>0</v>
      </c>
      <c r="CH130" s="680">
        <v>0</v>
      </c>
      <c r="CI130" s="680">
        <v>0</v>
      </c>
      <c r="CJ130" s="680">
        <v>0</v>
      </c>
      <c r="CK130" s="680">
        <v>0</v>
      </c>
      <c r="CL130" s="680">
        <v>0.83</v>
      </c>
      <c r="CM130" s="680">
        <v>0.83</v>
      </c>
      <c r="CN130" s="680">
        <v>0.83</v>
      </c>
      <c r="CO130" s="680">
        <v>0.83</v>
      </c>
      <c r="CP130" s="680">
        <v>0.83</v>
      </c>
      <c r="CQ130" s="680">
        <v>0.83</v>
      </c>
      <c r="CR130" s="680">
        <v>0.83</v>
      </c>
      <c r="CS130" s="680">
        <v>0.83</v>
      </c>
      <c r="CT130" s="680">
        <v>0.83</v>
      </c>
      <c r="CU130" s="680">
        <v>0.83</v>
      </c>
      <c r="CV130" s="680">
        <v>0.83</v>
      </c>
      <c r="CW130" s="680">
        <v>0.83</v>
      </c>
      <c r="CX130" s="680">
        <v>0.83</v>
      </c>
      <c r="CY130" s="680">
        <v>0.83</v>
      </c>
      <c r="CZ130" s="680">
        <v>0.83</v>
      </c>
      <c r="DA130" s="680">
        <v>0.83</v>
      </c>
      <c r="DB130" s="680">
        <v>0.83</v>
      </c>
      <c r="DC130" s="680">
        <v>0.83</v>
      </c>
      <c r="DD130" s="680">
        <v>0.83</v>
      </c>
      <c r="DE130" s="680">
        <v>0.83</v>
      </c>
      <c r="DF130" s="680">
        <v>0.83</v>
      </c>
      <c r="DG130" s="680"/>
      <c r="DH130" s="679">
        <v>0</v>
      </c>
      <c r="DI130" s="679">
        <v>0</v>
      </c>
      <c r="DJ130" s="679">
        <v>0</v>
      </c>
      <c r="DK130" s="679">
        <v>0</v>
      </c>
      <c r="DL130" s="679">
        <v>0</v>
      </c>
      <c r="DM130" s="679">
        <v>0</v>
      </c>
      <c r="DN130" s="679">
        <v>0</v>
      </c>
      <c r="DO130" s="679">
        <v>0</v>
      </c>
      <c r="DP130" s="679">
        <v>0</v>
      </c>
      <c r="DQ130" s="679">
        <v>183326066.02721685</v>
      </c>
      <c r="DR130" s="679">
        <v>183326066.02721685</v>
      </c>
      <c r="DS130" s="679">
        <v>183326066.02721685</v>
      </c>
      <c r="DT130" s="679">
        <v>183326066.02721685</v>
      </c>
      <c r="DU130" s="679">
        <v>183326066.02721685</v>
      </c>
      <c r="DV130" s="679">
        <v>183326066.02721685</v>
      </c>
      <c r="DW130" s="679">
        <v>183326066.02721685</v>
      </c>
      <c r="DX130" s="679">
        <v>183326066.027217</v>
      </c>
      <c r="DY130" s="679">
        <v>183326066.027217</v>
      </c>
      <c r="DZ130" s="679">
        <v>183326066.027217</v>
      </c>
      <c r="EA130" s="679">
        <v>183326066.027217</v>
      </c>
      <c r="EB130" s="679">
        <v>183326066.027217</v>
      </c>
      <c r="EC130" s="679">
        <v>183326066.027217</v>
      </c>
      <c r="ED130" s="679">
        <v>183326066.027217</v>
      </c>
      <c r="EE130" s="679">
        <v>183326066.027217</v>
      </c>
      <c r="EF130" s="679">
        <v>183326066.027217</v>
      </c>
      <c r="EG130" s="679">
        <v>183326066.027217</v>
      </c>
      <c r="EH130" s="679">
        <v>183326066.027217</v>
      </c>
      <c r="EI130" s="679">
        <v>183326066.027217</v>
      </c>
      <c r="EJ130" s="679">
        <v>183326066.027217</v>
      </c>
      <c r="EK130" s="679">
        <v>183326066.027217</v>
      </c>
      <c r="EL130" s="680"/>
      <c r="EM130" s="679">
        <v>0</v>
      </c>
      <c r="EN130" s="679">
        <v>0</v>
      </c>
      <c r="EO130" s="679">
        <v>0</v>
      </c>
      <c r="EP130" s="679">
        <v>0</v>
      </c>
      <c r="EQ130" s="679">
        <v>0</v>
      </c>
      <c r="ER130" s="679">
        <v>0</v>
      </c>
      <c r="ES130" s="679">
        <v>0</v>
      </c>
      <c r="ET130" s="679">
        <v>0</v>
      </c>
      <c r="EU130" s="679">
        <v>0</v>
      </c>
      <c r="EV130" s="679">
        <v>0</v>
      </c>
      <c r="EW130" s="679">
        <v>0</v>
      </c>
      <c r="EX130" s="679">
        <v>0</v>
      </c>
      <c r="EY130" s="679">
        <v>0</v>
      </c>
      <c r="EZ130" s="679">
        <v>0</v>
      </c>
      <c r="FA130" s="679">
        <v>0</v>
      </c>
      <c r="FB130" s="679">
        <v>0</v>
      </c>
      <c r="FC130" s="679">
        <v>0</v>
      </c>
      <c r="FD130" s="679">
        <v>0</v>
      </c>
      <c r="FE130" s="679">
        <v>0</v>
      </c>
      <c r="FF130" s="679">
        <v>0</v>
      </c>
      <c r="FG130" s="679">
        <v>0</v>
      </c>
      <c r="FH130" s="679">
        <v>0</v>
      </c>
      <c r="FI130" s="679">
        <v>0</v>
      </c>
      <c r="FJ130" s="679">
        <v>0</v>
      </c>
      <c r="FK130" s="679">
        <v>0</v>
      </c>
      <c r="FL130" s="679">
        <v>0</v>
      </c>
      <c r="FM130" s="679">
        <v>0</v>
      </c>
      <c r="FN130" s="679">
        <v>0</v>
      </c>
      <c r="FO130" s="679">
        <v>0</v>
      </c>
      <c r="FP130" s="679">
        <v>0</v>
      </c>
    </row>
    <row r="131" spans="1:172" x14ac:dyDescent="0.2">
      <c r="A131" s="678">
        <v>128</v>
      </c>
      <c r="B131" s="678" t="s">
        <v>480</v>
      </c>
      <c r="C131" s="678" t="s">
        <v>481</v>
      </c>
      <c r="D131" s="686">
        <v>42125</v>
      </c>
      <c r="E131" s="678">
        <v>0</v>
      </c>
      <c r="F131" s="678">
        <v>15</v>
      </c>
      <c r="G131" s="685">
        <v>3.9219392617110299E-2</v>
      </c>
      <c r="H131" s="684">
        <v>9.1966132232406814E-6</v>
      </c>
      <c r="I131" s="678">
        <v>-4.2601589904734707E-5</v>
      </c>
      <c r="J131" s="678">
        <v>1</v>
      </c>
      <c r="K131" s="678">
        <v>1</v>
      </c>
      <c r="L131" s="683">
        <v>0</v>
      </c>
      <c r="M131" s="678">
        <v>12</v>
      </c>
      <c r="N131" s="678">
        <v>2005</v>
      </c>
      <c r="O131" s="682">
        <v>0.76</v>
      </c>
      <c r="P131" s="680">
        <v>0.35868839344504999</v>
      </c>
      <c r="Q131" s="684">
        <v>2.1707167050799399E-2</v>
      </c>
      <c r="R131" s="684">
        <v>0.31464115507938401</v>
      </c>
      <c r="S131" s="680">
        <v>0</v>
      </c>
      <c r="T131" s="680">
        <v>0</v>
      </c>
      <c r="U131" s="680">
        <v>0</v>
      </c>
      <c r="V131" s="680">
        <v>0</v>
      </c>
      <c r="W131" s="680">
        <v>0</v>
      </c>
      <c r="X131" s="680">
        <v>0</v>
      </c>
      <c r="Y131" s="680">
        <v>0</v>
      </c>
      <c r="Z131" s="680">
        <v>0</v>
      </c>
      <c r="AA131" s="680">
        <v>0</v>
      </c>
      <c r="AB131" s="680">
        <v>0.83</v>
      </c>
      <c r="AC131" s="680">
        <v>0.83</v>
      </c>
      <c r="AD131" s="680">
        <v>0.83</v>
      </c>
      <c r="AE131" s="680">
        <v>0.83</v>
      </c>
      <c r="AF131" s="680">
        <v>0.83</v>
      </c>
      <c r="AG131" s="680">
        <v>0.83</v>
      </c>
      <c r="AH131" s="680">
        <v>0.83</v>
      </c>
      <c r="AI131" s="680">
        <v>0.83</v>
      </c>
      <c r="AJ131" s="680">
        <v>0.83</v>
      </c>
      <c r="AK131" s="680">
        <v>0.83</v>
      </c>
      <c r="AL131" s="680">
        <v>0.83</v>
      </c>
      <c r="AM131" s="680">
        <v>0.83</v>
      </c>
      <c r="AN131" s="680">
        <v>0.83</v>
      </c>
      <c r="AO131" s="680">
        <v>0.83</v>
      </c>
      <c r="AP131" s="680">
        <v>0.83</v>
      </c>
      <c r="AQ131" s="680">
        <v>0.83</v>
      </c>
      <c r="AR131" s="680">
        <v>0.83</v>
      </c>
      <c r="AS131" s="680">
        <v>0.83</v>
      </c>
      <c r="AT131" s="680">
        <v>0.83</v>
      </c>
      <c r="AU131" s="680">
        <v>0.83</v>
      </c>
      <c r="AV131" s="680">
        <v>0.83</v>
      </c>
      <c r="AW131" s="680"/>
      <c r="AX131" s="680">
        <v>0</v>
      </c>
      <c r="AY131" s="680">
        <v>0</v>
      </c>
      <c r="AZ131" s="680">
        <v>0</v>
      </c>
      <c r="BA131" s="680">
        <v>0</v>
      </c>
      <c r="BB131" s="680">
        <v>0</v>
      </c>
      <c r="BC131" s="680">
        <v>0</v>
      </c>
      <c r="BD131" s="680">
        <v>0</v>
      </c>
      <c r="BE131" s="680">
        <v>0</v>
      </c>
      <c r="BF131" s="680">
        <v>0</v>
      </c>
      <c r="BG131" s="680">
        <v>0.83</v>
      </c>
      <c r="BH131" s="680">
        <v>0.83</v>
      </c>
      <c r="BI131" s="680">
        <v>0.83</v>
      </c>
      <c r="BJ131" s="680">
        <v>0.83</v>
      </c>
      <c r="BK131" s="680">
        <v>0.83</v>
      </c>
      <c r="BL131" s="680">
        <v>0.83</v>
      </c>
      <c r="BM131" s="680">
        <v>0.83</v>
      </c>
      <c r="BN131" s="680">
        <v>0.83</v>
      </c>
      <c r="BO131" s="680">
        <v>0.83</v>
      </c>
      <c r="BP131" s="680">
        <v>0.83</v>
      </c>
      <c r="BQ131" s="680">
        <v>0.83</v>
      </c>
      <c r="BR131" s="680">
        <v>0.83</v>
      </c>
      <c r="BS131" s="680">
        <v>0.83</v>
      </c>
      <c r="BT131" s="680">
        <v>0.83</v>
      </c>
      <c r="BU131" s="680">
        <v>0.83</v>
      </c>
      <c r="BV131" s="680">
        <v>0.83</v>
      </c>
      <c r="BW131" s="680">
        <v>0.83</v>
      </c>
      <c r="BX131" s="680">
        <v>0.83</v>
      </c>
      <c r="BY131" s="680">
        <v>0.83</v>
      </c>
      <c r="BZ131" s="680">
        <v>0.83</v>
      </c>
      <c r="CA131" s="680">
        <v>0.83</v>
      </c>
      <c r="CB131" s="680"/>
      <c r="CC131" s="680">
        <v>0</v>
      </c>
      <c r="CD131" s="680">
        <v>0</v>
      </c>
      <c r="CE131" s="680">
        <v>0</v>
      </c>
      <c r="CF131" s="680">
        <v>0</v>
      </c>
      <c r="CG131" s="680">
        <v>0</v>
      </c>
      <c r="CH131" s="680">
        <v>0</v>
      </c>
      <c r="CI131" s="680">
        <v>0</v>
      </c>
      <c r="CJ131" s="680">
        <v>0</v>
      </c>
      <c r="CK131" s="680">
        <v>0</v>
      </c>
      <c r="CL131" s="680">
        <v>0.83</v>
      </c>
      <c r="CM131" s="680">
        <v>0.83</v>
      </c>
      <c r="CN131" s="680">
        <v>0.83</v>
      </c>
      <c r="CO131" s="680">
        <v>0.83</v>
      </c>
      <c r="CP131" s="680">
        <v>0.83</v>
      </c>
      <c r="CQ131" s="680">
        <v>0.83</v>
      </c>
      <c r="CR131" s="680">
        <v>0.83</v>
      </c>
      <c r="CS131" s="680">
        <v>0.83</v>
      </c>
      <c r="CT131" s="680">
        <v>0.83</v>
      </c>
      <c r="CU131" s="680">
        <v>0.83</v>
      </c>
      <c r="CV131" s="680">
        <v>0.83</v>
      </c>
      <c r="CW131" s="680">
        <v>0.83</v>
      </c>
      <c r="CX131" s="680">
        <v>0.83</v>
      </c>
      <c r="CY131" s="680">
        <v>0.83</v>
      </c>
      <c r="CZ131" s="680">
        <v>0.83</v>
      </c>
      <c r="DA131" s="680">
        <v>0.83</v>
      </c>
      <c r="DB131" s="680">
        <v>0.83</v>
      </c>
      <c r="DC131" s="680">
        <v>0.83</v>
      </c>
      <c r="DD131" s="680">
        <v>0.83</v>
      </c>
      <c r="DE131" s="680">
        <v>0.83</v>
      </c>
      <c r="DF131" s="680">
        <v>0.83</v>
      </c>
      <c r="DG131" s="680"/>
      <c r="DH131" s="679">
        <v>0</v>
      </c>
      <c r="DI131" s="679">
        <v>0</v>
      </c>
      <c r="DJ131" s="679">
        <v>0</v>
      </c>
      <c r="DK131" s="679">
        <v>0</v>
      </c>
      <c r="DL131" s="679">
        <v>0</v>
      </c>
      <c r="DM131" s="679">
        <v>0</v>
      </c>
      <c r="DN131" s="679">
        <v>0</v>
      </c>
      <c r="DO131" s="679">
        <v>0</v>
      </c>
      <c r="DP131" s="679">
        <v>0</v>
      </c>
      <c r="DQ131" s="679">
        <v>157418000</v>
      </c>
      <c r="DR131" s="679">
        <v>157418000</v>
      </c>
      <c r="DS131" s="679">
        <v>157418000</v>
      </c>
      <c r="DT131" s="679">
        <v>157418000</v>
      </c>
      <c r="DU131" s="679">
        <v>157418000</v>
      </c>
      <c r="DV131" s="679">
        <v>157418000</v>
      </c>
      <c r="DW131" s="679">
        <v>157418000</v>
      </c>
      <c r="DX131" s="679">
        <v>157418000</v>
      </c>
      <c r="DY131" s="679">
        <v>157418000</v>
      </c>
      <c r="DZ131" s="679">
        <v>157418000</v>
      </c>
      <c r="EA131" s="679">
        <v>157418000</v>
      </c>
      <c r="EB131" s="679">
        <v>157418000</v>
      </c>
      <c r="EC131" s="679">
        <v>157418000</v>
      </c>
      <c r="ED131" s="679">
        <v>157418000</v>
      </c>
      <c r="EE131" s="679">
        <v>157418000</v>
      </c>
      <c r="EF131" s="679">
        <v>157418000</v>
      </c>
      <c r="EG131" s="679">
        <v>157418000</v>
      </c>
      <c r="EH131" s="679">
        <v>157418000</v>
      </c>
      <c r="EI131" s="679">
        <v>157418000</v>
      </c>
      <c r="EJ131" s="679">
        <v>157418000</v>
      </c>
      <c r="EK131" s="679">
        <v>157418000</v>
      </c>
      <c r="EL131" s="680"/>
      <c r="EM131" s="679">
        <v>0</v>
      </c>
      <c r="EN131" s="679">
        <v>0</v>
      </c>
      <c r="EO131" s="679">
        <v>0</v>
      </c>
      <c r="EP131" s="679">
        <v>0</v>
      </c>
      <c r="EQ131" s="679">
        <v>0</v>
      </c>
      <c r="ER131" s="679">
        <v>0</v>
      </c>
      <c r="ES131" s="679">
        <v>0</v>
      </c>
      <c r="ET131" s="679">
        <v>0</v>
      </c>
      <c r="EU131" s="679">
        <v>0</v>
      </c>
      <c r="EV131" s="679">
        <v>0</v>
      </c>
      <c r="EW131" s="679">
        <v>0</v>
      </c>
      <c r="EX131" s="679">
        <v>0</v>
      </c>
      <c r="EY131" s="679">
        <v>0</v>
      </c>
      <c r="EZ131" s="679">
        <v>0</v>
      </c>
      <c r="FA131" s="679">
        <v>0</v>
      </c>
      <c r="FB131" s="679">
        <v>0</v>
      </c>
      <c r="FC131" s="679">
        <v>0</v>
      </c>
      <c r="FD131" s="679">
        <v>0</v>
      </c>
      <c r="FE131" s="679">
        <v>0</v>
      </c>
      <c r="FF131" s="679">
        <v>0</v>
      </c>
      <c r="FG131" s="679">
        <v>0</v>
      </c>
      <c r="FH131" s="679">
        <v>0</v>
      </c>
      <c r="FI131" s="679">
        <v>0</v>
      </c>
      <c r="FJ131" s="679">
        <v>0</v>
      </c>
      <c r="FK131" s="679">
        <v>0</v>
      </c>
      <c r="FL131" s="679">
        <v>0</v>
      </c>
      <c r="FM131" s="679">
        <v>0</v>
      </c>
      <c r="FN131" s="679">
        <v>0</v>
      </c>
      <c r="FO131" s="679">
        <v>0</v>
      </c>
      <c r="FP131" s="679">
        <v>0</v>
      </c>
    </row>
    <row r="132" spans="1:172" x14ac:dyDescent="0.2">
      <c r="A132" s="678">
        <v>129</v>
      </c>
      <c r="B132" s="678" t="s">
        <v>482</v>
      </c>
      <c r="C132" s="678" t="s">
        <v>483</v>
      </c>
      <c r="D132" s="686">
        <v>42125</v>
      </c>
      <c r="E132" s="678">
        <v>0</v>
      </c>
      <c r="F132" s="678">
        <v>30</v>
      </c>
      <c r="G132" s="685">
        <v>0.46235478890802206</v>
      </c>
      <c r="H132" s="684">
        <v>1.2937652158422896E-4</v>
      </c>
      <c r="I132" s="678">
        <v>-7.0006828573125081E-4</v>
      </c>
      <c r="J132" s="678">
        <v>1</v>
      </c>
      <c r="K132" s="678">
        <v>1</v>
      </c>
      <c r="L132" s="683">
        <v>0</v>
      </c>
      <c r="M132" s="678">
        <v>12</v>
      </c>
      <c r="N132" s="678">
        <v>2005</v>
      </c>
      <c r="O132" s="682">
        <v>0.78</v>
      </c>
      <c r="P132" s="680">
        <v>0.35868839344504999</v>
      </c>
      <c r="Q132" s="684">
        <v>2.1707167050799399E-2</v>
      </c>
      <c r="R132" s="684">
        <v>0.31464115507938401</v>
      </c>
      <c r="S132" s="680">
        <v>0</v>
      </c>
      <c r="T132" s="680">
        <v>0</v>
      </c>
      <c r="U132" s="680">
        <v>0</v>
      </c>
      <c r="V132" s="680">
        <v>0</v>
      </c>
      <c r="W132" s="680">
        <v>0</v>
      </c>
      <c r="X132" s="680">
        <v>0</v>
      </c>
      <c r="Y132" s="680">
        <v>0</v>
      </c>
      <c r="Z132" s="680">
        <v>0</v>
      </c>
      <c r="AA132" s="680">
        <v>0</v>
      </c>
      <c r="AB132" s="680">
        <v>0.83</v>
      </c>
      <c r="AC132" s="680">
        <v>0.83</v>
      </c>
      <c r="AD132" s="680">
        <v>0.83</v>
      </c>
      <c r="AE132" s="680">
        <v>0.83</v>
      </c>
      <c r="AF132" s="680">
        <v>0.83</v>
      </c>
      <c r="AG132" s="680">
        <v>0.83</v>
      </c>
      <c r="AH132" s="680">
        <v>0.83</v>
      </c>
      <c r="AI132" s="680">
        <v>0.83</v>
      </c>
      <c r="AJ132" s="680">
        <v>0.83</v>
      </c>
      <c r="AK132" s="680">
        <v>0.83</v>
      </c>
      <c r="AL132" s="680">
        <v>0.83</v>
      </c>
      <c r="AM132" s="680">
        <v>0.83</v>
      </c>
      <c r="AN132" s="680">
        <v>0.83</v>
      </c>
      <c r="AO132" s="680">
        <v>0.83</v>
      </c>
      <c r="AP132" s="680">
        <v>0.83</v>
      </c>
      <c r="AQ132" s="680">
        <v>0.83</v>
      </c>
      <c r="AR132" s="680">
        <v>0.83</v>
      </c>
      <c r="AS132" s="680">
        <v>0.83</v>
      </c>
      <c r="AT132" s="680">
        <v>0.83</v>
      </c>
      <c r="AU132" s="680">
        <v>0.83</v>
      </c>
      <c r="AV132" s="680">
        <v>0.83</v>
      </c>
      <c r="AW132" s="680"/>
      <c r="AX132" s="680">
        <v>0</v>
      </c>
      <c r="AY132" s="680">
        <v>0</v>
      </c>
      <c r="AZ132" s="680">
        <v>0</v>
      </c>
      <c r="BA132" s="680">
        <v>0</v>
      </c>
      <c r="BB132" s="680">
        <v>0</v>
      </c>
      <c r="BC132" s="680">
        <v>0</v>
      </c>
      <c r="BD132" s="680">
        <v>0</v>
      </c>
      <c r="BE132" s="680">
        <v>0</v>
      </c>
      <c r="BF132" s="680">
        <v>0</v>
      </c>
      <c r="BG132" s="680">
        <v>0.83</v>
      </c>
      <c r="BH132" s="680">
        <v>0.83</v>
      </c>
      <c r="BI132" s="680">
        <v>0.83</v>
      </c>
      <c r="BJ132" s="680">
        <v>0.83</v>
      </c>
      <c r="BK132" s="680">
        <v>0.83</v>
      </c>
      <c r="BL132" s="680">
        <v>0.83</v>
      </c>
      <c r="BM132" s="680">
        <v>0.83</v>
      </c>
      <c r="BN132" s="680">
        <v>0.83</v>
      </c>
      <c r="BO132" s="680">
        <v>0.83</v>
      </c>
      <c r="BP132" s="680">
        <v>0.83</v>
      </c>
      <c r="BQ132" s="680">
        <v>0.83</v>
      </c>
      <c r="BR132" s="680">
        <v>0.83</v>
      </c>
      <c r="BS132" s="680">
        <v>0.83</v>
      </c>
      <c r="BT132" s="680">
        <v>0.83</v>
      </c>
      <c r="BU132" s="680">
        <v>0.83</v>
      </c>
      <c r="BV132" s="680">
        <v>0.83</v>
      </c>
      <c r="BW132" s="680">
        <v>0.83</v>
      </c>
      <c r="BX132" s="680">
        <v>0.83</v>
      </c>
      <c r="BY132" s="680">
        <v>0.83</v>
      </c>
      <c r="BZ132" s="680">
        <v>0.83</v>
      </c>
      <c r="CA132" s="680">
        <v>0.83</v>
      </c>
      <c r="CB132" s="680"/>
      <c r="CC132" s="680">
        <v>0</v>
      </c>
      <c r="CD132" s="680">
        <v>0</v>
      </c>
      <c r="CE132" s="680">
        <v>0</v>
      </c>
      <c r="CF132" s="680">
        <v>0</v>
      </c>
      <c r="CG132" s="680">
        <v>0</v>
      </c>
      <c r="CH132" s="680">
        <v>0</v>
      </c>
      <c r="CI132" s="680">
        <v>0</v>
      </c>
      <c r="CJ132" s="680">
        <v>0</v>
      </c>
      <c r="CK132" s="680">
        <v>0</v>
      </c>
      <c r="CL132" s="680">
        <v>0.83</v>
      </c>
      <c r="CM132" s="680">
        <v>0.83</v>
      </c>
      <c r="CN132" s="680">
        <v>0.83</v>
      </c>
      <c r="CO132" s="680">
        <v>0.83</v>
      </c>
      <c r="CP132" s="680">
        <v>0.83</v>
      </c>
      <c r="CQ132" s="680">
        <v>0.83</v>
      </c>
      <c r="CR132" s="680">
        <v>0.83</v>
      </c>
      <c r="CS132" s="680">
        <v>0.83</v>
      </c>
      <c r="CT132" s="680">
        <v>0.83</v>
      </c>
      <c r="CU132" s="680">
        <v>0.83</v>
      </c>
      <c r="CV132" s="680">
        <v>0.83</v>
      </c>
      <c r="CW132" s="680">
        <v>0.83</v>
      </c>
      <c r="CX132" s="680">
        <v>0.83</v>
      </c>
      <c r="CY132" s="680">
        <v>0.83</v>
      </c>
      <c r="CZ132" s="680">
        <v>0.83</v>
      </c>
      <c r="DA132" s="680">
        <v>0.83</v>
      </c>
      <c r="DB132" s="680">
        <v>0.83</v>
      </c>
      <c r="DC132" s="680">
        <v>0.83</v>
      </c>
      <c r="DD132" s="680">
        <v>0.83</v>
      </c>
      <c r="DE132" s="680">
        <v>0.83</v>
      </c>
      <c r="DF132" s="680">
        <v>0.83</v>
      </c>
      <c r="DG132" s="680"/>
      <c r="DH132" s="679">
        <v>0</v>
      </c>
      <c r="DI132" s="679">
        <v>0</v>
      </c>
      <c r="DJ132" s="679">
        <v>0</v>
      </c>
      <c r="DK132" s="679">
        <v>0</v>
      </c>
      <c r="DL132" s="679">
        <v>0</v>
      </c>
      <c r="DM132" s="679">
        <v>0</v>
      </c>
      <c r="DN132" s="679">
        <v>0</v>
      </c>
      <c r="DO132" s="679">
        <v>0</v>
      </c>
      <c r="DP132" s="679">
        <v>0</v>
      </c>
      <c r="DQ132" s="679">
        <v>185109586.76973915</v>
      </c>
      <c r="DR132" s="679">
        <v>185109586.76973915</v>
      </c>
      <c r="DS132" s="679">
        <v>185109586.76973915</v>
      </c>
      <c r="DT132" s="679">
        <v>185109586.76973915</v>
      </c>
      <c r="DU132" s="679">
        <v>185109586.76973915</v>
      </c>
      <c r="DV132" s="679">
        <v>185109586.76973915</v>
      </c>
      <c r="DW132" s="679">
        <v>185109586.76973915</v>
      </c>
      <c r="DX132" s="679">
        <v>185109586.769739</v>
      </c>
      <c r="DY132" s="679">
        <v>185109586.769739</v>
      </c>
      <c r="DZ132" s="679">
        <v>185109586.769739</v>
      </c>
      <c r="EA132" s="679">
        <v>185109586.769739</v>
      </c>
      <c r="EB132" s="679">
        <v>185109586.769739</v>
      </c>
      <c r="EC132" s="679">
        <v>185109586.769739</v>
      </c>
      <c r="ED132" s="679">
        <v>185109586.769739</v>
      </c>
      <c r="EE132" s="679">
        <v>185109586.769739</v>
      </c>
      <c r="EF132" s="679">
        <v>185109586.769739</v>
      </c>
      <c r="EG132" s="679">
        <v>185109586.769739</v>
      </c>
      <c r="EH132" s="679">
        <v>185109586.769739</v>
      </c>
      <c r="EI132" s="679">
        <v>185109586.769739</v>
      </c>
      <c r="EJ132" s="679">
        <v>185109586.769739</v>
      </c>
      <c r="EK132" s="679">
        <v>185109586.769739</v>
      </c>
      <c r="EL132" s="680"/>
      <c r="EM132" s="679">
        <v>0</v>
      </c>
      <c r="EN132" s="679">
        <v>0</v>
      </c>
      <c r="EO132" s="679">
        <v>0</v>
      </c>
      <c r="EP132" s="679">
        <v>0</v>
      </c>
      <c r="EQ132" s="679">
        <v>0</v>
      </c>
      <c r="ER132" s="679">
        <v>0</v>
      </c>
      <c r="ES132" s="679">
        <v>0</v>
      </c>
      <c r="ET132" s="679">
        <v>0</v>
      </c>
      <c r="EU132" s="679">
        <v>0</v>
      </c>
      <c r="EV132" s="679">
        <v>0</v>
      </c>
      <c r="EW132" s="679">
        <v>0</v>
      </c>
      <c r="EX132" s="679">
        <v>0</v>
      </c>
      <c r="EY132" s="679">
        <v>0</v>
      </c>
      <c r="EZ132" s="679">
        <v>0</v>
      </c>
      <c r="FA132" s="679">
        <v>0</v>
      </c>
      <c r="FB132" s="679">
        <v>0</v>
      </c>
      <c r="FC132" s="679">
        <v>0</v>
      </c>
      <c r="FD132" s="679">
        <v>0</v>
      </c>
      <c r="FE132" s="679">
        <v>0</v>
      </c>
      <c r="FF132" s="679">
        <v>0</v>
      </c>
      <c r="FG132" s="679">
        <v>0</v>
      </c>
      <c r="FH132" s="679">
        <v>0</v>
      </c>
      <c r="FI132" s="679">
        <v>0</v>
      </c>
      <c r="FJ132" s="679">
        <v>0</v>
      </c>
      <c r="FK132" s="679">
        <v>0</v>
      </c>
      <c r="FL132" s="679">
        <v>0</v>
      </c>
      <c r="FM132" s="679">
        <v>0</v>
      </c>
      <c r="FN132" s="679">
        <v>0</v>
      </c>
      <c r="FO132" s="679">
        <v>0</v>
      </c>
      <c r="FP132" s="679">
        <v>0</v>
      </c>
    </row>
    <row r="133" spans="1:172" x14ac:dyDescent="0.2">
      <c r="A133" s="678">
        <v>130</v>
      </c>
      <c r="B133" s="678" t="s">
        <v>484</v>
      </c>
      <c r="C133" s="678" t="s">
        <v>485</v>
      </c>
      <c r="D133" s="686">
        <v>42125</v>
      </c>
      <c r="E133" s="678">
        <v>0</v>
      </c>
      <c r="F133" s="678">
        <v>15</v>
      </c>
      <c r="G133" s="685">
        <v>0.37201474660932793</v>
      </c>
      <c r="H133" s="684">
        <v>0</v>
      </c>
      <c r="I133" s="678">
        <v>0</v>
      </c>
      <c r="J133" s="678">
        <v>1</v>
      </c>
      <c r="K133" s="678">
        <v>1</v>
      </c>
      <c r="L133" s="683">
        <v>0</v>
      </c>
      <c r="M133" s="678">
        <v>12</v>
      </c>
      <c r="N133" s="678">
        <v>2005</v>
      </c>
      <c r="O133" s="682">
        <v>0.84000000000000008</v>
      </c>
      <c r="P133" s="680">
        <v>0.41400241739583998</v>
      </c>
      <c r="Q133" s="684">
        <v>1.31733760607097E-2</v>
      </c>
      <c r="R133" s="684">
        <v>0.257603154055701</v>
      </c>
      <c r="S133" s="680">
        <v>0</v>
      </c>
      <c r="T133" s="680">
        <v>0</v>
      </c>
      <c r="U133" s="680">
        <v>0</v>
      </c>
      <c r="V133" s="680">
        <v>0</v>
      </c>
      <c r="W133" s="680">
        <v>0</v>
      </c>
      <c r="X133" s="680">
        <v>0</v>
      </c>
      <c r="Y133" s="680">
        <v>0</v>
      </c>
      <c r="Z133" s="680">
        <v>0</v>
      </c>
      <c r="AA133" s="680">
        <v>0</v>
      </c>
      <c r="AB133" s="680">
        <v>0.83</v>
      </c>
      <c r="AC133" s="680">
        <v>0.83</v>
      </c>
      <c r="AD133" s="680">
        <v>0.83</v>
      </c>
      <c r="AE133" s="680">
        <v>0.83</v>
      </c>
      <c r="AF133" s="680">
        <v>0.83</v>
      </c>
      <c r="AG133" s="680">
        <v>0.83</v>
      </c>
      <c r="AH133" s="680">
        <v>0.83</v>
      </c>
      <c r="AI133" s="680">
        <v>0.83</v>
      </c>
      <c r="AJ133" s="680">
        <v>0.83</v>
      </c>
      <c r="AK133" s="680">
        <v>0.83</v>
      </c>
      <c r="AL133" s="680">
        <v>0.83</v>
      </c>
      <c r="AM133" s="680">
        <v>0.83</v>
      </c>
      <c r="AN133" s="680">
        <v>0.83</v>
      </c>
      <c r="AO133" s="680">
        <v>0.83</v>
      </c>
      <c r="AP133" s="680">
        <v>0.83</v>
      </c>
      <c r="AQ133" s="680">
        <v>0.83</v>
      </c>
      <c r="AR133" s="680">
        <v>0.83</v>
      </c>
      <c r="AS133" s="680">
        <v>0.83</v>
      </c>
      <c r="AT133" s="680">
        <v>0.83</v>
      </c>
      <c r="AU133" s="680">
        <v>0.83</v>
      </c>
      <c r="AV133" s="680">
        <v>0.83</v>
      </c>
      <c r="AW133" s="680"/>
      <c r="AX133" s="680">
        <v>0</v>
      </c>
      <c r="AY133" s="680">
        <v>0</v>
      </c>
      <c r="AZ133" s="680">
        <v>0</v>
      </c>
      <c r="BA133" s="680">
        <v>0</v>
      </c>
      <c r="BB133" s="680">
        <v>0</v>
      </c>
      <c r="BC133" s="680">
        <v>0</v>
      </c>
      <c r="BD133" s="680">
        <v>0</v>
      </c>
      <c r="BE133" s="680">
        <v>0</v>
      </c>
      <c r="BF133" s="680">
        <v>0</v>
      </c>
      <c r="BG133" s="680">
        <v>0.83</v>
      </c>
      <c r="BH133" s="680">
        <v>0.83</v>
      </c>
      <c r="BI133" s="680">
        <v>0.83</v>
      </c>
      <c r="BJ133" s="680">
        <v>0.83</v>
      </c>
      <c r="BK133" s="680">
        <v>0.83</v>
      </c>
      <c r="BL133" s="680">
        <v>0.83</v>
      </c>
      <c r="BM133" s="680">
        <v>0.83</v>
      </c>
      <c r="BN133" s="680">
        <v>0.83</v>
      </c>
      <c r="BO133" s="680">
        <v>0.83</v>
      </c>
      <c r="BP133" s="680">
        <v>0.83</v>
      </c>
      <c r="BQ133" s="680">
        <v>0.83</v>
      </c>
      <c r="BR133" s="680">
        <v>0.83</v>
      </c>
      <c r="BS133" s="680">
        <v>0.83</v>
      </c>
      <c r="BT133" s="680">
        <v>0.83</v>
      </c>
      <c r="BU133" s="680">
        <v>0.83</v>
      </c>
      <c r="BV133" s="680">
        <v>0.83</v>
      </c>
      <c r="BW133" s="680">
        <v>0.83</v>
      </c>
      <c r="BX133" s="680">
        <v>0.83</v>
      </c>
      <c r="BY133" s="680">
        <v>0.83</v>
      </c>
      <c r="BZ133" s="680">
        <v>0.83</v>
      </c>
      <c r="CA133" s="680">
        <v>0.83</v>
      </c>
      <c r="CB133" s="680"/>
      <c r="CC133" s="680">
        <v>0</v>
      </c>
      <c r="CD133" s="680">
        <v>0</v>
      </c>
      <c r="CE133" s="680">
        <v>0</v>
      </c>
      <c r="CF133" s="680">
        <v>0</v>
      </c>
      <c r="CG133" s="680">
        <v>0</v>
      </c>
      <c r="CH133" s="680">
        <v>0</v>
      </c>
      <c r="CI133" s="680">
        <v>0</v>
      </c>
      <c r="CJ133" s="680">
        <v>0</v>
      </c>
      <c r="CK133" s="680">
        <v>0</v>
      </c>
      <c r="CL133" s="680">
        <v>0.83</v>
      </c>
      <c r="CM133" s="680">
        <v>0.83</v>
      </c>
      <c r="CN133" s="680">
        <v>0.83</v>
      </c>
      <c r="CO133" s="680">
        <v>0.83</v>
      </c>
      <c r="CP133" s="680">
        <v>0.83</v>
      </c>
      <c r="CQ133" s="680">
        <v>0.83</v>
      </c>
      <c r="CR133" s="680">
        <v>0.83</v>
      </c>
      <c r="CS133" s="680">
        <v>0.83</v>
      </c>
      <c r="CT133" s="680">
        <v>0.83</v>
      </c>
      <c r="CU133" s="680">
        <v>0.83</v>
      </c>
      <c r="CV133" s="680">
        <v>0.83</v>
      </c>
      <c r="CW133" s="680">
        <v>0.83</v>
      </c>
      <c r="CX133" s="680">
        <v>0.83</v>
      </c>
      <c r="CY133" s="680">
        <v>0.83</v>
      </c>
      <c r="CZ133" s="680">
        <v>0.83</v>
      </c>
      <c r="DA133" s="680">
        <v>0.83</v>
      </c>
      <c r="DB133" s="680">
        <v>0.83</v>
      </c>
      <c r="DC133" s="680">
        <v>0.83</v>
      </c>
      <c r="DD133" s="680">
        <v>0.83</v>
      </c>
      <c r="DE133" s="680">
        <v>0.83</v>
      </c>
      <c r="DF133" s="680">
        <v>0.83</v>
      </c>
      <c r="DG133" s="680"/>
      <c r="DH133" s="679">
        <v>0</v>
      </c>
      <c r="DI133" s="679">
        <v>0</v>
      </c>
      <c r="DJ133" s="679">
        <v>0</v>
      </c>
      <c r="DK133" s="679">
        <v>0</v>
      </c>
      <c r="DL133" s="679">
        <v>0</v>
      </c>
      <c r="DM133" s="679">
        <v>0</v>
      </c>
      <c r="DN133" s="679">
        <v>0</v>
      </c>
      <c r="DO133" s="679">
        <v>0</v>
      </c>
      <c r="DP133" s="679">
        <v>0</v>
      </c>
      <c r="DQ133" s="679">
        <v>183326066.02721685</v>
      </c>
      <c r="DR133" s="679">
        <v>183326066.02721685</v>
      </c>
      <c r="DS133" s="679">
        <v>183326066.02721685</v>
      </c>
      <c r="DT133" s="679">
        <v>183326066.02721685</v>
      </c>
      <c r="DU133" s="679">
        <v>183326066.02721685</v>
      </c>
      <c r="DV133" s="679">
        <v>183326066.02721685</v>
      </c>
      <c r="DW133" s="679">
        <v>183326066.02721685</v>
      </c>
      <c r="DX133" s="679">
        <v>183326066.027217</v>
      </c>
      <c r="DY133" s="679">
        <v>183326066.027217</v>
      </c>
      <c r="DZ133" s="679">
        <v>183326066.027217</v>
      </c>
      <c r="EA133" s="679">
        <v>183326066.027217</v>
      </c>
      <c r="EB133" s="679">
        <v>183326066.027217</v>
      </c>
      <c r="EC133" s="679">
        <v>183326066.027217</v>
      </c>
      <c r="ED133" s="679">
        <v>183326066.027217</v>
      </c>
      <c r="EE133" s="679">
        <v>183326066.027217</v>
      </c>
      <c r="EF133" s="679">
        <v>183326066.027217</v>
      </c>
      <c r="EG133" s="679">
        <v>183326066.027217</v>
      </c>
      <c r="EH133" s="679">
        <v>183326066.027217</v>
      </c>
      <c r="EI133" s="679">
        <v>183326066.027217</v>
      </c>
      <c r="EJ133" s="679">
        <v>183326066.027217</v>
      </c>
      <c r="EK133" s="679">
        <v>183326066.027217</v>
      </c>
      <c r="EL133" s="680"/>
      <c r="EM133" s="679">
        <v>0</v>
      </c>
      <c r="EN133" s="679">
        <v>0</v>
      </c>
      <c r="EO133" s="679">
        <v>0</v>
      </c>
      <c r="EP133" s="679">
        <v>0</v>
      </c>
      <c r="EQ133" s="679">
        <v>0</v>
      </c>
      <c r="ER133" s="679">
        <v>0</v>
      </c>
      <c r="ES133" s="679">
        <v>0</v>
      </c>
      <c r="ET133" s="679">
        <v>0</v>
      </c>
      <c r="EU133" s="679">
        <v>0</v>
      </c>
      <c r="EV133" s="679">
        <v>0</v>
      </c>
      <c r="EW133" s="679">
        <v>0</v>
      </c>
      <c r="EX133" s="679">
        <v>0</v>
      </c>
      <c r="EY133" s="679">
        <v>0</v>
      </c>
      <c r="EZ133" s="679">
        <v>0</v>
      </c>
      <c r="FA133" s="679">
        <v>0</v>
      </c>
      <c r="FB133" s="679">
        <v>0</v>
      </c>
      <c r="FC133" s="679">
        <v>0</v>
      </c>
      <c r="FD133" s="679">
        <v>0</v>
      </c>
      <c r="FE133" s="679">
        <v>0</v>
      </c>
      <c r="FF133" s="679">
        <v>0</v>
      </c>
      <c r="FG133" s="679">
        <v>0</v>
      </c>
      <c r="FH133" s="679">
        <v>0</v>
      </c>
      <c r="FI133" s="679">
        <v>0</v>
      </c>
      <c r="FJ133" s="679">
        <v>0</v>
      </c>
      <c r="FK133" s="679">
        <v>0</v>
      </c>
      <c r="FL133" s="679">
        <v>0</v>
      </c>
      <c r="FM133" s="679">
        <v>0</v>
      </c>
      <c r="FN133" s="679">
        <v>0</v>
      </c>
      <c r="FO133" s="679">
        <v>0</v>
      </c>
      <c r="FP133" s="679">
        <v>0</v>
      </c>
    </row>
    <row r="134" spans="1:172" x14ac:dyDescent="0.2">
      <c r="A134" s="678">
        <v>131</v>
      </c>
      <c r="B134" s="678" t="s">
        <v>486</v>
      </c>
      <c r="C134" s="678" t="s">
        <v>487</v>
      </c>
      <c r="D134" s="686">
        <v>42125</v>
      </c>
      <c r="E134" s="678">
        <v>0</v>
      </c>
      <c r="F134" s="678">
        <v>15</v>
      </c>
      <c r="G134" s="685">
        <v>2.61</v>
      </c>
      <c r="H134" s="684">
        <v>0</v>
      </c>
      <c r="I134" s="678">
        <v>-1.5000000000000005E-3</v>
      </c>
      <c r="J134" s="678">
        <v>1</v>
      </c>
      <c r="K134" s="678">
        <v>1</v>
      </c>
      <c r="L134" s="683">
        <v>0</v>
      </c>
      <c r="M134" s="678">
        <v>12</v>
      </c>
      <c r="N134" s="678">
        <v>2005</v>
      </c>
      <c r="O134" s="682">
        <v>0.8274999999999999</v>
      </c>
      <c r="P134" s="680">
        <v>0.41400241739583998</v>
      </c>
      <c r="Q134" s="684">
        <v>1.31733760607097E-2</v>
      </c>
      <c r="R134" s="684">
        <v>0.257603154055701</v>
      </c>
      <c r="S134" s="680">
        <v>0</v>
      </c>
      <c r="T134" s="680">
        <v>0</v>
      </c>
      <c r="U134" s="680">
        <v>0</v>
      </c>
      <c r="V134" s="680">
        <v>0</v>
      </c>
      <c r="W134" s="680">
        <v>0</v>
      </c>
      <c r="X134" s="680">
        <v>0</v>
      </c>
      <c r="Y134" s="680">
        <v>0</v>
      </c>
      <c r="Z134" s="680">
        <v>0</v>
      </c>
      <c r="AA134" s="680">
        <v>0</v>
      </c>
      <c r="AB134" s="680">
        <v>0.83</v>
      </c>
      <c r="AC134" s="680">
        <v>0.83</v>
      </c>
      <c r="AD134" s="680">
        <v>0.83</v>
      </c>
      <c r="AE134" s="680">
        <v>0.83</v>
      </c>
      <c r="AF134" s="680">
        <v>0.83</v>
      </c>
      <c r="AG134" s="680">
        <v>0.83</v>
      </c>
      <c r="AH134" s="680">
        <v>0.83</v>
      </c>
      <c r="AI134" s="680">
        <v>0.83</v>
      </c>
      <c r="AJ134" s="680">
        <v>0.83</v>
      </c>
      <c r="AK134" s="680">
        <v>0.83</v>
      </c>
      <c r="AL134" s="680">
        <v>0.83</v>
      </c>
      <c r="AM134" s="680">
        <v>0.83</v>
      </c>
      <c r="AN134" s="680">
        <v>0.83</v>
      </c>
      <c r="AO134" s="680">
        <v>0.83</v>
      </c>
      <c r="AP134" s="680">
        <v>0.83</v>
      </c>
      <c r="AQ134" s="680">
        <v>0.83</v>
      </c>
      <c r="AR134" s="680">
        <v>0.83</v>
      </c>
      <c r="AS134" s="680">
        <v>0.83</v>
      </c>
      <c r="AT134" s="680">
        <v>0.83</v>
      </c>
      <c r="AU134" s="680">
        <v>0.83</v>
      </c>
      <c r="AV134" s="680">
        <v>0.83</v>
      </c>
      <c r="AW134" s="680"/>
      <c r="AX134" s="680">
        <v>0</v>
      </c>
      <c r="AY134" s="680">
        <v>0</v>
      </c>
      <c r="AZ134" s="680">
        <v>0</v>
      </c>
      <c r="BA134" s="680">
        <v>0</v>
      </c>
      <c r="BB134" s="680">
        <v>0</v>
      </c>
      <c r="BC134" s="680">
        <v>0</v>
      </c>
      <c r="BD134" s="680">
        <v>0</v>
      </c>
      <c r="BE134" s="680">
        <v>0</v>
      </c>
      <c r="BF134" s="680">
        <v>0</v>
      </c>
      <c r="BG134" s="680">
        <v>0.83</v>
      </c>
      <c r="BH134" s="680">
        <v>0.83</v>
      </c>
      <c r="BI134" s="680">
        <v>0.83</v>
      </c>
      <c r="BJ134" s="680">
        <v>0.83</v>
      </c>
      <c r="BK134" s="680">
        <v>0.83</v>
      </c>
      <c r="BL134" s="680">
        <v>0.83</v>
      </c>
      <c r="BM134" s="680">
        <v>0.83</v>
      </c>
      <c r="BN134" s="680">
        <v>0.83</v>
      </c>
      <c r="BO134" s="680">
        <v>0.83</v>
      </c>
      <c r="BP134" s="680">
        <v>0.83</v>
      </c>
      <c r="BQ134" s="680">
        <v>0.83</v>
      </c>
      <c r="BR134" s="680">
        <v>0.83</v>
      </c>
      <c r="BS134" s="680">
        <v>0.83</v>
      </c>
      <c r="BT134" s="680">
        <v>0.83</v>
      </c>
      <c r="BU134" s="680">
        <v>0.83</v>
      </c>
      <c r="BV134" s="680">
        <v>0.83</v>
      </c>
      <c r="BW134" s="680">
        <v>0.83</v>
      </c>
      <c r="BX134" s="680">
        <v>0.83</v>
      </c>
      <c r="BY134" s="680">
        <v>0.83</v>
      </c>
      <c r="BZ134" s="680">
        <v>0.83</v>
      </c>
      <c r="CA134" s="680">
        <v>0.83</v>
      </c>
      <c r="CB134" s="680"/>
      <c r="CC134" s="680">
        <v>0</v>
      </c>
      <c r="CD134" s="680">
        <v>0</v>
      </c>
      <c r="CE134" s="680">
        <v>0</v>
      </c>
      <c r="CF134" s="680">
        <v>0</v>
      </c>
      <c r="CG134" s="680">
        <v>0</v>
      </c>
      <c r="CH134" s="680">
        <v>0</v>
      </c>
      <c r="CI134" s="680">
        <v>0</v>
      </c>
      <c r="CJ134" s="680">
        <v>0</v>
      </c>
      <c r="CK134" s="680">
        <v>0</v>
      </c>
      <c r="CL134" s="680">
        <v>0.83</v>
      </c>
      <c r="CM134" s="680">
        <v>0.83</v>
      </c>
      <c r="CN134" s="680">
        <v>0.83</v>
      </c>
      <c r="CO134" s="680">
        <v>0.83</v>
      </c>
      <c r="CP134" s="680">
        <v>0.83</v>
      </c>
      <c r="CQ134" s="680">
        <v>0.83</v>
      </c>
      <c r="CR134" s="680">
        <v>0.83</v>
      </c>
      <c r="CS134" s="680">
        <v>0.83</v>
      </c>
      <c r="CT134" s="680">
        <v>0.83</v>
      </c>
      <c r="CU134" s="680">
        <v>0.83</v>
      </c>
      <c r="CV134" s="680">
        <v>0.83</v>
      </c>
      <c r="CW134" s="680">
        <v>0.83</v>
      </c>
      <c r="CX134" s="680">
        <v>0.83</v>
      </c>
      <c r="CY134" s="680">
        <v>0.83</v>
      </c>
      <c r="CZ134" s="680">
        <v>0.83</v>
      </c>
      <c r="DA134" s="680">
        <v>0.83</v>
      </c>
      <c r="DB134" s="680">
        <v>0.83</v>
      </c>
      <c r="DC134" s="680">
        <v>0.83</v>
      </c>
      <c r="DD134" s="680">
        <v>0.83</v>
      </c>
      <c r="DE134" s="680">
        <v>0.83</v>
      </c>
      <c r="DF134" s="680">
        <v>0.83</v>
      </c>
      <c r="DG134" s="680"/>
      <c r="DH134" s="679">
        <v>0</v>
      </c>
      <c r="DI134" s="679">
        <v>0</v>
      </c>
      <c r="DJ134" s="679">
        <v>0</v>
      </c>
      <c r="DK134" s="679">
        <v>0</v>
      </c>
      <c r="DL134" s="679">
        <v>0</v>
      </c>
      <c r="DM134" s="679">
        <v>0</v>
      </c>
      <c r="DN134" s="679">
        <v>0</v>
      </c>
      <c r="DO134" s="679">
        <v>0</v>
      </c>
      <c r="DP134" s="679">
        <v>0</v>
      </c>
      <c r="DQ134" s="679">
        <v>12901658.790720591</v>
      </c>
      <c r="DR134" s="679">
        <v>12901658.790720591</v>
      </c>
      <c r="DS134" s="679">
        <v>12901658.790720591</v>
      </c>
      <c r="DT134" s="679">
        <v>12901658.790720591</v>
      </c>
      <c r="DU134" s="679">
        <v>12901658.790720591</v>
      </c>
      <c r="DV134" s="679">
        <v>12901658.790720591</v>
      </c>
      <c r="DW134" s="679">
        <v>12901658.790720591</v>
      </c>
      <c r="DX134" s="679">
        <v>12901658.790720601</v>
      </c>
      <c r="DY134" s="679">
        <v>12901658.790720601</v>
      </c>
      <c r="DZ134" s="679">
        <v>12901658.790720601</v>
      </c>
      <c r="EA134" s="679">
        <v>12901658.790720601</v>
      </c>
      <c r="EB134" s="679">
        <v>12901658.790720601</v>
      </c>
      <c r="EC134" s="679">
        <v>12901658.790720601</v>
      </c>
      <c r="ED134" s="679">
        <v>12901658.790720601</v>
      </c>
      <c r="EE134" s="679">
        <v>12901658.790720601</v>
      </c>
      <c r="EF134" s="679">
        <v>12901658.790720601</v>
      </c>
      <c r="EG134" s="679">
        <v>12901658.790720601</v>
      </c>
      <c r="EH134" s="679">
        <v>12901658.790720601</v>
      </c>
      <c r="EI134" s="679">
        <v>12901658.790720601</v>
      </c>
      <c r="EJ134" s="679">
        <v>12901658.790720601</v>
      </c>
      <c r="EK134" s="679">
        <v>12901658.790720601</v>
      </c>
      <c r="EL134" s="680"/>
      <c r="EM134" s="679">
        <v>0</v>
      </c>
      <c r="EN134" s="679">
        <v>0</v>
      </c>
      <c r="EO134" s="679">
        <v>0</v>
      </c>
      <c r="EP134" s="679">
        <v>0</v>
      </c>
      <c r="EQ134" s="679">
        <v>0</v>
      </c>
      <c r="ER134" s="679">
        <v>0</v>
      </c>
      <c r="ES134" s="679">
        <v>0</v>
      </c>
      <c r="ET134" s="679">
        <v>0</v>
      </c>
      <c r="EU134" s="679">
        <v>0</v>
      </c>
      <c r="EV134" s="679">
        <v>0</v>
      </c>
      <c r="EW134" s="679">
        <v>0</v>
      </c>
      <c r="EX134" s="679">
        <v>0</v>
      </c>
      <c r="EY134" s="679">
        <v>0</v>
      </c>
      <c r="EZ134" s="679">
        <v>0</v>
      </c>
      <c r="FA134" s="679">
        <v>0</v>
      </c>
      <c r="FB134" s="679">
        <v>0</v>
      </c>
      <c r="FC134" s="679">
        <v>0</v>
      </c>
      <c r="FD134" s="679">
        <v>0</v>
      </c>
      <c r="FE134" s="679">
        <v>0</v>
      </c>
      <c r="FF134" s="679">
        <v>0</v>
      </c>
      <c r="FG134" s="679">
        <v>0</v>
      </c>
      <c r="FH134" s="679">
        <v>0</v>
      </c>
      <c r="FI134" s="679">
        <v>0</v>
      </c>
      <c r="FJ134" s="679">
        <v>0</v>
      </c>
      <c r="FK134" s="679">
        <v>0</v>
      </c>
      <c r="FL134" s="679">
        <v>0</v>
      </c>
      <c r="FM134" s="679">
        <v>0</v>
      </c>
      <c r="FN134" s="679">
        <v>0</v>
      </c>
      <c r="FO134" s="679">
        <v>0</v>
      </c>
      <c r="FP134" s="679">
        <v>0</v>
      </c>
    </row>
    <row r="135" spans="1:172" x14ac:dyDescent="0.2">
      <c r="A135" s="678">
        <v>132</v>
      </c>
      <c r="B135" s="678" t="s">
        <v>488</v>
      </c>
      <c r="C135" s="678" t="s">
        <v>489</v>
      </c>
      <c r="D135" s="686">
        <v>42125</v>
      </c>
      <c r="E135" s="678">
        <v>0</v>
      </c>
      <c r="F135" s="678">
        <v>15</v>
      </c>
      <c r="G135" s="685">
        <v>1.404148832524767E-3</v>
      </c>
      <c r="H135" s="684">
        <v>0</v>
      </c>
      <c r="I135" s="678">
        <v>4.7008344270095485E-3</v>
      </c>
      <c r="J135" s="678">
        <v>1</v>
      </c>
      <c r="K135" s="678">
        <v>1</v>
      </c>
      <c r="L135" s="683">
        <v>0</v>
      </c>
      <c r="M135" s="678">
        <v>12</v>
      </c>
      <c r="N135" s="678">
        <v>2005</v>
      </c>
      <c r="O135" s="682">
        <v>0.84000000000000008</v>
      </c>
      <c r="P135" s="680">
        <v>0.41400241739583998</v>
      </c>
      <c r="Q135" s="684">
        <v>1.31733760607097E-2</v>
      </c>
      <c r="R135" s="684">
        <v>0.257603154055701</v>
      </c>
      <c r="S135" s="680">
        <v>0</v>
      </c>
      <c r="T135" s="680">
        <v>0</v>
      </c>
      <c r="U135" s="680">
        <v>0</v>
      </c>
      <c r="V135" s="680">
        <v>0</v>
      </c>
      <c r="W135" s="680">
        <v>0</v>
      </c>
      <c r="X135" s="680">
        <v>0</v>
      </c>
      <c r="Y135" s="680">
        <v>0</v>
      </c>
      <c r="Z135" s="680">
        <v>0</v>
      </c>
      <c r="AA135" s="680">
        <v>0</v>
      </c>
      <c r="AB135" s="680">
        <v>0.83</v>
      </c>
      <c r="AC135" s="680">
        <v>0.83</v>
      </c>
      <c r="AD135" s="680">
        <v>0.83</v>
      </c>
      <c r="AE135" s="680">
        <v>0.83</v>
      </c>
      <c r="AF135" s="680">
        <v>0.83</v>
      </c>
      <c r="AG135" s="680">
        <v>0.83</v>
      </c>
      <c r="AH135" s="680">
        <v>0.83</v>
      </c>
      <c r="AI135" s="680">
        <v>0.83</v>
      </c>
      <c r="AJ135" s="680">
        <v>0.83</v>
      </c>
      <c r="AK135" s="680">
        <v>0.83</v>
      </c>
      <c r="AL135" s="680">
        <v>0.83</v>
      </c>
      <c r="AM135" s="680">
        <v>0.83</v>
      </c>
      <c r="AN135" s="680">
        <v>0.83</v>
      </c>
      <c r="AO135" s="680">
        <v>0.83</v>
      </c>
      <c r="AP135" s="680">
        <v>0.83</v>
      </c>
      <c r="AQ135" s="680">
        <v>0.83</v>
      </c>
      <c r="AR135" s="680">
        <v>0.83</v>
      </c>
      <c r="AS135" s="680">
        <v>0.83</v>
      </c>
      <c r="AT135" s="680">
        <v>0.83</v>
      </c>
      <c r="AU135" s="680">
        <v>0.83</v>
      </c>
      <c r="AV135" s="680">
        <v>0.83</v>
      </c>
      <c r="AW135" s="680"/>
      <c r="AX135" s="680">
        <v>0</v>
      </c>
      <c r="AY135" s="680">
        <v>0</v>
      </c>
      <c r="AZ135" s="680">
        <v>0</v>
      </c>
      <c r="BA135" s="680">
        <v>0</v>
      </c>
      <c r="BB135" s="680">
        <v>0</v>
      </c>
      <c r="BC135" s="680">
        <v>0</v>
      </c>
      <c r="BD135" s="680">
        <v>0</v>
      </c>
      <c r="BE135" s="680">
        <v>0</v>
      </c>
      <c r="BF135" s="680">
        <v>0</v>
      </c>
      <c r="BG135" s="680">
        <v>0.83</v>
      </c>
      <c r="BH135" s="680">
        <v>0.83</v>
      </c>
      <c r="BI135" s="680">
        <v>0.83</v>
      </c>
      <c r="BJ135" s="680">
        <v>0.83</v>
      </c>
      <c r="BK135" s="680">
        <v>0.83</v>
      </c>
      <c r="BL135" s="680">
        <v>0.83</v>
      </c>
      <c r="BM135" s="680">
        <v>0.83</v>
      </c>
      <c r="BN135" s="680">
        <v>0.83</v>
      </c>
      <c r="BO135" s="680">
        <v>0.83</v>
      </c>
      <c r="BP135" s="680">
        <v>0.83</v>
      </c>
      <c r="BQ135" s="680">
        <v>0.83</v>
      </c>
      <c r="BR135" s="680">
        <v>0.83</v>
      </c>
      <c r="BS135" s="680">
        <v>0.83</v>
      </c>
      <c r="BT135" s="680">
        <v>0.83</v>
      </c>
      <c r="BU135" s="680">
        <v>0.83</v>
      </c>
      <c r="BV135" s="680">
        <v>0.83</v>
      </c>
      <c r="BW135" s="680">
        <v>0.83</v>
      </c>
      <c r="BX135" s="680">
        <v>0.83</v>
      </c>
      <c r="BY135" s="680">
        <v>0.83</v>
      </c>
      <c r="BZ135" s="680">
        <v>0.83</v>
      </c>
      <c r="CA135" s="680">
        <v>0.83</v>
      </c>
      <c r="CB135" s="680"/>
      <c r="CC135" s="680">
        <v>0</v>
      </c>
      <c r="CD135" s="680">
        <v>0</v>
      </c>
      <c r="CE135" s="680">
        <v>0</v>
      </c>
      <c r="CF135" s="680">
        <v>0</v>
      </c>
      <c r="CG135" s="680">
        <v>0</v>
      </c>
      <c r="CH135" s="680">
        <v>0</v>
      </c>
      <c r="CI135" s="680">
        <v>0</v>
      </c>
      <c r="CJ135" s="680">
        <v>0</v>
      </c>
      <c r="CK135" s="680">
        <v>0</v>
      </c>
      <c r="CL135" s="680">
        <v>0.83</v>
      </c>
      <c r="CM135" s="680">
        <v>0.83</v>
      </c>
      <c r="CN135" s="680">
        <v>0.83</v>
      </c>
      <c r="CO135" s="680">
        <v>0.83</v>
      </c>
      <c r="CP135" s="680">
        <v>0.83</v>
      </c>
      <c r="CQ135" s="680">
        <v>0.83</v>
      </c>
      <c r="CR135" s="680">
        <v>0.83</v>
      </c>
      <c r="CS135" s="680">
        <v>0.83</v>
      </c>
      <c r="CT135" s="680">
        <v>0.83</v>
      </c>
      <c r="CU135" s="680">
        <v>0.83</v>
      </c>
      <c r="CV135" s="680">
        <v>0.83</v>
      </c>
      <c r="CW135" s="680">
        <v>0.83</v>
      </c>
      <c r="CX135" s="680">
        <v>0.83</v>
      </c>
      <c r="CY135" s="680">
        <v>0.83</v>
      </c>
      <c r="CZ135" s="680">
        <v>0.83</v>
      </c>
      <c r="DA135" s="680">
        <v>0.83</v>
      </c>
      <c r="DB135" s="680">
        <v>0.83</v>
      </c>
      <c r="DC135" s="680">
        <v>0.83</v>
      </c>
      <c r="DD135" s="680">
        <v>0.83</v>
      </c>
      <c r="DE135" s="680">
        <v>0.83</v>
      </c>
      <c r="DF135" s="680">
        <v>0.83</v>
      </c>
      <c r="DG135" s="680"/>
      <c r="DH135" s="679">
        <v>0</v>
      </c>
      <c r="DI135" s="679">
        <v>0</v>
      </c>
      <c r="DJ135" s="679">
        <v>0</v>
      </c>
      <c r="DK135" s="679">
        <v>0</v>
      </c>
      <c r="DL135" s="679">
        <v>0</v>
      </c>
      <c r="DM135" s="679">
        <v>0</v>
      </c>
      <c r="DN135" s="679">
        <v>0</v>
      </c>
      <c r="DO135" s="679">
        <v>0</v>
      </c>
      <c r="DP135" s="679">
        <v>0</v>
      </c>
      <c r="DQ135" s="679">
        <v>27694523.332796227</v>
      </c>
      <c r="DR135" s="679">
        <v>27694523.332796227</v>
      </c>
      <c r="DS135" s="679">
        <v>27694523.332796227</v>
      </c>
      <c r="DT135" s="679">
        <v>27694523.332796227</v>
      </c>
      <c r="DU135" s="679">
        <v>27694523.332796227</v>
      </c>
      <c r="DV135" s="679">
        <v>27694523.332796227</v>
      </c>
      <c r="DW135" s="679">
        <v>27694523.332796227</v>
      </c>
      <c r="DX135" s="679">
        <v>27694523.332796201</v>
      </c>
      <c r="DY135" s="679">
        <v>27694523.332796201</v>
      </c>
      <c r="DZ135" s="679">
        <v>27694523.332796201</v>
      </c>
      <c r="EA135" s="679">
        <v>27694523.332796201</v>
      </c>
      <c r="EB135" s="679">
        <v>27694523.332796201</v>
      </c>
      <c r="EC135" s="679">
        <v>27694523.332796201</v>
      </c>
      <c r="ED135" s="679">
        <v>27694523.332796201</v>
      </c>
      <c r="EE135" s="679">
        <v>27694523.332796201</v>
      </c>
      <c r="EF135" s="679">
        <v>27694523.332796201</v>
      </c>
      <c r="EG135" s="679">
        <v>27694523.332796201</v>
      </c>
      <c r="EH135" s="679">
        <v>27694523.332796201</v>
      </c>
      <c r="EI135" s="679">
        <v>27694523.332796201</v>
      </c>
      <c r="EJ135" s="679">
        <v>27694523.332796201</v>
      </c>
      <c r="EK135" s="679">
        <v>27694523.332796201</v>
      </c>
      <c r="EL135" s="680"/>
      <c r="EM135" s="679">
        <v>0</v>
      </c>
      <c r="EN135" s="679">
        <v>0</v>
      </c>
      <c r="EO135" s="679">
        <v>0</v>
      </c>
      <c r="EP135" s="679">
        <v>0</v>
      </c>
      <c r="EQ135" s="679">
        <v>0</v>
      </c>
      <c r="ER135" s="679">
        <v>0</v>
      </c>
      <c r="ES135" s="679">
        <v>0</v>
      </c>
      <c r="ET135" s="679">
        <v>0</v>
      </c>
      <c r="EU135" s="679">
        <v>0</v>
      </c>
      <c r="EV135" s="679">
        <v>0</v>
      </c>
      <c r="EW135" s="679">
        <v>0</v>
      </c>
      <c r="EX135" s="679">
        <v>0</v>
      </c>
      <c r="EY135" s="679">
        <v>0</v>
      </c>
      <c r="EZ135" s="679">
        <v>0</v>
      </c>
      <c r="FA135" s="679">
        <v>0</v>
      </c>
      <c r="FB135" s="679">
        <v>0</v>
      </c>
      <c r="FC135" s="679">
        <v>0</v>
      </c>
      <c r="FD135" s="679">
        <v>0</v>
      </c>
      <c r="FE135" s="679">
        <v>0</v>
      </c>
      <c r="FF135" s="679">
        <v>0</v>
      </c>
      <c r="FG135" s="679">
        <v>0</v>
      </c>
      <c r="FH135" s="679">
        <v>0</v>
      </c>
      <c r="FI135" s="679">
        <v>0</v>
      </c>
      <c r="FJ135" s="679">
        <v>0</v>
      </c>
      <c r="FK135" s="679">
        <v>0</v>
      </c>
      <c r="FL135" s="679">
        <v>0</v>
      </c>
      <c r="FM135" s="679">
        <v>0</v>
      </c>
      <c r="FN135" s="679">
        <v>0</v>
      </c>
      <c r="FO135" s="679">
        <v>0</v>
      </c>
      <c r="FP135" s="679">
        <v>0</v>
      </c>
    </row>
    <row r="136" spans="1:172" x14ac:dyDescent="0.2">
      <c r="A136" s="678">
        <v>133</v>
      </c>
      <c r="B136" s="678" t="s">
        <v>490</v>
      </c>
      <c r="C136" s="678" t="s">
        <v>491</v>
      </c>
      <c r="D136" s="686">
        <v>42125</v>
      </c>
      <c r="E136" s="678">
        <v>0</v>
      </c>
      <c r="F136" s="678">
        <v>15</v>
      </c>
      <c r="G136" s="685">
        <v>0.49713299225265128</v>
      </c>
      <c r="H136" s="684">
        <v>2.9426142892653305E-4</v>
      </c>
      <c r="I136" s="678">
        <v>0</v>
      </c>
      <c r="J136" s="678">
        <v>1</v>
      </c>
      <c r="K136" s="678">
        <v>1</v>
      </c>
      <c r="L136" s="683">
        <v>0</v>
      </c>
      <c r="M136" s="678">
        <v>12</v>
      </c>
      <c r="N136" s="678">
        <v>2005</v>
      </c>
      <c r="O136" s="682">
        <v>0.79500000000000004</v>
      </c>
      <c r="P136" s="680">
        <v>0.18</v>
      </c>
      <c r="Q136" s="684">
        <v>3.6999999999999999E-4</v>
      </c>
      <c r="R136" s="684">
        <v>0.5</v>
      </c>
      <c r="S136" s="680">
        <v>0</v>
      </c>
      <c r="T136" s="680">
        <v>0</v>
      </c>
      <c r="U136" s="680">
        <v>0</v>
      </c>
      <c r="V136" s="680">
        <v>0</v>
      </c>
      <c r="W136" s="680">
        <v>0</v>
      </c>
      <c r="X136" s="680">
        <v>0</v>
      </c>
      <c r="Y136" s="680">
        <v>0</v>
      </c>
      <c r="Z136" s="680">
        <v>0</v>
      </c>
      <c r="AA136" s="680">
        <v>0</v>
      </c>
      <c r="AB136" s="680">
        <v>0.83</v>
      </c>
      <c r="AC136" s="680">
        <v>0.83</v>
      </c>
      <c r="AD136" s="680">
        <v>0.83</v>
      </c>
      <c r="AE136" s="680">
        <v>0.83</v>
      </c>
      <c r="AF136" s="680">
        <v>0.83</v>
      </c>
      <c r="AG136" s="680">
        <v>0.83</v>
      </c>
      <c r="AH136" s="680">
        <v>0.83</v>
      </c>
      <c r="AI136" s="680">
        <v>0.83</v>
      </c>
      <c r="AJ136" s="680">
        <v>0.83</v>
      </c>
      <c r="AK136" s="680">
        <v>0.83</v>
      </c>
      <c r="AL136" s="680">
        <v>0.83</v>
      </c>
      <c r="AM136" s="680">
        <v>0.83</v>
      </c>
      <c r="AN136" s="680">
        <v>0.83</v>
      </c>
      <c r="AO136" s="680">
        <v>0.83</v>
      </c>
      <c r="AP136" s="680">
        <v>0.83</v>
      </c>
      <c r="AQ136" s="680">
        <v>0.83</v>
      </c>
      <c r="AR136" s="680">
        <v>0.83</v>
      </c>
      <c r="AS136" s="680">
        <v>0.83</v>
      </c>
      <c r="AT136" s="680">
        <v>0.83</v>
      </c>
      <c r="AU136" s="680">
        <v>0.83</v>
      </c>
      <c r="AV136" s="680">
        <v>0.83</v>
      </c>
      <c r="AW136" s="680"/>
      <c r="AX136" s="680">
        <v>0</v>
      </c>
      <c r="AY136" s="680">
        <v>0</v>
      </c>
      <c r="AZ136" s="680">
        <v>0</v>
      </c>
      <c r="BA136" s="680">
        <v>0</v>
      </c>
      <c r="BB136" s="680">
        <v>0</v>
      </c>
      <c r="BC136" s="680">
        <v>0</v>
      </c>
      <c r="BD136" s="680">
        <v>0</v>
      </c>
      <c r="BE136" s="680">
        <v>0</v>
      </c>
      <c r="BF136" s="680">
        <v>0</v>
      </c>
      <c r="BG136" s="680">
        <v>0.83</v>
      </c>
      <c r="BH136" s="680">
        <v>0.83</v>
      </c>
      <c r="BI136" s="680">
        <v>0.83</v>
      </c>
      <c r="BJ136" s="680">
        <v>0.83</v>
      </c>
      <c r="BK136" s="680">
        <v>0.83</v>
      </c>
      <c r="BL136" s="680">
        <v>0.83</v>
      </c>
      <c r="BM136" s="680">
        <v>0.83</v>
      </c>
      <c r="BN136" s="680">
        <v>0.83</v>
      </c>
      <c r="BO136" s="680">
        <v>0.83</v>
      </c>
      <c r="BP136" s="680">
        <v>0.83</v>
      </c>
      <c r="BQ136" s="680">
        <v>0.83</v>
      </c>
      <c r="BR136" s="680">
        <v>0.83</v>
      </c>
      <c r="BS136" s="680">
        <v>0.83</v>
      </c>
      <c r="BT136" s="680">
        <v>0.83</v>
      </c>
      <c r="BU136" s="680">
        <v>0.83</v>
      </c>
      <c r="BV136" s="680">
        <v>0.83</v>
      </c>
      <c r="BW136" s="680">
        <v>0.83</v>
      </c>
      <c r="BX136" s="680">
        <v>0.83</v>
      </c>
      <c r="BY136" s="680">
        <v>0.83</v>
      </c>
      <c r="BZ136" s="680">
        <v>0.83</v>
      </c>
      <c r="CA136" s="680">
        <v>0.83</v>
      </c>
      <c r="CB136" s="680"/>
      <c r="CC136" s="680">
        <v>0</v>
      </c>
      <c r="CD136" s="680">
        <v>0</v>
      </c>
      <c r="CE136" s="680">
        <v>0</v>
      </c>
      <c r="CF136" s="680">
        <v>0</v>
      </c>
      <c r="CG136" s="680">
        <v>0</v>
      </c>
      <c r="CH136" s="680">
        <v>0</v>
      </c>
      <c r="CI136" s="680">
        <v>0</v>
      </c>
      <c r="CJ136" s="680">
        <v>0</v>
      </c>
      <c r="CK136" s="680">
        <v>0</v>
      </c>
      <c r="CL136" s="680">
        <v>0.83</v>
      </c>
      <c r="CM136" s="680">
        <v>0.83</v>
      </c>
      <c r="CN136" s="680">
        <v>0.83</v>
      </c>
      <c r="CO136" s="680">
        <v>0.83</v>
      </c>
      <c r="CP136" s="680">
        <v>0.83</v>
      </c>
      <c r="CQ136" s="680">
        <v>0.83</v>
      </c>
      <c r="CR136" s="680">
        <v>0.83</v>
      </c>
      <c r="CS136" s="680">
        <v>0.83</v>
      </c>
      <c r="CT136" s="680">
        <v>0.83</v>
      </c>
      <c r="CU136" s="680">
        <v>0.83</v>
      </c>
      <c r="CV136" s="680">
        <v>0.83</v>
      </c>
      <c r="CW136" s="680">
        <v>0.83</v>
      </c>
      <c r="CX136" s="680">
        <v>0.83</v>
      </c>
      <c r="CY136" s="680">
        <v>0.83</v>
      </c>
      <c r="CZ136" s="680">
        <v>0.83</v>
      </c>
      <c r="DA136" s="680">
        <v>0.83</v>
      </c>
      <c r="DB136" s="680">
        <v>0.83</v>
      </c>
      <c r="DC136" s="680">
        <v>0.83</v>
      </c>
      <c r="DD136" s="680">
        <v>0.83</v>
      </c>
      <c r="DE136" s="680">
        <v>0.83</v>
      </c>
      <c r="DF136" s="680">
        <v>0.83</v>
      </c>
      <c r="DG136" s="680"/>
      <c r="DH136" s="679">
        <v>0</v>
      </c>
      <c r="DI136" s="679">
        <v>0</v>
      </c>
      <c r="DJ136" s="679">
        <v>0</v>
      </c>
      <c r="DK136" s="679">
        <v>0</v>
      </c>
      <c r="DL136" s="679">
        <v>0</v>
      </c>
      <c r="DM136" s="679">
        <v>0</v>
      </c>
      <c r="DN136" s="679">
        <v>0</v>
      </c>
      <c r="DO136" s="679">
        <v>0</v>
      </c>
      <c r="DP136" s="679">
        <v>0</v>
      </c>
      <c r="DQ136" s="679">
        <v>9098190.8311028741</v>
      </c>
      <c r="DR136" s="679">
        <v>9098190.8311028741</v>
      </c>
      <c r="DS136" s="679">
        <v>9098190.8311028741</v>
      </c>
      <c r="DT136" s="679">
        <v>9098190.8311028741</v>
      </c>
      <c r="DU136" s="679">
        <v>9098190.8311028741</v>
      </c>
      <c r="DV136" s="679">
        <v>9098190.8311028741</v>
      </c>
      <c r="DW136" s="679">
        <v>9098190.8311028741</v>
      </c>
      <c r="DX136" s="679">
        <v>9098190.8311028704</v>
      </c>
      <c r="DY136" s="679">
        <v>9098190.8311028704</v>
      </c>
      <c r="DZ136" s="679">
        <v>9098190.8311028704</v>
      </c>
      <c r="EA136" s="679">
        <v>9098190.8311028704</v>
      </c>
      <c r="EB136" s="679">
        <v>9098190.8311028704</v>
      </c>
      <c r="EC136" s="679">
        <v>9098190.8311028704</v>
      </c>
      <c r="ED136" s="679">
        <v>9098190.8311028704</v>
      </c>
      <c r="EE136" s="679">
        <v>9098190.8311028704</v>
      </c>
      <c r="EF136" s="679">
        <v>9098190.8311028704</v>
      </c>
      <c r="EG136" s="679">
        <v>9098190.8311028704</v>
      </c>
      <c r="EH136" s="679">
        <v>9098190.8311028704</v>
      </c>
      <c r="EI136" s="679">
        <v>9098190.8311028704</v>
      </c>
      <c r="EJ136" s="679">
        <v>9098190.8311028704</v>
      </c>
      <c r="EK136" s="679">
        <v>9098190.8311028704</v>
      </c>
      <c r="EL136" s="680"/>
      <c r="EM136" s="679">
        <v>0</v>
      </c>
      <c r="EN136" s="679">
        <v>0</v>
      </c>
      <c r="EO136" s="679">
        <v>0</v>
      </c>
      <c r="EP136" s="679">
        <v>0</v>
      </c>
      <c r="EQ136" s="679">
        <v>0</v>
      </c>
      <c r="ER136" s="679">
        <v>0</v>
      </c>
      <c r="ES136" s="679">
        <v>0</v>
      </c>
      <c r="ET136" s="679">
        <v>0</v>
      </c>
      <c r="EU136" s="679">
        <v>0</v>
      </c>
      <c r="EV136" s="679">
        <v>0</v>
      </c>
      <c r="EW136" s="679">
        <v>0</v>
      </c>
      <c r="EX136" s="679">
        <v>0</v>
      </c>
      <c r="EY136" s="679">
        <v>0</v>
      </c>
      <c r="EZ136" s="679">
        <v>0</v>
      </c>
      <c r="FA136" s="679">
        <v>0</v>
      </c>
      <c r="FB136" s="679">
        <v>0</v>
      </c>
      <c r="FC136" s="679">
        <v>0</v>
      </c>
      <c r="FD136" s="679">
        <v>0</v>
      </c>
      <c r="FE136" s="679">
        <v>0</v>
      </c>
      <c r="FF136" s="679">
        <v>0</v>
      </c>
      <c r="FG136" s="679">
        <v>0</v>
      </c>
      <c r="FH136" s="679">
        <v>0</v>
      </c>
      <c r="FI136" s="679">
        <v>0</v>
      </c>
      <c r="FJ136" s="679">
        <v>0</v>
      </c>
      <c r="FK136" s="679">
        <v>0</v>
      </c>
      <c r="FL136" s="679">
        <v>0</v>
      </c>
      <c r="FM136" s="679">
        <v>0</v>
      </c>
      <c r="FN136" s="679">
        <v>0</v>
      </c>
      <c r="FO136" s="679">
        <v>0</v>
      </c>
      <c r="FP136" s="679">
        <v>0</v>
      </c>
    </row>
    <row r="137" spans="1:172" x14ac:dyDescent="0.2">
      <c r="A137" s="678">
        <v>134</v>
      </c>
      <c r="B137" s="678" t="s">
        <v>492</v>
      </c>
      <c r="C137" s="678" t="s">
        <v>493</v>
      </c>
      <c r="D137" s="686">
        <v>42125</v>
      </c>
      <c r="E137" s="678">
        <v>0</v>
      </c>
      <c r="F137" s="678">
        <v>15</v>
      </c>
      <c r="G137" s="685">
        <v>43.34</v>
      </c>
      <c r="H137" s="684">
        <v>7.509E-3</v>
      </c>
      <c r="I137" s="678">
        <v>0.4</v>
      </c>
      <c r="J137" s="678">
        <v>1</v>
      </c>
      <c r="K137" s="678">
        <v>1</v>
      </c>
      <c r="L137" s="683">
        <v>0</v>
      </c>
      <c r="M137" s="678">
        <v>12</v>
      </c>
      <c r="N137" s="678">
        <v>2005</v>
      </c>
      <c r="O137" s="682">
        <v>0.8125</v>
      </c>
      <c r="P137" s="680">
        <v>0.18</v>
      </c>
      <c r="Q137" s="684">
        <v>3.6999999999999999E-4</v>
      </c>
      <c r="R137" s="684">
        <v>0.5</v>
      </c>
      <c r="S137" s="680">
        <v>0</v>
      </c>
      <c r="T137" s="680">
        <v>0</v>
      </c>
      <c r="U137" s="680">
        <v>0</v>
      </c>
      <c r="V137" s="680">
        <v>0</v>
      </c>
      <c r="W137" s="680">
        <v>0</v>
      </c>
      <c r="X137" s="680">
        <v>0</v>
      </c>
      <c r="Y137" s="680">
        <v>0</v>
      </c>
      <c r="Z137" s="680">
        <v>0</v>
      </c>
      <c r="AA137" s="680">
        <v>0</v>
      </c>
      <c r="AB137" s="680">
        <v>0.83</v>
      </c>
      <c r="AC137" s="680">
        <v>0.83</v>
      </c>
      <c r="AD137" s="680">
        <v>0.83</v>
      </c>
      <c r="AE137" s="680">
        <v>0.83</v>
      </c>
      <c r="AF137" s="680">
        <v>0.83</v>
      </c>
      <c r="AG137" s="680">
        <v>0.83</v>
      </c>
      <c r="AH137" s="680">
        <v>0.83</v>
      </c>
      <c r="AI137" s="680">
        <v>0.83</v>
      </c>
      <c r="AJ137" s="680">
        <v>0.83</v>
      </c>
      <c r="AK137" s="680">
        <v>0.83</v>
      </c>
      <c r="AL137" s="680">
        <v>0.83</v>
      </c>
      <c r="AM137" s="680">
        <v>0.83</v>
      </c>
      <c r="AN137" s="680">
        <v>0.83</v>
      </c>
      <c r="AO137" s="680">
        <v>0.83</v>
      </c>
      <c r="AP137" s="680">
        <v>0.83</v>
      </c>
      <c r="AQ137" s="680">
        <v>0.83</v>
      </c>
      <c r="AR137" s="680">
        <v>0.83</v>
      </c>
      <c r="AS137" s="680">
        <v>0.83</v>
      </c>
      <c r="AT137" s="680">
        <v>0.83</v>
      </c>
      <c r="AU137" s="680">
        <v>0.83</v>
      </c>
      <c r="AV137" s="680">
        <v>0.83</v>
      </c>
      <c r="AW137" s="680"/>
      <c r="AX137" s="680">
        <v>0</v>
      </c>
      <c r="AY137" s="680">
        <v>0</v>
      </c>
      <c r="AZ137" s="680">
        <v>0</v>
      </c>
      <c r="BA137" s="680">
        <v>0</v>
      </c>
      <c r="BB137" s="680">
        <v>0</v>
      </c>
      <c r="BC137" s="680">
        <v>0</v>
      </c>
      <c r="BD137" s="680">
        <v>0</v>
      </c>
      <c r="BE137" s="680">
        <v>0</v>
      </c>
      <c r="BF137" s="680">
        <v>0</v>
      </c>
      <c r="BG137" s="680">
        <v>0.83</v>
      </c>
      <c r="BH137" s="680">
        <v>0.83</v>
      </c>
      <c r="BI137" s="680">
        <v>0.83</v>
      </c>
      <c r="BJ137" s="680">
        <v>0.83</v>
      </c>
      <c r="BK137" s="680">
        <v>0.83</v>
      </c>
      <c r="BL137" s="680">
        <v>0.83</v>
      </c>
      <c r="BM137" s="680">
        <v>0.83</v>
      </c>
      <c r="BN137" s="680">
        <v>0.83</v>
      </c>
      <c r="BO137" s="680">
        <v>0.83</v>
      </c>
      <c r="BP137" s="680">
        <v>0.83</v>
      </c>
      <c r="BQ137" s="680">
        <v>0.83</v>
      </c>
      <c r="BR137" s="680">
        <v>0.83</v>
      </c>
      <c r="BS137" s="680">
        <v>0.83</v>
      </c>
      <c r="BT137" s="680">
        <v>0.83</v>
      </c>
      <c r="BU137" s="680">
        <v>0.83</v>
      </c>
      <c r="BV137" s="680">
        <v>0.83</v>
      </c>
      <c r="BW137" s="680">
        <v>0.83</v>
      </c>
      <c r="BX137" s="680">
        <v>0.83</v>
      </c>
      <c r="BY137" s="680">
        <v>0.83</v>
      </c>
      <c r="BZ137" s="680">
        <v>0.83</v>
      </c>
      <c r="CA137" s="680">
        <v>0.83</v>
      </c>
      <c r="CB137" s="680"/>
      <c r="CC137" s="680">
        <v>0</v>
      </c>
      <c r="CD137" s="680">
        <v>0</v>
      </c>
      <c r="CE137" s="680">
        <v>0</v>
      </c>
      <c r="CF137" s="680">
        <v>0</v>
      </c>
      <c r="CG137" s="680">
        <v>0</v>
      </c>
      <c r="CH137" s="680">
        <v>0</v>
      </c>
      <c r="CI137" s="680">
        <v>0</v>
      </c>
      <c r="CJ137" s="680">
        <v>0</v>
      </c>
      <c r="CK137" s="680">
        <v>0</v>
      </c>
      <c r="CL137" s="680">
        <v>0.83</v>
      </c>
      <c r="CM137" s="680">
        <v>0.83</v>
      </c>
      <c r="CN137" s="680">
        <v>0.83</v>
      </c>
      <c r="CO137" s="680">
        <v>0.83</v>
      </c>
      <c r="CP137" s="680">
        <v>0.83</v>
      </c>
      <c r="CQ137" s="680">
        <v>0.83</v>
      </c>
      <c r="CR137" s="680">
        <v>0.83</v>
      </c>
      <c r="CS137" s="680">
        <v>0.83</v>
      </c>
      <c r="CT137" s="680">
        <v>0.83</v>
      </c>
      <c r="CU137" s="680">
        <v>0.83</v>
      </c>
      <c r="CV137" s="680">
        <v>0.83</v>
      </c>
      <c r="CW137" s="680">
        <v>0.83</v>
      </c>
      <c r="CX137" s="680">
        <v>0.83</v>
      </c>
      <c r="CY137" s="680">
        <v>0.83</v>
      </c>
      <c r="CZ137" s="680">
        <v>0.83</v>
      </c>
      <c r="DA137" s="680">
        <v>0.83</v>
      </c>
      <c r="DB137" s="680">
        <v>0.83</v>
      </c>
      <c r="DC137" s="680">
        <v>0.83</v>
      </c>
      <c r="DD137" s="680">
        <v>0.83</v>
      </c>
      <c r="DE137" s="680">
        <v>0.83</v>
      </c>
      <c r="DF137" s="680">
        <v>0.83</v>
      </c>
      <c r="DG137" s="680"/>
      <c r="DH137" s="679">
        <v>0</v>
      </c>
      <c r="DI137" s="679">
        <v>0</v>
      </c>
      <c r="DJ137" s="679">
        <v>0</v>
      </c>
      <c r="DK137" s="679">
        <v>0</v>
      </c>
      <c r="DL137" s="679">
        <v>0</v>
      </c>
      <c r="DM137" s="679">
        <v>0</v>
      </c>
      <c r="DN137" s="679">
        <v>0</v>
      </c>
      <c r="DO137" s="679">
        <v>0</v>
      </c>
      <c r="DP137" s="679">
        <v>0</v>
      </c>
      <c r="DQ137" s="679">
        <v>694508.53714813106</v>
      </c>
      <c r="DR137" s="679">
        <v>694508.53714813106</v>
      </c>
      <c r="DS137" s="679">
        <v>694508.53714813106</v>
      </c>
      <c r="DT137" s="679">
        <v>694508.53714813106</v>
      </c>
      <c r="DU137" s="679">
        <v>694508.53714813106</v>
      </c>
      <c r="DV137" s="679">
        <v>694508.53714813106</v>
      </c>
      <c r="DW137" s="679">
        <v>694508.53714813106</v>
      </c>
      <c r="DX137" s="679">
        <v>694508.53714813106</v>
      </c>
      <c r="DY137" s="679">
        <v>694508.53714813106</v>
      </c>
      <c r="DZ137" s="679">
        <v>694508.53714813106</v>
      </c>
      <c r="EA137" s="679">
        <v>694508.53714813106</v>
      </c>
      <c r="EB137" s="679">
        <v>694508.53714813106</v>
      </c>
      <c r="EC137" s="679">
        <v>694508.53714813106</v>
      </c>
      <c r="ED137" s="679">
        <v>694508.53714813106</v>
      </c>
      <c r="EE137" s="679">
        <v>694508.53714813106</v>
      </c>
      <c r="EF137" s="679">
        <v>694508.53714813106</v>
      </c>
      <c r="EG137" s="679">
        <v>694508.53714813106</v>
      </c>
      <c r="EH137" s="679">
        <v>694508.53714813106</v>
      </c>
      <c r="EI137" s="679">
        <v>694508.53714813106</v>
      </c>
      <c r="EJ137" s="679">
        <v>694508.53714813106</v>
      </c>
      <c r="EK137" s="679">
        <v>694508.53714813106</v>
      </c>
      <c r="EL137" s="680"/>
      <c r="EM137" s="679">
        <v>0</v>
      </c>
      <c r="EN137" s="679">
        <v>0</v>
      </c>
      <c r="EO137" s="679">
        <v>0</v>
      </c>
      <c r="EP137" s="679">
        <v>0</v>
      </c>
      <c r="EQ137" s="679">
        <v>0</v>
      </c>
      <c r="ER137" s="679">
        <v>0</v>
      </c>
      <c r="ES137" s="679">
        <v>0</v>
      </c>
      <c r="ET137" s="679">
        <v>0</v>
      </c>
      <c r="EU137" s="679">
        <v>0</v>
      </c>
      <c r="EV137" s="679">
        <v>0</v>
      </c>
      <c r="EW137" s="679">
        <v>0</v>
      </c>
      <c r="EX137" s="679">
        <v>0</v>
      </c>
      <c r="EY137" s="679">
        <v>0</v>
      </c>
      <c r="EZ137" s="679">
        <v>0</v>
      </c>
      <c r="FA137" s="679">
        <v>0</v>
      </c>
      <c r="FB137" s="679">
        <v>0</v>
      </c>
      <c r="FC137" s="679">
        <v>0</v>
      </c>
      <c r="FD137" s="679">
        <v>0</v>
      </c>
      <c r="FE137" s="679">
        <v>0</v>
      </c>
      <c r="FF137" s="679">
        <v>0</v>
      </c>
      <c r="FG137" s="679">
        <v>0</v>
      </c>
      <c r="FH137" s="679">
        <v>0</v>
      </c>
      <c r="FI137" s="679">
        <v>0</v>
      </c>
      <c r="FJ137" s="679">
        <v>0</v>
      </c>
      <c r="FK137" s="679">
        <v>0</v>
      </c>
      <c r="FL137" s="679">
        <v>0</v>
      </c>
      <c r="FM137" s="679">
        <v>0</v>
      </c>
      <c r="FN137" s="679">
        <v>0</v>
      </c>
      <c r="FO137" s="679">
        <v>0</v>
      </c>
      <c r="FP137" s="679">
        <v>0</v>
      </c>
    </row>
    <row r="138" spans="1:172" x14ac:dyDescent="0.2">
      <c r="A138" s="678">
        <v>135</v>
      </c>
      <c r="B138" s="678" t="s">
        <v>494</v>
      </c>
      <c r="C138" s="678" t="s">
        <v>495</v>
      </c>
      <c r="D138" s="686">
        <v>42125</v>
      </c>
      <c r="E138" s="678">
        <v>0</v>
      </c>
      <c r="F138" s="678">
        <v>15</v>
      </c>
      <c r="G138" s="685">
        <v>211.22519509476029</v>
      </c>
      <c r="H138" s="684">
        <v>0</v>
      </c>
      <c r="I138" s="678">
        <v>157.70270234113713</v>
      </c>
      <c r="J138" s="678">
        <v>1</v>
      </c>
      <c r="K138" s="678">
        <v>1</v>
      </c>
      <c r="L138" s="683">
        <v>0</v>
      </c>
      <c r="M138" s="678">
        <v>12</v>
      </c>
      <c r="N138" s="678">
        <v>2005</v>
      </c>
      <c r="O138" s="682">
        <v>0.79</v>
      </c>
      <c r="P138" s="680">
        <v>0.18</v>
      </c>
      <c r="Q138" s="684">
        <v>3.6999999999999999E-4</v>
      </c>
      <c r="R138" s="684">
        <v>0.5</v>
      </c>
      <c r="S138" s="680">
        <v>0</v>
      </c>
      <c r="T138" s="680">
        <v>0</v>
      </c>
      <c r="U138" s="680">
        <v>0</v>
      </c>
      <c r="V138" s="680">
        <v>0</v>
      </c>
      <c r="W138" s="680">
        <v>0</v>
      </c>
      <c r="X138" s="680">
        <v>0</v>
      </c>
      <c r="Y138" s="680">
        <v>0</v>
      </c>
      <c r="Z138" s="680">
        <v>0</v>
      </c>
      <c r="AA138" s="680">
        <v>0</v>
      </c>
      <c r="AB138" s="680">
        <v>0.83</v>
      </c>
      <c r="AC138" s="680">
        <v>0.83</v>
      </c>
      <c r="AD138" s="680">
        <v>0.83</v>
      </c>
      <c r="AE138" s="680">
        <v>0.83</v>
      </c>
      <c r="AF138" s="680">
        <v>0.83</v>
      </c>
      <c r="AG138" s="680">
        <v>0.83</v>
      </c>
      <c r="AH138" s="680">
        <v>0.83</v>
      </c>
      <c r="AI138" s="680">
        <v>0.83</v>
      </c>
      <c r="AJ138" s="680">
        <v>0.83</v>
      </c>
      <c r="AK138" s="680">
        <v>0.83</v>
      </c>
      <c r="AL138" s="680">
        <v>0.83</v>
      </c>
      <c r="AM138" s="680">
        <v>0.83</v>
      </c>
      <c r="AN138" s="680">
        <v>0.83</v>
      </c>
      <c r="AO138" s="680">
        <v>0.83</v>
      </c>
      <c r="AP138" s="680">
        <v>0.83</v>
      </c>
      <c r="AQ138" s="680">
        <v>0.83</v>
      </c>
      <c r="AR138" s="680">
        <v>0.83</v>
      </c>
      <c r="AS138" s="680">
        <v>0.83</v>
      </c>
      <c r="AT138" s="680">
        <v>0.83</v>
      </c>
      <c r="AU138" s="680">
        <v>0.83</v>
      </c>
      <c r="AV138" s="680">
        <v>0.83</v>
      </c>
      <c r="AW138" s="680"/>
      <c r="AX138" s="680">
        <v>0</v>
      </c>
      <c r="AY138" s="680">
        <v>0</v>
      </c>
      <c r="AZ138" s="680">
        <v>0</v>
      </c>
      <c r="BA138" s="680">
        <v>0</v>
      </c>
      <c r="BB138" s="680">
        <v>0</v>
      </c>
      <c r="BC138" s="680">
        <v>0</v>
      </c>
      <c r="BD138" s="680">
        <v>0</v>
      </c>
      <c r="BE138" s="680">
        <v>0</v>
      </c>
      <c r="BF138" s="680">
        <v>0</v>
      </c>
      <c r="BG138" s="680">
        <v>0.83</v>
      </c>
      <c r="BH138" s="680">
        <v>0.83</v>
      </c>
      <c r="BI138" s="680">
        <v>0.83</v>
      </c>
      <c r="BJ138" s="680">
        <v>0.83</v>
      </c>
      <c r="BK138" s="680">
        <v>0.83</v>
      </c>
      <c r="BL138" s="680">
        <v>0.83</v>
      </c>
      <c r="BM138" s="680">
        <v>0.83</v>
      </c>
      <c r="BN138" s="680">
        <v>0.83</v>
      </c>
      <c r="BO138" s="680">
        <v>0.83</v>
      </c>
      <c r="BP138" s="680">
        <v>0.83</v>
      </c>
      <c r="BQ138" s="680">
        <v>0.83</v>
      </c>
      <c r="BR138" s="680">
        <v>0.83</v>
      </c>
      <c r="BS138" s="680">
        <v>0.83</v>
      </c>
      <c r="BT138" s="680">
        <v>0.83</v>
      </c>
      <c r="BU138" s="680">
        <v>0.83</v>
      </c>
      <c r="BV138" s="680">
        <v>0.83</v>
      </c>
      <c r="BW138" s="680">
        <v>0.83</v>
      </c>
      <c r="BX138" s="680">
        <v>0.83</v>
      </c>
      <c r="BY138" s="680">
        <v>0.83</v>
      </c>
      <c r="BZ138" s="680">
        <v>0.83</v>
      </c>
      <c r="CA138" s="680">
        <v>0.83</v>
      </c>
      <c r="CB138" s="680"/>
      <c r="CC138" s="680">
        <v>0</v>
      </c>
      <c r="CD138" s="680">
        <v>0</v>
      </c>
      <c r="CE138" s="680">
        <v>0</v>
      </c>
      <c r="CF138" s="680">
        <v>0</v>
      </c>
      <c r="CG138" s="680">
        <v>0</v>
      </c>
      <c r="CH138" s="680">
        <v>0</v>
      </c>
      <c r="CI138" s="680">
        <v>0</v>
      </c>
      <c r="CJ138" s="680">
        <v>0</v>
      </c>
      <c r="CK138" s="680">
        <v>0</v>
      </c>
      <c r="CL138" s="680">
        <v>0.83</v>
      </c>
      <c r="CM138" s="680">
        <v>0.83</v>
      </c>
      <c r="CN138" s="680">
        <v>0.83</v>
      </c>
      <c r="CO138" s="680">
        <v>0.83</v>
      </c>
      <c r="CP138" s="680">
        <v>0.83</v>
      </c>
      <c r="CQ138" s="680">
        <v>0.83</v>
      </c>
      <c r="CR138" s="680">
        <v>0.83</v>
      </c>
      <c r="CS138" s="680">
        <v>0.83</v>
      </c>
      <c r="CT138" s="680">
        <v>0.83</v>
      </c>
      <c r="CU138" s="680">
        <v>0.83</v>
      </c>
      <c r="CV138" s="680">
        <v>0.83</v>
      </c>
      <c r="CW138" s="680">
        <v>0.83</v>
      </c>
      <c r="CX138" s="680">
        <v>0.83</v>
      </c>
      <c r="CY138" s="680">
        <v>0.83</v>
      </c>
      <c r="CZ138" s="680">
        <v>0.83</v>
      </c>
      <c r="DA138" s="680">
        <v>0.83</v>
      </c>
      <c r="DB138" s="680">
        <v>0.83</v>
      </c>
      <c r="DC138" s="680">
        <v>0.83</v>
      </c>
      <c r="DD138" s="680">
        <v>0.83</v>
      </c>
      <c r="DE138" s="680">
        <v>0.83</v>
      </c>
      <c r="DF138" s="680">
        <v>0.83</v>
      </c>
      <c r="DG138" s="680"/>
      <c r="DH138" s="679">
        <v>0</v>
      </c>
      <c r="DI138" s="679">
        <v>0</v>
      </c>
      <c r="DJ138" s="679">
        <v>0</v>
      </c>
      <c r="DK138" s="679">
        <v>0</v>
      </c>
      <c r="DL138" s="679">
        <v>0</v>
      </c>
      <c r="DM138" s="679">
        <v>0</v>
      </c>
      <c r="DN138" s="679">
        <v>0</v>
      </c>
      <c r="DO138" s="679">
        <v>0</v>
      </c>
      <c r="DP138" s="679">
        <v>0</v>
      </c>
      <c r="DQ138" s="679">
        <v>1794</v>
      </c>
      <c r="DR138" s="679">
        <v>1794</v>
      </c>
      <c r="DS138" s="679">
        <v>1794</v>
      </c>
      <c r="DT138" s="679">
        <v>1794</v>
      </c>
      <c r="DU138" s="679">
        <v>1794</v>
      </c>
      <c r="DV138" s="679">
        <v>1794</v>
      </c>
      <c r="DW138" s="679">
        <v>1794</v>
      </c>
      <c r="DX138" s="679">
        <v>1794</v>
      </c>
      <c r="DY138" s="679">
        <v>1794</v>
      </c>
      <c r="DZ138" s="679">
        <v>1794</v>
      </c>
      <c r="EA138" s="679">
        <v>1794</v>
      </c>
      <c r="EB138" s="679">
        <v>1794</v>
      </c>
      <c r="EC138" s="679">
        <v>1794</v>
      </c>
      <c r="ED138" s="679">
        <v>1794</v>
      </c>
      <c r="EE138" s="679">
        <v>1794</v>
      </c>
      <c r="EF138" s="679">
        <v>1794</v>
      </c>
      <c r="EG138" s="679">
        <v>1794</v>
      </c>
      <c r="EH138" s="679">
        <v>1794</v>
      </c>
      <c r="EI138" s="679">
        <v>1794</v>
      </c>
      <c r="EJ138" s="679">
        <v>1794</v>
      </c>
      <c r="EK138" s="679">
        <v>1794</v>
      </c>
      <c r="EL138" s="680"/>
      <c r="EM138" s="679">
        <v>0</v>
      </c>
      <c r="EN138" s="679">
        <v>0</v>
      </c>
      <c r="EO138" s="679">
        <v>0</v>
      </c>
      <c r="EP138" s="679">
        <v>0</v>
      </c>
      <c r="EQ138" s="679">
        <v>0</v>
      </c>
      <c r="ER138" s="679">
        <v>0</v>
      </c>
      <c r="ES138" s="679">
        <v>0</v>
      </c>
      <c r="ET138" s="679">
        <v>0</v>
      </c>
      <c r="EU138" s="679">
        <v>0</v>
      </c>
      <c r="EV138" s="679">
        <v>0</v>
      </c>
      <c r="EW138" s="679">
        <v>0</v>
      </c>
      <c r="EX138" s="679">
        <v>0</v>
      </c>
      <c r="EY138" s="679">
        <v>0</v>
      </c>
      <c r="EZ138" s="679">
        <v>0</v>
      </c>
      <c r="FA138" s="679">
        <v>0</v>
      </c>
      <c r="FB138" s="679">
        <v>0</v>
      </c>
      <c r="FC138" s="679">
        <v>0</v>
      </c>
      <c r="FD138" s="679">
        <v>0</v>
      </c>
      <c r="FE138" s="679">
        <v>0</v>
      </c>
      <c r="FF138" s="679">
        <v>0</v>
      </c>
      <c r="FG138" s="679">
        <v>0</v>
      </c>
      <c r="FH138" s="679">
        <v>0</v>
      </c>
      <c r="FI138" s="679">
        <v>0</v>
      </c>
      <c r="FJ138" s="679">
        <v>0</v>
      </c>
      <c r="FK138" s="679">
        <v>0</v>
      </c>
      <c r="FL138" s="679">
        <v>0</v>
      </c>
      <c r="FM138" s="679">
        <v>0</v>
      </c>
      <c r="FN138" s="679">
        <v>0</v>
      </c>
      <c r="FO138" s="679">
        <v>0</v>
      </c>
      <c r="FP138" s="679">
        <v>0</v>
      </c>
    </row>
    <row r="139" spans="1:172" x14ac:dyDescent="0.2">
      <c r="A139" s="678">
        <v>136</v>
      </c>
      <c r="B139" s="678" t="s">
        <v>496</v>
      </c>
      <c r="C139" s="678" t="s">
        <v>497</v>
      </c>
      <c r="D139" s="686">
        <v>42125</v>
      </c>
      <c r="E139" s="678">
        <v>0</v>
      </c>
      <c r="F139" s="678">
        <v>15</v>
      </c>
      <c r="G139" s="685">
        <v>2.2773029049137437</v>
      </c>
      <c r="H139" s="684">
        <v>0</v>
      </c>
      <c r="I139" s="678">
        <v>0</v>
      </c>
      <c r="J139" s="678">
        <v>1</v>
      </c>
      <c r="K139" s="678">
        <v>1</v>
      </c>
      <c r="L139" s="683">
        <v>0</v>
      </c>
      <c r="M139" s="678">
        <v>12</v>
      </c>
      <c r="N139" s="678">
        <v>2005</v>
      </c>
      <c r="O139" s="682">
        <v>0.8075</v>
      </c>
      <c r="P139" s="680">
        <v>0.41400241739583998</v>
      </c>
      <c r="Q139" s="684">
        <v>1.31733760607097E-2</v>
      </c>
      <c r="R139" s="684">
        <v>0.257603154055701</v>
      </c>
      <c r="S139" s="680">
        <v>0</v>
      </c>
      <c r="T139" s="680">
        <v>0</v>
      </c>
      <c r="U139" s="680">
        <v>0</v>
      </c>
      <c r="V139" s="680">
        <v>0</v>
      </c>
      <c r="W139" s="680">
        <v>0</v>
      </c>
      <c r="X139" s="680">
        <v>0</v>
      </c>
      <c r="Y139" s="680">
        <v>0</v>
      </c>
      <c r="Z139" s="680">
        <v>0</v>
      </c>
      <c r="AA139" s="680">
        <v>0</v>
      </c>
      <c r="AB139" s="680">
        <v>0.83</v>
      </c>
      <c r="AC139" s="680">
        <v>0.83</v>
      </c>
      <c r="AD139" s="680">
        <v>0.83</v>
      </c>
      <c r="AE139" s="680">
        <v>0.83</v>
      </c>
      <c r="AF139" s="680">
        <v>0.83</v>
      </c>
      <c r="AG139" s="680">
        <v>0.83</v>
      </c>
      <c r="AH139" s="680">
        <v>0.83</v>
      </c>
      <c r="AI139" s="680">
        <v>0.83</v>
      </c>
      <c r="AJ139" s="680">
        <v>0.83</v>
      </c>
      <c r="AK139" s="680">
        <v>0.83</v>
      </c>
      <c r="AL139" s="680">
        <v>0.83</v>
      </c>
      <c r="AM139" s="680">
        <v>0.83</v>
      </c>
      <c r="AN139" s="680">
        <v>0.83</v>
      </c>
      <c r="AO139" s="680">
        <v>0.83</v>
      </c>
      <c r="AP139" s="680">
        <v>0.83</v>
      </c>
      <c r="AQ139" s="680">
        <v>0.83</v>
      </c>
      <c r="AR139" s="680">
        <v>0.83</v>
      </c>
      <c r="AS139" s="680">
        <v>0.83</v>
      </c>
      <c r="AT139" s="680">
        <v>0.83</v>
      </c>
      <c r="AU139" s="680">
        <v>0.83</v>
      </c>
      <c r="AV139" s="680">
        <v>0.83</v>
      </c>
      <c r="AW139" s="680"/>
      <c r="AX139" s="680">
        <v>0</v>
      </c>
      <c r="AY139" s="680">
        <v>0</v>
      </c>
      <c r="AZ139" s="680">
        <v>0</v>
      </c>
      <c r="BA139" s="680">
        <v>0</v>
      </c>
      <c r="BB139" s="680">
        <v>0</v>
      </c>
      <c r="BC139" s="680">
        <v>0</v>
      </c>
      <c r="BD139" s="680">
        <v>0</v>
      </c>
      <c r="BE139" s="680">
        <v>0</v>
      </c>
      <c r="BF139" s="680">
        <v>0</v>
      </c>
      <c r="BG139" s="680">
        <v>0.83</v>
      </c>
      <c r="BH139" s="680">
        <v>0.83</v>
      </c>
      <c r="BI139" s="680">
        <v>0.83</v>
      </c>
      <c r="BJ139" s="680">
        <v>0.83</v>
      </c>
      <c r="BK139" s="680">
        <v>0.83</v>
      </c>
      <c r="BL139" s="680">
        <v>0.83</v>
      </c>
      <c r="BM139" s="680">
        <v>0.83</v>
      </c>
      <c r="BN139" s="680">
        <v>0.83</v>
      </c>
      <c r="BO139" s="680">
        <v>0.83</v>
      </c>
      <c r="BP139" s="680">
        <v>0.83</v>
      </c>
      <c r="BQ139" s="680">
        <v>0.83</v>
      </c>
      <c r="BR139" s="680">
        <v>0.83</v>
      </c>
      <c r="BS139" s="680">
        <v>0.83</v>
      </c>
      <c r="BT139" s="680">
        <v>0.83</v>
      </c>
      <c r="BU139" s="680">
        <v>0.83</v>
      </c>
      <c r="BV139" s="680">
        <v>0.83</v>
      </c>
      <c r="BW139" s="680">
        <v>0.83</v>
      </c>
      <c r="BX139" s="680">
        <v>0.83</v>
      </c>
      <c r="BY139" s="680">
        <v>0.83</v>
      </c>
      <c r="BZ139" s="680">
        <v>0.83</v>
      </c>
      <c r="CA139" s="680">
        <v>0.83</v>
      </c>
      <c r="CB139" s="680"/>
      <c r="CC139" s="680">
        <v>0</v>
      </c>
      <c r="CD139" s="680">
        <v>0</v>
      </c>
      <c r="CE139" s="680">
        <v>0</v>
      </c>
      <c r="CF139" s="680">
        <v>0</v>
      </c>
      <c r="CG139" s="680">
        <v>0</v>
      </c>
      <c r="CH139" s="680">
        <v>0</v>
      </c>
      <c r="CI139" s="680">
        <v>0</v>
      </c>
      <c r="CJ139" s="680">
        <v>0</v>
      </c>
      <c r="CK139" s="680">
        <v>0</v>
      </c>
      <c r="CL139" s="680">
        <v>0.83</v>
      </c>
      <c r="CM139" s="680">
        <v>0.83</v>
      </c>
      <c r="CN139" s="680">
        <v>0.83</v>
      </c>
      <c r="CO139" s="680">
        <v>0.83</v>
      </c>
      <c r="CP139" s="680">
        <v>0.83</v>
      </c>
      <c r="CQ139" s="680">
        <v>0.83</v>
      </c>
      <c r="CR139" s="680">
        <v>0.83</v>
      </c>
      <c r="CS139" s="680">
        <v>0.83</v>
      </c>
      <c r="CT139" s="680">
        <v>0.83</v>
      </c>
      <c r="CU139" s="680">
        <v>0.83</v>
      </c>
      <c r="CV139" s="680">
        <v>0.83</v>
      </c>
      <c r="CW139" s="680">
        <v>0.83</v>
      </c>
      <c r="CX139" s="680">
        <v>0.83</v>
      </c>
      <c r="CY139" s="680">
        <v>0.83</v>
      </c>
      <c r="CZ139" s="680">
        <v>0.83</v>
      </c>
      <c r="DA139" s="680">
        <v>0.83</v>
      </c>
      <c r="DB139" s="680">
        <v>0.83</v>
      </c>
      <c r="DC139" s="680">
        <v>0.83</v>
      </c>
      <c r="DD139" s="680">
        <v>0.83</v>
      </c>
      <c r="DE139" s="680">
        <v>0.83</v>
      </c>
      <c r="DF139" s="680">
        <v>0.83</v>
      </c>
      <c r="DG139" s="680"/>
      <c r="DH139" s="679">
        <v>0</v>
      </c>
      <c r="DI139" s="679">
        <v>0</v>
      </c>
      <c r="DJ139" s="679">
        <v>0</v>
      </c>
      <c r="DK139" s="679">
        <v>0</v>
      </c>
      <c r="DL139" s="679">
        <v>0</v>
      </c>
      <c r="DM139" s="679">
        <v>0</v>
      </c>
      <c r="DN139" s="679">
        <v>0</v>
      </c>
      <c r="DO139" s="679">
        <v>0</v>
      </c>
      <c r="DP139" s="679">
        <v>0</v>
      </c>
      <c r="DQ139" s="679">
        <v>12685781.47319152</v>
      </c>
      <c r="DR139" s="679">
        <v>12685781.47319152</v>
      </c>
      <c r="DS139" s="679">
        <v>12685781.47319152</v>
      </c>
      <c r="DT139" s="679">
        <v>12685781.47319152</v>
      </c>
      <c r="DU139" s="679">
        <v>12685781.47319152</v>
      </c>
      <c r="DV139" s="679">
        <v>12685781.47319152</v>
      </c>
      <c r="DW139" s="679">
        <v>12685781.47319152</v>
      </c>
      <c r="DX139" s="679">
        <v>12685781.4731915</v>
      </c>
      <c r="DY139" s="679">
        <v>12685781.4731915</v>
      </c>
      <c r="DZ139" s="679">
        <v>12685781.4731915</v>
      </c>
      <c r="EA139" s="679">
        <v>12685781.4731915</v>
      </c>
      <c r="EB139" s="679">
        <v>12685781.4731915</v>
      </c>
      <c r="EC139" s="679">
        <v>12685781.4731915</v>
      </c>
      <c r="ED139" s="679">
        <v>12685781.4731915</v>
      </c>
      <c r="EE139" s="679">
        <v>12685781.4731915</v>
      </c>
      <c r="EF139" s="679">
        <v>12685781.4731915</v>
      </c>
      <c r="EG139" s="679">
        <v>12685781.4731915</v>
      </c>
      <c r="EH139" s="679">
        <v>12685781.4731915</v>
      </c>
      <c r="EI139" s="679">
        <v>12685781.4731915</v>
      </c>
      <c r="EJ139" s="679">
        <v>12685781.4731915</v>
      </c>
      <c r="EK139" s="679">
        <v>12685781.4731915</v>
      </c>
      <c r="EL139" s="680"/>
      <c r="EM139" s="679">
        <v>0</v>
      </c>
      <c r="EN139" s="679">
        <v>0</v>
      </c>
      <c r="EO139" s="679">
        <v>0</v>
      </c>
      <c r="EP139" s="679">
        <v>0</v>
      </c>
      <c r="EQ139" s="679">
        <v>0</v>
      </c>
      <c r="ER139" s="679">
        <v>0</v>
      </c>
      <c r="ES139" s="679">
        <v>0</v>
      </c>
      <c r="ET139" s="679">
        <v>0</v>
      </c>
      <c r="EU139" s="679">
        <v>0</v>
      </c>
      <c r="EV139" s="679">
        <v>0</v>
      </c>
      <c r="EW139" s="679">
        <v>0</v>
      </c>
      <c r="EX139" s="679">
        <v>0</v>
      </c>
      <c r="EY139" s="679">
        <v>0</v>
      </c>
      <c r="EZ139" s="679">
        <v>0</v>
      </c>
      <c r="FA139" s="679">
        <v>0</v>
      </c>
      <c r="FB139" s="679">
        <v>0</v>
      </c>
      <c r="FC139" s="679">
        <v>0</v>
      </c>
      <c r="FD139" s="679">
        <v>0</v>
      </c>
      <c r="FE139" s="679">
        <v>0</v>
      </c>
      <c r="FF139" s="679">
        <v>0</v>
      </c>
      <c r="FG139" s="679">
        <v>0</v>
      </c>
      <c r="FH139" s="679">
        <v>0</v>
      </c>
      <c r="FI139" s="679">
        <v>0</v>
      </c>
      <c r="FJ139" s="679">
        <v>0</v>
      </c>
      <c r="FK139" s="679">
        <v>0</v>
      </c>
      <c r="FL139" s="679">
        <v>0</v>
      </c>
      <c r="FM139" s="679">
        <v>0</v>
      </c>
      <c r="FN139" s="679">
        <v>0</v>
      </c>
      <c r="FO139" s="679">
        <v>0</v>
      </c>
      <c r="FP139" s="679">
        <v>0</v>
      </c>
    </row>
    <row r="140" spans="1:172" x14ac:dyDescent="0.2">
      <c r="A140" s="678">
        <v>137</v>
      </c>
      <c r="B140" s="678" t="s">
        <v>498</v>
      </c>
      <c r="C140" s="678" t="s">
        <v>499</v>
      </c>
      <c r="D140" s="686">
        <v>42125</v>
      </c>
      <c r="E140" s="678">
        <v>0</v>
      </c>
      <c r="F140" s="678">
        <v>15</v>
      </c>
      <c r="G140" s="685">
        <v>0.9249999999999996</v>
      </c>
      <c r="H140" s="684">
        <v>2.1109999999999998E-4</v>
      </c>
      <c r="I140" s="678">
        <v>0</v>
      </c>
      <c r="J140" s="678">
        <v>1</v>
      </c>
      <c r="K140" s="678">
        <v>1</v>
      </c>
      <c r="L140" s="683">
        <v>0</v>
      </c>
      <c r="M140" s="678">
        <v>12</v>
      </c>
      <c r="N140" s="678">
        <v>2005</v>
      </c>
      <c r="O140" s="682">
        <v>0.78249999999999997</v>
      </c>
      <c r="P140" s="680">
        <v>0.18</v>
      </c>
      <c r="Q140" s="684">
        <v>3.6999999999999999E-4</v>
      </c>
      <c r="R140" s="684">
        <v>0.5</v>
      </c>
      <c r="S140" s="680">
        <v>0</v>
      </c>
      <c r="T140" s="680">
        <v>0</v>
      </c>
      <c r="U140" s="680">
        <v>0</v>
      </c>
      <c r="V140" s="680">
        <v>0</v>
      </c>
      <c r="W140" s="680">
        <v>0</v>
      </c>
      <c r="X140" s="680">
        <v>0</v>
      </c>
      <c r="Y140" s="680">
        <v>0</v>
      </c>
      <c r="Z140" s="680">
        <v>0</v>
      </c>
      <c r="AA140" s="680">
        <v>0</v>
      </c>
      <c r="AB140" s="680">
        <v>0.83</v>
      </c>
      <c r="AC140" s="680">
        <v>0.83</v>
      </c>
      <c r="AD140" s="680">
        <v>0.83</v>
      </c>
      <c r="AE140" s="680">
        <v>0.83</v>
      </c>
      <c r="AF140" s="680">
        <v>0.83</v>
      </c>
      <c r="AG140" s="680">
        <v>0.83</v>
      </c>
      <c r="AH140" s="680">
        <v>0.83</v>
      </c>
      <c r="AI140" s="680">
        <v>0.83</v>
      </c>
      <c r="AJ140" s="680">
        <v>0.83</v>
      </c>
      <c r="AK140" s="680">
        <v>0.83</v>
      </c>
      <c r="AL140" s="680">
        <v>0.83</v>
      </c>
      <c r="AM140" s="680">
        <v>0.83</v>
      </c>
      <c r="AN140" s="680">
        <v>0.83</v>
      </c>
      <c r="AO140" s="680">
        <v>0.83</v>
      </c>
      <c r="AP140" s="680">
        <v>0.83</v>
      </c>
      <c r="AQ140" s="680">
        <v>0.83</v>
      </c>
      <c r="AR140" s="680">
        <v>0.83</v>
      </c>
      <c r="AS140" s="680">
        <v>0.83</v>
      </c>
      <c r="AT140" s="680">
        <v>0.83</v>
      </c>
      <c r="AU140" s="680">
        <v>0.83</v>
      </c>
      <c r="AV140" s="680">
        <v>0.83</v>
      </c>
      <c r="AW140" s="680"/>
      <c r="AX140" s="680">
        <v>0</v>
      </c>
      <c r="AY140" s="680">
        <v>0</v>
      </c>
      <c r="AZ140" s="680">
        <v>0</v>
      </c>
      <c r="BA140" s="680">
        <v>0</v>
      </c>
      <c r="BB140" s="680">
        <v>0</v>
      </c>
      <c r="BC140" s="680">
        <v>0</v>
      </c>
      <c r="BD140" s="680">
        <v>0</v>
      </c>
      <c r="BE140" s="680">
        <v>0</v>
      </c>
      <c r="BF140" s="680">
        <v>0</v>
      </c>
      <c r="BG140" s="680">
        <v>0.83</v>
      </c>
      <c r="BH140" s="680">
        <v>0.83</v>
      </c>
      <c r="BI140" s="680">
        <v>0.83</v>
      </c>
      <c r="BJ140" s="680">
        <v>0.83</v>
      </c>
      <c r="BK140" s="680">
        <v>0.83</v>
      </c>
      <c r="BL140" s="680">
        <v>0.83</v>
      </c>
      <c r="BM140" s="680">
        <v>0.83</v>
      </c>
      <c r="BN140" s="680">
        <v>0.83</v>
      </c>
      <c r="BO140" s="680">
        <v>0.83</v>
      </c>
      <c r="BP140" s="680">
        <v>0.83</v>
      </c>
      <c r="BQ140" s="680">
        <v>0.83</v>
      </c>
      <c r="BR140" s="680">
        <v>0.83</v>
      </c>
      <c r="BS140" s="680">
        <v>0.83</v>
      </c>
      <c r="BT140" s="680">
        <v>0.83</v>
      </c>
      <c r="BU140" s="680">
        <v>0.83</v>
      </c>
      <c r="BV140" s="680">
        <v>0.83</v>
      </c>
      <c r="BW140" s="680">
        <v>0.83</v>
      </c>
      <c r="BX140" s="680">
        <v>0.83</v>
      </c>
      <c r="BY140" s="680">
        <v>0.83</v>
      </c>
      <c r="BZ140" s="680">
        <v>0.83</v>
      </c>
      <c r="CA140" s="680">
        <v>0.83</v>
      </c>
      <c r="CB140" s="680"/>
      <c r="CC140" s="680">
        <v>0</v>
      </c>
      <c r="CD140" s="680">
        <v>0</v>
      </c>
      <c r="CE140" s="680">
        <v>0</v>
      </c>
      <c r="CF140" s="680">
        <v>0</v>
      </c>
      <c r="CG140" s="680">
        <v>0</v>
      </c>
      <c r="CH140" s="680">
        <v>0</v>
      </c>
      <c r="CI140" s="680">
        <v>0</v>
      </c>
      <c r="CJ140" s="680">
        <v>0</v>
      </c>
      <c r="CK140" s="680">
        <v>0</v>
      </c>
      <c r="CL140" s="680">
        <v>0.83</v>
      </c>
      <c r="CM140" s="680">
        <v>0.83</v>
      </c>
      <c r="CN140" s="680">
        <v>0.83</v>
      </c>
      <c r="CO140" s="680">
        <v>0.83</v>
      </c>
      <c r="CP140" s="680">
        <v>0.83</v>
      </c>
      <c r="CQ140" s="680">
        <v>0.83</v>
      </c>
      <c r="CR140" s="680">
        <v>0.83</v>
      </c>
      <c r="CS140" s="680">
        <v>0.83</v>
      </c>
      <c r="CT140" s="680">
        <v>0.83</v>
      </c>
      <c r="CU140" s="680">
        <v>0.83</v>
      </c>
      <c r="CV140" s="680">
        <v>0.83</v>
      </c>
      <c r="CW140" s="680">
        <v>0.83</v>
      </c>
      <c r="CX140" s="680">
        <v>0.83</v>
      </c>
      <c r="CY140" s="680">
        <v>0.83</v>
      </c>
      <c r="CZ140" s="680">
        <v>0.83</v>
      </c>
      <c r="DA140" s="680">
        <v>0.83</v>
      </c>
      <c r="DB140" s="680">
        <v>0.83</v>
      </c>
      <c r="DC140" s="680">
        <v>0.83</v>
      </c>
      <c r="DD140" s="680">
        <v>0.83</v>
      </c>
      <c r="DE140" s="680">
        <v>0.83</v>
      </c>
      <c r="DF140" s="680">
        <v>0.83</v>
      </c>
      <c r="DG140" s="680"/>
      <c r="DH140" s="679">
        <v>0</v>
      </c>
      <c r="DI140" s="679">
        <v>0</v>
      </c>
      <c r="DJ140" s="679">
        <v>0</v>
      </c>
      <c r="DK140" s="679">
        <v>0</v>
      </c>
      <c r="DL140" s="679">
        <v>0</v>
      </c>
      <c r="DM140" s="679">
        <v>0</v>
      </c>
      <c r="DN140" s="679">
        <v>0</v>
      </c>
      <c r="DO140" s="679">
        <v>0</v>
      </c>
      <c r="DP140" s="679">
        <v>0</v>
      </c>
      <c r="DQ140" s="679">
        <v>15000000</v>
      </c>
      <c r="DR140" s="679">
        <v>15000000</v>
      </c>
      <c r="DS140" s="679">
        <v>15000000</v>
      </c>
      <c r="DT140" s="679">
        <v>15000000</v>
      </c>
      <c r="DU140" s="679">
        <v>15000000</v>
      </c>
      <c r="DV140" s="679">
        <v>15000000</v>
      </c>
      <c r="DW140" s="679">
        <v>15000000</v>
      </c>
      <c r="DX140" s="679">
        <v>15000000</v>
      </c>
      <c r="DY140" s="679">
        <v>15000000</v>
      </c>
      <c r="DZ140" s="679">
        <v>15000000</v>
      </c>
      <c r="EA140" s="679">
        <v>15000000</v>
      </c>
      <c r="EB140" s="679">
        <v>15000000</v>
      </c>
      <c r="EC140" s="679">
        <v>15000000</v>
      </c>
      <c r="ED140" s="679">
        <v>15000000</v>
      </c>
      <c r="EE140" s="679">
        <v>15000000</v>
      </c>
      <c r="EF140" s="679">
        <v>15000000</v>
      </c>
      <c r="EG140" s="679">
        <v>15000000</v>
      </c>
      <c r="EH140" s="679">
        <v>15000000</v>
      </c>
      <c r="EI140" s="679">
        <v>15000000</v>
      </c>
      <c r="EJ140" s="679">
        <v>15000000</v>
      </c>
      <c r="EK140" s="679">
        <v>15000000</v>
      </c>
      <c r="EL140" s="680"/>
      <c r="EM140" s="679">
        <v>0</v>
      </c>
      <c r="EN140" s="679">
        <v>0</v>
      </c>
      <c r="EO140" s="679">
        <v>0</v>
      </c>
      <c r="EP140" s="679">
        <v>0</v>
      </c>
      <c r="EQ140" s="679">
        <v>0</v>
      </c>
      <c r="ER140" s="679">
        <v>0</v>
      </c>
      <c r="ES140" s="679">
        <v>0</v>
      </c>
      <c r="ET140" s="679">
        <v>0</v>
      </c>
      <c r="EU140" s="679">
        <v>0</v>
      </c>
      <c r="EV140" s="679">
        <v>0</v>
      </c>
      <c r="EW140" s="679">
        <v>0</v>
      </c>
      <c r="EX140" s="679">
        <v>0</v>
      </c>
      <c r="EY140" s="679">
        <v>0</v>
      </c>
      <c r="EZ140" s="679">
        <v>0</v>
      </c>
      <c r="FA140" s="679">
        <v>0</v>
      </c>
      <c r="FB140" s="679">
        <v>0</v>
      </c>
      <c r="FC140" s="679">
        <v>0</v>
      </c>
      <c r="FD140" s="679">
        <v>0</v>
      </c>
      <c r="FE140" s="679">
        <v>0</v>
      </c>
      <c r="FF140" s="679">
        <v>0</v>
      </c>
      <c r="FG140" s="679">
        <v>0</v>
      </c>
      <c r="FH140" s="679">
        <v>0</v>
      </c>
      <c r="FI140" s="679">
        <v>0</v>
      </c>
      <c r="FJ140" s="679">
        <v>0</v>
      </c>
      <c r="FK140" s="679">
        <v>0</v>
      </c>
      <c r="FL140" s="679">
        <v>0</v>
      </c>
      <c r="FM140" s="679">
        <v>0</v>
      </c>
      <c r="FN140" s="679">
        <v>0</v>
      </c>
      <c r="FO140" s="679">
        <v>0</v>
      </c>
      <c r="FP140" s="679">
        <v>0</v>
      </c>
    </row>
    <row r="141" spans="1:172" x14ac:dyDescent="0.2">
      <c r="A141" s="678">
        <v>138</v>
      </c>
      <c r="B141" s="678" t="s">
        <v>500</v>
      </c>
      <c r="C141" s="678" t="s">
        <v>501</v>
      </c>
      <c r="D141" s="686">
        <v>42125</v>
      </c>
      <c r="E141" s="678">
        <v>0</v>
      </c>
      <c r="F141" s="678">
        <v>15</v>
      </c>
      <c r="G141" s="685">
        <v>41.920000000000009</v>
      </c>
      <c r="H141" s="684">
        <v>1.04E-2</v>
      </c>
      <c r="I141" s="678">
        <v>1.6599999999999997</v>
      </c>
      <c r="J141" s="678">
        <v>1</v>
      </c>
      <c r="K141" s="678">
        <v>1</v>
      </c>
      <c r="L141" s="683">
        <v>0</v>
      </c>
      <c r="M141" s="678">
        <v>12</v>
      </c>
      <c r="N141" s="678">
        <v>2005</v>
      </c>
      <c r="O141" s="682">
        <v>0.79749999999999988</v>
      </c>
      <c r="P141" s="680">
        <v>0.18</v>
      </c>
      <c r="Q141" s="684">
        <v>3.6999999999999999E-4</v>
      </c>
      <c r="R141" s="684">
        <v>0.5</v>
      </c>
      <c r="S141" s="680">
        <v>0</v>
      </c>
      <c r="T141" s="680">
        <v>0</v>
      </c>
      <c r="U141" s="680">
        <v>0</v>
      </c>
      <c r="V141" s="680">
        <v>0</v>
      </c>
      <c r="W141" s="680">
        <v>0</v>
      </c>
      <c r="X141" s="680">
        <v>0</v>
      </c>
      <c r="Y141" s="680">
        <v>0</v>
      </c>
      <c r="Z141" s="680">
        <v>0</v>
      </c>
      <c r="AA141" s="680">
        <v>0</v>
      </c>
      <c r="AB141" s="680">
        <v>0.83</v>
      </c>
      <c r="AC141" s="680">
        <v>0.83</v>
      </c>
      <c r="AD141" s="680">
        <v>0.83</v>
      </c>
      <c r="AE141" s="680">
        <v>0.83</v>
      </c>
      <c r="AF141" s="680">
        <v>0.83</v>
      </c>
      <c r="AG141" s="680">
        <v>0.83</v>
      </c>
      <c r="AH141" s="680">
        <v>0.83</v>
      </c>
      <c r="AI141" s="680">
        <v>0.83</v>
      </c>
      <c r="AJ141" s="680">
        <v>0.83</v>
      </c>
      <c r="AK141" s="680">
        <v>0.83</v>
      </c>
      <c r="AL141" s="680">
        <v>0.83</v>
      </c>
      <c r="AM141" s="680">
        <v>0.83</v>
      </c>
      <c r="AN141" s="680">
        <v>0.83</v>
      </c>
      <c r="AO141" s="680">
        <v>0.83</v>
      </c>
      <c r="AP141" s="680">
        <v>0.83</v>
      </c>
      <c r="AQ141" s="680">
        <v>0.83</v>
      </c>
      <c r="AR141" s="680">
        <v>0.83</v>
      </c>
      <c r="AS141" s="680">
        <v>0.83</v>
      </c>
      <c r="AT141" s="680">
        <v>0.83</v>
      </c>
      <c r="AU141" s="680">
        <v>0.83</v>
      </c>
      <c r="AV141" s="680">
        <v>0.83</v>
      </c>
      <c r="AW141" s="680"/>
      <c r="AX141" s="680">
        <v>0</v>
      </c>
      <c r="AY141" s="680">
        <v>0</v>
      </c>
      <c r="AZ141" s="680">
        <v>0</v>
      </c>
      <c r="BA141" s="680">
        <v>0</v>
      </c>
      <c r="BB141" s="680">
        <v>0</v>
      </c>
      <c r="BC141" s="680">
        <v>0</v>
      </c>
      <c r="BD141" s="680">
        <v>0</v>
      </c>
      <c r="BE141" s="680">
        <v>0</v>
      </c>
      <c r="BF141" s="680">
        <v>0</v>
      </c>
      <c r="BG141" s="680">
        <v>0.83</v>
      </c>
      <c r="BH141" s="680">
        <v>0.83</v>
      </c>
      <c r="BI141" s="680">
        <v>0.83</v>
      </c>
      <c r="BJ141" s="680">
        <v>0.83</v>
      </c>
      <c r="BK141" s="680">
        <v>0.83</v>
      </c>
      <c r="BL141" s="680">
        <v>0.83</v>
      </c>
      <c r="BM141" s="680">
        <v>0.83</v>
      </c>
      <c r="BN141" s="680">
        <v>0.83</v>
      </c>
      <c r="BO141" s="680">
        <v>0.83</v>
      </c>
      <c r="BP141" s="680">
        <v>0.83</v>
      </c>
      <c r="BQ141" s="680">
        <v>0.83</v>
      </c>
      <c r="BR141" s="680">
        <v>0.83</v>
      </c>
      <c r="BS141" s="680">
        <v>0.83</v>
      </c>
      <c r="BT141" s="680">
        <v>0.83</v>
      </c>
      <c r="BU141" s="680">
        <v>0.83</v>
      </c>
      <c r="BV141" s="680">
        <v>0.83</v>
      </c>
      <c r="BW141" s="680">
        <v>0.83</v>
      </c>
      <c r="BX141" s="680">
        <v>0.83</v>
      </c>
      <c r="BY141" s="680">
        <v>0.83</v>
      </c>
      <c r="BZ141" s="680">
        <v>0.83</v>
      </c>
      <c r="CA141" s="680">
        <v>0.83</v>
      </c>
      <c r="CB141" s="680"/>
      <c r="CC141" s="680">
        <v>0</v>
      </c>
      <c r="CD141" s="680">
        <v>0</v>
      </c>
      <c r="CE141" s="680">
        <v>0</v>
      </c>
      <c r="CF141" s="680">
        <v>0</v>
      </c>
      <c r="CG141" s="680">
        <v>0</v>
      </c>
      <c r="CH141" s="680">
        <v>0</v>
      </c>
      <c r="CI141" s="680">
        <v>0</v>
      </c>
      <c r="CJ141" s="680">
        <v>0</v>
      </c>
      <c r="CK141" s="680">
        <v>0</v>
      </c>
      <c r="CL141" s="680">
        <v>0.83</v>
      </c>
      <c r="CM141" s="680">
        <v>0.83</v>
      </c>
      <c r="CN141" s="680">
        <v>0.83</v>
      </c>
      <c r="CO141" s="680">
        <v>0.83</v>
      </c>
      <c r="CP141" s="680">
        <v>0.83</v>
      </c>
      <c r="CQ141" s="680">
        <v>0.83</v>
      </c>
      <c r="CR141" s="680">
        <v>0.83</v>
      </c>
      <c r="CS141" s="680">
        <v>0.83</v>
      </c>
      <c r="CT141" s="680">
        <v>0.83</v>
      </c>
      <c r="CU141" s="680">
        <v>0.83</v>
      </c>
      <c r="CV141" s="680">
        <v>0.83</v>
      </c>
      <c r="CW141" s="680">
        <v>0.83</v>
      </c>
      <c r="CX141" s="680">
        <v>0.83</v>
      </c>
      <c r="CY141" s="680">
        <v>0.83</v>
      </c>
      <c r="CZ141" s="680">
        <v>0.83</v>
      </c>
      <c r="DA141" s="680">
        <v>0.83</v>
      </c>
      <c r="DB141" s="680">
        <v>0.83</v>
      </c>
      <c r="DC141" s="680">
        <v>0.83</v>
      </c>
      <c r="DD141" s="680">
        <v>0.83</v>
      </c>
      <c r="DE141" s="680">
        <v>0.83</v>
      </c>
      <c r="DF141" s="680">
        <v>0.83</v>
      </c>
      <c r="DG141" s="680"/>
      <c r="DH141" s="679">
        <v>0</v>
      </c>
      <c r="DI141" s="679">
        <v>0</v>
      </c>
      <c r="DJ141" s="679">
        <v>0</v>
      </c>
      <c r="DK141" s="679">
        <v>0</v>
      </c>
      <c r="DL141" s="679">
        <v>0</v>
      </c>
      <c r="DM141" s="679">
        <v>0</v>
      </c>
      <c r="DN141" s="679">
        <v>0</v>
      </c>
      <c r="DO141" s="679">
        <v>0</v>
      </c>
      <c r="DP141" s="679">
        <v>0</v>
      </c>
      <c r="DQ141" s="679">
        <v>1360864.8596144053</v>
      </c>
      <c r="DR141" s="679">
        <v>1360864.8596144053</v>
      </c>
      <c r="DS141" s="679">
        <v>1360864.8596144053</v>
      </c>
      <c r="DT141" s="679">
        <v>1360864.8596144053</v>
      </c>
      <c r="DU141" s="679">
        <v>1360864.8596144053</v>
      </c>
      <c r="DV141" s="679">
        <v>1360864.8596144053</v>
      </c>
      <c r="DW141" s="679">
        <v>1360864.8596144053</v>
      </c>
      <c r="DX141" s="679">
        <v>1360864.85961441</v>
      </c>
      <c r="DY141" s="679">
        <v>1360864.85961441</v>
      </c>
      <c r="DZ141" s="679">
        <v>1360864.85961441</v>
      </c>
      <c r="EA141" s="679">
        <v>1360864.85961441</v>
      </c>
      <c r="EB141" s="679">
        <v>1360864.85961441</v>
      </c>
      <c r="EC141" s="679">
        <v>1360864.85961441</v>
      </c>
      <c r="ED141" s="679">
        <v>1360864.85961441</v>
      </c>
      <c r="EE141" s="679">
        <v>1360864.85961441</v>
      </c>
      <c r="EF141" s="679">
        <v>1360864.85961441</v>
      </c>
      <c r="EG141" s="679">
        <v>1360864.85961441</v>
      </c>
      <c r="EH141" s="679">
        <v>1360864.85961441</v>
      </c>
      <c r="EI141" s="679">
        <v>1360864.85961441</v>
      </c>
      <c r="EJ141" s="679">
        <v>1360864.85961441</v>
      </c>
      <c r="EK141" s="679">
        <v>1360864.85961441</v>
      </c>
      <c r="EL141" s="680"/>
      <c r="EM141" s="679">
        <v>0</v>
      </c>
      <c r="EN141" s="679">
        <v>0</v>
      </c>
      <c r="EO141" s="679">
        <v>0</v>
      </c>
      <c r="EP141" s="679">
        <v>0</v>
      </c>
      <c r="EQ141" s="679">
        <v>0</v>
      </c>
      <c r="ER141" s="679">
        <v>0</v>
      </c>
      <c r="ES141" s="679">
        <v>0</v>
      </c>
      <c r="ET141" s="679">
        <v>0</v>
      </c>
      <c r="EU141" s="679">
        <v>0</v>
      </c>
      <c r="EV141" s="679">
        <v>0</v>
      </c>
      <c r="EW141" s="679">
        <v>0</v>
      </c>
      <c r="EX141" s="679">
        <v>0</v>
      </c>
      <c r="EY141" s="679">
        <v>0</v>
      </c>
      <c r="EZ141" s="679">
        <v>0</v>
      </c>
      <c r="FA141" s="679">
        <v>0</v>
      </c>
      <c r="FB141" s="679">
        <v>0</v>
      </c>
      <c r="FC141" s="679">
        <v>0</v>
      </c>
      <c r="FD141" s="679">
        <v>0</v>
      </c>
      <c r="FE141" s="679">
        <v>0</v>
      </c>
      <c r="FF141" s="679">
        <v>0</v>
      </c>
      <c r="FG141" s="679">
        <v>0</v>
      </c>
      <c r="FH141" s="679">
        <v>0</v>
      </c>
      <c r="FI141" s="679">
        <v>0</v>
      </c>
      <c r="FJ141" s="679">
        <v>0</v>
      </c>
      <c r="FK141" s="679">
        <v>0</v>
      </c>
      <c r="FL141" s="679">
        <v>0</v>
      </c>
      <c r="FM141" s="679">
        <v>0</v>
      </c>
      <c r="FN141" s="679">
        <v>0</v>
      </c>
      <c r="FO141" s="679">
        <v>0</v>
      </c>
      <c r="FP141" s="679">
        <v>0</v>
      </c>
    </row>
    <row r="142" spans="1:172" x14ac:dyDescent="0.2">
      <c r="A142" s="678">
        <v>139</v>
      </c>
      <c r="B142" s="678" t="s">
        <v>502</v>
      </c>
      <c r="C142" s="678" t="s">
        <v>503</v>
      </c>
      <c r="D142" s="686">
        <v>42125</v>
      </c>
      <c r="E142" s="678">
        <v>0</v>
      </c>
      <c r="F142" s="678">
        <v>15</v>
      </c>
      <c r="G142" s="685">
        <v>200.83299999999997</v>
      </c>
      <c r="H142" s="684">
        <v>0</v>
      </c>
      <c r="I142" s="678">
        <v>0</v>
      </c>
      <c r="J142" s="678">
        <v>1</v>
      </c>
      <c r="K142" s="678">
        <v>1</v>
      </c>
      <c r="L142" s="683">
        <v>0</v>
      </c>
      <c r="M142" s="678">
        <v>12</v>
      </c>
      <c r="N142" s="678">
        <v>2005</v>
      </c>
      <c r="O142" s="682">
        <v>0.81499999999999995</v>
      </c>
      <c r="P142" s="680">
        <v>0.41400241739583998</v>
      </c>
      <c r="Q142" s="684">
        <v>1.31733760607097E-2</v>
      </c>
      <c r="R142" s="684">
        <v>0.257603154055701</v>
      </c>
      <c r="S142" s="680">
        <v>0</v>
      </c>
      <c r="T142" s="680">
        <v>0</v>
      </c>
      <c r="U142" s="680">
        <v>0</v>
      </c>
      <c r="V142" s="680">
        <v>0</v>
      </c>
      <c r="W142" s="680">
        <v>0</v>
      </c>
      <c r="X142" s="680">
        <v>0</v>
      </c>
      <c r="Y142" s="680">
        <v>0</v>
      </c>
      <c r="Z142" s="680">
        <v>0</v>
      </c>
      <c r="AA142" s="680">
        <v>0</v>
      </c>
      <c r="AB142" s="680">
        <v>0.83</v>
      </c>
      <c r="AC142" s="680">
        <v>0.83</v>
      </c>
      <c r="AD142" s="680">
        <v>0.83</v>
      </c>
      <c r="AE142" s="680">
        <v>0.83</v>
      </c>
      <c r="AF142" s="680">
        <v>0.83</v>
      </c>
      <c r="AG142" s="680">
        <v>0.83</v>
      </c>
      <c r="AH142" s="680">
        <v>0.83</v>
      </c>
      <c r="AI142" s="680">
        <v>0.83</v>
      </c>
      <c r="AJ142" s="680">
        <v>0.83</v>
      </c>
      <c r="AK142" s="680">
        <v>0.83</v>
      </c>
      <c r="AL142" s="680">
        <v>0.83</v>
      </c>
      <c r="AM142" s="680">
        <v>0.83</v>
      </c>
      <c r="AN142" s="680">
        <v>0.83</v>
      </c>
      <c r="AO142" s="680">
        <v>0.83</v>
      </c>
      <c r="AP142" s="680">
        <v>0.83</v>
      </c>
      <c r="AQ142" s="680">
        <v>0.83</v>
      </c>
      <c r="AR142" s="680">
        <v>0.83</v>
      </c>
      <c r="AS142" s="680">
        <v>0.83</v>
      </c>
      <c r="AT142" s="680">
        <v>0.83</v>
      </c>
      <c r="AU142" s="680">
        <v>0.83</v>
      </c>
      <c r="AV142" s="680">
        <v>0.83</v>
      </c>
      <c r="AW142" s="680"/>
      <c r="AX142" s="680">
        <v>0</v>
      </c>
      <c r="AY142" s="680">
        <v>0</v>
      </c>
      <c r="AZ142" s="680">
        <v>0</v>
      </c>
      <c r="BA142" s="680">
        <v>0</v>
      </c>
      <c r="BB142" s="680">
        <v>0</v>
      </c>
      <c r="BC142" s="680">
        <v>0</v>
      </c>
      <c r="BD142" s="680">
        <v>0</v>
      </c>
      <c r="BE142" s="680">
        <v>0</v>
      </c>
      <c r="BF142" s="680">
        <v>0</v>
      </c>
      <c r="BG142" s="680">
        <v>0.83</v>
      </c>
      <c r="BH142" s="680">
        <v>0.83</v>
      </c>
      <c r="BI142" s="680">
        <v>0.83</v>
      </c>
      <c r="BJ142" s="680">
        <v>0.83</v>
      </c>
      <c r="BK142" s="680">
        <v>0.83</v>
      </c>
      <c r="BL142" s="680">
        <v>0.83</v>
      </c>
      <c r="BM142" s="680">
        <v>0.83</v>
      </c>
      <c r="BN142" s="680">
        <v>0.83</v>
      </c>
      <c r="BO142" s="680">
        <v>0.83</v>
      </c>
      <c r="BP142" s="680">
        <v>0.83</v>
      </c>
      <c r="BQ142" s="680">
        <v>0.83</v>
      </c>
      <c r="BR142" s="680">
        <v>0.83</v>
      </c>
      <c r="BS142" s="680">
        <v>0.83</v>
      </c>
      <c r="BT142" s="680">
        <v>0.83</v>
      </c>
      <c r="BU142" s="680">
        <v>0.83</v>
      </c>
      <c r="BV142" s="680">
        <v>0.83</v>
      </c>
      <c r="BW142" s="680">
        <v>0.83</v>
      </c>
      <c r="BX142" s="680">
        <v>0.83</v>
      </c>
      <c r="BY142" s="680">
        <v>0.83</v>
      </c>
      <c r="BZ142" s="680">
        <v>0.83</v>
      </c>
      <c r="CA142" s="680">
        <v>0.83</v>
      </c>
      <c r="CB142" s="680"/>
      <c r="CC142" s="680">
        <v>0</v>
      </c>
      <c r="CD142" s="680">
        <v>0</v>
      </c>
      <c r="CE142" s="680">
        <v>0</v>
      </c>
      <c r="CF142" s="680">
        <v>0</v>
      </c>
      <c r="CG142" s="680">
        <v>0</v>
      </c>
      <c r="CH142" s="680">
        <v>0</v>
      </c>
      <c r="CI142" s="680">
        <v>0</v>
      </c>
      <c r="CJ142" s="680">
        <v>0</v>
      </c>
      <c r="CK142" s="680">
        <v>0</v>
      </c>
      <c r="CL142" s="680">
        <v>0.83</v>
      </c>
      <c r="CM142" s="680">
        <v>0.83</v>
      </c>
      <c r="CN142" s="680">
        <v>0.83</v>
      </c>
      <c r="CO142" s="680">
        <v>0.83</v>
      </c>
      <c r="CP142" s="680">
        <v>0.83</v>
      </c>
      <c r="CQ142" s="680">
        <v>0.83</v>
      </c>
      <c r="CR142" s="680">
        <v>0.83</v>
      </c>
      <c r="CS142" s="680">
        <v>0.83</v>
      </c>
      <c r="CT142" s="680">
        <v>0.83</v>
      </c>
      <c r="CU142" s="680">
        <v>0.83</v>
      </c>
      <c r="CV142" s="680">
        <v>0.83</v>
      </c>
      <c r="CW142" s="680">
        <v>0.83</v>
      </c>
      <c r="CX142" s="680">
        <v>0.83</v>
      </c>
      <c r="CY142" s="680">
        <v>0.83</v>
      </c>
      <c r="CZ142" s="680">
        <v>0.83</v>
      </c>
      <c r="DA142" s="680">
        <v>0.83</v>
      </c>
      <c r="DB142" s="680">
        <v>0.83</v>
      </c>
      <c r="DC142" s="680">
        <v>0.83</v>
      </c>
      <c r="DD142" s="680">
        <v>0.83</v>
      </c>
      <c r="DE142" s="680">
        <v>0.83</v>
      </c>
      <c r="DF142" s="680">
        <v>0.83</v>
      </c>
      <c r="DG142" s="680"/>
      <c r="DH142" s="679">
        <v>0</v>
      </c>
      <c r="DI142" s="679">
        <v>0</v>
      </c>
      <c r="DJ142" s="679">
        <v>0</v>
      </c>
      <c r="DK142" s="679">
        <v>0</v>
      </c>
      <c r="DL142" s="679">
        <v>0</v>
      </c>
      <c r="DM142" s="679">
        <v>0</v>
      </c>
      <c r="DN142" s="679">
        <v>0</v>
      </c>
      <c r="DO142" s="679">
        <v>0</v>
      </c>
      <c r="DP142" s="679">
        <v>0</v>
      </c>
      <c r="DQ142" s="679">
        <v>274855.22797548212</v>
      </c>
      <c r="DR142" s="679">
        <v>274855.22797548212</v>
      </c>
      <c r="DS142" s="679">
        <v>274855.22797548212</v>
      </c>
      <c r="DT142" s="679">
        <v>274855.22797548212</v>
      </c>
      <c r="DU142" s="679">
        <v>274855.22797548212</v>
      </c>
      <c r="DV142" s="679">
        <v>274855.22797548212</v>
      </c>
      <c r="DW142" s="679">
        <v>274855.22797548212</v>
      </c>
      <c r="DX142" s="679">
        <v>274855.227975482</v>
      </c>
      <c r="DY142" s="679">
        <v>274855.227975482</v>
      </c>
      <c r="DZ142" s="679">
        <v>274855.227975482</v>
      </c>
      <c r="EA142" s="679">
        <v>274855.227975482</v>
      </c>
      <c r="EB142" s="679">
        <v>274855.227975482</v>
      </c>
      <c r="EC142" s="679">
        <v>274855.227975482</v>
      </c>
      <c r="ED142" s="679">
        <v>274855.227975482</v>
      </c>
      <c r="EE142" s="679">
        <v>274855.227975482</v>
      </c>
      <c r="EF142" s="679">
        <v>274855.227975482</v>
      </c>
      <c r="EG142" s="679">
        <v>274855.227975482</v>
      </c>
      <c r="EH142" s="679">
        <v>274855.227975482</v>
      </c>
      <c r="EI142" s="679">
        <v>274855.227975482</v>
      </c>
      <c r="EJ142" s="679">
        <v>274855.227975482</v>
      </c>
      <c r="EK142" s="679">
        <v>274855.227975482</v>
      </c>
      <c r="EL142" s="680"/>
      <c r="EM142" s="679">
        <v>0</v>
      </c>
      <c r="EN142" s="679">
        <v>0</v>
      </c>
      <c r="EO142" s="679">
        <v>0</v>
      </c>
      <c r="EP142" s="679">
        <v>0</v>
      </c>
      <c r="EQ142" s="679">
        <v>0</v>
      </c>
      <c r="ER142" s="679">
        <v>0</v>
      </c>
      <c r="ES142" s="679">
        <v>0</v>
      </c>
      <c r="ET142" s="679">
        <v>0</v>
      </c>
      <c r="EU142" s="679">
        <v>0</v>
      </c>
      <c r="EV142" s="679">
        <v>0</v>
      </c>
      <c r="EW142" s="679">
        <v>0</v>
      </c>
      <c r="EX142" s="679">
        <v>0</v>
      </c>
      <c r="EY142" s="679">
        <v>0</v>
      </c>
      <c r="EZ142" s="679">
        <v>0</v>
      </c>
      <c r="FA142" s="679">
        <v>0</v>
      </c>
      <c r="FB142" s="679">
        <v>0</v>
      </c>
      <c r="FC142" s="679">
        <v>0</v>
      </c>
      <c r="FD142" s="679">
        <v>0</v>
      </c>
      <c r="FE142" s="679">
        <v>0</v>
      </c>
      <c r="FF142" s="679">
        <v>0</v>
      </c>
      <c r="FG142" s="679">
        <v>0</v>
      </c>
      <c r="FH142" s="679">
        <v>0</v>
      </c>
      <c r="FI142" s="679">
        <v>0</v>
      </c>
      <c r="FJ142" s="679">
        <v>0</v>
      </c>
      <c r="FK142" s="679">
        <v>0</v>
      </c>
      <c r="FL142" s="679">
        <v>0</v>
      </c>
      <c r="FM142" s="679">
        <v>0</v>
      </c>
      <c r="FN142" s="679">
        <v>0</v>
      </c>
      <c r="FO142" s="679">
        <v>0</v>
      </c>
      <c r="FP142" s="679">
        <v>0</v>
      </c>
    </row>
    <row r="143" spans="1:172" x14ac:dyDescent="0.2">
      <c r="A143" s="678">
        <v>140</v>
      </c>
      <c r="B143" s="678" t="s">
        <v>504</v>
      </c>
      <c r="C143" s="678" t="s">
        <v>505</v>
      </c>
      <c r="D143" s="686">
        <v>42125</v>
      </c>
      <c r="E143" s="678">
        <v>0</v>
      </c>
      <c r="F143" s="678">
        <v>30</v>
      </c>
      <c r="G143" s="685">
        <v>3.6658774472216531</v>
      </c>
      <c r="H143" s="684">
        <v>5.9945163532214418E-3</v>
      </c>
      <c r="I143" s="678">
        <v>7.8557102844081177</v>
      </c>
      <c r="J143" s="678">
        <v>1</v>
      </c>
      <c r="K143" s="678">
        <v>1</v>
      </c>
      <c r="L143" s="683">
        <v>0</v>
      </c>
      <c r="M143" s="678">
        <v>12</v>
      </c>
      <c r="N143" s="678">
        <v>2005</v>
      </c>
      <c r="O143" s="682">
        <v>0.79500000000000004</v>
      </c>
      <c r="P143" s="680">
        <v>0.41400241739583998</v>
      </c>
      <c r="Q143" s="684">
        <v>1.31733760607097E-2</v>
      </c>
      <c r="R143" s="684">
        <v>0.257603154055701</v>
      </c>
      <c r="S143" s="680">
        <v>0</v>
      </c>
      <c r="T143" s="680">
        <v>0</v>
      </c>
      <c r="U143" s="680">
        <v>0</v>
      </c>
      <c r="V143" s="680">
        <v>0</v>
      </c>
      <c r="W143" s="680">
        <v>0</v>
      </c>
      <c r="X143" s="680">
        <v>0</v>
      </c>
      <c r="Y143" s="680">
        <v>0</v>
      </c>
      <c r="Z143" s="680">
        <v>0</v>
      </c>
      <c r="AA143" s="680">
        <v>0</v>
      </c>
      <c r="AB143" s="680">
        <v>0.83</v>
      </c>
      <c r="AC143" s="680">
        <v>0.83</v>
      </c>
      <c r="AD143" s="680">
        <v>0.83</v>
      </c>
      <c r="AE143" s="680">
        <v>0.83</v>
      </c>
      <c r="AF143" s="680">
        <v>0.83</v>
      </c>
      <c r="AG143" s="680">
        <v>0.83</v>
      </c>
      <c r="AH143" s="680">
        <v>0.83</v>
      </c>
      <c r="AI143" s="680">
        <v>0.83</v>
      </c>
      <c r="AJ143" s="680">
        <v>0.83</v>
      </c>
      <c r="AK143" s="680">
        <v>0.83</v>
      </c>
      <c r="AL143" s="680">
        <v>0.83</v>
      </c>
      <c r="AM143" s="680">
        <v>0.83</v>
      </c>
      <c r="AN143" s="680">
        <v>0.83</v>
      </c>
      <c r="AO143" s="680">
        <v>0.83</v>
      </c>
      <c r="AP143" s="680">
        <v>0.83</v>
      </c>
      <c r="AQ143" s="680">
        <v>0.83</v>
      </c>
      <c r="AR143" s="680">
        <v>0.83</v>
      </c>
      <c r="AS143" s="680">
        <v>0.83</v>
      </c>
      <c r="AT143" s="680">
        <v>0.83</v>
      </c>
      <c r="AU143" s="680">
        <v>0.83</v>
      </c>
      <c r="AV143" s="680">
        <v>0.83</v>
      </c>
      <c r="AW143" s="680"/>
      <c r="AX143" s="680">
        <v>0</v>
      </c>
      <c r="AY143" s="680">
        <v>0</v>
      </c>
      <c r="AZ143" s="680">
        <v>0</v>
      </c>
      <c r="BA143" s="680">
        <v>0</v>
      </c>
      <c r="BB143" s="680">
        <v>0</v>
      </c>
      <c r="BC143" s="680">
        <v>0</v>
      </c>
      <c r="BD143" s="680">
        <v>0</v>
      </c>
      <c r="BE143" s="680">
        <v>0</v>
      </c>
      <c r="BF143" s="680">
        <v>0</v>
      </c>
      <c r="BG143" s="680">
        <v>0.83</v>
      </c>
      <c r="BH143" s="680">
        <v>0.83</v>
      </c>
      <c r="BI143" s="680">
        <v>0.83</v>
      </c>
      <c r="BJ143" s="680">
        <v>0.83</v>
      </c>
      <c r="BK143" s="680">
        <v>0.83</v>
      </c>
      <c r="BL143" s="680">
        <v>0.83</v>
      </c>
      <c r="BM143" s="680">
        <v>0.83</v>
      </c>
      <c r="BN143" s="680">
        <v>0.83</v>
      </c>
      <c r="BO143" s="680">
        <v>0.83</v>
      </c>
      <c r="BP143" s="680">
        <v>0.83</v>
      </c>
      <c r="BQ143" s="680">
        <v>0.83</v>
      </c>
      <c r="BR143" s="680">
        <v>0.83</v>
      </c>
      <c r="BS143" s="680">
        <v>0.83</v>
      </c>
      <c r="BT143" s="680">
        <v>0.83</v>
      </c>
      <c r="BU143" s="680">
        <v>0.83</v>
      </c>
      <c r="BV143" s="680">
        <v>0.83</v>
      </c>
      <c r="BW143" s="680">
        <v>0.83</v>
      </c>
      <c r="BX143" s="680">
        <v>0.83</v>
      </c>
      <c r="BY143" s="680">
        <v>0.83</v>
      </c>
      <c r="BZ143" s="680">
        <v>0.83</v>
      </c>
      <c r="CA143" s="680">
        <v>0.83</v>
      </c>
      <c r="CB143" s="680"/>
      <c r="CC143" s="680">
        <v>0</v>
      </c>
      <c r="CD143" s="680">
        <v>0</v>
      </c>
      <c r="CE143" s="680">
        <v>0</v>
      </c>
      <c r="CF143" s="680">
        <v>0</v>
      </c>
      <c r="CG143" s="680">
        <v>0</v>
      </c>
      <c r="CH143" s="680">
        <v>0</v>
      </c>
      <c r="CI143" s="680">
        <v>0</v>
      </c>
      <c r="CJ143" s="680">
        <v>0</v>
      </c>
      <c r="CK143" s="680">
        <v>0</v>
      </c>
      <c r="CL143" s="680">
        <v>0.83</v>
      </c>
      <c r="CM143" s="680">
        <v>0.83</v>
      </c>
      <c r="CN143" s="680">
        <v>0.83</v>
      </c>
      <c r="CO143" s="680">
        <v>0.83</v>
      </c>
      <c r="CP143" s="680">
        <v>0.83</v>
      </c>
      <c r="CQ143" s="680">
        <v>0.83</v>
      </c>
      <c r="CR143" s="680">
        <v>0.83</v>
      </c>
      <c r="CS143" s="680">
        <v>0.83</v>
      </c>
      <c r="CT143" s="680">
        <v>0.83</v>
      </c>
      <c r="CU143" s="680">
        <v>0.83</v>
      </c>
      <c r="CV143" s="680">
        <v>0.83</v>
      </c>
      <c r="CW143" s="680">
        <v>0.83</v>
      </c>
      <c r="CX143" s="680">
        <v>0.83</v>
      </c>
      <c r="CY143" s="680">
        <v>0.83</v>
      </c>
      <c r="CZ143" s="680">
        <v>0.83</v>
      </c>
      <c r="DA143" s="680">
        <v>0.83</v>
      </c>
      <c r="DB143" s="680">
        <v>0.83</v>
      </c>
      <c r="DC143" s="680">
        <v>0.83</v>
      </c>
      <c r="DD143" s="680">
        <v>0.83</v>
      </c>
      <c r="DE143" s="680">
        <v>0.83</v>
      </c>
      <c r="DF143" s="680">
        <v>0.83</v>
      </c>
      <c r="DG143" s="680"/>
      <c r="DH143" s="679">
        <v>0</v>
      </c>
      <c r="DI143" s="679">
        <v>0</v>
      </c>
      <c r="DJ143" s="679">
        <v>0</v>
      </c>
      <c r="DK143" s="679">
        <v>0</v>
      </c>
      <c r="DL143" s="679">
        <v>0</v>
      </c>
      <c r="DM143" s="679">
        <v>0</v>
      </c>
      <c r="DN143" s="679">
        <v>0</v>
      </c>
      <c r="DO143" s="679">
        <v>0</v>
      </c>
      <c r="DP143" s="679">
        <v>0</v>
      </c>
      <c r="DQ143" s="679">
        <v>32592.111829474612</v>
      </c>
      <c r="DR143" s="679">
        <v>32592.111829474612</v>
      </c>
      <c r="DS143" s="679">
        <v>32592.111829474612</v>
      </c>
      <c r="DT143" s="679">
        <v>32592.111829474612</v>
      </c>
      <c r="DU143" s="679">
        <v>32592.111829474612</v>
      </c>
      <c r="DV143" s="679">
        <v>32592.111829474612</v>
      </c>
      <c r="DW143" s="679">
        <v>32592.111829474612</v>
      </c>
      <c r="DX143" s="679">
        <v>32592.111829474601</v>
      </c>
      <c r="DY143" s="679">
        <v>32592.111829474601</v>
      </c>
      <c r="DZ143" s="679">
        <v>32592.111829474601</v>
      </c>
      <c r="EA143" s="679">
        <v>32592.111829474601</v>
      </c>
      <c r="EB143" s="679">
        <v>32592.111829474601</v>
      </c>
      <c r="EC143" s="679">
        <v>32592.111829474601</v>
      </c>
      <c r="ED143" s="679">
        <v>32592.111829474601</v>
      </c>
      <c r="EE143" s="679">
        <v>32592.111829474601</v>
      </c>
      <c r="EF143" s="679">
        <v>32592.111829474601</v>
      </c>
      <c r="EG143" s="679">
        <v>32592.111829474601</v>
      </c>
      <c r="EH143" s="679">
        <v>32592.111829474601</v>
      </c>
      <c r="EI143" s="679">
        <v>32592.111829474601</v>
      </c>
      <c r="EJ143" s="679">
        <v>32592.111829474601</v>
      </c>
      <c r="EK143" s="679">
        <v>32592.111829474601</v>
      </c>
      <c r="EL143" s="680"/>
      <c r="EM143" s="679">
        <v>0</v>
      </c>
      <c r="EN143" s="679">
        <v>0</v>
      </c>
      <c r="EO143" s="679">
        <v>0</v>
      </c>
      <c r="EP143" s="679">
        <v>0</v>
      </c>
      <c r="EQ143" s="679">
        <v>0</v>
      </c>
      <c r="ER143" s="679">
        <v>0</v>
      </c>
      <c r="ES143" s="679">
        <v>0</v>
      </c>
      <c r="ET143" s="679">
        <v>0</v>
      </c>
      <c r="EU143" s="679">
        <v>0</v>
      </c>
      <c r="EV143" s="679">
        <v>0</v>
      </c>
      <c r="EW143" s="679">
        <v>0</v>
      </c>
      <c r="EX143" s="679">
        <v>0</v>
      </c>
      <c r="EY143" s="679">
        <v>0</v>
      </c>
      <c r="EZ143" s="679">
        <v>0</v>
      </c>
      <c r="FA143" s="679">
        <v>0</v>
      </c>
      <c r="FB143" s="679">
        <v>0</v>
      </c>
      <c r="FC143" s="679">
        <v>0</v>
      </c>
      <c r="FD143" s="679">
        <v>0</v>
      </c>
      <c r="FE143" s="679">
        <v>0</v>
      </c>
      <c r="FF143" s="679">
        <v>0</v>
      </c>
      <c r="FG143" s="679">
        <v>0</v>
      </c>
      <c r="FH143" s="679">
        <v>0</v>
      </c>
      <c r="FI143" s="679">
        <v>0</v>
      </c>
      <c r="FJ143" s="679">
        <v>0</v>
      </c>
      <c r="FK143" s="679">
        <v>0</v>
      </c>
      <c r="FL143" s="679">
        <v>0</v>
      </c>
      <c r="FM143" s="679">
        <v>0</v>
      </c>
      <c r="FN143" s="679">
        <v>0</v>
      </c>
      <c r="FO143" s="679">
        <v>0</v>
      </c>
      <c r="FP143" s="679">
        <v>0</v>
      </c>
    </row>
    <row r="144" spans="1:172" x14ac:dyDescent="0.2">
      <c r="A144" s="678">
        <v>141</v>
      </c>
      <c r="B144" s="678" t="s">
        <v>506</v>
      </c>
      <c r="C144" s="678" t="s">
        <v>507</v>
      </c>
      <c r="D144" s="686">
        <v>42125</v>
      </c>
      <c r="E144" s="678">
        <v>0</v>
      </c>
      <c r="F144" s="678">
        <v>15</v>
      </c>
      <c r="G144" s="685">
        <v>3.063794171428571</v>
      </c>
      <c r="H144" s="684">
        <v>0</v>
      </c>
      <c r="I144" s="678">
        <v>0</v>
      </c>
      <c r="J144" s="678">
        <v>1</v>
      </c>
      <c r="K144" s="678">
        <v>1</v>
      </c>
      <c r="L144" s="683">
        <v>0</v>
      </c>
      <c r="M144" s="678">
        <v>12</v>
      </c>
      <c r="N144" s="678">
        <v>2005</v>
      </c>
      <c r="O144" s="682">
        <v>0.77</v>
      </c>
      <c r="P144" s="680">
        <v>0.41400241739583998</v>
      </c>
      <c r="Q144" s="684">
        <v>1.31733760607097E-2</v>
      </c>
      <c r="R144" s="684">
        <v>0.257603154055701</v>
      </c>
      <c r="S144" s="680">
        <v>0</v>
      </c>
      <c r="T144" s="680">
        <v>0</v>
      </c>
      <c r="U144" s="680">
        <v>0</v>
      </c>
      <c r="V144" s="680">
        <v>0</v>
      </c>
      <c r="W144" s="680">
        <v>0</v>
      </c>
      <c r="X144" s="680">
        <v>0</v>
      </c>
      <c r="Y144" s="680">
        <v>0</v>
      </c>
      <c r="Z144" s="680">
        <v>0</v>
      </c>
      <c r="AA144" s="680">
        <v>0</v>
      </c>
      <c r="AB144" s="680">
        <v>0.83</v>
      </c>
      <c r="AC144" s="680">
        <v>0.83</v>
      </c>
      <c r="AD144" s="680">
        <v>0.83</v>
      </c>
      <c r="AE144" s="680">
        <v>0.83</v>
      </c>
      <c r="AF144" s="680">
        <v>0.83</v>
      </c>
      <c r="AG144" s="680">
        <v>0.83</v>
      </c>
      <c r="AH144" s="680">
        <v>0.83</v>
      </c>
      <c r="AI144" s="680">
        <v>0.83</v>
      </c>
      <c r="AJ144" s="680">
        <v>0.83</v>
      </c>
      <c r="AK144" s="680">
        <v>0.83</v>
      </c>
      <c r="AL144" s="680">
        <v>0.83</v>
      </c>
      <c r="AM144" s="680">
        <v>0.83</v>
      </c>
      <c r="AN144" s="680">
        <v>0.83</v>
      </c>
      <c r="AO144" s="680">
        <v>0.83</v>
      </c>
      <c r="AP144" s="680">
        <v>0.83</v>
      </c>
      <c r="AQ144" s="680">
        <v>0.83</v>
      </c>
      <c r="AR144" s="680">
        <v>0.83</v>
      </c>
      <c r="AS144" s="680">
        <v>0.83</v>
      </c>
      <c r="AT144" s="680">
        <v>0.83</v>
      </c>
      <c r="AU144" s="680">
        <v>0.83</v>
      </c>
      <c r="AV144" s="680">
        <v>0.83</v>
      </c>
      <c r="AW144" s="680"/>
      <c r="AX144" s="680">
        <v>0</v>
      </c>
      <c r="AY144" s="680">
        <v>0</v>
      </c>
      <c r="AZ144" s="680">
        <v>0</v>
      </c>
      <c r="BA144" s="680">
        <v>0</v>
      </c>
      <c r="BB144" s="680">
        <v>0</v>
      </c>
      <c r="BC144" s="680">
        <v>0</v>
      </c>
      <c r="BD144" s="680">
        <v>0</v>
      </c>
      <c r="BE144" s="680">
        <v>0</v>
      </c>
      <c r="BF144" s="680">
        <v>0</v>
      </c>
      <c r="BG144" s="680">
        <v>0.83</v>
      </c>
      <c r="BH144" s="680">
        <v>0.83</v>
      </c>
      <c r="BI144" s="680">
        <v>0.83</v>
      </c>
      <c r="BJ144" s="680">
        <v>0.83</v>
      </c>
      <c r="BK144" s="680">
        <v>0.83</v>
      </c>
      <c r="BL144" s="680">
        <v>0.83</v>
      </c>
      <c r="BM144" s="680">
        <v>0.83</v>
      </c>
      <c r="BN144" s="680">
        <v>0.83</v>
      </c>
      <c r="BO144" s="680">
        <v>0.83</v>
      </c>
      <c r="BP144" s="680">
        <v>0.83</v>
      </c>
      <c r="BQ144" s="680">
        <v>0.83</v>
      </c>
      <c r="BR144" s="680">
        <v>0.83</v>
      </c>
      <c r="BS144" s="680">
        <v>0.83</v>
      </c>
      <c r="BT144" s="680">
        <v>0.83</v>
      </c>
      <c r="BU144" s="680">
        <v>0.83</v>
      </c>
      <c r="BV144" s="680">
        <v>0.83</v>
      </c>
      <c r="BW144" s="680">
        <v>0.83</v>
      </c>
      <c r="BX144" s="680">
        <v>0.83</v>
      </c>
      <c r="BY144" s="680">
        <v>0.83</v>
      </c>
      <c r="BZ144" s="680">
        <v>0.83</v>
      </c>
      <c r="CA144" s="680">
        <v>0.83</v>
      </c>
      <c r="CB144" s="680"/>
      <c r="CC144" s="680">
        <v>0</v>
      </c>
      <c r="CD144" s="680">
        <v>0</v>
      </c>
      <c r="CE144" s="680">
        <v>0</v>
      </c>
      <c r="CF144" s="680">
        <v>0</v>
      </c>
      <c r="CG144" s="680">
        <v>0</v>
      </c>
      <c r="CH144" s="680">
        <v>0</v>
      </c>
      <c r="CI144" s="680">
        <v>0</v>
      </c>
      <c r="CJ144" s="680">
        <v>0</v>
      </c>
      <c r="CK144" s="680">
        <v>0</v>
      </c>
      <c r="CL144" s="680">
        <v>0.83</v>
      </c>
      <c r="CM144" s="680">
        <v>0.83</v>
      </c>
      <c r="CN144" s="680">
        <v>0.83</v>
      </c>
      <c r="CO144" s="680">
        <v>0.83</v>
      </c>
      <c r="CP144" s="680">
        <v>0.83</v>
      </c>
      <c r="CQ144" s="680">
        <v>0.83</v>
      </c>
      <c r="CR144" s="680">
        <v>0.83</v>
      </c>
      <c r="CS144" s="680">
        <v>0.83</v>
      </c>
      <c r="CT144" s="680">
        <v>0.83</v>
      </c>
      <c r="CU144" s="680">
        <v>0.83</v>
      </c>
      <c r="CV144" s="680">
        <v>0.83</v>
      </c>
      <c r="CW144" s="680">
        <v>0.83</v>
      </c>
      <c r="CX144" s="680">
        <v>0.83</v>
      </c>
      <c r="CY144" s="680">
        <v>0.83</v>
      </c>
      <c r="CZ144" s="680">
        <v>0.83</v>
      </c>
      <c r="DA144" s="680">
        <v>0.83</v>
      </c>
      <c r="DB144" s="680">
        <v>0.83</v>
      </c>
      <c r="DC144" s="680">
        <v>0.83</v>
      </c>
      <c r="DD144" s="680">
        <v>0.83</v>
      </c>
      <c r="DE144" s="680">
        <v>0.83</v>
      </c>
      <c r="DF144" s="680">
        <v>0.83</v>
      </c>
      <c r="DG144" s="680"/>
      <c r="DH144" s="679">
        <v>0</v>
      </c>
      <c r="DI144" s="679">
        <v>0</v>
      </c>
      <c r="DJ144" s="679">
        <v>0</v>
      </c>
      <c r="DK144" s="679">
        <v>0</v>
      </c>
      <c r="DL144" s="679">
        <v>0</v>
      </c>
      <c r="DM144" s="679">
        <v>0</v>
      </c>
      <c r="DN144" s="679">
        <v>0</v>
      </c>
      <c r="DO144" s="679">
        <v>0</v>
      </c>
      <c r="DP144" s="679">
        <v>0</v>
      </c>
      <c r="DQ144" s="679">
        <v>105334.936</v>
      </c>
      <c r="DR144" s="679">
        <v>105334.936</v>
      </c>
      <c r="DS144" s="679">
        <v>105334.936</v>
      </c>
      <c r="DT144" s="679">
        <v>105334.936</v>
      </c>
      <c r="DU144" s="679">
        <v>105334.936</v>
      </c>
      <c r="DV144" s="679">
        <v>105334.936</v>
      </c>
      <c r="DW144" s="679">
        <v>105334.936</v>
      </c>
      <c r="DX144" s="679">
        <v>105334.936</v>
      </c>
      <c r="DY144" s="679">
        <v>105334.936</v>
      </c>
      <c r="DZ144" s="679">
        <v>105334.936</v>
      </c>
      <c r="EA144" s="679">
        <v>105334.936</v>
      </c>
      <c r="EB144" s="679">
        <v>105334.936</v>
      </c>
      <c r="EC144" s="679">
        <v>105334.936</v>
      </c>
      <c r="ED144" s="679">
        <v>105334.936</v>
      </c>
      <c r="EE144" s="679">
        <v>105334.936</v>
      </c>
      <c r="EF144" s="679">
        <v>105334.936</v>
      </c>
      <c r="EG144" s="679">
        <v>105334.936</v>
      </c>
      <c r="EH144" s="679">
        <v>105334.936</v>
      </c>
      <c r="EI144" s="679">
        <v>105334.936</v>
      </c>
      <c r="EJ144" s="679">
        <v>105334.936</v>
      </c>
      <c r="EK144" s="679">
        <v>105334.936</v>
      </c>
      <c r="EL144" s="680"/>
      <c r="EM144" s="679">
        <v>0</v>
      </c>
      <c r="EN144" s="679">
        <v>0</v>
      </c>
      <c r="EO144" s="679">
        <v>0</v>
      </c>
      <c r="EP144" s="679">
        <v>0</v>
      </c>
      <c r="EQ144" s="679">
        <v>0</v>
      </c>
      <c r="ER144" s="679">
        <v>0</v>
      </c>
      <c r="ES144" s="679">
        <v>0</v>
      </c>
      <c r="ET144" s="679">
        <v>0</v>
      </c>
      <c r="EU144" s="679">
        <v>0</v>
      </c>
      <c r="EV144" s="679">
        <v>0</v>
      </c>
      <c r="EW144" s="679">
        <v>0</v>
      </c>
      <c r="EX144" s="679">
        <v>0</v>
      </c>
      <c r="EY144" s="679">
        <v>0</v>
      </c>
      <c r="EZ144" s="679">
        <v>0</v>
      </c>
      <c r="FA144" s="679">
        <v>0</v>
      </c>
      <c r="FB144" s="679">
        <v>0</v>
      </c>
      <c r="FC144" s="679">
        <v>0</v>
      </c>
      <c r="FD144" s="679">
        <v>0</v>
      </c>
      <c r="FE144" s="679">
        <v>0</v>
      </c>
      <c r="FF144" s="679">
        <v>0</v>
      </c>
      <c r="FG144" s="679">
        <v>0</v>
      </c>
      <c r="FH144" s="679">
        <v>0</v>
      </c>
      <c r="FI144" s="679">
        <v>0</v>
      </c>
      <c r="FJ144" s="679">
        <v>0</v>
      </c>
      <c r="FK144" s="679">
        <v>0</v>
      </c>
      <c r="FL144" s="679">
        <v>0</v>
      </c>
      <c r="FM144" s="679">
        <v>0</v>
      </c>
      <c r="FN144" s="679">
        <v>0</v>
      </c>
      <c r="FO144" s="679">
        <v>0</v>
      </c>
      <c r="FP144" s="679">
        <v>0</v>
      </c>
    </row>
    <row r="145" spans="1:172" x14ac:dyDescent="0.2">
      <c r="A145" s="678">
        <v>142</v>
      </c>
      <c r="B145" s="678" t="s">
        <v>508</v>
      </c>
      <c r="C145" s="678" t="s">
        <v>509</v>
      </c>
      <c r="D145" s="686">
        <v>42125</v>
      </c>
      <c r="E145" s="678">
        <v>0</v>
      </c>
      <c r="F145" s="678">
        <v>15</v>
      </c>
      <c r="G145" s="685">
        <v>1.8078682977256351E-2</v>
      </c>
      <c r="H145" s="684">
        <v>2.3755306839708562E-4</v>
      </c>
      <c r="I145" s="678">
        <v>0</v>
      </c>
      <c r="J145" s="678">
        <v>1</v>
      </c>
      <c r="K145" s="678">
        <v>1</v>
      </c>
      <c r="L145" s="683">
        <v>0</v>
      </c>
      <c r="M145" s="678">
        <v>12</v>
      </c>
      <c r="N145" s="678">
        <v>2005</v>
      </c>
      <c r="O145" s="682">
        <v>0.72750000000000004</v>
      </c>
      <c r="P145" s="680">
        <v>0.41400241739583998</v>
      </c>
      <c r="Q145" s="684">
        <v>1.31733760607097E-2</v>
      </c>
      <c r="R145" s="684">
        <v>0.257603154055701</v>
      </c>
      <c r="S145" s="680">
        <v>0</v>
      </c>
      <c r="T145" s="680">
        <v>0</v>
      </c>
      <c r="U145" s="680">
        <v>0</v>
      </c>
      <c r="V145" s="680">
        <v>0</v>
      </c>
      <c r="W145" s="680">
        <v>0</v>
      </c>
      <c r="X145" s="680">
        <v>0</v>
      </c>
      <c r="Y145" s="680">
        <v>0</v>
      </c>
      <c r="Z145" s="680">
        <v>0</v>
      </c>
      <c r="AA145" s="680">
        <v>0</v>
      </c>
      <c r="AB145" s="680">
        <v>0.83</v>
      </c>
      <c r="AC145" s="680">
        <v>0.83</v>
      </c>
      <c r="AD145" s="680">
        <v>0.83</v>
      </c>
      <c r="AE145" s="680">
        <v>0.83</v>
      </c>
      <c r="AF145" s="680">
        <v>0.83</v>
      </c>
      <c r="AG145" s="680">
        <v>0.83</v>
      </c>
      <c r="AH145" s="680">
        <v>0.83</v>
      </c>
      <c r="AI145" s="680">
        <v>0.83</v>
      </c>
      <c r="AJ145" s="680">
        <v>0.83</v>
      </c>
      <c r="AK145" s="680">
        <v>0.83</v>
      </c>
      <c r="AL145" s="680">
        <v>0.83</v>
      </c>
      <c r="AM145" s="680">
        <v>0.83</v>
      </c>
      <c r="AN145" s="680">
        <v>0.83</v>
      </c>
      <c r="AO145" s="680">
        <v>0.83</v>
      </c>
      <c r="AP145" s="680">
        <v>0.83</v>
      </c>
      <c r="AQ145" s="680">
        <v>0.83</v>
      </c>
      <c r="AR145" s="680">
        <v>0.83</v>
      </c>
      <c r="AS145" s="680">
        <v>0.83</v>
      </c>
      <c r="AT145" s="680">
        <v>0.83</v>
      </c>
      <c r="AU145" s="680">
        <v>0.83</v>
      </c>
      <c r="AV145" s="680">
        <v>0.83</v>
      </c>
      <c r="AW145" s="680"/>
      <c r="AX145" s="680">
        <v>0</v>
      </c>
      <c r="AY145" s="680">
        <v>0</v>
      </c>
      <c r="AZ145" s="680">
        <v>0</v>
      </c>
      <c r="BA145" s="680">
        <v>0</v>
      </c>
      <c r="BB145" s="680">
        <v>0</v>
      </c>
      <c r="BC145" s="680">
        <v>0</v>
      </c>
      <c r="BD145" s="680">
        <v>0</v>
      </c>
      <c r="BE145" s="680">
        <v>0</v>
      </c>
      <c r="BF145" s="680">
        <v>0</v>
      </c>
      <c r="BG145" s="680">
        <v>0.83</v>
      </c>
      <c r="BH145" s="680">
        <v>0.83</v>
      </c>
      <c r="BI145" s="680">
        <v>0.83</v>
      </c>
      <c r="BJ145" s="680">
        <v>0.83</v>
      </c>
      <c r="BK145" s="680">
        <v>0.83</v>
      </c>
      <c r="BL145" s="680">
        <v>0.83</v>
      </c>
      <c r="BM145" s="680">
        <v>0.83</v>
      </c>
      <c r="BN145" s="680">
        <v>0.83</v>
      </c>
      <c r="BO145" s="680">
        <v>0.83</v>
      </c>
      <c r="BP145" s="680">
        <v>0.83</v>
      </c>
      <c r="BQ145" s="680">
        <v>0.83</v>
      </c>
      <c r="BR145" s="680">
        <v>0.83</v>
      </c>
      <c r="BS145" s="680">
        <v>0.83</v>
      </c>
      <c r="BT145" s="680">
        <v>0.83</v>
      </c>
      <c r="BU145" s="680">
        <v>0.83</v>
      </c>
      <c r="BV145" s="680">
        <v>0.83</v>
      </c>
      <c r="BW145" s="680">
        <v>0.83</v>
      </c>
      <c r="BX145" s="680">
        <v>0.83</v>
      </c>
      <c r="BY145" s="680">
        <v>0.83</v>
      </c>
      <c r="BZ145" s="680">
        <v>0.83</v>
      </c>
      <c r="CA145" s="680">
        <v>0.83</v>
      </c>
      <c r="CB145" s="680"/>
      <c r="CC145" s="680">
        <v>0</v>
      </c>
      <c r="CD145" s="680">
        <v>0</v>
      </c>
      <c r="CE145" s="680">
        <v>0</v>
      </c>
      <c r="CF145" s="680">
        <v>0</v>
      </c>
      <c r="CG145" s="680">
        <v>0</v>
      </c>
      <c r="CH145" s="680">
        <v>0</v>
      </c>
      <c r="CI145" s="680">
        <v>0</v>
      </c>
      <c r="CJ145" s="680">
        <v>0</v>
      </c>
      <c r="CK145" s="680">
        <v>0</v>
      </c>
      <c r="CL145" s="680">
        <v>0.83</v>
      </c>
      <c r="CM145" s="680">
        <v>0.83</v>
      </c>
      <c r="CN145" s="680">
        <v>0.83</v>
      </c>
      <c r="CO145" s="680">
        <v>0.83</v>
      </c>
      <c r="CP145" s="680">
        <v>0.83</v>
      </c>
      <c r="CQ145" s="680">
        <v>0.83</v>
      </c>
      <c r="CR145" s="680">
        <v>0.83</v>
      </c>
      <c r="CS145" s="680">
        <v>0.83</v>
      </c>
      <c r="CT145" s="680">
        <v>0.83</v>
      </c>
      <c r="CU145" s="680">
        <v>0.83</v>
      </c>
      <c r="CV145" s="680">
        <v>0.83</v>
      </c>
      <c r="CW145" s="680">
        <v>0.83</v>
      </c>
      <c r="CX145" s="680">
        <v>0.83</v>
      </c>
      <c r="CY145" s="680">
        <v>0.83</v>
      </c>
      <c r="CZ145" s="680">
        <v>0.83</v>
      </c>
      <c r="DA145" s="680">
        <v>0.83</v>
      </c>
      <c r="DB145" s="680">
        <v>0.83</v>
      </c>
      <c r="DC145" s="680">
        <v>0.83</v>
      </c>
      <c r="DD145" s="680">
        <v>0.83</v>
      </c>
      <c r="DE145" s="680">
        <v>0.83</v>
      </c>
      <c r="DF145" s="680">
        <v>0.83</v>
      </c>
      <c r="DG145" s="680"/>
      <c r="DH145" s="679">
        <v>0</v>
      </c>
      <c r="DI145" s="679">
        <v>0</v>
      </c>
      <c r="DJ145" s="679">
        <v>0</v>
      </c>
      <c r="DK145" s="679">
        <v>0</v>
      </c>
      <c r="DL145" s="679">
        <v>0</v>
      </c>
      <c r="DM145" s="679">
        <v>0</v>
      </c>
      <c r="DN145" s="679">
        <v>0</v>
      </c>
      <c r="DO145" s="679">
        <v>0</v>
      </c>
      <c r="DP145" s="679">
        <v>0</v>
      </c>
      <c r="DQ145" s="679">
        <v>8921401.3590674791</v>
      </c>
      <c r="DR145" s="679">
        <v>8921401.3590674791</v>
      </c>
      <c r="DS145" s="679">
        <v>8921401.3590674791</v>
      </c>
      <c r="DT145" s="679">
        <v>8921401.3590674791</v>
      </c>
      <c r="DU145" s="679">
        <v>8921401.3590674791</v>
      </c>
      <c r="DV145" s="679">
        <v>8921401.3590674791</v>
      </c>
      <c r="DW145" s="679">
        <v>8921401.3590674791</v>
      </c>
      <c r="DX145" s="679">
        <v>8921401.3590674791</v>
      </c>
      <c r="DY145" s="679">
        <v>8921401.3590674791</v>
      </c>
      <c r="DZ145" s="679">
        <v>8921401.3590674791</v>
      </c>
      <c r="EA145" s="679">
        <v>8921401.3590674791</v>
      </c>
      <c r="EB145" s="679">
        <v>8921401.3590674791</v>
      </c>
      <c r="EC145" s="679">
        <v>8921401.3590674791</v>
      </c>
      <c r="ED145" s="679">
        <v>8921401.3590674791</v>
      </c>
      <c r="EE145" s="679">
        <v>8921401.3590674791</v>
      </c>
      <c r="EF145" s="679">
        <v>8921401.3590674791</v>
      </c>
      <c r="EG145" s="679">
        <v>8921401.3590674791</v>
      </c>
      <c r="EH145" s="679">
        <v>8921401.3590674791</v>
      </c>
      <c r="EI145" s="679">
        <v>8921401.3590674791</v>
      </c>
      <c r="EJ145" s="679">
        <v>8921401.3590674791</v>
      </c>
      <c r="EK145" s="679">
        <v>8921401.3590674791</v>
      </c>
      <c r="EL145" s="680"/>
      <c r="EM145" s="679">
        <v>0</v>
      </c>
      <c r="EN145" s="679">
        <v>0</v>
      </c>
      <c r="EO145" s="679">
        <v>0</v>
      </c>
      <c r="EP145" s="679">
        <v>0</v>
      </c>
      <c r="EQ145" s="679">
        <v>0</v>
      </c>
      <c r="ER145" s="679">
        <v>0</v>
      </c>
      <c r="ES145" s="679">
        <v>0</v>
      </c>
      <c r="ET145" s="679">
        <v>0</v>
      </c>
      <c r="EU145" s="679">
        <v>0</v>
      </c>
      <c r="EV145" s="679">
        <v>0</v>
      </c>
      <c r="EW145" s="679">
        <v>0</v>
      </c>
      <c r="EX145" s="679">
        <v>0</v>
      </c>
      <c r="EY145" s="679">
        <v>0</v>
      </c>
      <c r="EZ145" s="679">
        <v>0</v>
      </c>
      <c r="FA145" s="679">
        <v>0</v>
      </c>
      <c r="FB145" s="679">
        <v>0</v>
      </c>
      <c r="FC145" s="679">
        <v>0</v>
      </c>
      <c r="FD145" s="679">
        <v>0</v>
      </c>
      <c r="FE145" s="679">
        <v>0</v>
      </c>
      <c r="FF145" s="679">
        <v>0</v>
      </c>
      <c r="FG145" s="679">
        <v>0</v>
      </c>
      <c r="FH145" s="679">
        <v>0</v>
      </c>
      <c r="FI145" s="679">
        <v>0</v>
      </c>
      <c r="FJ145" s="679">
        <v>0</v>
      </c>
      <c r="FK145" s="679">
        <v>0</v>
      </c>
      <c r="FL145" s="679">
        <v>0</v>
      </c>
      <c r="FM145" s="679">
        <v>0</v>
      </c>
      <c r="FN145" s="679">
        <v>0</v>
      </c>
      <c r="FO145" s="679">
        <v>0</v>
      </c>
      <c r="FP145" s="679">
        <v>0</v>
      </c>
    </row>
    <row r="146" spans="1:172" x14ac:dyDescent="0.2">
      <c r="A146" s="678">
        <v>143</v>
      </c>
      <c r="B146" s="678" t="s">
        <v>510</v>
      </c>
      <c r="C146" s="678" t="s">
        <v>511</v>
      </c>
      <c r="D146" s="686">
        <v>42125</v>
      </c>
      <c r="E146" s="678">
        <v>0</v>
      </c>
      <c r="F146" s="678">
        <v>15</v>
      </c>
      <c r="G146" s="685">
        <v>0</v>
      </c>
      <c r="H146" s="684">
        <v>0</v>
      </c>
      <c r="I146" s="678">
        <v>0</v>
      </c>
      <c r="J146" s="678">
        <v>1</v>
      </c>
      <c r="K146" s="678">
        <v>1</v>
      </c>
      <c r="L146" s="683">
        <v>0</v>
      </c>
      <c r="M146" s="678">
        <v>12</v>
      </c>
      <c r="N146" s="678">
        <v>2005</v>
      </c>
      <c r="O146" s="682">
        <v>0.85</v>
      </c>
      <c r="P146" s="680">
        <v>0.41400241739583998</v>
      </c>
      <c r="Q146" s="684">
        <v>1.31733760607097E-2</v>
      </c>
      <c r="R146" s="684">
        <v>0.257603154055701</v>
      </c>
      <c r="S146" s="680">
        <v>0</v>
      </c>
      <c r="T146" s="680">
        <v>0</v>
      </c>
      <c r="U146" s="680">
        <v>0</v>
      </c>
      <c r="V146" s="680">
        <v>0</v>
      </c>
      <c r="W146" s="680">
        <v>0</v>
      </c>
      <c r="X146" s="680">
        <v>0</v>
      </c>
      <c r="Y146" s="680">
        <v>0</v>
      </c>
      <c r="Z146" s="680">
        <v>0</v>
      </c>
      <c r="AA146" s="680">
        <v>0</v>
      </c>
      <c r="AB146" s="680">
        <v>0.83</v>
      </c>
      <c r="AC146" s="680">
        <v>0.83</v>
      </c>
      <c r="AD146" s="680">
        <v>0.83</v>
      </c>
      <c r="AE146" s="680">
        <v>0.83</v>
      </c>
      <c r="AF146" s="680">
        <v>0.83</v>
      </c>
      <c r="AG146" s="680">
        <v>0.83</v>
      </c>
      <c r="AH146" s="680">
        <v>0.83</v>
      </c>
      <c r="AI146" s="680">
        <v>0.83</v>
      </c>
      <c r="AJ146" s="680">
        <v>0.83</v>
      </c>
      <c r="AK146" s="680">
        <v>0.83</v>
      </c>
      <c r="AL146" s="680">
        <v>0.83</v>
      </c>
      <c r="AM146" s="680">
        <v>0.83</v>
      </c>
      <c r="AN146" s="680">
        <v>0.83</v>
      </c>
      <c r="AO146" s="680">
        <v>0.83</v>
      </c>
      <c r="AP146" s="680">
        <v>0.83</v>
      </c>
      <c r="AQ146" s="680">
        <v>0.83</v>
      </c>
      <c r="AR146" s="680">
        <v>0.83</v>
      </c>
      <c r="AS146" s="680">
        <v>0.83</v>
      </c>
      <c r="AT146" s="680">
        <v>0.83</v>
      </c>
      <c r="AU146" s="680">
        <v>0.83</v>
      </c>
      <c r="AV146" s="680">
        <v>0.83</v>
      </c>
      <c r="AW146" s="680"/>
      <c r="AX146" s="680">
        <v>0</v>
      </c>
      <c r="AY146" s="680">
        <v>0</v>
      </c>
      <c r="AZ146" s="680">
        <v>0</v>
      </c>
      <c r="BA146" s="680">
        <v>0</v>
      </c>
      <c r="BB146" s="680">
        <v>0</v>
      </c>
      <c r="BC146" s="680">
        <v>0</v>
      </c>
      <c r="BD146" s="680">
        <v>0</v>
      </c>
      <c r="BE146" s="680">
        <v>0</v>
      </c>
      <c r="BF146" s="680">
        <v>0</v>
      </c>
      <c r="BG146" s="680">
        <v>0.83</v>
      </c>
      <c r="BH146" s="680">
        <v>0.83</v>
      </c>
      <c r="BI146" s="680">
        <v>0.83</v>
      </c>
      <c r="BJ146" s="680">
        <v>0.83</v>
      </c>
      <c r="BK146" s="680">
        <v>0.83</v>
      </c>
      <c r="BL146" s="680">
        <v>0.83</v>
      </c>
      <c r="BM146" s="680">
        <v>0.83</v>
      </c>
      <c r="BN146" s="680">
        <v>0.83</v>
      </c>
      <c r="BO146" s="680">
        <v>0.83</v>
      </c>
      <c r="BP146" s="680">
        <v>0.83</v>
      </c>
      <c r="BQ146" s="680">
        <v>0.83</v>
      </c>
      <c r="BR146" s="680">
        <v>0.83</v>
      </c>
      <c r="BS146" s="680">
        <v>0.83</v>
      </c>
      <c r="BT146" s="680">
        <v>0.83</v>
      </c>
      <c r="BU146" s="680">
        <v>0.83</v>
      </c>
      <c r="BV146" s="680">
        <v>0.83</v>
      </c>
      <c r="BW146" s="680">
        <v>0.83</v>
      </c>
      <c r="BX146" s="680">
        <v>0.83</v>
      </c>
      <c r="BY146" s="680">
        <v>0.83</v>
      </c>
      <c r="BZ146" s="680">
        <v>0.83</v>
      </c>
      <c r="CA146" s="680">
        <v>0.83</v>
      </c>
      <c r="CB146" s="680"/>
      <c r="CC146" s="680">
        <v>0</v>
      </c>
      <c r="CD146" s="680">
        <v>0</v>
      </c>
      <c r="CE146" s="680">
        <v>0</v>
      </c>
      <c r="CF146" s="680">
        <v>0</v>
      </c>
      <c r="CG146" s="680">
        <v>0</v>
      </c>
      <c r="CH146" s="680">
        <v>0</v>
      </c>
      <c r="CI146" s="680">
        <v>0</v>
      </c>
      <c r="CJ146" s="680">
        <v>0</v>
      </c>
      <c r="CK146" s="680">
        <v>0</v>
      </c>
      <c r="CL146" s="680">
        <v>0.83</v>
      </c>
      <c r="CM146" s="680">
        <v>0.83</v>
      </c>
      <c r="CN146" s="680">
        <v>0.83</v>
      </c>
      <c r="CO146" s="680">
        <v>0.83</v>
      </c>
      <c r="CP146" s="680">
        <v>0.83</v>
      </c>
      <c r="CQ146" s="680">
        <v>0.83</v>
      </c>
      <c r="CR146" s="680">
        <v>0.83</v>
      </c>
      <c r="CS146" s="680">
        <v>0.83</v>
      </c>
      <c r="CT146" s="680">
        <v>0.83</v>
      </c>
      <c r="CU146" s="680">
        <v>0.83</v>
      </c>
      <c r="CV146" s="680">
        <v>0.83</v>
      </c>
      <c r="CW146" s="680">
        <v>0.83</v>
      </c>
      <c r="CX146" s="680">
        <v>0.83</v>
      </c>
      <c r="CY146" s="680">
        <v>0.83</v>
      </c>
      <c r="CZ146" s="680">
        <v>0.83</v>
      </c>
      <c r="DA146" s="680">
        <v>0.83</v>
      </c>
      <c r="DB146" s="680">
        <v>0.83</v>
      </c>
      <c r="DC146" s="680">
        <v>0.83</v>
      </c>
      <c r="DD146" s="680">
        <v>0.83</v>
      </c>
      <c r="DE146" s="680">
        <v>0.83</v>
      </c>
      <c r="DF146" s="680">
        <v>0.83</v>
      </c>
      <c r="DG146" s="680"/>
      <c r="DH146" s="679">
        <v>0</v>
      </c>
      <c r="DI146" s="679">
        <v>0</v>
      </c>
      <c r="DJ146" s="679">
        <v>0</v>
      </c>
      <c r="DK146" s="679">
        <v>0</v>
      </c>
      <c r="DL146" s="679">
        <v>0</v>
      </c>
      <c r="DM146" s="679">
        <v>0</v>
      </c>
      <c r="DN146" s="679">
        <v>0</v>
      </c>
      <c r="DO146" s="679">
        <v>0</v>
      </c>
      <c r="DP146" s="679">
        <v>0</v>
      </c>
      <c r="DQ146" s="679">
        <v>0</v>
      </c>
      <c r="DR146" s="679">
        <v>0</v>
      </c>
      <c r="DS146" s="679">
        <v>0</v>
      </c>
      <c r="DT146" s="679">
        <v>0</v>
      </c>
      <c r="DU146" s="679">
        <v>0</v>
      </c>
      <c r="DV146" s="679">
        <v>0</v>
      </c>
      <c r="DW146" s="679">
        <v>0</v>
      </c>
      <c r="DX146" s="679">
        <v>0</v>
      </c>
      <c r="DY146" s="679">
        <v>0</v>
      </c>
      <c r="DZ146" s="679">
        <v>0</v>
      </c>
      <c r="EA146" s="679">
        <v>0</v>
      </c>
      <c r="EB146" s="679">
        <v>0</v>
      </c>
      <c r="EC146" s="679">
        <v>0</v>
      </c>
      <c r="ED146" s="679">
        <v>0</v>
      </c>
      <c r="EE146" s="679">
        <v>0</v>
      </c>
      <c r="EF146" s="679">
        <v>0</v>
      </c>
      <c r="EG146" s="679">
        <v>0</v>
      </c>
      <c r="EH146" s="679">
        <v>0</v>
      </c>
      <c r="EI146" s="679">
        <v>0</v>
      </c>
      <c r="EJ146" s="679">
        <v>0</v>
      </c>
      <c r="EK146" s="679">
        <v>0</v>
      </c>
      <c r="EL146" s="680"/>
      <c r="EM146" s="679">
        <v>0</v>
      </c>
      <c r="EN146" s="679">
        <v>0</v>
      </c>
      <c r="EO146" s="679">
        <v>0</v>
      </c>
      <c r="EP146" s="679">
        <v>0</v>
      </c>
      <c r="EQ146" s="679">
        <v>0</v>
      </c>
      <c r="ER146" s="679">
        <v>0</v>
      </c>
      <c r="ES146" s="679">
        <v>0</v>
      </c>
      <c r="ET146" s="679">
        <v>0</v>
      </c>
      <c r="EU146" s="679">
        <v>0</v>
      </c>
      <c r="EV146" s="679">
        <v>0</v>
      </c>
      <c r="EW146" s="679">
        <v>0</v>
      </c>
      <c r="EX146" s="679">
        <v>0</v>
      </c>
      <c r="EY146" s="679">
        <v>0</v>
      </c>
      <c r="EZ146" s="679">
        <v>0</v>
      </c>
      <c r="FA146" s="679">
        <v>0</v>
      </c>
      <c r="FB146" s="679">
        <v>0</v>
      </c>
      <c r="FC146" s="679">
        <v>0</v>
      </c>
      <c r="FD146" s="679">
        <v>0</v>
      </c>
      <c r="FE146" s="679">
        <v>0</v>
      </c>
      <c r="FF146" s="679">
        <v>0</v>
      </c>
      <c r="FG146" s="679">
        <v>0</v>
      </c>
      <c r="FH146" s="679">
        <v>0</v>
      </c>
      <c r="FI146" s="679">
        <v>0</v>
      </c>
      <c r="FJ146" s="679">
        <v>0</v>
      </c>
      <c r="FK146" s="679">
        <v>0</v>
      </c>
      <c r="FL146" s="679">
        <v>0</v>
      </c>
      <c r="FM146" s="679">
        <v>0</v>
      </c>
      <c r="FN146" s="679">
        <v>0</v>
      </c>
      <c r="FO146" s="679">
        <v>0</v>
      </c>
      <c r="FP146" s="679">
        <v>0</v>
      </c>
    </row>
    <row r="147" spans="1:172" x14ac:dyDescent="0.2">
      <c r="A147" s="678">
        <v>144</v>
      </c>
      <c r="B147" s="678" t="s">
        <v>512</v>
      </c>
      <c r="C147" s="678" t="s">
        <v>513</v>
      </c>
      <c r="D147" s="686">
        <v>42125</v>
      </c>
      <c r="E147" s="678">
        <v>0</v>
      </c>
      <c r="F147" s="678">
        <v>15</v>
      </c>
      <c r="G147" s="685">
        <v>0</v>
      </c>
      <c r="H147" s="684">
        <v>0</v>
      </c>
      <c r="I147" s="678">
        <v>0</v>
      </c>
      <c r="J147" s="678">
        <v>1</v>
      </c>
      <c r="K147" s="678">
        <v>1</v>
      </c>
      <c r="L147" s="683">
        <v>0</v>
      </c>
      <c r="M147" s="678">
        <v>12</v>
      </c>
      <c r="N147" s="678">
        <v>2005</v>
      </c>
      <c r="O147" s="682">
        <v>0.85</v>
      </c>
      <c r="P147" s="680">
        <v>0.41400241739583998</v>
      </c>
      <c r="Q147" s="684">
        <v>1.31733760607097E-2</v>
      </c>
      <c r="R147" s="684">
        <v>0.257603154055701</v>
      </c>
      <c r="S147" s="680">
        <v>0</v>
      </c>
      <c r="T147" s="680">
        <v>0</v>
      </c>
      <c r="U147" s="680">
        <v>0</v>
      </c>
      <c r="V147" s="680">
        <v>0</v>
      </c>
      <c r="W147" s="680">
        <v>0</v>
      </c>
      <c r="X147" s="680">
        <v>0</v>
      </c>
      <c r="Y147" s="680">
        <v>0</v>
      </c>
      <c r="Z147" s="680">
        <v>0</v>
      </c>
      <c r="AA147" s="680">
        <v>0</v>
      </c>
      <c r="AB147" s="680">
        <v>0.83</v>
      </c>
      <c r="AC147" s="680">
        <v>0.83</v>
      </c>
      <c r="AD147" s="680">
        <v>0.83</v>
      </c>
      <c r="AE147" s="680">
        <v>0.83</v>
      </c>
      <c r="AF147" s="680">
        <v>0.83</v>
      </c>
      <c r="AG147" s="680">
        <v>0.83</v>
      </c>
      <c r="AH147" s="680">
        <v>0.83</v>
      </c>
      <c r="AI147" s="680">
        <v>0.83</v>
      </c>
      <c r="AJ147" s="680">
        <v>0.83</v>
      </c>
      <c r="AK147" s="680">
        <v>0.83</v>
      </c>
      <c r="AL147" s="680">
        <v>0.83</v>
      </c>
      <c r="AM147" s="680">
        <v>0.83</v>
      </c>
      <c r="AN147" s="680">
        <v>0.83</v>
      </c>
      <c r="AO147" s="680">
        <v>0.83</v>
      </c>
      <c r="AP147" s="680">
        <v>0.83</v>
      </c>
      <c r="AQ147" s="680">
        <v>0.83</v>
      </c>
      <c r="AR147" s="680">
        <v>0.83</v>
      </c>
      <c r="AS147" s="680">
        <v>0.83</v>
      </c>
      <c r="AT147" s="680">
        <v>0.83</v>
      </c>
      <c r="AU147" s="680">
        <v>0.83</v>
      </c>
      <c r="AV147" s="680">
        <v>0.83</v>
      </c>
      <c r="AW147" s="680"/>
      <c r="AX147" s="680">
        <v>0</v>
      </c>
      <c r="AY147" s="680">
        <v>0</v>
      </c>
      <c r="AZ147" s="680">
        <v>0</v>
      </c>
      <c r="BA147" s="680">
        <v>0</v>
      </c>
      <c r="BB147" s="680">
        <v>0</v>
      </c>
      <c r="BC147" s="680">
        <v>0</v>
      </c>
      <c r="BD147" s="680">
        <v>0</v>
      </c>
      <c r="BE147" s="680">
        <v>0</v>
      </c>
      <c r="BF147" s="680">
        <v>0</v>
      </c>
      <c r="BG147" s="680">
        <v>0.83</v>
      </c>
      <c r="BH147" s="680">
        <v>0.83</v>
      </c>
      <c r="BI147" s="680">
        <v>0.83</v>
      </c>
      <c r="BJ147" s="680">
        <v>0.83</v>
      </c>
      <c r="BK147" s="680">
        <v>0.83</v>
      </c>
      <c r="BL147" s="680">
        <v>0.83</v>
      </c>
      <c r="BM147" s="680">
        <v>0.83</v>
      </c>
      <c r="BN147" s="680">
        <v>0.83</v>
      </c>
      <c r="BO147" s="680">
        <v>0.83</v>
      </c>
      <c r="BP147" s="680">
        <v>0.83</v>
      </c>
      <c r="BQ147" s="680">
        <v>0.83</v>
      </c>
      <c r="BR147" s="680">
        <v>0.83</v>
      </c>
      <c r="BS147" s="680">
        <v>0.83</v>
      </c>
      <c r="BT147" s="680">
        <v>0.83</v>
      </c>
      <c r="BU147" s="680">
        <v>0.83</v>
      </c>
      <c r="BV147" s="680">
        <v>0.83</v>
      </c>
      <c r="BW147" s="680">
        <v>0.83</v>
      </c>
      <c r="BX147" s="680">
        <v>0.83</v>
      </c>
      <c r="BY147" s="680">
        <v>0.83</v>
      </c>
      <c r="BZ147" s="680">
        <v>0.83</v>
      </c>
      <c r="CA147" s="680">
        <v>0.83</v>
      </c>
      <c r="CB147" s="680"/>
      <c r="CC147" s="680">
        <v>0</v>
      </c>
      <c r="CD147" s="680">
        <v>0</v>
      </c>
      <c r="CE147" s="680">
        <v>0</v>
      </c>
      <c r="CF147" s="680">
        <v>0</v>
      </c>
      <c r="CG147" s="680">
        <v>0</v>
      </c>
      <c r="CH147" s="680">
        <v>0</v>
      </c>
      <c r="CI147" s="680">
        <v>0</v>
      </c>
      <c r="CJ147" s="680">
        <v>0</v>
      </c>
      <c r="CK147" s="680">
        <v>0</v>
      </c>
      <c r="CL147" s="680">
        <v>0.83</v>
      </c>
      <c r="CM147" s="680">
        <v>0.83</v>
      </c>
      <c r="CN147" s="680">
        <v>0.83</v>
      </c>
      <c r="CO147" s="680">
        <v>0.83</v>
      </c>
      <c r="CP147" s="680">
        <v>0.83</v>
      </c>
      <c r="CQ147" s="680">
        <v>0.83</v>
      </c>
      <c r="CR147" s="680">
        <v>0.83</v>
      </c>
      <c r="CS147" s="680">
        <v>0.83</v>
      </c>
      <c r="CT147" s="680">
        <v>0.83</v>
      </c>
      <c r="CU147" s="680">
        <v>0.83</v>
      </c>
      <c r="CV147" s="680">
        <v>0.83</v>
      </c>
      <c r="CW147" s="680">
        <v>0.83</v>
      </c>
      <c r="CX147" s="680">
        <v>0.83</v>
      </c>
      <c r="CY147" s="680">
        <v>0.83</v>
      </c>
      <c r="CZ147" s="680">
        <v>0.83</v>
      </c>
      <c r="DA147" s="680">
        <v>0.83</v>
      </c>
      <c r="DB147" s="680">
        <v>0.83</v>
      </c>
      <c r="DC147" s="680">
        <v>0.83</v>
      </c>
      <c r="DD147" s="680">
        <v>0.83</v>
      </c>
      <c r="DE147" s="680">
        <v>0.83</v>
      </c>
      <c r="DF147" s="680">
        <v>0.83</v>
      </c>
      <c r="DG147" s="680"/>
      <c r="DH147" s="679">
        <v>0</v>
      </c>
      <c r="DI147" s="679">
        <v>0</v>
      </c>
      <c r="DJ147" s="679">
        <v>0</v>
      </c>
      <c r="DK147" s="679">
        <v>0</v>
      </c>
      <c r="DL147" s="679">
        <v>0</v>
      </c>
      <c r="DM147" s="679">
        <v>0</v>
      </c>
      <c r="DN147" s="679">
        <v>0</v>
      </c>
      <c r="DO147" s="679">
        <v>0</v>
      </c>
      <c r="DP147" s="679">
        <v>0</v>
      </c>
      <c r="DQ147" s="679">
        <v>0</v>
      </c>
      <c r="DR147" s="679">
        <v>0</v>
      </c>
      <c r="DS147" s="679">
        <v>0</v>
      </c>
      <c r="DT147" s="679">
        <v>0</v>
      </c>
      <c r="DU147" s="679">
        <v>0</v>
      </c>
      <c r="DV147" s="679">
        <v>0</v>
      </c>
      <c r="DW147" s="679">
        <v>0</v>
      </c>
      <c r="DX147" s="679">
        <v>0</v>
      </c>
      <c r="DY147" s="679">
        <v>0</v>
      </c>
      <c r="DZ147" s="679">
        <v>0</v>
      </c>
      <c r="EA147" s="679">
        <v>0</v>
      </c>
      <c r="EB147" s="679">
        <v>0</v>
      </c>
      <c r="EC147" s="679">
        <v>0</v>
      </c>
      <c r="ED147" s="679">
        <v>0</v>
      </c>
      <c r="EE147" s="679">
        <v>0</v>
      </c>
      <c r="EF147" s="679">
        <v>0</v>
      </c>
      <c r="EG147" s="679">
        <v>0</v>
      </c>
      <c r="EH147" s="679">
        <v>0</v>
      </c>
      <c r="EI147" s="679">
        <v>0</v>
      </c>
      <c r="EJ147" s="679">
        <v>0</v>
      </c>
      <c r="EK147" s="679">
        <v>0</v>
      </c>
      <c r="EL147" s="680"/>
      <c r="EM147" s="679">
        <v>0</v>
      </c>
      <c r="EN147" s="679">
        <v>0</v>
      </c>
      <c r="EO147" s="679">
        <v>0</v>
      </c>
      <c r="EP147" s="679">
        <v>0</v>
      </c>
      <c r="EQ147" s="679">
        <v>0</v>
      </c>
      <c r="ER147" s="679">
        <v>0</v>
      </c>
      <c r="ES147" s="679">
        <v>0</v>
      </c>
      <c r="ET147" s="679">
        <v>0</v>
      </c>
      <c r="EU147" s="679">
        <v>0</v>
      </c>
      <c r="EV147" s="679">
        <v>0</v>
      </c>
      <c r="EW147" s="679">
        <v>0</v>
      </c>
      <c r="EX147" s="679">
        <v>0</v>
      </c>
      <c r="EY147" s="679">
        <v>0</v>
      </c>
      <c r="EZ147" s="679">
        <v>0</v>
      </c>
      <c r="FA147" s="679">
        <v>0</v>
      </c>
      <c r="FB147" s="679">
        <v>0</v>
      </c>
      <c r="FC147" s="679">
        <v>0</v>
      </c>
      <c r="FD147" s="679">
        <v>0</v>
      </c>
      <c r="FE147" s="679">
        <v>0</v>
      </c>
      <c r="FF147" s="679">
        <v>0</v>
      </c>
      <c r="FG147" s="679">
        <v>0</v>
      </c>
      <c r="FH147" s="679">
        <v>0</v>
      </c>
      <c r="FI147" s="679">
        <v>0</v>
      </c>
      <c r="FJ147" s="679">
        <v>0</v>
      </c>
      <c r="FK147" s="679">
        <v>0</v>
      </c>
      <c r="FL147" s="679">
        <v>0</v>
      </c>
      <c r="FM147" s="679">
        <v>0</v>
      </c>
      <c r="FN147" s="679">
        <v>0</v>
      </c>
      <c r="FO147" s="679">
        <v>0</v>
      </c>
      <c r="FP147" s="679">
        <v>0</v>
      </c>
    </row>
    <row r="148" spans="1:172" x14ac:dyDescent="0.2">
      <c r="A148" s="678">
        <v>145</v>
      </c>
      <c r="B148" s="678" t="s">
        <v>514</v>
      </c>
      <c r="C148" s="678" t="s">
        <v>515</v>
      </c>
      <c r="D148" s="686">
        <v>42125</v>
      </c>
      <c r="E148" s="678">
        <v>0</v>
      </c>
      <c r="F148" s="678">
        <v>15</v>
      </c>
      <c r="G148" s="685">
        <v>0</v>
      </c>
      <c r="H148" s="684">
        <v>0</v>
      </c>
      <c r="I148" s="678">
        <v>0</v>
      </c>
      <c r="J148" s="678">
        <v>1</v>
      </c>
      <c r="K148" s="678">
        <v>1</v>
      </c>
      <c r="L148" s="683">
        <v>0</v>
      </c>
      <c r="M148" s="678">
        <v>12</v>
      </c>
      <c r="N148" s="678">
        <v>2005</v>
      </c>
      <c r="O148" s="682">
        <v>0.78</v>
      </c>
      <c r="P148" s="680">
        <v>0.41400241739583998</v>
      </c>
      <c r="Q148" s="684">
        <v>1.31733760607097E-2</v>
      </c>
      <c r="R148" s="684">
        <v>0.257603154055701</v>
      </c>
      <c r="S148" s="680">
        <v>0</v>
      </c>
      <c r="T148" s="680">
        <v>0</v>
      </c>
      <c r="U148" s="680">
        <v>0</v>
      </c>
      <c r="V148" s="680">
        <v>0</v>
      </c>
      <c r="W148" s="680">
        <v>0</v>
      </c>
      <c r="X148" s="680">
        <v>0</v>
      </c>
      <c r="Y148" s="680">
        <v>0</v>
      </c>
      <c r="Z148" s="680">
        <v>0</v>
      </c>
      <c r="AA148" s="680">
        <v>0</v>
      </c>
      <c r="AB148" s="680">
        <v>0.83</v>
      </c>
      <c r="AC148" s="680">
        <v>0.83</v>
      </c>
      <c r="AD148" s="680">
        <v>0.83</v>
      </c>
      <c r="AE148" s="680">
        <v>0.83</v>
      </c>
      <c r="AF148" s="680">
        <v>0.83</v>
      </c>
      <c r="AG148" s="680">
        <v>0.83</v>
      </c>
      <c r="AH148" s="680">
        <v>0.83</v>
      </c>
      <c r="AI148" s="680">
        <v>0.83</v>
      </c>
      <c r="AJ148" s="680">
        <v>0.83</v>
      </c>
      <c r="AK148" s="680">
        <v>0.83</v>
      </c>
      <c r="AL148" s="680">
        <v>0.83</v>
      </c>
      <c r="AM148" s="680">
        <v>0.83</v>
      </c>
      <c r="AN148" s="680">
        <v>0.83</v>
      </c>
      <c r="AO148" s="680">
        <v>0.83</v>
      </c>
      <c r="AP148" s="680">
        <v>0.83</v>
      </c>
      <c r="AQ148" s="680">
        <v>0.83</v>
      </c>
      <c r="AR148" s="680">
        <v>0.83</v>
      </c>
      <c r="AS148" s="680">
        <v>0.83</v>
      </c>
      <c r="AT148" s="680">
        <v>0.83</v>
      </c>
      <c r="AU148" s="680">
        <v>0.83</v>
      </c>
      <c r="AV148" s="680">
        <v>0.83</v>
      </c>
      <c r="AW148" s="680"/>
      <c r="AX148" s="680">
        <v>0</v>
      </c>
      <c r="AY148" s="680">
        <v>0</v>
      </c>
      <c r="AZ148" s="680">
        <v>0</v>
      </c>
      <c r="BA148" s="680">
        <v>0</v>
      </c>
      <c r="BB148" s="680">
        <v>0</v>
      </c>
      <c r="BC148" s="680">
        <v>0</v>
      </c>
      <c r="BD148" s="680">
        <v>0</v>
      </c>
      <c r="BE148" s="680">
        <v>0</v>
      </c>
      <c r="BF148" s="680">
        <v>0</v>
      </c>
      <c r="BG148" s="680">
        <v>0.83</v>
      </c>
      <c r="BH148" s="680">
        <v>0.83</v>
      </c>
      <c r="BI148" s="680">
        <v>0.83</v>
      </c>
      <c r="BJ148" s="680">
        <v>0.83</v>
      </c>
      <c r="BK148" s="680">
        <v>0.83</v>
      </c>
      <c r="BL148" s="680">
        <v>0.83</v>
      </c>
      <c r="BM148" s="680">
        <v>0.83</v>
      </c>
      <c r="BN148" s="680">
        <v>0.83</v>
      </c>
      <c r="BO148" s="680">
        <v>0.83</v>
      </c>
      <c r="BP148" s="680">
        <v>0.83</v>
      </c>
      <c r="BQ148" s="680">
        <v>0.83</v>
      </c>
      <c r="BR148" s="680">
        <v>0.83</v>
      </c>
      <c r="BS148" s="680">
        <v>0.83</v>
      </c>
      <c r="BT148" s="680">
        <v>0.83</v>
      </c>
      <c r="BU148" s="680">
        <v>0.83</v>
      </c>
      <c r="BV148" s="680">
        <v>0.83</v>
      </c>
      <c r="BW148" s="680">
        <v>0.83</v>
      </c>
      <c r="BX148" s="680">
        <v>0.83</v>
      </c>
      <c r="BY148" s="680">
        <v>0.83</v>
      </c>
      <c r="BZ148" s="680">
        <v>0.83</v>
      </c>
      <c r="CA148" s="680">
        <v>0.83</v>
      </c>
      <c r="CB148" s="680"/>
      <c r="CC148" s="680">
        <v>0</v>
      </c>
      <c r="CD148" s="680">
        <v>0</v>
      </c>
      <c r="CE148" s="680">
        <v>0</v>
      </c>
      <c r="CF148" s="680">
        <v>0</v>
      </c>
      <c r="CG148" s="680">
        <v>0</v>
      </c>
      <c r="CH148" s="680">
        <v>0</v>
      </c>
      <c r="CI148" s="680">
        <v>0</v>
      </c>
      <c r="CJ148" s="680">
        <v>0</v>
      </c>
      <c r="CK148" s="680">
        <v>0</v>
      </c>
      <c r="CL148" s="680">
        <v>0.83</v>
      </c>
      <c r="CM148" s="680">
        <v>0.83</v>
      </c>
      <c r="CN148" s="680">
        <v>0.83</v>
      </c>
      <c r="CO148" s="680">
        <v>0.83</v>
      </c>
      <c r="CP148" s="680">
        <v>0.83</v>
      </c>
      <c r="CQ148" s="680">
        <v>0.83</v>
      </c>
      <c r="CR148" s="680">
        <v>0.83</v>
      </c>
      <c r="CS148" s="680">
        <v>0.83</v>
      </c>
      <c r="CT148" s="680">
        <v>0.83</v>
      </c>
      <c r="CU148" s="680">
        <v>0.83</v>
      </c>
      <c r="CV148" s="680">
        <v>0.83</v>
      </c>
      <c r="CW148" s="680">
        <v>0.83</v>
      </c>
      <c r="CX148" s="680">
        <v>0.83</v>
      </c>
      <c r="CY148" s="680">
        <v>0.83</v>
      </c>
      <c r="CZ148" s="680">
        <v>0.83</v>
      </c>
      <c r="DA148" s="680">
        <v>0.83</v>
      </c>
      <c r="DB148" s="680">
        <v>0.83</v>
      </c>
      <c r="DC148" s="680">
        <v>0.83</v>
      </c>
      <c r="DD148" s="680">
        <v>0.83</v>
      </c>
      <c r="DE148" s="680">
        <v>0.83</v>
      </c>
      <c r="DF148" s="680">
        <v>0.83</v>
      </c>
      <c r="DG148" s="680"/>
      <c r="DH148" s="679">
        <v>0</v>
      </c>
      <c r="DI148" s="679">
        <v>0</v>
      </c>
      <c r="DJ148" s="679">
        <v>0</v>
      </c>
      <c r="DK148" s="679">
        <v>0</v>
      </c>
      <c r="DL148" s="679">
        <v>0</v>
      </c>
      <c r="DM148" s="679">
        <v>0</v>
      </c>
      <c r="DN148" s="679">
        <v>0</v>
      </c>
      <c r="DO148" s="679">
        <v>0</v>
      </c>
      <c r="DP148" s="679">
        <v>0</v>
      </c>
      <c r="DQ148" s="679">
        <v>0</v>
      </c>
      <c r="DR148" s="679">
        <v>0</v>
      </c>
      <c r="DS148" s="679">
        <v>0</v>
      </c>
      <c r="DT148" s="679">
        <v>0</v>
      </c>
      <c r="DU148" s="679">
        <v>0</v>
      </c>
      <c r="DV148" s="679">
        <v>0</v>
      </c>
      <c r="DW148" s="679">
        <v>0</v>
      </c>
      <c r="DX148" s="679">
        <v>0</v>
      </c>
      <c r="DY148" s="679">
        <v>0</v>
      </c>
      <c r="DZ148" s="679">
        <v>0</v>
      </c>
      <c r="EA148" s="679">
        <v>0</v>
      </c>
      <c r="EB148" s="679">
        <v>0</v>
      </c>
      <c r="EC148" s="679">
        <v>0</v>
      </c>
      <c r="ED148" s="679">
        <v>0</v>
      </c>
      <c r="EE148" s="679">
        <v>0</v>
      </c>
      <c r="EF148" s="679">
        <v>0</v>
      </c>
      <c r="EG148" s="679">
        <v>0</v>
      </c>
      <c r="EH148" s="679">
        <v>0</v>
      </c>
      <c r="EI148" s="679">
        <v>0</v>
      </c>
      <c r="EJ148" s="679">
        <v>0</v>
      </c>
      <c r="EK148" s="679">
        <v>0</v>
      </c>
      <c r="EL148" s="680"/>
      <c r="EM148" s="679">
        <v>0</v>
      </c>
      <c r="EN148" s="679">
        <v>0</v>
      </c>
      <c r="EO148" s="679">
        <v>0</v>
      </c>
      <c r="EP148" s="679">
        <v>0</v>
      </c>
      <c r="EQ148" s="679">
        <v>0</v>
      </c>
      <c r="ER148" s="679">
        <v>0</v>
      </c>
      <c r="ES148" s="679">
        <v>0</v>
      </c>
      <c r="ET148" s="679">
        <v>0</v>
      </c>
      <c r="EU148" s="679">
        <v>0</v>
      </c>
      <c r="EV148" s="679">
        <v>0</v>
      </c>
      <c r="EW148" s="679">
        <v>0</v>
      </c>
      <c r="EX148" s="679">
        <v>0</v>
      </c>
      <c r="EY148" s="679">
        <v>0</v>
      </c>
      <c r="EZ148" s="679">
        <v>0</v>
      </c>
      <c r="FA148" s="679">
        <v>0</v>
      </c>
      <c r="FB148" s="679">
        <v>0</v>
      </c>
      <c r="FC148" s="679">
        <v>0</v>
      </c>
      <c r="FD148" s="679">
        <v>0</v>
      </c>
      <c r="FE148" s="679">
        <v>0</v>
      </c>
      <c r="FF148" s="679">
        <v>0</v>
      </c>
      <c r="FG148" s="679">
        <v>0</v>
      </c>
      <c r="FH148" s="679">
        <v>0</v>
      </c>
      <c r="FI148" s="679">
        <v>0</v>
      </c>
      <c r="FJ148" s="679">
        <v>0</v>
      </c>
      <c r="FK148" s="679">
        <v>0</v>
      </c>
      <c r="FL148" s="679">
        <v>0</v>
      </c>
      <c r="FM148" s="679">
        <v>0</v>
      </c>
      <c r="FN148" s="679">
        <v>0</v>
      </c>
      <c r="FO148" s="679">
        <v>0</v>
      </c>
      <c r="FP148" s="679">
        <v>0</v>
      </c>
    </row>
    <row r="149" spans="1:172" x14ac:dyDescent="0.2">
      <c r="A149" s="678">
        <v>146</v>
      </c>
      <c r="B149" s="678" t="s">
        <v>516</v>
      </c>
      <c r="C149" s="678" t="s">
        <v>517</v>
      </c>
      <c r="D149" s="686">
        <v>42125</v>
      </c>
      <c r="E149" s="678">
        <v>0</v>
      </c>
      <c r="F149" s="678">
        <v>15</v>
      </c>
      <c r="G149" s="685">
        <v>5.8000000000000045E-2</v>
      </c>
      <c r="H149" s="684">
        <v>0</v>
      </c>
      <c r="I149" s="678">
        <v>0</v>
      </c>
      <c r="J149" s="678">
        <v>1</v>
      </c>
      <c r="K149" s="678">
        <v>1</v>
      </c>
      <c r="L149" s="683">
        <v>0</v>
      </c>
      <c r="M149" s="678">
        <v>12</v>
      </c>
      <c r="N149" s="678">
        <v>2005</v>
      </c>
      <c r="O149" s="682">
        <v>0.79</v>
      </c>
      <c r="P149" s="680">
        <v>0.41400241739583998</v>
      </c>
      <c r="Q149" s="684">
        <v>1.31733760607097E-2</v>
      </c>
      <c r="R149" s="684">
        <v>0.257603154055701</v>
      </c>
      <c r="S149" s="680">
        <v>0</v>
      </c>
      <c r="T149" s="680">
        <v>0</v>
      </c>
      <c r="U149" s="680">
        <v>0</v>
      </c>
      <c r="V149" s="680">
        <v>0</v>
      </c>
      <c r="W149" s="680">
        <v>0</v>
      </c>
      <c r="X149" s="680">
        <v>0</v>
      </c>
      <c r="Y149" s="680">
        <v>0</v>
      </c>
      <c r="Z149" s="680">
        <v>0</v>
      </c>
      <c r="AA149" s="680">
        <v>0</v>
      </c>
      <c r="AB149" s="680">
        <v>0.83</v>
      </c>
      <c r="AC149" s="680">
        <v>0.83</v>
      </c>
      <c r="AD149" s="680">
        <v>0.83</v>
      </c>
      <c r="AE149" s="680">
        <v>0.83</v>
      </c>
      <c r="AF149" s="680">
        <v>0.83</v>
      </c>
      <c r="AG149" s="680">
        <v>0.83</v>
      </c>
      <c r="AH149" s="680">
        <v>0.83</v>
      </c>
      <c r="AI149" s="680">
        <v>0.83</v>
      </c>
      <c r="AJ149" s="680">
        <v>0.83</v>
      </c>
      <c r="AK149" s="680">
        <v>0.83</v>
      </c>
      <c r="AL149" s="680">
        <v>0.83</v>
      </c>
      <c r="AM149" s="680">
        <v>0.83</v>
      </c>
      <c r="AN149" s="680">
        <v>0.83</v>
      </c>
      <c r="AO149" s="680">
        <v>0.83</v>
      </c>
      <c r="AP149" s="680">
        <v>0.83</v>
      </c>
      <c r="AQ149" s="680">
        <v>0.83</v>
      </c>
      <c r="AR149" s="680">
        <v>0.83</v>
      </c>
      <c r="AS149" s="680">
        <v>0.83</v>
      </c>
      <c r="AT149" s="680">
        <v>0.83</v>
      </c>
      <c r="AU149" s="680">
        <v>0.83</v>
      </c>
      <c r="AV149" s="680">
        <v>0.83</v>
      </c>
      <c r="AW149" s="680"/>
      <c r="AX149" s="680">
        <v>0</v>
      </c>
      <c r="AY149" s="680">
        <v>0</v>
      </c>
      <c r="AZ149" s="680">
        <v>0</v>
      </c>
      <c r="BA149" s="680">
        <v>0</v>
      </c>
      <c r="BB149" s="680">
        <v>0</v>
      </c>
      <c r="BC149" s="680">
        <v>0</v>
      </c>
      <c r="BD149" s="680">
        <v>0</v>
      </c>
      <c r="BE149" s="680">
        <v>0</v>
      </c>
      <c r="BF149" s="680">
        <v>0</v>
      </c>
      <c r="BG149" s="680">
        <v>0.83</v>
      </c>
      <c r="BH149" s="680">
        <v>0.83</v>
      </c>
      <c r="BI149" s="680">
        <v>0.83</v>
      </c>
      <c r="BJ149" s="680">
        <v>0.83</v>
      </c>
      <c r="BK149" s="680">
        <v>0.83</v>
      </c>
      <c r="BL149" s="680">
        <v>0.83</v>
      </c>
      <c r="BM149" s="680">
        <v>0.83</v>
      </c>
      <c r="BN149" s="680">
        <v>0.83</v>
      </c>
      <c r="BO149" s="680">
        <v>0.83</v>
      </c>
      <c r="BP149" s="680">
        <v>0.83</v>
      </c>
      <c r="BQ149" s="680">
        <v>0.83</v>
      </c>
      <c r="BR149" s="680">
        <v>0.83</v>
      </c>
      <c r="BS149" s="680">
        <v>0.83</v>
      </c>
      <c r="BT149" s="680">
        <v>0.83</v>
      </c>
      <c r="BU149" s="680">
        <v>0.83</v>
      </c>
      <c r="BV149" s="680">
        <v>0.83</v>
      </c>
      <c r="BW149" s="680">
        <v>0.83</v>
      </c>
      <c r="BX149" s="680">
        <v>0.83</v>
      </c>
      <c r="BY149" s="680">
        <v>0.83</v>
      </c>
      <c r="BZ149" s="680">
        <v>0.83</v>
      </c>
      <c r="CA149" s="680">
        <v>0.83</v>
      </c>
      <c r="CB149" s="680"/>
      <c r="CC149" s="680">
        <v>0</v>
      </c>
      <c r="CD149" s="680">
        <v>0</v>
      </c>
      <c r="CE149" s="680">
        <v>0</v>
      </c>
      <c r="CF149" s="680">
        <v>0</v>
      </c>
      <c r="CG149" s="680">
        <v>0</v>
      </c>
      <c r="CH149" s="680">
        <v>0</v>
      </c>
      <c r="CI149" s="680">
        <v>0</v>
      </c>
      <c r="CJ149" s="680">
        <v>0</v>
      </c>
      <c r="CK149" s="680">
        <v>0</v>
      </c>
      <c r="CL149" s="680">
        <v>0.83</v>
      </c>
      <c r="CM149" s="680">
        <v>0.83</v>
      </c>
      <c r="CN149" s="680">
        <v>0.83</v>
      </c>
      <c r="CO149" s="680">
        <v>0.83</v>
      </c>
      <c r="CP149" s="680">
        <v>0.83</v>
      </c>
      <c r="CQ149" s="680">
        <v>0.83</v>
      </c>
      <c r="CR149" s="680">
        <v>0.83</v>
      </c>
      <c r="CS149" s="680">
        <v>0.83</v>
      </c>
      <c r="CT149" s="680">
        <v>0.83</v>
      </c>
      <c r="CU149" s="680">
        <v>0.83</v>
      </c>
      <c r="CV149" s="680">
        <v>0.83</v>
      </c>
      <c r="CW149" s="680">
        <v>0.83</v>
      </c>
      <c r="CX149" s="680">
        <v>0.83</v>
      </c>
      <c r="CY149" s="680">
        <v>0.83</v>
      </c>
      <c r="CZ149" s="680">
        <v>0.83</v>
      </c>
      <c r="DA149" s="680">
        <v>0.83</v>
      </c>
      <c r="DB149" s="680">
        <v>0.83</v>
      </c>
      <c r="DC149" s="680">
        <v>0.83</v>
      </c>
      <c r="DD149" s="680">
        <v>0.83</v>
      </c>
      <c r="DE149" s="680">
        <v>0.83</v>
      </c>
      <c r="DF149" s="680">
        <v>0.83</v>
      </c>
      <c r="DG149" s="680"/>
      <c r="DH149" s="679">
        <v>0</v>
      </c>
      <c r="DI149" s="679">
        <v>0</v>
      </c>
      <c r="DJ149" s="679">
        <v>0</v>
      </c>
      <c r="DK149" s="679">
        <v>0</v>
      </c>
      <c r="DL149" s="679">
        <v>0</v>
      </c>
      <c r="DM149" s="679">
        <v>0</v>
      </c>
      <c r="DN149" s="679">
        <v>0</v>
      </c>
      <c r="DO149" s="679">
        <v>0</v>
      </c>
      <c r="DP149" s="679">
        <v>0</v>
      </c>
      <c r="DQ149" s="679">
        <v>20044844.820000008</v>
      </c>
      <c r="DR149" s="679">
        <v>20044844.820000008</v>
      </c>
      <c r="DS149" s="679">
        <v>20044844.820000008</v>
      </c>
      <c r="DT149" s="679">
        <v>20044844.820000008</v>
      </c>
      <c r="DU149" s="679">
        <v>20044844.820000008</v>
      </c>
      <c r="DV149" s="679">
        <v>20044844.820000008</v>
      </c>
      <c r="DW149" s="679">
        <v>20044844.820000008</v>
      </c>
      <c r="DX149" s="679">
        <v>20044844.82</v>
      </c>
      <c r="DY149" s="679">
        <v>20044844.82</v>
      </c>
      <c r="DZ149" s="679">
        <v>20044844.82</v>
      </c>
      <c r="EA149" s="679">
        <v>20044844.82</v>
      </c>
      <c r="EB149" s="679">
        <v>20044844.82</v>
      </c>
      <c r="EC149" s="679">
        <v>20044844.82</v>
      </c>
      <c r="ED149" s="679">
        <v>20044844.82</v>
      </c>
      <c r="EE149" s="679">
        <v>20044844.82</v>
      </c>
      <c r="EF149" s="679">
        <v>20044844.82</v>
      </c>
      <c r="EG149" s="679">
        <v>20044844.82</v>
      </c>
      <c r="EH149" s="679">
        <v>20044844.82</v>
      </c>
      <c r="EI149" s="679">
        <v>20044844.82</v>
      </c>
      <c r="EJ149" s="679">
        <v>20044844.82</v>
      </c>
      <c r="EK149" s="679">
        <v>20044844.82</v>
      </c>
      <c r="EL149" s="680"/>
      <c r="EM149" s="679">
        <v>0</v>
      </c>
      <c r="EN149" s="679">
        <v>0</v>
      </c>
      <c r="EO149" s="679">
        <v>0</v>
      </c>
      <c r="EP149" s="679">
        <v>0</v>
      </c>
      <c r="EQ149" s="679">
        <v>0</v>
      </c>
      <c r="ER149" s="679">
        <v>0</v>
      </c>
      <c r="ES149" s="679">
        <v>0</v>
      </c>
      <c r="ET149" s="679">
        <v>0</v>
      </c>
      <c r="EU149" s="679">
        <v>0</v>
      </c>
      <c r="EV149" s="679">
        <v>0</v>
      </c>
      <c r="EW149" s="679">
        <v>0</v>
      </c>
      <c r="EX149" s="679">
        <v>0</v>
      </c>
      <c r="EY149" s="679">
        <v>0</v>
      </c>
      <c r="EZ149" s="679">
        <v>0</v>
      </c>
      <c r="FA149" s="679">
        <v>0</v>
      </c>
      <c r="FB149" s="679">
        <v>0</v>
      </c>
      <c r="FC149" s="679">
        <v>0</v>
      </c>
      <c r="FD149" s="679">
        <v>0</v>
      </c>
      <c r="FE149" s="679">
        <v>0</v>
      </c>
      <c r="FF149" s="679">
        <v>0</v>
      </c>
      <c r="FG149" s="679">
        <v>0</v>
      </c>
      <c r="FH149" s="679">
        <v>0</v>
      </c>
      <c r="FI149" s="679">
        <v>0</v>
      </c>
      <c r="FJ149" s="679">
        <v>0</v>
      </c>
      <c r="FK149" s="679">
        <v>0</v>
      </c>
      <c r="FL149" s="679">
        <v>0</v>
      </c>
      <c r="FM149" s="679">
        <v>0</v>
      </c>
      <c r="FN149" s="679">
        <v>0</v>
      </c>
      <c r="FO149" s="679">
        <v>0</v>
      </c>
      <c r="FP149" s="679">
        <v>0</v>
      </c>
    </row>
    <row r="150" spans="1:172" x14ac:dyDescent="0.2">
      <c r="A150" s="678">
        <v>147</v>
      </c>
      <c r="B150" s="678" t="s">
        <v>518</v>
      </c>
      <c r="C150" s="678" t="s">
        <v>519</v>
      </c>
      <c r="D150" s="686">
        <v>42125</v>
      </c>
      <c r="E150" s="678">
        <v>0</v>
      </c>
      <c r="F150" s="678">
        <v>30</v>
      </c>
      <c r="G150" s="685">
        <v>0.63798095238095243</v>
      </c>
      <c r="H150" s="684">
        <v>1.0519143619047622E-4</v>
      </c>
      <c r="I150" s="678">
        <v>0</v>
      </c>
      <c r="J150" s="678">
        <v>1</v>
      </c>
      <c r="K150" s="678">
        <v>1</v>
      </c>
      <c r="L150" s="683">
        <v>0</v>
      </c>
      <c r="M150" s="678">
        <v>12</v>
      </c>
      <c r="N150" s="678">
        <v>2005</v>
      </c>
      <c r="O150" s="682">
        <v>0.81749999999999989</v>
      </c>
      <c r="P150" s="680">
        <v>0.3</v>
      </c>
      <c r="Q150" s="684">
        <v>1.1E-4</v>
      </c>
      <c r="R150" s="684">
        <v>0.3</v>
      </c>
      <c r="S150" s="680">
        <v>0</v>
      </c>
      <c r="T150" s="680">
        <v>0</v>
      </c>
      <c r="U150" s="680">
        <v>0</v>
      </c>
      <c r="V150" s="680">
        <v>0</v>
      </c>
      <c r="W150" s="680">
        <v>0</v>
      </c>
      <c r="X150" s="680">
        <v>0</v>
      </c>
      <c r="Y150" s="680">
        <v>0</v>
      </c>
      <c r="Z150" s="680">
        <v>0</v>
      </c>
      <c r="AA150" s="680">
        <v>0</v>
      </c>
      <c r="AB150" s="680">
        <v>0.83</v>
      </c>
      <c r="AC150" s="680">
        <v>0.83</v>
      </c>
      <c r="AD150" s="680">
        <v>0.83</v>
      </c>
      <c r="AE150" s="680">
        <v>0.83</v>
      </c>
      <c r="AF150" s="680">
        <v>0.83</v>
      </c>
      <c r="AG150" s="680">
        <v>0.83</v>
      </c>
      <c r="AH150" s="680">
        <v>0.83</v>
      </c>
      <c r="AI150" s="680">
        <v>0.83</v>
      </c>
      <c r="AJ150" s="680">
        <v>0.83</v>
      </c>
      <c r="AK150" s="680">
        <v>0.83</v>
      </c>
      <c r="AL150" s="680">
        <v>0.83</v>
      </c>
      <c r="AM150" s="680">
        <v>0.83</v>
      </c>
      <c r="AN150" s="680">
        <v>0.83</v>
      </c>
      <c r="AO150" s="680">
        <v>0.83</v>
      </c>
      <c r="AP150" s="680">
        <v>0.83</v>
      </c>
      <c r="AQ150" s="680">
        <v>0.83</v>
      </c>
      <c r="AR150" s="680">
        <v>0.83</v>
      </c>
      <c r="AS150" s="680">
        <v>0.83</v>
      </c>
      <c r="AT150" s="680">
        <v>0.83</v>
      </c>
      <c r="AU150" s="680">
        <v>0.83</v>
      </c>
      <c r="AV150" s="680">
        <v>0.83</v>
      </c>
      <c r="AW150" s="680"/>
      <c r="AX150" s="680">
        <v>0</v>
      </c>
      <c r="AY150" s="680">
        <v>0</v>
      </c>
      <c r="AZ150" s="680">
        <v>0</v>
      </c>
      <c r="BA150" s="680">
        <v>0</v>
      </c>
      <c r="BB150" s="680">
        <v>0</v>
      </c>
      <c r="BC150" s="680">
        <v>0</v>
      </c>
      <c r="BD150" s="680">
        <v>0</v>
      </c>
      <c r="BE150" s="680">
        <v>0</v>
      </c>
      <c r="BF150" s="680">
        <v>0</v>
      </c>
      <c r="BG150" s="680">
        <v>0.83</v>
      </c>
      <c r="BH150" s="680">
        <v>0.83</v>
      </c>
      <c r="BI150" s="680">
        <v>0.83</v>
      </c>
      <c r="BJ150" s="680">
        <v>0.83</v>
      </c>
      <c r="BK150" s="680">
        <v>0.83</v>
      </c>
      <c r="BL150" s="680">
        <v>0.83</v>
      </c>
      <c r="BM150" s="680">
        <v>0.83</v>
      </c>
      <c r="BN150" s="680">
        <v>0.83</v>
      </c>
      <c r="BO150" s="680">
        <v>0.83</v>
      </c>
      <c r="BP150" s="680">
        <v>0.83</v>
      </c>
      <c r="BQ150" s="680">
        <v>0.83</v>
      </c>
      <c r="BR150" s="680">
        <v>0.83</v>
      </c>
      <c r="BS150" s="680">
        <v>0.83</v>
      </c>
      <c r="BT150" s="680">
        <v>0.83</v>
      </c>
      <c r="BU150" s="680">
        <v>0.83</v>
      </c>
      <c r="BV150" s="680">
        <v>0.83</v>
      </c>
      <c r="BW150" s="680">
        <v>0.83</v>
      </c>
      <c r="BX150" s="680">
        <v>0.83</v>
      </c>
      <c r="BY150" s="680">
        <v>0.83</v>
      </c>
      <c r="BZ150" s="680">
        <v>0.83</v>
      </c>
      <c r="CA150" s="680">
        <v>0.83</v>
      </c>
      <c r="CB150" s="680"/>
      <c r="CC150" s="680">
        <v>0</v>
      </c>
      <c r="CD150" s="680">
        <v>0</v>
      </c>
      <c r="CE150" s="680">
        <v>0</v>
      </c>
      <c r="CF150" s="680">
        <v>0</v>
      </c>
      <c r="CG150" s="680">
        <v>0</v>
      </c>
      <c r="CH150" s="680">
        <v>0</v>
      </c>
      <c r="CI150" s="680">
        <v>0</v>
      </c>
      <c r="CJ150" s="680">
        <v>0</v>
      </c>
      <c r="CK150" s="680">
        <v>0</v>
      </c>
      <c r="CL150" s="680">
        <v>0.83</v>
      </c>
      <c r="CM150" s="680">
        <v>0.83</v>
      </c>
      <c r="CN150" s="680">
        <v>0.83</v>
      </c>
      <c r="CO150" s="680">
        <v>0.83</v>
      </c>
      <c r="CP150" s="680">
        <v>0.83</v>
      </c>
      <c r="CQ150" s="680">
        <v>0.83</v>
      </c>
      <c r="CR150" s="680">
        <v>0.83</v>
      </c>
      <c r="CS150" s="680">
        <v>0.83</v>
      </c>
      <c r="CT150" s="680">
        <v>0.83</v>
      </c>
      <c r="CU150" s="680">
        <v>0.83</v>
      </c>
      <c r="CV150" s="680">
        <v>0.83</v>
      </c>
      <c r="CW150" s="680">
        <v>0.83</v>
      </c>
      <c r="CX150" s="680">
        <v>0.83</v>
      </c>
      <c r="CY150" s="680">
        <v>0.83</v>
      </c>
      <c r="CZ150" s="680">
        <v>0.83</v>
      </c>
      <c r="DA150" s="680">
        <v>0.83</v>
      </c>
      <c r="DB150" s="680">
        <v>0.83</v>
      </c>
      <c r="DC150" s="680">
        <v>0.83</v>
      </c>
      <c r="DD150" s="680">
        <v>0.83</v>
      </c>
      <c r="DE150" s="680">
        <v>0.83</v>
      </c>
      <c r="DF150" s="680">
        <v>0.83</v>
      </c>
      <c r="DG150" s="680"/>
      <c r="DH150" s="679">
        <v>0</v>
      </c>
      <c r="DI150" s="679">
        <v>0</v>
      </c>
      <c r="DJ150" s="679">
        <v>0</v>
      </c>
      <c r="DK150" s="679">
        <v>0</v>
      </c>
      <c r="DL150" s="679">
        <v>0</v>
      </c>
      <c r="DM150" s="679">
        <v>0</v>
      </c>
      <c r="DN150" s="679">
        <v>0</v>
      </c>
      <c r="DO150" s="679">
        <v>0</v>
      </c>
      <c r="DP150" s="679">
        <v>0</v>
      </c>
      <c r="DQ150" s="679">
        <v>1750000</v>
      </c>
      <c r="DR150" s="679">
        <v>1750000</v>
      </c>
      <c r="DS150" s="679">
        <v>1750000</v>
      </c>
      <c r="DT150" s="679">
        <v>1750000</v>
      </c>
      <c r="DU150" s="679">
        <v>1750000</v>
      </c>
      <c r="DV150" s="679">
        <v>1750000</v>
      </c>
      <c r="DW150" s="679">
        <v>1750000</v>
      </c>
      <c r="DX150" s="679">
        <v>1750000</v>
      </c>
      <c r="DY150" s="679">
        <v>1750000</v>
      </c>
      <c r="DZ150" s="679">
        <v>1750000</v>
      </c>
      <c r="EA150" s="679">
        <v>1750000</v>
      </c>
      <c r="EB150" s="679">
        <v>1750000</v>
      </c>
      <c r="EC150" s="679">
        <v>1750000</v>
      </c>
      <c r="ED150" s="679">
        <v>1750000</v>
      </c>
      <c r="EE150" s="679">
        <v>1750000</v>
      </c>
      <c r="EF150" s="679">
        <v>1750000</v>
      </c>
      <c r="EG150" s="679">
        <v>1750000</v>
      </c>
      <c r="EH150" s="679">
        <v>1750000</v>
      </c>
      <c r="EI150" s="679">
        <v>1750000</v>
      </c>
      <c r="EJ150" s="679">
        <v>1750000</v>
      </c>
      <c r="EK150" s="679">
        <v>1750000</v>
      </c>
      <c r="EL150" s="680"/>
      <c r="EM150" s="679">
        <v>0</v>
      </c>
      <c r="EN150" s="679">
        <v>0</v>
      </c>
      <c r="EO150" s="679">
        <v>0</v>
      </c>
      <c r="EP150" s="679">
        <v>0</v>
      </c>
      <c r="EQ150" s="679">
        <v>0</v>
      </c>
      <c r="ER150" s="679">
        <v>0</v>
      </c>
      <c r="ES150" s="679">
        <v>0</v>
      </c>
      <c r="ET150" s="679">
        <v>0</v>
      </c>
      <c r="EU150" s="679">
        <v>0</v>
      </c>
      <c r="EV150" s="679">
        <v>0</v>
      </c>
      <c r="EW150" s="679">
        <v>0</v>
      </c>
      <c r="EX150" s="679">
        <v>0</v>
      </c>
      <c r="EY150" s="679">
        <v>0</v>
      </c>
      <c r="EZ150" s="679">
        <v>0</v>
      </c>
      <c r="FA150" s="679">
        <v>0</v>
      </c>
      <c r="FB150" s="679">
        <v>0</v>
      </c>
      <c r="FC150" s="679">
        <v>0</v>
      </c>
      <c r="FD150" s="679">
        <v>0</v>
      </c>
      <c r="FE150" s="679">
        <v>0</v>
      </c>
      <c r="FF150" s="679">
        <v>0</v>
      </c>
      <c r="FG150" s="679">
        <v>0</v>
      </c>
      <c r="FH150" s="679">
        <v>0</v>
      </c>
      <c r="FI150" s="679">
        <v>0</v>
      </c>
      <c r="FJ150" s="679">
        <v>0</v>
      </c>
      <c r="FK150" s="679">
        <v>0</v>
      </c>
      <c r="FL150" s="679">
        <v>0</v>
      </c>
      <c r="FM150" s="679">
        <v>0</v>
      </c>
      <c r="FN150" s="679">
        <v>0</v>
      </c>
      <c r="FO150" s="679">
        <v>0</v>
      </c>
      <c r="FP150" s="679">
        <v>0</v>
      </c>
    </row>
    <row r="151" spans="1:172" x14ac:dyDescent="0.2">
      <c r="A151" s="678">
        <v>148</v>
      </c>
      <c r="B151" s="678" t="s">
        <v>520</v>
      </c>
      <c r="C151" s="678" t="s">
        <v>521</v>
      </c>
      <c r="D151" s="686">
        <v>42125</v>
      </c>
      <c r="E151" s="678">
        <v>0</v>
      </c>
      <c r="F151" s="678">
        <v>20</v>
      </c>
      <c r="G151" s="685">
        <v>2.1179514341142087</v>
      </c>
      <c r="H151" s="684">
        <v>1.8107824448247299E-4</v>
      </c>
      <c r="I151" s="678">
        <v>0.22164857157040627</v>
      </c>
      <c r="J151" s="678">
        <v>1</v>
      </c>
      <c r="K151" s="678">
        <v>1</v>
      </c>
      <c r="L151" s="683">
        <v>0</v>
      </c>
      <c r="M151" s="678">
        <v>12</v>
      </c>
      <c r="N151" s="678">
        <v>2005</v>
      </c>
      <c r="O151" s="682">
        <v>0.78500000000000014</v>
      </c>
      <c r="P151" s="680">
        <v>0.3</v>
      </c>
      <c r="Q151" s="684">
        <v>1.1E-4</v>
      </c>
      <c r="R151" s="684">
        <v>0.3</v>
      </c>
      <c r="S151" s="680">
        <v>0</v>
      </c>
      <c r="T151" s="680">
        <v>0</v>
      </c>
      <c r="U151" s="680">
        <v>0</v>
      </c>
      <c r="V151" s="680">
        <v>0</v>
      </c>
      <c r="W151" s="680">
        <v>0</v>
      </c>
      <c r="X151" s="680">
        <v>0</v>
      </c>
      <c r="Y151" s="680">
        <v>0</v>
      </c>
      <c r="Z151" s="680">
        <v>0</v>
      </c>
      <c r="AA151" s="680">
        <v>0</v>
      </c>
      <c r="AB151" s="680">
        <v>0.83</v>
      </c>
      <c r="AC151" s="680">
        <v>0.83</v>
      </c>
      <c r="AD151" s="680">
        <v>0.83</v>
      </c>
      <c r="AE151" s="680">
        <v>0.83</v>
      </c>
      <c r="AF151" s="680">
        <v>0.83</v>
      </c>
      <c r="AG151" s="680">
        <v>0.83</v>
      </c>
      <c r="AH151" s="680">
        <v>0.83</v>
      </c>
      <c r="AI151" s="680">
        <v>0.83</v>
      </c>
      <c r="AJ151" s="680">
        <v>0.83</v>
      </c>
      <c r="AK151" s="680">
        <v>0.83</v>
      </c>
      <c r="AL151" s="680">
        <v>0.83</v>
      </c>
      <c r="AM151" s="680">
        <v>0.83</v>
      </c>
      <c r="AN151" s="680">
        <v>0.83</v>
      </c>
      <c r="AO151" s="680">
        <v>0.83</v>
      </c>
      <c r="AP151" s="680">
        <v>0.83</v>
      </c>
      <c r="AQ151" s="680">
        <v>0.83</v>
      </c>
      <c r="AR151" s="680">
        <v>0.83</v>
      </c>
      <c r="AS151" s="680">
        <v>0.83</v>
      </c>
      <c r="AT151" s="680">
        <v>0.83</v>
      </c>
      <c r="AU151" s="680">
        <v>0.83</v>
      </c>
      <c r="AV151" s="680">
        <v>0.83</v>
      </c>
      <c r="AW151" s="680"/>
      <c r="AX151" s="680">
        <v>0</v>
      </c>
      <c r="AY151" s="680">
        <v>0</v>
      </c>
      <c r="AZ151" s="680">
        <v>0</v>
      </c>
      <c r="BA151" s="680">
        <v>0</v>
      </c>
      <c r="BB151" s="680">
        <v>0</v>
      </c>
      <c r="BC151" s="680">
        <v>0</v>
      </c>
      <c r="BD151" s="680">
        <v>0</v>
      </c>
      <c r="BE151" s="680">
        <v>0</v>
      </c>
      <c r="BF151" s="680">
        <v>0</v>
      </c>
      <c r="BG151" s="680">
        <v>0.83</v>
      </c>
      <c r="BH151" s="680">
        <v>0.83</v>
      </c>
      <c r="BI151" s="680">
        <v>0.83</v>
      </c>
      <c r="BJ151" s="680">
        <v>0.83</v>
      </c>
      <c r="BK151" s="680">
        <v>0.83</v>
      </c>
      <c r="BL151" s="680">
        <v>0.83</v>
      </c>
      <c r="BM151" s="680">
        <v>0.83</v>
      </c>
      <c r="BN151" s="680">
        <v>0.83</v>
      </c>
      <c r="BO151" s="680">
        <v>0.83</v>
      </c>
      <c r="BP151" s="680">
        <v>0.83</v>
      </c>
      <c r="BQ151" s="680">
        <v>0.83</v>
      </c>
      <c r="BR151" s="680">
        <v>0.83</v>
      </c>
      <c r="BS151" s="680">
        <v>0.83</v>
      </c>
      <c r="BT151" s="680">
        <v>0.83</v>
      </c>
      <c r="BU151" s="680">
        <v>0.83</v>
      </c>
      <c r="BV151" s="680">
        <v>0.83</v>
      </c>
      <c r="BW151" s="680">
        <v>0.83</v>
      </c>
      <c r="BX151" s="680">
        <v>0.83</v>
      </c>
      <c r="BY151" s="680">
        <v>0.83</v>
      </c>
      <c r="BZ151" s="680">
        <v>0.83</v>
      </c>
      <c r="CA151" s="680">
        <v>0.83</v>
      </c>
      <c r="CB151" s="680"/>
      <c r="CC151" s="680">
        <v>0</v>
      </c>
      <c r="CD151" s="680">
        <v>0</v>
      </c>
      <c r="CE151" s="680">
        <v>0</v>
      </c>
      <c r="CF151" s="680">
        <v>0</v>
      </c>
      <c r="CG151" s="680">
        <v>0</v>
      </c>
      <c r="CH151" s="680">
        <v>0</v>
      </c>
      <c r="CI151" s="680">
        <v>0</v>
      </c>
      <c r="CJ151" s="680">
        <v>0</v>
      </c>
      <c r="CK151" s="680">
        <v>0</v>
      </c>
      <c r="CL151" s="680">
        <v>0.83</v>
      </c>
      <c r="CM151" s="680">
        <v>0.83</v>
      </c>
      <c r="CN151" s="680">
        <v>0.83</v>
      </c>
      <c r="CO151" s="680">
        <v>0.83</v>
      </c>
      <c r="CP151" s="680">
        <v>0.83</v>
      </c>
      <c r="CQ151" s="680">
        <v>0.83</v>
      </c>
      <c r="CR151" s="680">
        <v>0.83</v>
      </c>
      <c r="CS151" s="680">
        <v>0.83</v>
      </c>
      <c r="CT151" s="680">
        <v>0.83</v>
      </c>
      <c r="CU151" s="680">
        <v>0.83</v>
      </c>
      <c r="CV151" s="680">
        <v>0.83</v>
      </c>
      <c r="CW151" s="680">
        <v>0.83</v>
      </c>
      <c r="CX151" s="680">
        <v>0.83</v>
      </c>
      <c r="CY151" s="680">
        <v>0.83</v>
      </c>
      <c r="CZ151" s="680">
        <v>0.83</v>
      </c>
      <c r="DA151" s="680">
        <v>0.83</v>
      </c>
      <c r="DB151" s="680">
        <v>0.83</v>
      </c>
      <c r="DC151" s="680">
        <v>0.83</v>
      </c>
      <c r="DD151" s="680">
        <v>0.83</v>
      </c>
      <c r="DE151" s="680">
        <v>0.83</v>
      </c>
      <c r="DF151" s="680">
        <v>0.83</v>
      </c>
      <c r="DG151" s="680"/>
      <c r="DH151" s="679">
        <v>0</v>
      </c>
      <c r="DI151" s="679">
        <v>0</v>
      </c>
      <c r="DJ151" s="679">
        <v>0</v>
      </c>
      <c r="DK151" s="679">
        <v>0</v>
      </c>
      <c r="DL151" s="679">
        <v>0</v>
      </c>
      <c r="DM151" s="679">
        <v>0</v>
      </c>
      <c r="DN151" s="679">
        <v>0</v>
      </c>
      <c r="DO151" s="679">
        <v>0</v>
      </c>
      <c r="DP151" s="679">
        <v>0</v>
      </c>
      <c r="DQ151" s="679">
        <v>8509163</v>
      </c>
      <c r="DR151" s="679">
        <v>8509163</v>
      </c>
      <c r="DS151" s="679">
        <v>8509163</v>
      </c>
      <c r="DT151" s="679">
        <v>8509163</v>
      </c>
      <c r="DU151" s="679">
        <v>8509163</v>
      </c>
      <c r="DV151" s="679">
        <v>8509163</v>
      </c>
      <c r="DW151" s="679">
        <v>8509163</v>
      </c>
      <c r="DX151" s="679">
        <v>8509163</v>
      </c>
      <c r="DY151" s="679">
        <v>8509163</v>
      </c>
      <c r="DZ151" s="679">
        <v>8509163</v>
      </c>
      <c r="EA151" s="679">
        <v>8509163</v>
      </c>
      <c r="EB151" s="679">
        <v>8509163</v>
      </c>
      <c r="EC151" s="679">
        <v>8509163</v>
      </c>
      <c r="ED151" s="679">
        <v>8509163</v>
      </c>
      <c r="EE151" s="679">
        <v>8509163</v>
      </c>
      <c r="EF151" s="679">
        <v>8509163</v>
      </c>
      <c r="EG151" s="679">
        <v>8509163</v>
      </c>
      <c r="EH151" s="679">
        <v>8509163</v>
      </c>
      <c r="EI151" s="679">
        <v>8509163</v>
      </c>
      <c r="EJ151" s="679">
        <v>8509163</v>
      </c>
      <c r="EK151" s="679">
        <v>8509163</v>
      </c>
      <c r="EL151" s="680"/>
      <c r="EM151" s="679">
        <v>0</v>
      </c>
      <c r="EN151" s="679">
        <v>0</v>
      </c>
      <c r="EO151" s="679">
        <v>0</v>
      </c>
      <c r="EP151" s="679">
        <v>0</v>
      </c>
      <c r="EQ151" s="679">
        <v>0</v>
      </c>
      <c r="ER151" s="679">
        <v>0</v>
      </c>
      <c r="ES151" s="679">
        <v>0</v>
      </c>
      <c r="ET151" s="679">
        <v>0</v>
      </c>
      <c r="EU151" s="679">
        <v>0</v>
      </c>
      <c r="EV151" s="679">
        <v>0</v>
      </c>
      <c r="EW151" s="679">
        <v>0</v>
      </c>
      <c r="EX151" s="679">
        <v>0</v>
      </c>
      <c r="EY151" s="679">
        <v>0</v>
      </c>
      <c r="EZ151" s="679">
        <v>0</v>
      </c>
      <c r="FA151" s="679">
        <v>0</v>
      </c>
      <c r="FB151" s="679">
        <v>0</v>
      </c>
      <c r="FC151" s="679">
        <v>0</v>
      </c>
      <c r="FD151" s="679">
        <v>0</v>
      </c>
      <c r="FE151" s="679">
        <v>0</v>
      </c>
      <c r="FF151" s="679">
        <v>0</v>
      </c>
      <c r="FG151" s="679">
        <v>0</v>
      </c>
      <c r="FH151" s="679">
        <v>0</v>
      </c>
      <c r="FI151" s="679">
        <v>0</v>
      </c>
      <c r="FJ151" s="679">
        <v>0</v>
      </c>
      <c r="FK151" s="679">
        <v>0</v>
      </c>
      <c r="FL151" s="679">
        <v>0</v>
      </c>
      <c r="FM151" s="679">
        <v>0</v>
      </c>
      <c r="FN151" s="679">
        <v>0</v>
      </c>
      <c r="FO151" s="679">
        <v>0</v>
      </c>
      <c r="FP151" s="679">
        <v>0</v>
      </c>
    </row>
    <row r="152" spans="1:172" x14ac:dyDescent="0.2">
      <c r="A152" s="678">
        <v>149</v>
      </c>
      <c r="B152" s="678" t="s">
        <v>522</v>
      </c>
      <c r="C152" s="678" t="s">
        <v>523</v>
      </c>
      <c r="D152" s="686">
        <v>42125</v>
      </c>
      <c r="E152" s="678">
        <v>0</v>
      </c>
      <c r="F152" s="678">
        <v>15</v>
      </c>
      <c r="G152" s="685">
        <v>144.30579740921641</v>
      </c>
      <c r="H152" s="684">
        <v>0</v>
      </c>
      <c r="I152" s="678">
        <v>233.28767211722234</v>
      </c>
      <c r="J152" s="678">
        <v>1</v>
      </c>
      <c r="K152" s="678">
        <v>1</v>
      </c>
      <c r="L152" s="683">
        <v>0</v>
      </c>
      <c r="M152" s="678">
        <v>12</v>
      </c>
      <c r="N152" s="678">
        <v>2005</v>
      </c>
      <c r="O152" s="682">
        <v>0.79</v>
      </c>
      <c r="P152" s="680">
        <v>0.18</v>
      </c>
      <c r="Q152" s="684">
        <v>3.6999999999999999E-4</v>
      </c>
      <c r="R152" s="684">
        <v>0.5</v>
      </c>
      <c r="S152" s="680">
        <v>0</v>
      </c>
      <c r="T152" s="680">
        <v>0</v>
      </c>
      <c r="U152" s="680">
        <v>0</v>
      </c>
      <c r="V152" s="680">
        <v>0</v>
      </c>
      <c r="W152" s="680">
        <v>0</v>
      </c>
      <c r="X152" s="680">
        <v>0</v>
      </c>
      <c r="Y152" s="680">
        <v>0</v>
      </c>
      <c r="Z152" s="680">
        <v>0</v>
      </c>
      <c r="AA152" s="680">
        <v>0</v>
      </c>
      <c r="AB152" s="680">
        <v>0.83</v>
      </c>
      <c r="AC152" s="680">
        <v>0.83</v>
      </c>
      <c r="AD152" s="680">
        <v>0.83</v>
      </c>
      <c r="AE152" s="680">
        <v>0.83</v>
      </c>
      <c r="AF152" s="680">
        <v>0.83</v>
      </c>
      <c r="AG152" s="680">
        <v>0.83</v>
      </c>
      <c r="AH152" s="680">
        <v>0.83</v>
      </c>
      <c r="AI152" s="680">
        <v>0.83</v>
      </c>
      <c r="AJ152" s="680">
        <v>0.83</v>
      </c>
      <c r="AK152" s="680">
        <v>0.83</v>
      </c>
      <c r="AL152" s="680">
        <v>0.83</v>
      </c>
      <c r="AM152" s="680">
        <v>0.83</v>
      </c>
      <c r="AN152" s="680">
        <v>0.83</v>
      </c>
      <c r="AO152" s="680">
        <v>0.83</v>
      </c>
      <c r="AP152" s="680">
        <v>0.83</v>
      </c>
      <c r="AQ152" s="680">
        <v>0.83</v>
      </c>
      <c r="AR152" s="680">
        <v>0.83</v>
      </c>
      <c r="AS152" s="680">
        <v>0.83</v>
      </c>
      <c r="AT152" s="680">
        <v>0.83</v>
      </c>
      <c r="AU152" s="680">
        <v>0.83</v>
      </c>
      <c r="AV152" s="680">
        <v>0.83</v>
      </c>
      <c r="AW152" s="680"/>
      <c r="AX152" s="680">
        <v>0</v>
      </c>
      <c r="AY152" s="680">
        <v>0</v>
      </c>
      <c r="AZ152" s="680">
        <v>0</v>
      </c>
      <c r="BA152" s="680">
        <v>0</v>
      </c>
      <c r="BB152" s="680">
        <v>0</v>
      </c>
      <c r="BC152" s="680">
        <v>0</v>
      </c>
      <c r="BD152" s="680">
        <v>0</v>
      </c>
      <c r="BE152" s="680">
        <v>0</v>
      </c>
      <c r="BF152" s="680">
        <v>0</v>
      </c>
      <c r="BG152" s="680">
        <v>0.83</v>
      </c>
      <c r="BH152" s="680">
        <v>0.83</v>
      </c>
      <c r="BI152" s="680">
        <v>0.83</v>
      </c>
      <c r="BJ152" s="680">
        <v>0.83</v>
      </c>
      <c r="BK152" s="680">
        <v>0.83</v>
      </c>
      <c r="BL152" s="680">
        <v>0.83</v>
      </c>
      <c r="BM152" s="680">
        <v>0.83</v>
      </c>
      <c r="BN152" s="680">
        <v>0.83</v>
      </c>
      <c r="BO152" s="680">
        <v>0.83</v>
      </c>
      <c r="BP152" s="680">
        <v>0.83</v>
      </c>
      <c r="BQ152" s="680">
        <v>0.83</v>
      </c>
      <c r="BR152" s="680">
        <v>0.83</v>
      </c>
      <c r="BS152" s="680">
        <v>0.83</v>
      </c>
      <c r="BT152" s="680">
        <v>0.83</v>
      </c>
      <c r="BU152" s="680">
        <v>0.83</v>
      </c>
      <c r="BV152" s="680">
        <v>0.83</v>
      </c>
      <c r="BW152" s="680">
        <v>0.83</v>
      </c>
      <c r="BX152" s="680">
        <v>0.83</v>
      </c>
      <c r="BY152" s="680">
        <v>0.83</v>
      </c>
      <c r="BZ152" s="680">
        <v>0.83</v>
      </c>
      <c r="CA152" s="680">
        <v>0.83</v>
      </c>
      <c r="CB152" s="680"/>
      <c r="CC152" s="680">
        <v>0</v>
      </c>
      <c r="CD152" s="680">
        <v>0</v>
      </c>
      <c r="CE152" s="680">
        <v>0</v>
      </c>
      <c r="CF152" s="680">
        <v>0</v>
      </c>
      <c r="CG152" s="680">
        <v>0</v>
      </c>
      <c r="CH152" s="680">
        <v>0</v>
      </c>
      <c r="CI152" s="680">
        <v>0</v>
      </c>
      <c r="CJ152" s="680">
        <v>0</v>
      </c>
      <c r="CK152" s="680">
        <v>0</v>
      </c>
      <c r="CL152" s="680">
        <v>0.83</v>
      </c>
      <c r="CM152" s="680">
        <v>0.83</v>
      </c>
      <c r="CN152" s="680">
        <v>0.83</v>
      </c>
      <c r="CO152" s="680">
        <v>0.83</v>
      </c>
      <c r="CP152" s="680">
        <v>0.83</v>
      </c>
      <c r="CQ152" s="680">
        <v>0.83</v>
      </c>
      <c r="CR152" s="680">
        <v>0.83</v>
      </c>
      <c r="CS152" s="680">
        <v>0.83</v>
      </c>
      <c r="CT152" s="680">
        <v>0.83</v>
      </c>
      <c r="CU152" s="680">
        <v>0.83</v>
      </c>
      <c r="CV152" s="680">
        <v>0.83</v>
      </c>
      <c r="CW152" s="680">
        <v>0.83</v>
      </c>
      <c r="CX152" s="680">
        <v>0.83</v>
      </c>
      <c r="CY152" s="680">
        <v>0.83</v>
      </c>
      <c r="CZ152" s="680">
        <v>0.83</v>
      </c>
      <c r="DA152" s="680">
        <v>0.83</v>
      </c>
      <c r="DB152" s="680">
        <v>0.83</v>
      </c>
      <c r="DC152" s="680">
        <v>0.83</v>
      </c>
      <c r="DD152" s="680">
        <v>0.83</v>
      </c>
      <c r="DE152" s="680">
        <v>0.83</v>
      </c>
      <c r="DF152" s="680">
        <v>0.83</v>
      </c>
      <c r="DG152" s="680"/>
      <c r="DH152" s="679">
        <v>0</v>
      </c>
      <c r="DI152" s="679">
        <v>0</v>
      </c>
      <c r="DJ152" s="679">
        <v>0</v>
      </c>
      <c r="DK152" s="679">
        <v>0</v>
      </c>
      <c r="DL152" s="679">
        <v>0</v>
      </c>
      <c r="DM152" s="679">
        <v>0</v>
      </c>
      <c r="DN152" s="679">
        <v>0</v>
      </c>
      <c r="DO152" s="679">
        <v>0</v>
      </c>
      <c r="DP152" s="679">
        <v>0</v>
      </c>
      <c r="DQ152" s="679">
        <v>4709</v>
      </c>
      <c r="DR152" s="679">
        <v>4709</v>
      </c>
      <c r="DS152" s="679">
        <v>4709</v>
      </c>
      <c r="DT152" s="679">
        <v>4709</v>
      </c>
      <c r="DU152" s="679">
        <v>4709</v>
      </c>
      <c r="DV152" s="679">
        <v>4709</v>
      </c>
      <c r="DW152" s="679">
        <v>4709</v>
      </c>
      <c r="DX152" s="679">
        <v>4709</v>
      </c>
      <c r="DY152" s="679">
        <v>4709</v>
      </c>
      <c r="DZ152" s="679">
        <v>4709</v>
      </c>
      <c r="EA152" s="679">
        <v>4709</v>
      </c>
      <c r="EB152" s="679">
        <v>4709</v>
      </c>
      <c r="EC152" s="679">
        <v>4709</v>
      </c>
      <c r="ED152" s="679">
        <v>4709</v>
      </c>
      <c r="EE152" s="679">
        <v>4709</v>
      </c>
      <c r="EF152" s="679">
        <v>4709</v>
      </c>
      <c r="EG152" s="679">
        <v>4709</v>
      </c>
      <c r="EH152" s="679">
        <v>4709</v>
      </c>
      <c r="EI152" s="679">
        <v>4709</v>
      </c>
      <c r="EJ152" s="679">
        <v>4709</v>
      </c>
      <c r="EK152" s="679">
        <v>4709</v>
      </c>
      <c r="EL152" s="680"/>
      <c r="EM152" s="679">
        <v>0</v>
      </c>
      <c r="EN152" s="679">
        <v>0</v>
      </c>
      <c r="EO152" s="679">
        <v>0</v>
      </c>
      <c r="EP152" s="679">
        <v>0</v>
      </c>
      <c r="EQ152" s="679">
        <v>0</v>
      </c>
      <c r="ER152" s="679">
        <v>0</v>
      </c>
      <c r="ES152" s="679">
        <v>0</v>
      </c>
      <c r="ET152" s="679">
        <v>0</v>
      </c>
      <c r="EU152" s="679">
        <v>0</v>
      </c>
      <c r="EV152" s="679">
        <v>0</v>
      </c>
      <c r="EW152" s="679">
        <v>0</v>
      </c>
      <c r="EX152" s="679">
        <v>0</v>
      </c>
      <c r="EY152" s="679">
        <v>0</v>
      </c>
      <c r="EZ152" s="679">
        <v>0</v>
      </c>
      <c r="FA152" s="679">
        <v>0</v>
      </c>
      <c r="FB152" s="679">
        <v>0</v>
      </c>
      <c r="FC152" s="679">
        <v>0</v>
      </c>
      <c r="FD152" s="679">
        <v>0</v>
      </c>
      <c r="FE152" s="679">
        <v>0</v>
      </c>
      <c r="FF152" s="679">
        <v>0</v>
      </c>
      <c r="FG152" s="679">
        <v>0</v>
      </c>
      <c r="FH152" s="679">
        <v>0</v>
      </c>
      <c r="FI152" s="679">
        <v>0</v>
      </c>
      <c r="FJ152" s="679">
        <v>0</v>
      </c>
      <c r="FK152" s="679">
        <v>0</v>
      </c>
      <c r="FL152" s="679">
        <v>0</v>
      </c>
      <c r="FM152" s="679">
        <v>0</v>
      </c>
      <c r="FN152" s="679">
        <v>0</v>
      </c>
      <c r="FO152" s="679">
        <v>0</v>
      </c>
      <c r="FP152" s="679">
        <v>0</v>
      </c>
    </row>
    <row r="153" spans="1:172" x14ac:dyDescent="0.2">
      <c r="A153" s="678">
        <v>150</v>
      </c>
      <c r="B153" s="678" t="s">
        <v>524</v>
      </c>
      <c r="C153" s="678" t="s">
        <v>525</v>
      </c>
      <c r="D153" s="686">
        <v>42125</v>
      </c>
      <c r="E153" s="678">
        <v>0</v>
      </c>
      <c r="F153" s="678">
        <v>15</v>
      </c>
      <c r="G153" s="685">
        <v>226.27249147472665</v>
      </c>
      <c r="H153" s="684">
        <v>0</v>
      </c>
      <c r="I153" s="678">
        <v>0</v>
      </c>
      <c r="J153" s="678">
        <v>1</v>
      </c>
      <c r="K153" s="678">
        <v>1</v>
      </c>
      <c r="L153" s="683">
        <v>0</v>
      </c>
      <c r="M153" s="678">
        <v>12</v>
      </c>
      <c r="N153" s="678">
        <v>2005</v>
      </c>
      <c r="O153" s="682">
        <v>0.85000000000000009</v>
      </c>
      <c r="P153" s="680">
        <v>0.41400241739583998</v>
      </c>
      <c r="Q153" s="684">
        <v>1.31733760607097E-2</v>
      </c>
      <c r="R153" s="684">
        <v>0.257603154055701</v>
      </c>
      <c r="S153" s="680">
        <v>0</v>
      </c>
      <c r="T153" s="680">
        <v>0</v>
      </c>
      <c r="U153" s="680">
        <v>0</v>
      </c>
      <c r="V153" s="680">
        <v>0</v>
      </c>
      <c r="W153" s="680">
        <v>0</v>
      </c>
      <c r="X153" s="680">
        <v>0</v>
      </c>
      <c r="Y153" s="680">
        <v>0</v>
      </c>
      <c r="Z153" s="680">
        <v>0</v>
      </c>
      <c r="AA153" s="680">
        <v>0</v>
      </c>
      <c r="AB153" s="680">
        <v>0.83</v>
      </c>
      <c r="AC153" s="680">
        <v>0.83</v>
      </c>
      <c r="AD153" s="680">
        <v>0.83</v>
      </c>
      <c r="AE153" s="680">
        <v>0.83</v>
      </c>
      <c r="AF153" s="680">
        <v>0.83</v>
      </c>
      <c r="AG153" s="680">
        <v>0.83</v>
      </c>
      <c r="AH153" s="680">
        <v>0.83</v>
      </c>
      <c r="AI153" s="680">
        <v>0.83</v>
      </c>
      <c r="AJ153" s="680">
        <v>0.83</v>
      </c>
      <c r="AK153" s="680">
        <v>0.83</v>
      </c>
      <c r="AL153" s="680">
        <v>0.83</v>
      </c>
      <c r="AM153" s="680">
        <v>0.83</v>
      </c>
      <c r="AN153" s="680">
        <v>0.83</v>
      </c>
      <c r="AO153" s="680">
        <v>0.83</v>
      </c>
      <c r="AP153" s="680">
        <v>0.83</v>
      </c>
      <c r="AQ153" s="680">
        <v>0.83</v>
      </c>
      <c r="AR153" s="680">
        <v>0.83</v>
      </c>
      <c r="AS153" s="680">
        <v>0.83</v>
      </c>
      <c r="AT153" s="680">
        <v>0.83</v>
      </c>
      <c r="AU153" s="680">
        <v>0.83</v>
      </c>
      <c r="AV153" s="680">
        <v>0.83</v>
      </c>
      <c r="AW153" s="680"/>
      <c r="AX153" s="680">
        <v>0</v>
      </c>
      <c r="AY153" s="680">
        <v>0</v>
      </c>
      <c r="AZ153" s="680">
        <v>0</v>
      </c>
      <c r="BA153" s="680">
        <v>0</v>
      </c>
      <c r="BB153" s="680">
        <v>0</v>
      </c>
      <c r="BC153" s="680">
        <v>0</v>
      </c>
      <c r="BD153" s="680">
        <v>0</v>
      </c>
      <c r="BE153" s="680">
        <v>0</v>
      </c>
      <c r="BF153" s="680">
        <v>0</v>
      </c>
      <c r="BG153" s="680">
        <v>0.83</v>
      </c>
      <c r="BH153" s="680">
        <v>0.83</v>
      </c>
      <c r="BI153" s="680">
        <v>0.83</v>
      </c>
      <c r="BJ153" s="680">
        <v>0.83</v>
      </c>
      <c r="BK153" s="680">
        <v>0.83</v>
      </c>
      <c r="BL153" s="680">
        <v>0.83</v>
      </c>
      <c r="BM153" s="680">
        <v>0.83</v>
      </c>
      <c r="BN153" s="680">
        <v>0.83</v>
      </c>
      <c r="BO153" s="680">
        <v>0.83</v>
      </c>
      <c r="BP153" s="680">
        <v>0.83</v>
      </c>
      <c r="BQ153" s="680">
        <v>0.83</v>
      </c>
      <c r="BR153" s="680">
        <v>0.83</v>
      </c>
      <c r="BS153" s="680">
        <v>0.83</v>
      </c>
      <c r="BT153" s="680">
        <v>0.83</v>
      </c>
      <c r="BU153" s="680">
        <v>0.83</v>
      </c>
      <c r="BV153" s="680">
        <v>0.83</v>
      </c>
      <c r="BW153" s="680">
        <v>0.83</v>
      </c>
      <c r="BX153" s="680">
        <v>0.83</v>
      </c>
      <c r="BY153" s="680">
        <v>0.83</v>
      </c>
      <c r="BZ153" s="680">
        <v>0.83</v>
      </c>
      <c r="CA153" s="680">
        <v>0.83</v>
      </c>
      <c r="CB153" s="680"/>
      <c r="CC153" s="680">
        <v>0</v>
      </c>
      <c r="CD153" s="680">
        <v>0</v>
      </c>
      <c r="CE153" s="680">
        <v>0</v>
      </c>
      <c r="CF153" s="680">
        <v>0</v>
      </c>
      <c r="CG153" s="680">
        <v>0</v>
      </c>
      <c r="CH153" s="680">
        <v>0</v>
      </c>
      <c r="CI153" s="680">
        <v>0</v>
      </c>
      <c r="CJ153" s="680">
        <v>0</v>
      </c>
      <c r="CK153" s="680">
        <v>0</v>
      </c>
      <c r="CL153" s="680">
        <v>0.83</v>
      </c>
      <c r="CM153" s="680">
        <v>0.83</v>
      </c>
      <c r="CN153" s="680">
        <v>0.83</v>
      </c>
      <c r="CO153" s="680">
        <v>0.83</v>
      </c>
      <c r="CP153" s="680">
        <v>0.83</v>
      </c>
      <c r="CQ153" s="680">
        <v>0.83</v>
      </c>
      <c r="CR153" s="680">
        <v>0.83</v>
      </c>
      <c r="CS153" s="680">
        <v>0.83</v>
      </c>
      <c r="CT153" s="680">
        <v>0.83</v>
      </c>
      <c r="CU153" s="680">
        <v>0.83</v>
      </c>
      <c r="CV153" s="680">
        <v>0.83</v>
      </c>
      <c r="CW153" s="680">
        <v>0.83</v>
      </c>
      <c r="CX153" s="680">
        <v>0.83</v>
      </c>
      <c r="CY153" s="680">
        <v>0.83</v>
      </c>
      <c r="CZ153" s="680">
        <v>0.83</v>
      </c>
      <c r="DA153" s="680">
        <v>0.83</v>
      </c>
      <c r="DB153" s="680">
        <v>0.83</v>
      </c>
      <c r="DC153" s="680">
        <v>0.83</v>
      </c>
      <c r="DD153" s="680">
        <v>0.83</v>
      </c>
      <c r="DE153" s="680">
        <v>0.83</v>
      </c>
      <c r="DF153" s="680">
        <v>0.83</v>
      </c>
      <c r="DG153" s="680"/>
      <c r="DH153" s="679">
        <v>0</v>
      </c>
      <c r="DI153" s="679">
        <v>0</v>
      </c>
      <c r="DJ153" s="679">
        <v>0</v>
      </c>
      <c r="DK153" s="679">
        <v>0</v>
      </c>
      <c r="DL153" s="679">
        <v>0</v>
      </c>
      <c r="DM153" s="679">
        <v>0</v>
      </c>
      <c r="DN153" s="679">
        <v>0</v>
      </c>
      <c r="DO153" s="679">
        <v>0</v>
      </c>
      <c r="DP153" s="679">
        <v>0</v>
      </c>
      <c r="DQ153" s="679">
        <v>46545.219112119848</v>
      </c>
      <c r="DR153" s="679">
        <v>46545.219112119848</v>
      </c>
      <c r="DS153" s="679">
        <v>46545.219112119848</v>
      </c>
      <c r="DT153" s="679">
        <v>46545.219112119848</v>
      </c>
      <c r="DU153" s="679">
        <v>46545.219112119848</v>
      </c>
      <c r="DV153" s="679">
        <v>46545.219112119848</v>
      </c>
      <c r="DW153" s="679">
        <v>46545.219112119848</v>
      </c>
      <c r="DX153" s="679">
        <v>46545.219112119798</v>
      </c>
      <c r="DY153" s="679">
        <v>46545.219112119798</v>
      </c>
      <c r="DZ153" s="679">
        <v>46545.219112119798</v>
      </c>
      <c r="EA153" s="679">
        <v>46545.219112119798</v>
      </c>
      <c r="EB153" s="679">
        <v>46545.219112119798</v>
      </c>
      <c r="EC153" s="679">
        <v>46545.219112119798</v>
      </c>
      <c r="ED153" s="679">
        <v>46545.219112119798</v>
      </c>
      <c r="EE153" s="679">
        <v>46545.219112119798</v>
      </c>
      <c r="EF153" s="679">
        <v>46545.219112119798</v>
      </c>
      <c r="EG153" s="679">
        <v>46545.219112119798</v>
      </c>
      <c r="EH153" s="679">
        <v>46545.219112119798</v>
      </c>
      <c r="EI153" s="679">
        <v>46545.219112119798</v>
      </c>
      <c r="EJ153" s="679">
        <v>46545.219112119798</v>
      </c>
      <c r="EK153" s="679">
        <v>46545.219112119798</v>
      </c>
      <c r="EL153" s="680"/>
      <c r="EM153" s="679">
        <v>0</v>
      </c>
      <c r="EN153" s="679">
        <v>0</v>
      </c>
      <c r="EO153" s="679">
        <v>0</v>
      </c>
      <c r="EP153" s="679">
        <v>0</v>
      </c>
      <c r="EQ153" s="679">
        <v>0</v>
      </c>
      <c r="ER153" s="679">
        <v>0</v>
      </c>
      <c r="ES153" s="679">
        <v>0</v>
      </c>
      <c r="ET153" s="679">
        <v>0</v>
      </c>
      <c r="EU153" s="679">
        <v>0</v>
      </c>
      <c r="EV153" s="679">
        <v>0</v>
      </c>
      <c r="EW153" s="679">
        <v>0</v>
      </c>
      <c r="EX153" s="679">
        <v>0</v>
      </c>
      <c r="EY153" s="679">
        <v>0</v>
      </c>
      <c r="EZ153" s="679">
        <v>0</v>
      </c>
      <c r="FA153" s="679">
        <v>0</v>
      </c>
      <c r="FB153" s="679">
        <v>0</v>
      </c>
      <c r="FC153" s="679">
        <v>0</v>
      </c>
      <c r="FD153" s="679">
        <v>0</v>
      </c>
      <c r="FE153" s="679">
        <v>0</v>
      </c>
      <c r="FF153" s="679">
        <v>0</v>
      </c>
      <c r="FG153" s="679">
        <v>0</v>
      </c>
      <c r="FH153" s="679">
        <v>0</v>
      </c>
      <c r="FI153" s="679">
        <v>0</v>
      </c>
      <c r="FJ153" s="679">
        <v>0</v>
      </c>
      <c r="FK153" s="679">
        <v>0</v>
      </c>
      <c r="FL153" s="679">
        <v>0</v>
      </c>
      <c r="FM153" s="679">
        <v>0</v>
      </c>
      <c r="FN153" s="679">
        <v>0</v>
      </c>
      <c r="FO153" s="679">
        <v>0</v>
      </c>
      <c r="FP153" s="679">
        <v>0</v>
      </c>
    </row>
    <row r="154" spans="1:172" x14ac:dyDescent="0.2">
      <c r="A154" s="678">
        <v>151</v>
      </c>
      <c r="B154" s="678" t="s">
        <v>526</v>
      </c>
      <c r="C154" s="678" t="s">
        <v>527</v>
      </c>
      <c r="D154" s="686">
        <v>42125</v>
      </c>
      <c r="E154" s="678">
        <v>0</v>
      </c>
      <c r="F154" s="678">
        <v>15</v>
      </c>
      <c r="G154" s="685">
        <v>275</v>
      </c>
      <c r="H154" s="684">
        <v>7.9999999999999984E-3</v>
      </c>
      <c r="I154" s="678">
        <v>0</v>
      </c>
      <c r="J154" s="678">
        <v>1</v>
      </c>
      <c r="K154" s="678">
        <v>1</v>
      </c>
      <c r="L154" s="683">
        <v>0</v>
      </c>
      <c r="M154" s="678">
        <v>12</v>
      </c>
      <c r="N154" s="678">
        <v>2005</v>
      </c>
      <c r="O154" s="682">
        <v>0.68250000000000011</v>
      </c>
      <c r="P154" s="680">
        <v>0.41400241739583998</v>
      </c>
      <c r="Q154" s="684">
        <v>1.31733760607097E-2</v>
      </c>
      <c r="R154" s="684">
        <v>0.257603154055701</v>
      </c>
      <c r="S154" s="680">
        <v>0</v>
      </c>
      <c r="T154" s="680">
        <v>0</v>
      </c>
      <c r="U154" s="680">
        <v>0</v>
      </c>
      <c r="V154" s="680">
        <v>0</v>
      </c>
      <c r="W154" s="680">
        <v>0</v>
      </c>
      <c r="X154" s="680">
        <v>0</v>
      </c>
      <c r="Y154" s="680">
        <v>0</v>
      </c>
      <c r="Z154" s="680">
        <v>0</v>
      </c>
      <c r="AA154" s="680">
        <v>0</v>
      </c>
      <c r="AB154" s="680">
        <v>0.83</v>
      </c>
      <c r="AC154" s="680">
        <v>0.83</v>
      </c>
      <c r="AD154" s="680">
        <v>0.83</v>
      </c>
      <c r="AE154" s="680">
        <v>0.83</v>
      </c>
      <c r="AF154" s="680">
        <v>0.83</v>
      </c>
      <c r="AG154" s="680">
        <v>0.83</v>
      </c>
      <c r="AH154" s="680">
        <v>0.83</v>
      </c>
      <c r="AI154" s="680">
        <v>0.83</v>
      </c>
      <c r="AJ154" s="680">
        <v>0.83</v>
      </c>
      <c r="AK154" s="680">
        <v>0.83</v>
      </c>
      <c r="AL154" s="680">
        <v>0.83</v>
      </c>
      <c r="AM154" s="680">
        <v>0.83</v>
      </c>
      <c r="AN154" s="680">
        <v>0.83</v>
      </c>
      <c r="AO154" s="680">
        <v>0.83</v>
      </c>
      <c r="AP154" s="680">
        <v>0.83</v>
      </c>
      <c r="AQ154" s="680">
        <v>0.83</v>
      </c>
      <c r="AR154" s="680">
        <v>0.83</v>
      </c>
      <c r="AS154" s="680">
        <v>0.83</v>
      </c>
      <c r="AT154" s="680">
        <v>0.83</v>
      </c>
      <c r="AU154" s="680">
        <v>0.83</v>
      </c>
      <c r="AV154" s="680">
        <v>0.83</v>
      </c>
      <c r="AW154" s="680"/>
      <c r="AX154" s="680">
        <v>0</v>
      </c>
      <c r="AY154" s="680">
        <v>0</v>
      </c>
      <c r="AZ154" s="680">
        <v>0</v>
      </c>
      <c r="BA154" s="680">
        <v>0</v>
      </c>
      <c r="BB154" s="680">
        <v>0</v>
      </c>
      <c r="BC154" s="680">
        <v>0</v>
      </c>
      <c r="BD154" s="680">
        <v>0</v>
      </c>
      <c r="BE154" s="680">
        <v>0</v>
      </c>
      <c r="BF154" s="680">
        <v>0</v>
      </c>
      <c r="BG154" s="680">
        <v>0.83</v>
      </c>
      <c r="BH154" s="680">
        <v>0.83</v>
      </c>
      <c r="BI154" s="680">
        <v>0.83</v>
      </c>
      <c r="BJ154" s="680">
        <v>0.83</v>
      </c>
      <c r="BK154" s="680">
        <v>0.83</v>
      </c>
      <c r="BL154" s="680">
        <v>0.83</v>
      </c>
      <c r="BM154" s="680">
        <v>0.83</v>
      </c>
      <c r="BN154" s="680">
        <v>0.83</v>
      </c>
      <c r="BO154" s="680">
        <v>0.83</v>
      </c>
      <c r="BP154" s="680">
        <v>0.83</v>
      </c>
      <c r="BQ154" s="680">
        <v>0.83</v>
      </c>
      <c r="BR154" s="680">
        <v>0.83</v>
      </c>
      <c r="BS154" s="680">
        <v>0.83</v>
      </c>
      <c r="BT154" s="680">
        <v>0.83</v>
      </c>
      <c r="BU154" s="680">
        <v>0.83</v>
      </c>
      <c r="BV154" s="680">
        <v>0.83</v>
      </c>
      <c r="BW154" s="680">
        <v>0.83</v>
      </c>
      <c r="BX154" s="680">
        <v>0.83</v>
      </c>
      <c r="BY154" s="680">
        <v>0.83</v>
      </c>
      <c r="BZ154" s="680">
        <v>0.83</v>
      </c>
      <c r="CA154" s="680">
        <v>0.83</v>
      </c>
      <c r="CB154" s="680"/>
      <c r="CC154" s="680">
        <v>0</v>
      </c>
      <c r="CD154" s="680">
        <v>0</v>
      </c>
      <c r="CE154" s="680">
        <v>0</v>
      </c>
      <c r="CF154" s="680">
        <v>0</v>
      </c>
      <c r="CG154" s="680">
        <v>0</v>
      </c>
      <c r="CH154" s="680">
        <v>0</v>
      </c>
      <c r="CI154" s="680">
        <v>0</v>
      </c>
      <c r="CJ154" s="680">
        <v>0</v>
      </c>
      <c r="CK154" s="680">
        <v>0</v>
      </c>
      <c r="CL154" s="680">
        <v>0.83</v>
      </c>
      <c r="CM154" s="680">
        <v>0.83</v>
      </c>
      <c r="CN154" s="680">
        <v>0.83</v>
      </c>
      <c r="CO154" s="680">
        <v>0.83</v>
      </c>
      <c r="CP154" s="680">
        <v>0.83</v>
      </c>
      <c r="CQ154" s="680">
        <v>0.83</v>
      </c>
      <c r="CR154" s="680">
        <v>0.83</v>
      </c>
      <c r="CS154" s="680">
        <v>0.83</v>
      </c>
      <c r="CT154" s="680">
        <v>0.83</v>
      </c>
      <c r="CU154" s="680">
        <v>0.83</v>
      </c>
      <c r="CV154" s="680">
        <v>0.83</v>
      </c>
      <c r="CW154" s="680">
        <v>0.83</v>
      </c>
      <c r="CX154" s="680">
        <v>0.83</v>
      </c>
      <c r="CY154" s="680">
        <v>0.83</v>
      </c>
      <c r="CZ154" s="680">
        <v>0.83</v>
      </c>
      <c r="DA154" s="680">
        <v>0.83</v>
      </c>
      <c r="DB154" s="680">
        <v>0.83</v>
      </c>
      <c r="DC154" s="680">
        <v>0.83</v>
      </c>
      <c r="DD154" s="680">
        <v>0.83</v>
      </c>
      <c r="DE154" s="680">
        <v>0.83</v>
      </c>
      <c r="DF154" s="680">
        <v>0.83</v>
      </c>
      <c r="DG154" s="680"/>
      <c r="DH154" s="679">
        <v>0</v>
      </c>
      <c r="DI154" s="679">
        <v>0</v>
      </c>
      <c r="DJ154" s="679">
        <v>0</v>
      </c>
      <c r="DK154" s="679">
        <v>0</v>
      </c>
      <c r="DL154" s="679">
        <v>0</v>
      </c>
      <c r="DM154" s="679">
        <v>0</v>
      </c>
      <c r="DN154" s="679">
        <v>0</v>
      </c>
      <c r="DO154" s="679">
        <v>0</v>
      </c>
      <c r="DP154" s="679">
        <v>0</v>
      </c>
      <c r="DQ154" s="679">
        <v>100000</v>
      </c>
      <c r="DR154" s="679">
        <v>100000</v>
      </c>
      <c r="DS154" s="679">
        <v>100000</v>
      </c>
      <c r="DT154" s="679">
        <v>100000</v>
      </c>
      <c r="DU154" s="679">
        <v>100000</v>
      </c>
      <c r="DV154" s="679">
        <v>100000</v>
      </c>
      <c r="DW154" s="679">
        <v>100000</v>
      </c>
      <c r="DX154" s="679">
        <v>100000</v>
      </c>
      <c r="DY154" s="679">
        <v>100000</v>
      </c>
      <c r="DZ154" s="679">
        <v>100000</v>
      </c>
      <c r="EA154" s="679">
        <v>100000</v>
      </c>
      <c r="EB154" s="679">
        <v>100000</v>
      </c>
      <c r="EC154" s="679">
        <v>100000</v>
      </c>
      <c r="ED154" s="679">
        <v>100000</v>
      </c>
      <c r="EE154" s="679">
        <v>100000</v>
      </c>
      <c r="EF154" s="679">
        <v>100000</v>
      </c>
      <c r="EG154" s="679">
        <v>100000</v>
      </c>
      <c r="EH154" s="679">
        <v>100000</v>
      </c>
      <c r="EI154" s="679">
        <v>100000</v>
      </c>
      <c r="EJ154" s="679">
        <v>100000</v>
      </c>
      <c r="EK154" s="679">
        <v>100000</v>
      </c>
      <c r="EL154" s="680"/>
      <c r="EM154" s="679">
        <v>0</v>
      </c>
      <c r="EN154" s="679">
        <v>0</v>
      </c>
      <c r="EO154" s="679">
        <v>0</v>
      </c>
      <c r="EP154" s="679">
        <v>0</v>
      </c>
      <c r="EQ154" s="679">
        <v>0</v>
      </c>
      <c r="ER154" s="679">
        <v>0</v>
      </c>
      <c r="ES154" s="679">
        <v>0</v>
      </c>
      <c r="ET154" s="679">
        <v>0</v>
      </c>
      <c r="EU154" s="679">
        <v>0</v>
      </c>
      <c r="EV154" s="679">
        <v>0</v>
      </c>
      <c r="EW154" s="679">
        <v>0</v>
      </c>
      <c r="EX154" s="679">
        <v>0</v>
      </c>
      <c r="EY154" s="679">
        <v>0</v>
      </c>
      <c r="EZ154" s="679">
        <v>0</v>
      </c>
      <c r="FA154" s="679">
        <v>0</v>
      </c>
      <c r="FB154" s="679">
        <v>0</v>
      </c>
      <c r="FC154" s="679">
        <v>0</v>
      </c>
      <c r="FD154" s="679">
        <v>0</v>
      </c>
      <c r="FE154" s="679">
        <v>0</v>
      </c>
      <c r="FF154" s="679">
        <v>0</v>
      </c>
      <c r="FG154" s="679">
        <v>0</v>
      </c>
      <c r="FH154" s="679">
        <v>0</v>
      </c>
      <c r="FI154" s="679">
        <v>0</v>
      </c>
      <c r="FJ154" s="679">
        <v>0</v>
      </c>
      <c r="FK154" s="679">
        <v>0</v>
      </c>
      <c r="FL154" s="679">
        <v>0</v>
      </c>
      <c r="FM154" s="679">
        <v>0</v>
      </c>
      <c r="FN154" s="679">
        <v>0</v>
      </c>
      <c r="FO154" s="679">
        <v>0</v>
      </c>
      <c r="FP154" s="679">
        <v>0</v>
      </c>
    </row>
    <row r="155" spans="1:172" x14ac:dyDescent="0.2">
      <c r="A155" s="678">
        <v>152</v>
      </c>
      <c r="B155" s="678" t="s">
        <v>528</v>
      </c>
      <c r="C155" s="678" t="s">
        <v>529</v>
      </c>
      <c r="D155" s="686">
        <v>42125</v>
      </c>
      <c r="E155" s="678">
        <v>0</v>
      </c>
      <c r="F155" s="678">
        <v>30</v>
      </c>
      <c r="G155" s="685">
        <v>-13.217978326832467</v>
      </c>
      <c r="H155" s="684">
        <v>0</v>
      </c>
      <c r="I155" s="678">
        <v>45.075781100087923</v>
      </c>
      <c r="J155" s="678">
        <v>1</v>
      </c>
      <c r="K155" s="678">
        <v>1</v>
      </c>
      <c r="L155" s="683">
        <v>0</v>
      </c>
      <c r="M155" s="678">
        <v>12</v>
      </c>
      <c r="N155" s="678">
        <v>2005</v>
      </c>
      <c r="O155" s="682">
        <v>0.82000000000000017</v>
      </c>
      <c r="P155" s="680">
        <v>5.3504136614899493E-2</v>
      </c>
      <c r="Q155" s="684">
        <v>8.2760224009515906E-3</v>
      </c>
      <c r="R155" s="684">
        <v>0.27251145845007901</v>
      </c>
      <c r="S155" s="680">
        <v>0</v>
      </c>
      <c r="T155" s="680">
        <v>0</v>
      </c>
      <c r="U155" s="680">
        <v>0</v>
      </c>
      <c r="V155" s="680">
        <v>0</v>
      </c>
      <c r="W155" s="680">
        <v>0</v>
      </c>
      <c r="X155" s="680">
        <v>0</v>
      </c>
      <c r="Y155" s="680">
        <v>0</v>
      </c>
      <c r="Z155" s="680">
        <v>0</v>
      </c>
      <c r="AA155" s="680">
        <v>0</v>
      </c>
      <c r="AB155" s="680">
        <v>0.83</v>
      </c>
      <c r="AC155" s="680">
        <v>0.83</v>
      </c>
      <c r="AD155" s="680">
        <v>0.83</v>
      </c>
      <c r="AE155" s="680">
        <v>0.83</v>
      </c>
      <c r="AF155" s="680">
        <v>0.83</v>
      </c>
      <c r="AG155" s="680">
        <v>0.83</v>
      </c>
      <c r="AH155" s="680">
        <v>0.83</v>
      </c>
      <c r="AI155" s="680">
        <v>0.83</v>
      </c>
      <c r="AJ155" s="680">
        <v>0.83</v>
      </c>
      <c r="AK155" s="680">
        <v>0.83</v>
      </c>
      <c r="AL155" s="680">
        <v>0.83</v>
      </c>
      <c r="AM155" s="680">
        <v>0.83</v>
      </c>
      <c r="AN155" s="680">
        <v>0.83</v>
      </c>
      <c r="AO155" s="680">
        <v>0.83</v>
      </c>
      <c r="AP155" s="680">
        <v>0.83</v>
      </c>
      <c r="AQ155" s="680">
        <v>0.83</v>
      </c>
      <c r="AR155" s="680">
        <v>0.83</v>
      </c>
      <c r="AS155" s="680">
        <v>0.83</v>
      </c>
      <c r="AT155" s="680">
        <v>0.83</v>
      </c>
      <c r="AU155" s="680">
        <v>0.83</v>
      </c>
      <c r="AV155" s="680">
        <v>0.83</v>
      </c>
      <c r="AW155" s="680"/>
      <c r="AX155" s="680">
        <v>0</v>
      </c>
      <c r="AY155" s="680">
        <v>0</v>
      </c>
      <c r="AZ155" s="680">
        <v>0</v>
      </c>
      <c r="BA155" s="680">
        <v>0</v>
      </c>
      <c r="BB155" s="680">
        <v>0</v>
      </c>
      <c r="BC155" s="680">
        <v>0</v>
      </c>
      <c r="BD155" s="680">
        <v>0</v>
      </c>
      <c r="BE155" s="680">
        <v>0</v>
      </c>
      <c r="BF155" s="680">
        <v>0</v>
      </c>
      <c r="BG155" s="680">
        <v>0.83</v>
      </c>
      <c r="BH155" s="680">
        <v>0.83</v>
      </c>
      <c r="BI155" s="680">
        <v>0.83</v>
      </c>
      <c r="BJ155" s="680">
        <v>0.83</v>
      </c>
      <c r="BK155" s="680">
        <v>0.83</v>
      </c>
      <c r="BL155" s="680">
        <v>0.83</v>
      </c>
      <c r="BM155" s="680">
        <v>0.83</v>
      </c>
      <c r="BN155" s="680">
        <v>0.83</v>
      </c>
      <c r="BO155" s="680">
        <v>0.83</v>
      </c>
      <c r="BP155" s="680">
        <v>0.83</v>
      </c>
      <c r="BQ155" s="680">
        <v>0.83</v>
      </c>
      <c r="BR155" s="680">
        <v>0.83</v>
      </c>
      <c r="BS155" s="680">
        <v>0.83</v>
      </c>
      <c r="BT155" s="680">
        <v>0.83</v>
      </c>
      <c r="BU155" s="680">
        <v>0.83</v>
      </c>
      <c r="BV155" s="680">
        <v>0.83</v>
      </c>
      <c r="BW155" s="680">
        <v>0.83</v>
      </c>
      <c r="BX155" s="680">
        <v>0.83</v>
      </c>
      <c r="BY155" s="680">
        <v>0.83</v>
      </c>
      <c r="BZ155" s="680">
        <v>0.83</v>
      </c>
      <c r="CA155" s="680">
        <v>0.83</v>
      </c>
      <c r="CB155" s="680"/>
      <c r="CC155" s="680">
        <v>0</v>
      </c>
      <c r="CD155" s="680">
        <v>0</v>
      </c>
      <c r="CE155" s="680">
        <v>0</v>
      </c>
      <c r="CF155" s="680">
        <v>0</v>
      </c>
      <c r="CG155" s="680">
        <v>0</v>
      </c>
      <c r="CH155" s="680">
        <v>0</v>
      </c>
      <c r="CI155" s="680">
        <v>0</v>
      </c>
      <c r="CJ155" s="680">
        <v>0</v>
      </c>
      <c r="CK155" s="680">
        <v>0</v>
      </c>
      <c r="CL155" s="680">
        <v>0.83</v>
      </c>
      <c r="CM155" s="680">
        <v>0.83</v>
      </c>
      <c r="CN155" s="680">
        <v>0.83</v>
      </c>
      <c r="CO155" s="680">
        <v>0.83</v>
      </c>
      <c r="CP155" s="680">
        <v>0.83</v>
      </c>
      <c r="CQ155" s="680">
        <v>0.83</v>
      </c>
      <c r="CR155" s="680">
        <v>0.83</v>
      </c>
      <c r="CS155" s="680">
        <v>0.83</v>
      </c>
      <c r="CT155" s="680">
        <v>0.83</v>
      </c>
      <c r="CU155" s="680">
        <v>0.83</v>
      </c>
      <c r="CV155" s="680">
        <v>0.83</v>
      </c>
      <c r="CW155" s="680">
        <v>0.83</v>
      </c>
      <c r="CX155" s="680">
        <v>0.83</v>
      </c>
      <c r="CY155" s="680">
        <v>0.83</v>
      </c>
      <c r="CZ155" s="680">
        <v>0.83</v>
      </c>
      <c r="DA155" s="680">
        <v>0.83</v>
      </c>
      <c r="DB155" s="680">
        <v>0.83</v>
      </c>
      <c r="DC155" s="680">
        <v>0.83</v>
      </c>
      <c r="DD155" s="680">
        <v>0.83</v>
      </c>
      <c r="DE155" s="680">
        <v>0.83</v>
      </c>
      <c r="DF155" s="680">
        <v>0.83</v>
      </c>
      <c r="DG155" s="680"/>
      <c r="DH155" s="679">
        <v>0</v>
      </c>
      <c r="DI155" s="679">
        <v>0</v>
      </c>
      <c r="DJ155" s="679">
        <v>0</v>
      </c>
      <c r="DK155" s="679">
        <v>0</v>
      </c>
      <c r="DL155" s="679">
        <v>0</v>
      </c>
      <c r="DM155" s="679">
        <v>0</v>
      </c>
      <c r="DN155" s="679">
        <v>0</v>
      </c>
      <c r="DO155" s="679">
        <v>0</v>
      </c>
      <c r="DP155" s="679">
        <v>0</v>
      </c>
      <c r="DQ155" s="679">
        <v>0</v>
      </c>
      <c r="DR155" s="679">
        <v>0</v>
      </c>
      <c r="DS155" s="679">
        <v>0</v>
      </c>
      <c r="DT155" s="679">
        <v>0</v>
      </c>
      <c r="DU155" s="679">
        <v>0</v>
      </c>
      <c r="DV155" s="679">
        <v>0</v>
      </c>
      <c r="DW155" s="679">
        <v>0</v>
      </c>
      <c r="DX155" s="679">
        <v>0</v>
      </c>
      <c r="DY155" s="679">
        <v>0</v>
      </c>
      <c r="DZ155" s="679">
        <v>0</v>
      </c>
      <c r="EA155" s="679">
        <v>0</v>
      </c>
      <c r="EB155" s="679">
        <v>0</v>
      </c>
      <c r="EC155" s="679">
        <v>0</v>
      </c>
      <c r="ED155" s="679">
        <v>0</v>
      </c>
      <c r="EE155" s="679">
        <v>0</v>
      </c>
      <c r="EF155" s="679">
        <v>0</v>
      </c>
      <c r="EG155" s="679">
        <v>0</v>
      </c>
      <c r="EH155" s="679">
        <v>0</v>
      </c>
      <c r="EI155" s="679">
        <v>0</v>
      </c>
      <c r="EJ155" s="679">
        <v>0</v>
      </c>
      <c r="EK155" s="679">
        <v>0</v>
      </c>
      <c r="EL155" s="680"/>
      <c r="EM155" s="679">
        <v>0</v>
      </c>
      <c r="EN155" s="679">
        <v>0</v>
      </c>
      <c r="EO155" s="679">
        <v>0</v>
      </c>
      <c r="EP155" s="679">
        <v>0</v>
      </c>
      <c r="EQ155" s="679">
        <v>0</v>
      </c>
      <c r="ER155" s="679">
        <v>0</v>
      </c>
      <c r="ES155" s="679">
        <v>0</v>
      </c>
      <c r="ET155" s="679">
        <v>0</v>
      </c>
      <c r="EU155" s="679">
        <v>0</v>
      </c>
      <c r="EV155" s="679">
        <v>0</v>
      </c>
      <c r="EW155" s="679">
        <v>0</v>
      </c>
      <c r="EX155" s="679">
        <v>0</v>
      </c>
      <c r="EY155" s="679">
        <v>0</v>
      </c>
      <c r="EZ155" s="679">
        <v>0</v>
      </c>
      <c r="FA155" s="679">
        <v>0</v>
      </c>
      <c r="FB155" s="679">
        <v>0</v>
      </c>
      <c r="FC155" s="679">
        <v>0</v>
      </c>
      <c r="FD155" s="679">
        <v>0</v>
      </c>
      <c r="FE155" s="679">
        <v>0</v>
      </c>
      <c r="FF155" s="679">
        <v>0</v>
      </c>
      <c r="FG155" s="679">
        <v>0</v>
      </c>
      <c r="FH155" s="679">
        <v>0</v>
      </c>
      <c r="FI155" s="679">
        <v>0</v>
      </c>
      <c r="FJ155" s="679">
        <v>0</v>
      </c>
      <c r="FK155" s="679">
        <v>0</v>
      </c>
      <c r="FL155" s="679">
        <v>0</v>
      </c>
      <c r="FM155" s="679">
        <v>0</v>
      </c>
      <c r="FN155" s="679">
        <v>0</v>
      </c>
      <c r="FO155" s="679">
        <v>0</v>
      </c>
      <c r="FP155" s="679">
        <v>0</v>
      </c>
    </row>
    <row r="156" spans="1:172" x14ac:dyDescent="0.2">
      <c r="A156" s="678">
        <v>153</v>
      </c>
      <c r="B156" s="678" t="s">
        <v>530</v>
      </c>
      <c r="C156" s="678" t="s">
        <v>531</v>
      </c>
      <c r="D156" s="686">
        <v>42125</v>
      </c>
      <c r="E156" s="678">
        <v>0</v>
      </c>
      <c r="F156" s="678">
        <v>15</v>
      </c>
      <c r="G156" s="685">
        <v>0.44724264705882355</v>
      </c>
      <c r="H156" s="684">
        <v>5.2389705882352945E-5</v>
      </c>
      <c r="I156" s="678">
        <v>0.12132352941176471</v>
      </c>
      <c r="J156" s="678">
        <v>1</v>
      </c>
      <c r="K156" s="678">
        <v>1</v>
      </c>
      <c r="L156" s="683">
        <v>0</v>
      </c>
      <c r="M156" s="678">
        <v>12</v>
      </c>
      <c r="N156" s="678">
        <v>2005</v>
      </c>
      <c r="O156" s="682">
        <v>0.86</v>
      </c>
      <c r="P156" s="680">
        <v>5.3504136614899493E-2</v>
      </c>
      <c r="Q156" s="684">
        <v>8.2760224009515906E-3</v>
      </c>
      <c r="R156" s="684">
        <v>0.27251145845007901</v>
      </c>
      <c r="S156" s="680">
        <v>0</v>
      </c>
      <c r="T156" s="680">
        <v>0</v>
      </c>
      <c r="U156" s="680">
        <v>0</v>
      </c>
      <c r="V156" s="680">
        <v>0</v>
      </c>
      <c r="W156" s="680">
        <v>0</v>
      </c>
      <c r="X156" s="680">
        <v>0</v>
      </c>
      <c r="Y156" s="680">
        <v>0</v>
      </c>
      <c r="Z156" s="680">
        <v>0</v>
      </c>
      <c r="AA156" s="680">
        <v>0</v>
      </c>
      <c r="AB156" s="680">
        <v>0.83</v>
      </c>
      <c r="AC156" s="680">
        <v>0.83</v>
      </c>
      <c r="AD156" s="680">
        <v>0.83</v>
      </c>
      <c r="AE156" s="680">
        <v>0.83</v>
      </c>
      <c r="AF156" s="680">
        <v>0.83</v>
      </c>
      <c r="AG156" s="680">
        <v>0.83</v>
      </c>
      <c r="AH156" s="680">
        <v>0.83</v>
      </c>
      <c r="AI156" s="680">
        <v>0.83</v>
      </c>
      <c r="AJ156" s="680">
        <v>0.83</v>
      </c>
      <c r="AK156" s="680">
        <v>0.83</v>
      </c>
      <c r="AL156" s="680">
        <v>0.83</v>
      </c>
      <c r="AM156" s="680">
        <v>0.83</v>
      </c>
      <c r="AN156" s="680">
        <v>0.83</v>
      </c>
      <c r="AO156" s="680">
        <v>0.83</v>
      </c>
      <c r="AP156" s="680">
        <v>0.83</v>
      </c>
      <c r="AQ156" s="680">
        <v>0.83</v>
      </c>
      <c r="AR156" s="680">
        <v>0.83</v>
      </c>
      <c r="AS156" s="680">
        <v>0.83</v>
      </c>
      <c r="AT156" s="680">
        <v>0.83</v>
      </c>
      <c r="AU156" s="680">
        <v>0.83</v>
      </c>
      <c r="AV156" s="680">
        <v>0.83</v>
      </c>
      <c r="AW156" s="680"/>
      <c r="AX156" s="680">
        <v>0</v>
      </c>
      <c r="AY156" s="680">
        <v>0</v>
      </c>
      <c r="AZ156" s="680">
        <v>0</v>
      </c>
      <c r="BA156" s="680">
        <v>0</v>
      </c>
      <c r="BB156" s="680">
        <v>0</v>
      </c>
      <c r="BC156" s="680">
        <v>0</v>
      </c>
      <c r="BD156" s="680">
        <v>0</v>
      </c>
      <c r="BE156" s="680">
        <v>0</v>
      </c>
      <c r="BF156" s="680">
        <v>0</v>
      </c>
      <c r="BG156" s="680">
        <v>0.83</v>
      </c>
      <c r="BH156" s="680">
        <v>0.83</v>
      </c>
      <c r="BI156" s="680">
        <v>0.83</v>
      </c>
      <c r="BJ156" s="680">
        <v>0.83</v>
      </c>
      <c r="BK156" s="680">
        <v>0.83</v>
      </c>
      <c r="BL156" s="680">
        <v>0.83</v>
      </c>
      <c r="BM156" s="680">
        <v>0.83</v>
      </c>
      <c r="BN156" s="680">
        <v>0.83</v>
      </c>
      <c r="BO156" s="680">
        <v>0.83</v>
      </c>
      <c r="BP156" s="680">
        <v>0.83</v>
      </c>
      <c r="BQ156" s="680">
        <v>0.83</v>
      </c>
      <c r="BR156" s="680">
        <v>0.83</v>
      </c>
      <c r="BS156" s="680">
        <v>0.83</v>
      </c>
      <c r="BT156" s="680">
        <v>0.83</v>
      </c>
      <c r="BU156" s="680">
        <v>0.83</v>
      </c>
      <c r="BV156" s="680">
        <v>0.83</v>
      </c>
      <c r="BW156" s="680">
        <v>0.83</v>
      </c>
      <c r="BX156" s="680">
        <v>0.83</v>
      </c>
      <c r="BY156" s="680">
        <v>0.83</v>
      </c>
      <c r="BZ156" s="680">
        <v>0.83</v>
      </c>
      <c r="CA156" s="680">
        <v>0.83</v>
      </c>
      <c r="CB156" s="680"/>
      <c r="CC156" s="680">
        <v>0</v>
      </c>
      <c r="CD156" s="680">
        <v>0</v>
      </c>
      <c r="CE156" s="680">
        <v>0</v>
      </c>
      <c r="CF156" s="680">
        <v>0</v>
      </c>
      <c r="CG156" s="680">
        <v>0</v>
      </c>
      <c r="CH156" s="680">
        <v>0</v>
      </c>
      <c r="CI156" s="680">
        <v>0</v>
      </c>
      <c r="CJ156" s="680">
        <v>0</v>
      </c>
      <c r="CK156" s="680">
        <v>0</v>
      </c>
      <c r="CL156" s="680">
        <v>0.83</v>
      </c>
      <c r="CM156" s="680">
        <v>0.83</v>
      </c>
      <c r="CN156" s="680">
        <v>0.83</v>
      </c>
      <c r="CO156" s="680">
        <v>0.83</v>
      </c>
      <c r="CP156" s="680">
        <v>0.83</v>
      </c>
      <c r="CQ156" s="680">
        <v>0.83</v>
      </c>
      <c r="CR156" s="680">
        <v>0.83</v>
      </c>
      <c r="CS156" s="680">
        <v>0.83</v>
      </c>
      <c r="CT156" s="680">
        <v>0.83</v>
      </c>
      <c r="CU156" s="680">
        <v>0.83</v>
      </c>
      <c r="CV156" s="680">
        <v>0.83</v>
      </c>
      <c r="CW156" s="680">
        <v>0.83</v>
      </c>
      <c r="CX156" s="680">
        <v>0.83</v>
      </c>
      <c r="CY156" s="680">
        <v>0.83</v>
      </c>
      <c r="CZ156" s="680">
        <v>0.83</v>
      </c>
      <c r="DA156" s="680">
        <v>0.83</v>
      </c>
      <c r="DB156" s="680">
        <v>0.83</v>
      </c>
      <c r="DC156" s="680">
        <v>0.83</v>
      </c>
      <c r="DD156" s="680">
        <v>0.83</v>
      </c>
      <c r="DE156" s="680">
        <v>0.83</v>
      </c>
      <c r="DF156" s="680">
        <v>0.83</v>
      </c>
      <c r="DG156" s="680"/>
      <c r="DH156" s="679">
        <v>0</v>
      </c>
      <c r="DI156" s="679">
        <v>0</v>
      </c>
      <c r="DJ156" s="679">
        <v>0</v>
      </c>
      <c r="DK156" s="679">
        <v>0</v>
      </c>
      <c r="DL156" s="679">
        <v>0</v>
      </c>
      <c r="DM156" s="679">
        <v>0</v>
      </c>
      <c r="DN156" s="679">
        <v>0</v>
      </c>
      <c r="DO156" s="679">
        <v>0</v>
      </c>
      <c r="DP156" s="679">
        <v>0</v>
      </c>
      <c r="DQ156" s="679">
        <v>2764064</v>
      </c>
      <c r="DR156" s="679">
        <v>2764064</v>
      </c>
      <c r="DS156" s="679">
        <v>2764064</v>
      </c>
      <c r="DT156" s="679">
        <v>2764064</v>
      </c>
      <c r="DU156" s="679">
        <v>2764064</v>
      </c>
      <c r="DV156" s="679">
        <v>2764064</v>
      </c>
      <c r="DW156" s="679">
        <v>2764064</v>
      </c>
      <c r="DX156" s="679">
        <v>2764064</v>
      </c>
      <c r="DY156" s="679">
        <v>2764064</v>
      </c>
      <c r="DZ156" s="679">
        <v>2764064</v>
      </c>
      <c r="EA156" s="679">
        <v>2764064</v>
      </c>
      <c r="EB156" s="679">
        <v>2764064</v>
      </c>
      <c r="EC156" s="679">
        <v>2764064</v>
      </c>
      <c r="ED156" s="679">
        <v>2764064</v>
      </c>
      <c r="EE156" s="679">
        <v>2764064</v>
      </c>
      <c r="EF156" s="679">
        <v>2764064</v>
      </c>
      <c r="EG156" s="679">
        <v>2764064</v>
      </c>
      <c r="EH156" s="679">
        <v>2764064</v>
      </c>
      <c r="EI156" s="679">
        <v>2764064</v>
      </c>
      <c r="EJ156" s="679">
        <v>2764064</v>
      </c>
      <c r="EK156" s="679">
        <v>2764064</v>
      </c>
      <c r="EL156" s="680"/>
      <c r="EM156" s="679">
        <v>0</v>
      </c>
      <c r="EN156" s="679">
        <v>0</v>
      </c>
      <c r="EO156" s="679">
        <v>0</v>
      </c>
      <c r="EP156" s="679">
        <v>0</v>
      </c>
      <c r="EQ156" s="679">
        <v>0</v>
      </c>
      <c r="ER156" s="679">
        <v>0</v>
      </c>
      <c r="ES156" s="679">
        <v>0</v>
      </c>
      <c r="ET156" s="679">
        <v>0</v>
      </c>
      <c r="EU156" s="679">
        <v>0</v>
      </c>
      <c r="EV156" s="679">
        <v>0</v>
      </c>
      <c r="EW156" s="679">
        <v>0</v>
      </c>
      <c r="EX156" s="679">
        <v>0</v>
      </c>
      <c r="EY156" s="679">
        <v>0</v>
      </c>
      <c r="EZ156" s="679">
        <v>0</v>
      </c>
      <c r="FA156" s="679">
        <v>0</v>
      </c>
      <c r="FB156" s="679">
        <v>0</v>
      </c>
      <c r="FC156" s="679">
        <v>0</v>
      </c>
      <c r="FD156" s="679">
        <v>0</v>
      </c>
      <c r="FE156" s="679">
        <v>0</v>
      </c>
      <c r="FF156" s="679">
        <v>0</v>
      </c>
      <c r="FG156" s="679">
        <v>0</v>
      </c>
      <c r="FH156" s="679">
        <v>0</v>
      </c>
      <c r="FI156" s="679">
        <v>0</v>
      </c>
      <c r="FJ156" s="679">
        <v>0</v>
      </c>
      <c r="FK156" s="679">
        <v>0</v>
      </c>
      <c r="FL156" s="679">
        <v>0</v>
      </c>
      <c r="FM156" s="679">
        <v>0</v>
      </c>
      <c r="FN156" s="679">
        <v>0</v>
      </c>
      <c r="FO156" s="679">
        <v>0</v>
      </c>
      <c r="FP156" s="679">
        <v>0</v>
      </c>
    </row>
    <row r="157" spans="1:172" x14ac:dyDescent="0.2">
      <c r="A157" s="678">
        <v>154</v>
      </c>
      <c r="B157" s="678" t="s">
        <v>532</v>
      </c>
      <c r="C157" s="678" t="s">
        <v>533</v>
      </c>
      <c r="D157" s="686">
        <v>42125</v>
      </c>
      <c r="E157" s="678">
        <v>0</v>
      </c>
      <c r="F157" s="678">
        <v>15</v>
      </c>
      <c r="G157" s="685">
        <v>6.8715850778925086E-2</v>
      </c>
      <c r="H157" s="684">
        <v>0</v>
      </c>
      <c r="I157" s="678">
        <v>0</v>
      </c>
      <c r="J157" s="678">
        <v>1</v>
      </c>
      <c r="K157" s="678">
        <v>1</v>
      </c>
      <c r="L157" s="683">
        <v>0</v>
      </c>
      <c r="M157" s="678">
        <v>12</v>
      </c>
      <c r="N157" s="678">
        <v>2005</v>
      </c>
      <c r="O157" s="682">
        <v>0.82499999999999996</v>
      </c>
      <c r="P157" s="680">
        <v>5.3504136614899493E-2</v>
      </c>
      <c r="Q157" s="684">
        <v>8.2760224009515906E-3</v>
      </c>
      <c r="R157" s="684">
        <v>0.27251145845007901</v>
      </c>
      <c r="S157" s="680">
        <v>0</v>
      </c>
      <c r="T157" s="680">
        <v>0</v>
      </c>
      <c r="U157" s="680">
        <v>0</v>
      </c>
      <c r="V157" s="680">
        <v>0</v>
      </c>
      <c r="W157" s="680">
        <v>0</v>
      </c>
      <c r="X157" s="680">
        <v>0</v>
      </c>
      <c r="Y157" s="680">
        <v>0</v>
      </c>
      <c r="Z157" s="680">
        <v>0</v>
      </c>
      <c r="AA157" s="680">
        <v>0</v>
      </c>
      <c r="AB157" s="680">
        <v>0.83</v>
      </c>
      <c r="AC157" s="680">
        <v>0.83</v>
      </c>
      <c r="AD157" s="680">
        <v>0.83</v>
      </c>
      <c r="AE157" s="680">
        <v>0.83</v>
      </c>
      <c r="AF157" s="680">
        <v>0.83</v>
      </c>
      <c r="AG157" s="680">
        <v>0.83</v>
      </c>
      <c r="AH157" s="680">
        <v>0.83</v>
      </c>
      <c r="AI157" s="680">
        <v>0.83</v>
      </c>
      <c r="AJ157" s="680">
        <v>0.83</v>
      </c>
      <c r="AK157" s="680">
        <v>0.83</v>
      </c>
      <c r="AL157" s="680">
        <v>0.83</v>
      </c>
      <c r="AM157" s="680">
        <v>0.83</v>
      </c>
      <c r="AN157" s="680">
        <v>0.83</v>
      </c>
      <c r="AO157" s="680">
        <v>0.83</v>
      </c>
      <c r="AP157" s="680">
        <v>0.83</v>
      </c>
      <c r="AQ157" s="680">
        <v>0.83</v>
      </c>
      <c r="AR157" s="680">
        <v>0.83</v>
      </c>
      <c r="AS157" s="680">
        <v>0.83</v>
      </c>
      <c r="AT157" s="680">
        <v>0.83</v>
      </c>
      <c r="AU157" s="680">
        <v>0.83</v>
      </c>
      <c r="AV157" s="680">
        <v>0.83</v>
      </c>
      <c r="AW157" s="680"/>
      <c r="AX157" s="680">
        <v>0</v>
      </c>
      <c r="AY157" s="680">
        <v>0</v>
      </c>
      <c r="AZ157" s="680">
        <v>0</v>
      </c>
      <c r="BA157" s="680">
        <v>0</v>
      </c>
      <c r="BB157" s="680">
        <v>0</v>
      </c>
      <c r="BC157" s="680">
        <v>0</v>
      </c>
      <c r="BD157" s="680">
        <v>0</v>
      </c>
      <c r="BE157" s="680">
        <v>0</v>
      </c>
      <c r="BF157" s="680">
        <v>0</v>
      </c>
      <c r="BG157" s="680">
        <v>0.83</v>
      </c>
      <c r="BH157" s="680">
        <v>0.83</v>
      </c>
      <c r="BI157" s="680">
        <v>0.83</v>
      </c>
      <c r="BJ157" s="680">
        <v>0.83</v>
      </c>
      <c r="BK157" s="680">
        <v>0.83</v>
      </c>
      <c r="BL157" s="680">
        <v>0.83</v>
      </c>
      <c r="BM157" s="680">
        <v>0.83</v>
      </c>
      <c r="BN157" s="680">
        <v>0.83</v>
      </c>
      <c r="BO157" s="680">
        <v>0.83</v>
      </c>
      <c r="BP157" s="680">
        <v>0.83</v>
      </c>
      <c r="BQ157" s="680">
        <v>0.83</v>
      </c>
      <c r="BR157" s="680">
        <v>0.83</v>
      </c>
      <c r="BS157" s="680">
        <v>0.83</v>
      </c>
      <c r="BT157" s="680">
        <v>0.83</v>
      </c>
      <c r="BU157" s="680">
        <v>0.83</v>
      </c>
      <c r="BV157" s="680">
        <v>0.83</v>
      </c>
      <c r="BW157" s="680">
        <v>0.83</v>
      </c>
      <c r="BX157" s="680">
        <v>0.83</v>
      </c>
      <c r="BY157" s="680">
        <v>0.83</v>
      </c>
      <c r="BZ157" s="680">
        <v>0.83</v>
      </c>
      <c r="CA157" s="680">
        <v>0.83</v>
      </c>
      <c r="CB157" s="680"/>
      <c r="CC157" s="680">
        <v>0</v>
      </c>
      <c r="CD157" s="680">
        <v>0</v>
      </c>
      <c r="CE157" s="680">
        <v>0</v>
      </c>
      <c r="CF157" s="680">
        <v>0</v>
      </c>
      <c r="CG157" s="680">
        <v>0</v>
      </c>
      <c r="CH157" s="680">
        <v>0</v>
      </c>
      <c r="CI157" s="680">
        <v>0</v>
      </c>
      <c r="CJ157" s="680">
        <v>0</v>
      </c>
      <c r="CK157" s="680">
        <v>0</v>
      </c>
      <c r="CL157" s="680">
        <v>0.83</v>
      </c>
      <c r="CM157" s="680">
        <v>0.83</v>
      </c>
      <c r="CN157" s="680">
        <v>0.83</v>
      </c>
      <c r="CO157" s="680">
        <v>0.83</v>
      </c>
      <c r="CP157" s="680">
        <v>0.83</v>
      </c>
      <c r="CQ157" s="680">
        <v>0.83</v>
      </c>
      <c r="CR157" s="680">
        <v>0.83</v>
      </c>
      <c r="CS157" s="680">
        <v>0.83</v>
      </c>
      <c r="CT157" s="680">
        <v>0.83</v>
      </c>
      <c r="CU157" s="680">
        <v>0.83</v>
      </c>
      <c r="CV157" s="680">
        <v>0.83</v>
      </c>
      <c r="CW157" s="680">
        <v>0.83</v>
      </c>
      <c r="CX157" s="680">
        <v>0.83</v>
      </c>
      <c r="CY157" s="680">
        <v>0.83</v>
      </c>
      <c r="CZ157" s="680">
        <v>0.83</v>
      </c>
      <c r="DA157" s="680">
        <v>0.83</v>
      </c>
      <c r="DB157" s="680">
        <v>0.83</v>
      </c>
      <c r="DC157" s="680">
        <v>0.83</v>
      </c>
      <c r="DD157" s="680">
        <v>0.83</v>
      </c>
      <c r="DE157" s="680">
        <v>0.83</v>
      </c>
      <c r="DF157" s="680">
        <v>0.83</v>
      </c>
      <c r="DG157" s="680"/>
      <c r="DH157" s="679">
        <v>0</v>
      </c>
      <c r="DI157" s="679">
        <v>0</v>
      </c>
      <c r="DJ157" s="679">
        <v>0</v>
      </c>
      <c r="DK157" s="679">
        <v>0</v>
      </c>
      <c r="DL157" s="679">
        <v>0</v>
      </c>
      <c r="DM157" s="679">
        <v>0</v>
      </c>
      <c r="DN157" s="679">
        <v>0</v>
      </c>
      <c r="DO157" s="679">
        <v>0</v>
      </c>
      <c r="DP157" s="679">
        <v>0</v>
      </c>
      <c r="DQ157" s="679">
        <v>183326066.02721685</v>
      </c>
      <c r="DR157" s="679">
        <v>183326066.02721685</v>
      </c>
      <c r="DS157" s="679">
        <v>183326066.02721685</v>
      </c>
      <c r="DT157" s="679">
        <v>183326066.02721685</v>
      </c>
      <c r="DU157" s="679">
        <v>183326066.02721685</v>
      </c>
      <c r="DV157" s="679">
        <v>183326066.02721685</v>
      </c>
      <c r="DW157" s="679">
        <v>183326066.02721685</v>
      </c>
      <c r="DX157" s="679">
        <v>183326066.027217</v>
      </c>
      <c r="DY157" s="679">
        <v>183326066.027217</v>
      </c>
      <c r="DZ157" s="679">
        <v>183326066.027217</v>
      </c>
      <c r="EA157" s="679">
        <v>183326066.027217</v>
      </c>
      <c r="EB157" s="679">
        <v>183326066.027217</v>
      </c>
      <c r="EC157" s="679">
        <v>183326066.027217</v>
      </c>
      <c r="ED157" s="679">
        <v>183326066.027217</v>
      </c>
      <c r="EE157" s="679">
        <v>183326066.027217</v>
      </c>
      <c r="EF157" s="679">
        <v>183326066.027217</v>
      </c>
      <c r="EG157" s="679">
        <v>183326066.027217</v>
      </c>
      <c r="EH157" s="679">
        <v>183326066.027217</v>
      </c>
      <c r="EI157" s="679">
        <v>183326066.027217</v>
      </c>
      <c r="EJ157" s="679">
        <v>183326066.027217</v>
      </c>
      <c r="EK157" s="679">
        <v>183326066.027217</v>
      </c>
      <c r="EL157" s="680"/>
      <c r="EM157" s="679">
        <v>0</v>
      </c>
      <c r="EN157" s="679">
        <v>0</v>
      </c>
      <c r="EO157" s="679">
        <v>0</v>
      </c>
      <c r="EP157" s="679">
        <v>0</v>
      </c>
      <c r="EQ157" s="679">
        <v>0</v>
      </c>
      <c r="ER157" s="679">
        <v>0</v>
      </c>
      <c r="ES157" s="679">
        <v>0</v>
      </c>
      <c r="ET157" s="679">
        <v>0</v>
      </c>
      <c r="EU157" s="679">
        <v>0</v>
      </c>
      <c r="EV157" s="679">
        <v>0</v>
      </c>
      <c r="EW157" s="679">
        <v>0</v>
      </c>
      <c r="EX157" s="679">
        <v>0</v>
      </c>
      <c r="EY157" s="679">
        <v>0</v>
      </c>
      <c r="EZ157" s="679">
        <v>0</v>
      </c>
      <c r="FA157" s="679">
        <v>0</v>
      </c>
      <c r="FB157" s="679">
        <v>0</v>
      </c>
      <c r="FC157" s="679">
        <v>0</v>
      </c>
      <c r="FD157" s="679">
        <v>0</v>
      </c>
      <c r="FE157" s="679">
        <v>0</v>
      </c>
      <c r="FF157" s="679">
        <v>0</v>
      </c>
      <c r="FG157" s="679">
        <v>0</v>
      </c>
      <c r="FH157" s="679">
        <v>0</v>
      </c>
      <c r="FI157" s="679">
        <v>0</v>
      </c>
      <c r="FJ157" s="679">
        <v>0</v>
      </c>
      <c r="FK157" s="679">
        <v>0</v>
      </c>
      <c r="FL157" s="679">
        <v>0</v>
      </c>
      <c r="FM157" s="679">
        <v>0</v>
      </c>
      <c r="FN157" s="679">
        <v>0</v>
      </c>
      <c r="FO157" s="679">
        <v>0</v>
      </c>
      <c r="FP157" s="679">
        <v>0</v>
      </c>
    </row>
    <row r="158" spans="1:172" x14ac:dyDescent="0.2">
      <c r="A158" s="678">
        <v>155</v>
      </c>
      <c r="B158" s="678" t="s">
        <v>534</v>
      </c>
      <c r="C158" s="678" t="s">
        <v>535</v>
      </c>
      <c r="D158" s="686">
        <v>42125</v>
      </c>
      <c r="E158" s="678">
        <v>0</v>
      </c>
      <c r="F158" s="678">
        <v>15</v>
      </c>
      <c r="G158" s="685">
        <v>0.97749329314357136</v>
      </c>
      <c r="H158" s="684">
        <v>2.5517375141326042E-4</v>
      </c>
      <c r="I158" s="678">
        <v>5.5093092972935661E-3</v>
      </c>
      <c r="J158" s="678">
        <v>1</v>
      </c>
      <c r="K158" s="678">
        <v>1</v>
      </c>
      <c r="L158" s="683">
        <v>0</v>
      </c>
      <c r="M158" s="678">
        <v>12</v>
      </c>
      <c r="N158" s="678">
        <v>2005</v>
      </c>
      <c r="O158" s="682">
        <v>0.82867732123695381</v>
      </c>
      <c r="P158" s="680">
        <v>0.48635307337964795</v>
      </c>
      <c r="Q158" s="684">
        <v>2.5913944479205701E-2</v>
      </c>
      <c r="R158" s="684">
        <v>0.25775916622200501</v>
      </c>
      <c r="S158" s="680">
        <v>0</v>
      </c>
      <c r="T158" s="680">
        <v>0</v>
      </c>
      <c r="U158" s="680">
        <v>0</v>
      </c>
      <c r="V158" s="680">
        <v>0</v>
      </c>
      <c r="W158" s="680">
        <v>0</v>
      </c>
      <c r="X158" s="680">
        <v>0</v>
      </c>
      <c r="Y158" s="680">
        <v>0</v>
      </c>
      <c r="Z158" s="680">
        <v>0</v>
      </c>
      <c r="AA158" s="680">
        <v>0</v>
      </c>
      <c r="AB158" s="680">
        <v>0.83</v>
      </c>
      <c r="AC158" s="680">
        <v>0.83</v>
      </c>
      <c r="AD158" s="680">
        <v>0.83</v>
      </c>
      <c r="AE158" s="680">
        <v>0.83</v>
      </c>
      <c r="AF158" s="680">
        <v>0.83</v>
      </c>
      <c r="AG158" s="680">
        <v>0.83</v>
      </c>
      <c r="AH158" s="680">
        <v>0.83</v>
      </c>
      <c r="AI158" s="680">
        <v>0.83</v>
      </c>
      <c r="AJ158" s="680">
        <v>0.83</v>
      </c>
      <c r="AK158" s="680">
        <v>0.83</v>
      </c>
      <c r="AL158" s="680">
        <v>0.83</v>
      </c>
      <c r="AM158" s="680">
        <v>0.83</v>
      </c>
      <c r="AN158" s="680">
        <v>0.83</v>
      </c>
      <c r="AO158" s="680">
        <v>0.83</v>
      </c>
      <c r="AP158" s="680">
        <v>0.83</v>
      </c>
      <c r="AQ158" s="680">
        <v>0.83</v>
      </c>
      <c r="AR158" s="680">
        <v>0.83</v>
      </c>
      <c r="AS158" s="680">
        <v>0.83</v>
      </c>
      <c r="AT158" s="680">
        <v>0.83</v>
      </c>
      <c r="AU158" s="680">
        <v>0.83</v>
      </c>
      <c r="AV158" s="680">
        <v>0.83</v>
      </c>
      <c r="AW158" s="680"/>
      <c r="AX158" s="680">
        <v>0</v>
      </c>
      <c r="AY158" s="680">
        <v>0</v>
      </c>
      <c r="AZ158" s="680">
        <v>0</v>
      </c>
      <c r="BA158" s="680">
        <v>0</v>
      </c>
      <c r="BB158" s="680">
        <v>0</v>
      </c>
      <c r="BC158" s="680">
        <v>0</v>
      </c>
      <c r="BD158" s="680">
        <v>0</v>
      </c>
      <c r="BE158" s="680">
        <v>0</v>
      </c>
      <c r="BF158" s="680">
        <v>0</v>
      </c>
      <c r="BG158" s="680">
        <v>0.83</v>
      </c>
      <c r="BH158" s="680">
        <v>0.83</v>
      </c>
      <c r="BI158" s="680">
        <v>0.83</v>
      </c>
      <c r="BJ158" s="680">
        <v>0.83</v>
      </c>
      <c r="BK158" s="680">
        <v>0.83</v>
      </c>
      <c r="BL158" s="680">
        <v>0.83</v>
      </c>
      <c r="BM158" s="680">
        <v>0.83</v>
      </c>
      <c r="BN158" s="680">
        <v>0.83</v>
      </c>
      <c r="BO158" s="680">
        <v>0.83</v>
      </c>
      <c r="BP158" s="680">
        <v>0.83</v>
      </c>
      <c r="BQ158" s="680">
        <v>0.83</v>
      </c>
      <c r="BR158" s="680">
        <v>0.83</v>
      </c>
      <c r="BS158" s="680">
        <v>0.83</v>
      </c>
      <c r="BT158" s="680">
        <v>0.83</v>
      </c>
      <c r="BU158" s="680">
        <v>0.83</v>
      </c>
      <c r="BV158" s="680">
        <v>0.83</v>
      </c>
      <c r="BW158" s="680">
        <v>0.83</v>
      </c>
      <c r="BX158" s="680">
        <v>0.83</v>
      </c>
      <c r="BY158" s="680">
        <v>0.83</v>
      </c>
      <c r="BZ158" s="680">
        <v>0.83</v>
      </c>
      <c r="CA158" s="680">
        <v>0.83</v>
      </c>
      <c r="CB158" s="680"/>
      <c r="CC158" s="680">
        <v>0</v>
      </c>
      <c r="CD158" s="680">
        <v>0</v>
      </c>
      <c r="CE158" s="680">
        <v>0</v>
      </c>
      <c r="CF158" s="680">
        <v>0</v>
      </c>
      <c r="CG158" s="680">
        <v>0</v>
      </c>
      <c r="CH158" s="680">
        <v>0</v>
      </c>
      <c r="CI158" s="680">
        <v>0</v>
      </c>
      <c r="CJ158" s="680">
        <v>0</v>
      </c>
      <c r="CK158" s="680">
        <v>0</v>
      </c>
      <c r="CL158" s="680">
        <v>0.83</v>
      </c>
      <c r="CM158" s="680">
        <v>0.83</v>
      </c>
      <c r="CN158" s="680">
        <v>0.83</v>
      </c>
      <c r="CO158" s="680">
        <v>0.83</v>
      </c>
      <c r="CP158" s="680">
        <v>0.83</v>
      </c>
      <c r="CQ158" s="680">
        <v>0.83</v>
      </c>
      <c r="CR158" s="680">
        <v>0.83</v>
      </c>
      <c r="CS158" s="680">
        <v>0.83</v>
      </c>
      <c r="CT158" s="680">
        <v>0.83</v>
      </c>
      <c r="CU158" s="680">
        <v>0.83</v>
      </c>
      <c r="CV158" s="680">
        <v>0.83</v>
      </c>
      <c r="CW158" s="680">
        <v>0.83</v>
      </c>
      <c r="CX158" s="680">
        <v>0.83</v>
      </c>
      <c r="CY158" s="680">
        <v>0.83</v>
      </c>
      <c r="CZ158" s="680">
        <v>0.83</v>
      </c>
      <c r="DA158" s="680">
        <v>0.83</v>
      </c>
      <c r="DB158" s="680">
        <v>0.83</v>
      </c>
      <c r="DC158" s="680">
        <v>0.83</v>
      </c>
      <c r="DD158" s="680">
        <v>0.83</v>
      </c>
      <c r="DE158" s="680">
        <v>0.83</v>
      </c>
      <c r="DF158" s="680">
        <v>0.83</v>
      </c>
      <c r="DG158" s="680"/>
      <c r="DH158" s="679">
        <v>0</v>
      </c>
      <c r="DI158" s="679">
        <v>0</v>
      </c>
      <c r="DJ158" s="679">
        <v>0</v>
      </c>
      <c r="DK158" s="679">
        <v>0</v>
      </c>
      <c r="DL158" s="679">
        <v>0</v>
      </c>
      <c r="DM158" s="679">
        <v>0</v>
      </c>
      <c r="DN158" s="679">
        <v>0</v>
      </c>
      <c r="DO158" s="679">
        <v>0</v>
      </c>
      <c r="DP158" s="679">
        <v>0</v>
      </c>
      <c r="DQ158" s="679">
        <v>183326066.02721685</v>
      </c>
      <c r="DR158" s="679">
        <v>183326066.02721685</v>
      </c>
      <c r="DS158" s="679">
        <v>183326066.02721685</v>
      </c>
      <c r="DT158" s="679">
        <v>183326066.02721685</v>
      </c>
      <c r="DU158" s="679">
        <v>183326066.02721685</v>
      </c>
      <c r="DV158" s="679">
        <v>183326066.02721685</v>
      </c>
      <c r="DW158" s="679">
        <v>183326066.02721685</v>
      </c>
      <c r="DX158" s="679">
        <v>183326066.027217</v>
      </c>
      <c r="DY158" s="679">
        <v>183326066.027217</v>
      </c>
      <c r="DZ158" s="679">
        <v>183326066.027217</v>
      </c>
      <c r="EA158" s="679">
        <v>183326066.027217</v>
      </c>
      <c r="EB158" s="679">
        <v>183326066.027217</v>
      </c>
      <c r="EC158" s="679">
        <v>183326066.027217</v>
      </c>
      <c r="ED158" s="679">
        <v>183326066.027217</v>
      </c>
      <c r="EE158" s="679">
        <v>183326066.027217</v>
      </c>
      <c r="EF158" s="679">
        <v>183326066.027217</v>
      </c>
      <c r="EG158" s="679">
        <v>183326066.027217</v>
      </c>
      <c r="EH158" s="679">
        <v>183326066.027217</v>
      </c>
      <c r="EI158" s="679">
        <v>183326066.027217</v>
      </c>
      <c r="EJ158" s="679">
        <v>183326066.027217</v>
      </c>
      <c r="EK158" s="679">
        <v>183326066.027217</v>
      </c>
      <c r="EL158" s="680"/>
      <c r="EM158" s="679">
        <v>0</v>
      </c>
      <c r="EN158" s="679">
        <v>0</v>
      </c>
      <c r="EO158" s="679">
        <v>0</v>
      </c>
      <c r="EP158" s="679">
        <v>0</v>
      </c>
      <c r="EQ158" s="679">
        <v>0</v>
      </c>
      <c r="ER158" s="679">
        <v>0</v>
      </c>
      <c r="ES158" s="679">
        <v>0</v>
      </c>
      <c r="ET158" s="679">
        <v>0</v>
      </c>
      <c r="EU158" s="679">
        <v>0</v>
      </c>
      <c r="EV158" s="679">
        <v>0</v>
      </c>
      <c r="EW158" s="679">
        <v>0</v>
      </c>
      <c r="EX158" s="679">
        <v>0</v>
      </c>
      <c r="EY158" s="679">
        <v>0</v>
      </c>
      <c r="EZ158" s="679">
        <v>0</v>
      </c>
      <c r="FA158" s="679">
        <v>0</v>
      </c>
      <c r="FB158" s="679">
        <v>0</v>
      </c>
      <c r="FC158" s="679">
        <v>0</v>
      </c>
      <c r="FD158" s="679">
        <v>0</v>
      </c>
      <c r="FE158" s="679">
        <v>0</v>
      </c>
      <c r="FF158" s="679">
        <v>0</v>
      </c>
      <c r="FG158" s="679">
        <v>0</v>
      </c>
      <c r="FH158" s="679">
        <v>0</v>
      </c>
      <c r="FI158" s="679">
        <v>0</v>
      </c>
      <c r="FJ158" s="679">
        <v>0</v>
      </c>
      <c r="FK158" s="679">
        <v>0</v>
      </c>
      <c r="FL158" s="679">
        <v>0</v>
      </c>
      <c r="FM158" s="679">
        <v>0</v>
      </c>
      <c r="FN158" s="679">
        <v>0</v>
      </c>
      <c r="FO158" s="679">
        <v>0</v>
      </c>
      <c r="FP158" s="679">
        <v>0</v>
      </c>
    </row>
    <row r="159" spans="1:172" x14ac:dyDescent="0.2">
      <c r="A159" s="678">
        <v>156</v>
      </c>
      <c r="B159" s="678" t="s">
        <v>536</v>
      </c>
      <c r="C159" s="678" t="s">
        <v>537</v>
      </c>
      <c r="D159" s="686">
        <v>42005</v>
      </c>
      <c r="E159" s="678">
        <v>0</v>
      </c>
      <c r="F159" s="678">
        <v>15</v>
      </c>
      <c r="G159" s="685">
        <v>100.6286654571537</v>
      </c>
      <c r="H159" s="684">
        <v>0</v>
      </c>
      <c r="I159" s="678">
        <v>0</v>
      </c>
      <c r="J159" s="678">
        <v>1.04</v>
      </c>
      <c r="K159" s="678">
        <v>1.32</v>
      </c>
      <c r="L159" s="683">
        <v>-2.0666666666666667E-2</v>
      </c>
      <c r="M159" s="678">
        <v>12</v>
      </c>
      <c r="N159" s="678">
        <v>2005</v>
      </c>
      <c r="O159" s="682">
        <v>0.8</v>
      </c>
      <c r="P159" s="680">
        <v>0.3</v>
      </c>
      <c r="Q159" s="684">
        <v>1.8010000000000002E-2</v>
      </c>
      <c r="R159" s="684">
        <v>0.35593999999999998</v>
      </c>
      <c r="S159" s="680">
        <v>0</v>
      </c>
      <c r="T159" s="680">
        <v>0</v>
      </c>
      <c r="U159" s="680">
        <v>0</v>
      </c>
      <c r="V159" s="680">
        <v>0</v>
      </c>
      <c r="W159" s="680">
        <v>0</v>
      </c>
      <c r="X159" s="680">
        <v>0</v>
      </c>
      <c r="Y159" s="680">
        <v>0</v>
      </c>
      <c r="Z159" s="680">
        <v>0</v>
      </c>
      <c r="AA159" s="680">
        <v>0</v>
      </c>
      <c r="AB159" s="680">
        <v>0.83</v>
      </c>
      <c r="AC159" s="680">
        <v>0.83</v>
      </c>
      <c r="AD159" s="680">
        <v>0.83</v>
      </c>
      <c r="AE159" s="680">
        <v>0.83</v>
      </c>
      <c r="AF159" s="680">
        <v>0.83</v>
      </c>
      <c r="AG159" s="680">
        <v>0.83</v>
      </c>
      <c r="AH159" s="680">
        <v>0.83</v>
      </c>
      <c r="AI159" s="680">
        <v>0.83</v>
      </c>
      <c r="AJ159" s="680">
        <v>0.83</v>
      </c>
      <c r="AK159" s="680">
        <v>0.83</v>
      </c>
      <c r="AL159" s="680">
        <v>0.83</v>
      </c>
      <c r="AM159" s="680">
        <v>0.83</v>
      </c>
      <c r="AN159" s="680">
        <v>0.83</v>
      </c>
      <c r="AO159" s="680">
        <v>0.83</v>
      </c>
      <c r="AP159" s="680">
        <v>0.83</v>
      </c>
      <c r="AQ159" s="680">
        <v>0.83</v>
      </c>
      <c r="AR159" s="680">
        <v>0.83</v>
      </c>
      <c r="AS159" s="680">
        <v>0.83</v>
      </c>
      <c r="AT159" s="680">
        <v>0.83</v>
      </c>
      <c r="AU159" s="680">
        <v>0.83</v>
      </c>
      <c r="AV159" s="680">
        <v>0.83</v>
      </c>
      <c r="AW159" s="680"/>
      <c r="AX159" s="680">
        <v>0</v>
      </c>
      <c r="AY159" s="680">
        <v>0</v>
      </c>
      <c r="AZ159" s="680">
        <v>0</v>
      </c>
      <c r="BA159" s="680">
        <v>0</v>
      </c>
      <c r="BB159" s="680">
        <v>0</v>
      </c>
      <c r="BC159" s="680">
        <v>0</v>
      </c>
      <c r="BD159" s="680">
        <v>0</v>
      </c>
      <c r="BE159" s="680">
        <v>0</v>
      </c>
      <c r="BF159" s="680">
        <v>0</v>
      </c>
      <c r="BG159" s="680">
        <v>0.83</v>
      </c>
      <c r="BH159" s="680">
        <v>0.83</v>
      </c>
      <c r="BI159" s="680">
        <v>0.83</v>
      </c>
      <c r="BJ159" s="680">
        <v>0.83</v>
      </c>
      <c r="BK159" s="680">
        <v>0.83</v>
      </c>
      <c r="BL159" s="680">
        <v>0.83</v>
      </c>
      <c r="BM159" s="680">
        <v>0.83</v>
      </c>
      <c r="BN159" s="680">
        <v>0.83</v>
      </c>
      <c r="BO159" s="680">
        <v>0.83</v>
      </c>
      <c r="BP159" s="680">
        <v>0.83</v>
      </c>
      <c r="BQ159" s="680">
        <v>0.83</v>
      </c>
      <c r="BR159" s="680">
        <v>0.83</v>
      </c>
      <c r="BS159" s="680">
        <v>0.83</v>
      </c>
      <c r="BT159" s="680">
        <v>0.83</v>
      </c>
      <c r="BU159" s="680">
        <v>0.83</v>
      </c>
      <c r="BV159" s="680">
        <v>0.83</v>
      </c>
      <c r="BW159" s="680">
        <v>0.83</v>
      </c>
      <c r="BX159" s="680">
        <v>0.83</v>
      </c>
      <c r="BY159" s="680">
        <v>0.83</v>
      </c>
      <c r="BZ159" s="680">
        <v>0.83</v>
      </c>
      <c r="CA159" s="680">
        <v>0.83</v>
      </c>
      <c r="CB159" s="680"/>
      <c r="CC159" s="680">
        <v>0</v>
      </c>
      <c r="CD159" s="680">
        <v>0</v>
      </c>
      <c r="CE159" s="680">
        <v>0</v>
      </c>
      <c r="CF159" s="680">
        <v>0</v>
      </c>
      <c r="CG159" s="680">
        <v>0</v>
      </c>
      <c r="CH159" s="680">
        <v>0</v>
      </c>
      <c r="CI159" s="680">
        <v>0</v>
      </c>
      <c r="CJ159" s="680">
        <v>0</v>
      </c>
      <c r="CK159" s="680">
        <v>0</v>
      </c>
      <c r="CL159" s="680">
        <v>0.83</v>
      </c>
      <c r="CM159" s="680">
        <v>0.83</v>
      </c>
      <c r="CN159" s="680">
        <v>0.83</v>
      </c>
      <c r="CO159" s="680">
        <v>0.83</v>
      </c>
      <c r="CP159" s="680">
        <v>0.83</v>
      </c>
      <c r="CQ159" s="680">
        <v>0.83</v>
      </c>
      <c r="CR159" s="680">
        <v>0.83</v>
      </c>
      <c r="CS159" s="680">
        <v>0.83</v>
      </c>
      <c r="CT159" s="680">
        <v>0.83</v>
      </c>
      <c r="CU159" s="680">
        <v>0.83</v>
      </c>
      <c r="CV159" s="680">
        <v>0.83</v>
      </c>
      <c r="CW159" s="680">
        <v>0.83</v>
      </c>
      <c r="CX159" s="680">
        <v>0.83</v>
      </c>
      <c r="CY159" s="680">
        <v>0.83</v>
      </c>
      <c r="CZ159" s="680">
        <v>0.83</v>
      </c>
      <c r="DA159" s="680">
        <v>0.83</v>
      </c>
      <c r="DB159" s="680">
        <v>0.83</v>
      </c>
      <c r="DC159" s="680">
        <v>0.83</v>
      </c>
      <c r="DD159" s="680">
        <v>0.83</v>
      </c>
      <c r="DE159" s="680">
        <v>0.83</v>
      </c>
      <c r="DF159" s="680">
        <v>0.83</v>
      </c>
      <c r="DG159" s="680"/>
      <c r="DH159" s="679">
        <v>0</v>
      </c>
      <c r="DI159" s="679">
        <v>0</v>
      </c>
      <c r="DJ159" s="679">
        <v>0</v>
      </c>
      <c r="DK159" s="679">
        <v>0</v>
      </c>
      <c r="DL159" s="679">
        <v>0</v>
      </c>
      <c r="DM159" s="679">
        <v>0</v>
      </c>
      <c r="DN159" s="679">
        <v>0</v>
      </c>
      <c r="DO159" s="679">
        <v>0</v>
      </c>
      <c r="DP159" s="679">
        <v>0</v>
      </c>
      <c r="DQ159" s="679">
        <v>22796</v>
      </c>
      <c r="DR159" s="679">
        <v>22796</v>
      </c>
      <c r="DS159" s="679">
        <v>22796</v>
      </c>
      <c r="DT159" s="679">
        <v>22796</v>
      </c>
      <c r="DU159" s="679">
        <v>22796</v>
      </c>
      <c r="DV159" s="679">
        <v>22796</v>
      </c>
      <c r="DW159" s="679">
        <v>22796</v>
      </c>
      <c r="DX159" s="679">
        <v>22796</v>
      </c>
      <c r="DY159" s="679">
        <v>22796</v>
      </c>
      <c r="DZ159" s="679">
        <v>22796</v>
      </c>
      <c r="EA159" s="679">
        <v>22796</v>
      </c>
      <c r="EB159" s="679">
        <v>22796</v>
      </c>
      <c r="EC159" s="679">
        <v>22796</v>
      </c>
      <c r="ED159" s="679">
        <v>22796</v>
      </c>
      <c r="EE159" s="679">
        <v>22796</v>
      </c>
      <c r="EF159" s="679">
        <v>22796</v>
      </c>
      <c r="EG159" s="679">
        <v>22796</v>
      </c>
      <c r="EH159" s="679">
        <v>22796</v>
      </c>
      <c r="EI159" s="679">
        <v>22796</v>
      </c>
      <c r="EJ159" s="679">
        <v>22796</v>
      </c>
      <c r="EK159" s="679">
        <v>22796</v>
      </c>
      <c r="EL159" s="680"/>
      <c r="EM159" s="679">
        <v>0</v>
      </c>
      <c r="EN159" s="679">
        <v>0</v>
      </c>
      <c r="EO159" s="679">
        <v>0</v>
      </c>
      <c r="EP159" s="679">
        <v>0</v>
      </c>
      <c r="EQ159" s="679">
        <v>0</v>
      </c>
      <c r="ER159" s="679">
        <v>0</v>
      </c>
      <c r="ES159" s="679">
        <v>0</v>
      </c>
      <c r="ET159" s="679">
        <v>0</v>
      </c>
      <c r="EU159" s="679">
        <v>0</v>
      </c>
      <c r="EV159" s="679">
        <v>0</v>
      </c>
      <c r="EW159" s="679">
        <v>0</v>
      </c>
      <c r="EX159" s="679">
        <v>0</v>
      </c>
      <c r="EY159" s="679">
        <v>0</v>
      </c>
      <c r="EZ159" s="679">
        <v>0</v>
      </c>
      <c r="FA159" s="679">
        <v>0</v>
      </c>
      <c r="FB159" s="679">
        <v>0</v>
      </c>
      <c r="FC159" s="679">
        <v>0</v>
      </c>
      <c r="FD159" s="679">
        <v>0</v>
      </c>
      <c r="FE159" s="679">
        <v>0</v>
      </c>
      <c r="FF159" s="679">
        <v>0</v>
      </c>
      <c r="FG159" s="679">
        <v>0</v>
      </c>
      <c r="FH159" s="679">
        <v>0</v>
      </c>
      <c r="FI159" s="679">
        <v>0</v>
      </c>
      <c r="FJ159" s="679">
        <v>0</v>
      </c>
      <c r="FK159" s="679">
        <v>0</v>
      </c>
      <c r="FL159" s="679">
        <v>0</v>
      </c>
      <c r="FM159" s="679">
        <v>0</v>
      </c>
      <c r="FN159" s="679">
        <v>0</v>
      </c>
      <c r="FO159" s="679">
        <v>0</v>
      </c>
      <c r="FP159" s="679">
        <v>0</v>
      </c>
    </row>
    <row r="160" spans="1:172" x14ac:dyDescent="0.2">
      <c r="A160" s="678">
        <v>157</v>
      </c>
      <c r="B160" s="678" t="s">
        <v>538</v>
      </c>
      <c r="C160" s="678" t="s">
        <v>539</v>
      </c>
      <c r="D160" s="686">
        <v>42005</v>
      </c>
      <c r="E160" s="678">
        <v>0</v>
      </c>
      <c r="F160" s="678">
        <v>30</v>
      </c>
      <c r="G160" s="685">
        <v>118.13847516982406</v>
      </c>
      <c r="H160" s="684">
        <v>0.13079616893801949</v>
      </c>
      <c r="I160" s="678">
        <v>29.534618792456016</v>
      </c>
      <c r="J160" s="678">
        <v>1</v>
      </c>
      <c r="K160" s="678">
        <v>1</v>
      </c>
      <c r="L160" s="683">
        <v>0</v>
      </c>
      <c r="M160" s="678">
        <v>12</v>
      </c>
      <c r="N160" s="678">
        <v>2005</v>
      </c>
      <c r="O160" s="682">
        <v>0.83</v>
      </c>
      <c r="P160" s="680">
        <v>0.3</v>
      </c>
      <c r="Q160" s="684">
        <v>1.8010000000000002E-2</v>
      </c>
      <c r="R160" s="684">
        <v>0.35593999999999998</v>
      </c>
      <c r="S160" s="680">
        <v>0</v>
      </c>
      <c r="T160" s="680">
        <v>0</v>
      </c>
      <c r="U160" s="680">
        <v>0</v>
      </c>
      <c r="V160" s="680">
        <v>0</v>
      </c>
      <c r="W160" s="680">
        <v>0</v>
      </c>
      <c r="X160" s="680">
        <v>0</v>
      </c>
      <c r="Y160" s="680">
        <v>0</v>
      </c>
      <c r="Z160" s="680">
        <v>0</v>
      </c>
      <c r="AA160" s="680">
        <v>0</v>
      </c>
      <c r="AB160" s="680">
        <v>0.83</v>
      </c>
      <c r="AC160" s="680">
        <v>0.83</v>
      </c>
      <c r="AD160" s="680">
        <v>0.83</v>
      </c>
      <c r="AE160" s="680">
        <v>0.83</v>
      </c>
      <c r="AF160" s="680">
        <v>0.83</v>
      </c>
      <c r="AG160" s="680">
        <v>0.83</v>
      </c>
      <c r="AH160" s="680">
        <v>0.83</v>
      </c>
      <c r="AI160" s="680">
        <v>0.83</v>
      </c>
      <c r="AJ160" s="680">
        <v>0.83</v>
      </c>
      <c r="AK160" s="680">
        <v>0.83</v>
      </c>
      <c r="AL160" s="680">
        <v>0.83</v>
      </c>
      <c r="AM160" s="680">
        <v>0.83</v>
      </c>
      <c r="AN160" s="680">
        <v>0.83</v>
      </c>
      <c r="AO160" s="680">
        <v>0.83</v>
      </c>
      <c r="AP160" s="680">
        <v>0.83</v>
      </c>
      <c r="AQ160" s="680">
        <v>0.83</v>
      </c>
      <c r="AR160" s="680">
        <v>0.83</v>
      </c>
      <c r="AS160" s="680">
        <v>0.83</v>
      </c>
      <c r="AT160" s="680">
        <v>0.83</v>
      </c>
      <c r="AU160" s="680">
        <v>0.83</v>
      </c>
      <c r="AV160" s="680">
        <v>0.83</v>
      </c>
      <c r="AW160" s="680"/>
      <c r="AX160" s="680">
        <v>0</v>
      </c>
      <c r="AY160" s="680">
        <v>0</v>
      </c>
      <c r="AZ160" s="680">
        <v>0</v>
      </c>
      <c r="BA160" s="680">
        <v>0</v>
      </c>
      <c r="BB160" s="680">
        <v>0</v>
      </c>
      <c r="BC160" s="680">
        <v>0</v>
      </c>
      <c r="BD160" s="680">
        <v>0</v>
      </c>
      <c r="BE160" s="680">
        <v>0</v>
      </c>
      <c r="BF160" s="680">
        <v>0</v>
      </c>
      <c r="BG160" s="680">
        <v>0.83</v>
      </c>
      <c r="BH160" s="680">
        <v>0.83</v>
      </c>
      <c r="BI160" s="680">
        <v>0.83</v>
      </c>
      <c r="BJ160" s="680">
        <v>0.83</v>
      </c>
      <c r="BK160" s="680">
        <v>0.83</v>
      </c>
      <c r="BL160" s="680">
        <v>0.83</v>
      </c>
      <c r="BM160" s="680">
        <v>0.83</v>
      </c>
      <c r="BN160" s="680">
        <v>0.83</v>
      </c>
      <c r="BO160" s="680">
        <v>0.83</v>
      </c>
      <c r="BP160" s="680">
        <v>0.83</v>
      </c>
      <c r="BQ160" s="680">
        <v>0.83</v>
      </c>
      <c r="BR160" s="680">
        <v>0.83</v>
      </c>
      <c r="BS160" s="680">
        <v>0.83</v>
      </c>
      <c r="BT160" s="680">
        <v>0.83</v>
      </c>
      <c r="BU160" s="680">
        <v>0.83</v>
      </c>
      <c r="BV160" s="680">
        <v>0.83</v>
      </c>
      <c r="BW160" s="680">
        <v>0.83</v>
      </c>
      <c r="BX160" s="680">
        <v>0.83</v>
      </c>
      <c r="BY160" s="680">
        <v>0.83</v>
      </c>
      <c r="BZ160" s="680">
        <v>0.83</v>
      </c>
      <c r="CA160" s="680">
        <v>0.83</v>
      </c>
      <c r="CB160" s="680"/>
      <c r="CC160" s="680">
        <v>0</v>
      </c>
      <c r="CD160" s="680">
        <v>0</v>
      </c>
      <c r="CE160" s="680">
        <v>0</v>
      </c>
      <c r="CF160" s="680">
        <v>0</v>
      </c>
      <c r="CG160" s="680">
        <v>0</v>
      </c>
      <c r="CH160" s="680">
        <v>0</v>
      </c>
      <c r="CI160" s="680">
        <v>0</v>
      </c>
      <c r="CJ160" s="680">
        <v>0</v>
      </c>
      <c r="CK160" s="680">
        <v>0</v>
      </c>
      <c r="CL160" s="680">
        <v>0.83</v>
      </c>
      <c r="CM160" s="680">
        <v>0.83</v>
      </c>
      <c r="CN160" s="680">
        <v>0.83</v>
      </c>
      <c r="CO160" s="680">
        <v>0.83</v>
      </c>
      <c r="CP160" s="680">
        <v>0.83</v>
      </c>
      <c r="CQ160" s="680">
        <v>0.83</v>
      </c>
      <c r="CR160" s="680">
        <v>0.83</v>
      </c>
      <c r="CS160" s="680">
        <v>0.83</v>
      </c>
      <c r="CT160" s="680">
        <v>0.83</v>
      </c>
      <c r="CU160" s="680">
        <v>0.83</v>
      </c>
      <c r="CV160" s="680">
        <v>0.83</v>
      </c>
      <c r="CW160" s="680">
        <v>0.83</v>
      </c>
      <c r="CX160" s="680">
        <v>0.83</v>
      </c>
      <c r="CY160" s="680">
        <v>0.83</v>
      </c>
      <c r="CZ160" s="680">
        <v>0.83</v>
      </c>
      <c r="DA160" s="680">
        <v>0.83</v>
      </c>
      <c r="DB160" s="680">
        <v>0.83</v>
      </c>
      <c r="DC160" s="680">
        <v>0.83</v>
      </c>
      <c r="DD160" s="680">
        <v>0.83</v>
      </c>
      <c r="DE160" s="680">
        <v>0.83</v>
      </c>
      <c r="DF160" s="680">
        <v>0.83</v>
      </c>
      <c r="DG160" s="680"/>
      <c r="DH160" s="679">
        <v>0</v>
      </c>
      <c r="DI160" s="679">
        <v>0</v>
      </c>
      <c r="DJ160" s="679">
        <v>0</v>
      </c>
      <c r="DK160" s="679">
        <v>0</v>
      </c>
      <c r="DL160" s="679">
        <v>0</v>
      </c>
      <c r="DM160" s="679">
        <v>0</v>
      </c>
      <c r="DN160" s="679">
        <v>0</v>
      </c>
      <c r="DO160" s="679">
        <v>0</v>
      </c>
      <c r="DP160" s="679">
        <v>0</v>
      </c>
      <c r="DQ160" s="679">
        <v>22796</v>
      </c>
      <c r="DR160" s="679">
        <v>22796</v>
      </c>
      <c r="DS160" s="679">
        <v>22796</v>
      </c>
      <c r="DT160" s="679">
        <v>22796</v>
      </c>
      <c r="DU160" s="679">
        <v>22796</v>
      </c>
      <c r="DV160" s="679">
        <v>22796</v>
      </c>
      <c r="DW160" s="679">
        <v>22796</v>
      </c>
      <c r="DX160" s="679">
        <v>22796</v>
      </c>
      <c r="DY160" s="679">
        <v>22796</v>
      </c>
      <c r="DZ160" s="679">
        <v>22796</v>
      </c>
      <c r="EA160" s="679">
        <v>22796</v>
      </c>
      <c r="EB160" s="679">
        <v>22796</v>
      </c>
      <c r="EC160" s="679">
        <v>22796</v>
      </c>
      <c r="ED160" s="679">
        <v>22796</v>
      </c>
      <c r="EE160" s="679">
        <v>22796</v>
      </c>
      <c r="EF160" s="679">
        <v>22796</v>
      </c>
      <c r="EG160" s="679">
        <v>22796</v>
      </c>
      <c r="EH160" s="679">
        <v>22796</v>
      </c>
      <c r="EI160" s="679">
        <v>22796</v>
      </c>
      <c r="EJ160" s="679">
        <v>22796</v>
      </c>
      <c r="EK160" s="679">
        <v>22796</v>
      </c>
      <c r="EL160" s="680"/>
      <c r="EM160" s="679">
        <v>0</v>
      </c>
      <c r="EN160" s="679">
        <v>0</v>
      </c>
      <c r="EO160" s="679">
        <v>0</v>
      </c>
      <c r="EP160" s="679">
        <v>0</v>
      </c>
      <c r="EQ160" s="679">
        <v>0</v>
      </c>
      <c r="ER160" s="679">
        <v>0</v>
      </c>
      <c r="ES160" s="679">
        <v>0</v>
      </c>
      <c r="ET160" s="679">
        <v>0</v>
      </c>
      <c r="EU160" s="679">
        <v>0</v>
      </c>
      <c r="EV160" s="679">
        <v>0</v>
      </c>
      <c r="EW160" s="679">
        <v>0</v>
      </c>
      <c r="EX160" s="679">
        <v>0</v>
      </c>
      <c r="EY160" s="679">
        <v>0</v>
      </c>
      <c r="EZ160" s="679">
        <v>0</v>
      </c>
      <c r="FA160" s="679">
        <v>0</v>
      </c>
      <c r="FB160" s="679">
        <v>0</v>
      </c>
      <c r="FC160" s="679">
        <v>0</v>
      </c>
      <c r="FD160" s="679">
        <v>0</v>
      </c>
      <c r="FE160" s="679">
        <v>0</v>
      </c>
      <c r="FF160" s="679">
        <v>0</v>
      </c>
      <c r="FG160" s="679">
        <v>0</v>
      </c>
      <c r="FH160" s="679">
        <v>0</v>
      </c>
      <c r="FI160" s="679">
        <v>0</v>
      </c>
      <c r="FJ160" s="679">
        <v>0</v>
      </c>
      <c r="FK160" s="679">
        <v>0</v>
      </c>
      <c r="FL160" s="679">
        <v>0</v>
      </c>
      <c r="FM160" s="679">
        <v>0</v>
      </c>
      <c r="FN160" s="679">
        <v>0</v>
      </c>
      <c r="FO160" s="679">
        <v>0</v>
      </c>
      <c r="FP160" s="679">
        <v>0</v>
      </c>
    </row>
    <row r="161" spans="1:172" x14ac:dyDescent="0.2">
      <c r="A161" s="678">
        <v>158</v>
      </c>
      <c r="B161" s="678" t="s">
        <v>540</v>
      </c>
      <c r="C161" s="678" t="s">
        <v>541</v>
      </c>
      <c r="D161" s="686">
        <v>42005</v>
      </c>
      <c r="E161" s="678">
        <v>0</v>
      </c>
      <c r="F161" s="678">
        <v>30</v>
      </c>
      <c r="G161" s="685">
        <v>639.21353529386943</v>
      </c>
      <c r="H161" s="684">
        <v>1.5273617146955825</v>
      </c>
      <c r="I161" s="678">
        <v>-14.767309396228008</v>
      </c>
      <c r="J161" s="678">
        <v>1</v>
      </c>
      <c r="K161" s="678">
        <v>1</v>
      </c>
      <c r="L161" s="683">
        <v>0</v>
      </c>
      <c r="M161" s="678">
        <v>12</v>
      </c>
      <c r="N161" s="678">
        <v>2005</v>
      </c>
      <c r="O161" s="682">
        <v>0.8</v>
      </c>
      <c r="P161" s="680">
        <v>0.73190801412595108</v>
      </c>
      <c r="Q161" s="684">
        <v>3.1553984265183702E-2</v>
      </c>
      <c r="R161" s="684">
        <v>0.27040212738328201</v>
      </c>
      <c r="S161" s="680">
        <v>0</v>
      </c>
      <c r="T161" s="680">
        <v>0</v>
      </c>
      <c r="U161" s="680">
        <v>0</v>
      </c>
      <c r="V161" s="680">
        <v>0</v>
      </c>
      <c r="W161" s="680">
        <v>0</v>
      </c>
      <c r="X161" s="680">
        <v>0</v>
      </c>
      <c r="Y161" s="680">
        <v>0</v>
      </c>
      <c r="Z161" s="680">
        <v>0</v>
      </c>
      <c r="AA161" s="680">
        <v>0</v>
      </c>
      <c r="AB161" s="680">
        <v>0.83</v>
      </c>
      <c r="AC161" s="680">
        <v>0.83</v>
      </c>
      <c r="AD161" s="680">
        <v>0.83</v>
      </c>
      <c r="AE161" s="680">
        <v>0.83</v>
      </c>
      <c r="AF161" s="680">
        <v>0.83</v>
      </c>
      <c r="AG161" s="680">
        <v>0.83</v>
      </c>
      <c r="AH161" s="680">
        <v>0.83</v>
      </c>
      <c r="AI161" s="680">
        <v>0.83</v>
      </c>
      <c r="AJ161" s="680">
        <v>0.83</v>
      </c>
      <c r="AK161" s="680">
        <v>0.83</v>
      </c>
      <c r="AL161" s="680">
        <v>0.83</v>
      </c>
      <c r="AM161" s="680">
        <v>0.83</v>
      </c>
      <c r="AN161" s="680">
        <v>0.83</v>
      </c>
      <c r="AO161" s="680">
        <v>0.83</v>
      </c>
      <c r="AP161" s="680">
        <v>0.83</v>
      </c>
      <c r="AQ161" s="680">
        <v>0.83</v>
      </c>
      <c r="AR161" s="680">
        <v>0.83</v>
      </c>
      <c r="AS161" s="680">
        <v>0.83</v>
      </c>
      <c r="AT161" s="680">
        <v>0.83</v>
      </c>
      <c r="AU161" s="680">
        <v>0.83</v>
      </c>
      <c r="AV161" s="680">
        <v>0.83</v>
      </c>
      <c r="AW161" s="680"/>
      <c r="AX161" s="680">
        <v>0</v>
      </c>
      <c r="AY161" s="680">
        <v>0</v>
      </c>
      <c r="AZ161" s="680">
        <v>0</v>
      </c>
      <c r="BA161" s="680">
        <v>0</v>
      </c>
      <c r="BB161" s="680">
        <v>0</v>
      </c>
      <c r="BC161" s="680">
        <v>0</v>
      </c>
      <c r="BD161" s="680">
        <v>0</v>
      </c>
      <c r="BE161" s="680">
        <v>0</v>
      </c>
      <c r="BF161" s="680">
        <v>0</v>
      </c>
      <c r="BG161" s="680">
        <v>0.83</v>
      </c>
      <c r="BH161" s="680">
        <v>0.83</v>
      </c>
      <c r="BI161" s="680">
        <v>0.83</v>
      </c>
      <c r="BJ161" s="680">
        <v>0.83</v>
      </c>
      <c r="BK161" s="680">
        <v>0.83</v>
      </c>
      <c r="BL161" s="680">
        <v>0.83</v>
      </c>
      <c r="BM161" s="680">
        <v>0.83</v>
      </c>
      <c r="BN161" s="680">
        <v>0.83</v>
      </c>
      <c r="BO161" s="680">
        <v>0.83</v>
      </c>
      <c r="BP161" s="680">
        <v>0.83</v>
      </c>
      <c r="BQ161" s="680">
        <v>0.83</v>
      </c>
      <c r="BR161" s="680">
        <v>0.83</v>
      </c>
      <c r="BS161" s="680">
        <v>0.83</v>
      </c>
      <c r="BT161" s="680">
        <v>0.83</v>
      </c>
      <c r="BU161" s="680">
        <v>0.83</v>
      </c>
      <c r="BV161" s="680">
        <v>0.83</v>
      </c>
      <c r="BW161" s="680">
        <v>0.83</v>
      </c>
      <c r="BX161" s="680">
        <v>0.83</v>
      </c>
      <c r="BY161" s="680">
        <v>0.83</v>
      </c>
      <c r="BZ161" s="680">
        <v>0.83</v>
      </c>
      <c r="CA161" s="680">
        <v>0.83</v>
      </c>
      <c r="CB161" s="680"/>
      <c r="CC161" s="680">
        <v>0</v>
      </c>
      <c r="CD161" s="680">
        <v>0</v>
      </c>
      <c r="CE161" s="680">
        <v>0</v>
      </c>
      <c r="CF161" s="680">
        <v>0</v>
      </c>
      <c r="CG161" s="680">
        <v>0</v>
      </c>
      <c r="CH161" s="680">
        <v>0</v>
      </c>
      <c r="CI161" s="680">
        <v>0</v>
      </c>
      <c r="CJ161" s="680">
        <v>0</v>
      </c>
      <c r="CK161" s="680">
        <v>0</v>
      </c>
      <c r="CL161" s="680">
        <v>0.83</v>
      </c>
      <c r="CM161" s="680">
        <v>0.83</v>
      </c>
      <c r="CN161" s="680">
        <v>0.83</v>
      </c>
      <c r="CO161" s="680">
        <v>0.83</v>
      </c>
      <c r="CP161" s="680">
        <v>0.83</v>
      </c>
      <c r="CQ161" s="680">
        <v>0.83</v>
      </c>
      <c r="CR161" s="680">
        <v>0.83</v>
      </c>
      <c r="CS161" s="680">
        <v>0.83</v>
      </c>
      <c r="CT161" s="680">
        <v>0.83</v>
      </c>
      <c r="CU161" s="680">
        <v>0.83</v>
      </c>
      <c r="CV161" s="680">
        <v>0.83</v>
      </c>
      <c r="CW161" s="680">
        <v>0.83</v>
      </c>
      <c r="CX161" s="680">
        <v>0.83</v>
      </c>
      <c r="CY161" s="680">
        <v>0.83</v>
      </c>
      <c r="CZ161" s="680">
        <v>0.83</v>
      </c>
      <c r="DA161" s="680">
        <v>0.83</v>
      </c>
      <c r="DB161" s="680">
        <v>0.83</v>
      </c>
      <c r="DC161" s="680">
        <v>0.83</v>
      </c>
      <c r="DD161" s="680">
        <v>0.83</v>
      </c>
      <c r="DE161" s="680">
        <v>0.83</v>
      </c>
      <c r="DF161" s="680">
        <v>0.83</v>
      </c>
      <c r="DG161" s="680"/>
      <c r="DH161" s="679">
        <v>0</v>
      </c>
      <c r="DI161" s="679">
        <v>0</v>
      </c>
      <c r="DJ161" s="679">
        <v>0</v>
      </c>
      <c r="DK161" s="679">
        <v>0</v>
      </c>
      <c r="DL161" s="679">
        <v>0</v>
      </c>
      <c r="DM161" s="679">
        <v>0</v>
      </c>
      <c r="DN161" s="679">
        <v>0</v>
      </c>
      <c r="DO161" s="679">
        <v>0</v>
      </c>
      <c r="DP161" s="679">
        <v>0</v>
      </c>
      <c r="DQ161" s="679">
        <v>22796</v>
      </c>
      <c r="DR161" s="679">
        <v>22796</v>
      </c>
      <c r="DS161" s="679">
        <v>22796</v>
      </c>
      <c r="DT161" s="679">
        <v>22796</v>
      </c>
      <c r="DU161" s="679">
        <v>22796</v>
      </c>
      <c r="DV161" s="679">
        <v>22796</v>
      </c>
      <c r="DW161" s="679">
        <v>22796</v>
      </c>
      <c r="DX161" s="679">
        <v>22796</v>
      </c>
      <c r="DY161" s="679">
        <v>22796</v>
      </c>
      <c r="DZ161" s="679">
        <v>22796</v>
      </c>
      <c r="EA161" s="679">
        <v>22796</v>
      </c>
      <c r="EB161" s="679">
        <v>22796</v>
      </c>
      <c r="EC161" s="679">
        <v>22796</v>
      </c>
      <c r="ED161" s="679">
        <v>22796</v>
      </c>
      <c r="EE161" s="679">
        <v>22796</v>
      </c>
      <c r="EF161" s="679">
        <v>22796</v>
      </c>
      <c r="EG161" s="679">
        <v>22796</v>
      </c>
      <c r="EH161" s="679">
        <v>22796</v>
      </c>
      <c r="EI161" s="679">
        <v>22796</v>
      </c>
      <c r="EJ161" s="679">
        <v>22796</v>
      </c>
      <c r="EK161" s="679">
        <v>22796</v>
      </c>
      <c r="EL161" s="680"/>
      <c r="EM161" s="679">
        <v>0</v>
      </c>
      <c r="EN161" s="679">
        <v>0</v>
      </c>
      <c r="EO161" s="679">
        <v>0</v>
      </c>
      <c r="EP161" s="679">
        <v>0</v>
      </c>
      <c r="EQ161" s="679">
        <v>0</v>
      </c>
      <c r="ER161" s="679">
        <v>0</v>
      </c>
      <c r="ES161" s="679">
        <v>0</v>
      </c>
      <c r="ET161" s="679">
        <v>0</v>
      </c>
      <c r="EU161" s="679">
        <v>0</v>
      </c>
      <c r="EV161" s="679">
        <v>0</v>
      </c>
      <c r="EW161" s="679">
        <v>0</v>
      </c>
      <c r="EX161" s="679">
        <v>0</v>
      </c>
      <c r="EY161" s="679">
        <v>0</v>
      </c>
      <c r="EZ161" s="679">
        <v>0</v>
      </c>
      <c r="FA161" s="679">
        <v>0</v>
      </c>
      <c r="FB161" s="679">
        <v>0</v>
      </c>
      <c r="FC161" s="679">
        <v>0</v>
      </c>
      <c r="FD161" s="679">
        <v>0</v>
      </c>
      <c r="FE161" s="679">
        <v>0</v>
      </c>
      <c r="FF161" s="679">
        <v>0</v>
      </c>
      <c r="FG161" s="679">
        <v>0</v>
      </c>
      <c r="FH161" s="679">
        <v>0</v>
      </c>
      <c r="FI161" s="679">
        <v>0</v>
      </c>
      <c r="FJ161" s="679">
        <v>0</v>
      </c>
      <c r="FK161" s="679">
        <v>0</v>
      </c>
      <c r="FL161" s="679">
        <v>0</v>
      </c>
      <c r="FM161" s="679">
        <v>0</v>
      </c>
      <c r="FN161" s="679">
        <v>0</v>
      </c>
      <c r="FO161" s="679">
        <v>0</v>
      </c>
      <c r="FP161" s="679">
        <v>0</v>
      </c>
    </row>
    <row r="162" spans="1:172" x14ac:dyDescent="0.2">
      <c r="A162" s="678">
        <v>159</v>
      </c>
      <c r="B162" s="678" t="s">
        <v>542</v>
      </c>
      <c r="C162" s="678" t="s">
        <v>543</v>
      </c>
      <c r="D162" s="686">
        <v>42005</v>
      </c>
      <c r="E162" s="678">
        <v>0</v>
      </c>
      <c r="F162" s="678">
        <v>15</v>
      </c>
      <c r="G162" s="685">
        <v>21.096156280325726</v>
      </c>
      <c r="H162" s="684">
        <v>3.7973081304586306E-2</v>
      </c>
      <c r="I162" s="678">
        <v>3.7973081304586306E-2</v>
      </c>
      <c r="J162" s="678">
        <v>1</v>
      </c>
      <c r="K162" s="678">
        <v>1</v>
      </c>
      <c r="L162" s="683">
        <v>0</v>
      </c>
      <c r="M162" s="678">
        <v>12</v>
      </c>
      <c r="N162" s="678">
        <v>2005</v>
      </c>
      <c r="O162" s="682">
        <v>0.68</v>
      </c>
      <c r="P162" s="680">
        <v>0.3</v>
      </c>
      <c r="Q162" s="684">
        <v>1.8010000000000002E-2</v>
      </c>
      <c r="R162" s="684">
        <v>0.35593999999999998</v>
      </c>
      <c r="S162" s="680">
        <v>0</v>
      </c>
      <c r="T162" s="680">
        <v>0</v>
      </c>
      <c r="U162" s="680">
        <v>0</v>
      </c>
      <c r="V162" s="680">
        <v>0</v>
      </c>
      <c r="W162" s="680">
        <v>0</v>
      </c>
      <c r="X162" s="680">
        <v>0</v>
      </c>
      <c r="Y162" s="680">
        <v>0</v>
      </c>
      <c r="Z162" s="680">
        <v>0</v>
      </c>
      <c r="AA162" s="680">
        <v>0</v>
      </c>
      <c r="AB162" s="680">
        <v>0.83</v>
      </c>
      <c r="AC162" s="680">
        <v>0.83</v>
      </c>
      <c r="AD162" s="680">
        <v>0.83</v>
      </c>
      <c r="AE162" s="680">
        <v>0.83</v>
      </c>
      <c r="AF162" s="680">
        <v>0.83</v>
      </c>
      <c r="AG162" s="680">
        <v>0.83</v>
      </c>
      <c r="AH162" s="680">
        <v>0.83</v>
      </c>
      <c r="AI162" s="680">
        <v>0.83</v>
      </c>
      <c r="AJ162" s="680">
        <v>0.83</v>
      </c>
      <c r="AK162" s="680">
        <v>0.83</v>
      </c>
      <c r="AL162" s="680">
        <v>0.83</v>
      </c>
      <c r="AM162" s="680">
        <v>0.83</v>
      </c>
      <c r="AN162" s="680">
        <v>0.83</v>
      </c>
      <c r="AO162" s="680">
        <v>0.83</v>
      </c>
      <c r="AP162" s="680">
        <v>0.83</v>
      </c>
      <c r="AQ162" s="680">
        <v>0.83</v>
      </c>
      <c r="AR162" s="680">
        <v>0.83</v>
      </c>
      <c r="AS162" s="680">
        <v>0.83</v>
      </c>
      <c r="AT162" s="680">
        <v>0.83</v>
      </c>
      <c r="AU162" s="680">
        <v>0.83</v>
      </c>
      <c r="AV162" s="680">
        <v>0.83</v>
      </c>
      <c r="AW162" s="680"/>
      <c r="AX162" s="680">
        <v>0</v>
      </c>
      <c r="AY162" s="680">
        <v>0</v>
      </c>
      <c r="AZ162" s="680">
        <v>0</v>
      </c>
      <c r="BA162" s="680">
        <v>0</v>
      </c>
      <c r="BB162" s="680">
        <v>0</v>
      </c>
      <c r="BC162" s="680">
        <v>0</v>
      </c>
      <c r="BD162" s="680">
        <v>0</v>
      </c>
      <c r="BE162" s="680">
        <v>0</v>
      </c>
      <c r="BF162" s="680">
        <v>0</v>
      </c>
      <c r="BG162" s="680">
        <v>0.83</v>
      </c>
      <c r="BH162" s="680">
        <v>0.83</v>
      </c>
      <c r="BI162" s="680">
        <v>0.83</v>
      </c>
      <c r="BJ162" s="680">
        <v>0.83</v>
      </c>
      <c r="BK162" s="680">
        <v>0.83</v>
      </c>
      <c r="BL162" s="680">
        <v>0.83</v>
      </c>
      <c r="BM162" s="680">
        <v>0.83</v>
      </c>
      <c r="BN162" s="680">
        <v>0.83</v>
      </c>
      <c r="BO162" s="680">
        <v>0.83</v>
      </c>
      <c r="BP162" s="680">
        <v>0.83</v>
      </c>
      <c r="BQ162" s="680">
        <v>0.83</v>
      </c>
      <c r="BR162" s="680">
        <v>0.83</v>
      </c>
      <c r="BS162" s="680">
        <v>0.83</v>
      </c>
      <c r="BT162" s="680">
        <v>0.83</v>
      </c>
      <c r="BU162" s="680">
        <v>0.83</v>
      </c>
      <c r="BV162" s="680">
        <v>0.83</v>
      </c>
      <c r="BW162" s="680">
        <v>0.83</v>
      </c>
      <c r="BX162" s="680">
        <v>0.83</v>
      </c>
      <c r="BY162" s="680">
        <v>0.83</v>
      </c>
      <c r="BZ162" s="680">
        <v>0.83</v>
      </c>
      <c r="CA162" s="680">
        <v>0.83</v>
      </c>
      <c r="CB162" s="680"/>
      <c r="CC162" s="680">
        <v>0</v>
      </c>
      <c r="CD162" s="680">
        <v>0</v>
      </c>
      <c r="CE162" s="680">
        <v>0</v>
      </c>
      <c r="CF162" s="680">
        <v>0</v>
      </c>
      <c r="CG162" s="680">
        <v>0</v>
      </c>
      <c r="CH162" s="680">
        <v>0</v>
      </c>
      <c r="CI162" s="680">
        <v>0</v>
      </c>
      <c r="CJ162" s="680">
        <v>0</v>
      </c>
      <c r="CK162" s="680">
        <v>0</v>
      </c>
      <c r="CL162" s="680">
        <v>0.83</v>
      </c>
      <c r="CM162" s="680">
        <v>0.83</v>
      </c>
      <c r="CN162" s="680">
        <v>0.83</v>
      </c>
      <c r="CO162" s="680">
        <v>0.83</v>
      </c>
      <c r="CP162" s="680">
        <v>0.83</v>
      </c>
      <c r="CQ162" s="680">
        <v>0.83</v>
      </c>
      <c r="CR162" s="680">
        <v>0.83</v>
      </c>
      <c r="CS162" s="680">
        <v>0.83</v>
      </c>
      <c r="CT162" s="680">
        <v>0.83</v>
      </c>
      <c r="CU162" s="680">
        <v>0.83</v>
      </c>
      <c r="CV162" s="680">
        <v>0.83</v>
      </c>
      <c r="CW162" s="680">
        <v>0.83</v>
      </c>
      <c r="CX162" s="680">
        <v>0.83</v>
      </c>
      <c r="CY162" s="680">
        <v>0.83</v>
      </c>
      <c r="CZ162" s="680">
        <v>0.83</v>
      </c>
      <c r="DA162" s="680">
        <v>0.83</v>
      </c>
      <c r="DB162" s="680">
        <v>0.83</v>
      </c>
      <c r="DC162" s="680">
        <v>0.83</v>
      </c>
      <c r="DD162" s="680">
        <v>0.83</v>
      </c>
      <c r="DE162" s="680">
        <v>0.83</v>
      </c>
      <c r="DF162" s="680">
        <v>0.83</v>
      </c>
      <c r="DG162" s="680"/>
      <c r="DH162" s="679">
        <v>0</v>
      </c>
      <c r="DI162" s="679">
        <v>0</v>
      </c>
      <c r="DJ162" s="679">
        <v>0</v>
      </c>
      <c r="DK162" s="679">
        <v>0</v>
      </c>
      <c r="DL162" s="679">
        <v>0</v>
      </c>
      <c r="DM162" s="679">
        <v>0</v>
      </c>
      <c r="DN162" s="679">
        <v>0</v>
      </c>
      <c r="DO162" s="679">
        <v>0</v>
      </c>
      <c r="DP162" s="679">
        <v>0</v>
      </c>
      <c r="DQ162" s="679">
        <v>22796</v>
      </c>
      <c r="DR162" s="679">
        <v>22796</v>
      </c>
      <c r="DS162" s="679">
        <v>22796</v>
      </c>
      <c r="DT162" s="679">
        <v>22796</v>
      </c>
      <c r="DU162" s="679">
        <v>22796</v>
      </c>
      <c r="DV162" s="679">
        <v>22796</v>
      </c>
      <c r="DW162" s="679">
        <v>22796</v>
      </c>
      <c r="DX162" s="679">
        <v>22796</v>
      </c>
      <c r="DY162" s="679">
        <v>22796</v>
      </c>
      <c r="DZ162" s="679">
        <v>22796</v>
      </c>
      <c r="EA162" s="679">
        <v>22796</v>
      </c>
      <c r="EB162" s="679">
        <v>22796</v>
      </c>
      <c r="EC162" s="679">
        <v>22796</v>
      </c>
      <c r="ED162" s="679">
        <v>22796</v>
      </c>
      <c r="EE162" s="679">
        <v>22796</v>
      </c>
      <c r="EF162" s="679">
        <v>22796</v>
      </c>
      <c r="EG162" s="679">
        <v>22796</v>
      </c>
      <c r="EH162" s="679">
        <v>22796</v>
      </c>
      <c r="EI162" s="679">
        <v>22796</v>
      </c>
      <c r="EJ162" s="679">
        <v>22796</v>
      </c>
      <c r="EK162" s="679">
        <v>22796</v>
      </c>
      <c r="EL162" s="680"/>
      <c r="EM162" s="679">
        <v>0</v>
      </c>
      <c r="EN162" s="679">
        <v>0</v>
      </c>
      <c r="EO162" s="679">
        <v>0</v>
      </c>
      <c r="EP162" s="679">
        <v>0</v>
      </c>
      <c r="EQ162" s="679">
        <v>0</v>
      </c>
      <c r="ER162" s="679">
        <v>0</v>
      </c>
      <c r="ES162" s="679">
        <v>0</v>
      </c>
      <c r="ET162" s="679">
        <v>0</v>
      </c>
      <c r="EU162" s="679">
        <v>0</v>
      </c>
      <c r="EV162" s="679">
        <v>0</v>
      </c>
      <c r="EW162" s="679">
        <v>0</v>
      </c>
      <c r="EX162" s="679">
        <v>0</v>
      </c>
      <c r="EY162" s="679">
        <v>0</v>
      </c>
      <c r="EZ162" s="679">
        <v>0</v>
      </c>
      <c r="FA162" s="679">
        <v>0</v>
      </c>
      <c r="FB162" s="679">
        <v>0</v>
      </c>
      <c r="FC162" s="679">
        <v>0</v>
      </c>
      <c r="FD162" s="679">
        <v>0</v>
      </c>
      <c r="FE162" s="679">
        <v>0</v>
      </c>
      <c r="FF162" s="679">
        <v>0</v>
      </c>
      <c r="FG162" s="679">
        <v>0</v>
      </c>
      <c r="FH162" s="679">
        <v>0</v>
      </c>
      <c r="FI162" s="679">
        <v>0</v>
      </c>
      <c r="FJ162" s="679">
        <v>0</v>
      </c>
      <c r="FK162" s="679">
        <v>0</v>
      </c>
      <c r="FL162" s="679">
        <v>0</v>
      </c>
      <c r="FM162" s="679">
        <v>0</v>
      </c>
      <c r="FN162" s="679">
        <v>0</v>
      </c>
      <c r="FO162" s="679">
        <v>0</v>
      </c>
      <c r="FP162" s="679">
        <v>0</v>
      </c>
    </row>
    <row r="163" spans="1:172" x14ac:dyDescent="0.2">
      <c r="A163" s="678">
        <v>160</v>
      </c>
      <c r="B163" s="678" t="s">
        <v>544</v>
      </c>
      <c r="C163" s="678" t="s">
        <v>545</v>
      </c>
      <c r="D163" s="686">
        <v>42005</v>
      </c>
      <c r="E163" s="678">
        <v>0</v>
      </c>
      <c r="F163" s="678">
        <v>30</v>
      </c>
      <c r="G163" s="685">
        <v>0</v>
      </c>
      <c r="H163" s="684">
        <v>0</v>
      </c>
      <c r="I163" s="678">
        <v>0</v>
      </c>
      <c r="J163" s="678">
        <v>1</v>
      </c>
      <c r="K163" s="678">
        <v>1</v>
      </c>
      <c r="L163" s="683">
        <v>0</v>
      </c>
      <c r="M163" s="678">
        <v>12</v>
      </c>
      <c r="N163" s="678">
        <v>2005</v>
      </c>
      <c r="O163" s="682">
        <v>0.8600000000000001</v>
      </c>
      <c r="P163" s="680">
        <v>0.3</v>
      </c>
      <c r="Q163" s="684">
        <v>1.8010000000000002E-2</v>
      </c>
      <c r="R163" s="684">
        <v>0.35593999999999998</v>
      </c>
      <c r="S163" s="680">
        <v>0</v>
      </c>
      <c r="T163" s="680">
        <v>0</v>
      </c>
      <c r="U163" s="680">
        <v>0</v>
      </c>
      <c r="V163" s="680">
        <v>0</v>
      </c>
      <c r="W163" s="680">
        <v>0</v>
      </c>
      <c r="X163" s="680">
        <v>0</v>
      </c>
      <c r="Y163" s="680">
        <v>0</v>
      </c>
      <c r="Z163" s="680">
        <v>0</v>
      </c>
      <c r="AA163" s="680">
        <v>0</v>
      </c>
      <c r="AB163" s="680">
        <v>0.83</v>
      </c>
      <c r="AC163" s="680">
        <v>0.83</v>
      </c>
      <c r="AD163" s="680">
        <v>0.83</v>
      </c>
      <c r="AE163" s="680">
        <v>0.83</v>
      </c>
      <c r="AF163" s="680">
        <v>0.83</v>
      </c>
      <c r="AG163" s="680">
        <v>0.83</v>
      </c>
      <c r="AH163" s="680">
        <v>0.83</v>
      </c>
      <c r="AI163" s="680">
        <v>0.83</v>
      </c>
      <c r="AJ163" s="680">
        <v>0.83</v>
      </c>
      <c r="AK163" s="680">
        <v>0.83</v>
      </c>
      <c r="AL163" s="680">
        <v>0.83</v>
      </c>
      <c r="AM163" s="680">
        <v>0.83</v>
      </c>
      <c r="AN163" s="680">
        <v>0.83</v>
      </c>
      <c r="AO163" s="680">
        <v>0.83</v>
      </c>
      <c r="AP163" s="680">
        <v>0.83</v>
      </c>
      <c r="AQ163" s="680">
        <v>0.83</v>
      </c>
      <c r="AR163" s="680">
        <v>0.83</v>
      </c>
      <c r="AS163" s="680">
        <v>0.83</v>
      </c>
      <c r="AT163" s="680">
        <v>0.83</v>
      </c>
      <c r="AU163" s="680">
        <v>0.83</v>
      </c>
      <c r="AV163" s="680">
        <v>0.83</v>
      </c>
      <c r="AW163" s="680"/>
      <c r="AX163" s="680">
        <v>0</v>
      </c>
      <c r="AY163" s="680">
        <v>0</v>
      </c>
      <c r="AZ163" s="680">
        <v>0</v>
      </c>
      <c r="BA163" s="680">
        <v>0</v>
      </c>
      <c r="BB163" s="680">
        <v>0</v>
      </c>
      <c r="BC163" s="680">
        <v>0</v>
      </c>
      <c r="BD163" s="680">
        <v>0</v>
      </c>
      <c r="BE163" s="680">
        <v>0</v>
      </c>
      <c r="BF163" s="680">
        <v>0</v>
      </c>
      <c r="BG163" s="680">
        <v>0.83</v>
      </c>
      <c r="BH163" s="680">
        <v>0.83</v>
      </c>
      <c r="BI163" s="680">
        <v>0.83</v>
      </c>
      <c r="BJ163" s="680">
        <v>0.83</v>
      </c>
      <c r="BK163" s="680">
        <v>0.83</v>
      </c>
      <c r="BL163" s="680">
        <v>0.83</v>
      </c>
      <c r="BM163" s="680">
        <v>0.83</v>
      </c>
      <c r="BN163" s="680">
        <v>0.83</v>
      </c>
      <c r="BO163" s="680">
        <v>0.83</v>
      </c>
      <c r="BP163" s="680">
        <v>0.83</v>
      </c>
      <c r="BQ163" s="680">
        <v>0.83</v>
      </c>
      <c r="BR163" s="680">
        <v>0.83</v>
      </c>
      <c r="BS163" s="680">
        <v>0.83</v>
      </c>
      <c r="BT163" s="680">
        <v>0.83</v>
      </c>
      <c r="BU163" s="680">
        <v>0.83</v>
      </c>
      <c r="BV163" s="680">
        <v>0.83</v>
      </c>
      <c r="BW163" s="680">
        <v>0.83</v>
      </c>
      <c r="BX163" s="680">
        <v>0.83</v>
      </c>
      <c r="BY163" s="680">
        <v>0.83</v>
      </c>
      <c r="BZ163" s="680">
        <v>0.83</v>
      </c>
      <c r="CA163" s="680">
        <v>0.83</v>
      </c>
      <c r="CB163" s="680"/>
      <c r="CC163" s="680">
        <v>0</v>
      </c>
      <c r="CD163" s="680">
        <v>0</v>
      </c>
      <c r="CE163" s="680">
        <v>0</v>
      </c>
      <c r="CF163" s="680">
        <v>0</v>
      </c>
      <c r="CG163" s="680">
        <v>0</v>
      </c>
      <c r="CH163" s="680">
        <v>0</v>
      </c>
      <c r="CI163" s="680">
        <v>0</v>
      </c>
      <c r="CJ163" s="680">
        <v>0</v>
      </c>
      <c r="CK163" s="680">
        <v>0</v>
      </c>
      <c r="CL163" s="680">
        <v>0.83</v>
      </c>
      <c r="CM163" s="680">
        <v>0.83</v>
      </c>
      <c r="CN163" s="680">
        <v>0.83</v>
      </c>
      <c r="CO163" s="680">
        <v>0.83</v>
      </c>
      <c r="CP163" s="680">
        <v>0.83</v>
      </c>
      <c r="CQ163" s="680">
        <v>0.83</v>
      </c>
      <c r="CR163" s="680">
        <v>0.83</v>
      </c>
      <c r="CS163" s="680">
        <v>0.83</v>
      </c>
      <c r="CT163" s="680">
        <v>0.83</v>
      </c>
      <c r="CU163" s="680">
        <v>0.83</v>
      </c>
      <c r="CV163" s="680">
        <v>0.83</v>
      </c>
      <c r="CW163" s="680">
        <v>0.83</v>
      </c>
      <c r="CX163" s="680">
        <v>0.83</v>
      </c>
      <c r="CY163" s="680">
        <v>0.83</v>
      </c>
      <c r="CZ163" s="680">
        <v>0.83</v>
      </c>
      <c r="DA163" s="680">
        <v>0.83</v>
      </c>
      <c r="DB163" s="680">
        <v>0.83</v>
      </c>
      <c r="DC163" s="680">
        <v>0.83</v>
      </c>
      <c r="DD163" s="680">
        <v>0.83</v>
      </c>
      <c r="DE163" s="680">
        <v>0.83</v>
      </c>
      <c r="DF163" s="680">
        <v>0.83</v>
      </c>
      <c r="DG163" s="680"/>
      <c r="DH163" s="679">
        <v>0</v>
      </c>
      <c r="DI163" s="679">
        <v>0</v>
      </c>
      <c r="DJ163" s="679">
        <v>0</v>
      </c>
      <c r="DK163" s="679">
        <v>0</v>
      </c>
      <c r="DL163" s="679">
        <v>0</v>
      </c>
      <c r="DM163" s="679">
        <v>0</v>
      </c>
      <c r="DN163" s="679">
        <v>0</v>
      </c>
      <c r="DO163" s="679">
        <v>0</v>
      </c>
      <c r="DP163" s="679">
        <v>0</v>
      </c>
      <c r="DQ163" s="679">
        <v>0</v>
      </c>
      <c r="DR163" s="679">
        <v>0</v>
      </c>
      <c r="DS163" s="679">
        <v>0</v>
      </c>
      <c r="DT163" s="679">
        <v>0</v>
      </c>
      <c r="DU163" s="679">
        <v>0</v>
      </c>
      <c r="DV163" s="679">
        <v>0</v>
      </c>
      <c r="DW163" s="679">
        <v>0</v>
      </c>
      <c r="DX163" s="679">
        <v>0</v>
      </c>
      <c r="DY163" s="679">
        <v>0</v>
      </c>
      <c r="DZ163" s="679">
        <v>0</v>
      </c>
      <c r="EA163" s="679">
        <v>0</v>
      </c>
      <c r="EB163" s="679">
        <v>0</v>
      </c>
      <c r="EC163" s="679">
        <v>0</v>
      </c>
      <c r="ED163" s="679">
        <v>0</v>
      </c>
      <c r="EE163" s="679">
        <v>0</v>
      </c>
      <c r="EF163" s="679">
        <v>0</v>
      </c>
      <c r="EG163" s="679">
        <v>0</v>
      </c>
      <c r="EH163" s="679">
        <v>0</v>
      </c>
      <c r="EI163" s="679">
        <v>0</v>
      </c>
      <c r="EJ163" s="679">
        <v>0</v>
      </c>
      <c r="EK163" s="679">
        <v>0</v>
      </c>
      <c r="EL163" s="680"/>
      <c r="EM163" s="679">
        <v>0</v>
      </c>
      <c r="EN163" s="679">
        <v>0</v>
      </c>
      <c r="EO163" s="679">
        <v>0</v>
      </c>
      <c r="EP163" s="679">
        <v>0</v>
      </c>
      <c r="EQ163" s="679">
        <v>0</v>
      </c>
      <c r="ER163" s="679">
        <v>0</v>
      </c>
      <c r="ES163" s="679">
        <v>0</v>
      </c>
      <c r="ET163" s="679">
        <v>0</v>
      </c>
      <c r="EU163" s="679">
        <v>0</v>
      </c>
      <c r="EV163" s="679">
        <v>0</v>
      </c>
      <c r="EW163" s="679">
        <v>0</v>
      </c>
      <c r="EX163" s="679">
        <v>0</v>
      </c>
      <c r="EY163" s="679">
        <v>0</v>
      </c>
      <c r="EZ163" s="679">
        <v>0</v>
      </c>
      <c r="FA163" s="679">
        <v>0</v>
      </c>
      <c r="FB163" s="679">
        <v>0</v>
      </c>
      <c r="FC163" s="679">
        <v>0</v>
      </c>
      <c r="FD163" s="679">
        <v>0</v>
      </c>
      <c r="FE163" s="679">
        <v>0</v>
      </c>
      <c r="FF163" s="679">
        <v>0</v>
      </c>
      <c r="FG163" s="679">
        <v>0</v>
      </c>
      <c r="FH163" s="679">
        <v>0</v>
      </c>
      <c r="FI163" s="679">
        <v>0</v>
      </c>
      <c r="FJ163" s="679">
        <v>0</v>
      </c>
      <c r="FK163" s="679">
        <v>0</v>
      </c>
      <c r="FL163" s="679">
        <v>0</v>
      </c>
      <c r="FM163" s="679">
        <v>0</v>
      </c>
      <c r="FN163" s="679">
        <v>0</v>
      </c>
      <c r="FO163" s="679">
        <v>0</v>
      </c>
      <c r="FP163" s="679">
        <v>0</v>
      </c>
    </row>
    <row r="164" spans="1:172" x14ac:dyDescent="0.2">
      <c r="A164" s="678">
        <v>161</v>
      </c>
      <c r="B164" s="678" t="s">
        <v>546</v>
      </c>
      <c r="C164" s="678" t="s">
        <v>547</v>
      </c>
      <c r="D164" s="686">
        <v>42005</v>
      </c>
      <c r="E164" s="678">
        <v>0</v>
      </c>
      <c r="F164" s="678">
        <v>30</v>
      </c>
      <c r="G164" s="685">
        <v>386.70925277414455</v>
      </c>
      <c r="H164" s="684">
        <v>0</v>
      </c>
      <c r="I164" s="678">
        <v>-3.5415362221003339</v>
      </c>
      <c r="J164" s="678">
        <v>1</v>
      </c>
      <c r="K164" s="678">
        <v>1</v>
      </c>
      <c r="L164" s="683">
        <v>0</v>
      </c>
      <c r="M164" s="678">
        <v>12</v>
      </c>
      <c r="N164" s="678">
        <v>2005</v>
      </c>
      <c r="O164" s="682">
        <v>0.84000000000000008</v>
      </c>
      <c r="P164" s="680">
        <v>0.3</v>
      </c>
      <c r="Q164" s="684">
        <v>1.8010000000000002E-2</v>
      </c>
      <c r="R164" s="684">
        <v>0.35593999999999998</v>
      </c>
      <c r="S164" s="680">
        <v>0</v>
      </c>
      <c r="T164" s="680">
        <v>0</v>
      </c>
      <c r="U164" s="680">
        <v>0</v>
      </c>
      <c r="V164" s="680">
        <v>0</v>
      </c>
      <c r="W164" s="680">
        <v>0</v>
      </c>
      <c r="X164" s="680">
        <v>0</v>
      </c>
      <c r="Y164" s="680">
        <v>0</v>
      </c>
      <c r="Z164" s="680">
        <v>0</v>
      </c>
      <c r="AA164" s="680">
        <v>0</v>
      </c>
      <c r="AB164" s="680">
        <v>0.83</v>
      </c>
      <c r="AC164" s="680">
        <v>0.83</v>
      </c>
      <c r="AD164" s="680">
        <v>0.83</v>
      </c>
      <c r="AE164" s="680">
        <v>0.83</v>
      </c>
      <c r="AF164" s="680">
        <v>0.83</v>
      </c>
      <c r="AG164" s="680">
        <v>0.83</v>
      </c>
      <c r="AH164" s="680">
        <v>0.83</v>
      </c>
      <c r="AI164" s="680">
        <v>0.83</v>
      </c>
      <c r="AJ164" s="680">
        <v>0.83</v>
      </c>
      <c r="AK164" s="680">
        <v>0.83</v>
      </c>
      <c r="AL164" s="680">
        <v>0.83</v>
      </c>
      <c r="AM164" s="680">
        <v>0.83</v>
      </c>
      <c r="AN164" s="680">
        <v>0.83</v>
      </c>
      <c r="AO164" s="680">
        <v>0.83</v>
      </c>
      <c r="AP164" s="680">
        <v>0.83</v>
      </c>
      <c r="AQ164" s="680">
        <v>0.83</v>
      </c>
      <c r="AR164" s="680">
        <v>0.83</v>
      </c>
      <c r="AS164" s="680">
        <v>0.83</v>
      </c>
      <c r="AT164" s="680">
        <v>0.83</v>
      </c>
      <c r="AU164" s="680">
        <v>0.83</v>
      </c>
      <c r="AV164" s="680">
        <v>0.83</v>
      </c>
      <c r="AW164" s="680"/>
      <c r="AX164" s="680">
        <v>0</v>
      </c>
      <c r="AY164" s="680">
        <v>0</v>
      </c>
      <c r="AZ164" s="680">
        <v>0</v>
      </c>
      <c r="BA164" s="680">
        <v>0</v>
      </c>
      <c r="BB164" s="680">
        <v>0</v>
      </c>
      <c r="BC164" s="680">
        <v>0</v>
      </c>
      <c r="BD164" s="680">
        <v>0</v>
      </c>
      <c r="BE164" s="680">
        <v>0</v>
      </c>
      <c r="BF164" s="680">
        <v>0</v>
      </c>
      <c r="BG164" s="680">
        <v>0.83</v>
      </c>
      <c r="BH164" s="680">
        <v>0.83</v>
      </c>
      <c r="BI164" s="680">
        <v>0.83</v>
      </c>
      <c r="BJ164" s="680">
        <v>0.83</v>
      </c>
      <c r="BK164" s="680">
        <v>0.83</v>
      </c>
      <c r="BL164" s="680">
        <v>0.83</v>
      </c>
      <c r="BM164" s="680">
        <v>0.83</v>
      </c>
      <c r="BN164" s="680">
        <v>0.83</v>
      </c>
      <c r="BO164" s="680">
        <v>0.83</v>
      </c>
      <c r="BP164" s="680">
        <v>0.83</v>
      </c>
      <c r="BQ164" s="680">
        <v>0.83</v>
      </c>
      <c r="BR164" s="680">
        <v>0.83</v>
      </c>
      <c r="BS164" s="680">
        <v>0.83</v>
      </c>
      <c r="BT164" s="680">
        <v>0.83</v>
      </c>
      <c r="BU164" s="680">
        <v>0.83</v>
      </c>
      <c r="BV164" s="680">
        <v>0.83</v>
      </c>
      <c r="BW164" s="680">
        <v>0.83</v>
      </c>
      <c r="BX164" s="680">
        <v>0.83</v>
      </c>
      <c r="BY164" s="680">
        <v>0.83</v>
      </c>
      <c r="BZ164" s="680">
        <v>0.83</v>
      </c>
      <c r="CA164" s="680">
        <v>0.83</v>
      </c>
      <c r="CB164" s="680"/>
      <c r="CC164" s="680">
        <v>0</v>
      </c>
      <c r="CD164" s="680">
        <v>0</v>
      </c>
      <c r="CE164" s="680">
        <v>0</v>
      </c>
      <c r="CF164" s="680">
        <v>0</v>
      </c>
      <c r="CG164" s="680">
        <v>0</v>
      </c>
      <c r="CH164" s="680">
        <v>0</v>
      </c>
      <c r="CI164" s="680">
        <v>0</v>
      </c>
      <c r="CJ164" s="680">
        <v>0</v>
      </c>
      <c r="CK164" s="680">
        <v>0</v>
      </c>
      <c r="CL164" s="680">
        <v>0.83</v>
      </c>
      <c r="CM164" s="680">
        <v>0.83</v>
      </c>
      <c r="CN164" s="680">
        <v>0.83</v>
      </c>
      <c r="CO164" s="680">
        <v>0.83</v>
      </c>
      <c r="CP164" s="680">
        <v>0.83</v>
      </c>
      <c r="CQ164" s="680">
        <v>0.83</v>
      </c>
      <c r="CR164" s="680">
        <v>0.83</v>
      </c>
      <c r="CS164" s="680">
        <v>0.83</v>
      </c>
      <c r="CT164" s="680">
        <v>0.83</v>
      </c>
      <c r="CU164" s="680">
        <v>0.83</v>
      </c>
      <c r="CV164" s="680">
        <v>0.83</v>
      </c>
      <c r="CW164" s="680">
        <v>0.83</v>
      </c>
      <c r="CX164" s="680">
        <v>0.83</v>
      </c>
      <c r="CY164" s="680">
        <v>0.83</v>
      </c>
      <c r="CZ164" s="680">
        <v>0.83</v>
      </c>
      <c r="DA164" s="680">
        <v>0.83</v>
      </c>
      <c r="DB164" s="680">
        <v>0.83</v>
      </c>
      <c r="DC164" s="680">
        <v>0.83</v>
      </c>
      <c r="DD164" s="680">
        <v>0.83</v>
      </c>
      <c r="DE164" s="680">
        <v>0.83</v>
      </c>
      <c r="DF164" s="680">
        <v>0.83</v>
      </c>
      <c r="DG164" s="680"/>
      <c r="DH164" s="679">
        <v>0</v>
      </c>
      <c r="DI164" s="679">
        <v>0</v>
      </c>
      <c r="DJ164" s="679">
        <v>0</v>
      </c>
      <c r="DK164" s="679">
        <v>0</v>
      </c>
      <c r="DL164" s="679">
        <v>0</v>
      </c>
      <c r="DM164" s="679">
        <v>0</v>
      </c>
      <c r="DN164" s="679">
        <v>0</v>
      </c>
      <c r="DO164" s="679">
        <v>0</v>
      </c>
      <c r="DP164" s="679">
        <v>0</v>
      </c>
      <c r="DQ164" s="679">
        <v>22796</v>
      </c>
      <c r="DR164" s="679">
        <v>22796</v>
      </c>
      <c r="DS164" s="679">
        <v>22796</v>
      </c>
      <c r="DT164" s="679">
        <v>22796</v>
      </c>
      <c r="DU164" s="679">
        <v>22796</v>
      </c>
      <c r="DV164" s="679">
        <v>22796</v>
      </c>
      <c r="DW164" s="679">
        <v>22796</v>
      </c>
      <c r="DX164" s="679">
        <v>22796</v>
      </c>
      <c r="DY164" s="679">
        <v>22796</v>
      </c>
      <c r="DZ164" s="679">
        <v>22796</v>
      </c>
      <c r="EA164" s="679">
        <v>22796</v>
      </c>
      <c r="EB164" s="679">
        <v>22796</v>
      </c>
      <c r="EC164" s="679">
        <v>22796</v>
      </c>
      <c r="ED164" s="679">
        <v>22796</v>
      </c>
      <c r="EE164" s="679">
        <v>22796</v>
      </c>
      <c r="EF164" s="679">
        <v>22796</v>
      </c>
      <c r="EG164" s="679">
        <v>22796</v>
      </c>
      <c r="EH164" s="679">
        <v>22796</v>
      </c>
      <c r="EI164" s="679">
        <v>22796</v>
      </c>
      <c r="EJ164" s="679">
        <v>22796</v>
      </c>
      <c r="EK164" s="679">
        <v>22796</v>
      </c>
      <c r="EL164" s="680"/>
      <c r="EM164" s="679">
        <v>0</v>
      </c>
      <c r="EN164" s="679">
        <v>0</v>
      </c>
      <c r="EO164" s="679">
        <v>0</v>
      </c>
      <c r="EP164" s="679">
        <v>0</v>
      </c>
      <c r="EQ164" s="679">
        <v>0</v>
      </c>
      <c r="ER164" s="679">
        <v>0</v>
      </c>
      <c r="ES164" s="679">
        <v>0</v>
      </c>
      <c r="ET164" s="679">
        <v>0</v>
      </c>
      <c r="EU164" s="679">
        <v>0</v>
      </c>
      <c r="EV164" s="679">
        <v>0</v>
      </c>
      <c r="EW164" s="679">
        <v>0</v>
      </c>
      <c r="EX164" s="679">
        <v>0</v>
      </c>
      <c r="EY164" s="679">
        <v>0</v>
      </c>
      <c r="EZ164" s="679">
        <v>0</v>
      </c>
      <c r="FA164" s="679">
        <v>0</v>
      </c>
      <c r="FB164" s="679">
        <v>0</v>
      </c>
      <c r="FC164" s="679">
        <v>0</v>
      </c>
      <c r="FD164" s="679">
        <v>0</v>
      </c>
      <c r="FE164" s="679">
        <v>0</v>
      </c>
      <c r="FF164" s="679">
        <v>0</v>
      </c>
      <c r="FG164" s="679">
        <v>0</v>
      </c>
      <c r="FH164" s="679">
        <v>0</v>
      </c>
      <c r="FI164" s="679">
        <v>0</v>
      </c>
      <c r="FJ164" s="679">
        <v>0</v>
      </c>
      <c r="FK164" s="679">
        <v>0</v>
      </c>
      <c r="FL164" s="679">
        <v>0</v>
      </c>
      <c r="FM164" s="679">
        <v>0</v>
      </c>
      <c r="FN164" s="679">
        <v>0</v>
      </c>
      <c r="FO164" s="679">
        <v>0</v>
      </c>
      <c r="FP164" s="679">
        <v>0</v>
      </c>
    </row>
    <row r="165" spans="1:172" x14ac:dyDescent="0.2">
      <c r="A165" s="678">
        <v>162</v>
      </c>
      <c r="B165" s="678" t="s">
        <v>548</v>
      </c>
      <c r="C165" s="678" t="s">
        <v>549</v>
      </c>
      <c r="D165" s="686">
        <v>42005</v>
      </c>
      <c r="E165" s="678">
        <v>0</v>
      </c>
      <c r="F165" s="678">
        <v>30</v>
      </c>
      <c r="G165" s="685">
        <v>440.90966625880765</v>
      </c>
      <c r="H165" s="684">
        <v>0.61073372431542972</v>
      </c>
      <c r="I165" s="678">
        <v>9.9151934517530904</v>
      </c>
      <c r="J165" s="678">
        <v>1</v>
      </c>
      <c r="K165" s="678">
        <v>1</v>
      </c>
      <c r="L165" s="683">
        <v>0</v>
      </c>
      <c r="M165" s="678">
        <v>12</v>
      </c>
      <c r="N165" s="678">
        <v>2005</v>
      </c>
      <c r="O165" s="682">
        <v>0.81</v>
      </c>
      <c r="P165" s="680">
        <v>0.3</v>
      </c>
      <c r="Q165" s="684">
        <v>1.8010000000000002E-2</v>
      </c>
      <c r="R165" s="684">
        <v>0.35593999999999998</v>
      </c>
      <c r="S165" s="680">
        <v>0</v>
      </c>
      <c r="T165" s="680">
        <v>0</v>
      </c>
      <c r="U165" s="680">
        <v>0</v>
      </c>
      <c r="V165" s="680">
        <v>0</v>
      </c>
      <c r="W165" s="680">
        <v>0</v>
      </c>
      <c r="X165" s="680">
        <v>0</v>
      </c>
      <c r="Y165" s="680">
        <v>0</v>
      </c>
      <c r="Z165" s="680">
        <v>0</v>
      </c>
      <c r="AA165" s="680">
        <v>0</v>
      </c>
      <c r="AB165" s="680">
        <v>0.83</v>
      </c>
      <c r="AC165" s="680">
        <v>0.83</v>
      </c>
      <c r="AD165" s="680">
        <v>0.83</v>
      </c>
      <c r="AE165" s="680">
        <v>0.83</v>
      </c>
      <c r="AF165" s="680">
        <v>0.83</v>
      </c>
      <c r="AG165" s="680">
        <v>0.83</v>
      </c>
      <c r="AH165" s="680">
        <v>0.83</v>
      </c>
      <c r="AI165" s="680">
        <v>0.83</v>
      </c>
      <c r="AJ165" s="680">
        <v>0.83</v>
      </c>
      <c r="AK165" s="680">
        <v>0.83</v>
      </c>
      <c r="AL165" s="680">
        <v>0.83</v>
      </c>
      <c r="AM165" s="680">
        <v>0.83</v>
      </c>
      <c r="AN165" s="680">
        <v>0.83</v>
      </c>
      <c r="AO165" s="680">
        <v>0.83</v>
      </c>
      <c r="AP165" s="680">
        <v>0.83</v>
      </c>
      <c r="AQ165" s="680">
        <v>0.83</v>
      </c>
      <c r="AR165" s="680">
        <v>0.83</v>
      </c>
      <c r="AS165" s="680">
        <v>0.83</v>
      </c>
      <c r="AT165" s="680">
        <v>0.83</v>
      </c>
      <c r="AU165" s="680">
        <v>0.83</v>
      </c>
      <c r="AV165" s="680">
        <v>0.83</v>
      </c>
      <c r="AW165" s="680"/>
      <c r="AX165" s="680">
        <v>0</v>
      </c>
      <c r="AY165" s="680">
        <v>0</v>
      </c>
      <c r="AZ165" s="680">
        <v>0</v>
      </c>
      <c r="BA165" s="680">
        <v>0</v>
      </c>
      <c r="BB165" s="680">
        <v>0</v>
      </c>
      <c r="BC165" s="680">
        <v>0</v>
      </c>
      <c r="BD165" s="680">
        <v>0</v>
      </c>
      <c r="BE165" s="680">
        <v>0</v>
      </c>
      <c r="BF165" s="680">
        <v>0</v>
      </c>
      <c r="BG165" s="680">
        <v>0.83</v>
      </c>
      <c r="BH165" s="680">
        <v>0.83</v>
      </c>
      <c r="BI165" s="680">
        <v>0.83</v>
      </c>
      <c r="BJ165" s="680">
        <v>0.83</v>
      </c>
      <c r="BK165" s="680">
        <v>0.83</v>
      </c>
      <c r="BL165" s="680">
        <v>0.83</v>
      </c>
      <c r="BM165" s="680">
        <v>0.83</v>
      </c>
      <c r="BN165" s="680">
        <v>0.83</v>
      </c>
      <c r="BO165" s="680">
        <v>0.83</v>
      </c>
      <c r="BP165" s="680">
        <v>0.83</v>
      </c>
      <c r="BQ165" s="680">
        <v>0.83</v>
      </c>
      <c r="BR165" s="680">
        <v>0.83</v>
      </c>
      <c r="BS165" s="680">
        <v>0.83</v>
      </c>
      <c r="BT165" s="680">
        <v>0.83</v>
      </c>
      <c r="BU165" s="680">
        <v>0.83</v>
      </c>
      <c r="BV165" s="680">
        <v>0.83</v>
      </c>
      <c r="BW165" s="680">
        <v>0.83</v>
      </c>
      <c r="BX165" s="680">
        <v>0.83</v>
      </c>
      <c r="BY165" s="680">
        <v>0.83</v>
      </c>
      <c r="BZ165" s="680">
        <v>0.83</v>
      </c>
      <c r="CA165" s="680">
        <v>0.83</v>
      </c>
      <c r="CB165" s="680"/>
      <c r="CC165" s="680">
        <v>0</v>
      </c>
      <c r="CD165" s="680">
        <v>0</v>
      </c>
      <c r="CE165" s="680">
        <v>0</v>
      </c>
      <c r="CF165" s="680">
        <v>0</v>
      </c>
      <c r="CG165" s="680">
        <v>0</v>
      </c>
      <c r="CH165" s="680">
        <v>0</v>
      </c>
      <c r="CI165" s="680">
        <v>0</v>
      </c>
      <c r="CJ165" s="680">
        <v>0</v>
      </c>
      <c r="CK165" s="680">
        <v>0</v>
      </c>
      <c r="CL165" s="680">
        <v>0.83</v>
      </c>
      <c r="CM165" s="680">
        <v>0.83</v>
      </c>
      <c r="CN165" s="680">
        <v>0.83</v>
      </c>
      <c r="CO165" s="680">
        <v>0.83</v>
      </c>
      <c r="CP165" s="680">
        <v>0.83</v>
      </c>
      <c r="CQ165" s="680">
        <v>0.83</v>
      </c>
      <c r="CR165" s="680">
        <v>0.83</v>
      </c>
      <c r="CS165" s="680">
        <v>0.83</v>
      </c>
      <c r="CT165" s="680">
        <v>0.83</v>
      </c>
      <c r="CU165" s="680">
        <v>0.83</v>
      </c>
      <c r="CV165" s="680">
        <v>0.83</v>
      </c>
      <c r="CW165" s="680">
        <v>0.83</v>
      </c>
      <c r="CX165" s="680">
        <v>0.83</v>
      </c>
      <c r="CY165" s="680">
        <v>0.83</v>
      </c>
      <c r="CZ165" s="680">
        <v>0.83</v>
      </c>
      <c r="DA165" s="680">
        <v>0.83</v>
      </c>
      <c r="DB165" s="680">
        <v>0.83</v>
      </c>
      <c r="DC165" s="680">
        <v>0.83</v>
      </c>
      <c r="DD165" s="680">
        <v>0.83</v>
      </c>
      <c r="DE165" s="680">
        <v>0.83</v>
      </c>
      <c r="DF165" s="680">
        <v>0.83</v>
      </c>
      <c r="DG165" s="680"/>
      <c r="DH165" s="679">
        <v>0</v>
      </c>
      <c r="DI165" s="679">
        <v>0</v>
      </c>
      <c r="DJ165" s="679">
        <v>0</v>
      </c>
      <c r="DK165" s="679">
        <v>0</v>
      </c>
      <c r="DL165" s="679">
        <v>0</v>
      </c>
      <c r="DM165" s="679">
        <v>0</v>
      </c>
      <c r="DN165" s="679">
        <v>0</v>
      </c>
      <c r="DO165" s="679">
        <v>0</v>
      </c>
      <c r="DP165" s="679">
        <v>0</v>
      </c>
      <c r="DQ165" s="679">
        <v>22796</v>
      </c>
      <c r="DR165" s="679">
        <v>22796</v>
      </c>
      <c r="DS165" s="679">
        <v>22796</v>
      </c>
      <c r="DT165" s="679">
        <v>22796</v>
      </c>
      <c r="DU165" s="679">
        <v>22796</v>
      </c>
      <c r="DV165" s="679">
        <v>22796</v>
      </c>
      <c r="DW165" s="679">
        <v>22796</v>
      </c>
      <c r="DX165" s="679">
        <v>22796</v>
      </c>
      <c r="DY165" s="679">
        <v>22796</v>
      </c>
      <c r="DZ165" s="679">
        <v>22796</v>
      </c>
      <c r="EA165" s="679">
        <v>22796</v>
      </c>
      <c r="EB165" s="679">
        <v>22796</v>
      </c>
      <c r="EC165" s="679">
        <v>22796</v>
      </c>
      <c r="ED165" s="679">
        <v>22796</v>
      </c>
      <c r="EE165" s="679">
        <v>22796</v>
      </c>
      <c r="EF165" s="679">
        <v>22796</v>
      </c>
      <c r="EG165" s="679">
        <v>22796</v>
      </c>
      <c r="EH165" s="679">
        <v>22796</v>
      </c>
      <c r="EI165" s="679">
        <v>22796</v>
      </c>
      <c r="EJ165" s="679">
        <v>22796</v>
      </c>
      <c r="EK165" s="679">
        <v>22796</v>
      </c>
      <c r="EL165" s="680"/>
      <c r="EM165" s="679">
        <v>0</v>
      </c>
      <c r="EN165" s="679">
        <v>0</v>
      </c>
      <c r="EO165" s="679">
        <v>0</v>
      </c>
      <c r="EP165" s="679">
        <v>0</v>
      </c>
      <c r="EQ165" s="679">
        <v>0</v>
      </c>
      <c r="ER165" s="679">
        <v>0</v>
      </c>
      <c r="ES165" s="679">
        <v>0</v>
      </c>
      <c r="ET165" s="679">
        <v>0</v>
      </c>
      <c r="EU165" s="679">
        <v>0</v>
      </c>
      <c r="EV165" s="679">
        <v>0</v>
      </c>
      <c r="EW165" s="679">
        <v>0</v>
      </c>
      <c r="EX165" s="679">
        <v>0</v>
      </c>
      <c r="EY165" s="679">
        <v>0</v>
      </c>
      <c r="EZ165" s="679">
        <v>0</v>
      </c>
      <c r="FA165" s="679">
        <v>0</v>
      </c>
      <c r="FB165" s="679">
        <v>0</v>
      </c>
      <c r="FC165" s="679">
        <v>0</v>
      </c>
      <c r="FD165" s="679">
        <v>0</v>
      </c>
      <c r="FE165" s="679">
        <v>0</v>
      </c>
      <c r="FF165" s="679">
        <v>0</v>
      </c>
      <c r="FG165" s="679">
        <v>0</v>
      </c>
      <c r="FH165" s="679">
        <v>0</v>
      </c>
      <c r="FI165" s="679">
        <v>0</v>
      </c>
      <c r="FJ165" s="679">
        <v>0</v>
      </c>
      <c r="FK165" s="679">
        <v>0</v>
      </c>
      <c r="FL165" s="679">
        <v>0</v>
      </c>
      <c r="FM165" s="679">
        <v>0</v>
      </c>
      <c r="FN165" s="679">
        <v>0</v>
      </c>
      <c r="FO165" s="679">
        <v>0</v>
      </c>
      <c r="FP165" s="679">
        <v>0</v>
      </c>
    </row>
    <row r="166" spans="1:172" x14ac:dyDescent="0.2">
      <c r="A166" s="678">
        <v>163</v>
      </c>
      <c r="B166" s="678" t="s">
        <v>550</v>
      </c>
      <c r="C166" s="678" t="s">
        <v>551</v>
      </c>
      <c r="D166" s="686">
        <v>42005</v>
      </c>
      <c r="E166" s="678">
        <v>0</v>
      </c>
      <c r="F166" s="678">
        <v>30</v>
      </c>
      <c r="G166" s="685">
        <v>446.81659001729884</v>
      </c>
      <c r="H166" s="684">
        <v>0</v>
      </c>
      <c r="I166" s="678">
        <v>46.622505379519851</v>
      </c>
      <c r="J166" s="678">
        <v>1</v>
      </c>
      <c r="K166" s="678">
        <v>1</v>
      </c>
      <c r="L166" s="683">
        <v>0</v>
      </c>
      <c r="M166" s="678">
        <v>12</v>
      </c>
      <c r="N166" s="678">
        <v>2005</v>
      </c>
      <c r="O166" s="682">
        <v>0.72499999999999987</v>
      </c>
      <c r="P166" s="680">
        <v>0.3</v>
      </c>
      <c r="Q166" s="684">
        <v>1.8010000000000002E-2</v>
      </c>
      <c r="R166" s="684">
        <v>0.35593999999999998</v>
      </c>
      <c r="S166" s="680">
        <v>0</v>
      </c>
      <c r="T166" s="680">
        <v>0</v>
      </c>
      <c r="U166" s="680">
        <v>0</v>
      </c>
      <c r="V166" s="680">
        <v>0</v>
      </c>
      <c r="W166" s="680">
        <v>0</v>
      </c>
      <c r="X166" s="680">
        <v>0</v>
      </c>
      <c r="Y166" s="680">
        <v>0</v>
      </c>
      <c r="Z166" s="680">
        <v>0</v>
      </c>
      <c r="AA166" s="680">
        <v>0</v>
      </c>
      <c r="AB166" s="680">
        <v>0.83</v>
      </c>
      <c r="AC166" s="680">
        <v>0.83</v>
      </c>
      <c r="AD166" s="680">
        <v>0.83</v>
      </c>
      <c r="AE166" s="680">
        <v>0.83</v>
      </c>
      <c r="AF166" s="680">
        <v>0.83</v>
      </c>
      <c r="AG166" s="680">
        <v>0.83</v>
      </c>
      <c r="AH166" s="680">
        <v>0.83</v>
      </c>
      <c r="AI166" s="680">
        <v>0.83</v>
      </c>
      <c r="AJ166" s="680">
        <v>0.83</v>
      </c>
      <c r="AK166" s="680">
        <v>0.83</v>
      </c>
      <c r="AL166" s="680">
        <v>0.83</v>
      </c>
      <c r="AM166" s="680">
        <v>0.83</v>
      </c>
      <c r="AN166" s="680">
        <v>0.83</v>
      </c>
      <c r="AO166" s="680">
        <v>0.83</v>
      </c>
      <c r="AP166" s="680">
        <v>0.83</v>
      </c>
      <c r="AQ166" s="680">
        <v>0.83</v>
      </c>
      <c r="AR166" s="680">
        <v>0.83</v>
      </c>
      <c r="AS166" s="680">
        <v>0.83</v>
      </c>
      <c r="AT166" s="680">
        <v>0.83</v>
      </c>
      <c r="AU166" s="680">
        <v>0.83</v>
      </c>
      <c r="AV166" s="680">
        <v>0.83</v>
      </c>
      <c r="AW166" s="680"/>
      <c r="AX166" s="680">
        <v>0</v>
      </c>
      <c r="AY166" s="680">
        <v>0</v>
      </c>
      <c r="AZ166" s="680">
        <v>0</v>
      </c>
      <c r="BA166" s="680">
        <v>0</v>
      </c>
      <c r="BB166" s="680">
        <v>0</v>
      </c>
      <c r="BC166" s="680">
        <v>0</v>
      </c>
      <c r="BD166" s="680">
        <v>0</v>
      </c>
      <c r="BE166" s="680">
        <v>0</v>
      </c>
      <c r="BF166" s="680">
        <v>0</v>
      </c>
      <c r="BG166" s="680">
        <v>0.83</v>
      </c>
      <c r="BH166" s="680">
        <v>0.83</v>
      </c>
      <c r="BI166" s="680">
        <v>0.83</v>
      </c>
      <c r="BJ166" s="680">
        <v>0.83</v>
      </c>
      <c r="BK166" s="680">
        <v>0.83</v>
      </c>
      <c r="BL166" s="680">
        <v>0.83</v>
      </c>
      <c r="BM166" s="680">
        <v>0.83</v>
      </c>
      <c r="BN166" s="680">
        <v>0.83</v>
      </c>
      <c r="BO166" s="680">
        <v>0.83</v>
      </c>
      <c r="BP166" s="680">
        <v>0.83</v>
      </c>
      <c r="BQ166" s="680">
        <v>0.83</v>
      </c>
      <c r="BR166" s="680">
        <v>0.83</v>
      </c>
      <c r="BS166" s="680">
        <v>0.83</v>
      </c>
      <c r="BT166" s="680">
        <v>0.83</v>
      </c>
      <c r="BU166" s="680">
        <v>0.83</v>
      </c>
      <c r="BV166" s="680">
        <v>0.83</v>
      </c>
      <c r="BW166" s="680">
        <v>0.83</v>
      </c>
      <c r="BX166" s="680">
        <v>0.83</v>
      </c>
      <c r="BY166" s="680">
        <v>0.83</v>
      </c>
      <c r="BZ166" s="680">
        <v>0.83</v>
      </c>
      <c r="CA166" s="680">
        <v>0.83</v>
      </c>
      <c r="CB166" s="680"/>
      <c r="CC166" s="680">
        <v>0</v>
      </c>
      <c r="CD166" s="680">
        <v>0</v>
      </c>
      <c r="CE166" s="680">
        <v>0</v>
      </c>
      <c r="CF166" s="680">
        <v>0</v>
      </c>
      <c r="CG166" s="680">
        <v>0</v>
      </c>
      <c r="CH166" s="680">
        <v>0</v>
      </c>
      <c r="CI166" s="680">
        <v>0</v>
      </c>
      <c r="CJ166" s="680">
        <v>0</v>
      </c>
      <c r="CK166" s="680">
        <v>0</v>
      </c>
      <c r="CL166" s="680">
        <v>0.83</v>
      </c>
      <c r="CM166" s="680">
        <v>0.83</v>
      </c>
      <c r="CN166" s="680">
        <v>0.83</v>
      </c>
      <c r="CO166" s="680">
        <v>0.83</v>
      </c>
      <c r="CP166" s="680">
        <v>0.83</v>
      </c>
      <c r="CQ166" s="680">
        <v>0.83</v>
      </c>
      <c r="CR166" s="680">
        <v>0.83</v>
      </c>
      <c r="CS166" s="680">
        <v>0.83</v>
      </c>
      <c r="CT166" s="680">
        <v>0.83</v>
      </c>
      <c r="CU166" s="680">
        <v>0.83</v>
      </c>
      <c r="CV166" s="680">
        <v>0.83</v>
      </c>
      <c r="CW166" s="680">
        <v>0.83</v>
      </c>
      <c r="CX166" s="680">
        <v>0.83</v>
      </c>
      <c r="CY166" s="680">
        <v>0.83</v>
      </c>
      <c r="CZ166" s="680">
        <v>0.83</v>
      </c>
      <c r="DA166" s="680">
        <v>0.83</v>
      </c>
      <c r="DB166" s="680">
        <v>0.83</v>
      </c>
      <c r="DC166" s="680">
        <v>0.83</v>
      </c>
      <c r="DD166" s="680">
        <v>0.83</v>
      </c>
      <c r="DE166" s="680">
        <v>0.83</v>
      </c>
      <c r="DF166" s="680">
        <v>0.83</v>
      </c>
      <c r="DG166" s="680"/>
      <c r="DH166" s="679">
        <v>0</v>
      </c>
      <c r="DI166" s="679">
        <v>0</v>
      </c>
      <c r="DJ166" s="679">
        <v>0</v>
      </c>
      <c r="DK166" s="679">
        <v>0</v>
      </c>
      <c r="DL166" s="679">
        <v>0</v>
      </c>
      <c r="DM166" s="679">
        <v>0</v>
      </c>
      <c r="DN166" s="679">
        <v>0</v>
      </c>
      <c r="DO166" s="679">
        <v>0</v>
      </c>
      <c r="DP166" s="679">
        <v>0</v>
      </c>
      <c r="DQ166" s="679">
        <v>22796</v>
      </c>
      <c r="DR166" s="679">
        <v>22796</v>
      </c>
      <c r="DS166" s="679">
        <v>22796</v>
      </c>
      <c r="DT166" s="679">
        <v>22796</v>
      </c>
      <c r="DU166" s="679">
        <v>22796</v>
      </c>
      <c r="DV166" s="679">
        <v>22796</v>
      </c>
      <c r="DW166" s="679">
        <v>22796</v>
      </c>
      <c r="DX166" s="679">
        <v>22796</v>
      </c>
      <c r="DY166" s="679">
        <v>22796</v>
      </c>
      <c r="DZ166" s="679">
        <v>22796</v>
      </c>
      <c r="EA166" s="679">
        <v>22796</v>
      </c>
      <c r="EB166" s="679">
        <v>22796</v>
      </c>
      <c r="EC166" s="679">
        <v>22796</v>
      </c>
      <c r="ED166" s="679">
        <v>22796</v>
      </c>
      <c r="EE166" s="679">
        <v>22796</v>
      </c>
      <c r="EF166" s="679">
        <v>22796</v>
      </c>
      <c r="EG166" s="679">
        <v>22796</v>
      </c>
      <c r="EH166" s="679">
        <v>22796</v>
      </c>
      <c r="EI166" s="679">
        <v>22796</v>
      </c>
      <c r="EJ166" s="679">
        <v>22796</v>
      </c>
      <c r="EK166" s="679">
        <v>22796</v>
      </c>
      <c r="EL166" s="680"/>
      <c r="EM166" s="679">
        <v>0</v>
      </c>
      <c r="EN166" s="679">
        <v>0</v>
      </c>
      <c r="EO166" s="679">
        <v>0</v>
      </c>
      <c r="EP166" s="679">
        <v>0</v>
      </c>
      <c r="EQ166" s="679">
        <v>0</v>
      </c>
      <c r="ER166" s="679">
        <v>0</v>
      </c>
      <c r="ES166" s="679">
        <v>0</v>
      </c>
      <c r="ET166" s="679">
        <v>0</v>
      </c>
      <c r="EU166" s="679">
        <v>0</v>
      </c>
      <c r="EV166" s="679">
        <v>0</v>
      </c>
      <c r="EW166" s="679">
        <v>0</v>
      </c>
      <c r="EX166" s="679">
        <v>0</v>
      </c>
      <c r="EY166" s="679">
        <v>0</v>
      </c>
      <c r="EZ166" s="679">
        <v>0</v>
      </c>
      <c r="FA166" s="679">
        <v>0</v>
      </c>
      <c r="FB166" s="679">
        <v>0</v>
      </c>
      <c r="FC166" s="679">
        <v>0</v>
      </c>
      <c r="FD166" s="679">
        <v>0</v>
      </c>
      <c r="FE166" s="679">
        <v>0</v>
      </c>
      <c r="FF166" s="679">
        <v>0</v>
      </c>
      <c r="FG166" s="679">
        <v>0</v>
      </c>
      <c r="FH166" s="679">
        <v>0</v>
      </c>
      <c r="FI166" s="679">
        <v>0</v>
      </c>
      <c r="FJ166" s="679">
        <v>0</v>
      </c>
      <c r="FK166" s="679">
        <v>0</v>
      </c>
      <c r="FL166" s="679">
        <v>0</v>
      </c>
      <c r="FM166" s="679">
        <v>0</v>
      </c>
      <c r="FN166" s="679">
        <v>0</v>
      </c>
      <c r="FO166" s="679">
        <v>0</v>
      </c>
      <c r="FP166" s="679">
        <v>0</v>
      </c>
    </row>
    <row r="167" spans="1:172" x14ac:dyDescent="0.2">
      <c r="A167" s="678">
        <v>164</v>
      </c>
      <c r="B167" s="678" t="s">
        <v>552</v>
      </c>
      <c r="C167" s="678" t="s">
        <v>553</v>
      </c>
      <c r="D167" s="686">
        <v>42005</v>
      </c>
      <c r="E167" s="678">
        <v>0</v>
      </c>
      <c r="F167" s="678">
        <v>15</v>
      </c>
      <c r="G167" s="685">
        <v>0</v>
      </c>
      <c r="H167" s="684">
        <v>0</v>
      </c>
      <c r="I167" s="678">
        <v>0</v>
      </c>
      <c r="J167" s="678">
        <v>1</v>
      </c>
      <c r="K167" s="678">
        <v>1</v>
      </c>
      <c r="L167" s="683">
        <v>0</v>
      </c>
      <c r="M167" s="678">
        <v>12</v>
      </c>
      <c r="N167" s="678">
        <v>2005</v>
      </c>
      <c r="O167" s="682">
        <v>0.81499999999999995</v>
      </c>
      <c r="P167" s="680">
        <v>0.3</v>
      </c>
      <c r="Q167" s="684">
        <v>1.8010000000000002E-2</v>
      </c>
      <c r="R167" s="684">
        <v>0.35593999999999998</v>
      </c>
      <c r="S167" s="680">
        <v>0</v>
      </c>
      <c r="T167" s="680">
        <v>0</v>
      </c>
      <c r="U167" s="680">
        <v>0</v>
      </c>
      <c r="V167" s="680">
        <v>0</v>
      </c>
      <c r="W167" s="680">
        <v>0</v>
      </c>
      <c r="X167" s="680">
        <v>0</v>
      </c>
      <c r="Y167" s="680">
        <v>0</v>
      </c>
      <c r="Z167" s="680">
        <v>0</v>
      </c>
      <c r="AA167" s="680">
        <v>0</v>
      </c>
      <c r="AB167" s="680">
        <v>0.83</v>
      </c>
      <c r="AC167" s="680">
        <v>0.83</v>
      </c>
      <c r="AD167" s="680">
        <v>0.83</v>
      </c>
      <c r="AE167" s="680">
        <v>0.83</v>
      </c>
      <c r="AF167" s="680">
        <v>0.83</v>
      </c>
      <c r="AG167" s="680">
        <v>0.83</v>
      </c>
      <c r="AH167" s="680">
        <v>0.83</v>
      </c>
      <c r="AI167" s="680">
        <v>0.83</v>
      </c>
      <c r="AJ167" s="680">
        <v>0.83</v>
      </c>
      <c r="AK167" s="680">
        <v>0.83</v>
      </c>
      <c r="AL167" s="680">
        <v>0.83</v>
      </c>
      <c r="AM167" s="680">
        <v>0.83</v>
      </c>
      <c r="AN167" s="680">
        <v>0.83</v>
      </c>
      <c r="AO167" s="680">
        <v>0.83</v>
      </c>
      <c r="AP167" s="680">
        <v>0.83</v>
      </c>
      <c r="AQ167" s="680">
        <v>0.83</v>
      </c>
      <c r="AR167" s="680">
        <v>0.83</v>
      </c>
      <c r="AS167" s="680">
        <v>0.83</v>
      </c>
      <c r="AT167" s="680">
        <v>0.83</v>
      </c>
      <c r="AU167" s="680">
        <v>0.83</v>
      </c>
      <c r="AV167" s="680">
        <v>0.83</v>
      </c>
      <c r="AW167" s="680"/>
      <c r="AX167" s="680">
        <v>0</v>
      </c>
      <c r="AY167" s="680">
        <v>0</v>
      </c>
      <c r="AZ167" s="680">
        <v>0</v>
      </c>
      <c r="BA167" s="680">
        <v>0</v>
      </c>
      <c r="BB167" s="680">
        <v>0</v>
      </c>
      <c r="BC167" s="680">
        <v>0</v>
      </c>
      <c r="BD167" s="680">
        <v>0</v>
      </c>
      <c r="BE167" s="680">
        <v>0</v>
      </c>
      <c r="BF167" s="680">
        <v>0</v>
      </c>
      <c r="BG167" s="680">
        <v>0.83</v>
      </c>
      <c r="BH167" s="680">
        <v>0.83</v>
      </c>
      <c r="BI167" s="680">
        <v>0.83</v>
      </c>
      <c r="BJ167" s="680">
        <v>0.83</v>
      </c>
      <c r="BK167" s="680">
        <v>0.83</v>
      </c>
      <c r="BL167" s="680">
        <v>0.83</v>
      </c>
      <c r="BM167" s="680">
        <v>0.83</v>
      </c>
      <c r="BN167" s="680">
        <v>0.83</v>
      </c>
      <c r="BO167" s="680">
        <v>0.83</v>
      </c>
      <c r="BP167" s="680">
        <v>0.83</v>
      </c>
      <c r="BQ167" s="680">
        <v>0.83</v>
      </c>
      <c r="BR167" s="680">
        <v>0.83</v>
      </c>
      <c r="BS167" s="680">
        <v>0.83</v>
      </c>
      <c r="BT167" s="680">
        <v>0.83</v>
      </c>
      <c r="BU167" s="680">
        <v>0.83</v>
      </c>
      <c r="BV167" s="680">
        <v>0.83</v>
      </c>
      <c r="BW167" s="680">
        <v>0.83</v>
      </c>
      <c r="BX167" s="680">
        <v>0.83</v>
      </c>
      <c r="BY167" s="680">
        <v>0.83</v>
      </c>
      <c r="BZ167" s="680">
        <v>0.83</v>
      </c>
      <c r="CA167" s="680">
        <v>0.83</v>
      </c>
      <c r="CB167" s="680"/>
      <c r="CC167" s="680">
        <v>0</v>
      </c>
      <c r="CD167" s="680">
        <v>0</v>
      </c>
      <c r="CE167" s="680">
        <v>0</v>
      </c>
      <c r="CF167" s="680">
        <v>0</v>
      </c>
      <c r="CG167" s="680">
        <v>0</v>
      </c>
      <c r="CH167" s="680">
        <v>0</v>
      </c>
      <c r="CI167" s="680">
        <v>0</v>
      </c>
      <c r="CJ167" s="680">
        <v>0</v>
      </c>
      <c r="CK167" s="680">
        <v>0</v>
      </c>
      <c r="CL167" s="680">
        <v>0.83</v>
      </c>
      <c r="CM167" s="680">
        <v>0.83</v>
      </c>
      <c r="CN167" s="680">
        <v>0.83</v>
      </c>
      <c r="CO167" s="680">
        <v>0.83</v>
      </c>
      <c r="CP167" s="680">
        <v>0.83</v>
      </c>
      <c r="CQ167" s="680">
        <v>0.83</v>
      </c>
      <c r="CR167" s="680">
        <v>0.83</v>
      </c>
      <c r="CS167" s="680">
        <v>0.83</v>
      </c>
      <c r="CT167" s="680">
        <v>0.83</v>
      </c>
      <c r="CU167" s="680">
        <v>0.83</v>
      </c>
      <c r="CV167" s="680">
        <v>0.83</v>
      </c>
      <c r="CW167" s="680">
        <v>0.83</v>
      </c>
      <c r="CX167" s="680">
        <v>0.83</v>
      </c>
      <c r="CY167" s="680">
        <v>0.83</v>
      </c>
      <c r="CZ167" s="680">
        <v>0.83</v>
      </c>
      <c r="DA167" s="680">
        <v>0.83</v>
      </c>
      <c r="DB167" s="680">
        <v>0.83</v>
      </c>
      <c r="DC167" s="680">
        <v>0.83</v>
      </c>
      <c r="DD167" s="680">
        <v>0.83</v>
      </c>
      <c r="DE167" s="680">
        <v>0.83</v>
      </c>
      <c r="DF167" s="680">
        <v>0.83</v>
      </c>
      <c r="DG167" s="680"/>
      <c r="DH167" s="679">
        <v>0</v>
      </c>
      <c r="DI167" s="679">
        <v>0</v>
      </c>
      <c r="DJ167" s="679">
        <v>0</v>
      </c>
      <c r="DK167" s="679">
        <v>0</v>
      </c>
      <c r="DL167" s="679">
        <v>0</v>
      </c>
      <c r="DM167" s="679">
        <v>0</v>
      </c>
      <c r="DN167" s="679">
        <v>0</v>
      </c>
      <c r="DO167" s="679">
        <v>0</v>
      </c>
      <c r="DP167" s="679">
        <v>0</v>
      </c>
      <c r="DQ167" s="679">
        <v>0</v>
      </c>
      <c r="DR167" s="679">
        <v>0</v>
      </c>
      <c r="DS167" s="679">
        <v>0</v>
      </c>
      <c r="DT167" s="679">
        <v>0</v>
      </c>
      <c r="DU167" s="679">
        <v>0</v>
      </c>
      <c r="DV167" s="679">
        <v>0</v>
      </c>
      <c r="DW167" s="679">
        <v>0</v>
      </c>
      <c r="DX167" s="679">
        <v>0</v>
      </c>
      <c r="DY167" s="679">
        <v>0</v>
      </c>
      <c r="DZ167" s="679">
        <v>0</v>
      </c>
      <c r="EA167" s="679">
        <v>0</v>
      </c>
      <c r="EB167" s="679">
        <v>0</v>
      </c>
      <c r="EC167" s="679">
        <v>0</v>
      </c>
      <c r="ED167" s="679">
        <v>0</v>
      </c>
      <c r="EE167" s="679">
        <v>0</v>
      </c>
      <c r="EF167" s="679">
        <v>0</v>
      </c>
      <c r="EG167" s="679">
        <v>0</v>
      </c>
      <c r="EH167" s="679">
        <v>0</v>
      </c>
      <c r="EI167" s="679">
        <v>0</v>
      </c>
      <c r="EJ167" s="679">
        <v>0</v>
      </c>
      <c r="EK167" s="679">
        <v>0</v>
      </c>
      <c r="EL167" s="680"/>
      <c r="EM167" s="679">
        <v>0</v>
      </c>
      <c r="EN167" s="679">
        <v>0</v>
      </c>
      <c r="EO167" s="679">
        <v>0</v>
      </c>
      <c r="EP167" s="679">
        <v>0</v>
      </c>
      <c r="EQ167" s="679">
        <v>0</v>
      </c>
      <c r="ER167" s="679">
        <v>0</v>
      </c>
      <c r="ES167" s="679">
        <v>0</v>
      </c>
      <c r="ET167" s="679">
        <v>0</v>
      </c>
      <c r="EU167" s="679">
        <v>0</v>
      </c>
      <c r="EV167" s="679">
        <v>0</v>
      </c>
      <c r="EW167" s="679">
        <v>0</v>
      </c>
      <c r="EX167" s="679">
        <v>0</v>
      </c>
      <c r="EY167" s="679">
        <v>0</v>
      </c>
      <c r="EZ167" s="679">
        <v>0</v>
      </c>
      <c r="FA167" s="679">
        <v>0</v>
      </c>
      <c r="FB167" s="679">
        <v>0</v>
      </c>
      <c r="FC167" s="679">
        <v>0</v>
      </c>
      <c r="FD167" s="679">
        <v>0</v>
      </c>
      <c r="FE167" s="679">
        <v>0</v>
      </c>
      <c r="FF167" s="679">
        <v>0</v>
      </c>
      <c r="FG167" s="679">
        <v>0</v>
      </c>
      <c r="FH167" s="679">
        <v>0</v>
      </c>
      <c r="FI167" s="679">
        <v>0</v>
      </c>
      <c r="FJ167" s="679">
        <v>0</v>
      </c>
      <c r="FK167" s="679">
        <v>0</v>
      </c>
      <c r="FL167" s="679">
        <v>0</v>
      </c>
      <c r="FM167" s="679">
        <v>0</v>
      </c>
      <c r="FN167" s="679">
        <v>0</v>
      </c>
      <c r="FO167" s="679">
        <v>0</v>
      </c>
      <c r="FP167" s="679">
        <v>0</v>
      </c>
    </row>
    <row r="168" spans="1:172" x14ac:dyDescent="0.2">
      <c r="A168" s="678">
        <v>165</v>
      </c>
      <c r="B168" s="678" t="s">
        <v>554</v>
      </c>
      <c r="C168" s="678" t="s">
        <v>555</v>
      </c>
      <c r="D168" s="686">
        <v>42005</v>
      </c>
      <c r="E168" s="678">
        <v>0</v>
      </c>
      <c r="F168" s="678">
        <v>30</v>
      </c>
      <c r="G168" s="685">
        <v>0</v>
      </c>
      <c r="H168" s="684">
        <v>0</v>
      </c>
      <c r="I168" s="678">
        <v>11</v>
      </c>
      <c r="J168" s="678">
        <v>1</v>
      </c>
      <c r="K168" s="678">
        <v>1</v>
      </c>
      <c r="L168" s="683">
        <v>0</v>
      </c>
      <c r="M168" s="678">
        <v>12</v>
      </c>
      <c r="N168" s="678">
        <v>2005</v>
      </c>
      <c r="O168" s="682">
        <v>0.82250000000000001</v>
      </c>
      <c r="P168" s="680">
        <v>0.3</v>
      </c>
      <c r="Q168" s="684">
        <v>1.8010000000000002E-2</v>
      </c>
      <c r="R168" s="684">
        <v>0.35593999999999998</v>
      </c>
      <c r="S168" s="680">
        <v>0</v>
      </c>
      <c r="T168" s="680">
        <v>0</v>
      </c>
      <c r="U168" s="680">
        <v>0</v>
      </c>
      <c r="V168" s="680">
        <v>0</v>
      </c>
      <c r="W168" s="680">
        <v>0</v>
      </c>
      <c r="X168" s="680">
        <v>0</v>
      </c>
      <c r="Y168" s="680">
        <v>0</v>
      </c>
      <c r="Z168" s="680">
        <v>0</v>
      </c>
      <c r="AA168" s="680">
        <v>0</v>
      </c>
      <c r="AB168" s="680">
        <v>0.83</v>
      </c>
      <c r="AC168" s="680">
        <v>0.83</v>
      </c>
      <c r="AD168" s="680">
        <v>0.83</v>
      </c>
      <c r="AE168" s="680">
        <v>0.83</v>
      </c>
      <c r="AF168" s="680">
        <v>0.83</v>
      </c>
      <c r="AG168" s="680">
        <v>0.83</v>
      </c>
      <c r="AH168" s="680">
        <v>0.83</v>
      </c>
      <c r="AI168" s="680">
        <v>0.83</v>
      </c>
      <c r="AJ168" s="680">
        <v>0.83</v>
      </c>
      <c r="AK168" s="680">
        <v>0.83</v>
      </c>
      <c r="AL168" s="680">
        <v>0.83</v>
      </c>
      <c r="AM168" s="680">
        <v>0.83</v>
      </c>
      <c r="AN168" s="680">
        <v>0.83</v>
      </c>
      <c r="AO168" s="680">
        <v>0.83</v>
      </c>
      <c r="AP168" s="680">
        <v>0.83</v>
      </c>
      <c r="AQ168" s="680">
        <v>0.83</v>
      </c>
      <c r="AR168" s="680">
        <v>0.83</v>
      </c>
      <c r="AS168" s="680">
        <v>0.83</v>
      </c>
      <c r="AT168" s="680">
        <v>0.83</v>
      </c>
      <c r="AU168" s="680">
        <v>0.83</v>
      </c>
      <c r="AV168" s="680">
        <v>0.83</v>
      </c>
      <c r="AW168" s="680"/>
      <c r="AX168" s="680">
        <v>0</v>
      </c>
      <c r="AY168" s="680">
        <v>0</v>
      </c>
      <c r="AZ168" s="680">
        <v>0</v>
      </c>
      <c r="BA168" s="680">
        <v>0</v>
      </c>
      <c r="BB168" s="680">
        <v>0</v>
      </c>
      <c r="BC168" s="680">
        <v>0</v>
      </c>
      <c r="BD168" s="680">
        <v>0</v>
      </c>
      <c r="BE168" s="680">
        <v>0</v>
      </c>
      <c r="BF168" s="680">
        <v>0</v>
      </c>
      <c r="BG168" s="680">
        <v>0.83</v>
      </c>
      <c r="BH168" s="680">
        <v>0.83</v>
      </c>
      <c r="BI168" s="680">
        <v>0.83</v>
      </c>
      <c r="BJ168" s="680">
        <v>0.83</v>
      </c>
      <c r="BK168" s="680">
        <v>0.83</v>
      </c>
      <c r="BL168" s="680">
        <v>0.83</v>
      </c>
      <c r="BM168" s="680">
        <v>0.83</v>
      </c>
      <c r="BN168" s="680">
        <v>0.83</v>
      </c>
      <c r="BO168" s="680">
        <v>0.83</v>
      </c>
      <c r="BP168" s="680">
        <v>0.83</v>
      </c>
      <c r="BQ168" s="680">
        <v>0.83</v>
      </c>
      <c r="BR168" s="680">
        <v>0.83</v>
      </c>
      <c r="BS168" s="680">
        <v>0.83</v>
      </c>
      <c r="BT168" s="680">
        <v>0.83</v>
      </c>
      <c r="BU168" s="680">
        <v>0.83</v>
      </c>
      <c r="BV168" s="680">
        <v>0.83</v>
      </c>
      <c r="BW168" s="680">
        <v>0.83</v>
      </c>
      <c r="BX168" s="680">
        <v>0.83</v>
      </c>
      <c r="BY168" s="680">
        <v>0.83</v>
      </c>
      <c r="BZ168" s="680">
        <v>0.83</v>
      </c>
      <c r="CA168" s="680">
        <v>0.83</v>
      </c>
      <c r="CB168" s="680"/>
      <c r="CC168" s="680">
        <v>0</v>
      </c>
      <c r="CD168" s="680">
        <v>0</v>
      </c>
      <c r="CE168" s="680">
        <v>0</v>
      </c>
      <c r="CF168" s="680">
        <v>0</v>
      </c>
      <c r="CG168" s="680">
        <v>0</v>
      </c>
      <c r="CH168" s="680">
        <v>0</v>
      </c>
      <c r="CI168" s="680">
        <v>0</v>
      </c>
      <c r="CJ168" s="680">
        <v>0</v>
      </c>
      <c r="CK168" s="680">
        <v>0</v>
      </c>
      <c r="CL168" s="680">
        <v>0.83</v>
      </c>
      <c r="CM168" s="680">
        <v>0.83</v>
      </c>
      <c r="CN168" s="680">
        <v>0.83</v>
      </c>
      <c r="CO168" s="680">
        <v>0.83</v>
      </c>
      <c r="CP168" s="680">
        <v>0.83</v>
      </c>
      <c r="CQ168" s="680">
        <v>0.83</v>
      </c>
      <c r="CR168" s="680">
        <v>0.83</v>
      </c>
      <c r="CS168" s="680">
        <v>0.83</v>
      </c>
      <c r="CT168" s="680">
        <v>0.83</v>
      </c>
      <c r="CU168" s="680">
        <v>0.83</v>
      </c>
      <c r="CV168" s="680">
        <v>0.83</v>
      </c>
      <c r="CW168" s="680">
        <v>0.83</v>
      </c>
      <c r="CX168" s="680">
        <v>0.83</v>
      </c>
      <c r="CY168" s="680">
        <v>0.83</v>
      </c>
      <c r="CZ168" s="680">
        <v>0.83</v>
      </c>
      <c r="DA168" s="680">
        <v>0.83</v>
      </c>
      <c r="DB168" s="680">
        <v>0.83</v>
      </c>
      <c r="DC168" s="680">
        <v>0.83</v>
      </c>
      <c r="DD168" s="680">
        <v>0.83</v>
      </c>
      <c r="DE168" s="680">
        <v>0.83</v>
      </c>
      <c r="DF168" s="680">
        <v>0.83</v>
      </c>
      <c r="DG168" s="680"/>
      <c r="DH168" s="679">
        <v>0</v>
      </c>
      <c r="DI168" s="679">
        <v>0</v>
      </c>
      <c r="DJ168" s="679">
        <v>0</v>
      </c>
      <c r="DK168" s="679">
        <v>0</v>
      </c>
      <c r="DL168" s="679">
        <v>0</v>
      </c>
      <c r="DM168" s="679">
        <v>0</v>
      </c>
      <c r="DN168" s="679">
        <v>0</v>
      </c>
      <c r="DO168" s="679">
        <v>0</v>
      </c>
      <c r="DP168" s="679">
        <v>0</v>
      </c>
      <c r="DQ168" s="679">
        <v>22796</v>
      </c>
      <c r="DR168" s="679">
        <v>22796</v>
      </c>
      <c r="DS168" s="679">
        <v>22796</v>
      </c>
      <c r="DT168" s="679">
        <v>22796</v>
      </c>
      <c r="DU168" s="679">
        <v>22796</v>
      </c>
      <c r="DV168" s="679">
        <v>22796</v>
      </c>
      <c r="DW168" s="679">
        <v>22796</v>
      </c>
      <c r="DX168" s="679">
        <v>22796</v>
      </c>
      <c r="DY168" s="679">
        <v>22796</v>
      </c>
      <c r="DZ168" s="679">
        <v>22796</v>
      </c>
      <c r="EA168" s="679">
        <v>22796</v>
      </c>
      <c r="EB168" s="679">
        <v>22796</v>
      </c>
      <c r="EC168" s="679">
        <v>22796</v>
      </c>
      <c r="ED168" s="679">
        <v>22796</v>
      </c>
      <c r="EE168" s="679">
        <v>22796</v>
      </c>
      <c r="EF168" s="679">
        <v>22796</v>
      </c>
      <c r="EG168" s="679">
        <v>22796</v>
      </c>
      <c r="EH168" s="679">
        <v>22796</v>
      </c>
      <c r="EI168" s="679">
        <v>22796</v>
      </c>
      <c r="EJ168" s="679">
        <v>22796</v>
      </c>
      <c r="EK168" s="679">
        <v>22796</v>
      </c>
      <c r="EL168" s="680"/>
      <c r="EM168" s="679">
        <v>0</v>
      </c>
      <c r="EN168" s="679">
        <v>0</v>
      </c>
      <c r="EO168" s="679">
        <v>0</v>
      </c>
      <c r="EP168" s="679">
        <v>0</v>
      </c>
      <c r="EQ168" s="679">
        <v>0</v>
      </c>
      <c r="ER168" s="679">
        <v>0</v>
      </c>
      <c r="ES168" s="679">
        <v>0</v>
      </c>
      <c r="ET168" s="679">
        <v>0</v>
      </c>
      <c r="EU168" s="679">
        <v>0</v>
      </c>
      <c r="EV168" s="679">
        <v>0</v>
      </c>
      <c r="EW168" s="679">
        <v>0</v>
      </c>
      <c r="EX168" s="679">
        <v>0</v>
      </c>
      <c r="EY168" s="679">
        <v>0</v>
      </c>
      <c r="EZ168" s="679">
        <v>0</v>
      </c>
      <c r="FA168" s="679">
        <v>0</v>
      </c>
      <c r="FB168" s="679">
        <v>0</v>
      </c>
      <c r="FC168" s="679">
        <v>0</v>
      </c>
      <c r="FD168" s="679">
        <v>0</v>
      </c>
      <c r="FE168" s="679">
        <v>0</v>
      </c>
      <c r="FF168" s="679">
        <v>0</v>
      </c>
      <c r="FG168" s="679">
        <v>0</v>
      </c>
      <c r="FH168" s="679">
        <v>0</v>
      </c>
      <c r="FI168" s="679">
        <v>0</v>
      </c>
      <c r="FJ168" s="679">
        <v>0</v>
      </c>
      <c r="FK168" s="679">
        <v>0</v>
      </c>
      <c r="FL168" s="679">
        <v>0</v>
      </c>
      <c r="FM168" s="679">
        <v>0</v>
      </c>
      <c r="FN168" s="679">
        <v>0</v>
      </c>
      <c r="FO168" s="679">
        <v>0</v>
      </c>
      <c r="FP168" s="679">
        <v>0</v>
      </c>
    </row>
    <row r="169" spans="1:172" x14ac:dyDescent="0.2">
      <c r="A169" s="678">
        <v>166</v>
      </c>
      <c r="B169" s="678" t="s">
        <v>556</v>
      </c>
      <c r="C169" s="678" t="s">
        <v>557</v>
      </c>
      <c r="D169" s="686">
        <v>42095</v>
      </c>
      <c r="E169" s="678">
        <v>0</v>
      </c>
      <c r="F169" s="678">
        <v>30</v>
      </c>
      <c r="G169" s="685">
        <v>-13.217978326832467</v>
      </c>
      <c r="H169" s="684">
        <v>0</v>
      </c>
      <c r="I169" s="678">
        <v>45.075781100087923</v>
      </c>
      <c r="J169" s="678">
        <v>1</v>
      </c>
      <c r="K169" s="678">
        <v>1</v>
      </c>
      <c r="L169" s="683">
        <v>0</v>
      </c>
      <c r="M169" s="678">
        <v>12</v>
      </c>
      <c r="N169" s="678">
        <v>2005</v>
      </c>
      <c r="O169" s="682">
        <v>0.82000000000000017</v>
      </c>
      <c r="P169" s="680">
        <v>5.3504136614899493E-2</v>
      </c>
      <c r="Q169" s="684">
        <v>8.2760224009515906E-3</v>
      </c>
      <c r="R169" s="684">
        <v>0.27251145845007901</v>
      </c>
      <c r="S169" s="680">
        <v>0</v>
      </c>
      <c r="T169" s="680">
        <v>0</v>
      </c>
      <c r="U169" s="680">
        <v>0</v>
      </c>
      <c r="V169" s="680">
        <v>0</v>
      </c>
      <c r="W169" s="680">
        <v>0</v>
      </c>
      <c r="X169" s="680">
        <v>0</v>
      </c>
      <c r="Y169" s="680">
        <v>0</v>
      </c>
      <c r="Z169" s="680">
        <v>0</v>
      </c>
      <c r="AA169" s="680">
        <v>0</v>
      </c>
      <c r="AB169" s="680">
        <v>0.83</v>
      </c>
      <c r="AC169" s="680">
        <v>0.83</v>
      </c>
      <c r="AD169" s="680">
        <v>0.83</v>
      </c>
      <c r="AE169" s="680">
        <v>0.83</v>
      </c>
      <c r="AF169" s="680">
        <v>0.83</v>
      </c>
      <c r="AG169" s="680">
        <v>0.83</v>
      </c>
      <c r="AH169" s="680">
        <v>0.83</v>
      </c>
      <c r="AI169" s="680">
        <v>0.83</v>
      </c>
      <c r="AJ169" s="680">
        <v>0.83</v>
      </c>
      <c r="AK169" s="680">
        <v>0.83</v>
      </c>
      <c r="AL169" s="680">
        <v>0.83</v>
      </c>
      <c r="AM169" s="680">
        <v>0.83</v>
      </c>
      <c r="AN169" s="680">
        <v>0.83</v>
      </c>
      <c r="AO169" s="680">
        <v>0.83</v>
      </c>
      <c r="AP169" s="680">
        <v>0.83</v>
      </c>
      <c r="AQ169" s="680">
        <v>0.83</v>
      </c>
      <c r="AR169" s="680">
        <v>0.83</v>
      </c>
      <c r="AS169" s="680">
        <v>0.83</v>
      </c>
      <c r="AT169" s="680">
        <v>0.83</v>
      </c>
      <c r="AU169" s="680">
        <v>0.83</v>
      </c>
      <c r="AV169" s="680">
        <v>0.83</v>
      </c>
      <c r="AW169" s="680"/>
      <c r="AX169" s="680">
        <v>0</v>
      </c>
      <c r="AY169" s="680">
        <v>0</v>
      </c>
      <c r="AZ169" s="680">
        <v>0</v>
      </c>
      <c r="BA169" s="680">
        <v>0</v>
      </c>
      <c r="BB169" s="680">
        <v>0</v>
      </c>
      <c r="BC169" s="680">
        <v>0</v>
      </c>
      <c r="BD169" s="680">
        <v>0</v>
      </c>
      <c r="BE169" s="680">
        <v>0</v>
      </c>
      <c r="BF169" s="680">
        <v>0</v>
      </c>
      <c r="BG169" s="680">
        <v>0.83</v>
      </c>
      <c r="BH169" s="680">
        <v>0.83</v>
      </c>
      <c r="BI169" s="680">
        <v>0.83</v>
      </c>
      <c r="BJ169" s="680">
        <v>0.83</v>
      </c>
      <c r="BK169" s="680">
        <v>0.83</v>
      </c>
      <c r="BL169" s="680">
        <v>0.83</v>
      </c>
      <c r="BM169" s="680">
        <v>0.83</v>
      </c>
      <c r="BN169" s="680">
        <v>0.83</v>
      </c>
      <c r="BO169" s="680">
        <v>0.83</v>
      </c>
      <c r="BP169" s="680">
        <v>0.83</v>
      </c>
      <c r="BQ169" s="680">
        <v>0.83</v>
      </c>
      <c r="BR169" s="680">
        <v>0.83</v>
      </c>
      <c r="BS169" s="680">
        <v>0.83</v>
      </c>
      <c r="BT169" s="680">
        <v>0.83</v>
      </c>
      <c r="BU169" s="680">
        <v>0.83</v>
      </c>
      <c r="BV169" s="680">
        <v>0.83</v>
      </c>
      <c r="BW169" s="680">
        <v>0.83</v>
      </c>
      <c r="BX169" s="680">
        <v>0.83</v>
      </c>
      <c r="BY169" s="680">
        <v>0.83</v>
      </c>
      <c r="BZ169" s="680">
        <v>0.83</v>
      </c>
      <c r="CA169" s="680">
        <v>0.83</v>
      </c>
      <c r="CB169" s="680"/>
      <c r="CC169" s="680">
        <v>0</v>
      </c>
      <c r="CD169" s="680">
        <v>0</v>
      </c>
      <c r="CE169" s="680">
        <v>0</v>
      </c>
      <c r="CF169" s="680">
        <v>0</v>
      </c>
      <c r="CG169" s="680">
        <v>0</v>
      </c>
      <c r="CH169" s="680">
        <v>0</v>
      </c>
      <c r="CI169" s="680">
        <v>0</v>
      </c>
      <c r="CJ169" s="680">
        <v>0</v>
      </c>
      <c r="CK169" s="680">
        <v>0</v>
      </c>
      <c r="CL169" s="680">
        <v>0.83</v>
      </c>
      <c r="CM169" s="680">
        <v>0.83</v>
      </c>
      <c r="CN169" s="680">
        <v>0.83</v>
      </c>
      <c r="CO169" s="680">
        <v>0.83</v>
      </c>
      <c r="CP169" s="680">
        <v>0.83</v>
      </c>
      <c r="CQ169" s="680">
        <v>0.83</v>
      </c>
      <c r="CR169" s="680">
        <v>0.83</v>
      </c>
      <c r="CS169" s="680">
        <v>0.83</v>
      </c>
      <c r="CT169" s="680">
        <v>0.83</v>
      </c>
      <c r="CU169" s="680">
        <v>0.83</v>
      </c>
      <c r="CV169" s="680">
        <v>0.83</v>
      </c>
      <c r="CW169" s="680">
        <v>0.83</v>
      </c>
      <c r="CX169" s="680">
        <v>0.83</v>
      </c>
      <c r="CY169" s="680">
        <v>0.83</v>
      </c>
      <c r="CZ169" s="680">
        <v>0.83</v>
      </c>
      <c r="DA169" s="680">
        <v>0.83</v>
      </c>
      <c r="DB169" s="680">
        <v>0.83</v>
      </c>
      <c r="DC169" s="680">
        <v>0.83</v>
      </c>
      <c r="DD169" s="680">
        <v>0.83</v>
      </c>
      <c r="DE169" s="680">
        <v>0.83</v>
      </c>
      <c r="DF169" s="680">
        <v>0.83</v>
      </c>
      <c r="DG169" s="680"/>
      <c r="DH169" s="679">
        <v>0</v>
      </c>
      <c r="DI169" s="679">
        <v>0</v>
      </c>
      <c r="DJ169" s="679">
        <v>0</v>
      </c>
      <c r="DK169" s="679">
        <v>0</v>
      </c>
      <c r="DL169" s="679">
        <v>0</v>
      </c>
      <c r="DM169" s="679">
        <v>0</v>
      </c>
      <c r="DN169" s="679">
        <v>0</v>
      </c>
      <c r="DO169" s="679">
        <v>0</v>
      </c>
      <c r="DP169" s="679">
        <v>0</v>
      </c>
      <c r="DQ169" s="679">
        <v>32592.111829474612</v>
      </c>
      <c r="DR169" s="679">
        <v>32592.111829474612</v>
      </c>
      <c r="DS169" s="679">
        <v>32592.111829474612</v>
      </c>
      <c r="DT169" s="679">
        <v>32592.111829474612</v>
      </c>
      <c r="DU169" s="679">
        <v>32592.111829474612</v>
      </c>
      <c r="DV169" s="679">
        <v>32592.111829474612</v>
      </c>
      <c r="DW169" s="679">
        <v>32592.111829474612</v>
      </c>
      <c r="DX169" s="679">
        <v>32592.111829474601</v>
      </c>
      <c r="DY169" s="679">
        <v>32592.111829474601</v>
      </c>
      <c r="DZ169" s="679">
        <v>32592.111829474601</v>
      </c>
      <c r="EA169" s="679">
        <v>32592.111829474601</v>
      </c>
      <c r="EB169" s="679">
        <v>32592.111829474601</v>
      </c>
      <c r="EC169" s="679">
        <v>32592.111829474601</v>
      </c>
      <c r="ED169" s="679">
        <v>32592.111829474601</v>
      </c>
      <c r="EE169" s="679">
        <v>32592.111829474601</v>
      </c>
      <c r="EF169" s="679">
        <v>32592.111829474601</v>
      </c>
      <c r="EG169" s="679">
        <v>32592.111829474601</v>
      </c>
      <c r="EH169" s="679">
        <v>32592.111829474601</v>
      </c>
      <c r="EI169" s="679">
        <v>32592.111829474601</v>
      </c>
      <c r="EJ169" s="679">
        <v>32592.111829474601</v>
      </c>
      <c r="EK169" s="679">
        <v>32592.111829474601</v>
      </c>
      <c r="EL169" s="680"/>
      <c r="EM169" s="679">
        <v>0</v>
      </c>
      <c r="EN169" s="679">
        <v>0</v>
      </c>
      <c r="EO169" s="679">
        <v>0</v>
      </c>
      <c r="EP169" s="679">
        <v>0</v>
      </c>
      <c r="EQ169" s="679">
        <v>0</v>
      </c>
      <c r="ER169" s="679">
        <v>0</v>
      </c>
      <c r="ES169" s="679">
        <v>0</v>
      </c>
      <c r="ET169" s="679">
        <v>0</v>
      </c>
      <c r="EU169" s="679">
        <v>0</v>
      </c>
      <c r="EV169" s="679">
        <v>0</v>
      </c>
      <c r="EW169" s="679">
        <v>0</v>
      </c>
      <c r="EX169" s="679">
        <v>0</v>
      </c>
      <c r="EY169" s="679">
        <v>0</v>
      </c>
      <c r="EZ169" s="679">
        <v>0</v>
      </c>
      <c r="FA169" s="679">
        <v>0</v>
      </c>
      <c r="FB169" s="679">
        <v>0</v>
      </c>
      <c r="FC169" s="679">
        <v>0</v>
      </c>
      <c r="FD169" s="679">
        <v>0</v>
      </c>
      <c r="FE169" s="679">
        <v>0</v>
      </c>
      <c r="FF169" s="679">
        <v>0</v>
      </c>
      <c r="FG169" s="679">
        <v>0</v>
      </c>
      <c r="FH169" s="679">
        <v>0</v>
      </c>
      <c r="FI169" s="679">
        <v>0</v>
      </c>
      <c r="FJ169" s="679">
        <v>0</v>
      </c>
      <c r="FK169" s="679">
        <v>0</v>
      </c>
      <c r="FL169" s="679">
        <v>0</v>
      </c>
      <c r="FM169" s="679">
        <v>0</v>
      </c>
      <c r="FN169" s="679">
        <v>0</v>
      </c>
      <c r="FO169" s="679">
        <v>0</v>
      </c>
      <c r="FP169" s="679">
        <v>0</v>
      </c>
    </row>
    <row r="170" spans="1:172" x14ac:dyDescent="0.2">
      <c r="A170" s="678">
        <v>167</v>
      </c>
      <c r="B170" s="678" t="s">
        <v>558</v>
      </c>
      <c r="C170" s="678" t="s">
        <v>559</v>
      </c>
      <c r="D170" s="686">
        <v>42005</v>
      </c>
      <c r="E170" s="678">
        <v>0</v>
      </c>
      <c r="F170" s="678">
        <v>16.5</v>
      </c>
      <c r="G170" s="685">
        <v>0</v>
      </c>
      <c r="H170" s="684">
        <v>0</v>
      </c>
      <c r="I170" s="678">
        <v>31.644234420488587</v>
      </c>
      <c r="J170" s="678">
        <v>1</v>
      </c>
      <c r="K170" s="678">
        <v>1</v>
      </c>
      <c r="L170" s="683">
        <v>0</v>
      </c>
      <c r="M170" s="678">
        <v>12</v>
      </c>
      <c r="N170" s="678">
        <v>2005</v>
      </c>
      <c r="O170" s="682">
        <v>0.81</v>
      </c>
      <c r="P170" s="680">
        <v>0.3</v>
      </c>
      <c r="Q170" s="684">
        <v>1.8010000000000002E-2</v>
      </c>
      <c r="R170" s="684">
        <v>0.35593999999999998</v>
      </c>
      <c r="S170" s="680">
        <v>0</v>
      </c>
      <c r="T170" s="680">
        <v>0</v>
      </c>
      <c r="U170" s="680">
        <v>0</v>
      </c>
      <c r="V170" s="680">
        <v>0</v>
      </c>
      <c r="W170" s="680">
        <v>0</v>
      </c>
      <c r="X170" s="680">
        <v>0</v>
      </c>
      <c r="Y170" s="680">
        <v>0</v>
      </c>
      <c r="Z170" s="680">
        <v>0</v>
      </c>
      <c r="AA170" s="680">
        <v>0</v>
      </c>
      <c r="AB170" s="680">
        <v>0.83</v>
      </c>
      <c r="AC170" s="680">
        <v>0.83</v>
      </c>
      <c r="AD170" s="680">
        <v>0.83</v>
      </c>
      <c r="AE170" s="680">
        <v>0.83</v>
      </c>
      <c r="AF170" s="680">
        <v>0.83</v>
      </c>
      <c r="AG170" s="680">
        <v>0.83</v>
      </c>
      <c r="AH170" s="680">
        <v>0.83</v>
      </c>
      <c r="AI170" s="680">
        <v>0.83</v>
      </c>
      <c r="AJ170" s="680">
        <v>0.83</v>
      </c>
      <c r="AK170" s="680">
        <v>0.83</v>
      </c>
      <c r="AL170" s="680">
        <v>0.83</v>
      </c>
      <c r="AM170" s="680">
        <v>0.83</v>
      </c>
      <c r="AN170" s="680">
        <v>0.83</v>
      </c>
      <c r="AO170" s="680">
        <v>0.83</v>
      </c>
      <c r="AP170" s="680">
        <v>0.83</v>
      </c>
      <c r="AQ170" s="680">
        <v>0.83</v>
      </c>
      <c r="AR170" s="680">
        <v>0.83</v>
      </c>
      <c r="AS170" s="680">
        <v>0.83</v>
      </c>
      <c r="AT170" s="680">
        <v>0.83</v>
      </c>
      <c r="AU170" s="680">
        <v>0.83</v>
      </c>
      <c r="AV170" s="680">
        <v>0.83</v>
      </c>
      <c r="AW170" s="680"/>
      <c r="AX170" s="680">
        <v>0</v>
      </c>
      <c r="AY170" s="680">
        <v>0</v>
      </c>
      <c r="AZ170" s="680">
        <v>0</v>
      </c>
      <c r="BA170" s="680">
        <v>0</v>
      </c>
      <c r="BB170" s="680">
        <v>0</v>
      </c>
      <c r="BC170" s="680">
        <v>0</v>
      </c>
      <c r="BD170" s="680">
        <v>0</v>
      </c>
      <c r="BE170" s="680">
        <v>0</v>
      </c>
      <c r="BF170" s="680">
        <v>0</v>
      </c>
      <c r="BG170" s="680">
        <v>0.83</v>
      </c>
      <c r="BH170" s="680">
        <v>0.83</v>
      </c>
      <c r="BI170" s="680">
        <v>0.83</v>
      </c>
      <c r="BJ170" s="680">
        <v>0.83</v>
      </c>
      <c r="BK170" s="680">
        <v>0.83</v>
      </c>
      <c r="BL170" s="680">
        <v>0.83</v>
      </c>
      <c r="BM170" s="680">
        <v>0.83</v>
      </c>
      <c r="BN170" s="680">
        <v>0.83</v>
      </c>
      <c r="BO170" s="680">
        <v>0.83</v>
      </c>
      <c r="BP170" s="680">
        <v>0.83</v>
      </c>
      <c r="BQ170" s="680">
        <v>0.83</v>
      </c>
      <c r="BR170" s="680">
        <v>0.83</v>
      </c>
      <c r="BS170" s="680">
        <v>0.83</v>
      </c>
      <c r="BT170" s="680">
        <v>0.83</v>
      </c>
      <c r="BU170" s="680">
        <v>0.83</v>
      </c>
      <c r="BV170" s="680">
        <v>0.83</v>
      </c>
      <c r="BW170" s="680">
        <v>0.83</v>
      </c>
      <c r="BX170" s="680">
        <v>0.83</v>
      </c>
      <c r="BY170" s="680">
        <v>0.83</v>
      </c>
      <c r="BZ170" s="680">
        <v>0.83</v>
      </c>
      <c r="CA170" s="680">
        <v>0.83</v>
      </c>
      <c r="CB170" s="680"/>
      <c r="CC170" s="680">
        <v>0</v>
      </c>
      <c r="CD170" s="680">
        <v>0</v>
      </c>
      <c r="CE170" s="680">
        <v>0</v>
      </c>
      <c r="CF170" s="680">
        <v>0</v>
      </c>
      <c r="CG170" s="680">
        <v>0</v>
      </c>
      <c r="CH170" s="680">
        <v>0</v>
      </c>
      <c r="CI170" s="680">
        <v>0</v>
      </c>
      <c r="CJ170" s="680">
        <v>0</v>
      </c>
      <c r="CK170" s="680">
        <v>0</v>
      </c>
      <c r="CL170" s="680">
        <v>0.83</v>
      </c>
      <c r="CM170" s="680">
        <v>0.83</v>
      </c>
      <c r="CN170" s="680">
        <v>0.83</v>
      </c>
      <c r="CO170" s="680">
        <v>0.83</v>
      </c>
      <c r="CP170" s="680">
        <v>0.83</v>
      </c>
      <c r="CQ170" s="680">
        <v>0.83</v>
      </c>
      <c r="CR170" s="680">
        <v>0.83</v>
      </c>
      <c r="CS170" s="680">
        <v>0.83</v>
      </c>
      <c r="CT170" s="680">
        <v>0.83</v>
      </c>
      <c r="CU170" s="680">
        <v>0.83</v>
      </c>
      <c r="CV170" s="680">
        <v>0.83</v>
      </c>
      <c r="CW170" s="680">
        <v>0.83</v>
      </c>
      <c r="CX170" s="680">
        <v>0.83</v>
      </c>
      <c r="CY170" s="680">
        <v>0.83</v>
      </c>
      <c r="CZ170" s="680">
        <v>0.83</v>
      </c>
      <c r="DA170" s="680">
        <v>0.83</v>
      </c>
      <c r="DB170" s="680">
        <v>0.83</v>
      </c>
      <c r="DC170" s="680">
        <v>0.83</v>
      </c>
      <c r="DD170" s="680">
        <v>0.83</v>
      </c>
      <c r="DE170" s="680">
        <v>0.83</v>
      </c>
      <c r="DF170" s="680">
        <v>0.83</v>
      </c>
      <c r="DG170" s="680"/>
      <c r="DH170" s="679">
        <v>0</v>
      </c>
      <c r="DI170" s="679">
        <v>0</v>
      </c>
      <c r="DJ170" s="679">
        <v>0</v>
      </c>
      <c r="DK170" s="679">
        <v>0</v>
      </c>
      <c r="DL170" s="679">
        <v>0</v>
      </c>
      <c r="DM170" s="679">
        <v>0</v>
      </c>
      <c r="DN170" s="679">
        <v>0</v>
      </c>
      <c r="DO170" s="679">
        <v>0</v>
      </c>
      <c r="DP170" s="679">
        <v>0</v>
      </c>
      <c r="DQ170" s="679">
        <v>2279.6</v>
      </c>
      <c r="DR170" s="679">
        <v>2279.6</v>
      </c>
      <c r="DS170" s="679">
        <v>2279.6</v>
      </c>
      <c r="DT170" s="679">
        <v>2279.6</v>
      </c>
      <c r="DU170" s="679">
        <v>2279.6</v>
      </c>
      <c r="DV170" s="679">
        <v>2279.6</v>
      </c>
      <c r="DW170" s="679">
        <v>2279.6</v>
      </c>
      <c r="DX170" s="679">
        <v>2279.6</v>
      </c>
      <c r="DY170" s="679">
        <v>2279.6</v>
      </c>
      <c r="DZ170" s="679">
        <v>2279.6</v>
      </c>
      <c r="EA170" s="679">
        <v>2279.6</v>
      </c>
      <c r="EB170" s="679">
        <v>2279.6</v>
      </c>
      <c r="EC170" s="679">
        <v>2279.6</v>
      </c>
      <c r="ED170" s="679">
        <v>2279.6</v>
      </c>
      <c r="EE170" s="679">
        <v>2279.6</v>
      </c>
      <c r="EF170" s="679">
        <v>2279.6</v>
      </c>
      <c r="EG170" s="679">
        <v>2279.6</v>
      </c>
      <c r="EH170" s="679">
        <v>2279.6</v>
      </c>
      <c r="EI170" s="679">
        <v>2279.6</v>
      </c>
      <c r="EJ170" s="679">
        <v>2279.6</v>
      </c>
      <c r="EK170" s="679">
        <v>2279.6</v>
      </c>
      <c r="EL170" s="680"/>
      <c r="EM170" s="679">
        <v>0</v>
      </c>
      <c r="EN170" s="679">
        <v>0</v>
      </c>
      <c r="EO170" s="679">
        <v>0</v>
      </c>
      <c r="EP170" s="679">
        <v>0</v>
      </c>
      <c r="EQ170" s="679">
        <v>0</v>
      </c>
      <c r="ER170" s="679">
        <v>0</v>
      </c>
      <c r="ES170" s="679">
        <v>0</v>
      </c>
      <c r="ET170" s="679">
        <v>0</v>
      </c>
      <c r="EU170" s="679">
        <v>0</v>
      </c>
      <c r="EV170" s="679">
        <v>0</v>
      </c>
      <c r="EW170" s="679">
        <v>0</v>
      </c>
      <c r="EX170" s="679">
        <v>0</v>
      </c>
      <c r="EY170" s="679">
        <v>0</v>
      </c>
      <c r="EZ170" s="679">
        <v>0</v>
      </c>
      <c r="FA170" s="679">
        <v>0</v>
      </c>
      <c r="FB170" s="679">
        <v>0</v>
      </c>
      <c r="FC170" s="679">
        <v>0</v>
      </c>
      <c r="FD170" s="679">
        <v>0</v>
      </c>
      <c r="FE170" s="679">
        <v>0</v>
      </c>
      <c r="FF170" s="679">
        <v>0</v>
      </c>
      <c r="FG170" s="679">
        <v>0</v>
      </c>
      <c r="FH170" s="679">
        <v>0</v>
      </c>
      <c r="FI170" s="679">
        <v>0</v>
      </c>
      <c r="FJ170" s="679">
        <v>0</v>
      </c>
      <c r="FK170" s="679">
        <v>0</v>
      </c>
      <c r="FL170" s="679">
        <v>0</v>
      </c>
      <c r="FM170" s="679">
        <v>0</v>
      </c>
      <c r="FN170" s="679">
        <v>0</v>
      </c>
      <c r="FO170" s="679">
        <v>0</v>
      </c>
      <c r="FP170" s="679">
        <v>0</v>
      </c>
    </row>
    <row r="171" spans="1:172" x14ac:dyDescent="0.2">
      <c r="A171" s="678">
        <v>168</v>
      </c>
      <c r="B171" s="678" t="s">
        <v>560</v>
      </c>
      <c r="C171" s="678" t="s">
        <v>561</v>
      </c>
      <c r="D171" s="686">
        <v>42005</v>
      </c>
      <c r="E171" s="678">
        <v>0</v>
      </c>
      <c r="F171" s="678">
        <v>30</v>
      </c>
      <c r="G171" s="685">
        <v>2700</v>
      </c>
      <c r="H171" s="684">
        <v>0.3</v>
      </c>
      <c r="I171" s="678">
        <v>0</v>
      </c>
      <c r="J171" s="678">
        <v>1</v>
      </c>
      <c r="K171" s="678">
        <v>1</v>
      </c>
      <c r="L171" s="683">
        <v>0</v>
      </c>
      <c r="M171" s="678">
        <v>12</v>
      </c>
      <c r="N171" s="678">
        <v>2005</v>
      </c>
      <c r="O171" s="682">
        <v>0.86</v>
      </c>
      <c r="P171" s="680">
        <v>5.3504136614899493E-2</v>
      </c>
      <c r="Q171" s="684">
        <v>8.2760224009515906E-3</v>
      </c>
      <c r="R171" s="684">
        <v>0.27251145845007901</v>
      </c>
      <c r="S171" s="680">
        <v>0</v>
      </c>
      <c r="T171" s="680">
        <v>0</v>
      </c>
      <c r="U171" s="680">
        <v>0</v>
      </c>
      <c r="V171" s="680">
        <v>0</v>
      </c>
      <c r="W171" s="680">
        <v>0</v>
      </c>
      <c r="X171" s="680">
        <v>0</v>
      </c>
      <c r="Y171" s="680">
        <v>0</v>
      </c>
      <c r="Z171" s="680">
        <v>0</v>
      </c>
      <c r="AA171" s="680">
        <v>0</v>
      </c>
      <c r="AB171" s="680">
        <v>0.83</v>
      </c>
      <c r="AC171" s="680">
        <v>0.83</v>
      </c>
      <c r="AD171" s="680">
        <v>0.83</v>
      </c>
      <c r="AE171" s="680">
        <v>0.83</v>
      </c>
      <c r="AF171" s="680">
        <v>0.83</v>
      </c>
      <c r="AG171" s="680">
        <v>0.83</v>
      </c>
      <c r="AH171" s="680">
        <v>0.83</v>
      </c>
      <c r="AI171" s="680">
        <v>0.83</v>
      </c>
      <c r="AJ171" s="680">
        <v>0.83</v>
      </c>
      <c r="AK171" s="680">
        <v>0.83</v>
      </c>
      <c r="AL171" s="680">
        <v>0.83</v>
      </c>
      <c r="AM171" s="680">
        <v>0.83</v>
      </c>
      <c r="AN171" s="680">
        <v>0.83</v>
      </c>
      <c r="AO171" s="680">
        <v>0.83</v>
      </c>
      <c r="AP171" s="680">
        <v>0.83</v>
      </c>
      <c r="AQ171" s="680">
        <v>0.83</v>
      </c>
      <c r="AR171" s="680">
        <v>0.83</v>
      </c>
      <c r="AS171" s="680">
        <v>0.83</v>
      </c>
      <c r="AT171" s="680">
        <v>0.83</v>
      </c>
      <c r="AU171" s="680">
        <v>0.83</v>
      </c>
      <c r="AV171" s="680">
        <v>0.83</v>
      </c>
      <c r="AW171" s="680"/>
      <c r="AX171" s="680">
        <v>0</v>
      </c>
      <c r="AY171" s="680">
        <v>0</v>
      </c>
      <c r="AZ171" s="680">
        <v>0</v>
      </c>
      <c r="BA171" s="680">
        <v>0</v>
      </c>
      <c r="BB171" s="680">
        <v>0</v>
      </c>
      <c r="BC171" s="680">
        <v>0</v>
      </c>
      <c r="BD171" s="680">
        <v>0</v>
      </c>
      <c r="BE171" s="680">
        <v>0</v>
      </c>
      <c r="BF171" s="680">
        <v>0</v>
      </c>
      <c r="BG171" s="680">
        <v>0.83</v>
      </c>
      <c r="BH171" s="680">
        <v>0.83</v>
      </c>
      <c r="BI171" s="680">
        <v>0.83</v>
      </c>
      <c r="BJ171" s="680">
        <v>0.83</v>
      </c>
      <c r="BK171" s="680">
        <v>0.83</v>
      </c>
      <c r="BL171" s="680">
        <v>0.83</v>
      </c>
      <c r="BM171" s="680">
        <v>0.83</v>
      </c>
      <c r="BN171" s="680">
        <v>0.83</v>
      </c>
      <c r="BO171" s="680">
        <v>0.83</v>
      </c>
      <c r="BP171" s="680">
        <v>0.83</v>
      </c>
      <c r="BQ171" s="680">
        <v>0.83</v>
      </c>
      <c r="BR171" s="680">
        <v>0.83</v>
      </c>
      <c r="BS171" s="680">
        <v>0.83</v>
      </c>
      <c r="BT171" s="680">
        <v>0.83</v>
      </c>
      <c r="BU171" s="680">
        <v>0.83</v>
      </c>
      <c r="BV171" s="680">
        <v>0.83</v>
      </c>
      <c r="BW171" s="680">
        <v>0.83</v>
      </c>
      <c r="BX171" s="680">
        <v>0.83</v>
      </c>
      <c r="BY171" s="680">
        <v>0.83</v>
      </c>
      <c r="BZ171" s="680">
        <v>0.83</v>
      </c>
      <c r="CA171" s="680">
        <v>0.83</v>
      </c>
      <c r="CB171" s="680"/>
      <c r="CC171" s="680">
        <v>0</v>
      </c>
      <c r="CD171" s="680">
        <v>0</v>
      </c>
      <c r="CE171" s="680">
        <v>0</v>
      </c>
      <c r="CF171" s="680">
        <v>0</v>
      </c>
      <c r="CG171" s="680">
        <v>0</v>
      </c>
      <c r="CH171" s="680">
        <v>0</v>
      </c>
      <c r="CI171" s="680">
        <v>0</v>
      </c>
      <c r="CJ171" s="680">
        <v>0</v>
      </c>
      <c r="CK171" s="680">
        <v>0</v>
      </c>
      <c r="CL171" s="680">
        <v>0.83</v>
      </c>
      <c r="CM171" s="680">
        <v>0.83</v>
      </c>
      <c r="CN171" s="680">
        <v>0.83</v>
      </c>
      <c r="CO171" s="680">
        <v>0.83</v>
      </c>
      <c r="CP171" s="680">
        <v>0.83</v>
      </c>
      <c r="CQ171" s="680">
        <v>0.83</v>
      </c>
      <c r="CR171" s="680">
        <v>0.83</v>
      </c>
      <c r="CS171" s="680">
        <v>0.83</v>
      </c>
      <c r="CT171" s="680">
        <v>0.83</v>
      </c>
      <c r="CU171" s="680">
        <v>0.83</v>
      </c>
      <c r="CV171" s="680">
        <v>0.83</v>
      </c>
      <c r="CW171" s="680">
        <v>0.83</v>
      </c>
      <c r="CX171" s="680">
        <v>0.83</v>
      </c>
      <c r="CY171" s="680">
        <v>0.83</v>
      </c>
      <c r="CZ171" s="680">
        <v>0.83</v>
      </c>
      <c r="DA171" s="680">
        <v>0.83</v>
      </c>
      <c r="DB171" s="680">
        <v>0.83</v>
      </c>
      <c r="DC171" s="680">
        <v>0.83</v>
      </c>
      <c r="DD171" s="680">
        <v>0.83</v>
      </c>
      <c r="DE171" s="680">
        <v>0.83</v>
      </c>
      <c r="DF171" s="680">
        <v>0.83</v>
      </c>
      <c r="DG171" s="680"/>
      <c r="DH171" s="679">
        <v>0</v>
      </c>
      <c r="DI171" s="679">
        <v>0</v>
      </c>
      <c r="DJ171" s="679">
        <v>0</v>
      </c>
      <c r="DK171" s="679">
        <v>0</v>
      </c>
      <c r="DL171" s="679">
        <v>0</v>
      </c>
      <c r="DM171" s="679">
        <v>0</v>
      </c>
      <c r="DN171" s="679">
        <v>0</v>
      </c>
      <c r="DO171" s="679">
        <v>0</v>
      </c>
      <c r="DP171" s="679">
        <v>0</v>
      </c>
      <c r="DQ171" s="679">
        <v>28.495000000000001</v>
      </c>
      <c r="DR171" s="679">
        <v>28.495000000000001</v>
      </c>
      <c r="DS171" s="679">
        <v>28.495000000000001</v>
      </c>
      <c r="DT171" s="679">
        <v>28.495000000000001</v>
      </c>
      <c r="DU171" s="679">
        <v>28.495000000000001</v>
      </c>
      <c r="DV171" s="679">
        <v>28.495000000000001</v>
      </c>
      <c r="DW171" s="679">
        <v>28.495000000000001</v>
      </c>
      <c r="DX171" s="679">
        <v>28.495000000000001</v>
      </c>
      <c r="DY171" s="679">
        <v>28.495000000000001</v>
      </c>
      <c r="DZ171" s="679">
        <v>28.495000000000001</v>
      </c>
      <c r="EA171" s="679">
        <v>28.495000000000001</v>
      </c>
      <c r="EB171" s="679">
        <v>28.495000000000001</v>
      </c>
      <c r="EC171" s="679">
        <v>28.495000000000001</v>
      </c>
      <c r="ED171" s="679">
        <v>28.495000000000001</v>
      </c>
      <c r="EE171" s="679">
        <v>28.495000000000001</v>
      </c>
      <c r="EF171" s="679">
        <v>28.495000000000001</v>
      </c>
      <c r="EG171" s="679">
        <v>28.495000000000001</v>
      </c>
      <c r="EH171" s="679">
        <v>28.495000000000001</v>
      </c>
      <c r="EI171" s="679">
        <v>28.495000000000001</v>
      </c>
      <c r="EJ171" s="679">
        <v>28.495000000000001</v>
      </c>
      <c r="EK171" s="679">
        <v>28.495000000000001</v>
      </c>
      <c r="EL171" s="680"/>
      <c r="EM171" s="679">
        <v>0</v>
      </c>
      <c r="EN171" s="679">
        <v>0</v>
      </c>
      <c r="EO171" s="679">
        <v>0</v>
      </c>
      <c r="EP171" s="679">
        <v>0</v>
      </c>
      <c r="EQ171" s="679">
        <v>0</v>
      </c>
      <c r="ER171" s="679">
        <v>0</v>
      </c>
      <c r="ES171" s="679">
        <v>0</v>
      </c>
      <c r="ET171" s="679">
        <v>0</v>
      </c>
      <c r="EU171" s="679">
        <v>0</v>
      </c>
      <c r="EV171" s="679">
        <v>0</v>
      </c>
      <c r="EW171" s="679">
        <v>0</v>
      </c>
      <c r="EX171" s="679">
        <v>0</v>
      </c>
      <c r="EY171" s="679">
        <v>0</v>
      </c>
      <c r="EZ171" s="679">
        <v>0</v>
      </c>
      <c r="FA171" s="679">
        <v>0</v>
      </c>
      <c r="FB171" s="679">
        <v>0</v>
      </c>
      <c r="FC171" s="679">
        <v>0</v>
      </c>
      <c r="FD171" s="679">
        <v>0</v>
      </c>
      <c r="FE171" s="679">
        <v>0</v>
      </c>
      <c r="FF171" s="679">
        <v>0</v>
      </c>
      <c r="FG171" s="679">
        <v>0</v>
      </c>
      <c r="FH171" s="679">
        <v>0</v>
      </c>
      <c r="FI171" s="679">
        <v>0</v>
      </c>
      <c r="FJ171" s="679">
        <v>0</v>
      </c>
      <c r="FK171" s="679">
        <v>0</v>
      </c>
      <c r="FL171" s="679">
        <v>0</v>
      </c>
      <c r="FM171" s="679">
        <v>0</v>
      </c>
      <c r="FN171" s="679">
        <v>0</v>
      </c>
      <c r="FO171" s="679">
        <v>0</v>
      </c>
      <c r="FP171" s="679">
        <v>0</v>
      </c>
    </row>
    <row r="172" spans="1:172" x14ac:dyDescent="0.2">
      <c r="A172" s="678">
        <v>169</v>
      </c>
      <c r="B172" s="678" t="s">
        <v>562</v>
      </c>
      <c r="C172" s="678" t="s">
        <v>563</v>
      </c>
      <c r="D172" s="686">
        <v>42005</v>
      </c>
      <c r="E172" s="678">
        <v>0</v>
      </c>
      <c r="F172" s="678">
        <v>30</v>
      </c>
      <c r="G172" s="685">
        <v>216</v>
      </c>
      <c r="H172" s="684">
        <v>0.3</v>
      </c>
      <c r="I172" s="678">
        <v>19.899999999999999</v>
      </c>
      <c r="J172" s="678">
        <v>1</v>
      </c>
      <c r="K172" s="678">
        <v>1</v>
      </c>
      <c r="L172" s="683">
        <v>0</v>
      </c>
      <c r="M172" s="678">
        <v>12</v>
      </c>
      <c r="N172" s="678">
        <v>2005</v>
      </c>
      <c r="O172" s="682">
        <v>0.7</v>
      </c>
      <c r="P172" s="680">
        <v>5.3504136614899493E-2</v>
      </c>
      <c r="Q172" s="684">
        <v>8.2760224009515906E-3</v>
      </c>
      <c r="R172" s="684">
        <v>0.27251145845007901</v>
      </c>
      <c r="S172" s="680">
        <v>0</v>
      </c>
      <c r="T172" s="680">
        <v>0</v>
      </c>
      <c r="U172" s="680">
        <v>0</v>
      </c>
      <c r="V172" s="680">
        <v>0</v>
      </c>
      <c r="W172" s="680">
        <v>0</v>
      </c>
      <c r="X172" s="680">
        <v>0</v>
      </c>
      <c r="Y172" s="680">
        <v>0</v>
      </c>
      <c r="Z172" s="680">
        <v>0</v>
      </c>
      <c r="AA172" s="680">
        <v>0</v>
      </c>
      <c r="AB172" s="680">
        <v>0.83</v>
      </c>
      <c r="AC172" s="680">
        <v>0.83</v>
      </c>
      <c r="AD172" s="680">
        <v>0.83</v>
      </c>
      <c r="AE172" s="680">
        <v>0.83</v>
      </c>
      <c r="AF172" s="680">
        <v>0.83</v>
      </c>
      <c r="AG172" s="680">
        <v>0.83</v>
      </c>
      <c r="AH172" s="680">
        <v>0.83</v>
      </c>
      <c r="AI172" s="680">
        <v>0.83</v>
      </c>
      <c r="AJ172" s="680">
        <v>0.83</v>
      </c>
      <c r="AK172" s="680">
        <v>0.83</v>
      </c>
      <c r="AL172" s="680">
        <v>0.83</v>
      </c>
      <c r="AM172" s="680">
        <v>0.83</v>
      </c>
      <c r="AN172" s="680">
        <v>0.83</v>
      </c>
      <c r="AO172" s="680">
        <v>0.83</v>
      </c>
      <c r="AP172" s="680">
        <v>0.83</v>
      </c>
      <c r="AQ172" s="680">
        <v>0.83</v>
      </c>
      <c r="AR172" s="680">
        <v>0.83</v>
      </c>
      <c r="AS172" s="680">
        <v>0.83</v>
      </c>
      <c r="AT172" s="680">
        <v>0.83</v>
      </c>
      <c r="AU172" s="680">
        <v>0.83</v>
      </c>
      <c r="AV172" s="680">
        <v>0.83</v>
      </c>
      <c r="AW172" s="680"/>
      <c r="AX172" s="680">
        <v>0</v>
      </c>
      <c r="AY172" s="680">
        <v>0</v>
      </c>
      <c r="AZ172" s="680">
        <v>0</v>
      </c>
      <c r="BA172" s="680">
        <v>0</v>
      </c>
      <c r="BB172" s="680">
        <v>0</v>
      </c>
      <c r="BC172" s="680">
        <v>0</v>
      </c>
      <c r="BD172" s="680">
        <v>0</v>
      </c>
      <c r="BE172" s="680">
        <v>0</v>
      </c>
      <c r="BF172" s="680">
        <v>0</v>
      </c>
      <c r="BG172" s="680">
        <v>0.83</v>
      </c>
      <c r="BH172" s="680">
        <v>0.83</v>
      </c>
      <c r="BI172" s="680">
        <v>0.83</v>
      </c>
      <c r="BJ172" s="680">
        <v>0.83</v>
      </c>
      <c r="BK172" s="680">
        <v>0.83</v>
      </c>
      <c r="BL172" s="680">
        <v>0.83</v>
      </c>
      <c r="BM172" s="680">
        <v>0.83</v>
      </c>
      <c r="BN172" s="680">
        <v>0.83</v>
      </c>
      <c r="BO172" s="680">
        <v>0.83</v>
      </c>
      <c r="BP172" s="680">
        <v>0.83</v>
      </c>
      <c r="BQ172" s="680">
        <v>0.83</v>
      </c>
      <c r="BR172" s="680">
        <v>0.83</v>
      </c>
      <c r="BS172" s="680">
        <v>0.83</v>
      </c>
      <c r="BT172" s="680">
        <v>0.83</v>
      </c>
      <c r="BU172" s="680">
        <v>0.83</v>
      </c>
      <c r="BV172" s="680">
        <v>0.83</v>
      </c>
      <c r="BW172" s="680">
        <v>0.83</v>
      </c>
      <c r="BX172" s="680">
        <v>0.83</v>
      </c>
      <c r="BY172" s="680">
        <v>0.83</v>
      </c>
      <c r="BZ172" s="680">
        <v>0.83</v>
      </c>
      <c r="CA172" s="680">
        <v>0.83</v>
      </c>
      <c r="CB172" s="680"/>
      <c r="CC172" s="680">
        <v>0</v>
      </c>
      <c r="CD172" s="680">
        <v>0</v>
      </c>
      <c r="CE172" s="680">
        <v>0</v>
      </c>
      <c r="CF172" s="680">
        <v>0</v>
      </c>
      <c r="CG172" s="680">
        <v>0</v>
      </c>
      <c r="CH172" s="680">
        <v>0</v>
      </c>
      <c r="CI172" s="680">
        <v>0</v>
      </c>
      <c r="CJ172" s="680">
        <v>0</v>
      </c>
      <c r="CK172" s="680">
        <v>0</v>
      </c>
      <c r="CL172" s="680">
        <v>0.83</v>
      </c>
      <c r="CM172" s="680">
        <v>0.83</v>
      </c>
      <c r="CN172" s="680">
        <v>0.83</v>
      </c>
      <c r="CO172" s="680">
        <v>0.83</v>
      </c>
      <c r="CP172" s="680">
        <v>0.83</v>
      </c>
      <c r="CQ172" s="680">
        <v>0.83</v>
      </c>
      <c r="CR172" s="680">
        <v>0.83</v>
      </c>
      <c r="CS172" s="680">
        <v>0.83</v>
      </c>
      <c r="CT172" s="680">
        <v>0.83</v>
      </c>
      <c r="CU172" s="680">
        <v>0.83</v>
      </c>
      <c r="CV172" s="680">
        <v>0.83</v>
      </c>
      <c r="CW172" s="680">
        <v>0.83</v>
      </c>
      <c r="CX172" s="680">
        <v>0.83</v>
      </c>
      <c r="CY172" s="680">
        <v>0.83</v>
      </c>
      <c r="CZ172" s="680">
        <v>0.83</v>
      </c>
      <c r="DA172" s="680">
        <v>0.83</v>
      </c>
      <c r="DB172" s="680">
        <v>0.83</v>
      </c>
      <c r="DC172" s="680">
        <v>0.83</v>
      </c>
      <c r="DD172" s="680">
        <v>0.83</v>
      </c>
      <c r="DE172" s="680">
        <v>0.83</v>
      </c>
      <c r="DF172" s="680">
        <v>0.83</v>
      </c>
      <c r="DG172" s="680"/>
      <c r="DH172" s="679">
        <v>0</v>
      </c>
      <c r="DI172" s="679">
        <v>0</v>
      </c>
      <c r="DJ172" s="679">
        <v>0</v>
      </c>
      <c r="DK172" s="679">
        <v>0</v>
      </c>
      <c r="DL172" s="679">
        <v>0</v>
      </c>
      <c r="DM172" s="679">
        <v>0</v>
      </c>
      <c r="DN172" s="679">
        <v>0</v>
      </c>
      <c r="DO172" s="679">
        <v>0</v>
      </c>
      <c r="DP172" s="679">
        <v>0</v>
      </c>
      <c r="DQ172" s="679">
        <v>370</v>
      </c>
      <c r="DR172" s="679">
        <v>370</v>
      </c>
      <c r="DS172" s="679">
        <v>370</v>
      </c>
      <c r="DT172" s="679">
        <v>370</v>
      </c>
      <c r="DU172" s="679">
        <v>370</v>
      </c>
      <c r="DV172" s="679">
        <v>370</v>
      </c>
      <c r="DW172" s="679">
        <v>370</v>
      </c>
      <c r="DX172" s="679">
        <v>370</v>
      </c>
      <c r="DY172" s="679">
        <v>370</v>
      </c>
      <c r="DZ172" s="679">
        <v>370</v>
      </c>
      <c r="EA172" s="679">
        <v>370</v>
      </c>
      <c r="EB172" s="679">
        <v>370</v>
      </c>
      <c r="EC172" s="679">
        <v>370</v>
      </c>
      <c r="ED172" s="679">
        <v>370</v>
      </c>
      <c r="EE172" s="679">
        <v>370</v>
      </c>
      <c r="EF172" s="679">
        <v>370</v>
      </c>
      <c r="EG172" s="679">
        <v>370</v>
      </c>
      <c r="EH172" s="679">
        <v>370</v>
      </c>
      <c r="EI172" s="679">
        <v>370</v>
      </c>
      <c r="EJ172" s="679">
        <v>370</v>
      </c>
      <c r="EK172" s="679">
        <v>370</v>
      </c>
      <c r="EL172" s="680"/>
      <c r="EM172" s="679">
        <v>0</v>
      </c>
      <c r="EN172" s="679">
        <v>0</v>
      </c>
      <c r="EO172" s="679">
        <v>0</v>
      </c>
      <c r="EP172" s="679">
        <v>0</v>
      </c>
      <c r="EQ172" s="679">
        <v>0</v>
      </c>
      <c r="ER172" s="679">
        <v>0</v>
      </c>
      <c r="ES172" s="679">
        <v>0</v>
      </c>
      <c r="ET172" s="679">
        <v>0</v>
      </c>
      <c r="EU172" s="679">
        <v>0</v>
      </c>
      <c r="EV172" s="679">
        <v>0</v>
      </c>
      <c r="EW172" s="679">
        <v>0</v>
      </c>
      <c r="EX172" s="679">
        <v>0</v>
      </c>
      <c r="EY172" s="679">
        <v>0</v>
      </c>
      <c r="EZ172" s="679">
        <v>0</v>
      </c>
      <c r="FA172" s="679">
        <v>0</v>
      </c>
      <c r="FB172" s="679">
        <v>0</v>
      </c>
      <c r="FC172" s="679">
        <v>0</v>
      </c>
      <c r="FD172" s="679">
        <v>0</v>
      </c>
      <c r="FE172" s="679">
        <v>0</v>
      </c>
      <c r="FF172" s="679">
        <v>0</v>
      </c>
      <c r="FG172" s="679">
        <v>0</v>
      </c>
      <c r="FH172" s="679">
        <v>0</v>
      </c>
      <c r="FI172" s="679">
        <v>0</v>
      </c>
      <c r="FJ172" s="679">
        <v>0</v>
      </c>
      <c r="FK172" s="679">
        <v>0</v>
      </c>
      <c r="FL172" s="679">
        <v>0</v>
      </c>
      <c r="FM172" s="679">
        <v>0</v>
      </c>
      <c r="FN172" s="679">
        <v>0</v>
      </c>
      <c r="FO172" s="679">
        <v>0</v>
      </c>
      <c r="FP172" s="679">
        <v>0</v>
      </c>
    </row>
    <row r="173" spans="1:172" x14ac:dyDescent="0.2">
      <c r="A173" s="678">
        <v>170</v>
      </c>
      <c r="B173" s="678" t="s">
        <v>564</v>
      </c>
      <c r="C173" s="678" t="s">
        <v>565</v>
      </c>
      <c r="D173" s="686">
        <v>42005</v>
      </c>
      <c r="E173" s="678">
        <v>0</v>
      </c>
      <c r="F173" s="678">
        <v>30</v>
      </c>
      <c r="G173" s="685">
        <v>669.9126456978712</v>
      </c>
      <c r="H173" s="684">
        <v>0.88900395971812007</v>
      </c>
      <c r="I173" s="678">
        <v>23.264417631850517</v>
      </c>
      <c r="J173" s="678">
        <v>1</v>
      </c>
      <c r="K173" s="678">
        <v>1</v>
      </c>
      <c r="L173" s="683">
        <v>0</v>
      </c>
      <c r="M173" s="678">
        <v>12</v>
      </c>
      <c r="N173" s="678">
        <v>2005</v>
      </c>
      <c r="O173" s="682">
        <v>0.72024806121160723</v>
      </c>
      <c r="P173" s="680">
        <v>0.3</v>
      </c>
      <c r="Q173" s="684">
        <v>1.8010000000000002E-2</v>
      </c>
      <c r="R173" s="684">
        <v>0.35593999999999998</v>
      </c>
      <c r="S173" s="680">
        <v>0</v>
      </c>
      <c r="T173" s="680">
        <v>0</v>
      </c>
      <c r="U173" s="680">
        <v>0</v>
      </c>
      <c r="V173" s="680">
        <v>0</v>
      </c>
      <c r="W173" s="680">
        <v>0</v>
      </c>
      <c r="X173" s="680">
        <v>0</v>
      </c>
      <c r="Y173" s="680">
        <v>0</v>
      </c>
      <c r="Z173" s="680">
        <v>0</v>
      </c>
      <c r="AA173" s="680">
        <v>0</v>
      </c>
      <c r="AB173" s="680">
        <v>0.83</v>
      </c>
      <c r="AC173" s="680">
        <v>0.83</v>
      </c>
      <c r="AD173" s="680">
        <v>0.83</v>
      </c>
      <c r="AE173" s="680">
        <v>0.83</v>
      </c>
      <c r="AF173" s="680">
        <v>0.83</v>
      </c>
      <c r="AG173" s="680">
        <v>0.83</v>
      </c>
      <c r="AH173" s="680">
        <v>0.83</v>
      </c>
      <c r="AI173" s="680">
        <v>0.83</v>
      </c>
      <c r="AJ173" s="680">
        <v>0.83</v>
      </c>
      <c r="AK173" s="680">
        <v>0.83</v>
      </c>
      <c r="AL173" s="680">
        <v>0.83</v>
      </c>
      <c r="AM173" s="680">
        <v>0.83</v>
      </c>
      <c r="AN173" s="680">
        <v>0.83</v>
      </c>
      <c r="AO173" s="680">
        <v>0.83</v>
      </c>
      <c r="AP173" s="680">
        <v>0.83</v>
      </c>
      <c r="AQ173" s="680">
        <v>0.83</v>
      </c>
      <c r="AR173" s="680">
        <v>0.83</v>
      </c>
      <c r="AS173" s="680">
        <v>0.83</v>
      </c>
      <c r="AT173" s="680">
        <v>0.83</v>
      </c>
      <c r="AU173" s="680">
        <v>0.83</v>
      </c>
      <c r="AV173" s="680">
        <v>0.83</v>
      </c>
      <c r="AW173" s="680"/>
      <c r="AX173" s="680">
        <v>0</v>
      </c>
      <c r="AY173" s="680">
        <v>0</v>
      </c>
      <c r="AZ173" s="680">
        <v>0</v>
      </c>
      <c r="BA173" s="680">
        <v>0</v>
      </c>
      <c r="BB173" s="680">
        <v>0</v>
      </c>
      <c r="BC173" s="680">
        <v>0</v>
      </c>
      <c r="BD173" s="680">
        <v>0</v>
      </c>
      <c r="BE173" s="680">
        <v>0</v>
      </c>
      <c r="BF173" s="680">
        <v>0</v>
      </c>
      <c r="BG173" s="680">
        <v>0.83</v>
      </c>
      <c r="BH173" s="680">
        <v>0.83</v>
      </c>
      <c r="BI173" s="680">
        <v>0.83</v>
      </c>
      <c r="BJ173" s="680">
        <v>0.83</v>
      </c>
      <c r="BK173" s="680">
        <v>0.83</v>
      </c>
      <c r="BL173" s="680">
        <v>0.83</v>
      </c>
      <c r="BM173" s="680">
        <v>0.83</v>
      </c>
      <c r="BN173" s="680">
        <v>0.83</v>
      </c>
      <c r="BO173" s="680">
        <v>0.83</v>
      </c>
      <c r="BP173" s="680">
        <v>0.83</v>
      </c>
      <c r="BQ173" s="680">
        <v>0.83</v>
      </c>
      <c r="BR173" s="680">
        <v>0.83</v>
      </c>
      <c r="BS173" s="680">
        <v>0.83</v>
      </c>
      <c r="BT173" s="680">
        <v>0.83</v>
      </c>
      <c r="BU173" s="680">
        <v>0.83</v>
      </c>
      <c r="BV173" s="680">
        <v>0.83</v>
      </c>
      <c r="BW173" s="680">
        <v>0.83</v>
      </c>
      <c r="BX173" s="680">
        <v>0.83</v>
      </c>
      <c r="BY173" s="680">
        <v>0.83</v>
      </c>
      <c r="BZ173" s="680">
        <v>0.83</v>
      </c>
      <c r="CA173" s="680">
        <v>0.83</v>
      </c>
      <c r="CB173" s="680"/>
      <c r="CC173" s="680">
        <v>0</v>
      </c>
      <c r="CD173" s="680">
        <v>0</v>
      </c>
      <c r="CE173" s="680">
        <v>0</v>
      </c>
      <c r="CF173" s="680">
        <v>0</v>
      </c>
      <c r="CG173" s="680">
        <v>0</v>
      </c>
      <c r="CH173" s="680">
        <v>0</v>
      </c>
      <c r="CI173" s="680">
        <v>0</v>
      </c>
      <c r="CJ173" s="680">
        <v>0</v>
      </c>
      <c r="CK173" s="680">
        <v>0</v>
      </c>
      <c r="CL173" s="680">
        <v>0.83</v>
      </c>
      <c r="CM173" s="680">
        <v>0.83</v>
      </c>
      <c r="CN173" s="680">
        <v>0.83</v>
      </c>
      <c r="CO173" s="680">
        <v>0.83</v>
      </c>
      <c r="CP173" s="680">
        <v>0.83</v>
      </c>
      <c r="CQ173" s="680">
        <v>0.83</v>
      </c>
      <c r="CR173" s="680">
        <v>0.83</v>
      </c>
      <c r="CS173" s="680">
        <v>0.83</v>
      </c>
      <c r="CT173" s="680">
        <v>0.83</v>
      </c>
      <c r="CU173" s="680">
        <v>0.83</v>
      </c>
      <c r="CV173" s="680">
        <v>0.83</v>
      </c>
      <c r="CW173" s="680">
        <v>0.83</v>
      </c>
      <c r="CX173" s="680">
        <v>0.83</v>
      </c>
      <c r="CY173" s="680">
        <v>0.83</v>
      </c>
      <c r="CZ173" s="680">
        <v>0.83</v>
      </c>
      <c r="DA173" s="680">
        <v>0.83</v>
      </c>
      <c r="DB173" s="680">
        <v>0.83</v>
      </c>
      <c r="DC173" s="680">
        <v>0.83</v>
      </c>
      <c r="DD173" s="680">
        <v>0.83</v>
      </c>
      <c r="DE173" s="680">
        <v>0.83</v>
      </c>
      <c r="DF173" s="680">
        <v>0.83</v>
      </c>
      <c r="DG173" s="680"/>
      <c r="DH173" s="679">
        <v>0</v>
      </c>
      <c r="DI173" s="679">
        <v>0</v>
      </c>
      <c r="DJ173" s="679">
        <v>0</v>
      </c>
      <c r="DK173" s="679">
        <v>0</v>
      </c>
      <c r="DL173" s="679">
        <v>0</v>
      </c>
      <c r="DM173" s="679">
        <v>0</v>
      </c>
      <c r="DN173" s="679">
        <v>0</v>
      </c>
      <c r="DO173" s="679">
        <v>0</v>
      </c>
      <c r="DP173" s="679">
        <v>0</v>
      </c>
      <c r="DQ173" s="679">
        <v>22796</v>
      </c>
      <c r="DR173" s="679">
        <v>22796</v>
      </c>
      <c r="DS173" s="679">
        <v>22796</v>
      </c>
      <c r="DT173" s="679">
        <v>22796</v>
      </c>
      <c r="DU173" s="679">
        <v>22796</v>
      </c>
      <c r="DV173" s="679">
        <v>22796</v>
      </c>
      <c r="DW173" s="679">
        <v>22796</v>
      </c>
      <c r="DX173" s="679">
        <v>22796</v>
      </c>
      <c r="DY173" s="679">
        <v>22796</v>
      </c>
      <c r="DZ173" s="679">
        <v>22796</v>
      </c>
      <c r="EA173" s="679">
        <v>22796</v>
      </c>
      <c r="EB173" s="679">
        <v>22796</v>
      </c>
      <c r="EC173" s="679">
        <v>22796</v>
      </c>
      <c r="ED173" s="679">
        <v>22796</v>
      </c>
      <c r="EE173" s="679">
        <v>22796</v>
      </c>
      <c r="EF173" s="679">
        <v>22796</v>
      </c>
      <c r="EG173" s="679">
        <v>22796</v>
      </c>
      <c r="EH173" s="679">
        <v>22796</v>
      </c>
      <c r="EI173" s="679">
        <v>22796</v>
      </c>
      <c r="EJ173" s="679">
        <v>22796</v>
      </c>
      <c r="EK173" s="679">
        <v>22796</v>
      </c>
      <c r="EL173" s="680"/>
      <c r="EM173" s="679">
        <v>0</v>
      </c>
      <c r="EN173" s="679">
        <v>0</v>
      </c>
      <c r="EO173" s="679">
        <v>0</v>
      </c>
      <c r="EP173" s="679">
        <v>0</v>
      </c>
      <c r="EQ173" s="679">
        <v>0</v>
      </c>
      <c r="ER173" s="679">
        <v>0</v>
      </c>
      <c r="ES173" s="679">
        <v>0</v>
      </c>
      <c r="ET173" s="679">
        <v>0</v>
      </c>
      <c r="EU173" s="679">
        <v>0</v>
      </c>
      <c r="EV173" s="679">
        <v>0</v>
      </c>
      <c r="EW173" s="679">
        <v>0</v>
      </c>
      <c r="EX173" s="679">
        <v>0</v>
      </c>
      <c r="EY173" s="679">
        <v>0</v>
      </c>
      <c r="EZ173" s="679">
        <v>0</v>
      </c>
      <c r="FA173" s="679">
        <v>0</v>
      </c>
      <c r="FB173" s="679">
        <v>0</v>
      </c>
      <c r="FC173" s="679">
        <v>0</v>
      </c>
      <c r="FD173" s="679">
        <v>0</v>
      </c>
      <c r="FE173" s="679">
        <v>0</v>
      </c>
      <c r="FF173" s="679">
        <v>0</v>
      </c>
      <c r="FG173" s="679">
        <v>0</v>
      </c>
      <c r="FH173" s="679">
        <v>0</v>
      </c>
      <c r="FI173" s="679">
        <v>0</v>
      </c>
      <c r="FJ173" s="679">
        <v>0</v>
      </c>
      <c r="FK173" s="679">
        <v>0</v>
      </c>
      <c r="FL173" s="679">
        <v>0</v>
      </c>
      <c r="FM173" s="679">
        <v>0</v>
      </c>
      <c r="FN173" s="679">
        <v>0</v>
      </c>
      <c r="FO173" s="679">
        <v>0</v>
      </c>
      <c r="FP173" s="679">
        <v>0</v>
      </c>
    </row>
    <row r="174" spans="1:172" x14ac:dyDescent="0.2">
      <c r="A174" s="678">
        <v>171</v>
      </c>
      <c r="B174" s="678" t="s">
        <v>566</v>
      </c>
      <c r="C174" s="678" t="s">
        <v>567</v>
      </c>
      <c r="D174" s="686">
        <v>42095</v>
      </c>
      <c r="E174" s="678">
        <v>0</v>
      </c>
      <c r="F174" s="678">
        <v>30</v>
      </c>
      <c r="G174" s="685">
        <v>221.31279932528133</v>
      </c>
      <c r="H174" s="684">
        <v>0.22269297353310796</v>
      </c>
      <c r="I174" s="678">
        <v>6.5282240030199707</v>
      </c>
      <c r="J174" s="678">
        <v>1</v>
      </c>
      <c r="K174" s="678">
        <v>1</v>
      </c>
      <c r="L174" s="683">
        <v>0</v>
      </c>
      <c r="M174" s="678">
        <v>12</v>
      </c>
      <c r="N174" s="678">
        <v>2005</v>
      </c>
      <c r="O174" s="682">
        <v>0.72024806121160723</v>
      </c>
      <c r="P174" s="680">
        <v>0.3</v>
      </c>
      <c r="Q174" s="684">
        <v>1.8010000000000002E-2</v>
      </c>
      <c r="R174" s="684">
        <v>0.35593999999999998</v>
      </c>
      <c r="S174" s="680">
        <v>0</v>
      </c>
      <c r="T174" s="680">
        <v>0</v>
      </c>
      <c r="U174" s="680">
        <v>0</v>
      </c>
      <c r="V174" s="680">
        <v>0</v>
      </c>
      <c r="W174" s="680">
        <v>0</v>
      </c>
      <c r="X174" s="680">
        <v>0</v>
      </c>
      <c r="Y174" s="680">
        <v>0</v>
      </c>
      <c r="Z174" s="680">
        <v>0</v>
      </c>
      <c r="AA174" s="680">
        <v>0</v>
      </c>
      <c r="AB174" s="680">
        <v>0.83</v>
      </c>
      <c r="AC174" s="680">
        <v>0.83</v>
      </c>
      <c r="AD174" s="680">
        <v>0.83</v>
      </c>
      <c r="AE174" s="680">
        <v>0.83</v>
      </c>
      <c r="AF174" s="680">
        <v>0.83</v>
      </c>
      <c r="AG174" s="680">
        <v>0.83</v>
      </c>
      <c r="AH174" s="680">
        <v>0.83</v>
      </c>
      <c r="AI174" s="680">
        <v>0.83</v>
      </c>
      <c r="AJ174" s="680">
        <v>0.83</v>
      </c>
      <c r="AK174" s="680">
        <v>0.83</v>
      </c>
      <c r="AL174" s="680">
        <v>0.83</v>
      </c>
      <c r="AM174" s="680">
        <v>0.83</v>
      </c>
      <c r="AN174" s="680">
        <v>0.83</v>
      </c>
      <c r="AO174" s="680">
        <v>0.83</v>
      </c>
      <c r="AP174" s="680">
        <v>0.83</v>
      </c>
      <c r="AQ174" s="680">
        <v>0.83</v>
      </c>
      <c r="AR174" s="680">
        <v>0.83</v>
      </c>
      <c r="AS174" s="680">
        <v>0.83</v>
      </c>
      <c r="AT174" s="680">
        <v>0.83</v>
      </c>
      <c r="AU174" s="680">
        <v>0.83</v>
      </c>
      <c r="AV174" s="680">
        <v>0.83</v>
      </c>
      <c r="AW174" s="680"/>
      <c r="AX174" s="680">
        <v>0</v>
      </c>
      <c r="AY174" s="680">
        <v>0</v>
      </c>
      <c r="AZ174" s="680">
        <v>0</v>
      </c>
      <c r="BA174" s="680">
        <v>0</v>
      </c>
      <c r="BB174" s="680">
        <v>0</v>
      </c>
      <c r="BC174" s="680">
        <v>0</v>
      </c>
      <c r="BD174" s="680">
        <v>0</v>
      </c>
      <c r="BE174" s="680">
        <v>0</v>
      </c>
      <c r="BF174" s="680">
        <v>0</v>
      </c>
      <c r="BG174" s="680">
        <v>0.83</v>
      </c>
      <c r="BH174" s="680">
        <v>0.83</v>
      </c>
      <c r="BI174" s="680">
        <v>0.83</v>
      </c>
      <c r="BJ174" s="680">
        <v>0.83</v>
      </c>
      <c r="BK174" s="680">
        <v>0.83</v>
      </c>
      <c r="BL174" s="680">
        <v>0.83</v>
      </c>
      <c r="BM174" s="680">
        <v>0.83</v>
      </c>
      <c r="BN174" s="680">
        <v>0.83</v>
      </c>
      <c r="BO174" s="680">
        <v>0.83</v>
      </c>
      <c r="BP174" s="680">
        <v>0.83</v>
      </c>
      <c r="BQ174" s="680">
        <v>0.83</v>
      </c>
      <c r="BR174" s="680">
        <v>0.83</v>
      </c>
      <c r="BS174" s="680">
        <v>0.83</v>
      </c>
      <c r="BT174" s="680">
        <v>0.83</v>
      </c>
      <c r="BU174" s="680">
        <v>0.83</v>
      </c>
      <c r="BV174" s="680">
        <v>0.83</v>
      </c>
      <c r="BW174" s="680">
        <v>0.83</v>
      </c>
      <c r="BX174" s="680">
        <v>0.83</v>
      </c>
      <c r="BY174" s="680">
        <v>0.83</v>
      </c>
      <c r="BZ174" s="680">
        <v>0.83</v>
      </c>
      <c r="CA174" s="680">
        <v>0.83</v>
      </c>
      <c r="CB174" s="680"/>
      <c r="CC174" s="680">
        <v>0</v>
      </c>
      <c r="CD174" s="680">
        <v>0</v>
      </c>
      <c r="CE174" s="680">
        <v>0</v>
      </c>
      <c r="CF174" s="680">
        <v>0</v>
      </c>
      <c r="CG174" s="680">
        <v>0</v>
      </c>
      <c r="CH174" s="680">
        <v>0</v>
      </c>
      <c r="CI174" s="680">
        <v>0</v>
      </c>
      <c r="CJ174" s="680">
        <v>0</v>
      </c>
      <c r="CK174" s="680">
        <v>0</v>
      </c>
      <c r="CL174" s="680">
        <v>0.83</v>
      </c>
      <c r="CM174" s="680">
        <v>0.83</v>
      </c>
      <c r="CN174" s="680">
        <v>0.83</v>
      </c>
      <c r="CO174" s="680">
        <v>0.83</v>
      </c>
      <c r="CP174" s="680">
        <v>0.83</v>
      </c>
      <c r="CQ174" s="680">
        <v>0.83</v>
      </c>
      <c r="CR174" s="680">
        <v>0.83</v>
      </c>
      <c r="CS174" s="680">
        <v>0.83</v>
      </c>
      <c r="CT174" s="680">
        <v>0.83</v>
      </c>
      <c r="CU174" s="680">
        <v>0.83</v>
      </c>
      <c r="CV174" s="680">
        <v>0.83</v>
      </c>
      <c r="CW174" s="680">
        <v>0.83</v>
      </c>
      <c r="CX174" s="680">
        <v>0.83</v>
      </c>
      <c r="CY174" s="680">
        <v>0.83</v>
      </c>
      <c r="CZ174" s="680">
        <v>0.83</v>
      </c>
      <c r="DA174" s="680">
        <v>0.83</v>
      </c>
      <c r="DB174" s="680">
        <v>0.83</v>
      </c>
      <c r="DC174" s="680">
        <v>0.83</v>
      </c>
      <c r="DD174" s="680">
        <v>0.83</v>
      </c>
      <c r="DE174" s="680">
        <v>0.83</v>
      </c>
      <c r="DF174" s="680">
        <v>0.83</v>
      </c>
      <c r="DG174" s="680"/>
      <c r="DH174" s="679">
        <v>0</v>
      </c>
      <c r="DI174" s="679">
        <v>0</v>
      </c>
      <c r="DJ174" s="679">
        <v>0</v>
      </c>
      <c r="DK174" s="679">
        <v>0</v>
      </c>
      <c r="DL174" s="679">
        <v>0</v>
      </c>
      <c r="DM174" s="679">
        <v>0</v>
      </c>
      <c r="DN174" s="679">
        <v>0</v>
      </c>
      <c r="DO174" s="679">
        <v>0</v>
      </c>
      <c r="DP174" s="679">
        <v>0</v>
      </c>
      <c r="DQ174" s="679">
        <v>18747</v>
      </c>
      <c r="DR174" s="679">
        <v>18747</v>
      </c>
      <c r="DS174" s="679">
        <v>18747</v>
      </c>
      <c r="DT174" s="679">
        <v>18747</v>
      </c>
      <c r="DU174" s="679">
        <v>18747</v>
      </c>
      <c r="DV174" s="679">
        <v>18747</v>
      </c>
      <c r="DW174" s="679">
        <v>18747</v>
      </c>
      <c r="DX174" s="679">
        <v>18747</v>
      </c>
      <c r="DY174" s="679">
        <v>18747</v>
      </c>
      <c r="DZ174" s="679">
        <v>18747</v>
      </c>
      <c r="EA174" s="679">
        <v>18747</v>
      </c>
      <c r="EB174" s="679">
        <v>18747</v>
      </c>
      <c r="EC174" s="679">
        <v>18747</v>
      </c>
      <c r="ED174" s="679">
        <v>18747</v>
      </c>
      <c r="EE174" s="679">
        <v>18747</v>
      </c>
      <c r="EF174" s="679">
        <v>18747</v>
      </c>
      <c r="EG174" s="679">
        <v>18747</v>
      </c>
      <c r="EH174" s="679">
        <v>18747</v>
      </c>
      <c r="EI174" s="679">
        <v>18747</v>
      </c>
      <c r="EJ174" s="679">
        <v>18747</v>
      </c>
      <c r="EK174" s="679">
        <v>18747</v>
      </c>
      <c r="EL174" s="680"/>
      <c r="EM174" s="679">
        <v>0</v>
      </c>
      <c r="EN174" s="679">
        <v>0</v>
      </c>
      <c r="EO174" s="679">
        <v>0</v>
      </c>
      <c r="EP174" s="679">
        <v>0</v>
      </c>
      <c r="EQ174" s="679">
        <v>0</v>
      </c>
      <c r="ER174" s="679">
        <v>0</v>
      </c>
      <c r="ES174" s="679">
        <v>0</v>
      </c>
      <c r="ET174" s="679">
        <v>0</v>
      </c>
      <c r="EU174" s="679">
        <v>0</v>
      </c>
      <c r="EV174" s="679">
        <v>0</v>
      </c>
      <c r="EW174" s="679">
        <v>0</v>
      </c>
      <c r="EX174" s="679">
        <v>0</v>
      </c>
      <c r="EY174" s="679">
        <v>0</v>
      </c>
      <c r="EZ174" s="679">
        <v>0</v>
      </c>
      <c r="FA174" s="679">
        <v>0</v>
      </c>
      <c r="FB174" s="679">
        <v>0</v>
      </c>
      <c r="FC174" s="679">
        <v>0</v>
      </c>
      <c r="FD174" s="679">
        <v>0</v>
      </c>
      <c r="FE174" s="679">
        <v>0</v>
      </c>
      <c r="FF174" s="679">
        <v>0</v>
      </c>
      <c r="FG174" s="679">
        <v>0</v>
      </c>
      <c r="FH174" s="679">
        <v>0</v>
      </c>
      <c r="FI174" s="679">
        <v>0</v>
      </c>
      <c r="FJ174" s="679">
        <v>0</v>
      </c>
      <c r="FK174" s="679">
        <v>0</v>
      </c>
      <c r="FL174" s="679">
        <v>0</v>
      </c>
      <c r="FM174" s="679">
        <v>0</v>
      </c>
      <c r="FN174" s="679">
        <v>0</v>
      </c>
      <c r="FO174" s="679">
        <v>0</v>
      </c>
      <c r="FP174" s="679">
        <v>0</v>
      </c>
    </row>
    <row r="175" spans="1:172" x14ac:dyDescent="0.2">
      <c r="A175" s="678">
        <v>172</v>
      </c>
      <c r="B175" s="678" t="s">
        <v>568</v>
      </c>
      <c r="C175" s="678" t="s">
        <v>569</v>
      </c>
      <c r="D175" s="686">
        <v>41821</v>
      </c>
      <c r="E175" s="678">
        <v>0</v>
      </c>
      <c r="F175" s="678">
        <v>30</v>
      </c>
      <c r="G175" s="685">
        <v>669.9126456978712</v>
      </c>
      <c r="H175" s="684">
        <v>0.88900395971812007</v>
      </c>
      <c r="I175" s="678">
        <v>23.264417631850517</v>
      </c>
      <c r="J175" s="678">
        <v>1</v>
      </c>
      <c r="K175" s="678">
        <v>1</v>
      </c>
      <c r="L175" s="683">
        <v>0</v>
      </c>
      <c r="M175" s="678">
        <v>12</v>
      </c>
      <c r="N175" s="678">
        <v>2005</v>
      </c>
      <c r="O175" s="682">
        <v>0.72024806121160723</v>
      </c>
      <c r="P175" s="680">
        <v>0.3</v>
      </c>
      <c r="Q175" s="684">
        <v>1.8010000000000002E-2</v>
      </c>
      <c r="R175" s="684">
        <v>0.35593999999999998</v>
      </c>
      <c r="S175" s="680">
        <v>0</v>
      </c>
      <c r="T175" s="680">
        <v>0</v>
      </c>
      <c r="U175" s="680">
        <v>0</v>
      </c>
      <c r="V175" s="680">
        <v>0</v>
      </c>
      <c r="W175" s="680">
        <v>0</v>
      </c>
      <c r="X175" s="680">
        <v>0</v>
      </c>
      <c r="Y175" s="680">
        <v>0</v>
      </c>
      <c r="Z175" s="680">
        <v>0</v>
      </c>
      <c r="AA175" s="680">
        <v>0</v>
      </c>
      <c r="AB175" s="680">
        <v>0.83</v>
      </c>
      <c r="AC175" s="680">
        <v>0.83</v>
      </c>
      <c r="AD175" s="680">
        <v>0.83</v>
      </c>
      <c r="AE175" s="680">
        <v>0.83</v>
      </c>
      <c r="AF175" s="680">
        <v>0.83</v>
      </c>
      <c r="AG175" s="680">
        <v>0.83</v>
      </c>
      <c r="AH175" s="680">
        <v>0.83</v>
      </c>
      <c r="AI175" s="680">
        <v>0.83</v>
      </c>
      <c r="AJ175" s="680">
        <v>0.83</v>
      </c>
      <c r="AK175" s="680">
        <v>0.83</v>
      </c>
      <c r="AL175" s="680">
        <v>0.83</v>
      </c>
      <c r="AM175" s="680">
        <v>0.83</v>
      </c>
      <c r="AN175" s="680">
        <v>0.83</v>
      </c>
      <c r="AO175" s="680">
        <v>0.83</v>
      </c>
      <c r="AP175" s="680">
        <v>0.83</v>
      </c>
      <c r="AQ175" s="680">
        <v>0.83</v>
      </c>
      <c r="AR175" s="680">
        <v>0.83</v>
      </c>
      <c r="AS175" s="680">
        <v>0.83</v>
      </c>
      <c r="AT175" s="680">
        <v>0.83</v>
      </c>
      <c r="AU175" s="680">
        <v>0.83</v>
      </c>
      <c r="AV175" s="680">
        <v>0.83</v>
      </c>
      <c r="AW175" s="680"/>
      <c r="AX175" s="680">
        <v>0</v>
      </c>
      <c r="AY175" s="680">
        <v>0</v>
      </c>
      <c r="AZ175" s="680">
        <v>0</v>
      </c>
      <c r="BA175" s="680">
        <v>0</v>
      </c>
      <c r="BB175" s="680">
        <v>0</v>
      </c>
      <c r="BC175" s="680">
        <v>0</v>
      </c>
      <c r="BD175" s="680">
        <v>0</v>
      </c>
      <c r="BE175" s="680">
        <v>0</v>
      </c>
      <c r="BF175" s="680">
        <v>0</v>
      </c>
      <c r="BG175" s="680">
        <v>0.83</v>
      </c>
      <c r="BH175" s="680">
        <v>0.83</v>
      </c>
      <c r="BI175" s="680">
        <v>0.83</v>
      </c>
      <c r="BJ175" s="680">
        <v>0.83</v>
      </c>
      <c r="BK175" s="680">
        <v>0.83</v>
      </c>
      <c r="BL175" s="680">
        <v>0.83</v>
      </c>
      <c r="BM175" s="680">
        <v>0.83</v>
      </c>
      <c r="BN175" s="680">
        <v>0.83</v>
      </c>
      <c r="BO175" s="680">
        <v>0.83</v>
      </c>
      <c r="BP175" s="680">
        <v>0.83</v>
      </c>
      <c r="BQ175" s="680">
        <v>0.83</v>
      </c>
      <c r="BR175" s="680">
        <v>0.83</v>
      </c>
      <c r="BS175" s="680">
        <v>0.83</v>
      </c>
      <c r="BT175" s="680">
        <v>0.83</v>
      </c>
      <c r="BU175" s="680">
        <v>0.83</v>
      </c>
      <c r="BV175" s="680">
        <v>0.83</v>
      </c>
      <c r="BW175" s="680">
        <v>0.83</v>
      </c>
      <c r="BX175" s="680">
        <v>0.83</v>
      </c>
      <c r="BY175" s="680">
        <v>0.83</v>
      </c>
      <c r="BZ175" s="680">
        <v>0.83</v>
      </c>
      <c r="CA175" s="680">
        <v>0.83</v>
      </c>
      <c r="CB175" s="680"/>
      <c r="CC175" s="680">
        <v>0</v>
      </c>
      <c r="CD175" s="680">
        <v>0</v>
      </c>
      <c r="CE175" s="680">
        <v>0</v>
      </c>
      <c r="CF175" s="680">
        <v>0</v>
      </c>
      <c r="CG175" s="680">
        <v>0</v>
      </c>
      <c r="CH175" s="680">
        <v>0</v>
      </c>
      <c r="CI175" s="680">
        <v>0</v>
      </c>
      <c r="CJ175" s="680">
        <v>0</v>
      </c>
      <c r="CK175" s="680">
        <v>0</v>
      </c>
      <c r="CL175" s="680">
        <v>0.83</v>
      </c>
      <c r="CM175" s="680">
        <v>0.83</v>
      </c>
      <c r="CN175" s="680">
        <v>0.83</v>
      </c>
      <c r="CO175" s="680">
        <v>0.83</v>
      </c>
      <c r="CP175" s="680">
        <v>0.83</v>
      </c>
      <c r="CQ175" s="680">
        <v>0.83</v>
      </c>
      <c r="CR175" s="680">
        <v>0.83</v>
      </c>
      <c r="CS175" s="680">
        <v>0.83</v>
      </c>
      <c r="CT175" s="680">
        <v>0.83</v>
      </c>
      <c r="CU175" s="680">
        <v>0.83</v>
      </c>
      <c r="CV175" s="680">
        <v>0.83</v>
      </c>
      <c r="CW175" s="680">
        <v>0.83</v>
      </c>
      <c r="CX175" s="680">
        <v>0.83</v>
      </c>
      <c r="CY175" s="680">
        <v>0.83</v>
      </c>
      <c r="CZ175" s="680">
        <v>0.83</v>
      </c>
      <c r="DA175" s="680">
        <v>0.83</v>
      </c>
      <c r="DB175" s="680">
        <v>0.83</v>
      </c>
      <c r="DC175" s="680">
        <v>0.83</v>
      </c>
      <c r="DD175" s="680">
        <v>0.83</v>
      </c>
      <c r="DE175" s="680">
        <v>0.83</v>
      </c>
      <c r="DF175" s="680">
        <v>0.83</v>
      </c>
      <c r="DG175" s="680"/>
      <c r="DH175" s="679">
        <v>0</v>
      </c>
      <c r="DI175" s="679">
        <v>0</v>
      </c>
      <c r="DJ175" s="679">
        <v>0</v>
      </c>
      <c r="DK175" s="679">
        <v>0</v>
      </c>
      <c r="DL175" s="679">
        <v>0</v>
      </c>
      <c r="DM175" s="679">
        <v>0</v>
      </c>
      <c r="DN175" s="679">
        <v>0</v>
      </c>
      <c r="DO175" s="679">
        <v>0</v>
      </c>
      <c r="DP175" s="679">
        <v>0</v>
      </c>
      <c r="DQ175" s="679">
        <v>9802.2799999999988</v>
      </c>
      <c r="DR175" s="679">
        <v>9802.2799999999988</v>
      </c>
      <c r="DS175" s="679">
        <v>9802.2799999999988</v>
      </c>
      <c r="DT175" s="679">
        <v>9802.2799999999988</v>
      </c>
      <c r="DU175" s="679">
        <v>9802.2799999999988</v>
      </c>
      <c r="DV175" s="679">
        <v>9802.2799999999988</v>
      </c>
      <c r="DW175" s="679">
        <v>9802.2799999999988</v>
      </c>
      <c r="DX175" s="679">
        <v>9802.2800000000007</v>
      </c>
      <c r="DY175" s="679">
        <v>9802.2800000000007</v>
      </c>
      <c r="DZ175" s="679">
        <v>9802.2800000000007</v>
      </c>
      <c r="EA175" s="679">
        <v>9802.2800000000007</v>
      </c>
      <c r="EB175" s="679">
        <v>9802.2800000000007</v>
      </c>
      <c r="EC175" s="679">
        <v>9802.2800000000007</v>
      </c>
      <c r="ED175" s="679">
        <v>9802.2800000000007</v>
      </c>
      <c r="EE175" s="679">
        <v>9802.2800000000007</v>
      </c>
      <c r="EF175" s="679">
        <v>9802.2800000000007</v>
      </c>
      <c r="EG175" s="679">
        <v>9802.2800000000007</v>
      </c>
      <c r="EH175" s="679">
        <v>9802.2800000000007</v>
      </c>
      <c r="EI175" s="679">
        <v>9802.2800000000007</v>
      </c>
      <c r="EJ175" s="679">
        <v>9802.2800000000007</v>
      </c>
      <c r="EK175" s="679">
        <v>9802.2800000000007</v>
      </c>
      <c r="EL175" s="680"/>
      <c r="EM175" s="679">
        <v>0</v>
      </c>
      <c r="EN175" s="679">
        <v>0</v>
      </c>
      <c r="EO175" s="679">
        <v>0</v>
      </c>
      <c r="EP175" s="679">
        <v>0</v>
      </c>
      <c r="EQ175" s="679">
        <v>0</v>
      </c>
      <c r="ER175" s="679">
        <v>0</v>
      </c>
      <c r="ES175" s="679">
        <v>0</v>
      </c>
      <c r="ET175" s="679">
        <v>0</v>
      </c>
      <c r="EU175" s="679">
        <v>0</v>
      </c>
      <c r="EV175" s="679">
        <v>0</v>
      </c>
      <c r="EW175" s="679">
        <v>0</v>
      </c>
      <c r="EX175" s="679">
        <v>0</v>
      </c>
      <c r="EY175" s="679">
        <v>0</v>
      </c>
      <c r="EZ175" s="679">
        <v>0</v>
      </c>
      <c r="FA175" s="679">
        <v>0</v>
      </c>
      <c r="FB175" s="679">
        <v>0</v>
      </c>
      <c r="FC175" s="679">
        <v>0</v>
      </c>
      <c r="FD175" s="679">
        <v>0</v>
      </c>
      <c r="FE175" s="679">
        <v>0</v>
      </c>
      <c r="FF175" s="679">
        <v>0</v>
      </c>
      <c r="FG175" s="679">
        <v>0</v>
      </c>
      <c r="FH175" s="679">
        <v>0</v>
      </c>
      <c r="FI175" s="679">
        <v>0</v>
      </c>
      <c r="FJ175" s="679">
        <v>0</v>
      </c>
      <c r="FK175" s="679">
        <v>0</v>
      </c>
      <c r="FL175" s="679">
        <v>0</v>
      </c>
      <c r="FM175" s="679">
        <v>0</v>
      </c>
      <c r="FN175" s="679">
        <v>0</v>
      </c>
      <c r="FO175" s="679">
        <v>0</v>
      </c>
      <c r="FP175" s="679">
        <v>0</v>
      </c>
    </row>
    <row r="176" spans="1:172" x14ac:dyDescent="0.2">
      <c r="A176" s="678">
        <v>173</v>
      </c>
      <c r="B176" s="678" t="s">
        <v>570</v>
      </c>
      <c r="C176" s="678" t="s">
        <v>571</v>
      </c>
      <c r="D176" s="686">
        <v>41821</v>
      </c>
      <c r="E176" s="678">
        <v>0</v>
      </c>
      <c r="F176" s="678">
        <v>30</v>
      </c>
      <c r="G176" s="685">
        <v>221.31279932528133</v>
      </c>
      <c r="H176" s="684">
        <v>0.22269297353310796</v>
      </c>
      <c r="I176" s="678">
        <v>6.5282240030199707</v>
      </c>
      <c r="J176" s="678">
        <v>1</v>
      </c>
      <c r="K176" s="678">
        <v>1</v>
      </c>
      <c r="L176" s="683">
        <v>0</v>
      </c>
      <c r="M176" s="678">
        <v>12</v>
      </c>
      <c r="N176" s="678">
        <v>2005</v>
      </c>
      <c r="O176" s="682">
        <v>0.72024806121160723</v>
      </c>
      <c r="P176" s="680">
        <v>0.3</v>
      </c>
      <c r="Q176" s="684">
        <v>1.8010000000000002E-2</v>
      </c>
      <c r="R176" s="684">
        <v>0.35593999999999998</v>
      </c>
      <c r="S176" s="680">
        <v>0</v>
      </c>
      <c r="T176" s="680">
        <v>0</v>
      </c>
      <c r="U176" s="680">
        <v>0</v>
      </c>
      <c r="V176" s="680">
        <v>0</v>
      </c>
      <c r="W176" s="680">
        <v>0</v>
      </c>
      <c r="X176" s="680">
        <v>0</v>
      </c>
      <c r="Y176" s="680">
        <v>0</v>
      </c>
      <c r="Z176" s="680">
        <v>0</v>
      </c>
      <c r="AA176" s="680">
        <v>0</v>
      </c>
      <c r="AB176" s="680">
        <v>0.83</v>
      </c>
      <c r="AC176" s="680">
        <v>0.83</v>
      </c>
      <c r="AD176" s="680">
        <v>0.83</v>
      </c>
      <c r="AE176" s="680">
        <v>0.83</v>
      </c>
      <c r="AF176" s="680">
        <v>0.83</v>
      </c>
      <c r="AG176" s="680">
        <v>0.83</v>
      </c>
      <c r="AH176" s="680">
        <v>0.83</v>
      </c>
      <c r="AI176" s="680">
        <v>0.83</v>
      </c>
      <c r="AJ176" s="680">
        <v>0.83</v>
      </c>
      <c r="AK176" s="680">
        <v>0.83</v>
      </c>
      <c r="AL176" s="680">
        <v>0.83</v>
      </c>
      <c r="AM176" s="680">
        <v>0.83</v>
      </c>
      <c r="AN176" s="680">
        <v>0.83</v>
      </c>
      <c r="AO176" s="680">
        <v>0.83</v>
      </c>
      <c r="AP176" s="680">
        <v>0.83</v>
      </c>
      <c r="AQ176" s="680">
        <v>0.83</v>
      </c>
      <c r="AR176" s="680">
        <v>0.83</v>
      </c>
      <c r="AS176" s="680">
        <v>0.83</v>
      </c>
      <c r="AT176" s="680">
        <v>0.83</v>
      </c>
      <c r="AU176" s="680">
        <v>0.83</v>
      </c>
      <c r="AV176" s="680">
        <v>0.83</v>
      </c>
      <c r="AW176" s="680"/>
      <c r="AX176" s="680">
        <v>0</v>
      </c>
      <c r="AY176" s="680">
        <v>0</v>
      </c>
      <c r="AZ176" s="680">
        <v>0</v>
      </c>
      <c r="BA176" s="680">
        <v>0</v>
      </c>
      <c r="BB176" s="680">
        <v>0</v>
      </c>
      <c r="BC176" s="680">
        <v>0</v>
      </c>
      <c r="BD176" s="680">
        <v>0</v>
      </c>
      <c r="BE176" s="680">
        <v>0</v>
      </c>
      <c r="BF176" s="680">
        <v>0</v>
      </c>
      <c r="BG176" s="680">
        <v>0.83</v>
      </c>
      <c r="BH176" s="680">
        <v>0.83</v>
      </c>
      <c r="BI176" s="680">
        <v>0.83</v>
      </c>
      <c r="BJ176" s="680">
        <v>0.83</v>
      </c>
      <c r="BK176" s="680">
        <v>0.83</v>
      </c>
      <c r="BL176" s="680">
        <v>0.83</v>
      </c>
      <c r="BM176" s="680">
        <v>0.83</v>
      </c>
      <c r="BN176" s="680">
        <v>0.83</v>
      </c>
      <c r="BO176" s="680">
        <v>0.83</v>
      </c>
      <c r="BP176" s="680">
        <v>0.83</v>
      </c>
      <c r="BQ176" s="680">
        <v>0.83</v>
      </c>
      <c r="BR176" s="680">
        <v>0.83</v>
      </c>
      <c r="BS176" s="680">
        <v>0.83</v>
      </c>
      <c r="BT176" s="680">
        <v>0.83</v>
      </c>
      <c r="BU176" s="680">
        <v>0.83</v>
      </c>
      <c r="BV176" s="680">
        <v>0.83</v>
      </c>
      <c r="BW176" s="680">
        <v>0.83</v>
      </c>
      <c r="BX176" s="680">
        <v>0.83</v>
      </c>
      <c r="BY176" s="680">
        <v>0.83</v>
      </c>
      <c r="BZ176" s="680">
        <v>0.83</v>
      </c>
      <c r="CA176" s="680">
        <v>0.83</v>
      </c>
      <c r="CB176" s="680"/>
      <c r="CC176" s="680">
        <v>0</v>
      </c>
      <c r="CD176" s="680">
        <v>0</v>
      </c>
      <c r="CE176" s="680">
        <v>0</v>
      </c>
      <c r="CF176" s="680">
        <v>0</v>
      </c>
      <c r="CG176" s="680">
        <v>0</v>
      </c>
      <c r="CH176" s="680">
        <v>0</v>
      </c>
      <c r="CI176" s="680">
        <v>0</v>
      </c>
      <c r="CJ176" s="680">
        <v>0</v>
      </c>
      <c r="CK176" s="680">
        <v>0</v>
      </c>
      <c r="CL176" s="680">
        <v>0.83</v>
      </c>
      <c r="CM176" s="680">
        <v>0.83</v>
      </c>
      <c r="CN176" s="680">
        <v>0.83</v>
      </c>
      <c r="CO176" s="680">
        <v>0.83</v>
      </c>
      <c r="CP176" s="680">
        <v>0.83</v>
      </c>
      <c r="CQ176" s="680">
        <v>0.83</v>
      </c>
      <c r="CR176" s="680">
        <v>0.83</v>
      </c>
      <c r="CS176" s="680">
        <v>0.83</v>
      </c>
      <c r="CT176" s="680">
        <v>0.83</v>
      </c>
      <c r="CU176" s="680">
        <v>0.83</v>
      </c>
      <c r="CV176" s="680">
        <v>0.83</v>
      </c>
      <c r="CW176" s="680">
        <v>0.83</v>
      </c>
      <c r="CX176" s="680">
        <v>0.83</v>
      </c>
      <c r="CY176" s="680">
        <v>0.83</v>
      </c>
      <c r="CZ176" s="680">
        <v>0.83</v>
      </c>
      <c r="DA176" s="680">
        <v>0.83</v>
      </c>
      <c r="DB176" s="680">
        <v>0.83</v>
      </c>
      <c r="DC176" s="680">
        <v>0.83</v>
      </c>
      <c r="DD176" s="680">
        <v>0.83</v>
      </c>
      <c r="DE176" s="680">
        <v>0.83</v>
      </c>
      <c r="DF176" s="680">
        <v>0.83</v>
      </c>
      <c r="DG176" s="680"/>
      <c r="DH176" s="679">
        <v>0</v>
      </c>
      <c r="DI176" s="679">
        <v>0</v>
      </c>
      <c r="DJ176" s="679">
        <v>0</v>
      </c>
      <c r="DK176" s="679">
        <v>0</v>
      </c>
      <c r="DL176" s="679">
        <v>0</v>
      </c>
      <c r="DM176" s="679">
        <v>0</v>
      </c>
      <c r="DN176" s="679">
        <v>0</v>
      </c>
      <c r="DO176" s="679">
        <v>0</v>
      </c>
      <c r="DP176" s="679">
        <v>0</v>
      </c>
      <c r="DQ176" s="679">
        <v>8061.2099999999991</v>
      </c>
      <c r="DR176" s="679">
        <v>8061.2099999999991</v>
      </c>
      <c r="DS176" s="679">
        <v>8061.2099999999991</v>
      </c>
      <c r="DT176" s="679">
        <v>8061.2099999999991</v>
      </c>
      <c r="DU176" s="679">
        <v>8061.2099999999991</v>
      </c>
      <c r="DV176" s="679">
        <v>8061.2099999999991</v>
      </c>
      <c r="DW176" s="679">
        <v>8061.2099999999991</v>
      </c>
      <c r="DX176" s="679">
        <v>8061.21</v>
      </c>
      <c r="DY176" s="679">
        <v>8061.21</v>
      </c>
      <c r="DZ176" s="679">
        <v>8061.21</v>
      </c>
      <c r="EA176" s="679">
        <v>8061.21</v>
      </c>
      <c r="EB176" s="679">
        <v>8061.21</v>
      </c>
      <c r="EC176" s="679">
        <v>8061.21</v>
      </c>
      <c r="ED176" s="679">
        <v>8061.21</v>
      </c>
      <c r="EE176" s="679">
        <v>8061.21</v>
      </c>
      <c r="EF176" s="679">
        <v>8061.21</v>
      </c>
      <c r="EG176" s="679">
        <v>8061.21</v>
      </c>
      <c r="EH176" s="679">
        <v>8061.21</v>
      </c>
      <c r="EI176" s="679">
        <v>8061.21</v>
      </c>
      <c r="EJ176" s="679">
        <v>8061.21</v>
      </c>
      <c r="EK176" s="679">
        <v>8061.21</v>
      </c>
      <c r="EL176" s="680"/>
      <c r="EM176" s="679">
        <v>0</v>
      </c>
      <c r="EN176" s="679">
        <v>0</v>
      </c>
      <c r="EO176" s="679">
        <v>0</v>
      </c>
      <c r="EP176" s="679">
        <v>0</v>
      </c>
      <c r="EQ176" s="679">
        <v>0</v>
      </c>
      <c r="ER176" s="679">
        <v>0</v>
      </c>
      <c r="ES176" s="679">
        <v>0</v>
      </c>
      <c r="ET176" s="679">
        <v>0</v>
      </c>
      <c r="EU176" s="679">
        <v>0</v>
      </c>
      <c r="EV176" s="679">
        <v>0</v>
      </c>
      <c r="EW176" s="679">
        <v>0</v>
      </c>
      <c r="EX176" s="679">
        <v>0</v>
      </c>
      <c r="EY176" s="679">
        <v>0</v>
      </c>
      <c r="EZ176" s="679">
        <v>0</v>
      </c>
      <c r="FA176" s="679">
        <v>0</v>
      </c>
      <c r="FB176" s="679">
        <v>0</v>
      </c>
      <c r="FC176" s="679">
        <v>0</v>
      </c>
      <c r="FD176" s="679">
        <v>0</v>
      </c>
      <c r="FE176" s="679">
        <v>0</v>
      </c>
      <c r="FF176" s="679">
        <v>0</v>
      </c>
      <c r="FG176" s="679">
        <v>0</v>
      </c>
      <c r="FH176" s="679">
        <v>0</v>
      </c>
      <c r="FI176" s="679">
        <v>0</v>
      </c>
      <c r="FJ176" s="679">
        <v>0</v>
      </c>
      <c r="FK176" s="679">
        <v>0</v>
      </c>
      <c r="FL176" s="679">
        <v>0</v>
      </c>
      <c r="FM176" s="679">
        <v>0</v>
      </c>
      <c r="FN176" s="679">
        <v>0</v>
      </c>
      <c r="FO176" s="679">
        <v>0</v>
      </c>
      <c r="FP176" s="679">
        <v>0</v>
      </c>
    </row>
    <row r="177" spans="1:172" x14ac:dyDescent="0.2">
      <c r="A177" s="678">
        <v>174</v>
      </c>
      <c r="B177" s="678" t="s">
        <v>651</v>
      </c>
      <c r="C177" s="678">
        <v>0</v>
      </c>
      <c r="D177" s="686">
        <v>0</v>
      </c>
      <c r="E177" s="678">
        <v>0</v>
      </c>
      <c r="F177" s="678">
        <v>0</v>
      </c>
      <c r="G177" s="685">
        <v>0</v>
      </c>
      <c r="H177" s="684">
        <v>0</v>
      </c>
      <c r="I177" s="678">
        <v>0</v>
      </c>
      <c r="J177" s="678">
        <v>0</v>
      </c>
      <c r="K177" s="678">
        <v>0</v>
      </c>
      <c r="L177" s="683">
        <v>0</v>
      </c>
      <c r="M177" s="678">
        <v>0</v>
      </c>
      <c r="N177" s="678">
        <v>0</v>
      </c>
      <c r="O177" s="682">
        <v>0</v>
      </c>
      <c r="P177" s="680">
        <v>0</v>
      </c>
      <c r="Q177" s="681">
        <v>0</v>
      </c>
      <c r="R177" s="681">
        <v>0</v>
      </c>
      <c r="S177" s="680">
        <v>0</v>
      </c>
      <c r="T177" s="680">
        <v>0</v>
      </c>
      <c r="U177" s="680">
        <v>0</v>
      </c>
      <c r="V177" s="680">
        <v>0</v>
      </c>
      <c r="W177" s="680">
        <v>0</v>
      </c>
      <c r="X177" s="680">
        <v>0</v>
      </c>
      <c r="Y177" s="680">
        <v>0</v>
      </c>
      <c r="Z177" s="680">
        <v>0</v>
      </c>
      <c r="AA177" s="680">
        <v>0</v>
      </c>
      <c r="AB177" s="680">
        <v>0</v>
      </c>
      <c r="AC177" s="680">
        <v>0</v>
      </c>
      <c r="AD177" s="680">
        <v>0</v>
      </c>
      <c r="AE177" s="680">
        <v>0</v>
      </c>
      <c r="AF177" s="680">
        <v>0</v>
      </c>
      <c r="AG177" s="680">
        <v>0</v>
      </c>
      <c r="AH177" s="680">
        <v>0</v>
      </c>
      <c r="AI177" s="680">
        <v>0</v>
      </c>
      <c r="AJ177" s="680">
        <v>0</v>
      </c>
      <c r="AK177" s="680">
        <v>0</v>
      </c>
      <c r="AL177" s="680">
        <v>0</v>
      </c>
      <c r="AM177" s="680">
        <v>0</v>
      </c>
      <c r="AN177" s="680">
        <v>0</v>
      </c>
      <c r="AO177" s="680">
        <v>0</v>
      </c>
      <c r="AP177" s="680">
        <v>0</v>
      </c>
      <c r="AQ177" s="680">
        <v>0</v>
      </c>
      <c r="AR177" s="680">
        <v>0</v>
      </c>
      <c r="AS177" s="680">
        <v>0</v>
      </c>
      <c r="AT177" s="680">
        <v>0</v>
      </c>
      <c r="AU177" s="680">
        <v>0</v>
      </c>
      <c r="AV177" s="680">
        <v>0</v>
      </c>
      <c r="AW177" s="680"/>
      <c r="AX177" s="680">
        <v>0</v>
      </c>
      <c r="AY177" s="680">
        <v>0</v>
      </c>
      <c r="AZ177" s="680">
        <v>0</v>
      </c>
      <c r="BA177" s="680">
        <v>0</v>
      </c>
      <c r="BB177" s="680">
        <v>0</v>
      </c>
      <c r="BC177" s="680">
        <v>0</v>
      </c>
      <c r="BD177" s="680">
        <v>0</v>
      </c>
      <c r="BE177" s="680">
        <v>0</v>
      </c>
      <c r="BF177" s="680">
        <v>0</v>
      </c>
      <c r="BG177" s="680">
        <v>0</v>
      </c>
      <c r="BH177" s="680">
        <v>0</v>
      </c>
      <c r="BI177" s="680">
        <v>0</v>
      </c>
      <c r="BJ177" s="680">
        <v>0</v>
      </c>
      <c r="BK177" s="680">
        <v>0</v>
      </c>
      <c r="BL177" s="680">
        <v>0</v>
      </c>
      <c r="BM177" s="680">
        <v>0</v>
      </c>
      <c r="BN177" s="680">
        <v>0</v>
      </c>
      <c r="BO177" s="680">
        <v>0</v>
      </c>
      <c r="BP177" s="680">
        <v>0</v>
      </c>
      <c r="BQ177" s="680">
        <v>0</v>
      </c>
      <c r="BR177" s="680">
        <v>0</v>
      </c>
      <c r="BS177" s="680">
        <v>0</v>
      </c>
      <c r="BT177" s="680">
        <v>0</v>
      </c>
      <c r="BU177" s="680">
        <v>0</v>
      </c>
      <c r="BV177" s="680">
        <v>0</v>
      </c>
      <c r="BW177" s="680">
        <v>0</v>
      </c>
      <c r="BX177" s="680">
        <v>0</v>
      </c>
      <c r="BY177" s="680">
        <v>0</v>
      </c>
      <c r="BZ177" s="680">
        <v>0</v>
      </c>
      <c r="CA177" s="680">
        <v>0</v>
      </c>
      <c r="CB177" s="680"/>
      <c r="CC177" s="680">
        <v>0</v>
      </c>
      <c r="CD177" s="680">
        <v>0</v>
      </c>
      <c r="CE177" s="680">
        <v>0</v>
      </c>
      <c r="CF177" s="680">
        <v>0</v>
      </c>
      <c r="CG177" s="680">
        <v>0</v>
      </c>
      <c r="CH177" s="680">
        <v>0</v>
      </c>
      <c r="CI177" s="680">
        <v>0</v>
      </c>
      <c r="CJ177" s="680">
        <v>0</v>
      </c>
      <c r="CK177" s="680">
        <v>0</v>
      </c>
      <c r="CL177" s="680">
        <v>0</v>
      </c>
      <c r="CM177" s="680">
        <v>0</v>
      </c>
      <c r="CN177" s="680">
        <v>0</v>
      </c>
      <c r="CO177" s="680">
        <v>0</v>
      </c>
      <c r="CP177" s="680">
        <v>0</v>
      </c>
      <c r="CQ177" s="680">
        <v>0</v>
      </c>
      <c r="CR177" s="680">
        <v>0</v>
      </c>
      <c r="CS177" s="680">
        <v>0</v>
      </c>
      <c r="CT177" s="680">
        <v>0</v>
      </c>
      <c r="CU177" s="680">
        <v>0</v>
      </c>
      <c r="CV177" s="680">
        <v>0</v>
      </c>
      <c r="CW177" s="680">
        <v>0</v>
      </c>
      <c r="CX177" s="680">
        <v>0</v>
      </c>
      <c r="CY177" s="680">
        <v>0</v>
      </c>
      <c r="CZ177" s="680">
        <v>0</v>
      </c>
      <c r="DA177" s="680">
        <v>0</v>
      </c>
      <c r="DB177" s="680">
        <v>0</v>
      </c>
      <c r="DC177" s="680">
        <v>0</v>
      </c>
      <c r="DD177" s="680">
        <v>0</v>
      </c>
      <c r="DE177" s="680">
        <v>0</v>
      </c>
      <c r="DF177" s="680">
        <v>0</v>
      </c>
      <c r="DG177" s="680"/>
      <c r="DH177" s="679">
        <v>0</v>
      </c>
      <c r="DI177" s="679">
        <v>0</v>
      </c>
      <c r="DJ177" s="679">
        <v>0</v>
      </c>
      <c r="DK177" s="679">
        <v>0</v>
      </c>
      <c r="DL177" s="679">
        <v>0</v>
      </c>
      <c r="DM177" s="679">
        <v>0</v>
      </c>
      <c r="DN177" s="679">
        <v>0</v>
      </c>
      <c r="DO177" s="679">
        <v>0</v>
      </c>
      <c r="DP177" s="679">
        <v>0</v>
      </c>
      <c r="DQ177" s="679">
        <v>0</v>
      </c>
      <c r="DR177" s="679">
        <v>0</v>
      </c>
      <c r="DS177" s="679">
        <v>0</v>
      </c>
      <c r="DT177" s="679">
        <v>0</v>
      </c>
      <c r="DU177" s="679">
        <v>0</v>
      </c>
      <c r="DV177" s="679">
        <v>0</v>
      </c>
      <c r="DW177" s="679">
        <v>0</v>
      </c>
      <c r="DX177" s="679">
        <v>0</v>
      </c>
      <c r="DY177" s="679">
        <v>0</v>
      </c>
      <c r="DZ177" s="679">
        <v>0</v>
      </c>
      <c r="EA177" s="679">
        <v>0</v>
      </c>
      <c r="EB177" s="679">
        <v>0</v>
      </c>
      <c r="EC177" s="679">
        <v>0</v>
      </c>
      <c r="ED177" s="679">
        <v>0</v>
      </c>
      <c r="EE177" s="679">
        <v>0</v>
      </c>
      <c r="EF177" s="679">
        <v>0</v>
      </c>
      <c r="EG177" s="679">
        <v>0</v>
      </c>
      <c r="EH177" s="679">
        <v>0</v>
      </c>
      <c r="EI177" s="679">
        <v>0</v>
      </c>
      <c r="EJ177" s="679">
        <v>0</v>
      </c>
      <c r="EK177" s="679">
        <v>0</v>
      </c>
      <c r="EL177" s="680"/>
      <c r="EM177" s="679">
        <v>0</v>
      </c>
      <c r="EN177" s="679">
        <v>0</v>
      </c>
      <c r="EO177" s="679">
        <v>0</v>
      </c>
      <c r="EP177" s="679">
        <v>0</v>
      </c>
      <c r="EQ177" s="679">
        <v>0</v>
      </c>
      <c r="ER177" s="679">
        <v>0</v>
      </c>
      <c r="ES177" s="679">
        <v>0</v>
      </c>
      <c r="ET177" s="679">
        <v>0</v>
      </c>
      <c r="EU177" s="679">
        <v>0</v>
      </c>
      <c r="EV177" s="679">
        <v>0</v>
      </c>
      <c r="EW177" s="679">
        <v>0</v>
      </c>
      <c r="EX177" s="679">
        <v>0</v>
      </c>
      <c r="EY177" s="679">
        <v>0</v>
      </c>
      <c r="EZ177" s="679">
        <v>0</v>
      </c>
      <c r="FA177" s="679">
        <v>0</v>
      </c>
      <c r="FB177" s="679">
        <v>0</v>
      </c>
      <c r="FC177" s="679">
        <v>0</v>
      </c>
      <c r="FD177" s="679">
        <v>0</v>
      </c>
      <c r="FE177" s="679">
        <v>0</v>
      </c>
      <c r="FF177" s="679">
        <v>0</v>
      </c>
      <c r="FG177" s="679">
        <v>0</v>
      </c>
      <c r="FH177" s="679">
        <v>0</v>
      </c>
      <c r="FI177" s="679">
        <v>0</v>
      </c>
      <c r="FJ177" s="679">
        <v>0</v>
      </c>
      <c r="FK177" s="679">
        <v>0</v>
      </c>
      <c r="FL177" s="679">
        <v>0</v>
      </c>
      <c r="FM177" s="679">
        <v>0</v>
      </c>
      <c r="FN177" s="679">
        <v>0</v>
      </c>
      <c r="FO177" s="679">
        <v>0</v>
      </c>
      <c r="FP177" s="679">
        <v>0</v>
      </c>
    </row>
  </sheetData>
  <mergeCells count="5">
    <mergeCell ref="S2:AV2"/>
    <mergeCell ref="AX2:CA2"/>
    <mergeCell ref="CC2:DF2"/>
    <mergeCell ref="DH2:EK2"/>
    <mergeCell ref="EM2:FP2"/>
  </mergeCells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indexed="13"/>
    <pageSetUpPr fitToPage="1"/>
  </sheetPr>
  <dimension ref="A1:AM115"/>
  <sheetViews>
    <sheetView workbookViewId="0">
      <pane xSplit="5" ySplit="3" topLeftCell="AA4" activePane="bottomRight" state="frozen"/>
      <selection activeCell="Y6" sqref="Y6"/>
      <selection pane="topRight" activeCell="Y6" sqref="Y6"/>
      <selection pane="bottomLeft" activeCell="Y6" sqref="Y6"/>
      <selection pane="bottomRight" activeCell="AM76" sqref="AM76"/>
    </sheetView>
  </sheetViews>
  <sheetFormatPr baseColWidth="10" defaultColWidth="8.83203125" defaultRowHeight="13" x14ac:dyDescent="0.15"/>
  <cols>
    <col min="1" max="1" width="3.1640625" style="252" customWidth="1"/>
    <col min="2" max="2" width="17.83203125" style="351" customWidth="1"/>
    <col min="3" max="3" width="13.5" style="351" bestFit="1" customWidth="1"/>
    <col min="4" max="4" width="8.5" style="351" customWidth="1"/>
    <col min="5" max="5" width="49.5" style="351" customWidth="1"/>
    <col min="6" max="6" width="20" style="351" customWidth="1"/>
    <col min="7" max="7" width="15.5" style="351" customWidth="1"/>
    <col min="8" max="8" width="14" style="351" customWidth="1"/>
    <col min="9" max="9" width="12.1640625" style="351" customWidth="1"/>
    <col min="10" max="10" width="10.5" style="428" customWidth="1"/>
    <col min="11" max="11" width="13" style="428" customWidth="1"/>
    <col min="12" max="12" width="11.5" style="351" customWidth="1"/>
    <col min="13" max="17" width="17.1640625" style="429" customWidth="1"/>
    <col min="18" max="18" width="18.5" style="429" customWidth="1"/>
    <col min="19" max="19" width="13.5" style="351" customWidth="1"/>
    <col min="20" max="20" width="13.5" style="428" customWidth="1"/>
    <col min="21" max="21" width="57.1640625" style="351" customWidth="1"/>
    <col min="22" max="22" width="8.83203125" style="257" customWidth="1"/>
    <col min="23" max="23" width="6.1640625" style="252" customWidth="1"/>
    <col min="24" max="24" width="8.83203125" style="252"/>
    <col min="25" max="30" width="11.5" style="430" customWidth="1"/>
    <col min="31" max="31" width="11.5" style="351" customWidth="1"/>
    <col min="32" max="32" width="11.5" style="431" customWidth="1"/>
    <col min="33" max="35" width="17.1640625" style="429" customWidth="1"/>
    <col min="36" max="36" width="11.1640625" style="428" customWidth="1"/>
    <col min="37" max="38" width="10.5" style="432" customWidth="1"/>
    <col min="39" max="39" width="8.83203125" style="252"/>
    <col min="40" max="260" width="8.83203125" style="351"/>
    <col min="261" max="261" width="3.1640625" style="351" customWidth="1"/>
    <col min="262" max="263" width="8.5" style="351" customWidth="1"/>
    <col min="264" max="264" width="49.5" style="351" customWidth="1"/>
    <col min="265" max="265" width="20" style="351" customWidth="1"/>
    <col min="266" max="266" width="15.5" style="351" customWidth="1"/>
    <col min="267" max="267" width="14" style="351" customWidth="1"/>
    <col min="268" max="268" width="12.1640625" style="351" customWidth="1"/>
    <col min="269" max="269" width="10.5" style="351" customWidth="1"/>
    <col min="270" max="270" width="13" style="351" customWidth="1"/>
    <col min="271" max="271" width="11.5" style="351" customWidth="1"/>
    <col min="272" max="274" width="17.1640625" style="351" customWidth="1"/>
    <col min="275" max="276" width="13.5" style="351" customWidth="1"/>
    <col min="277" max="277" width="57.1640625" style="351" customWidth="1"/>
    <col min="278" max="278" width="0" style="351" hidden="1" customWidth="1"/>
    <col min="279" max="279" width="6.1640625" style="351" customWidth="1"/>
    <col min="280" max="280" width="8.83203125" style="351"/>
    <col min="281" max="288" width="11.5" style="351" customWidth="1"/>
    <col min="289" max="291" width="17.1640625" style="351" customWidth="1"/>
    <col min="292" max="292" width="11.1640625" style="351" customWidth="1"/>
    <col min="293" max="294" width="10.5" style="351" customWidth="1"/>
    <col min="295" max="516" width="8.83203125" style="351"/>
    <col min="517" max="517" width="3.1640625" style="351" customWidth="1"/>
    <col min="518" max="519" width="8.5" style="351" customWidth="1"/>
    <col min="520" max="520" width="49.5" style="351" customWidth="1"/>
    <col min="521" max="521" width="20" style="351" customWidth="1"/>
    <col min="522" max="522" width="15.5" style="351" customWidth="1"/>
    <col min="523" max="523" width="14" style="351" customWidth="1"/>
    <col min="524" max="524" width="12.1640625" style="351" customWidth="1"/>
    <col min="525" max="525" width="10.5" style="351" customWidth="1"/>
    <col min="526" max="526" width="13" style="351" customWidth="1"/>
    <col min="527" max="527" width="11.5" style="351" customWidth="1"/>
    <col min="528" max="530" width="17.1640625" style="351" customWidth="1"/>
    <col min="531" max="532" width="13.5" style="351" customWidth="1"/>
    <col min="533" max="533" width="57.1640625" style="351" customWidth="1"/>
    <col min="534" max="534" width="0" style="351" hidden="1" customWidth="1"/>
    <col min="535" max="535" width="6.1640625" style="351" customWidth="1"/>
    <col min="536" max="536" width="8.83203125" style="351"/>
    <col min="537" max="544" width="11.5" style="351" customWidth="1"/>
    <col min="545" max="547" width="17.1640625" style="351" customWidth="1"/>
    <col min="548" max="548" width="11.1640625" style="351" customWidth="1"/>
    <col min="549" max="550" width="10.5" style="351" customWidth="1"/>
    <col min="551" max="772" width="8.83203125" style="351"/>
    <col min="773" max="773" width="3.1640625" style="351" customWidth="1"/>
    <col min="774" max="775" width="8.5" style="351" customWidth="1"/>
    <col min="776" max="776" width="49.5" style="351" customWidth="1"/>
    <col min="777" max="777" width="20" style="351" customWidth="1"/>
    <col min="778" max="778" width="15.5" style="351" customWidth="1"/>
    <col min="779" max="779" width="14" style="351" customWidth="1"/>
    <col min="780" max="780" width="12.1640625" style="351" customWidth="1"/>
    <col min="781" max="781" width="10.5" style="351" customWidth="1"/>
    <col min="782" max="782" width="13" style="351" customWidth="1"/>
    <col min="783" max="783" width="11.5" style="351" customWidth="1"/>
    <col min="784" max="786" width="17.1640625" style="351" customWidth="1"/>
    <col min="787" max="788" width="13.5" style="351" customWidth="1"/>
    <col min="789" max="789" width="57.1640625" style="351" customWidth="1"/>
    <col min="790" max="790" width="0" style="351" hidden="1" customWidth="1"/>
    <col min="791" max="791" width="6.1640625" style="351" customWidth="1"/>
    <col min="792" max="792" width="8.83203125" style="351"/>
    <col min="793" max="800" width="11.5" style="351" customWidth="1"/>
    <col min="801" max="803" width="17.1640625" style="351" customWidth="1"/>
    <col min="804" max="804" width="11.1640625" style="351" customWidth="1"/>
    <col min="805" max="806" width="10.5" style="351" customWidth="1"/>
    <col min="807" max="1028" width="8.83203125" style="351"/>
    <col min="1029" max="1029" width="3.1640625" style="351" customWidth="1"/>
    <col min="1030" max="1031" width="8.5" style="351" customWidth="1"/>
    <col min="1032" max="1032" width="49.5" style="351" customWidth="1"/>
    <col min="1033" max="1033" width="20" style="351" customWidth="1"/>
    <col min="1034" max="1034" width="15.5" style="351" customWidth="1"/>
    <col min="1035" max="1035" width="14" style="351" customWidth="1"/>
    <col min="1036" max="1036" width="12.1640625" style="351" customWidth="1"/>
    <col min="1037" max="1037" width="10.5" style="351" customWidth="1"/>
    <col min="1038" max="1038" width="13" style="351" customWidth="1"/>
    <col min="1039" max="1039" width="11.5" style="351" customWidth="1"/>
    <col min="1040" max="1042" width="17.1640625" style="351" customWidth="1"/>
    <col min="1043" max="1044" width="13.5" style="351" customWidth="1"/>
    <col min="1045" max="1045" width="57.1640625" style="351" customWidth="1"/>
    <col min="1046" max="1046" width="0" style="351" hidden="1" customWidth="1"/>
    <col min="1047" max="1047" width="6.1640625" style="351" customWidth="1"/>
    <col min="1048" max="1048" width="8.83203125" style="351"/>
    <col min="1049" max="1056" width="11.5" style="351" customWidth="1"/>
    <col min="1057" max="1059" width="17.1640625" style="351" customWidth="1"/>
    <col min="1060" max="1060" width="11.1640625" style="351" customWidth="1"/>
    <col min="1061" max="1062" width="10.5" style="351" customWidth="1"/>
    <col min="1063" max="1284" width="8.83203125" style="351"/>
    <col min="1285" max="1285" width="3.1640625" style="351" customWidth="1"/>
    <col min="1286" max="1287" width="8.5" style="351" customWidth="1"/>
    <col min="1288" max="1288" width="49.5" style="351" customWidth="1"/>
    <col min="1289" max="1289" width="20" style="351" customWidth="1"/>
    <col min="1290" max="1290" width="15.5" style="351" customWidth="1"/>
    <col min="1291" max="1291" width="14" style="351" customWidth="1"/>
    <col min="1292" max="1292" width="12.1640625" style="351" customWidth="1"/>
    <col min="1293" max="1293" width="10.5" style="351" customWidth="1"/>
    <col min="1294" max="1294" width="13" style="351" customWidth="1"/>
    <col min="1295" max="1295" width="11.5" style="351" customWidth="1"/>
    <col min="1296" max="1298" width="17.1640625" style="351" customWidth="1"/>
    <col min="1299" max="1300" width="13.5" style="351" customWidth="1"/>
    <col min="1301" max="1301" width="57.1640625" style="351" customWidth="1"/>
    <col min="1302" max="1302" width="0" style="351" hidden="1" customWidth="1"/>
    <col min="1303" max="1303" width="6.1640625" style="351" customWidth="1"/>
    <col min="1304" max="1304" width="8.83203125" style="351"/>
    <col min="1305" max="1312" width="11.5" style="351" customWidth="1"/>
    <col min="1313" max="1315" width="17.1640625" style="351" customWidth="1"/>
    <col min="1316" max="1316" width="11.1640625" style="351" customWidth="1"/>
    <col min="1317" max="1318" width="10.5" style="351" customWidth="1"/>
    <col min="1319" max="1540" width="8.83203125" style="351"/>
    <col min="1541" max="1541" width="3.1640625" style="351" customWidth="1"/>
    <col min="1542" max="1543" width="8.5" style="351" customWidth="1"/>
    <col min="1544" max="1544" width="49.5" style="351" customWidth="1"/>
    <col min="1545" max="1545" width="20" style="351" customWidth="1"/>
    <col min="1546" max="1546" width="15.5" style="351" customWidth="1"/>
    <col min="1547" max="1547" width="14" style="351" customWidth="1"/>
    <col min="1548" max="1548" width="12.1640625" style="351" customWidth="1"/>
    <col min="1549" max="1549" width="10.5" style="351" customWidth="1"/>
    <col min="1550" max="1550" width="13" style="351" customWidth="1"/>
    <col min="1551" max="1551" width="11.5" style="351" customWidth="1"/>
    <col min="1552" max="1554" width="17.1640625" style="351" customWidth="1"/>
    <col min="1555" max="1556" width="13.5" style="351" customWidth="1"/>
    <col min="1557" max="1557" width="57.1640625" style="351" customWidth="1"/>
    <col min="1558" max="1558" width="0" style="351" hidden="1" customWidth="1"/>
    <col min="1559" max="1559" width="6.1640625" style="351" customWidth="1"/>
    <col min="1560" max="1560" width="8.83203125" style="351"/>
    <col min="1561" max="1568" width="11.5" style="351" customWidth="1"/>
    <col min="1569" max="1571" width="17.1640625" style="351" customWidth="1"/>
    <col min="1572" max="1572" width="11.1640625" style="351" customWidth="1"/>
    <col min="1573" max="1574" width="10.5" style="351" customWidth="1"/>
    <col min="1575" max="1796" width="8.83203125" style="351"/>
    <col min="1797" max="1797" width="3.1640625" style="351" customWidth="1"/>
    <col min="1798" max="1799" width="8.5" style="351" customWidth="1"/>
    <col min="1800" max="1800" width="49.5" style="351" customWidth="1"/>
    <col min="1801" max="1801" width="20" style="351" customWidth="1"/>
    <col min="1802" max="1802" width="15.5" style="351" customWidth="1"/>
    <col min="1803" max="1803" width="14" style="351" customWidth="1"/>
    <col min="1804" max="1804" width="12.1640625" style="351" customWidth="1"/>
    <col min="1805" max="1805" width="10.5" style="351" customWidth="1"/>
    <col min="1806" max="1806" width="13" style="351" customWidth="1"/>
    <col min="1807" max="1807" width="11.5" style="351" customWidth="1"/>
    <col min="1808" max="1810" width="17.1640625" style="351" customWidth="1"/>
    <col min="1811" max="1812" width="13.5" style="351" customWidth="1"/>
    <col min="1813" max="1813" width="57.1640625" style="351" customWidth="1"/>
    <col min="1814" max="1814" width="0" style="351" hidden="1" customWidth="1"/>
    <col min="1815" max="1815" width="6.1640625" style="351" customWidth="1"/>
    <col min="1816" max="1816" width="8.83203125" style="351"/>
    <col min="1817" max="1824" width="11.5" style="351" customWidth="1"/>
    <col min="1825" max="1827" width="17.1640625" style="351" customWidth="1"/>
    <col min="1828" max="1828" width="11.1640625" style="351" customWidth="1"/>
    <col min="1829" max="1830" width="10.5" style="351" customWidth="1"/>
    <col min="1831" max="2052" width="8.83203125" style="351"/>
    <col min="2053" max="2053" width="3.1640625" style="351" customWidth="1"/>
    <col min="2054" max="2055" width="8.5" style="351" customWidth="1"/>
    <col min="2056" max="2056" width="49.5" style="351" customWidth="1"/>
    <col min="2057" max="2057" width="20" style="351" customWidth="1"/>
    <col min="2058" max="2058" width="15.5" style="351" customWidth="1"/>
    <col min="2059" max="2059" width="14" style="351" customWidth="1"/>
    <col min="2060" max="2060" width="12.1640625" style="351" customWidth="1"/>
    <col min="2061" max="2061" width="10.5" style="351" customWidth="1"/>
    <col min="2062" max="2062" width="13" style="351" customWidth="1"/>
    <col min="2063" max="2063" width="11.5" style="351" customWidth="1"/>
    <col min="2064" max="2066" width="17.1640625" style="351" customWidth="1"/>
    <col min="2067" max="2068" width="13.5" style="351" customWidth="1"/>
    <col min="2069" max="2069" width="57.1640625" style="351" customWidth="1"/>
    <col min="2070" max="2070" width="0" style="351" hidden="1" customWidth="1"/>
    <col min="2071" max="2071" width="6.1640625" style="351" customWidth="1"/>
    <col min="2072" max="2072" width="8.83203125" style="351"/>
    <col min="2073" max="2080" width="11.5" style="351" customWidth="1"/>
    <col min="2081" max="2083" width="17.1640625" style="351" customWidth="1"/>
    <col min="2084" max="2084" width="11.1640625" style="351" customWidth="1"/>
    <col min="2085" max="2086" width="10.5" style="351" customWidth="1"/>
    <col min="2087" max="2308" width="8.83203125" style="351"/>
    <col min="2309" max="2309" width="3.1640625" style="351" customWidth="1"/>
    <col min="2310" max="2311" width="8.5" style="351" customWidth="1"/>
    <col min="2312" max="2312" width="49.5" style="351" customWidth="1"/>
    <col min="2313" max="2313" width="20" style="351" customWidth="1"/>
    <col min="2314" max="2314" width="15.5" style="351" customWidth="1"/>
    <col min="2315" max="2315" width="14" style="351" customWidth="1"/>
    <col min="2316" max="2316" width="12.1640625" style="351" customWidth="1"/>
    <col min="2317" max="2317" width="10.5" style="351" customWidth="1"/>
    <col min="2318" max="2318" width="13" style="351" customWidth="1"/>
    <col min="2319" max="2319" width="11.5" style="351" customWidth="1"/>
    <col min="2320" max="2322" width="17.1640625" style="351" customWidth="1"/>
    <col min="2323" max="2324" width="13.5" style="351" customWidth="1"/>
    <col min="2325" max="2325" width="57.1640625" style="351" customWidth="1"/>
    <col min="2326" max="2326" width="0" style="351" hidden="1" customWidth="1"/>
    <col min="2327" max="2327" width="6.1640625" style="351" customWidth="1"/>
    <col min="2328" max="2328" width="8.83203125" style="351"/>
    <col min="2329" max="2336" width="11.5" style="351" customWidth="1"/>
    <col min="2337" max="2339" width="17.1640625" style="351" customWidth="1"/>
    <col min="2340" max="2340" width="11.1640625" style="351" customWidth="1"/>
    <col min="2341" max="2342" width="10.5" style="351" customWidth="1"/>
    <col min="2343" max="2564" width="8.83203125" style="351"/>
    <col min="2565" max="2565" width="3.1640625" style="351" customWidth="1"/>
    <col min="2566" max="2567" width="8.5" style="351" customWidth="1"/>
    <col min="2568" max="2568" width="49.5" style="351" customWidth="1"/>
    <col min="2569" max="2569" width="20" style="351" customWidth="1"/>
    <col min="2570" max="2570" width="15.5" style="351" customWidth="1"/>
    <col min="2571" max="2571" width="14" style="351" customWidth="1"/>
    <col min="2572" max="2572" width="12.1640625" style="351" customWidth="1"/>
    <col min="2573" max="2573" width="10.5" style="351" customWidth="1"/>
    <col min="2574" max="2574" width="13" style="351" customWidth="1"/>
    <col min="2575" max="2575" width="11.5" style="351" customWidth="1"/>
    <col min="2576" max="2578" width="17.1640625" style="351" customWidth="1"/>
    <col min="2579" max="2580" width="13.5" style="351" customWidth="1"/>
    <col min="2581" max="2581" width="57.1640625" style="351" customWidth="1"/>
    <col min="2582" max="2582" width="0" style="351" hidden="1" customWidth="1"/>
    <col min="2583" max="2583" width="6.1640625" style="351" customWidth="1"/>
    <col min="2584" max="2584" width="8.83203125" style="351"/>
    <col min="2585" max="2592" width="11.5" style="351" customWidth="1"/>
    <col min="2593" max="2595" width="17.1640625" style="351" customWidth="1"/>
    <col min="2596" max="2596" width="11.1640625" style="351" customWidth="1"/>
    <col min="2597" max="2598" width="10.5" style="351" customWidth="1"/>
    <col min="2599" max="2820" width="8.83203125" style="351"/>
    <col min="2821" max="2821" width="3.1640625" style="351" customWidth="1"/>
    <col min="2822" max="2823" width="8.5" style="351" customWidth="1"/>
    <col min="2824" max="2824" width="49.5" style="351" customWidth="1"/>
    <col min="2825" max="2825" width="20" style="351" customWidth="1"/>
    <col min="2826" max="2826" width="15.5" style="351" customWidth="1"/>
    <col min="2827" max="2827" width="14" style="351" customWidth="1"/>
    <col min="2828" max="2828" width="12.1640625" style="351" customWidth="1"/>
    <col min="2829" max="2829" width="10.5" style="351" customWidth="1"/>
    <col min="2830" max="2830" width="13" style="351" customWidth="1"/>
    <col min="2831" max="2831" width="11.5" style="351" customWidth="1"/>
    <col min="2832" max="2834" width="17.1640625" style="351" customWidth="1"/>
    <col min="2835" max="2836" width="13.5" style="351" customWidth="1"/>
    <col min="2837" max="2837" width="57.1640625" style="351" customWidth="1"/>
    <col min="2838" max="2838" width="0" style="351" hidden="1" customWidth="1"/>
    <col min="2839" max="2839" width="6.1640625" style="351" customWidth="1"/>
    <col min="2840" max="2840" width="8.83203125" style="351"/>
    <col min="2841" max="2848" width="11.5" style="351" customWidth="1"/>
    <col min="2849" max="2851" width="17.1640625" style="351" customWidth="1"/>
    <col min="2852" max="2852" width="11.1640625" style="351" customWidth="1"/>
    <col min="2853" max="2854" width="10.5" style="351" customWidth="1"/>
    <col min="2855" max="3076" width="8.83203125" style="351"/>
    <col min="3077" max="3077" width="3.1640625" style="351" customWidth="1"/>
    <col min="3078" max="3079" width="8.5" style="351" customWidth="1"/>
    <col min="3080" max="3080" width="49.5" style="351" customWidth="1"/>
    <col min="3081" max="3081" width="20" style="351" customWidth="1"/>
    <col min="3082" max="3082" width="15.5" style="351" customWidth="1"/>
    <col min="3083" max="3083" width="14" style="351" customWidth="1"/>
    <col min="3084" max="3084" width="12.1640625" style="351" customWidth="1"/>
    <col min="3085" max="3085" width="10.5" style="351" customWidth="1"/>
    <col min="3086" max="3086" width="13" style="351" customWidth="1"/>
    <col min="3087" max="3087" width="11.5" style="351" customWidth="1"/>
    <col min="3088" max="3090" width="17.1640625" style="351" customWidth="1"/>
    <col min="3091" max="3092" width="13.5" style="351" customWidth="1"/>
    <col min="3093" max="3093" width="57.1640625" style="351" customWidth="1"/>
    <col min="3094" max="3094" width="0" style="351" hidden="1" customWidth="1"/>
    <col min="3095" max="3095" width="6.1640625" style="351" customWidth="1"/>
    <col min="3096" max="3096" width="8.83203125" style="351"/>
    <col min="3097" max="3104" width="11.5" style="351" customWidth="1"/>
    <col min="3105" max="3107" width="17.1640625" style="351" customWidth="1"/>
    <col min="3108" max="3108" width="11.1640625" style="351" customWidth="1"/>
    <col min="3109" max="3110" width="10.5" style="351" customWidth="1"/>
    <col min="3111" max="3332" width="8.83203125" style="351"/>
    <col min="3333" max="3333" width="3.1640625" style="351" customWidth="1"/>
    <col min="3334" max="3335" width="8.5" style="351" customWidth="1"/>
    <col min="3336" max="3336" width="49.5" style="351" customWidth="1"/>
    <col min="3337" max="3337" width="20" style="351" customWidth="1"/>
    <col min="3338" max="3338" width="15.5" style="351" customWidth="1"/>
    <col min="3339" max="3339" width="14" style="351" customWidth="1"/>
    <col min="3340" max="3340" width="12.1640625" style="351" customWidth="1"/>
    <col min="3341" max="3341" width="10.5" style="351" customWidth="1"/>
    <col min="3342" max="3342" width="13" style="351" customWidth="1"/>
    <col min="3343" max="3343" width="11.5" style="351" customWidth="1"/>
    <col min="3344" max="3346" width="17.1640625" style="351" customWidth="1"/>
    <col min="3347" max="3348" width="13.5" style="351" customWidth="1"/>
    <col min="3349" max="3349" width="57.1640625" style="351" customWidth="1"/>
    <col min="3350" max="3350" width="0" style="351" hidden="1" customWidth="1"/>
    <col min="3351" max="3351" width="6.1640625" style="351" customWidth="1"/>
    <col min="3352" max="3352" width="8.83203125" style="351"/>
    <col min="3353" max="3360" width="11.5" style="351" customWidth="1"/>
    <col min="3361" max="3363" width="17.1640625" style="351" customWidth="1"/>
    <col min="3364" max="3364" width="11.1640625" style="351" customWidth="1"/>
    <col min="3365" max="3366" width="10.5" style="351" customWidth="1"/>
    <col min="3367" max="3588" width="8.83203125" style="351"/>
    <col min="3589" max="3589" width="3.1640625" style="351" customWidth="1"/>
    <col min="3590" max="3591" width="8.5" style="351" customWidth="1"/>
    <col min="3592" max="3592" width="49.5" style="351" customWidth="1"/>
    <col min="3593" max="3593" width="20" style="351" customWidth="1"/>
    <col min="3594" max="3594" width="15.5" style="351" customWidth="1"/>
    <col min="3595" max="3595" width="14" style="351" customWidth="1"/>
    <col min="3596" max="3596" width="12.1640625" style="351" customWidth="1"/>
    <col min="3597" max="3597" width="10.5" style="351" customWidth="1"/>
    <col min="3598" max="3598" width="13" style="351" customWidth="1"/>
    <col min="3599" max="3599" width="11.5" style="351" customWidth="1"/>
    <col min="3600" max="3602" width="17.1640625" style="351" customWidth="1"/>
    <col min="3603" max="3604" width="13.5" style="351" customWidth="1"/>
    <col min="3605" max="3605" width="57.1640625" style="351" customWidth="1"/>
    <col min="3606" max="3606" width="0" style="351" hidden="1" customWidth="1"/>
    <col min="3607" max="3607" width="6.1640625" style="351" customWidth="1"/>
    <col min="3608" max="3608" width="8.83203125" style="351"/>
    <col min="3609" max="3616" width="11.5" style="351" customWidth="1"/>
    <col min="3617" max="3619" width="17.1640625" style="351" customWidth="1"/>
    <col min="3620" max="3620" width="11.1640625" style="351" customWidth="1"/>
    <col min="3621" max="3622" width="10.5" style="351" customWidth="1"/>
    <col min="3623" max="3844" width="8.83203125" style="351"/>
    <col min="3845" max="3845" width="3.1640625" style="351" customWidth="1"/>
    <col min="3846" max="3847" width="8.5" style="351" customWidth="1"/>
    <col min="3848" max="3848" width="49.5" style="351" customWidth="1"/>
    <col min="3849" max="3849" width="20" style="351" customWidth="1"/>
    <col min="3850" max="3850" width="15.5" style="351" customWidth="1"/>
    <col min="3851" max="3851" width="14" style="351" customWidth="1"/>
    <col min="3852" max="3852" width="12.1640625" style="351" customWidth="1"/>
    <col min="3853" max="3853" width="10.5" style="351" customWidth="1"/>
    <col min="3854" max="3854" width="13" style="351" customWidth="1"/>
    <col min="3855" max="3855" width="11.5" style="351" customWidth="1"/>
    <col min="3856" max="3858" width="17.1640625" style="351" customWidth="1"/>
    <col min="3859" max="3860" width="13.5" style="351" customWidth="1"/>
    <col min="3861" max="3861" width="57.1640625" style="351" customWidth="1"/>
    <col min="3862" max="3862" width="0" style="351" hidden="1" customWidth="1"/>
    <col min="3863" max="3863" width="6.1640625" style="351" customWidth="1"/>
    <col min="3864" max="3864" width="8.83203125" style="351"/>
    <col min="3865" max="3872" width="11.5" style="351" customWidth="1"/>
    <col min="3873" max="3875" width="17.1640625" style="351" customWidth="1"/>
    <col min="3876" max="3876" width="11.1640625" style="351" customWidth="1"/>
    <col min="3877" max="3878" width="10.5" style="351" customWidth="1"/>
    <col min="3879" max="4100" width="8.83203125" style="351"/>
    <col min="4101" max="4101" width="3.1640625" style="351" customWidth="1"/>
    <col min="4102" max="4103" width="8.5" style="351" customWidth="1"/>
    <col min="4104" max="4104" width="49.5" style="351" customWidth="1"/>
    <col min="4105" max="4105" width="20" style="351" customWidth="1"/>
    <col min="4106" max="4106" width="15.5" style="351" customWidth="1"/>
    <col min="4107" max="4107" width="14" style="351" customWidth="1"/>
    <col min="4108" max="4108" width="12.1640625" style="351" customWidth="1"/>
    <col min="4109" max="4109" width="10.5" style="351" customWidth="1"/>
    <col min="4110" max="4110" width="13" style="351" customWidth="1"/>
    <col min="4111" max="4111" width="11.5" style="351" customWidth="1"/>
    <col min="4112" max="4114" width="17.1640625" style="351" customWidth="1"/>
    <col min="4115" max="4116" width="13.5" style="351" customWidth="1"/>
    <col min="4117" max="4117" width="57.1640625" style="351" customWidth="1"/>
    <col min="4118" max="4118" width="0" style="351" hidden="1" customWidth="1"/>
    <col min="4119" max="4119" width="6.1640625" style="351" customWidth="1"/>
    <col min="4120" max="4120" width="8.83203125" style="351"/>
    <col min="4121" max="4128" width="11.5" style="351" customWidth="1"/>
    <col min="4129" max="4131" width="17.1640625" style="351" customWidth="1"/>
    <col min="4132" max="4132" width="11.1640625" style="351" customWidth="1"/>
    <col min="4133" max="4134" width="10.5" style="351" customWidth="1"/>
    <col min="4135" max="4356" width="8.83203125" style="351"/>
    <col min="4357" max="4357" width="3.1640625" style="351" customWidth="1"/>
    <col min="4358" max="4359" width="8.5" style="351" customWidth="1"/>
    <col min="4360" max="4360" width="49.5" style="351" customWidth="1"/>
    <col min="4361" max="4361" width="20" style="351" customWidth="1"/>
    <col min="4362" max="4362" width="15.5" style="351" customWidth="1"/>
    <col min="4363" max="4363" width="14" style="351" customWidth="1"/>
    <col min="4364" max="4364" width="12.1640625" style="351" customWidth="1"/>
    <col min="4365" max="4365" width="10.5" style="351" customWidth="1"/>
    <col min="4366" max="4366" width="13" style="351" customWidth="1"/>
    <col min="4367" max="4367" width="11.5" style="351" customWidth="1"/>
    <col min="4368" max="4370" width="17.1640625" style="351" customWidth="1"/>
    <col min="4371" max="4372" width="13.5" style="351" customWidth="1"/>
    <col min="4373" max="4373" width="57.1640625" style="351" customWidth="1"/>
    <col min="4374" max="4374" width="0" style="351" hidden="1" customWidth="1"/>
    <col min="4375" max="4375" width="6.1640625" style="351" customWidth="1"/>
    <col min="4376" max="4376" width="8.83203125" style="351"/>
    <col min="4377" max="4384" width="11.5" style="351" customWidth="1"/>
    <col min="4385" max="4387" width="17.1640625" style="351" customWidth="1"/>
    <col min="4388" max="4388" width="11.1640625" style="351" customWidth="1"/>
    <col min="4389" max="4390" width="10.5" style="351" customWidth="1"/>
    <col min="4391" max="4612" width="8.83203125" style="351"/>
    <col min="4613" max="4613" width="3.1640625" style="351" customWidth="1"/>
    <col min="4614" max="4615" width="8.5" style="351" customWidth="1"/>
    <col min="4616" max="4616" width="49.5" style="351" customWidth="1"/>
    <col min="4617" max="4617" width="20" style="351" customWidth="1"/>
    <col min="4618" max="4618" width="15.5" style="351" customWidth="1"/>
    <col min="4619" max="4619" width="14" style="351" customWidth="1"/>
    <col min="4620" max="4620" width="12.1640625" style="351" customWidth="1"/>
    <col min="4621" max="4621" width="10.5" style="351" customWidth="1"/>
    <col min="4622" max="4622" width="13" style="351" customWidth="1"/>
    <col min="4623" max="4623" width="11.5" style="351" customWidth="1"/>
    <col min="4624" max="4626" width="17.1640625" style="351" customWidth="1"/>
    <col min="4627" max="4628" width="13.5" style="351" customWidth="1"/>
    <col min="4629" max="4629" width="57.1640625" style="351" customWidth="1"/>
    <col min="4630" max="4630" width="0" style="351" hidden="1" customWidth="1"/>
    <col min="4631" max="4631" width="6.1640625" style="351" customWidth="1"/>
    <col min="4632" max="4632" width="8.83203125" style="351"/>
    <col min="4633" max="4640" width="11.5" style="351" customWidth="1"/>
    <col min="4641" max="4643" width="17.1640625" style="351" customWidth="1"/>
    <col min="4644" max="4644" width="11.1640625" style="351" customWidth="1"/>
    <col min="4645" max="4646" width="10.5" style="351" customWidth="1"/>
    <col min="4647" max="4868" width="8.83203125" style="351"/>
    <col min="4869" max="4869" width="3.1640625" style="351" customWidth="1"/>
    <col min="4870" max="4871" width="8.5" style="351" customWidth="1"/>
    <col min="4872" max="4872" width="49.5" style="351" customWidth="1"/>
    <col min="4873" max="4873" width="20" style="351" customWidth="1"/>
    <col min="4874" max="4874" width="15.5" style="351" customWidth="1"/>
    <col min="4875" max="4875" width="14" style="351" customWidth="1"/>
    <col min="4876" max="4876" width="12.1640625" style="351" customWidth="1"/>
    <col min="4877" max="4877" width="10.5" style="351" customWidth="1"/>
    <col min="4878" max="4878" width="13" style="351" customWidth="1"/>
    <col min="4879" max="4879" width="11.5" style="351" customWidth="1"/>
    <col min="4880" max="4882" width="17.1640625" style="351" customWidth="1"/>
    <col min="4883" max="4884" width="13.5" style="351" customWidth="1"/>
    <col min="4885" max="4885" width="57.1640625" style="351" customWidth="1"/>
    <col min="4886" max="4886" width="0" style="351" hidden="1" customWidth="1"/>
    <col min="4887" max="4887" width="6.1640625" style="351" customWidth="1"/>
    <col min="4888" max="4888" width="8.83203125" style="351"/>
    <col min="4889" max="4896" width="11.5" style="351" customWidth="1"/>
    <col min="4897" max="4899" width="17.1640625" style="351" customWidth="1"/>
    <col min="4900" max="4900" width="11.1640625" style="351" customWidth="1"/>
    <col min="4901" max="4902" width="10.5" style="351" customWidth="1"/>
    <col min="4903" max="5124" width="8.83203125" style="351"/>
    <col min="5125" max="5125" width="3.1640625" style="351" customWidth="1"/>
    <col min="5126" max="5127" width="8.5" style="351" customWidth="1"/>
    <col min="5128" max="5128" width="49.5" style="351" customWidth="1"/>
    <col min="5129" max="5129" width="20" style="351" customWidth="1"/>
    <col min="5130" max="5130" width="15.5" style="351" customWidth="1"/>
    <col min="5131" max="5131" width="14" style="351" customWidth="1"/>
    <col min="5132" max="5132" width="12.1640625" style="351" customWidth="1"/>
    <col min="5133" max="5133" width="10.5" style="351" customWidth="1"/>
    <col min="5134" max="5134" width="13" style="351" customWidth="1"/>
    <col min="5135" max="5135" width="11.5" style="351" customWidth="1"/>
    <col min="5136" max="5138" width="17.1640625" style="351" customWidth="1"/>
    <col min="5139" max="5140" width="13.5" style="351" customWidth="1"/>
    <col min="5141" max="5141" width="57.1640625" style="351" customWidth="1"/>
    <col min="5142" max="5142" width="0" style="351" hidden="1" customWidth="1"/>
    <col min="5143" max="5143" width="6.1640625" style="351" customWidth="1"/>
    <col min="5144" max="5144" width="8.83203125" style="351"/>
    <col min="5145" max="5152" width="11.5" style="351" customWidth="1"/>
    <col min="5153" max="5155" width="17.1640625" style="351" customWidth="1"/>
    <col min="5156" max="5156" width="11.1640625" style="351" customWidth="1"/>
    <col min="5157" max="5158" width="10.5" style="351" customWidth="1"/>
    <col min="5159" max="5380" width="8.83203125" style="351"/>
    <col min="5381" max="5381" width="3.1640625" style="351" customWidth="1"/>
    <col min="5382" max="5383" width="8.5" style="351" customWidth="1"/>
    <col min="5384" max="5384" width="49.5" style="351" customWidth="1"/>
    <col min="5385" max="5385" width="20" style="351" customWidth="1"/>
    <col min="5386" max="5386" width="15.5" style="351" customWidth="1"/>
    <col min="5387" max="5387" width="14" style="351" customWidth="1"/>
    <col min="5388" max="5388" width="12.1640625" style="351" customWidth="1"/>
    <col min="5389" max="5389" width="10.5" style="351" customWidth="1"/>
    <col min="5390" max="5390" width="13" style="351" customWidth="1"/>
    <col min="5391" max="5391" width="11.5" style="351" customWidth="1"/>
    <col min="5392" max="5394" width="17.1640625" style="351" customWidth="1"/>
    <col min="5395" max="5396" width="13.5" style="351" customWidth="1"/>
    <col min="5397" max="5397" width="57.1640625" style="351" customWidth="1"/>
    <col min="5398" max="5398" width="0" style="351" hidden="1" customWidth="1"/>
    <col min="5399" max="5399" width="6.1640625" style="351" customWidth="1"/>
    <col min="5400" max="5400" width="8.83203125" style="351"/>
    <col min="5401" max="5408" width="11.5" style="351" customWidth="1"/>
    <col min="5409" max="5411" width="17.1640625" style="351" customWidth="1"/>
    <col min="5412" max="5412" width="11.1640625" style="351" customWidth="1"/>
    <col min="5413" max="5414" width="10.5" style="351" customWidth="1"/>
    <col min="5415" max="5636" width="8.83203125" style="351"/>
    <col min="5637" max="5637" width="3.1640625" style="351" customWidth="1"/>
    <col min="5638" max="5639" width="8.5" style="351" customWidth="1"/>
    <col min="5640" max="5640" width="49.5" style="351" customWidth="1"/>
    <col min="5641" max="5641" width="20" style="351" customWidth="1"/>
    <col min="5642" max="5642" width="15.5" style="351" customWidth="1"/>
    <col min="5643" max="5643" width="14" style="351" customWidth="1"/>
    <col min="5644" max="5644" width="12.1640625" style="351" customWidth="1"/>
    <col min="5645" max="5645" width="10.5" style="351" customWidth="1"/>
    <col min="5646" max="5646" width="13" style="351" customWidth="1"/>
    <col min="5647" max="5647" width="11.5" style="351" customWidth="1"/>
    <col min="5648" max="5650" width="17.1640625" style="351" customWidth="1"/>
    <col min="5651" max="5652" width="13.5" style="351" customWidth="1"/>
    <col min="5653" max="5653" width="57.1640625" style="351" customWidth="1"/>
    <col min="5654" max="5654" width="0" style="351" hidden="1" customWidth="1"/>
    <col min="5655" max="5655" width="6.1640625" style="351" customWidth="1"/>
    <col min="5656" max="5656" width="8.83203125" style="351"/>
    <col min="5657" max="5664" width="11.5" style="351" customWidth="1"/>
    <col min="5665" max="5667" width="17.1640625" style="351" customWidth="1"/>
    <col min="5668" max="5668" width="11.1640625" style="351" customWidth="1"/>
    <col min="5669" max="5670" width="10.5" style="351" customWidth="1"/>
    <col min="5671" max="5892" width="8.83203125" style="351"/>
    <col min="5893" max="5893" width="3.1640625" style="351" customWidth="1"/>
    <col min="5894" max="5895" width="8.5" style="351" customWidth="1"/>
    <col min="5896" max="5896" width="49.5" style="351" customWidth="1"/>
    <col min="5897" max="5897" width="20" style="351" customWidth="1"/>
    <col min="5898" max="5898" width="15.5" style="351" customWidth="1"/>
    <col min="5899" max="5899" width="14" style="351" customWidth="1"/>
    <col min="5900" max="5900" width="12.1640625" style="351" customWidth="1"/>
    <col min="5901" max="5901" width="10.5" style="351" customWidth="1"/>
    <col min="5902" max="5902" width="13" style="351" customWidth="1"/>
    <col min="5903" max="5903" width="11.5" style="351" customWidth="1"/>
    <col min="5904" max="5906" width="17.1640625" style="351" customWidth="1"/>
    <col min="5907" max="5908" width="13.5" style="351" customWidth="1"/>
    <col min="5909" max="5909" width="57.1640625" style="351" customWidth="1"/>
    <col min="5910" max="5910" width="0" style="351" hidden="1" customWidth="1"/>
    <col min="5911" max="5911" width="6.1640625" style="351" customWidth="1"/>
    <col min="5912" max="5912" width="8.83203125" style="351"/>
    <col min="5913" max="5920" width="11.5" style="351" customWidth="1"/>
    <col min="5921" max="5923" width="17.1640625" style="351" customWidth="1"/>
    <col min="5924" max="5924" width="11.1640625" style="351" customWidth="1"/>
    <col min="5925" max="5926" width="10.5" style="351" customWidth="1"/>
    <col min="5927" max="6148" width="8.83203125" style="351"/>
    <col min="6149" max="6149" width="3.1640625" style="351" customWidth="1"/>
    <col min="6150" max="6151" width="8.5" style="351" customWidth="1"/>
    <col min="6152" max="6152" width="49.5" style="351" customWidth="1"/>
    <col min="6153" max="6153" width="20" style="351" customWidth="1"/>
    <col min="6154" max="6154" width="15.5" style="351" customWidth="1"/>
    <col min="6155" max="6155" width="14" style="351" customWidth="1"/>
    <col min="6156" max="6156" width="12.1640625" style="351" customWidth="1"/>
    <col min="6157" max="6157" width="10.5" style="351" customWidth="1"/>
    <col min="6158" max="6158" width="13" style="351" customWidth="1"/>
    <col min="6159" max="6159" width="11.5" style="351" customWidth="1"/>
    <col min="6160" max="6162" width="17.1640625" style="351" customWidth="1"/>
    <col min="6163" max="6164" width="13.5" style="351" customWidth="1"/>
    <col min="6165" max="6165" width="57.1640625" style="351" customWidth="1"/>
    <col min="6166" max="6166" width="0" style="351" hidden="1" customWidth="1"/>
    <col min="6167" max="6167" width="6.1640625" style="351" customWidth="1"/>
    <col min="6168" max="6168" width="8.83203125" style="351"/>
    <col min="6169" max="6176" width="11.5" style="351" customWidth="1"/>
    <col min="6177" max="6179" width="17.1640625" style="351" customWidth="1"/>
    <col min="6180" max="6180" width="11.1640625" style="351" customWidth="1"/>
    <col min="6181" max="6182" width="10.5" style="351" customWidth="1"/>
    <col min="6183" max="6404" width="8.83203125" style="351"/>
    <col min="6405" max="6405" width="3.1640625" style="351" customWidth="1"/>
    <col min="6406" max="6407" width="8.5" style="351" customWidth="1"/>
    <col min="6408" max="6408" width="49.5" style="351" customWidth="1"/>
    <col min="6409" max="6409" width="20" style="351" customWidth="1"/>
    <col min="6410" max="6410" width="15.5" style="351" customWidth="1"/>
    <col min="6411" max="6411" width="14" style="351" customWidth="1"/>
    <col min="6412" max="6412" width="12.1640625" style="351" customWidth="1"/>
    <col min="6413" max="6413" width="10.5" style="351" customWidth="1"/>
    <col min="6414" max="6414" width="13" style="351" customWidth="1"/>
    <col min="6415" max="6415" width="11.5" style="351" customWidth="1"/>
    <col min="6416" max="6418" width="17.1640625" style="351" customWidth="1"/>
    <col min="6419" max="6420" width="13.5" style="351" customWidth="1"/>
    <col min="6421" max="6421" width="57.1640625" style="351" customWidth="1"/>
    <col min="6422" max="6422" width="0" style="351" hidden="1" customWidth="1"/>
    <col min="6423" max="6423" width="6.1640625" style="351" customWidth="1"/>
    <col min="6424" max="6424" width="8.83203125" style="351"/>
    <col min="6425" max="6432" width="11.5" style="351" customWidth="1"/>
    <col min="6433" max="6435" width="17.1640625" style="351" customWidth="1"/>
    <col min="6436" max="6436" width="11.1640625" style="351" customWidth="1"/>
    <col min="6437" max="6438" width="10.5" style="351" customWidth="1"/>
    <col min="6439" max="6660" width="8.83203125" style="351"/>
    <col min="6661" max="6661" width="3.1640625" style="351" customWidth="1"/>
    <col min="6662" max="6663" width="8.5" style="351" customWidth="1"/>
    <col min="6664" max="6664" width="49.5" style="351" customWidth="1"/>
    <col min="6665" max="6665" width="20" style="351" customWidth="1"/>
    <col min="6666" max="6666" width="15.5" style="351" customWidth="1"/>
    <col min="6667" max="6667" width="14" style="351" customWidth="1"/>
    <col min="6668" max="6668" width="12.1640625" style="351" customWidth="1"/>
    <col min="6669" max="6669" width="10.5" style="351" customWidth="1"/>
    <col min="6670" max="6670" width="13" style="351" customWidth="1"/>
    <col min="6671" max="6671" width="11.5" style="351" customWidth="1"/>
    <col min="6672" max="6674" width="17.1640625" style="351" customWidth="1"/>
    <col min="6675" max="6676" width="13.5" style="351" customWidth="1"/>
    <col min="6677" max="6677" width="57.1640625" style="351" customWidth="1"/>
    <col min="6678" max="6678" width="0" style="351" hidden="1" customWidth="1"/>
    <col min="6679" max="6679" width="6.1640625" style="351" customWidth="1"/>
    <col min="6680" max="6680" width="8.83203125" style="351"/>
    <col min="6681" max="6688" width="11.5" style="351" customWidth="1"/>
    <col min="6689" max="6691" width="17.1640625" style="351" customWidth="1"/>
    <col min="6692" max="6692" width="11.1640625" style="351" customWidth="1"/>
    <col min="6693" max="6694" width="10.5" style="351" customWidth="1"/>
    <col min="6695" max="6916" width="8.83203125" style="351"/>
    <col min="6917" max="6917" width="3.1640625" style="351" customWidth="1"/>
    <col min="6918" max="6919" width="8.5" style="351" customWidth="1"/>
    <col min="6920" max="6920" width="49.5" style="351" customWidth="1"/>
    <col min="6921" max="6921" width="20" style="351" customWidth="1"/>
    <col min="6922" max="6922" width="15.5" style="351" customWidth="1"/>
    <col min="6923" max="6923" width="14" style="351" customWidth="1"/>
    <col min="6924" max="6924" width="12.1640625" style="351" customWidth="1"/>
    <col min="6925" max="6925" width="10.5" style="351" customWidth="1"/>
    <col min="6926" max="6926" width="13" style="351" customWidth="1"/>
    <col min="6927" max="6927" width="11.5" style="351" customWidth="1"/>
    <col min="6928" max="6930" width="17.1640625" style="351" customWidth="1"/>
    <col min="6931" max="6932" width="13.5" style="351" customWidth="1"/>
    <col min="6933" max="6933" width="57.1640625" style="351" customWidth="1"/>
    <col min="6934" max="6934" width="0" style="351" hidden="1" customWidth="1"/>
    <col min="6935" max="6935" width="6.1640625" style="351" customWidth="1"/>
    <col min="6936" max="6936" width="8.83203125" style="351"/>
    <col min="6937" max="6944" width="11.5" style="351" customWidth="1"/>
    <col min="6945" max="6947" width="17.1640625" style="351" customWidth="1"/>
    <col min="6948" max="6948" width="11.1640625" style="351" customWidth="1"/>
    <col min="6949" max="6950" width="10.5" style="351" customWidth="1"/>
    <col min="6951" max="7172" width="8.83203125" style="351"/>
    <col min="7173" max="7173" width="3.1640625" style="351" customWidth="1"/>
    <col min="7174" max="7175" width="8.5" style="351" customWidth="1"/>
    <col min="7176" max="7176" width="49.5" style="351" customWidth="1"/>
    <col min="7177" max="7177" width="20" style="351" customWidth="1"/>
    <col min="7178" max="7178" width="15.5" style="351" customWidth="1"/>
    <col min="7179" max="7179" width="14" style="351" customWidth="1"/>
    <col min="7180" max="7180" width="12.1640625" style="351" customWidth="1"/>
    <col min="7181" max="7181" width="10.5" style="351" customWidth="1"/>
    <col min="7182" max="7182" width="13" style="351" customWidth="1"/>
    <col min="7183" max="7183" width="11.5" style="351" customWidth="1"/>
    <col min="7184" max="7186" width="17.1640625" style="351" customWidth="1"/>
    <col min="7187" max="7188" width="13.5" style="351" customWidth="1"/>
    <col min="7189" max="7189" width="57.1640625" style="351" customWidth="1"/>
    <col min="7190" max="7190" width="0" style="351" hidden="1" customWidth="1"/>
    <col min="7191" max="7191" width="6.1640625" style="351" customWidth="1"/>
    <col min="7192" max="7192" width="8.83203125" style="351"/>
    <col min="7193" max="7200" width="11.5" style="351" customWidth="1"/>
    <col min="7201" max="7203" width="17.1640625" style="351" customWidth="1"/>
    <col min="7204" max="7204" width="11.1640625" style="351" customWidth="1"/>
    <col min="7205" max="7206" width="10.5" style="351" customWidth="1"/>
    <col min="7207" max="7428" width="8.83203125" style="351"/>
    <col min="7429" max="7429" width="3.1640625" style="351" customWidth="1"/>
    <col min="7430" max="7431" width="8.5" style="351" customWidth="1"/>
    <col min="7432" max="7432" width="49.5" style="351" customWidth="1"/>
    <col min="7433" max="7433" width="20" style="351" customWidth="1"/>
    <col min="7434" max="7434" width="15.5" style="351" customWidth="1"/>
    <col min="7435" max="7435" width="14" style="351" customWidth="1"/>
    <col min="7436" max="7436" width="12.1640625" style="351" customWidth="1"/>
    <col min="7437" max="7437" width="10.5" style="351" customWidth="1"/>
    <col min="7438" max="7438" width="13" style="351" customWidth="1"/>
    <col min="7439" max="7439" width="11.5" style="351" customWidth="1"/>
    <col min="7440" max="7442" width="17.1640625" style="351" customWidth="1"/>
    <col min="7443" max="7444" width="13.5" style="351" customWidth="1"/>
    <col min="7445" max="7445" width="57.1640625" style="351" customWidth="1"/>
    <col min="7446" max="7446" width="0" style="351" hidden="1" customWidth="1"/>
    <col min="7447" max="7447" width="6.1640625" style="351" customWidth="1"/>
    <col min="7448" max="7448" width="8.83203125" style="351"/>
    <col min="7449" max="7456" width="11.5" style="351" customWidth="1"/>
    <col min="7457" max="7459" width="17.1640625" style="351" customWidth="1"/>
    <col min="7460" max="7460" width="11.1640625" style="351" customWidth="1"/>
    <col min="7461" max="7462" width="10.5" style="351" customWidth="1"/>
    <col min="7463" max="7684" width="8.83203125" style="351"/>
    <col min="7685" max="7685" width="3.1640625" style="351" customWidth="1"/>
    <col min="7686" max="7687" width="8.5" style="351" customWidth="1"/>
    <col min="7688" max="7688" width="49.5" style="351" customWidth="1"/>
    <col min="7689" max="7689" width="20" style="351" customWidth="1"/>
    <col min="7690" max="7690" width="15.5" style="351" customWidth="1"/>
    <col min="7691" max="7691" width="14" style="351" customWidth="1"/>
    <col min="7692" max="7692" width="12.1640625" style="351" customWidth="1"/>
    <col min="7693" max="7693" width="10.5" style="351" customWidth="1"/>
    <col min="7694" max="7694" width="13" style="351" customWidth="1"/>
    <col min="7695" max="7695" width="11.5" style="351" customWidth="1"/>
    <col min="7696" max="7698" width="17.1640625" style="351" customWidth="1"/>
    <col min="7699" max="7700" width="13.5" style="351" customWidth="1"/>
    <col min="7701" max="7701" width="57.1640625" style="351" customWidth="1"/>
    <col min="7702" max="7702" width="0" style="351" hidden="1" customWidth="1"/>
    <col min="7703" max="7703" width="6.1640625" style="351" customWidth="1"/>
    <col min="7704" max="7704" width="8.83203125" style="351"/>
    <col min="7705" max="7712" width="11.5" style="351" customWidth="1"/>
    <col min="7713" max="7715" width="17.1640625" style="351" customWidth="1"/>
    <col min="7716" max="7716" width="11.1640625" style="351" customWidth="1"/>
    <col min="7717" max="7718" width="10.5" style="351" customWidth="1"/>
    <col min="7719" max="7940" width="8.83203125" style="351"/>
    <col min="7941" max="7941" width="3.1640625" style="351" customWidth="1"/>
    <col min="7942" max="7943" width="8.5" style="351" customWidth="1"/>
    <col min="7944" max="7944" width="49.5" style="351" customWidth="1"/>
    <col min="7945" max="7945" width="20" style="351" customWidth="1"/>
    <col min="7946" max="7946" width="15.5" style="351" customWidth="1"/>
    <col min="7947" max="7947" width="14" style="351" customWidth="1"/>
    <col min="7948" max="7948" width="12.1640625" style="351" customWidth="1"/>
    <col min="7949" max="7949" width="10.5" style="351" customWidth="1"/>
    <col min="7950" max="7950" width="13" style="351" customWidth="1"/>
    <col min="7951" max="7951" width="11.5" style="351" customWidth="1"/>
    <col min="7952" max="7954" width="17.1640625" style="351" customWidth="1"/>
    <col min="7955" max="7956" width="13.5" style="351" customWidth="1"/>
    <col min="7957" max="7957" width="57.1640625" style="351" customWidth="1"/>
    <col min="7958" max="7958" width="0" style="351" hidden="1" customWidth="1"/>
    <col min="7959" max="7959" width="6.1640625" style="351" customWidth="1"/>
    <col min="7960" max="7960" width="8.83203125" style="351"/>
    <col min="7961" max="7968" width="11.5" style="351" customWidth="1"/>
    <col min="7969" max="7971" width="17.1640625" style="351" customWidth="1"/>
    <col min="7972" max="7972" width="11.1640625" style="351" customWidth="1"/>
    <col min="7973" max="7974" width="10.5" style="351" customWidth="1"/>
    <col min="7975" max="8196" width="8.83203125" style="351"/>
    <col min="8197" max="8197" width="3.1640625" style="351" customWidth="1"/>
    <col min="8198" max="8199" width="8.5" style="351" customWidth="1"/>
    <col min="8200" max="8200" width="49.5" style="351" customWidth="1"/>
    <col min="8201" max="8201" width="20" style="351" customWidth="1"/>
    <col min="8202" max="8202" width="15.5" style="351" customWidth="1"/>
    <col min="8203" max="8203" width="14" style="351" customWidth="1"/>
    <col min="8204" max="8204" width="12.1640625" style="351" customWidth="1"/>
    <col min="8205" max="8205" width="10.5" style="351" customWidth="1"/>
    <col min="8206" max="8206" width="13" style="351" customWidth="1"/>
    <col min="8207" max="8207" width="11.5" style="351" customWidth="1"/>
    <col min="8208" max="8210" width="17.1640625" style="351" customWidth="1"/>
    <col min="8211" max="8212" width="13.5" style="351" customWidth="1"/>
    <col min="8213" max="8213" width="57.1640625" style="351" customWidth="1"/>
    <col min="8214" max="8214" width="0" style="351" hidden="1" customWidth="1"/>
    <col min="8215" max="8215" width="6.1640625" style="351" customWidth="1"/>
    <col min="8216" max="8216" width="8.83203125" style="351"/>
    <col min="8217" max="8224" width="11.5" style="351" customWidth="1"/>
    <col min="8225" max="8227" width="17.1640625" style="351" customWidth="1"/>
    <col min="8228" max="8228" width="11.1640625" style="351" customWidth="1"/>
    <col min="8229" max="8230" width="10.5" style="351" customWidth="1"/>
    <col min="8231" max="8452" width="8.83203125" style="351"/>
    <col min="8453" max="8453" width="3.1640625" style="351" customWidth="1"/>
    <col min="8454" max="8455" width="8.5" style="351" customWidth="1"/>
    <col min="8456" max="8456" width="49.5" style="351" customWidth="1"/>
    <col min="8457" max="8457" width="20" style="351" customWidth="1"/>
    <col min="8458" max="8458" width="15.5" style="351" customWidth="1"/>
    <col min="8459" max="8459" width="14" style="351" customWidth="1"/>
    <col min="8460" max="8460" width="12.1640625" style="351" customWidth="1"/>
    <col min="8461" max="8461" width="10.5" style="351" customWidth="1"/>
    <col min="8462" max="8462" width="13" style="351" customWidth="1"/>
    <col min="8463" max="8463" width="11.5" style="351" customWidth="1"/>
    <col min="8464" max="8466" width="17.1640625" style="351" customWidth="1"/>
    <col min="8467" max="8468" width="13.5" style="351" customWidth="1"/>
    <col min="8469" max="8469" width="57.1640625" style="351" customWidth="1"/>
    <col min="8470" max="8470" width="0" style="351" hidden="1" customWidth="1"/>
    <col min="8471" max="8471" width="6.1640625" style="351" customWidth="1"/>
    <col min="8472" max="8472" width="8.83203125" style="351"/>
    <col min="8473" max="8480" width="11.5" style="351" customWidth="1"/>
    <col min="8481" max="8483" width="17.1640625" style="351" customWidth="1"/>
    <col min="8484" max="8484" width="11.1640625" style="351" customWidth="1"/>
    <col min="8485" max="8486" width="10.5" style="351" customWidth="1"/>
    <col min="8487" max="8708" width="8.83203125" style="351"/>
    <col min="8709" max="8709" width="3.1640625" style="351" customWidth="1"/>
    <col min="8710" max="8711" width="8.5" style="351" customWidth="1"/>
    <col min="8712" max="8712" width="49.5" style="351" customWidth="1"/>
    <col min="8713" max="8713" width="20" style="351" customWidth="1"/>
    <col min="8714" max="8714" width="15.5" style="351" customWidth="1"/>
    <col min="8715" max="8715" width="14" style="351" customWidth="1"/>
    <col min="8716" max="8716" width="12.1640625" style="351" customWidth="1"/>
    <col min="8717" max="8717" width="10.5" style="351" customWidth="1"/>
    <col min="8718" max="8718" width="13" style="351" customWidth="1"/>
    <col min="8719" max="8719" width="11.5" style="351" customWidth="1"/>
    <col min="8720" max="8722" width="17.1640625" style="351" customWidth="1"/>
    <col min="8723" max="8724" width="13.5" style="351" customWidth="1"/>
    <col min="8725" max="8725" width="57.1640625" style="351" customWidth="1"/>
    <col min="8726" max="8726" width="0" style="351" hidden="1" customWidth="1"/>
    <col min="8727" max="8727" width="6.1640625" style="351" customWidth="1"/>
    <col min="8728" max="8728" width="8.83203125" style="351"/>
    <col min="8729" max="8736" width="11.5" style="351" customWidth="1"/>
    <col min="8737" max="8739" width="17.1640625" style="351" customWidth="1"/>
    <col min="8740" max="8740" width="11.1640625" style="351" customWidth="1"/>
    <col min="8741" max="8742" width="10.5" style="351" customWidth="1"/>
    <col min="8743" max="8964" width="8.83203125" style="351"/>
    <col min="8965" max="8965" width="3.1640625" style="351" customWidth="1"/>
    <col min="8966" max="8967" width="8.5" style="351" customWidth="1"/>
    <col min="8968" max="8968" width="49.5" style="351" customWidth="1"/>
    <col min="8969" max="8969" width="20" style="351" customWidth="1"/>
    <col min="8970" max="8970" width="15.5" style="351" customWidth="1"/>
    <col min="8971" max="8971" width="14" style="351" customWidth="1"/>
    <col min="8972" max="8972" width="12.1640625" style="351" customWidth="1"/>
    <col min="8973" max="8973" width="10.5" style="351" customWidth="1"/>
    <col min="8974" max="8974" width="13" style="351" customWidth="1"/>
    <col min="8975" max="8975" width="11.5" style="351" customWidth="1"/>
    <col min="8976" max="8978" width="17.1640625" style="351" customWidth="1"/>
    <col min="8979" max="8980" width="13.5" style="351" customWidth="1"/>
    <col min="8981" max="8981" width="57.1640625" style="351" customWidth="1"/>
    <col min="8982" max="8982" width="0" style="351" hidden="1" customWidth="1"/>
    <col min="8983" max="8983" width="6.1640625" style="351" customWidth="1"/>
    <col min="8984" max="8984" width="8.83203125" style="351"/>
    <col min="8985" max="8992" width="11.5" style="351" customWidth="1"/>
    <col min="8993" max="8995" width="17.1640625" style="351" customWidth="1"/>
    <col min="8996" max="8996" width="11.1640625" style="351" customWidth="1"/>
    <col min="8997" max="8998" width="10.5" style="351" customWidth="1"/>
    <col min="8999" max="9220" width="8.83203125" style="351"/>
    <col min="9221" max="9221" width="3.1640625" style="351" customWidth="1"/>
    <col min="9222" max="9223" width="8.5" style="351" customWidth="1"/>
    <col min="9224" max="9224" width="49.5" style="351" customWidth="1"/>
    <col min="9225" max="9225" width="20" style="351" customWidth="1"/>
    <col min="9226" max="9226" width="15.5" style="351" customWidth="1"/>
    <col min="9227" max="9227" width="14" style="351" customWidth="1"/>
    <col min="9228" max="9228" width="12.1640625" style="351" customWidth="1"/>
    <col min="9229" max="9229" width="10.5" style="351" customWidth="1"/>
    <col min="9230" max="9230" width="13" style="351" customWidth="1"/>
    <col min="9231" max="9231" width="11.5" style="351" customWidth="1"/>
    <col min="9232" max="9234" width="17.1640625" style="351" customWidth="1"/>
    <col min="9235" max="9236" width="13.5" style="351" customWidth="1"/>
    <col min="9237" max="9237" width="57.1640625" style="351" customWidth="1"/>
    <col min="9238" max="9238" width="0" style="351" hidden="1" customWidth="1"/>
    <col min="9239" max="9239" width="6.1640625" style="351" customWidth="1"/>
    <col min="9240" max="9240" width="8.83203125" style="351"/>
    <col min="9241" max="9248" width="11.5" style="351" customWidth="1"/>
    <col min="9249" max="9251" width="17.1640625" style="351" customWidth="1"/>
    <col min="9252" max="9252" width="11.1640625" style="351" customWidth="1"/>
    <col min="9253" max="9254" width="10.5" style="351" customWidth="1"/>
    <col min="9255" max="9476" width="8.83203125" style="351"/>
    <col min="9477" max="9477" width="3.1640625" style="351" customWidth="1"/>
    <col min="9478" max="9479" width="8.5" style="351" customWidth="1"/>
    <col min="9480" max="9480" width="49.5" style="351" customWidth="1"/>
    <col min="9481" max="9481" width="20" style="351" customWidth="1"/>
    <col min="9482" max="9482" width="15.5" style="351" customWidth="1"/>
    <col min="9483" max="9483" width="14" style="351" customWidth="1"/>
    <col min="9484" max="9484" width="12.1640625" style="351" customWidth="1"/>
    <col min="9485" max="9485" width="10.5" style="351" customWidth="1"/>
    <col min="9486" max="9486" width="13" style="351" customWidth="1"/>
    <col min="9487" max="9487" width="11.5" style="351" customWidth="1"/>
    <col min="9488" max="9490" width="17.1640625" style="351" customWidth="1"/>
    <col min="9491" max="9492" width="13.5" style="351" customWidth="1"/>
    <col min="9493" max="9493" width="57.1640625" style="351" customWidth="1"/>
    <col min="9494" max="9494" width="0" style="351" hidden="1" customWidth="1"/>
    <col min="9495" max="9495" width="6.1640625" style="351" customWidth="1"/>
    <col min="9496" max="9496" width="8.83203125" style="351"/>
    <col min="9497" max="9504" width="11.5" style="351" customWidth="1"/>
    <col min="9505" max="9507" width="17.1640625" style="351" customWidth="1"/>
    <col min="9508" max="9508" width="11.1640625" style="351" customWidth="1"/>
    <col min="9509" max="9510" width="10.5" style="351" customWidth="1"/>
    <col min="9511" max="9732" width="8.83203125" style="351"/>
    <col min="9733" max="9733" width="3.1640625" style="351" customWidth="1"/>
    <col min="9734" max="9735" width="8.5" style="351" customWidth="1"/>
    <col min="9736" max="9736" width="49.5" style="351" customWidth="1"/>
    <col min="9737" max="9737" width="20" style="351" customWidth="1"/>
    <col min="9738" max="9738" width="15.5" style="351" customWidth="1"/>
    <col min="9739" max="9739" width="14" style="351" customWidth="1"/>
    <col min="9740" max="9740" width="12.1640625" style="351" customWidth="1"/>
    <col min="9741" max="9741" width="10.5" style="351" customWidth="1"/>
    <col min="9742" max="9742" width="13" style="351" customWidth="1"/>
    <col min="9743" max="9743" width="11.5" style="351" customWidth="1"/>
    <col min="9744" max="9746" width="17.1640625" style="351" customWidth="1"/>
    <col min="9747" max="9748" width="13.5" style="351" customWidth="1"/>
    <col min="9749" max="9749" width="57.1640625" style="351" customWidth="1"/>
    <col min="9750" max="9750" width="0" style="351" hidden="1" customWidth="1"/>
    <col min="9751" max="9751" width="6.1640625" style="351" customWidth="1"/>
    <col min="9752" max="9752" width="8.83203125" style="351"/>
    <col min="9753" max="9760" width="11.5" style="351" customWidth="1"/>
    <col min="9761" max="9763" width="17.1640625" style="351" customWidth="1"/>
    <col min="9764" max="9764" width="11.1640625" style="351" customWidth="1"/>
    <col min="9765" max="9766" width="10.5" style="351" customWidth="1"/>
    <col min="9767" max="9988" width="8.83203125" style="351"/>
    <col min="9989" max="9989" width="3.1640625" style="351" customWidth="1"/>
    <col min="9990" max="9991" width="8.5" style="351" customWidth="1"/>
    <col min="9992" max="9992" width="49.5" style="351" customWidth="1"/>
    <col min="9993" max="9993" width="20" style="351" customWidth="1"/>
    <col min="9994" max="9994" width="15.5" style="351" customWidth="1"/>
    <col min="9995" max="9995" width="14" style="351" customWidth="1"/>
    <col min="9996" max="9996" width="12.1640625" style="351" customWidth="1"/>
    <col min="9997" max="9997" width="10.5" style="351" customWidth="1"/>
    <col min="9998" max="9998" width="13" style="351" customWidth="1"/>
    <col min="9999" max="9999" width="11.5" style="351" customWidth="1"/>
    <col min="10000" max="10002" width="17.1640625" style="351" customWidth="1"/>
    <col min="10003" max="10004" width="13.5" style="351" customWidth="1"/>
    <col min="10005" max="10005" width="57.1640625" style="351" customWidth="1"/>
    <col min="10006" max="10006" width="0" style="351" hidden="1" customWidth="1"/>
    <col min="10007" max="10007" width="6.1640625" style="351" customWidth="1"/>
    <col min="10008" max="10008" width="8.83203125" style="351"/>
    <col min="10009" max="10016" width="11.5" style="351" customWidth="1"/>
    <col min="10017" max="10019" width="17.1640625" style="351" customWidth="1"/>
    <col min="10020" max="10020" width="11.1640625" style="351" customWidth="1"/>
    <col min="10021" max="10022" width="10.5" style="351" customWidth="1"/>
    <col min="10023" max="10244" width="8.83203125" style="351"/>
    <col min="10245" max="10245" width="3.1640625" style="351" customWidth="1"/>
    <col min="10246" max="10247" width="8.5" style="351" customWidth="1"/>
    <col min="10248" max="10248" width="49.5" style="351" customWidth="1"/>
    <col min="10249" max="10249" width="20" style="351" customWidth="1"/>
    <col min="10250" max="10250" width="15.5" style="351" customWidth="1"/>
    <col min="10251" max="10251" width="14" style="351" customWidth="1"/>
    <col min="10252" max="10252" width="12.1640625" style="351" customWidth="1"/>
    <col min="10253" max="10253" width="10.5" style="351" customWidth="1"/>
    <col min="10254" max="10254" width="13" style="351" customWidth="1"/>
    <col min="10255" max="10255" width="11.5" style="351" customWidth="1"/>
    <col min="10256" max="10258" width="17.1640625" style="351" customWidth="1"/>
    <col min="10259" max="10260" width="13.5" style="351" customWidth="1"/>
    <col min="10261" max="10261" width="57.1640625" style="351" customWidth="1"/>
    <col min="10262" max="10262" width="0" style="351" hidden="1" customWidth="1"/>
    <col min="10263" max="10263" width="6.1640625" style="351" customWidth="1"/>
    <col min="10264" max="10264" width="8.83203125" style="351"/>
    <col min="10265" max="10272" width="11.5" style="351" customWidth="1"/>
    <col min="10273" max="10275" width="17.1640625" style="351" customWidth="1"/>
    <col min="10276" max="10276" width="11.1640625" style="351" customWidth="1"/>
    <col min="10277" max="10278" width="10.5" style="351" customWidth="1"/>
    <col min="10279" max="10500" width="8.83203125" style="351"/>
    <col min="10501" max="10501" width="3.1640625" style="351" customWidth="1"/>
    <col min="10502" max="10503" width="8.5" style="351" customWidth="1"/>
    <col min="10504" max="10504" width="49.5" style="351" customWidth="1"/>
    <col min="10505" max="10505" width="20" style="351" customWidth="1"/>
    <col min="10506" max="10506" width="15.5" style="351" customWidth="1"/>
    <col min="10507" max="10507" width="14" style="351" customWidth="1"/>
    <col min="10508" max="10508" width="12.1640625" style="351" customWidth="1"/>
    <col min="10509" max="10509" width="10.5" style="351" customWidth="1"/>
    <col min="10510" max="10510" width="13" style="351" customWidth="1"/>
    <col min="10511" max="10511" width="11.5" style="351" customWidth="1"/>
    <col min="10512" max="10514" width="17.1640625" style="351" customWidth="1"/>
    <col min="10515" max="10516" width="13.5" style="351" customWidth="1"/>
    <col min="10517" max="10517" width="57.1640625" style="351" customWidth="1"/>
    <col min="10518" max="10518" width="0" style="351" hidden="1" customWidth="1"/>
    <col min="10519" max="10519" width="6.1640625" style="351" customWidth="1"/>
    <col min="10520" max="10520" width="8.83203125" style="351"/>
    <col min="10521" max="10528" width="11.5" style="351" customWidth="1"/>
    <col min="10529" max="10531" width="17.1640625" style="351" customWidth="1"/>
    <col min="10532" max="10532" width="11.1640625" style="351" customWidth="1"/>
    <col min="10533" max="10534" width="10.5" style="351" customWidth="1"/>
    <col min="10535" max="10756" width="8.83203125" style="351"/>
    <col min="10757" max="10757" width="3.1640625" style="351" customWidth="1"/>
    <col min="10758" max="10759" width="8.5" style="351" customWidth="1"/>
    <col min="10760" max="10760" width="49.5" style="351" customWidth="1"/>
    <col min="10761" max="10761" width="20" style="351" customWidth="1"/>
    <col min="10762" max="10762" width="15.5" style="351" customWidth="1"/>
    <col min="10763" max="10763" width="14" style="351" customWidth="1"/>
    <col min="10764" max="10764" width="12.1640625" style="351" customWidth="1"/>
    <col min="10765" max="10765" width="10.5" style="351" customWidth="1"/>
    <col min="10766" max="10766" width="13" style="351" customWidth="1"/>
    <col min="10767" max="10767" width="11.5" style="351" customWidth="1"/>
    <col min="10768" max="10770" width="17.1640625" style="351" customWidth="1"/>
    <col min="10771" max="10772" width="13.5" style="351" customWidth="1"/>
    <col min="10773" max="10773" width="57.1640625" style="351" customWidth="1"/>
    <col min="10774" max="10774" width="0" style="351" hidden="1" customWidth="1"/>
    <col min="10775" max="10775" width="6.1640625" style="351" customWidth="1"/>
    <col min="10776" max="10776" width="8.83203125" style="351"/>
    <col min="10777" max="10784" width="11.5" style="351" customWidth="1"/>
    <col min="10785" max="10787" width="17.1640625" style="351" customWidth="1"/>
    <col min="10788" max="10788" width="11.1640625" style="351" customWidth="1"/>
    <col min="10789" max="10790" width="10.5" style="351" customWidth="1"/>
    <col min="10791" max="11012" width="8.83203125" style="351"/>
    <col min="11013" max="11013" width="3.1640625" style="351" customWidth="1"/>
    <col min="11014" max="11015" width="8.5" style="351" customWidth="1"/>
    <col min="11016" max="11016" width="49.5" style="351" customWidth="1"/>
    <col min="11017" max="11017" width="20" style="351" customWidth="1"/>
    <col min="11018" max="11018" width="15.5" style="351" customWidth="1"/>
    <col min="11019" max="11019" width="14" style="351" customWidth="1"/>
    <col min="11020" max="11020" width="12.1640625" style="351" customWidth="1"/>
    <col min="11021" max="11021" width="10.5" style="351" customWidth="1"/>
    <col min="11022" max="11022" width="13" style="351" customWidth="1"/>
    <col min="11023" max="11023" width="11.5" style="351" customWidth="1"/>
    <col min="11024" max="11026" width="17.1640625" style="351" customWidth="1"/>
    <col min="11027" max="11028" width="13.5" style="351" customWidth="1"/>
    <col min="11029" max="11029" width="57.1640625" style="351" customWidth="1"/>
    <col min="11030" max="11030" width="0" style="351" hidden="1" customWidth="1"/>
    <col min="11031" max="11031" width="6.1640625" style="351" customWidth="1"/>
    <col min="11032" max="11032" width="8.83203125" style="351"/>
    <col min="11033" max="11040" width="11.5" style="351" customWidth="1"/>
    <col min="11041" max="11043" width="17.1640625" style="351" customWidth="1"/>
    <col min="11044" max="11044" width="11.1640625" style="351" customWidth="1"/>
    <col min="11045" max="11046" width="10.5" style="351" customWidth="1"/>
    <col min="11047" max="11268" width="8.83203125" style="351"/>
    <col min="11269" max="11269" width="3.1640625" style="351" customWidth="1"/>
    <col min="11270" max="11271" width="8.5" style="351" customWidth="1"/>
    <col min="11272" max="11272" width="49.5" style="351" customWidth="1"/>
    <col min="11273" max="11273" width="20" style="351" customWidth="1"/>
    <col min="11274" max="11274" width="15.5" style="351" customWidth="1"/>
    <col min="11275" max="11275" width="14" style="351" customWidth="1"/>
    <col min="11276" max="11276" width="12.1640625" style="351" customWidth="1"/>
    <col min="11277" max="11277" width="10.5" style="351" customWidth="1"/>
    <col min="11278" max="11278" width="13" style="351" customWidth="1"/>
    <col min="11279" max="11279" width="11.5" style="351" customWidth="1"/>
    <col min="11280" max="11282" width="17.1640625" style="351" customWidth="1"/>
    <col min="11283" max="11284" width="13.5" style="351" customWidth="1"/>
    <col min="11285" max="11285" width="57.1640625" style="351" customWidth="1"/>
    <col min="11286" max="11286" width="0" style="351" hidden="1" customWidth="1"/>
    <col min="11287" max="11287" width="6.1640625" style="351" customWidth="1"/>
    <col min="11288" max="11288" width="8.83203125" style="351"/>
    <col min="11289" max="11296" width="11.5" style="351" customWidth="1"/>
    <col min="11297" max="11299" width="17.1640625" style="351" customWidth="1"/>
    <col min="11300" max="11300" width="11.1640625" style="351" customWidth="1"/>
    <col min="11301" max="11302" width="10.5" style="351" customWidth="1"/>
    <col min="11303" max="11524" width="8.83203125" style="351"/>
    <col min="11525" max="11525" width="3.1640625" style="351" customWidth="1"/>
    <col min="11526" max="11527" width="8.5" style="351" customWidth="1"/>
    <col min="11528" max="11528" width="49.5" style="351" customWidth="1"/>
    <col min="11529" max="11529" width="20" style="351" customWidth="1"/>
    <col min="11530" max="11530" width="15.5" style="351" customWidth="1"/>
    <col min="11531" max="11531" width="14" style="351" customWidth="1"/>
    <col min="11532" max="11532" width="12.1640625" style="351" customWidth="1"/>
    <col min="11533" max="11533" width="10.5" style="351" customWidth="1"/>
    <col min="11534" max="11534" width="13" style="351" customWidth="1"/>
    <col min="11535" max="11535" width="11.5" style="351" customWidth="1"/>
    <col min="11536" max="11538" width="17.1640625" style="351" customWidth="1"/>
    <col min="11539" max="11540" width="13.5" style="351" customWidth="1"/>
    <col min="11541" max="11541" width="57.1640625" style="351" customWidth="1"/>
    <col min="11542" max="11542" width="0" style="351" hidden="1" customWidth="1"/>
    <col min="11543" max="11543" width="6.1640625" style="351" customWidth="1"/>
    <col min="11544" max="11544" width="8.83203125" style="351"/>
    <col min="11545" max="11552" width="11.5" style="351" customWidth="1"/>
    <col min="11553" max="11555" width="17.1640625" style="351" customWidth="1"/>
    <col min="11556" max="11556" width="11.1640625" style="351" customWidth="1"/>
    <col min="11557" max="11558" width="10.5" style="351" customWidth="1"/>
    <col min="11559" max="11780" width="8.83203125" style="351"/>
    <col min="11781" max="11781" width="3.1640625" style="351" customWidth="1"/>
    <col min="11782" max="11783" width="8.5" style="351" customWidth="1"/>
    <col min="11784" max="11784" width="49.5" style="351" customWidth="1"/>
    <col min="11785" max="11785" width="20" style="351" customWidth="1"/>
    <col min="11786" max="11786" width="15.5" style="351" customWidth="1"/>
    <col min="11787" max="11787" width="14" style="351" customWidth="1"/>
    <col min="11788" max="11788" width="12.1640625" style="351" customWidth="1"/>
    <col min="11789" max="11789" width="10.5" style="351" customWidth="1"/>
    <col min="11790" max="11790" width="13" style="351" customWidth="1"/>
    <col min="11791" max="11791" width="11.5" style="351" customWidth="1"/>
    <col min="11792" max="11794" width="17.1640625" style="351" customWidth="1"/>
    <col min="11795" max="11796" width="13.5" style="351" customWidth="1"/>
    <col min="11797" max="11797" width="57.1640625" style="351" customWidth="1"/>
    <col min="11798" max="11798" width="0" style="351" hidden="1" customWidth="1"/>
    <col min="11799" max="11799" width="6.1640625" style="351" customWidth="1"/>
    <col min="11800" max="11800" width="8.83203125" style="351"/>
    <col min="11801" max="11808" width="11.5" style="351" customWidth="1"/>
    <col min="11809" max="11811" width="17.1640625" style="351" customWidth="1"/>
    <col min="11812" max="11812" width="11.1640625" style="351" customWidth="1"/>
    <col min="11813" max="11814" width="10.5" style="351" customWidth="1"/>
    <col min="11815" max="12036" width="8.83203125" style="351"/>
    <col min="12037" max="12037" width="3.1640625" style="351" customWidth="1"/>
    <col min="12038" max="12039" width="8.5" style="351" customWidth="1"/>
    <col min="12040" max="12040" width="49.5" style="351" customWidth="1"/>
    <col min="12041" max="12041" width="20" style="351" customWidth="1"/>
    <col min="12042" max="12042" width="15.5" style="351" customWidth="1"/>
    <col min="12043" max="12043" width="14" style="351" customWidth="1"/>
    <col min="12044" max="12044" width="12.1640625" style="351" customWidth="1"/>
    <col min="12045" max="12045" width="10.5" style="351" customWidth="1"/>
    <col min="12046" max="12046" width="13" style="351" customWidth="1"/>
    <col min="12047" max="12047" width="11.5" style="351" customWidth="1"/>
    <col min="12048" max="12050" width="17.1640625" style="351" customWidth="1"/>
    <col min="12051" max="12052" width="13.5" style="351" customWidth="1"/>
    <col min="12053" max="12053" width="57.1640625" style="351" customWidth="1"/>
    <col min="12054" max="12054" width="0" style="351" hidden="1" customWidth="1"/>
    <col min="12055" max="12055" width="6.1640625" style="351" customWidth="1"/>
    <col min="12056" max="12056" width="8.83203125" style="351"/>
    <col min="12057" max="12064" width="11.5" style="351" customWidth="1"/>
    <col min="12065" max="12067" width="17.1640625" style="351" customWidth="1"/>
    <col min="12068" max="12068" width="11.1640625" style="351" customWidth="1"/>
    <col min="12069" max="12070" width="10.5" style="351" customWidth="1"/>
    <col min="12071" max="12292" width="8.83203125" style="351"/>
    <col min="12293" max="12293" width="3.1640625" style="351" customWidth="1"/>
    <col min="12294" max="12295" width="8.5" style="351" customWidth="1"/>
    <col min="12296" max="12296" width="49.5" style="351" customWidth="1"/>
    <col min="12297" max="12297" width="20" style="351" customWidth="1"/>
    <col min="12298" max="12298" width="15.5" style="351" customWidth="1"/>
    <col min="12299" max="12299" width="14" style="351" customWidth="1"/>
    <col min="12300" max="12300" width="12.1640625" style="351" customWidth="1"/>
    <col min="12301" max="12301" width="10.5" style="351" customWidth="1"/>
    <col min="12302" max="12302" width="13" style="351" customWidth="1"/>
    <col min="12303" max="12303" width="11.5" style="351" customWidth="1"/>
    <col min="12304" max="12306" width="17.1640625" style="351" customWidth="1"/>
    <col min="12307" max="12308" width="13.5" style="351" customWidth="1"/>
    <col min="12309" max="12309" width="57.1640625" style="351" customWidth="1"/>
    <col min="12310" max="12310" width="0" style="351" hidden="1" customWidth="1"/>
    <col min="12311" max="12311" width="6.1640625" style="351" customWidth="1"/>
    <col min="12312" max="12312" width="8.83203125" style="351"/>
    <col min="12313" max="12320" width="11.5" style="351" customWidth="1"/>
    <col min="12321" max="12323" width="17.1640625" style="351" customWidth="1"/>
    <col min="12324" max="12324" width="11.1640625" style="351" customWidth="1"/>
    <col min="12325" max="12326" width="10.5" style="351" customWidth="1"/>
    <col min="12327" max="12548" width="8.83203125" style="351"/>
    <col min="12549" max="12549" width="3.1640625" style="351" customWidth="1"/>
    <col min="12550" max="12551" width="8.5" style="351" customWidth="1"/>
    <col min="12552" max="12552" width="49.5" style="351" customWidth="1"/>
    <col min="12553" max="12553" width="20" style="351" customWidth="1"/>
    <col min="12554" max="12554" width="15.5" style="351" customWidth="1"/>
    <col min="12555" max="12555" width="14" style="351" customWidth="1"/>
    <col min="12556" max="12556" width="12.1640625" style="351" customWidth="1"/>
    <col min="12557" max="12557" width="10.5" style="351" customWidth="1"/>
    <col min="12558" max="12558" width="13" style="351" customWidth="1"/>
    <col min="12559" max="12559" width="11.5" style="351" customWidth="1"/>
    <col min="12560" max="12562" width="17.1640625" style="351" customWidth="1"/>
    <col min="12563" max="12564" width="13.5" style="351" customWidth="1"/>
    <col min="12565" max="12565" width="57.1640625" style="351" customWidth="1"/>
    <col min="12566" max="12566" width="0" style="351" hidden="1" customWidth="1"/>
    <col min="12567" max="12567" width="6.1640625" style="351" customWidth="1"/>
    <col min="12568" max="12568" width="8.83203125" style="351"/>
    <col min="12569" max="12576" width="11.5" style="351" customWidth="1"/>
    <col min="12577" max="12579" width="17.1640625" style="351" customWidth="1"/>
    <col min="12580" max="12580" width="11.1640625" style="351" customWidth="1"/>
    <col min="12581" max="12582" width="10.5" style="351" customWidth="1"/>
    <col min="12583" max="12804" width="8.83203125" style="351"/>
    <col min="12805" max="12805" width="3.1640625" style="351" customWidth="1"/>
    <col min="12806" max="12807" width="8.5" style="351" customWidth="1"/>
    <col min="12808" max="12808" width="49.5" style="351" customWidth="1"/>
    <col min="12809" max="12809" width="20" style="351" customWidth="1"/>
    <col min="12810" max="12810" width="15.5" style="351" customWidth="1"/>
    <col min="12811" max="12811" width="14" style="351" customWidth="1"/>
    <col min="12812" max="12812" width="12.1640625" style="351" customWidth="1"/>
    <col min="12813" max="12813" width="10.5" style="351" customWidth="1"/>
    <col min="12814" max="12814" width="13" style="351" customWidth="1"/>
    <col min="12815" max="12815" width="11.5" style="351" customWidth="1"/>
    <col min="12816" max="12818" width="17.1640625" style="351" customWidth="1"/>
    <col min="12819" max="12820" width="13.5" style="351" customWidth="1"/>
    <col min="12821" max="12821" width="57.1640625" style="351" customWidth="1"/>
    <col min="12822" max="12822" width="0" style="351" hidden="1" customWidth="1"/>
    <col min="12823" max="12823" width="6.1640625" style="351" customWidth="1"/>
    <col min="12824" max="12824" width="8.83203125" style="351"/>
    <col min="12825" max="12832" width="11.5" style="351" customWidth="1"/>
    <col min="12833" max="12835" width="17.1640625" style="351" customWidth="1"/>
    <col min="12836" max="12836" width="11.1640625" style="351" customWidth="1"/>
    <col min="12837" max="12838" width="10.5" style="351" customWidth="1"/>
    <col min="12839" max="13060" width="8.83203125" style="351"/>
    <col min="13061" max="13061" width="3.1640625" style="351" customWidth="1"/>
    <col min="13062" max="13063" width="8.5" style="351" customWidth="1"/>
    <col min="13064" max="13064" width="49.5" style="351" customWidth="1"/>
    <col min="13065" max="13065" width="20" style="351" customWidth="1"/>
    <col min="13066" max="13066" width="15.5" style="351" customWidth="1"/>
    <col min="13067" max="13067" width="14" style="351" customWidth="1"/>
    <col min="13068" max="13068" width="12.1640625" style="351" customWidth="1"/>
    <col min="13069" max="13069" width="10.5" style="351" customWidth="1"/>
    <col min="13070" max="13070" width="13" style="351" customWidth="1"/>
    <col min="13071" max="13071" width="11.5" style="351" customWidth="1"/>
    <col min="13072" max="13074" width="17.1640625" style="351" customWidth="1"/>
    <col min="13075" max="13076" width="13.5" style="351" customWidth="1"/>
    <col min="13077" max="13077" width="57.1640625" style="351" customWidth="1"/>
    <col min="13078" max="13078" width="0" style="351" hidden="1" customWidth="1"/>
    <col min="13079" max="13079" width="6.1640625" style="351" customWidth="1"/>
    <col min="13080" max="13080" width="8.83203125" style="351"/>
    <col min="13081" max="13088" width="11.5" style="351" customWidth="1"/>
    <col min="13089" max="13091" width="17.1640625" style="351" customWidth="1"/>
    <col min="13092" max="13092" width="11.1640625" style="351" customWidth="1"/>
    <col min="13093" max="13094" width="10.5" style="351" customWidth="1"/>
    <col min="13095" max="13316" width="8.83203125" style="351"/>
    <col min="13317" max="13317" width="3.1640625" style="351" customWidth="1"/>
    <col min="13318" max="13319" width="8.5" style="351" customWidth="1"/>
    <col min="13320" max="13320" width="49.5" style="351" customWidth="1"/>
    <col min="13321" max="13321" width="20" style="351" customWidth="1"/>
    <col min="13322" max="13322" width="15.5" style="351" customWidth="1"/>
    <col min="13323" max="13323" width="14" style="351" customWidth="1"/>
    <col min="13324" max="13324" width="12.1640625" style="351" customWidth="1"/>
    <col min="13325" max="13325" width="10.5" style="351" customWidth="1"/>
    <col min="13326" max="13326" width="13" style="351" customWidth="1"/>
    <col min="13327" max="13327" width="11.5" style="351" customWidth="1"/>
    <col min="13328" max="13330" width="17.1640625" style="351" customWidth="1"/>
    <col min="13331" max="13332" width="13.5" style="351" customWidth="1"/>
    <col min="13333" max="13333" width="57.1640625" style="351" customWidth="1"/>
    <col min="13334" max="13334" width="0" style="351" hidden="1" customWidth="1"/>
    <col min="13335" max="13335" width="6.1640625" style="351" customWidth="1"/>
    <col min="13336" max="13336" width="8.83203125" style="351"/>
    <col min="13337" max="13344" width="11.5" style="351" customWidth="1"/>
    <col min="13345" max="13347" width="17.1640625" style="351" customWidth="1"/>
    <col min="13348" max="13348" width="11.1640625" style="351" customWidth="1"/>
    <col min="13349" max="13350" width="10.5" style="351" customWidth="1"/>
    <col min="13351" max="13572" width="8.83203125" style="351"/>
    <col min="13573" max="13573" width="3.1640625" style="351" customWidth="1"/>
    <col min="13574" max="13575" width="8.5" style="351" customWidth="1"/>
    <col min="13576" max="13576" width="49.5" style="351" customWidth="1"/>
    <col min="13577" max="13577" width="20" style="351" customWidth="1"/>
    <col min="13578" max="13578" width="15.5" style="351" customWidth="1"/>
    <col min="13579" max="13579" width="14" style="351" customWidth="1"/>
    <col min="13580" max="13580" width="12.1640625" style="351" customWidth="1"/>
    <col min="13581" max="13581" width="10.5" style="351" customWidth="1"/>
    <col min="13582" max="13582" width="13" style="351" customWidth="1"/>
    <col min="13583" max="13583" width="11.5" style="351" customWidth="1"/>
    <col min="13584" max="13586" width="17.1640625" style="351" customWidth="1"/>
    <col min="13587" max="13588" width="13.5" style="351" customWidth="1"/>
    <col min="13589" max="13589" width="57.1640625" style="351" customWidth="1"/>
    <col min="13590" max="13590" width="0" style="351" hidden="1" customWidth="1"/>
    <col min="13591" max="13591" width="6.1640625" style="351" customWidth="1"/>
    <col min="13592" max="13592" width="8.83203125" style="351"/>
    <col min="13593" max="13600" width="11.5" style="351" customWidth="1"/>
    <col min="13601" max="13603" width="17.1640625" style="351" customWidth="1"/>
    <col min="13604" max="13604" width="11.1640625" style="351" customWidth="1"/>
    <col min="13605" max="13606" width="10.5" style="351" customWidth="1"/>
    <col min="13607" max="13828" width="8.83203125" style="351"/>
    <col min="13829" max="13829" width="3.1640625" style="351" customWidth="1"/>
    <col min="13830" max="13831" width="8.5" style="351" customWidth="1"/>
    <col min="13832" max="13832" width="49.5" style="351" customWidth="1"/>
    <col min="13833" max="13833" width="20" style="351" customWidth="1"/>
    <col min="13834" max="13834" width="15.5" style="351" customWidth="1"/>
    <col min="13835" max="13835" width="14" style="351" customWidth="1"/>
    <col min="13836" max="13836" width="12.1640625" style="351" customWidth="1"/>
    <col min="13837" max="13837" width="10.5" style="351" customWidth="1"/>
    <col min="13838" max="13838" width="13" style="351" customWidth="1"/>
    <col min="13839" max="13839" width="11.5" style="351" customWidth="1"/>
    <col min="13840" max="13842" width="17.1640625" style="351" customWidth="1"/>
    <col min="13843" max="13844" width="13.5" style="351" customWidth="1"/>
    <col min="13845" max="13845" width="57.1640625" style="351" customWidth="1"/>
    <col min="13846" max="13846" width="0" style="351" hidden="1" customWidth="1"/>
    <col min="13847" max="13847" width="6.1640625" style="351" customWidth="1"/>
    <col min="13848" max="13848" width="8.83203125" style="351"/>
    <col min="13849" max="13856" width="11.5" style="351" customWidth="1"/>
    <col min="13857" max="13859" width="17.1640625" style="351" customWidth="1"/>
    <col min="13860" max="13860" width="11.1640625" style="351" customWidth="1"/>
    <col min="13861" max="13862" width="10.5" style="351" customWidth="1"/>
    <col min="13863" max="14084" width="8.83203125" style="351"/>
    <col min="14085" max="14085" width="3.1640625" style="351" customWidth="1"/>
    <col min="14086" max="14087" width="8.5" style="351" customWidth="1"/>
    <col min="14088" max="14088" width="49.5" style="351" customWidth="1"/>
    <col min="14089" max="14089" width="20" style="351" customWidth="1"/>
    <col min="14090" max="14090" width="15.5" style="351" customWidth="1"/>
    <col min="14091" max="14091" width="14" style="351" customWidth="1"/>
    <col min="14092" max="14092" width="12.1640625" style="351" customWidth="1"/>
    <col min="14093" max="14093" width="10.5" style="351" customWidth="1"/>
    <col min="14094" max="14094" width="13" style="351" customWidth="1"/>
    <col min="14095" max="14095" width="11.5" style="351" customWidth="1"/>
    <col min="14096" max="14098" width="17.1640625" style="351" customWidth="1"/>
    <col min="14099" max="14100" width="13.5" style="351" customWidth="1"/>
    <col min="14101" max="14101" width="57.1640625" style="351" customWidth="1"/>
    <col min="14102" max="14102" width="0" style="351" hidden="1" customWidth="1"/>
    <col min="14103" max="14103" width="6.1640625" style="351" customWidth="1"/>
    <col min="14104" max="14104" width="8.83203125" style="351"/>
    <col min="14105" max="14112" width="11.5" style="351" customWidth="1"/>
    <col min="14113" max="14115" width="17.1640625" style="351" customWidth="1"/>
    <col min="14116" max="14116" width="11.1640625" style="351" customWidth="1"/>
    <col min="14117" max="14118" width="10.5" style="351" customWidth="1"/>
    <col min="14119" max="14340" width="8.83203125" style="351"/>
    <col min="14341" max="14341" width="3.1640625" style="351" customWidth="1"/>
    <col min="14342" max="14343" width="8.5" style="351" customWidth="1"/>
    <col min="14344" max="14344" width="49.5" style="351" customWidth="1"/>
    <col min="14345" max="14345" width="20" style="351" customWidth="1"/>
    <col min="14346" max="14346" width="15.5" style="351" customWidth="1"/>
    <col min="14347" max="14347" width="14" style="351" customWidth="1"/>
    <col min="14348" max="14348" width="12.1640625" style="351" customWidth="1"/>
    <col min="14349" max="14349" width="10.5" style="351" customWidth="1"/>
    <col min="14350" max="14350" width="13" style="351" customWidth="1"/>
    <col min="14351" max="14351" width="11.5" style="351" customWidth="1"/>
    <col min="14352" max="14354" width="17.1640625" style="351" customWidth="1"/>
    <col min="14355" max="14356" width="13.5" style="351" customWidth="1"/>
    <col min="14357" max="14357" width="57.1640625" style="351" customWidth="1"/>
    <col min="14358" max="14358" width="0" style="351" hidden="1" customWidth="1"/>
    <col min="14359" max="14359" width="6.1640625" style="351" customWidth="1"/>
    <col min="14360" max="14360" width="8.83203125" style="351"/>
    <col min="14361" max="14368" width="11.5" style="351" customWidth="1"/>
    <col min="14369" max="14371" width="17.1640625" style="351" customWidth="1"/>
    <col min="14372" max="14372" width="11.1640625" style="351" customWidth="1"/>
    <col min="14373" max="14374" width="10.5" style="351" customWidth="1"/>
    <col min="14375" max="14596" width="8.83203125" style="351"/>
    <col min="14597" max="14597" width="3.1640625" style="351" customWidth="1"/>
    <col min="14598" max="14599" width="8.5" style="351" customWidth="1"/>
    <col min="14600" max="14600" width="49.5" style="351" customWidth="1"/>
    <col min="14601" max="14601" width="20" style="351" customWidth="1"/>
    <col min="14602" max="14602" width="15.5" style="351" customWidth="1"/>
    <col min="14603" max="14603" width="14" style="351" customWidth="1"/>
    <col min="14604" max="14604" width="12.1640625" style="351" customWidth="1"/>
    <col min="14605" max="14605" width="10.5" style="351" customWidth="1"/>
    <col min="14606" max="14606" width="13" style="351" customWidth="1"/>
    <col min="14607" max="14607" width="11.5" style="351" customWidth="1"/>
    <col min="14608" max="14610" width="17.1640625" style="351" customWidth="1"/>
    <col min="14611" max="14612" width="13.5" style="351" customWidth="1"/>
    <col min="14613" max="14613" width="57.1640625" style="351" customWidth="1"/>
    <col min="14614" max="14614" width="0" style="351" hidden="1" customWidth="1"/>
    <col min="14615" max="14615" width="6.1640625" style="351" customWidth="1"/>
    <col min="14616" max="14616" width="8.83203125" style="351"/>
    <col min="14617" max="14624" width="11.5" style="351" customWidth="1"/>
    <col min="14625" max="14627" width="17.1640625" style="351" customWidth="1"/>
    <col min="14628" max="14628" width="11.1640625" style="351" customWidth="1"/>
    <col min="14629" max="14630" width="10.5" style="351" customWidth="1"/>
    <col min="14631" max="14852" width="8.83203125" style="351"/>
    <col min="14853" max="14853" width="3.1640625" style="351" customWidth="1"/>
    <col min="14854" max="14855" width="8.5" style="351" customWidth="1"/>
    <col min="14856" max="14856" width="49.5" style="351" customWidth="1"/>
    <col min="14857" max="14857" width="20" style="351" customWidth="1"/>
    <col min="14858" max="14858" width="15.5" style="351" customWidth="1"/>
    <col min="14859" max="14859" width="14" style="351" customWidth="1"/>
    <col min="14860" max="14860" width="12.1640625" style="351" customWidth="1"/>
    <col min="14861" max="14861" width="10.5" style="351" customWidth="1"/>
    <col min="14862" max="14862" width="13" style="351" customWidth="1"/>
    <col min="14863" max="14863" width="11.5" style="351" customWidth="1"/>
    <col min="14864" max="14866" width="17.1640625" style="351" customWidth="1"/>
    <col min="14867" max="14868" width="13.5" style="351" customWidth="1"/>
    <col min="14869" max="14869" width="57.1640625" style="351" customWidth="1"/>
    <col min="14870" max="14870" width="0" style="351" hidden="1" customWidth="1"/>
    <col min="14871" max="14871" width="6.1640625" style="351" customWidth="1"/>
    <col min="14872" max="14872" width="8.83203125" style="351"/>
    <col min="14873" max="14880" width="11.5" style="351" customWidth="1"/>
    <col min="14881" max="14883" width="17.1640625" style="351" customWidth="1"/>
    <col min="14884" max="14884" width="11.1640625" style="351" customWidth="1"/>
    <col min="14885" max="14886" width="10.5" style="351" customWidth="1"/>
    <col min="14887" max="15108" width="8.83203125" style="351"/>
    <col min="15109" max="15109" width="3.1640625" style="351" customWidth="1"/>
    <col min="15110" max="15111" width="8.5" style="351" customWidth="1"/>
    <col min="15112" max="15112" width="49.5" style="351" customWidth="1"/>
    <col min="15113" max="15113" width="20" style="351" customWidth="1"/>
    <col min="15114" max="15114" width="15.5" style="351" customWidth="1"/>
    <col min="15115" max="15115" width="14" style="351" customWidth="1"/>
    <col min="15116" max="15116" width="12.1640625" style="351" customWidth="1"/>
    <col min="15117" max="15117" width="10.5" style="351" customWidth="1"/>
    <col min="15118" max="15118" width="13" style="351" customWidth="1"/>
    <col min="15119" max="15119" width="11.5" style="351" customWidth="1"/>
    <col min="15120" max="15122" width="17.1640625" style="351" customWidth="1"/>
    <col min="15123" max="15124" width="13.5" style="351" customWidth="1"/>
    <col min="15125" max="15125" width="57.1640625" style="351" customWidth="1"/>
    <col min="15126" max="15126" width="0" style="351" hidden="1" customWidth="1"/>
    <col min="15127" max="15127" width="6.1640625" style="351" customWidth="1"/>
    <col min="15128" max="15128" width="8.83203125" style="351"/>
    <col min="15129" max="15136" width="11.5" style="351" customWidth="1"/>
    <col min="15137" max="15139" width="17.1640625" style="351" customWidth="1"/>
    <col min="15140" max="15140" width="11.1640625" style="351" customWidth="1"/>
    <col min="15141" max="15142" width="10.5" style="351" customWidth="1"/>
    <col min="15143" max="15364" width="8.83203125" style="351"/>
    <col min="15365" max="15365" width="3.1640625" style="351" customWidth="1"/>
    <col min="15366" max="15367" width="8.5" style="351" customWidth="1"/>
    <col min="15368" max="15368" width="49.5" style="351" customWidth="1"/>
    <col min="15369" max="15369" width="20" style="351" customWidth="1"/>
    <col min="15370" max="15370" width="15.5" style="351" customWidth="1"/>
    <col min="15371" max="15371" width="14" style="351" customWidth="1"/>
    <col min="15372" max="15372" width="12.1640625" style="351" customWidth="1"/>
    <col min="15373" max="15373" width="10.5" style="351" customWidth="1"/>
    <col min="15374" max="15374" width="13" style="351" customWidth="1"/>
    <col min="15375" max="15375" width="11.5" style="351" customWidth="1"/>
    <col min="15376" max="15378" width="17.1640625" style="351" customWidth="1"/>
    <col min="15379" max="15380" width="13.5" style="351" customWidth="1"/>
    <col min="15381" max="15381" width="57.1640625" style="351" customWidth="1"/>
    <col min="15382" max="15382" width="0" style="351" hidden="1" customWidth="1"/>
    <col min="15383" max="15383" width="6.1640625" style="351" customWidth="1"/>
    <col min="15384" max="15384" width="8.83203125" style="351"/>
    <col min="15385" max="15392" width="11.5" style="351" customWidth="1"/>
    <col min="15393" max="15395" width="17.1640625" style="351" customWidth="1"/>
    <col min="15396" max="15396" width="11.1640625" style="351" customWidth="1"/>
    <col min="15397" max="15398" width="10.5" style="351" customWidth="1"/>
    <col min="15399" max="15620" width="8.83203125" style="351"/>
    <col min="15621" max="15621" width="3.1640625" style="351" customWidth="1"/>
    <col min="15622" max="15623" width="8.5" style="351" customWidth="1"/>
    <col min="15624" max="15624" width="49.5" style="351" customWidth="1"/>
    <col min="15625" max="15625" width="20" style="351" customWidth="1"/>
    <col min="15626" max="15626" width="15.5" style="351" customWidth="1"/>
    <col min="15627" max="15627" width="14" style="351" customWidth="1"/>
    <col min="15628" max="15628" width="12.1640625" style="351" customWidth="1"/>
    <col min="15629" max="15629" width="10.5" style="351" customWidth="1"/>
    <col min="15630" max="15630" width="13" style="351" customWidth="1"/>
    <col min="15631" max="15631" width="11.5" style="351" customWidth="1"/>
    <col min="15632" max="15634" width="17.1640625" style="351" customWidth="1"/>
    <col min="15635" max="15636" width="13.5" style="351" customWidth="1"/>
    <col min="15637" max="15637" width="57.1640625" style="351" customWidth="1"/>
    <col min="15638" max="15638" width="0" style="351" hidden="1" customWidth="1"/>
    <col min="15639" max="15639" width="6.1640625" style="351" customWidth="1"/>
    <col min="15640" max="15640" width="8.83203125" style="351"/>
    <col min="15641" max="15648" width="11.5" style="351" customWidth="1"/>
    <col min="15649" max="15651" width="17.1640625" style="351" customWidth="1"/>
    <col min="15652" max="15652" width="11.1640625" style="351" customWidth="1"/>
    <col min="15653" max="15654" width="10.5" style="351" customWidth="1"/>
    <col min="15655" max="15876" width="8.83203125" style="351"/>
    <col min="15877" max="15877" width="3.1640625" style="351" customWidth="1"/>
    <col min="15878" max="15879" width="8.5" style="351" customWidth="1"/>
    <col min="15880" max="15880" width="49.5" style="351" customWidth="1"/>
    <col min="15881" max="15881" width="20" style="351" customWidth="1"/>
    <col min="15882" max="15882" width="15.5" style="351" customWidth="1"/>
    <col min="15883" max="15883" width="14" style="351" customWidth="1"/>
    <col min="15884" max="15884" width="12.1640625" style="351" customWidth="1"/>
    <col min="15885" max="15885" width="10.5" style="351" customWidth="1"/>
    <col min="15886" max="15886" width="13" style="351" customWidth="1"/>
    <col min="15887" max="15887" width="11.5" style="351" customWidth="1"/>
    <col min="15888" max="15890" width="17.1640625" style="351" customWidth="1"/>
    <col min="15891" max="15892" width="13.5" style="351" customWidth="1"/>
    <col min="15893" max="15893" width="57.1640625" style="351" customWidth="1"/>
    <col min="15894" max="15894" width="0" style="351" hidden="1" customWidth="1"/>
    <col min="15895" max="15895" width="6.1640625" style="351" customWidth="1"/>
    <col min="15896" max="15896" width="8.83203125" style="351"/>
    <col min="15897" max="15904" width="11.5" style="351" customWidth="1"/>
    <col min="15905" max="15907" width="17.1640625" style="351" customWidth="1"/>
    <col min="15908" max="15908" width="11.1640625" style="351" customWidth="1"/>
    <col min="15909" max="15910" width="10.5" style="351" customWidth="1"/>
    <col min="15911" max="16132" width="8.83203125" style="351"/>
    <col min="16133" max="16133" width="3.1640625" style="351" customWidth="1"/>
    <col min="16134" max="16135" width="8.5" style="351" customWidth="1"/>
    <col min="16136" max="16136" width="49.5" style="351" customWidth="1"/>
    <col min="16137" max="16137" width="20" style="351" customWidth="1"/>
    <col min="16138" max="16138" width="15.5" style="351" customWidth="1"/>
    <col min="16139" max="16139" width="14" style="351" customWidth="1"/>
    <col min="16140" max="16140" width="12.1640625" style="351" customWidth="1"/>
    <col min="16141" max="16141" width="10.5" style="351" customWidth="1"/>
    <col min="16142" max="16142" width="13" style="351" customWidth="1"/>
    <col min="16143" max="16143" width="11.5" style="351" customWidth="1"/>
    <col min="16144" max="16146" width="17.1640625" style="351" customWidth="1"/>
    <col min="16147" max="16148" width="13.5" style="351" customWidth="1"/>
    <col min="16149" max="16149" width="57.1640625" style="351" customWidth="1"/>
    <col min="16150" max="16150" width="0" style="351" hidden="1" customWidth="1"/>
    <col min="16151" max="16151" width="6.1640625" style="351" customWidth="1"/>
    <col min="16152" max="16152" width="8.83203125" style="351"/>
    <col min="16153" max="16160" width="11.5" style="351" customWidth="1"/>
    <col min="16161" max="16163" width="17.1640625" style="351" customWidth="1"/>
    <col min="16164" max="16164" width="11.1640625" style="351" customWidth="1"/>
    <col min="16165" max="16166" width="10.5" style="351" customWidth="1"/>
    <col min="16167" max="16384" width="8.83203125" style="351"/>
  </cols>
  <sheetData>
    <row r="1" spans="1:39" s="252" customFormat="1" ht="17" thickBot="1" x14ac:dyDescent="0.25">
      <c r="C1" s="252">
        <f>COUNTA(C4:C90)</f>
        <v>86</v>
      </c>
      <c r="I1" s="253"/>
      <c r="J1" s="254"/>
      <c r="K1" s="254"/>
      <c r="M1" s="255"/>
      <c r="N1" s="255"/>
      <c r="S1" s="256"/>
      <c r="T1" s="256"/>
      <c r="V1" s="257"/>
      <c r="Y1" s="258" t="s">
        <v>219</v>
      </c>
      <c r="Z1" s="259"/>
      <c r="AA1" s="259"/>
      <c r="AB1" s="259"/>
      <c r="AC1" s="259"/>
      <c r="AD1" s="259"/>
      <c r="AE1" s="259"/>
      <c r="AF1" s="260"/>
      <c r="AG1" s="253"/>
      <c r="AJ1" s="256"/>
      <c r="AK1" s="256"/>
      <c r="AL1" s="256"/>
    </row>
    <row r="2" spans="1:39" s="240" customFormat="1" ht="41.25" customHeight="1" x14ac:dyDescent="0.2">
      <c r="A2" s="261"/>
      <c r="B2" s="262"/>
      <c r="C2" s="262"/>
      <c r="D2" s="263"/>
      <c r="E2" s="264" t="s">
        <v>171</v>
      </c>
      <c r="F2" s="265"/>
      <c r="G2" s="265"/>
      <c r="H2" s="265"/>
      <c r="I2" s="266"/>
      <c r="J2" s="267"/>
      <c r="K2" s="268"/>
      <c r="L2" s="268"/>
      <c r="M2" s="268"/>
      <c r="N2" s="268"/>
      <c r="O2" s="269"/>
      <c r="P2" s="268"/>
      <c r="Q2" s="268"/>
      <c r="R2" s="268"/>
      <c r="S2" s="771" t="s">
        <v>122</v>
      </c>
      <c r="T2" s="772"/>
      <c r="U2" s="270"/>
      <c r="V2" s="271">
        <v>85</v>
      </c>
      <c r="W2" s="261"/>
      <c r="X2" s="261"/>
      <c r="Y2" s="773" t="s">
        <v>166</v>
      </c>
      <c r="Z2" s="774"/>
      <c r="AA2" s="773" t="s">
        <v>167</v>
      </c>
      <c r="AB2" s="774"/>
      <c r="AC2" s="773" t="s">
        <v>168</v>
      </c>
      <c r="AD2" s="774"/>
      <c r="AE2" s="773" t="s">
        <v>2</v>
      </c>
      <c r="AF2" s="775"/>
      <c r="AG2" s="272" t="s">
        <v>220</v>
      </c>
      <c r="AH2" s="273" t="s">
        <v>221</v>
      </c>
      <c r="AI2" s="274" t="s">
        <v>78</v>
      </c>
      <c r="AJ2" s="771" t="s">
        <v>122</v>
      </c>
      <c r="AK2" s="776"/>
      <c r="AL2" s="772"/>
      <c r="AM2" s="261"/>
    </row>
    <row r="3" spans="1:39" s="298" customFormat="1" ht="54.75" customHeight="1" x14ac:dyDescent="0.15">
      <c r="A3" s="275"/>
      <c r="B3" s="276" t="s">
        <v>359</v>
      </c>
      <c r="C3" s="276" t="s">
        <v>170</v>
      </c>
      <c r="D3" s="277" t="s">
        <v>222</v>
      </c>
      <c r="E3" s="278" t="s">
        <v>332</v>
      </c>
      <c r="F3" s="279" t="s">
        <v>223</v>
      </c>
      <c r="G3" s="280" t="s">
        <v>224</v>
      </c>
      <c r="H3" s="280" t="s">
        <v>225</v>
      </c>
      <c r="I3" s="281" t="s">
        <v>226</v>
      </c>
      <c r="J3" s="282" t="s">
        <v>360</v>
      </c>
      <c r="K3" s="283" t="s">
        <v>152</v>
      </c>
      <c r="L3" s="284" t="s">
        <v>29</v>
      </c>
      <c r="M3" s="285" t="s">
        <v>149</v>
      </c>
      <c r="N3" s="285" t="s">
        <v>227</v>
      </c>
      <c r="O3" s="286" t="s">
        <v>228</v>
      </c>
      <c r="P3" s="285" t="s">
        <v>361</v>
      </c>
      <c r="Q3" s="285" t="s">
        <v>362</v>
      </c>
      <c r="R3" s="285" t="s">
        <v>363</v>
      </c>
      <c r="S3" s="276" t="s">
        <v>229</v>
      </c>
      <c r="T3" s="287" t="s">
        <v>364</v>
      </c>
      <c r="U3" s="288" t="s">
        <v>7</v>
      </c>
      <c r="V3" s="289" t="s">
        <v>230</v>
      </c>
      <c r="W3" s="290"/>
      <c r="X3" s="290"/>
      <c r="Y3" s="291" t="s">
        <v>172</v>
      </c>
      <c r="Z3" s="284" t="s">
        <v>173</v>
      </c>
      <c r="AA3" s="291" t="s">
        <v>172</v>
      </c>
      <c r="AB3" s="284" t="s">
        <v>173</v>
      </c>
      <c r="AC3" s="291" t="s">
        <v>172</v>
      </c>
      <c r="AD3" s="284" t="s">
        <v>173</v>
      </c>
      <c r="AE3" s="291" t="s">
        <v>172</v>
      </c>
      <c r="AF3" s="292" t="s">
        <v>231</v>
      </c>
      <c r="AG3" s="293" t="s">
        <v>149</v>
      </c>
      <c r="AH3" s="294" t="s">
        <v>150</v>
      </c>
      <c r="AI3" s="295" t="s">
        <v>151</v>
      </c>
      <c r="AJ3" s="296" t="s">
        <v>232</v>
      </c>
      <c r="AK3" s="297" t="s">
        <v>233</v>
      </c>
      <c r="AL3" s="287" t="s">
        <v>234</v>
      </c>
      <c r="AM3" s="290"/>
    </row>
    <row r="4" spans="1:39" s="252" customFormat="1" x14ac:dyDescent="0.15">
      <c r="B4" s="299" t="s">
        <v>130</v>
      </c>
      <c r="C4" s="299" t="s">
        <v>186</v>
      </c>
      <c r="D4" s="300">
        <v>1.1000000000000001</v>
      </c>
      <c r="E4" s="301" t="s">
        <v>35</v>
      </c>
      <c r="F4" s="302" t="s">
        <v>235</v>
      </c>
      <c r="G4" s="303" t="s">
        <v>236</v>
      </c>
      <c r="H4" s="303" t="s">
        <v>237</v>
      </c>
      <c r="I4" s="304" t="s">
        <v>238</v>
      </c>
      <c r="J4" s="305">
        <v>38718</v>
      </c>
      <c r="K4" s="306">
        <v>25</v>
      </c>
      <c r="L4" s="307">
        <v>9</v>
      </c>
      <c r="M4" s="308">
        <v>433.56719626211799</v>
      </c>
      <c r="N4" s="308">
        <v>5.6985830834013249E-2</v>
      </c>
      <c r="O4" s="309">
        <v>0</v>
      </c>
      <c r="P4" s="310">
        <v>1.05</v>
      </c>
      <c r="Q4" s="310">
        <v>1.32</v>
      </c>
      <c r="R4" s="310">
        <v>-2.0666666666666667E-2</v>
      </c>
      <c r="S4" s="311">
        <v>9</v>
      </c>
      <c r="T4" s="312">
        <v>1995</v>
      </c>
      <c r="U4" s="313" t="s">
        <v>8</v>
      </c>
      <c r="V4" s="314" t="b">
        <v>1</v>
      </c>
      <c r="Y4" s="316" t="e">
        <v>#NAME?</v>
      </c>
      <c r="Z4" s="315">
        <v>0.5</v>
      </c>
      <c r="AA4" s="316" t="e">
        <v>#NAME?</v>
      </c>
      <c r="AB4" s="315">
        <v>0.8</v>
      </c>
      <c r="AC4" s="316" t="e">
        <v>#NAME?</v>
      </c>
      <c r="AD4" s="315">
        <v>0.85</v>
      </c>
      <c r="AE4" s="316" t="e">
        <v>#NAME?</v>
      </c>
      <c r="AF4" s="315">
        <v>0.80095833333333344</v>
      </c>
      <c r="AG4" s="317" t="e">
        <v>#NAME?</v>
      </c>
      <c r="AH4" s="318" t="e">
        <v>#NAME?</v>
      </c>
      <c r="AI4" s="319" t="e">
        <v>#NAME?</v>
      </c>
      <c r="AJ4" s="320" t="e">
        <v>#NAME?</v>
      </c>
      <c r="AK4" s="321" t="e">
        <v>#NAME?</v>
      </c>
      <c r="AL4" s="322" t="e">
        <v>#NAME?</v>
      </c>
    </row>
    <row r="5" spans="1:39" s="252" customFormat="1" x14ac:dyDescent="0.15">
      <c r="B5" s="299" t="s">
        <v>130</v>
      </c>
      <c r="C5" s="299" t="s">
        <v>187</v>
      </c>
      <c r="D5" s="300">
        <v>1.2</v>
      </c>
      <c r="E5" s="301" t="s">
        <v>36</v>
      </c>
      <c r="F5" s="302" t="s">
        <v>235</v>
      </c>
      <c r="G5" s="303" t="s">
        <v>236</v>
      </c>
      <c r="H5" s="303" t="s">
        <v>237</v>
      </c>
      <c r="I5" s="304" t="s">
        <v>238</v>
      </c>
      <c r="J5" s="305">
        <v>39083</v>
      </c>
      <c r="K5" s="306">
        <v>22</v>
      </c>
      <c r="L5" s="307">
        <v>9</v>
      </c>
      <c r="M5" s="308">
        <v>1555.5811102227919</v>
      </c>
      <c r="N5" s="308">
        <v>0.20468172502931473</v>
      </c>
      <c r="O5" s="309">
        <v>0</v>
      </c>
      <c r="P5" s="310">
        <v>1.05</v>
      </c>
      <c r="Q5" s="310">
        <v>1.32</v>
      </c>
      <c r="R5" s="310">
        <v>-2.0666666666666667E-2</v>
      </c>
      <c r="S5" s="311">
        <v>9</v>
      </c>
      <c r="T5" s="312">
        <v>1995</v>
      </c>
      <c r="U5" s="313"/>
      <c r="V5" s="314" t="b">
        <v>1</v>
      </c>
      <c r="Y5" s="316" t="e">
        <v>#NAME?</v>
      </c>
      <c r="Z5" s="315">
        <v>0.5</v>
      </c>
      <c r="AA5" s="316" t="e">
        <v>#NAME?</v>
      </c>
      <c r="AB5" s="315">
        <v>0.8</v>
      </c>
      <c r="AC5" s="316" t="e">
        <v>#NAME?</v>
      </c>
      <c r="AD5" s="315">
        <v>0.85</v>
      </c>
      <c r="AE5" s="316" t="e">
        <v>#NAME?</v>
      </c>
      <c r="AF5" s="315">
        <v>0.80066666666666675</v>
      </c>
      <c r="AG5" s="317" t="e">
        <v>#NAME?</v>
      </c>
      <c r="AH5" s="318" t="e">
        <v>#NAME?</v>
      </c>
      <c r="AI5" s="319" t="e">
        <v>#NAME?</v>
      </c>
      <c r="AJ5" s="320" t="e">
        <v>#NAME?</v>
      </c>
      <c r="AK5" s="321" t="e">
        <v>#NAME?</v>
      </c>
      <c r="AL5" s="322" t="e">
        <v>#NAME?</v>
      </c>
    </row>
    <row r="6" spans="1:39" s="252" customFormat="1" x14ac:dyDescent="0.15">
      <c r="B6" s="299" t="s">
        <v>130</v>
      </c>
      <c r="C6" s="299" t="s">
        <v>188</v>
      </c>
      <c r="D6" s="300">
        <v>1.3</v>
      </c>
      <c r="E6" s="301" t="s">
        <v>9</v>
      </c>
      <c r="F6" s="302" t="s">
        <v>235</v>
      </c>
      <c r="G6" s="303" t="s">
        <v>236</v>
      </c>
      <c r="H6" s="303" t="s">
        <v>237</v>
      </c>
      <c r="I6" s="304" t="s">
        <v>238</v>
      </c>
      <c r="J6" s="305">
        <v>39448</v>
      </c>
      <c r="K6" s="306">
        <v>26</v>
      </c>
      <c r="L6" s="307">
        <v>9</v>
      </c>
      <c r="M6" s="308">
        <v>297.41590628716722</v>
      </c>
      <c r="N6" s="308">
        <v>4.1435652578707502E-2</v>
      </c>
      <c r="O6" s="309">
        <v>0</v>
      </c>
      <c r="P6" s="310">
        <v>1.0249999999999999</v>
      </c>
      <c r="Q6" s="310">
        <v>1.1600000000000001</v>
      </c>
      <c r="R6" s="310">
        <v>-1.0333333333333333E-2</v>
      </c>
      <c r="S6" s="311">
        <v>9</v>
      </c>
      <c r="T6" s="312">
        <v>1995</v>
      </c>
      <c r="U6" s="313"/>
      <c r="V6" s="314" t="b">
        <v>1</v>
      </c>
      <c r="Y6" s="316" t="e">
        <v>#NAME?</v>
      </c>
      <c r="Z6" s="315">
        <v>0.9</v>
      </c>
      <c r="AA6" s="316" t="e">
        <v>#NAME?</v>
      </c>
      <c r="AB6" s="315">
        <v>0.75</v>
      </c>
      <c r="AC6" s="316" t="e">
        <v>#NAME?</v>
      </c>
      <c r="AD6" s="315">
        <v>0.85</v>
      </c>
      <c r="AE6" s="316" t="e">
        <v>#NAME?</v>
      </c>
      <c r="AF6" s="315">
        <v>0.79833333333333334</v>
      </c>
      <c r="AG6" s="317" t="e">
        <v>#NAME?</v>
      </c>
      <c r="AH6" s="318" t="e">
        <v>#NAME?</v>
      </c>
      <c r="AI6" s="319" t="e">
        <v>#NAME?</v>
      </c>
      <c r="AJ6" s="320" t="e">
        <v>#NAME?</v>
      </c>
      <c r="AK6" s="321" t="e">
        <v>#NAME?</v>
      </c>
      <c r="AL6" s="322" t="e">
        <v>#NAME?</v>
      </c>
    </row>
    <row r="7" spans="1:39" s="252" customFormat="1" x14ac:dyDescent="0.15">
      <c r="B7" s="299" t="s">
        <v>130</v>
      </c>
      <c r="C7" s="299" t="s">
        <v>189</v>
      </c>
      <c r="D7" s="300">
        <v>3.1</v>
      </c>
      <c r="E7" s="301" t="s">
        <v>10</v>
      </c>
      <c r="F7" s="302" t="s">
        <v>235</v>
      </c>
      <c r="G7" s="303" t="s">
        <v>236</v>
      </c>
      <c r="H7" s="303" t="s">
        <v>237</v>
      </c>
      <c r="I7" s="304" t="s">
        <v>238</v>
      </c>
      <c r="J7" s="305">
        <v>38718</v>
      </c>
      <c r="K7" s="306">
        <v>0</v>
      </c>
      <c r="L7" s="307">
        <v>10</v>
      </c>
      <c r="M7" s="308">
        <v>8350.9504227962461</v>
      </c>
      <c r="N7" s="308">
        <v>1.1003332734613638</v>
      </c>
      <c r="O7" s="309">
        <v>0</v>
      </c>
      <c r="P7" s="310">
        <v>1</v>
      </c>
      <c r="Q7" s="310">
        <v>1</v>
      </c>
      <c r="R7" s="310">
        <v>0</v>
      </c>
      <c r="S7" s="311">
        <v>18</v>
      </c>
      <c r="T7" s="312">
        <v>1995</v>
      </c>
      <c r="U7" s="313"/>
      <c r="V7" s="314" t="b">
        <v>1</v>
      </c>
      <c r="Y7" s="316" t="e">
        <v>#NAME?</v>
      </c>
      <c r="Z7" s="315">
        <v>0.1</v>
      </c>
      <c r="AA7" s="316" t="e">
        <v>#NAME?</v>
      </c>
      <c r="AB7" s="315">
        <v>0.9</v>
      </c>
      <c r="AC7" s="316" t="e">
        <v>#NAME?</v>
      </c>
      <c r="AD7" s="315">
        <v>0.75</v>
      </c>
      <c r="AE7" s="316" t="e">
        <v>#NAME?</v>
      </c>
      <c r="AF7" s="315">
        <v>0.8086458333333334</v>
      </c>
      <c r="AG7" s="317" t="e">
        <v>#NAME?</v>
      </c>
      <c r="AH7" s="318" t="e">
        <v>#NAME?</v>
      </c>
      <c r="AI7" s="319" t="e">
        <v>#NAME?</v>
      </c>
      <c r="AJ7" s="320" t="e">
        <v>#NAME?</v>
      </c>
      <c r="AK7" s="321" t="e">
        <v>#NAME?</v>
      </c>
      <c r="AL7" s="322" t="e">
        <v>#NAME?</v>
      </c>
    </row>
    <row r="8" spans="1:39" s="252" customFormat="1" x14ac:dyDescent="0.15">
      <c r="B8" s="299" t="s">
        <v>130</v>
      </c>
      <c r="C8" s="299" t="s">
        <v>190</v>
      </c>
      <c r="D8" s="300">
        <v>4</v>
      </c>
      <c r="E8" s="301" t="s">
        <v>11</v>
      </c>
      <c r="F8" s="302" t="s">
        <v>235</v>
      </c>
      <c r="G8" s="303" t="s">
        <v>239</v>
      </c>
      <c r="H8" s="303" t="s">
        <v>237</v>
      </c>
      <c r="I8" s="304" t="s">
        <v>238</v>
      </c>
      <c r="J8" s="305">
        <v>38718</v>
      </c>
      <c r="K8" s="306">
        <v>340</v>
      </c>
      <c r="L8" s="307">
        <v>10</v>
      </c>
      <c r="M8" s="308">
        <v>307.69999999999982</v>
      </c>
      <c r="N8" s="308">
        <v>4.0890365448504953E-2</v>
      </c>
      <c r="O8" s="309">
        <v>0</v>
      </c>
      <c r="P8" s="310">
        <v>1.0249999999999999</v>
      </c>
      <c r="Q8" s="310">
        <v>1.1600000000000001</v>
      </c>
      <c r="R8" s="310">
        <v>-1.0333333333333333E-2</v>
      </c>
      <c r="S8" s="311">
        <v>6</v>
      </c>
      <c r="T8" s="312">
        <v>1998</v>
      </c>
      <c r="U8" s="313"/>
      <c r="V8" s="314" t="b">
        <v>1</v>
      </c>
      <c r="Y8" s="316" t="e">
        <v>#NAME?</v>
      </c>
      <c r="Z8" s="315">
        <v>0.9</v>
      </c>
      <c r="AA8" s="316" t="e">
        <v>#NAME?</v>
      </c>
      <c r="AB8" s="315">
        <v>0.6</v>
      </c>
      <c r="AC8" s="316" t="e">
        <v>#NAME?</v>
      </c>
      <c r="AD8" s="315">
        <v>0.55000000000000004</v>
      </c>
      <c r="AE8" s="316" t="e">
        <v>#NAME?</v>
      </c>
      <c r="AF8" s="315">
        <v>0.62510416666666679</v>
      </c>
      <c r="AG8" s="317" t="e">
        <v>#NAME?</v>
      </c>
      <c r="AH8" s="318" t="e">
        <v>#NAME?</v>
      </c>
      <c r="AI8" s="319" t="e">
        <v>#NAME?</v>
      </c>
      <c r="AJ8" s="320" t="e">
        <v>#NAME?</v>
      </c>
      <c r="AK8" s="321" t="e">
        <v>#NAME?</v>
      </c>
      <c r="AL8" s="322" t="e">
        <v>#NAME?</v>
      </c>
    </row>
    <row r="9" spans="1:39" s="252" customFormat="1" x14ac:dyDescent="0.15">
      <c r="B9" s="299" t="s">
        <v>130</v>
      </c>
      <c r="C9" s="299" t="s">
        <v>191</v>
      </c>
      <c r="D9" s="300">
        <v>5.0999999999999996</v>
      </c>
      <c r="E9" s="301" t="s">
        <v>12</v>
      </c>
      <c r="F9" s="302" t="s">
        <v>235</v>
      </c>
      <c r="G9" s="303" t="s">
        <v>240</v>
      </c>
      <c r="H9" s="303" t="s">
        <v>241</v>
      </c>
      <c r="I9" s="304" t="s">
        <v>238</v>
      </c>
      <c r="J9" s="305">
        <v>38991</v>
      </c>
      <c r="K9" s="306">
        <v>14</v>
      </c>
      <c r="L9" s="307">
        <v>15</v>
      </c>
      <c r="M9" s="308">
        <v>3741.8553191489409</v>
      </c>
      <c r="N9" s="308">
        <v>1.93591923385385</v>
      </c>
      <c r="O9" s="309">
        <v>0</v>
      </c>
      <c r="P9" s="310">
        <v>1</v>
      </c>
      <c r="Q9" s="310">
        <v>1</v>
      </c>
      <c r="R9" s="310">
        <v>0</v>
      </c>
      <c r="S9" s="311">
        <v>6</v>
      </c>
      <c r="T9" s="312">
        <v>1990</v>
      </c>
      <c r="U9" s="313"/>
      <c r="V9" s="314" t="b">
        <v>1</v>
      </c>
      <c r="Y9" s="316" t="e">
        <v>#NAME?</v>
      </c>
      <c r="Z9" s="315">
        <v>0.1</v>
      </c>
      <c r="AA9" s="316" t="e">
        <v>#NAME?</v>
      </c>
      <c r="AB9" s="315">
        <v>0.75</v>
      </c>
      <c r="AC9" s="316" t="e">
        <v>#NAME?</v>
      </c>
      <c r="AD9" s="315">
        <v>0.85</v>
      </c>
      <c r="AE9" s="316" t="e">
        <v>#NAME?</v>
      </c>
      <c r="AF9" s="315">
        <v>0.76583333333333337</v>
      </c>
      <c r="AG9" s="317" t="e">
        <v>#NAME?</v>
      </c>
      <c r="AH9" s="318" t="e">
        <v>#NAME?</v>
      </c>
      <c r="AI9" s="319" t="e">
        <v>#NAME?</v>
      </c>
      <c r="AJ9" s="320" t="e">
        <v>#NAME?</v>
      </c>
      <c r="AK9" s="321" t="e">
        <v>#NAME?</v>
      </c>
      <c r="AL9" s="322" t="e">
        <v>#NAME?</v>
      </c>
    </row>
    <row r="10" spans="1:39" s="252" customFormat="1" x14ac:dyDescent="0.15">
      <c r="B10" s="299" t="s">
        <v>130</v>
      </c>
      <c r="C10" s="299" t="s">
        <v>192</v>
      </c>
      <c r="D10" s="300">
        <v>5.2</v>
      </c>
      <c r="E10" s="301" t="s">
        <v>23</v>
      </c>
      <c r="F10" s="302" t="s">
        <v>235</v>
      </c>
      <c r="G10" s="303" t="s">
        <v>240</v>
      </c>
      <c r="H10" s="303" t="s">
        <v>241</v>
      </c>
      <c r="I10" s="304" t="s">
        <v>238</v>
      </c>
      <c r="J10" s="305">
        <v>40179</v>
      </c>
      <c r="K10" s="306">
        <v>0</v>
      </c>
      <c r="L10" s="307">
        <v>15</v>
      </c>
      <c r="M10" s="308">
        <v>2791.54</v>
      </c>
      <c r="N10" s="308">
        <v>1.44</v>
      </c>
      <c r="O10" s="309">
        <v>0</v>
      </c>
      <c r="P10" s="310">
        <v>1</v>
      </c>
      <c r="Q10" s="310">
        <v>1</v>
      </c>
      <c r="R10" s="310">
        <v>0</v>
      </c>
      <c r="S10" s="311">
        <v>9</v>
      </c>
      <c r="T10" s="312">
        <v>1990</v>
      </c>
      <c r="U10" s="313"/>
      <c r="V10" s="314" t="b">
        <v>1</v>
      </c>
      <c r="Y10" s="316" t="e">
        <v>#NAME?</v>
      </c>
      <c r="Z10" s="315">
        <v>0.1</v>
      </c>
      <c r="AA10" s="316" t="e">
        <v>#NAME?</v>
      </c>
      <c r="AB10" s="315">
        <v>0.75</v>
      </c>
      <c r="AC10" s="316" t="e">
        <v>#NAME?</v>
      </c>
      <c r="AD10" s="315">
        <v>0.85</v>
      </c>
      <c r="AE10" s="316" t="e">
        <v>#NAME?</v>
      </c>
      <c r="AF10" s="315">
        <v>0.74937500000000001</v>
      </c>
      <c r="AG10" s="317" t="e">
        <v>#NAME?</v>
      </c>
      <c r="AH10" s="318" t="e">
        <v>#NAME?</v>
      </c>
      <c r="AI10" s="319" t="e">
        <v>#NAME?</v>
      </c>
      <c r="AJ10" s="320" t="e">
        <v>#NAME?</v>
      </c>
      <c r="AK10" s="321" t="e">
        <v>#NAME?</v>
      </c>
      <c r="AL10" s="322" t="e">
        <v>#NAME?</v>
      </c>
    </row>
    <row r="11" spans="1:39" s="252" customFormat="1" x14ac:dyDescent="0.15">
      <c r="B11" s="299" t="s">
        <v>130</v>
      </c>
      <c r="C11" s="299" t="s">
        <v>193</v>
      </c>
      <c r="D11" s="300">
        <v>12.1</v>
      </c>
      <c r="E11" s="301" t="s">
        <v>37</v>
      </c>
      <c r="F11" s="302" t="s">
        <v>85</v>
      </c>
      <c r="G11" s="303" t="s">
        <v>242</v>
      </c>
      <c r="H11" s="303" t="s">
        <v>243</v>
      </c>
      <c r="I11" s="304" t="s">
        <v>238</v>
      </c>
      <c r="J11" s="305">
        <v>38718</v>
      </c>
      <c r="K11" s="306">
        <v>3480</v>
      </c>
      <c r="L11" s="307">
        <v>10</v>
      </c>
      <c r="M11" s="308">
        <v>241.7199999999998</v>
      </c>
      <c r="N11" s="308">
        <v>4.6301295774647852E-2</v>
      </c>
      <c r="O11" s="309">
        <v>0</v>
      </c>
      <c r="P11" s="310">
        <v>1</v>
      </c>
      <c r="Q11" s="310">
        <v>1</v>
      </c>
      <c r="R11" s="310">
        <v>0</v>
      </c>
      <c r="S11" s="311">
        <v>18</v>
      </c>
      <c r="T11" s="312">
        <v>1965</v>
      </c>
      <c r="U11" s="313" t="s">
        <v>13</v>
      </c>
      <c r="V11" s="314" t="b">
        <v>1</v>
      </c>
      <c r="Y11" s="316" t="e">
        <v>#NAME?</v>
      </c>
      <c r="Z11" s="315">
        <v>0.75</v>
      </c>
      <c r="AA11" s="316" t="e">
        <v>#NAME?</v>
      </c>
      <c r="AB11" s="315">
        <v>0.8</v>
      </c>
      <c r="AC11" s="316" t="e">
        <v>#NAME?</v>
      </c>
      <c r="AD11" s="315">
        <v>0.8</v>
      </c>
      <c r="AE11" s="316" t="e">
        <v>#NAME?</v>
      </c>
      <c r="AF11" s="315">
        <v>0.79604166666666687</v>
      </c>
      <c r="AG11" s="317" t="e">
        <v>#NAME?</v>
      </c>
      <c r="AH11" s="318" t="e">
        <v>#NAME?</v>
      </c>
      <c r="AI11" s="319" t="e">
        <v>#NAME?</v>
      </c>
      <c r="AJ11" s="320" t="e">
        <v>#NAME?</v>
      </c>
      <c r="AK11" s="321" t="e">
        <v>#NAME?</v>
      </c>
      <c r="AL11" s="322" t="e">
        <v>#NAME?</v>
      </c>
    </row>
    <row r="12" spans="1:39" s="252" customFormat="1" x14ac:dyDescent="0.15">
      <c r="B12" s="299" t="s">
        <v>365</v>
      </c>
      <c r="C12" s="299" t="s">
        <v>194</v>
      </c>
      <c r="D12" s="300">
        <v>12.2</v>
      </c>
      <c r="E12" s="301" t="s">
        <v>38</v>
      </c>
      <c r="F12" s="302" t="s">
        <v>85</v>
      </c>
      <c r="G12" s="303" t="s">
        <v>242</v>
      </c>
      <c r="H12" s="303" t="s">
        <v>243</v>
      </c>
      <c r="I12" s="304" t="s">
        <v>238</v>
      </c>
      <c r="J12" s="305">
        <v>39448</v>
      </c>
      <c r="K12" s="306">
        <v>771</v>
      </c>
      <c r="L12" s="307">
        <v>10</v>
      </c>
      <c r="M12" s="308">
        <v>2065</v>
      </c>
      <c r="N12" s="308">
        <v>0.15</v>
      </c>
      <c r="O12" s="309">
        <v>0</v>
      </c>
      <c r="P12" s="310">
        <v>1</v>
      </c>
      <c r="Q12" s="310">
        <v>1</v>
      </c>
      <c r="R12" s="310">
        <v>0</v>
      </c>
      <c r="S12" s="311">
        <v>24</v>
      </c>
      <c r="T12" s="312">
        <v>1975</v>
      </c>
      <c r="U12" s="313"/>
      <c r="V12" s="314" t="b">
        <v>1</v>
      </c>
      <c r="Y12" s="316" t="e">
        <v>#NAME?</v>
      </c>
      <c r="Z12" s="315">
        <v>0.75</v>
      </c>
      <c r="AA12" s="316" t="e">
        <v>#NAME?</v>
      </c>
      <c r="AB12" s="315">
        <v>0.8</v>
      </c>
      <c r="AC12" s="316" t="e">
        <v>#NAME?</v>
      </c>
      <c r="AD12" s="315">
        <v>0.8</v>
      </c>
      <c r="AE12" s="316" t="e">
        <v>#NAME?</v>
      </c>
      <c r="AF12" s="315">
        <v>0.78979166666666667</v>
      </c>
      <c r="AG12" s="317" t="e">
        <v>#NAME?</v>
      </c>
      <c r="AH12" s="318" t="e">
        <v>#NAME?</v>
      </c>
      <c r="AI12" s="319" t="e">
        <v>#NAME?</v>
      </c>
      <c r="AJ12" s="320" t="e">
        <v>#NAME?</v>
      </c>
      <c r="AK12" s="321" t="e">
        <v>#NAME?</v>
      </c>
      <c r="AL12" s="322" t="e">
        <v>#NAME?</v>
      </c>
    </row>
    <row r="13" spans="1:39" s="252" customFormat="1" x14ac:dyDescent="0.15">
      <c r="B13" s="299" t="s">
        <v>130</v>
      </c>
      <c r="C13" s="299" t="s">
        <v>195</v>
      </c>
      <c r="D13" s="300">
        <v>13</v>
      </c>
      <c r="E13" s="301" t="s">
        <v>14</v>
      </c>
      <c r="F13" s="302" t="s">
        <v>85</v>
      </c>
      <c r="G13" s="303" t="s">
        <v>242</v>
      </c>
      <c r="H13" s="303" t="s">
        <v>244</v>
      </c>
      <c r="I13" s="304" t="s">
        <v>238</v>
      </c>
      <c r="J13" s="305">
        <v>38718</v>
      </c>
      <c r="K13" s="306">
        <v>0</v>
      </c>
      <c r="L13" s="307">
        <v>10</v>
      </c>
      <c r="M13" s="308">
        <v>375.80000000000018</v>
      </c>
      <c r="N13" s="308">
        <v>7.0827050997782734E-2</v>
      </c>
      <c r="O13" s="309">
        <v>0</v>
      </c>
      <c r="P13" s="310">
        <v>1</v>
      </c>
      <c r="Q13" s="310">
        <v>1</v>
      </c>
      <c r="R13" s="310">
        <v>0</v>
      </c>
      <c r="S13" s="311">
        <v>12</v>
      </c>
      <c r="T13" s="312">
        <v>2000</v>
      </c>
      <c r="U13" s="313"/>
      <c r="V13" s="314" t="b">
        <v>1</v>
      </c>
      <c r="Y13" s="316" t="e">
        <v>#NAME?</v>
      </c>
      <c r="Z13" s="315">
        <v>0.9</v>
      </c>
      <c r="AA13" s="316" t="e">
        <v>#NAME?</v>
      </c>
      <c r="AB13" s="315">
        <v>0.9</v>
      </c>
      <c r="AC13" s="316" t="e">
        <v>#NAME?</v>
      </c>
      <c r="AD13" s="315">
        <v>0.7</v>
      </c>
      <c r="AE13" s="316" t="e">
        <v>#NAME?</v>
      </c>
      <c r="AF13" s="315">
        <v>0.82750000000000012</v>
      </c>
      <c r="AG13" s="317" t="e">
        <v>#NAME?</v>
      </c>
      <c r="AH13" s="318" t="e">
        <v>#NAME?</v>
      </c>
      <c r="AI13" s="319" t="e">
        <v>#NAME?</v>
      </c>
      <c r="AJ13" s="320" t="e">
        <v>#NAME?</v>
      </c>
      <c r="AK13" s="321" t="e">
        <v>#NAME?</v>
      </c>
      <c r="AL13" s="322" t="e">
        <v>#NAME?</v>
      </c>
    </row>
    <row r="14" spans="1:39" s="252" customFormat="1" x14ac:dyDescent="0.15">
      <c r="B14" s="299" t="s">
        <v>130</v>
      </c>
      <c r="C14" s="299" t="s">
        <v>196</v>
      </c>
      <c r="D14" s="300">
        <v>15.1</v>
      </c>
      <c r="E14" s="301" t="s">
        <v>15</v>
      </c>
      <c r="F14" s="302" t="s">
        <v>85</v>
      </c>
      <c r="G14" s="303" t="s">
        <v>242</v>
      </c>
      <c r="H14" s="303" t="s">
        <v>245</v>
      </c>
      <c r="I14" s="304" t="s">
        <v>238</v>
      </c>
      <c r="J14" s="305">
        <v>38718</v>
      </c>
      <c r="K14" s="306">
        <v>0</v>
      </c>
      <c r="L14" s="307">
        <v>1</v>
      </c>
      <c r="M14" s="308">
        <v>0</v>
      </c>
      <c r="N14" s="308">
        <v>0</v>
      </c>
      <c r="O14" s="309">
        <v>0</v>
      </c>
      <c r="P14" s="310">
        <v>1.07</v>
      </c>
      <c r="Q14" s="310">
        <v>1.2733333333333334</v>
      </c>
      <c r="R14" s="310">
        <v>-1.235E-2</v>
      </c>
      <c r="S14" s="311">
        <v>18</v>
      </c>
      <c r="T14" s="312">
        <v>1970</v>
      </c>
      <c r="U14" s="313"/>
      <c r="V14" s="314" t="b">
        <v>1</v>
      </c>
      <c r="Y14" s="316" t="e">
        <v>#NAME?</v>
      </c>
      <c r="Z14" s="315">
        <v>0.9</v>
      </c>
      <c r="AA14" s="316" t="e">
        <v>#NAME?</v>
      </c>
      <c r="AB14" s="315">
        <v>0.75</v>
      </c>
      <c r="AC14" s="316" t="e">
        <v>#NAME?</v>
      </c>
      <c r="AD14" s="315">
        <v>0.6</v>
      </c>
      <c r="AE14" s="316" t="e">
        <v>#NAME?</v>
      </c>
      <c r="AF14" s="315">
        <v>0.73499999999999999</v>
      </c>
      <c r="AG14" s="317" t="e">
        <v>#NAME?</v>
      </c>
      <c r="AH14" s="318" t="e">
        <v>#NAME?</v>
      </c>
      <c r="AI14" s="319" t="e">
        <v>#NAME?</v>
      </c>
      <c r="AJ14" s="320" t="e">
        <v>#NAME?</v>
      </c>
      <c r="AK14" s="321" t="e">
        <v>#NAME?</v>
      </c>
      <c r="AL14" s="322" t="e">
        <v>#NAME?</v>
      </c>
    </row>
    <row r="15" spans="1:39" s="252" customFormat="1" x14ac:dyDescent="0.15">
      <c r="B15" s="299" t="s">
        <v>365</v>
      </c>
      <c r="C15" s="299" t="s">
        <v>366</v>
      </c>
      <c r="D15" s="300">
        <v>15.1</v>
      </c>
      <c r="E15" s="301" t="s">
        <v>16</v>
      </c>
      <c r="F15" s="302" t="s">
        <v>85</v>
      </c>
      <c r="G15" s="303" t="s">
        <v>242</v>
      </c>
      <c r="H15" s="303" t="s">
        <v>245</v>
      </c>
      <c r="I15" s="304" t="s">
        <v>238</v>
      </c>
      <c r="J15" s="305">
        <v>39448</v>
      </c>
      <c r="K15" s="306">
        <v>0</v>
      </c>
      <c r="L15" s="307">
        <v>1</v>
      </c>
      <c r="M15" s="308">
        <v>2.61</v>
      </c>
      <c r="N15" s="323">
        <v>3.6000000000000002E-4</v>
      </c>
      <c r="O15" s="309">
        <v>0</v>
      </c>
      <c r="P15" s="323">
        <v>1.07</v>
      </c>
      <c r="Q15" s="323">
        <v>1.2733333333333334</v>
      </c>
      <c r="R15" s="323">
        <v>-1.235E-2</v>
      </c>
      <c r="S15" s="311">
        <v>18</v>
      </c>
      <c r="T15" s="312">
        <v>1970</v>
      </c>
      <c r="U15" s="313"/>
      <c r="V15" s="314" t="b">
        <v>1</v>
      </c>
      <c r="Y15" s="316" t="e">
        <v>#NAME?</v>
      </c>
      <c r="Z15" s="315">
        <v>0.9</v>
      </c>
      <c r="AA15" s="316" t="e">
        <v>#NAME?</v>
      </c>
      <c r="AB15" s="315">
        <v>0.75</v>
      </c>
      <c r="AC15" s="316" t="e">
        <v>#NAME?</v>
      </c>
      <c r="AD15" s="315">
        <v>0.6</v>
      </c>
      <c r="AE15" s="316" t="e">
        <v>#NAME?</v>
      </c>
      <c r="AF15" s="315">
        <v>0.73499999999999999</v>
      </c>
      <c r="AG15" s="317" t="e">
        <v>#NAME?</v>
      </c>
      <c r="AH15" s="318" t="e">
        <v>#NAME?</v>
      </c>
      <c r="AI15" s="319" t="e">
        <v>#NAME?</v>
      </c>
      <c r="AJ15" s="320" t="e">
        <v>#NAME?</v>
      </c>
      <c r="AK15" s="321" t="e">
        <v>#NAME?</v>
      </c>
      <c r="AL15" s="322" t="e">
        <v>#NAME?</v>
      </c>
    </row>
    <row r="16" spans="1:39" s="252" customFormat="1" x14ac:dyDescent="0.15">
      <c r="B16" s="299" t="s">
        <v>365</v>
      </c>
      <c r="C16" s="299" t="s">
        <v>367</v>
      </c>
      <c r="D16" s="300">
        <v>15.1</v>
      </c>
      <c r="E16" s="301" t="s">
        <v>16</v>
      </c>
      <c r="F16" s="302" t="s">
        <v>85</v>
      </c>
      <c r="G16" s="303" t="s">
        <v>242</v>
      </c>
      <c r="H16" s="303" t="s">
        <v>245</v>
      </c>
      <c r="I16" s="304" t="s">
        <v>238</v>
      </c>
      <c r="J16" s="305">
        <v>39448</v>
      </c>
      <c r="K16" s="306">
        <v>0</v>
      </c>
      <c r="L16" s="307">
        <v>1</v>
      </c>
      <c r="M16" s="308">
        <v>2.3441319249913701</v>
      </c>
      <c r="N16" s="323">
        <v>3.2405996198196698E-4</v>
      </c>
      <c r="O16" s="309">
        <v>0</v>
      </c>
      <c r="P16" s="323">
        <v>1.07</v>
      </c>
      <c r="Q16" s="323">
        <v>1.2733333333333334</v>
      </c>
      <c r="R16" s="323">
        <v>-1.235E-2</v>
      </c>
      <c r="S16" s="311">
        <v>18</v>
      </c>
      <c r="T16" s="312">
        <v>1970</v>
      </c>
      <c r="U16" s="313"/>
      <c r="V16" s="314" t="b">
        <v>1</v>
      </c>
      <c r="Y16" s="316" t="e">
        <v>#NAME?</v>
      </c>
      <c r="Z16" s="315">
        <v>0.9</v>
      </c>
      <c r="AA16" s="316" t="e">
        <v>#NAME?</v>
      </c>
      <c r="AB16" s="315">
        <v>0.75</v>
      </c>
      <c r="AC16" s="316" t="e">
        <v>#NAME?</v>
      </c>
      <c r="AD16" s="315">
        <v>0.6</v>
      </c>
      <c r="AE16" s="316" t="e">
        <v>#NAME?</v>
      </c>
      <c r="AF16" s="315">
        <v>0.73499999999999999</v>
      </c>
      <c r="AG16" s="317" t="e">
        <v>#NAME?</v>
      </c>
      <c r="AH16" s="318" t="e">
        <v>#NAME?</v>
      </c>
      <c r="AI16" s="319" t="e">
        <v>#NAME?</v>
      </c>
      <c r="AJ16" s="320" t="e">
        <v>#NAME?</v>
      </c>
      <c r="AK16" s="321" t="e">
        <v>#NAME?</v>
      </c>
      <c r="AL16" s="322" t="e">
        <v>#NAME?</v>
      </c>
    </row>
    <row r="17" spans="2:38" s="252" customFormat="1" x14ac:dyDescent="0.15">
      <c r="B17" s="299" t="s">
        <v>365</v>
      </c>
      <c r="C17" s="299" t="s">
        <v>368</v>
      </c>
      <c r="D17" s="300">
        <v>15.1</v>
      </c>
      <c r="E17" s="301" t="s">
        <v>16</v>
      </c>
      <c r="F17" s="302" t="s">
        <v>85</v>
      </c>
      <c r="G17" s="303" t="s">
        <v>242</v>
      </c>
      <c r="H17" s="303" t="s">
        <v>245</v>
      </c>
      <c r="I17" s="304" t="s">
        <v>238</v>
      </c>
      <c r="J17" s="305">
        <v>39448</v>
      </c>
      <c r="K17" s="306">
        <v>0</v>
      </c>
      <c r="L17" s="307">
        <v>1</v>
      </c>
      <c r="M17" s="308">
        <v>1.6338485592446901</v>
      </c>
      <c r="N17" s="323">
        <v>2.2586821857096401E-4</v>
      </c>
      <c r="O17" s="309">
        <v>0</v>
      </c>
      <c r="P17" s="323">
        <v>1.07</v>
      </c>
      <c r="Q17" s="323">
        <v>1.2733333333333334</v>
      </c>
      <c r="R17" s="323">
        <v>-1.235E-2</v>
      </c>
      <c r="S17" s="311">
        <v>18</v>
      </c>
      <c r="T17" s="312">
        <v>1970</v>
      </c>
      <c r="U17" s="313"/>
      <c r="V17" s="314" t="b">
        <v>1</v>
      </c>
      <c r="Y17" s="316" t="e">
        <v>#NAME?</v>
      </c>
      <c r="Z17" s="315">
        <v>0.9</v>
      </c>
      <c r="AA17" s="316" t="e">
        <v>#NAME?</v>
      </c>
      <c r="AB17" s="315">
        <v>0.75</v>
      </c>
      <c r="AC17" s="316" t="e">
        <v>#NAME?</v>
      </c>
      <c r="AD17" s="315">
        <v>0.6</v>
      </c>
      <c r="AE17" s="316" t="e">
        <v>#NAME?</v>
      </c>
      <c r="AF17" s="315">
        <v>0.73499999999999999</v>
      </c>
      <c r="AG17" s="317" t="e">
        <v>#NAME?</v>
      </c>
      <c r="AH17" s="318" t="e">
        <v>#NAME?</v>
      </c>
      <c r="AI17" s="319" t="e">
        <v>#NAME?</v>
      </c>
      <c r="AJ17" s="320" t="e">
        <v>#NAME?</v>
      </c>
      <c r="AK17" s="321" t="e">
        <v>#NAME?</v>
      </c>
      <c r="AL17" s="322" t="e">
        <v>#NAME?</v>
      </c>
    </row>
    <row r="18" spans="2:38" s="252" customFormat="1" x14ac:dyDescent="0.15">
      <c r="B18" s="299" t="s">
        <v>130</v>
      </c>
      <c r="C18" s="299" t="s">
        <v>197</v>
      </c>
      <c r="D18" s="300">
        <v>17.100000000000001</v>
      </c>
      <c r="E18" s="301" t="s">
        <v>198</v>
      </c>
      <c r="F18" s="302" t="s">
        <v>235</v>
      </c>
      <c r="G18" s="303" t="s">
        <v>246</v>
      </c>
      <c r="H18" s="303" t="s">
        <v>245</v>
      </c>
      <c r="I18" s="304" t="s">
        <v>238</v>
      </c>
      <c r="J18" s="305">
        <v>38718</v>
      </c>
      <c r="K18" s="306">
        <v>44565</v>
      </c>
      <c r="L18" s="307">
        <v>13</v>
      </c>
      <c r="M18" s="308">
        <v>306.60000000000014</v>
      </c>
      <c r="N18" s="308">
        <v>5.4559783069231448E-2</v>
      </c>
      <c r="O18" s="309">
        <v>0</v>
      </c>
      <c r="P18" s="310">
        <v>1.1000000000000001</v>
      </c>
      <c r="Q18" s="310">
        <v>1.32</v>
      </c>
      <c r="R18" s="310">
        <v>-4.1000000000000003E-3</v>
      </c>
      <c r="S18" s="311">
        <v>6</v>
      </c>
      <c r="T18" s="312">
        <v>1992</v>
      </c>
      <c r="U18" s="313"/>
      <c r="V18" s="314" t="b">
        <v>1</v>
      </c>
      <c r="Y18" s="316" t="e">
        <v>#NAME?</v>
      </c>
      <c r="Z18" s="315">
        <v>0.9</v>
      </c>
      <c r="AA18" s="316" t="e">
        <v>#NAME?</v>
      </c>
      <c r="AB18" s="315">
        <v>0.75</v>
      </c>
      <c r="AC18" s="316" t="e">
        <v>#NAME?</v>
      </c>
      <c r="AD18" s="315">
        <v>0.6</v>
      </c>
      <c r="AE18" s="316" t="e">
        <v>#NAME?</v>
      </c>
      <c r="AF18" s="315">
        <v>0.74497499999999994</v>
      </c>
      <c r="AG18" s="317" t="e">
        <v>#NAME?</v>
      </c>
      <c r="AH18" s="318" t="e">
        <v>#NAME?</v>
      </c>
      <c r="AI18" s="319" t="e">
        <v>#NAME?</v>
      </c>
      <c r="AJ18" s="320" t="e">
        <v>#NAME?</v>
      </c>
      <c r="AK18" s="321" t="e">
        <v>#NAME?</v>
      </c>
      <c r="AL18" s="322" t="e">
        <v>#NAME?</v>
      </c>
    </row>
    <row r="19" spans="2:38" x14ac:dyDescent="0.15">
      <c r="B19" s="299" t="s">
        <v>130</v>
      </c>
      <c r="C19" s="299" t="s">
        <v>199</v>
      </c>
      <c r="D19" s="300">
        <v>17.100000000000001</v>
      </c>
      <c r="E19" s="301" t="s">
        <v>200</v>
      </c>
      <c r="F19" s="302" t="s">
        <v>235</v>
      </c>
      <c r="G19" s="303" t="s">
        <v>246</v>
      </c>
      <c r="H19" s="303" t="s">
        <v>245</v>
      </c>
      <c r="I19" s="304" t="s">
        <v>238</v>
      </c>
      <c r="J19" s="305">
        <v>39448</v>
      </c>
      <c r="K19" s="306">
        <v>44565</v>
      </c>
      <c r="L19" s="307">
        <v>13</v>
      </c>
      <c r="M19" s="308">
        <v>84.204651162790682</v>
      </c>
      <c r="N19" s="308">
        <v>1.5027291592128797E-2</v>
      </c>
      <c r="O19" s="309">
        <v>0</v>
      </c>
      <c r="P19" s="310">
        <v>1.1000000000000001</v>
      </c>
      <c r="Q19" s="310">
        <v>1.32</v>
      </c>
      <c r="R19" s="310">
        <v>-4.1000000000000003E-3</v>
      </c>
      <c r="S19" s="311">
        <v>6</v>
      </c>
      <c r="T19" s="312">
        <v>1992</v>
      </c>
      <c r="U19" s="313"/>
      <c r="V19" s="314" t="b">
        <v>1</v>
      </c>
      <c r="Y19" s="316" t="e">
        <v>#NAME?</v>
      </c>
      <c r="Z19" s="315">
        <v>0.9</v>
      </c>
      <c r="AA19" s="316" t="e">
        <v>#NAME?</v>
      </c>
      <c r="AB19" s="315">
        <v>0.75</v>
      </c>
      <c r="AC19" s="316" t="e">
        <v>#NAME?</v>
      </c>
      <c r="AD19" s="315">
        <v>0.6</v>
      </c>
      <c r="AE19" s="316" t="e">
        <v>#NAME?</v>
      </c>
      <c r="AF19" s="315">
        <v>0.74497499999999994</v>
      </c>
      <c r="AG19" s="317" t="e">
        <v>#NAME?</v>
      </c>
      <c r="AH19" s="318" t="e">
        <v>#NAME?</v>
      </c>
      <c r="AI19" s="319" t="e">
        <v>#NAME?</v>
      </c>
      <c r="AJ19" s="320" t="e">
        <v>#NAME?</v>
      </c>
      <c r="AK19" s="321" t="e">
        <v>#NAME?</v>
      </c>
      <c r="AL19" s="322" t="e">
        <v>#NAME?</v>
      </c>
    </row>
    <row r="20" spans="2:38" x14ac:dyDescent="0.15">
      <c r="B20" s="299" t="s">
        <v>130</v>
      </c>
      <c r="C20" s="299" t="s">
        <v>201</v>
      </c>
      <c r="D20" s="300">
        <v>18</v>
      </c>
      <c r="E20" s="301" t="s">
        <v>202</v>
      </c>
      <c r="F20" s="302" t="s">
        <v>235</v>
      </c>
      <c r="G20" s="303" t="s">
        <v>242</v>
      </c>
      <c r="H20" s="303" t="s">
        <v>245</v>
      </c>
      <c r="I20" s="304" t="s">
        <v>238</v>
      </c>
      <c r="J20" s="305">
        <v>39448</v>
      </c>
      <c r="K20" s="306">
        <v>22</v>
      </c>
      <c r="L20" s="307">
        <v>15</v>
      </c>
      <c r="M20" s="308">
        <v>16</v>
      </c>
      <c r="N20" s="308">
        <v>2.872531418312388E-3</v>
      </c>
      <c r="O20" s="309">
        <v>0</v>
      </c>
      <c r="P20" s="310">
        <v>1.1000000000000001</v>
      </c>
      <c r="Q20" s="310">
        <v>1.2266666666666668</v>
      </c>
      <c r="R20" s="310">
        <v>-4.0333333333333341E-3</v>
      </c>
      <c r="S20" s="311">
        <v>6</v>
      </c>
      <c r="T20" s="312">
        <v>2000</v>
      </c>
      <c r="U20" s="313"/>
      <c r="V20" s="314" t="b">
        <v>1</v>
      </c>
      <c r="Y20" s="316" t="e">
        <v>#NAME?</v>
      </c>
      <c r="Z20" s="315">
        <v>0.9</v>
      </c>
      <c r="AA20" s="316" t="e">
        <v>#NAME?</v>
      </c>
      <c r="AB20" s="315">
        <v>0.85</v>
      </c>
      <c r="AC20" s="316" t="e">
        <v>#NAME?</v>
      </c>
      <c r="AD20" s="315">
        <v>0.7</v>
      </c>
      <c r="AE20" s="316" t="e">
        <v>#NAME?</v>
      </c>
      <c r="AF20" s="315">
        <v>0.82600000000000007</v>
      </c>
      <c r="AG20" s="317" t="e">
        <v>#NAME?</v>
      </c>
      <c r="AH20" s="318" t="e">
        <v>#NAME?</v>
      </c>
      <c r="AI20" s="319" t="e">
        <v>#NAME?</v>
      </c>
      <c r="AJ20" s="320" t="e">
        <v>#NAME?</v>
      </c>
      <c r="AK20" s="321" t="e">
        <v>#NAME?</v>
      </c>
      <c r="AL20" s="322" t="e">
        <v>#NAME?</v>
      </c>
    </row>
    <row r="21" spans="2:38" x14ac:dyDescent="0.15">
      <c r="B21" s="299" t="s">
        <v>130</v>
      </c>
      <c r="C21" s="299" t="s">
        <v>203</v>
      </c>
      <c r="D21" s="300">
        <v>19</v>
      </c>
      <c r="E21" s="301" t="s">
        <v>20</v>
      </c>
      <c r="F21" s="302" t="s">
        <v>235</v>
      </c>
      <c r="G21" s="303" t="s">
        <v>242</v>
      </c>
      <c r="H21" s="303" t="s">
        <v>247</v>
      </c>
      <c r="I21" s="304" t="s">
        <v>238</v>
      </c>
      <c r="J21" s="305">
        <v>38718</v>
      </c>
      <c r="K21" s="306">
        <v>148</v>
      </c>
      <c r="L21" s="307">
        <v>15</v>
      </c>
      <c r="M21" s="308">
        <v>1952.6712687729373</v>
      </c>
      <c r="N21" s="308">
        <v>0.27288884190926138</v>
      </c>
      <c r="O21" s="309">
        <v>0</v>
      </c>
      <c r="P21" s="310">
        <v>1.05</v>
      </c>
      <c r="Q21" s="310">
        <v>1.32</v>
      </c>
      <c r="R21" s="310">
        <v>-2.0666666666666667E-2</v>
      </c>
      <c r="S21" s="311">
        <v>12</v>
      </c>
      <c r="T21" s="312">
        <v>2000</v>
      </c>
      <c r="U21" s="313"/>
      <c r="V21" s="314" t="b">
        <v>1</v>
      </c>
      <c r="Y21" s="316" t="e">
        <v>#NAME?</v>
      </c>
      <c r="Z21" s="315">
        <v>0.9</v>
      </c>
      <c r="AA21" s="316" t="e">
        <v>#NAME?</v>
      </c>
      <c r="AB21" s="315">
        <v>0.7</v>
      </c>
      <c r="AC21" s="316" t="e">
        <v>#NAME?</v>
      </c>
      <c r="AD21" s="315">
        <v>0.75</v>
      </c>
      <c r="AE21" s="316" t="e">
        <v>#NAME?</v>
      </c>
      <c r="AF21" s="315">
        <v>0.73010416666666678</v>
      </c>
      <c r="AG21" s="317" t="e">
        <v>#NAME?</v>
      </c>
      <c r="AH21" s="318" t="e">
        <v>#NAME?</v>
      </c>
      <c r="AI21" s="319" t="e">
        <v>#NAME?</v>
      </c>
      <c r="AJ21" s="320" t="e">
        <v>#NAME?</v>
      </c>
      <c r="AK21" s="321" t="e">
        <v>#NAME?</v>
      </c>
      <c r="AL21" s="322" t="e">
        <v>#NAME?</v>
      </c>
    </row>
    <row r="22" spans="2:38" x14ac:dyDescent="0.15">
      <c r="B22" s="299" t="s">
        <v>130</v>
      </c>
      <c r="C22" s="299" t="s">
        <v>204</v>
      </c>
      <c r="D22" s="300">
        <v>20.100000000000001</v>
      </c>
      <c r="E22" s="301" t="s">
        <v>217</v>
      </c>
      <c r="F22" s="302" t="s">
        <v>85</v>
      </c>
      <c r="G22" s="303" t="s">
        <v>248</v>
      </c>
      <c r="H22" s="303" t="s">
        <v>249</v>
      </c>
      <c r="I22" s="304" t="s">
        <v>238</v>
      </c>
      <c r="J22" s="305">
        <v>39083</v>
      </c>
      <c r="K22" s="306">
        <v>0</v>
      </c>
      <c r="L22" s="307">
        <v>7</v>
      </c>
      <c r="M22" s="308">
        <v>3.759999999999998</v>
      </c>
      <c r="N22" s="308">
        <v>4.271067961165046E-4</v>
      </c>
      <c r="O22" s="309">
        <v>0</v>
      </c>
      <c r="P22" s="310">
        <v>1.05</v>
      </c>
      <c r="Q22" s="310">
        <v>1.32</v>
      </c>
      <c r="R22" s="310">
        <v>-2.0666666666666667E-2</v>
      </c>
      <c r="S22" s="311">
        <v>6</v>
      </c>
      <c r="T22" s="312">
        <v>2000</v>
      </c>
      <c r="U22" s="313" t="s">
        <v>21</v>
      </c>
      <c r="V22" s="314" t="b">
        <v>1</v>
      </c>
      <c r="Y22" s="316" t="e">
        <v>#NAME?</v>
      </c>
      <c r="Z22" s="315">
        <v>0.1</v>
      </c>
      <c r="AA22" s="316" t="e">
        <v>#NAME?</v>
      </c>
      <c r="AB22" s="315">
        <v>0.75</v>
      </c>
      <c r="AC22" s="316" t="e">
        <v>#NAME?</v>
      </c>
      <c r="AD22" s="315">
        <v>0.65</v>
      </c>
      <c r="AE22" s="316" t="e">
        <v>#NAME?</v>
      </c>
      <c r="AF22" s="315">
        <v>0.57708333333333339</v>
      </c>
      <c r="AG22" s="317" t="e">
        <v>#NAME?</v>
      </c>
      <c r="AH22" s="318" t="e">
        <v>#NAME?</v>
      </c>
      <c r="AI22" s="319" t="e">
        <v>#NAME?</v>
      </c>
      <c r="AJ22" s="320" t="e">
        <v>#NAME?</v>
      </c>
      <c r="AK22" s="321" t="e">
        <v>#NAME?</v>
      </c>
      <c r="AL22" s="322" t="e">
        <v>#NAME?</v>
      </c>
    </row>
    <row r="23" spans="2:38" x14ac:dyDescent="0.15">
      <c r="B23" s="299" t="s">
        <v>130</v>
      </c>
      <c r="C23" s="299" t="s">
        <v>205</v>
      </c>
      <c r="D23" s="300">
        <v>20.2</v>
      </c>
      <c r="E23" s="301" t="s">
        <v>40</v>
      </c>
      <c r="F23" s="302" t="s">
        <v>85</v>
      </c>
      <c r="G23" s="303" t="s">
        <v>248</v>
      </c>
      <c r="H23" s="303" t="s">
        <v>249</v>
      </c>
      <c r="I23" s="304" t="s">
        <v>238</v>
      </c>
      <c r="J23" s="305">
        <v>39630</v>
      </c>
      <c r="K23" s="306">
        <v>0</v>
      </c>
      <c r="L23" s="307">
        <v>7</v>
      </c>
      <c r="M23" s="308">
        <v>0.67999999999999972</v>
      </c>
      <c r="N23" s="308">
        <v>7.6774193548387055E-5</v>
      </c>
      <c r="O23" s="309">
        <v>0</v>
      </c>
      <c r="P23" s="310">
        <v>1.05</v>
      </c>
      <c r="Q23" s="310">
        <v>1.32</v>
      </c>
      <c r="R23" s="310">
        <v>-2.0666666666666667E-2</v>
      </c>
      <c r="S23" s="311">
        <v>9</v>
      </c>
      <c r="T23" s="312">
        <v>2000</v>
      </c>
      <c r="U23" s="313"/>
      <c r="V23" s="314" t="b">
        <v>1</v>
      </c>
      <c r="Y23" s="316" t="e">
        <v>#NAME?</v>
      </c>
      <c r="Z23" s="315">
        <v>0.1</v>
      </c>
      <c r="AA23" s="316" t="e">
        <v>#NAME?</v>
      </c>
      <c r="AB23" s="315">
        <v>0.75</v>
      </c>
      <c r="AC23" s="316" t="e">
        <v>#NAME?</v>
      </c>
      <c r="AD23" s="315">
        <v>0.65</v>
      </c>
      <c r="AE23" s="316" t="e">
        <v>#NAME?</v>
      </c>
      <c r="AF23" s="315">
        <v>0.57708333333333339</v>
      </c>
      <c r="AG23" s="317" t="e">
        <v>#NAME?</v>
      </c>
      <c r="AH23" s="318" t="e">
        <v>#NAME?</v>
      </c>
      <c r="AI23" s="319" t="e">
        <v>#NAME?</v>
      </c>
      <c r="AJ23" s="320" t="e">
        <v>#NAME?</v>
      </c>
      <c r="AK23" s="321" t="e">
        <v>#NAME?</v>
      </c>
      <c r="AL23" s="322" t="e">
        <v>#NAME?</v>
      </c>
    </row>
    <row r="24" spans="2:38" x14ac:dyDescent="0.15">
      <c r="B24" s="299" t="s">
        <v>130</v>
      </c>
      <c r="C24" s="299" t="s">
        <v>206</v>
      </c>
      <c r="D24" s="300">
        <v>21.1</v>
      </c>
      <c r="E24" s="301" t="s">
        <v>88</v>
      </c>
      <c r="F24" s="302" t="s">
        <v>85</v>
      </c>
      <c r="G24" s="303" t="s">
        <v>242</v>
      </c>
      <c r="H24" s="303" t="s">
        <v>249</v>
      </c>
      <c r="I24" s="304" t="s">
        <v>238</v>
      </c>
      <c r="J24" s="305">
        <v>39083</v>
      </c>
      <c r="K24" s="306">
        <v>0</v>
      </c>
      <c r="L24" s="307">
        <v>5</v>
      </c>
      <c r="M24" s="308">
        <v>44.676000000000009</v>
      </c>
      <c r="N24" s="308">
        <v>5.0747586206896554E-3</v>
      </c>
      <c r="O24" s="309">
        <v>0</v>
      </c>
      <c r="P24" s="310">
        <v>1.04</v>
      </c>
      <c r="Q24" s="310">
        <v>1.32</v>
      </c>
      <c r="R24" s="310">
        <v>-2.0666666666666667E-2</v>
      </c>
      <c r="S24" s="311">
        <v>6</v>
      </c>
      <c r="T24" s="312">
        <v>2000</v>
      </c>
      <c r="U24" s="313" t="s">
        <v>8</v>
      </c>
      <c r="V24" s="314" t="b">
        <v>1</v>
      </c>
      <c r="Y24" s="316" t="e">
        <v>#NAME?</v>
      </c>
      <c r="Z24" s="315">
        <v>0.9</v>
      </c>
      <c r="AA24" s="316" t="e">
        <v>#NAME?</v>
      </c>
      <c r="AB24" s="315">
        <v>0.8</v>
      </c>
      <c r="AC24" s="316" t="e">
        <v>#NAME?</v>
      </c>
      <c r="AD24" s="315">
        <v>0.8</v>
      </c>
      <c r="AE24" s="316" t="e">
        <v>#NAME?</v>
      </c>
      <c r="AF24" s="315">
        <v>0.81416666666666693</v>
      </c>
      <c r="AG24" s="317" t="e">
        <v>#NAME?</v>
      </c>
      <c r="AH24" s="318" t="e">
        <v>#NAME?</v>
      </c>
      <c r="AI24" s="319" t="e">
        <v>#NAME?</v>
      </c>
      <c r="AJ24" s="320" t="e">
        <v>#NAME?</v>
      </c>
      <c r="AK24" s="321" t="e">
        <v>#NAME?</v>
      </c>
      <c r="AL24" s="322" t="e">
        <v>#NAME?</v>
      </c>
    </row>
    <row r="25" spans="2:38" x14ac:dyDescent="0.15">
      <c r="B25" s="299" t="s">
        <v>130</v>
      </c>
      <c r="C25" s="299" t="s">
        <v>207</v>
      </c>
      <c r="D25" s="300">
        <v>21.2</v>
      </c>
      <c r="E25" s="301" t="s">
        <v>86</v>
      </c>
      <c r="F25" s="302" t="s">
        <v>85</v>
      </c>
      <c r="G25" s="303" t="s">
        <v>242</v>
      </c>
      <c r="H25" s="303" t="s">
        <v>249</v>
      </c>
      <c r="I25" s="304" t="s">
        <v>238</v>
      </c>
      <c r="J25" s="305">
        <v>38718</v>
      </c>
      <c r="K25" s="306">
        <v>0</v>
      </c>
      <c r="L25" s="307">
        <v>7</v>
      </c>
      <c r="M25" s="308">
        <v>26.684999999999999</v>
      </c>
      <c r="N25" s="308">
        <v>3.0509420289855068E-3</v>
      </c>
      <c r="O25" s="309">
        <v>0</v>
      </c>
      <c r="P25" s="310">
        <v>1.04</v>
      </c>
      <c r="Q25" s="310">
        <v>1.32</v>
      </c>
      <c r="R25" s="310">
        <v>-2.0666666666666667E-2</v>
      </c>
      <c r="S25" s="311">
        <v>6</v>
      </c>
      <c r="T25" s="312">
        <v>2000</v>
      </c>
      <c r="U25" s="313"/>
      <c r="V25" s="314" t="b">
        <v>1</v>
      </c>
      <c r="Y25" s="316" t="e">
        <v>#NAME?</v>
      </c>
      <c r="Z25" s="315">
        <v>0.9</v>
      </c>
      <c r="AA25" s="316" t="e">
        <v>#NAME?</v>
      </c>
      <c r="AB25" s="315">
        <v>0.8</v>
      </c>
      <c r="AC25" s="316" t="e">
        <v>#NAME?</v>
      </c>
      <c r="AD25" s="315">
        <v>0.8</v>
      </c>
      <c r="AE25" s="316" t="e">
        <v>#NAME?</v>
      </c>
      <c r="AF25" s="315">
        <v>0.81416666666666671</v>
      </c>
      <c r="AG25" s="317" t="e">
        <v>#NAME?</v>
      </c>
      <c r="AH25" s="318" t="e">
        <v>#NAME?</v>
      </c>
      <c r="AI25" s="319" t="e">
        <v>#NAME?</v>
      </c>
      <c r="AJ25" s="320" t="e">
        <v>#NAME?</v>
      </c>
      <c r="AK25" s="321" t="e">
        <v>#NAME?</v>
      </c>
      <c r="AL25" s="322" t="e">
        <v>#NAME?</v>
      </c>
    </row>
    <row r="26" spans="2:38" x14ac:dyDescent="0.15">
      <c r="B26" s="299" t="s">
        <v>130</v>
      </c>
      <c r="C26" s="299" t="s">
        <v>208</v>
      </c>
      <c r="D26" s="300">
        <v>21.2</v>
      </c>
      <c r="E26" s="301" t="s">
        <v>87</v>
      </c>
      <c r="F26" s="302" t="s">
        <v>85</v>
      </c>
      <c r="G26" s="303" t="s">
        <v>242</v>
      </c>
      <c r="H26" s="303" t="s">
        <v>249</v>
      </c>
      <c r="I26" s="304" t="s">
        <v>238</v>
      </c>
      <c r="J26" s="305">
        <v>38718</v>
      </c>
      <c r="K26" s="306">
        <v>0</v>
      </c>
      <c r="L26" s="307">
        <v>5</v>
      </c>
      <c r="M26" s="308">
        <v>7.5790000000000006</v>
      </c>
      <c r="N26" s="308">
        <v>8.3497457627118652E-4</v>
      </c>
      <c r="O26" s="309">
        <v>0</v>
      </c>
      <c r="P26" s="310">
        <v>1.04</v>
      </c>
      <c r="Q26" s="310">
        <v>1.32</v>
      </c>
      <c r="R26" s="310">
        <v>-2.0666666666666667E-2</v>
      </c>
      <c r="S26" s="311">
        <v>6</v>
      </c>
      <c r="T26" s="312">
        <v>2000</v>
      </c>
      <c r="U26" s="313"/>
      <c r="V26" s="314" t="b">
        <v>1</v>
      </c>
      <c r="Y26" s="316" t="e">
        <v>#NAME?</v>
      </c>
      <c r="Z26" s="315">
        <v>0.9</v>
      </c>
      <c r="AA26" s="316" t="e">
        <v>#NAME?</v>
      </c>
      <c r="AB26" s="315">
        <v>0.8</v>
      </c>
      <c r="AC26" s="316" t="e">
        <v>#NAME?</v>
      </c>
      <c r="AD26" s="315">
        <v>0.8</v>
      </c>
      <c r="AE26" s="316" t="e">
        <v>#NAME?</v>
      </c>
      <c r="AF26" s="315">
        <v>0.81416666666666693</v>
      </c>
      <c r="AG26" s="317" t="e">
        <v>#NAME?</v>
      </c>
      <c r="AH26" s="318" t="e">
        <v>#NAME?</v>
      </c>
      <c r="AI26" s="319" t="e">
        <v>#NAME?</v>
      </c>
      <c r="AJ26" s="320" t="e">
        <v>#NAME?</v>
      </c>
      <c r="AK26" s="321" t="e">
        <v>#NAME?</v>
      </c>
      <c r="AL26" s="322" t="e">
        <v>#NAME?</v>
      </c>
    </row>
    <row r="27" spans="2:38" x14ac:dyDescent="0.15">
      <c r="B27" s="299" t="s">
        <v>130</v>
      </c>
      <c r="C27" s="299" t="s">
        <v>209</v>
      </c>
      <c r="D27" s="300">
        <v>26</v>
      </c>
      <c r="E27" s="301" t="s">
        <v>22</v>
      </c>
      <c r="F27" s="302" t="s">
        <v>235</v>
      </c>
      <c r="G27" s="303" t="s">
        <v>242</v>
      </c>
      <c r="H27" s="303" t="s">
        <v>249</v>
      </c>
      <c r="I27" s="304" t="s">
        <v>238</v>
      </c>
      <c r="J27" s="305">
        <v>38718</v>
      </c>
      <c r="K27" s="306">
        <v>0</v>
      </c>
      <c r="L27" s="307">
        <v>8</v>
      </c>
      <c r="M27" s="308">
        <v>266.44999999999993</v>
      </c>
      <c r="N27" s="308">
        <v>3.4716612377850148E-2</v>
      </c>
      <c r="O27" s="309">
        <v>0</v>
      </c>
      <c r="P27" s="310">
        <v>1.0249999999999999</v>
      </c>
      <c r="Q27" s="310">
        <v>1.1600000000000001</v>
      </c>
      <c r="R27" s="310">
        <v>-1.0333333333333333E-2</v>
      </c>
      <c r="S27" s="311">
        <v>12</v>
      </c>
      <c r="T27" s="312">
        <v>2000</v>
      </c>
      <c r="U27" s="313"/>
      <c r="V27" s="314" t="b">
        <v>1</v>
      </c>
      <c r="Y27" s="316" t="e">
        <v>#NAME?</v>
      </c>
      <c r="Z27" s="315">
        <v>0.9</v>
      </c>
      <c r="AA27" s="316" t="e">
        <v>#NAME?</v>
      </c>
      <c r="AB27" s="315">
        <v>0.75</v>
      </c>
      <c r="AC27" s="316" t="e">
        <v>#NAME?</v>
      </c>
      <c r="AD27" s="315">
        <v>0.85</v>
      </c>
      <c r="AE27" s="316" t="e">
        <v>#NAME?</v>
      </c>
      <c r="AF27" s="315">
        <v>0.79500000000000015</v>
      </c>
      <c r="AG27" s="317" t="e">
        <v>#NAME?</v>
      </c>
      <c r="AH27" s="318" t="e">
        <v>#NAME?</v>
      </c>
      <c r="AI27" s="319" t="e">
        <v>#NAME?</v>
      </c>
      <c r="AJ27" s="320" t="e">
        <v>#NAME?</v>
      </c>
      <c r="AK27" s="321" t="e">
        <v>#NAME?</v>
      </c>
      <c r="AL27" s="322" t="e">
        <v>#NAME?</v>
      </c>
    </row>
    <row r="28" spans="2:38" x14ac:dyDescent="0.15">
      <c r="B28" s="299" t="s">
        <v>130</v>
      </c>
      <c r="C28" s="324" t="s">
        <v>210</v>
      </c>
      <c r="D28" s="325">
        <v>0</v>
      </c>
      <c r="E28" s="301" t="s">
        <v>24</v>
      </c>
      <c r="F28" s="302" t="s">
        <v>235</v>
      </c>
      <c r="G28" s="303" t="s">
        <v>248</v>
      </c>
      <c r="H28" s="303" t="s">
        <v>250</v>
      </c>
      <c r="I28" s="304" t="s">
        <v>238</v>
      </c>
      <c r="J28" s="305">
        <v>38718</v>
      </c>
      <c r="K28" s="306">
        <v>0</v>
      </c>
      <c r="L28" s="307">
        <v>15</v>
      </c>
      <c r="M28" s="308">
        <v>0</v>
      </c>
      <c r="N28" s="308">
        <v>0</v>
      </c>
      <c r="O28" s="309">
        <v>229</v>
      </c>
      <c r="P28" s="310">
        <v>1</v>
      </c>
      <c r="Q28" s="310">
        <v>1</v>
      </c>
      <c r="R28" s="310">
        <v>0</v>
      </c>
      <c r="S28" s="311">
        <v>9</v>
      </c>
      <c r="T28" s="312">
        <v>1965</v>
      </c>
      <c r="U28" s="313"/>
      <c r="V28" s="314" t="b">
        <v>1</v>
      </c>
      <c r="Y28" s="316" t="e">
        <v>#NAME?</v>
      </c>
      <c r="Z28" s="315">
        <v>0.1</v>
      </c>
      <c r="AA28" s="316" t="e">
        <v>#NAME?</v>
      </c>
      <c r="AB28" s="315">
        <v>0.8</v>
      </c>
      <c r="AC28" s="316" t="e">
        <v>#NAME?</v>
      </c>
      <c r="AD28" s="315">
        <v>0.7</v>
      </c>
      <c r="AE28" s="316" t="e">
        <v>#NAME?</v>
      </c>
      <c r="AF28" s="315">
        <v>0.72787500000000005</v>
      </c>
      <c r="AG28" s="317" t="e">
        <v>#NAME?</v>
      </c>
      <c r="AH28" s="318" t="e">
        <v>#NAME?</v>
      </c>
      <c r="AI28" s="319" t="e">
        <v>#NAME?</v>
      </c>
      <c r="AJ28" s="320" t="e">
        <v>#NAME?</v>
      </c>
      <c r="AK28" s="321" t="e">
        <v>#NAME?</v>
      </c>
      <c r="AL28" s="322" t="e">
        <v>#NAME?</v>
      </c>
    </row>
    <row r="29" spans="2:38" x14ac:dyDescent="0.15">
      <c r="B29" s="299" t="s">
        <v>130</v>
      </c>
      <c r="C29" s="299" t="s">
        <v>211</v>
      </c>
      <c r="D29" s="300">
        <v>14</v>
      </c>
      <c r="E29" s="301" t="s">
        <v>25</v>
      </c>
      <c r="F29" s="302" t="s">
        <v>235</v>
      </c>
      <c r="G29" s="303" t="s">
        <v>236</v>
      </c>
      <c r="H29" s="303" t="s">
        <v>247</v>
      </c>
      <c r="I29" s="304" t="s">
        <v>238</v>
      </c>
      <c r="J29" s="305">
        <v>38718</v>
      </c>
      <c r="K29" s="306">
        <v>0</v>
      </c>
      <c r="L29" s="307">
        <v>5</v>
      </c>
      <c r="M29" s="308">
        <v>0</v>
      </c>
      <c r="N29" s="308">
        <v>0</v>
      </c>
      <c r="O29" s="309">
        <v>0</v>
      </c>
      <c r="P29" s="310">
        <v>1</v>
      </c>
      <c r="Q29" s="310">
        <v>1</v>
      </c>
      <c r="R29" s="310">
        <v>0</v>
      </c>
      <c r="S29" s="311">
        <v>9</v>
      </c>
      <c r="T29" s="312">
        <v>2003</v>
      </c>
      <c r="U29" s="313"/>
      <c r="V29" s="314" t="b">
        <v>1</v>
      </c>
      <c r="Y29" s="316" t="e">
        <v>#NAME?</v>
      </c>
      <c r="Z29" s="315">
        <v>0.8</v>
      </c>
      <c r="AA29" s="316" t="e">
        <v>#NAME?</v>
      </c>
      <c r="AB29" s="315">
        <v>0.65</v>
      </c>
      <c r="AC29" s="316" t="e">
        <v>#NAME?</v>
      </c>
      <c r="AD29" s="315">
        <v>0.45</v>
      </c>
      <c r="AE29" s="316" t="e">
        <v>#NAME?</v>
      </c>
      <c r="AF29" s="315">
        <v>0.64375000000000004</v>
      </c>
      <c r="AG29" s="317" t="e">
        <v>#NAME?</v>
      </c>
      <c r="AH29" s="318" t="e">
        <v>#NAME?</v>
      </c>
      <c r="AI29" s="319" t="e">
        <v>#NAME?</v>
      </c>
      <c r="AJ29" s="320" t="e">
        <v>#NAME?</v>
      </c>
      <c r="AK29" s="321" t="e">
        <v>#NAME?</v>
      </c>
      <c r="AL29" s="322" t="e">
        <v>#NAME?</v>
      </c>
    </row>
    <row r="30" spans="2:38" x14ac:dyDescent="0.15">
      <c r="B30" s="326" t="s">
        <v>129</v>
      </c>
      <c r="C30" s="326" t="s">
        <v>53</v>
      </c>
      <c r="D30" s="327">
        <v>1.1000000000000001</v>
      </c>
      <c r="E30" s="328" t="s">
        <v>41</v>
      </c>
      <c r="F30" s="329" t="s">
        <v>85</v>
      </c>
      <c r="G30" s="330" t="s">
        <v>246</v>
      </c>
      <c r="H30" s="330" t="s">
        <v>251</v>
      </c>
      <c r="I30" s="331" t="s">
        <v>252</v>
      </c>
      <c r="J30" s="332">
        <v>38718</v>
      </c>
      <c r="K30" s="333">
        <v>0</v>
      </c>
      <c r="L30" s="334">
        <v>9</v>
      </c>
      <c r="M30" s="335">
        <v>0</v>
      </c>
      <c r="N30" s="335">
        <v>0</v>
      </c>
      <c r="O30" s="336">
        <v>0</v>
      </c>
      <c r="P30" s="337">
        <v>1</v>
      </c>
      <c r="Q30" s="337">
        <v>1</v>
      </c>
      <c r="R30" s="337">
        <v>0</v>
      </c>
      <c r="S30" s="338">
        <v>18</v>
      </c>
      <c r="T30" s="339">
        <v>2006</v>
      </c>
      <c r="U30" s="340"/>
      <c r="V30" s="314" t="b">
        <v>1</v>
      </c>
      <c r="Y30" s="341" t="e">
        <v>#NAME?</v>
      </c>
      <c r="Z30" s="342">
        <v>0.9</v>
      </c>
      <c r="AA30" s="341" t="e">
        <v>#NAME?</v>
      </c>
      <c r="AB30" s="342">
        <v>0.9</v>
      </c>
      <c r="AC30" s="341" t="e">
        <v>#NAME?</v>
      </c>
      <c r="AD30" s="342">
        <v>0.65</v>
      </c>
      <c r="AE30" s="341" t="e">
        <v>#NAME?</v>
      </c>
      <c r="AF30" s="343">
        <v>0.82552083333333348</v>
      </c>
      <c r="AG30" s="344" t="e">
        <v>#NAME?</v>
      </c>
      <c r="AH30" s="345" t="e">
        <v>#NAME?</v>
      </c>
      <c r="AI30" s="346" t="e">
        <v>#NAME?</v>
      </c>
      <c r="AJ30" s="347" t="e">
        <v>#NAME?</v>
      </c>
      <c r="AK30" s="348" t="e">
        <v>#NAME?</v>
      </c>
      <c r="AL30" s="349" t="e">
        <v>#NAME?</v>
      </c>
    </row>
    <row r="31" spans="2:38" x14ac:dyDescent="0.15">
      <c r="B31" s="326" t="s">
        <v>129</v>
      </c>
      <c r="C31" s="326" t="s">
        <v>54</v>
      </c>
      <c r="D31" s="327">
        <v>1.2</v>
      </c>
      <c r="E31" s="328" t="s">
        <v>42</v>
      </c>
      <c r="F31" s="329" t="s">
        <v>235</v>
      </c>
      <c r="G31" s="330" t="s">
        <v>246</v>
      </c>
      <c r="H31" s="330" t="s">
        <v>251</v>
      </c>
      <c r="I31" s="331" t="s">
        <v>252</v>
      </c>
      <c r="J31" s="332">
        <v>38718</v>
      </c>
      <c r="K31" s="333">
        <v>0</v>
      </c>
      <c r="L31" s="334">
        <v>9</v>
      </c>
      <c r="M31" s="335">
        <v>0</v>
      </c>
      <c r="N31" s="335">
        <v>0</v>
      </c>
      <c r="O31" s="336">
        <v>0</v>
      </c>
      <c r="P31" s="337">
        <v>1</v>
      </c>
      <c r="Q31" s="337">
        <v>1</v>
      </c>
      <c r="R31" s="337">
        <v>0</v>
      </c>
      <c r="S31" s="338">
        <v>18</v>
      </c>
      <c r="T31" s="339">
        <v>2006</v>
      </c>
      <c r="U31" s="350"/>
      <c r="V31" s="314" t="b">
        <v>1</v>
      </c>
      <c r="Y31" s="341" t="e">
        <v>#NAME?</v>
      </c>
      <c r="Z31" s="342">
        <v>0.9</v>
      </c>
      <c r="AA31" s="341" t="e">
        <v>#NAME?</v>
      </c>
      <c r="AB31" s="342">
        <v>0.9</v>
      </c>
      <c r="AC31" s="341" t="e">
        <v>#NAME?</v>
      </c>
      <c r="AD31" s="342">
        <v>0.65</v>
      </c>
      <c r="AE31" s="341" t="e">
        <v>#NAME?</v>
      </c>
      <c r="AF31" s="343">
        <v>0.85208333333333341</v>
      </c>
      <c r="AG31" s="344" t="e">
        <v>#NAME?</v>
      </c>
      <c r="AH31" s="345" t="e">
        <v>#NAME?</v>
      </c>
      <c r="AI31" s="346" t="e">
        <v>#NAME?</v>
      </c>
      <c r="AJ31" s="347" t="e">
        <v>#NAME?</v>
      </c>
      <c r="AK31" s="348" t="e">
        <v>#NAME?</v>
      </c>
      <c r="AL31" s="349" t="e">
        <v>#NAME?</v>
      </c>
    </row>
    <row r="32" spans="2:38" x14ac:dyDescent="0.15">
      <c r="B32" s="326" t="s">
        <v>369</v>
      </c>
      <c r="C32" s="326" t="s">
        <v>55</v>
      </c>
      <c r="D32" s="327">
        <v>2</v>
      </c>
      <c r="E32" s="328" t="s">
        <v>43</v>
      </c>
      <c r="F32" s="329" t="s">
        <v>85</v>
      </c>
      <c r="G32" s="330" t="s">
        <v>242</v>
      </c>
      <c r="H32" s="330" t="s">
        <v>245</v>
      </c>
      <c r="I32" s="331" t="s">
        <v>252</v>
      </c>
      <c r="J32" s="332">
        <v>38718</v>
      </c>
      <c r="K32" s="333">
        <v>14695</v>
      </c>
      <c r="L32" s="334">
        <v>8</v>
      </c>
      <c r="M32" s="335">
        <v>350.19973370000002</v>
      </c>
      <c r="N32" s="335">
        <v>1.6100514E-2</v>
      </c>
      <c r="O32" s="336">
        <v>0</v>
      </c>
      <c r="P32" s="337">
        <v>1.04</v>
      </c>
      <c r="Q32" s="337">
        <v>1.32</v>
      </c>
      <c r="R32" s="337">
        <v>-2.0666666666666667E-2</v>
      </c>
      <c r="S32" s="338">
        <v>18</v>
      </c>
      <c r="T32" s="339">
        <v>2000</v>
      </c>
      <c r="U32" s="350"/>
      <c r="V32" s="314" t="b">
        <v>0</v>
      </c>
      <c r="Y32" s="341" t="e">
        <v>#NAME?</v>
      </c>
      <c r="Z32" s="342">
        <v>0.75</v>
      </c>
      <c r="AA32" s="341" t="e">
        <v>#NAME?</v>
      </c>
      <c r="AB32" s="342">
        <v>0.95</v>
      </c>
      <c r="AC32" s="341" t="e">
        <v>#NAME?</v>
      </c>
      <c r="AD32" s="342">
        <v>0.9</v>
      </c>
      <c r="AE32" s="341" t="e">
        <v>#NAME?</v>
      </c>
      <c r="AF32" s="343">
        <v>0.87675000000000014</v>
      </c>
      <c r="AG32" s="344" t="e">
        <v>#NAME?</v>
      </c>
      <c r="AH32" s="345" t="e">
        <v>#NAME?</v>
      </c>
      <c r="AI32" s="346" t="e">
        <v>#NAME?</v>
      </c>
      <c r="AJ32" s="347" t="e">
        <v>#NAME?</v>
      </c>
      <c r="AK32" s="348" t="e">
        <v>#NAME?</v>
      </c>
      <c r="AL32" s="349" t="e">
        <v>#NAME?</v>
      </c>
    </row>
    <row r="33" spans="2:39" x14ac:dyDescent="0.15">
      <c r="B33" s="326" t="s">
        <v>129</v>
      </c>
      <c r="C33" s="326" t="s">
        <v>56</v>
      </c>
      <c r="D33" s="327">
        <v>3</v>
      </c>
      <c r="E33" s="328" t="s">
        <v>44</v>
      </c>
      <c r="F33" s="329" t="s">
        <v>85</v>
      </c>
      <c r="G33" s="330" t="s">
        <v>242</v>
      </c>
      <c r="H33" s="330" t="s">
        <v>253</v>
      </c>
      <c r="I33" s="331" t="s">
        <v>252</v>
      </c>
      <c r="J33" s="332">
        <v>38718</v>
      </c>
      <c r="K33" s="333">
        <v>0</v>
      </c>
      <c r="L33" s="334">
        <v>10</v>
      </c>
      <c r="M33" s="335">
        <v>114</v>
      </c>
      <c r="N33" s="335">
        <v>0.17009523809523808</v>
      </c>
      <c r="O33" s="336">
        <v>22</v>
      </c>
      <c r="P33" s="337">
        <v>1</v>
      </c>
      <c r="Q33" s="337">
        <v>1</v>
      </c>
      <c r="R33" s="337">
        <v>0</v>
      </c>
      <c r="S33" s="338">
        <v>18</v>
      </c>
      <c r="T33" s="339">
        <v>2006</v>
      </c>
      <c r="U33" s="350"/>
      <c r="V33" s="314" t="b">
        <v>1</v>
      </c>
      <c r="Y33" s="341" t="e">
        <v>#NAME?</v>
      </c>
      <c r="Z33" s="342">
        <v>0.65</v>
      </c>
      <c r="AA33" s="341" t="e">
        <v>#NAME?</v>
      </c>
      <c r="AB33" s="342">
        <v>0.75</v>
      </c>
      <c r="AC33" s="341" t="e">
        <v>#NAME?</v>
      </c>
      <c r="AD33" s="342">
        <v>0.65</v>
      </c>
      <c r="AE33" s="341" t="e">
        <v>#NAME?</v>
      </c>
      <c r="AF33" s="343">
        <v>0.69249999999999989</v>
      </c>
      <c r="AG33" s="344" t="e">
        <v>#NAME?</v>
      </c>
      <c r="AH33" s="345" t="e">
        <v>#NAME?</v>
      </c>
      <c r="AI33" s="346" t="e">
        <v>#NAME?</v>
      </c>
      <c r="AJ33" s="347" t="e">
        <v>#NAME?</v>
      </c>
      <c r="AK33" s="348" t="e">
        <v>#NAME?</v>
      </c>
      <c r="AL33" s="349" t="e">
        <v>#NAME?</v>
      </c>
    </row>
    <row r="34" spans="2:39" x14ac:dyDescent="0.15">
      <c r="B34" s="326" t="s">
        <v>129</v>
      </c>
      <c r="C34" s="326" t="s">
        <v>57</v>
      </c>
      <c r="D34" s="327">
        <v>4</v>
      </c>
      <c r="E34" s="328" t="s">
        <v>45</v>
      </c>
      <c r="F34" s="329" t="s">
        <v>85</v>
      </c>
      <c r="G34" s="330" t="s">
        <v>242</v>
      </c>
      <c r="H34" s="330" t="s">
        <v>244</v>
      </c>
      <c r="I34" s="331" t="s">
        <v>252</v>
      </c>
      <c r="J34" s="332">
        <v>38718</v>
      </c>
      <c r="K34" s="333">
        <v>17923</v>
      </c>
      <c r="L34" s="334">
        <v>10</v>
      </c>
      <c r="M34" s="335">
        <v>254</v>
      </c>
      <c r="N34" s="335">
        <v>9.6921052631578949E-2</v>
      </c>
      <c r="O34" s="336">
        <v>11.8</v>
      </c>
      <c r="P34" s="337">
        <v>1</v>
      </c>
      <c r="Q34" s="337">
        <v>1</v>
      </c>
      <c r="R34" s="337">
        <v>0</v>
      </c>
      <c r="S34" s="338">
        <v>6</v>
      </c>
      <c r="T34" s="339">
        <v>1990</v>
      </c>
      <c r="U34" s="350"/>
      <c r="V34" s="314" t="b">
        <v>1</v>
      </c>
      <c r="Y34" s="341" t="e">
        <v>#NAME?</v>
      </c>
      <c r="Z34" s="342">
        <v>0.1</v>
      </c>
      <c r="AA34" s="341" t="e">
        <v>#NAME?</v>
      </c>
      <c r="AB34" s="342">
        <v>0.75</v>
      </c>
      <c r="AC34" s="341" t="e">
        <v>#NAME?</v>
      </c>
      <c r="AD34" s="342">
        <v>0.65</v>
      </c>
      <c r="AE34" s="341" t="e">
        <v>#NAME?</v>
      </c>
      <c r="AF34" s="343">
        <v>0.55166666666666664</v>
      </c>
      <c r="AG34" s="344" t="e">
        <v>#NAME?</v>
      </c>
      <c r="AH34" s="345" t="e">
        <v>#NAME?</v>
      </c>
      <c r="AI34" s="346" t="e">
        <v>#NAME?</v>
      </c>
      <c r="AJ34" s="347" t="e">
        <v>#NAME?</v>
      </c>
      <c r="AK34" s="348" t="e">
        <v>#NAME?</v>
      </c>
      <c r="AL34" s="349" t="e">
        <v>#NAME?</v>
      </c>
    </row>
    <row r="35" spans="2:39" x14ac:dyDescent="0.15">
      <c r="B35" s="326" t="s">
        <v>129</v>
      </c>
      <c r="C35" s="326" t="s">
        <v>58</v>
      </c>
      <c r="D35" s="327">
        <v>5</v>
      </c>
      <c r="E35" s="328" t="s">
        <v>46</v>
      </c>
      <c r="F35" s="329" t="s">
        <v>235</v>
      </c>
      <c r="G35" s="330" t="s">
        <v>246</v>
      </c>
      <c r="H35" s="330" t="s">
        <v>245</v>
      </c>
      <c r="I35" s="331" t="s">
        <v>252</v>
      </c>
      <c r="J35" s="332">
        <v>38718</v>
      </c>
      <c r="K35" s="333">
        <v>16304</v>
      </c>
      <c r="L35" s="334">
        <v>15</v>
      </c>
      <c r="M35" s="335">
        <v>599.73617261848676</v>
      </c>
      <c r="N35" s="335">
        <v>0</v>
      </c>
      <c r="O35" s="336">
        <v>0</v>
      </c>
      <c r="P35" s="337">
        <v>1.05</v>
      </c>
      <c r="Q35" s="337">
        <v>1.1133333333333333</v>
      </c>
      <c r="R35" s="337">
        <v>-2.016666666666667E-3</v>
      </c>
      <c r="S35" s="338">
        <v>12</v>
      </c>
      <c r="T35" s="339">
        <v>2000</v>
      </c>
      <c r="U35" s="350"/>
      <c r="V35" s="314" t="b">
        <v>1</v>
      </c>
      <c r="Y35" s="341" t="e">
        <v>#NAME?</v>
      </c>
      <c r="Z35" s="342">
        <v>0.95</v>
      </c>
      <c r="AA35" s="341" t="e">
        <v>#NAME?</v>
      </c>
      <c r="AB35" s="342">
        <v>0.95</v>
      </c>
      <c r="AC35" s="341" t="e">
        <v>#NAME?</v>
      </c>
      <c r="AD35" s="342">
        <v>0.9</v>
      </c>
      <c r="AE35" s="341" t="e">
        <v>#NAME?</v>
      </c>
      <c r="AF35" s="343">
        <v>0.93874999999999997</v>
      </c>
      <c r="AG35" s="344" t="e">
        <v>#NAME?</v>
      </c>
      <c r="AH35" s="345" t="e">
        <v>#NAME?</v>
      </c>
      <c r="AI35" s="346" t="e">
        <v>#NAME?</v>
      </c>
      <c r="AJ35" s="347" t="e">
        <v>#NAME?</v>
      </c>
      <c r="AK35" s="348" t="e">
        <v>#NAME?</v>
      </c>
      <c r="AL35" s="349" t="e">
        <v>#NAME?</v>
      </c>
    </row>
    <row r="36" spans="2:39" x14ac:dyDescent="0.15">
      <c r="B36" s="326" t="s">
        <v>129</v>
      </c>
      <c r="C36" s="326" t="s">
        <v>59</v>
      </c>
      <c r="D36" s="327">
        <v>6</v>
      </c>
      <c r="E36" s="328" t="s">
        <v>47</v>
      </c>
      <c r="F36" s="329" t="s">
        <v>235</v>
      </c>
      <c r="G36" s="330" t="s">
        <v>254</v>
      </c>
      <c r="H36" s="330" t="s">
        <v>253</v>
      </c>
      <c r="I36" s="331" t="s">
        <v>252</v>
      </c>
      <c r="J36" s="332">
        <v>38718</v>
      </c>
      <c r="K36" s="333">
        <v>126000</v>
      </c>
      <c r="L36" s="334">
        <v>15</v>
      </c>
      <c r="M36" s="335">
        <v>0.26293394463217368</v>
      </c>
      <c r="N36" s="335">
        <v>1.9978387059387868E-4</v>
      </c>
      <c r="O36" s="336">
        <v>2.8015669209716321E-2</v>
      </c>
      <c r="P36" s="337">
        <v>1</v>
      </c>
      <c r="Q36" s="337">
        <v>1</v>
      </c>
      <c r="R36" s="337">
        <v>0</v>
      </c>
      <c r="S36" s="338">
        <v>18</v>
      </c>
      <c r="T36" s="339">
        <v>2000</v>
      </c>
      <c r="U36" s="350" t="s">
        <v>255</v>
      </c>
      <c r="V36" s="314" t="b">
        <v>1</v>
      </c>
      <c r="Y36" s="341" t="e">
        <v>#NAME?</v>
      </c>
      <c r="Z36" s="342">
        <v>0.75</v>
      </c>
      <c r="AA36" s="341" t="e">
        <v>#NAME?</v>
      </c>
      <c r="AB36" s="342">
        <v>0.75</v>
      </c>
      <c r="AC36" s="341" t="e">
        <v>#NAME?</v>
      </c>
      <c r="AD36" s="342">
        <v>0.7</v>
      </c>
      <c r="AE36" s="341" t="e">
        <v>#NAME?</v>
      </c>
      <c r="AF36" s="343">
        <v>0.73874999999999991</v>
      </c>
      <c r="AG36" s="344" t="e">
        <v>#NAME?</v>
      </c>
      <c r="AH36" s="345" t="e">
        <v>#NAME?</v>
      </c>
      <c r="AI36" s="346" t="e">
        <v>#NAME?</v>
      </c>
      <c r="AJ36" s="347" t="e">
        <v>#NAME?</v>
      </c>
      <c r="AK36" s="348" t="e">
        <v>#NAME?</v>
      </c>
      <c r="AL36" s="349" t="e">
        <v>#NAME?</v>
      </c>
    </row>
    <row r="37" spans="2:39" s="252" customFormat="1" x14ac:dyDescent="0.15">
      <c r="B37" s="326" t="s">
        <v>129</v>
      </c>
      <c r="C37" s="326" t="s">
        <v>60</v>
      </c>
      <c r="D37" s="327">
        <v>7</v>
      </c>
      <c r="E37" s="328" t="s">
        <v>48</v>
      </c>
      <c r="F37" s="329" t="s">
        <v>235</v>
      </c>
      <c r="G37" s="330" t="s">
        <v>246</v>
      </c>
      <c r="H37" s="330" t="s">
        <v>253</v>
      </c>
      <c r="I37" s="331" t="s">
        <v>252</v>
      </c>
      <c r="J37" s="332">
        <v>38718</v>
      </c>
      <c r="K37" s="333">
        <v>2118173</v>
      </c>
      <c r="L37" s="334">
        <v>10</v>
      </c>
      <c r="M37" s="335">
        <v>0.32700000000000001</v>
      </c>
      <c r="N37" s="335">
        <v>2.1263934426229508E-4</v>
      </c>
      <c r="O37" s="352">
        <v>-4.4999999999999997E-3</v>
      </c>
      <c r="P37" s="337">
        <v>1</v>
      </c>
      <c r="Q37" s="337">
        <v>1</v>
      </c>
      <c r="R37" s="337">
        <v>0</v>
      </c>
      <c r="S37" s="338">
        <v>12</v>
      </c>
      <c r="T37" s="339">
        <v>1990</v>
      </c>
      <c r="U37" s="350" t="s">
        <v>255</v>
      </c>
      <c r="V37" s="314" t="b">
        <v>1</v>
      </c>
      <c r="Y37" s="341" t="e">
        <v>#NAME?</v>
      </c>
      <c r="Z37" s="342">
        <v>0.7</v>
      </c>
      <c r="AA37" s="341" t="e">
        <v>#NAME?</v>
      </c>
      <c r="AB37" s="342">
        <v>0.95</v>
      </c>
      <c r="AC37" s="341" t="e">
        <v>#NAME?</v>
      </c>
      <c r="AD37" s="342">
        <v>0.85</v>
      </c>
      <c r="AE37" s="341" t="e">
        <v>#NAME?</v>
      </c>
      <c r="AF37" s="343">
        <v>0.81666666666666676</v>
      </c>
      <c r="AG37" s="344" t="e">
        <v>#NAME?</v>
      </c>
      <c r="AH37" s="345" t="e">
        <v>#NAME?</v>
      </c>
      <c r="AI37" s="346" t="e">
        <v>#NAME?</v>
      </c>
      <c r="AJ37" s="347" t="e">
        <v>#NAME?</v>
      </c>
      <c r="AK37" s="348" t="e">
        <v>#NAME?</v>
      </c>
      <c r="AL37" s="349" t="e">
        <v>#NAME?</v>
      </c>
    </row>
    <row r="38" spans="2:39" s="252" customFormat="1" x14ac:dyDescent="0.15">
      <c r="B38" s="326" t="s">
        <v>129</v>
      </c>
      <c r="C38" s="326" t="s">
        <v>61</v>
      </c>
      <c r="D38" s="327">
        <v>8</v>
      </c>
      <c r="E38" s="328" t="s">
        <v>49</v>
      </c>
      <c r="F38" s="329" t="s">
        <v>235</v>
      </c>
      <c r="G38" s="330" t="s">
        <v>256</v>
      </c>
      <c r="H38" s="330" t="s">
        <v>249</v>
      </c>
      <c r="I38" s="331" t="s">
        <v>252</v>
      </c>
      <c r="J38" s="332">
        <v>38718</v>
      </c>
      <c r="K38" s="333">
        <v>0</v>
      </c>
      <c r="L38" s="334">
        <v>10</v>
      </c>
      <c r="M38" s="335">
        <v>970</v>
      </c>
      <c r="N38" s="335">
        <v>0</v>
      </c>
      <c r="O38" s="336">
        <v>0</v>
      </c>
      <c r="P38" s="337">
        <v>1</v>
      </c>
      <c r="Q38" s="337">
        <v>1</v>
      </c>
      <c r="R38" s="337">
        <v>0</v>
      </c>
      <c r="S38" s="338">
        <v>18</v>
      </c>
      <c r="T38" s="339">
        <v>2000</v>
      </c>
      <c r="U38" s="350"/>
      <c r="V38" s="314" t="b">
        <v>1</v>
      </c>
      <c r="Y38" s="341" t="e">
        <v>#NAME?</v>
      </c>
      <c r="Z38" s="342">
        <v>0.5</v>
      </c>
      <c r="AA38" s="341" t="e">
        <v>#NAME?</v>
      </c>
      <c r="AB38" s="342">
        <v>0.95</v>
      </c>
      <c r="AC38" s="341" t="e">
        <v>#NAME?</v>
      </c>
      <c r="AD38" s="342">
        <v>0.7</v>
      </c>
      <c r="AE38" s="341" t="e">
        <v>#NAME?</v>
      </c>
      <c r="AF38" s="343">
        <v>0.8125</v>
      </c>
      <c r="AG38" s="344" t="e">
        <v>#NAME?</v>
      </c>
      <c r="AH38" s="345" t="e">
        <v>#NAME?</v>
      </c>
      <c r="AI38" s="346" t="e">
        <v>#NAME?</v>
      </c>
      <c r="AJ38" s="353" t="e">
        <v>#NAME?</v>
      </c>
      <c r="AK38" s="348" t="e">
        <v>#NAME?</v>
      </c>
      <c r="AL38" s="354" t="e">
        <v>#NAME?</v>
      </c>
    </row>
    <row r="39" spans="2:39" s="252" customFormat="1" x14ac:dyDescent="0.15">
      <c r="B39" s="326" t="s">
        <v>129</v>
      </c>
      <c r="C39" s="326" t="s">
        <v>62</v>
      </c>
      <c r="D39" s="327">
        <v>9</v>
      </c>
      <c r="E39" s="328" t="s">
        <v>50</v>
      </c>
      <c r="F39" s="329" t="s">
        <v>235</v>
      </c>
      <c r="G39" s="330" t="s">
        <v>246</v>
      </c>
      <c r="H39" s="330" t="s">
        <v>245</v>
      </c>
      <c r="I39" s="331" t="s">
        <v>252</v>
      </c>
      <c r="J39" s="332">
        <v>38718</v>
      </c>
      <c r="K39" s="333">
        <v>27634</v>
      </c>
      <c r="L39" s="334">
        <v>10</v>
      </c>
      <c r="M39" s="335">
        <v>0.15393836593868435</v>
      </c>
      <c r="N39" s="335">
        <v>0</v>
      </c>
      <c r="O39" s="336">
        <v>0</v>
      </c>
      <c r="P39" s="337">
        <v>1.1000000000000001</v>
      </c>
      <c r="Q39" s="337">
        <v>1.32</v>
      </c>
      <c r="R39" s="337">
        <v>-4.1000000000000003E-3</v>
      </c>
      <c r="S39" s="338">
        <v>12</v>
      </c>
      <c r="T39" s="339">
        <v>1998</v>
      </c>
      <c r="U39" s="350" t="s">
        <v>255</v>
      </c>
      <c r="V39" s="314" t="b">
        <v>1</v>
      </c>
      <c r="Y39" s="341" t="e">
        <v>#NAME?</v>
      </c>
      <c r="Z39" s="342">
        <v>0.1</v>
      </c>
      <c r="AA39" s="341" t="e">
        <v>#NAME?</v>
      </c>
      <c r="AB39" s="342">
        <v>0.85</v>
      </c>
      <c r="AC39" s="341" t="e">
        <v>#NAME?</v>
      </c>
      <c r="AD39" s="342">
        <v>0.8</v>
      </c>
      <c r="AE39" s="341" t="e">
        <v>#NAME?</v>
      </c>
      <c r="AF39" s="343">
        <v>0.75375000000000003</v>
      </c>
      <c r="AG39" s="344" t="e">
        <v>#NAME?</v>
      </c>
      <c r="AH39" s="345" t="e">
        <v>#NAME?</v>
      </c>
      <c r="AI39" s="346" t="e">
        <v>#NAME?</v>
      </c>
      <c r="AJ39" s="353" t="e">
        <v>#NAME?</v>
      </c>
      <c r="AK39" s="348" t="e">
        <v>#NAME?</v>
      </c>
      <c r="AL39" s="354" t="e">
        <v>#NAME?</v>
      </c>
    </row>
    <row r="40" spans="2:39" s="252" customFormat="1" x14ac:dyDescent="0.15">
      <c r="B40" s="326" t="s">
        <v>129</v>
      </c>
      <c r="C40" s="326" t="s">
        <v>63</v>
      </c>
      <c r="D40" s="327">
        <v>10</v>
      </c>
      <c r="E40" s="328" t="s">
        <v>51</v>
      </c>
      <c r="F40" s="329" t="s">
        <v>235</v>
      </c>
      <c r="G40" s="330" t="s">
        <v>257</v>
      </c>
      <c r="H40" s="330" t="s">
        <v>253</v>
      </c>
      <c r="I40" s="331" t="s">
        <v>252</v>
      </c>
      <c r="J40" s="332">
        <v>38718</v>
      </c>
      <c r="K40" s="333">
        <v>1726264</v>
      </c>
      <c r="L40" s="334">
        <v>10</v>
      </c>
      <c r="M40" s="335">
        <v>0.34</v>
      </c>
      <c r="N40" s="355">
        <v>0</v>
      </c>
      <c r="O40" s="356">
        <v>1.6999999999999999E-3</v>
      </c>
      <c r="P40" s="337">
        <v>1</v>
      </c>
      <c r="Q40" s="337">
        <v>1</v>
      </c>
      <c r="R40" s="337">
        <v>0</v>
      </c>
      <c r="S40" s="338">
        <v>18</v>
      </c>
      <c r="T40" s="339">
        <v>2000</v>
      </c>
      <c r="U40" s="350"/>
      <c r="V40" s="314" t="b">
        <v>1</v>
      </c>
      <c r="Y40" s="341" t="e">
        <v>#NAME?</v>
      </c>
      <c r="Z40" s="342">
        <v>0.85</v>
      </c>
      <c r="AA40" s="341" t="e">
        <v>#NAME?</v>
      </c>
      <c r="AB40" s="342">
        <v>0.85</v>
      </c>
      <c r="AC40" s="341" t="e">
        <v>#NAME?</v>
      </c>
      <c r="AD40" s="342">
        <v>0.65</v>
      </c>
      <c r="AE40" s="341" t="e">
        <v>#NAME?</v>
      </c>
      <c r="AF40" s="343">
        <v>0.80500000000000005</v>
      </c>
      <c r="AG40" s="344" t="e">
        <v>#NAME?</v>
      </c>
      <c r="AH40" s="345" t="e">
        <v>#NAME?</v>
      </c>
      <c r="AI40" s="346" t="e">
        <v>#NAME?</v>
      </c>
      <c r="AJ40" s="353" t="e">
        <v>#NAME?</v>
      </c>
      <c r="AK40" s="348" t="e">
        <v>#NAME?</v>
      </c>
      <c r="AL40" s="354" t="e">
        <v>#NAME?</v>
      </c>
    </row>
    <row r="41" spans="2:39" s="252" customFormat="1" x14ac:dyDescent="0.15">
      <c r="B41" s="326" t="s">
        <v>129</v>
      </c>
      <c r="C41" s="326" t="s">
        <v>64</v>
      </c>
      <c r="D41" s="327">
        <v>11</v>
      </c>
      <c r="E41" s="328" t="s">
        <v>52</v>
      </c>
      <c r="F41" s="329" t="s">
        <v>235</v>
      </c>
      <c r="G41" s="330" t="s">
        <v>137</v>
      </c>
      <c r="H41" s="330" t="s">
        <v>258</v>
      </c>
      <c r="I41" s="331" t="s">
        <v>252</v>
      </c>
      <c r="J41" s="332">
        <v>38718</v>
      </c>
      <c r="K41" s="333">
        <v>0</v>
      </c>
      <c r="L41" s="334">
        <v>13</v>
      </c>
      <c r="M41" s="335">
        <v>3010000</v>
      </c>
      <c r="N41" s="335">
        <v>0</v>
      </c>
      <c r="O41" s="336">
        <v>0</v>
      </c>
      <c r="P41" s="337">
        <v>1</v>
      </c>
      <c r="Q41" s="337">
        <v>1</v>
      </c>
      <c r="R41" s="337">
        <v>0</v>
      </c>
      <c r="S41" s="338">
        <v>12</v>
      </c>
      <c r="T41" s="339">
        <v>2000</v>
      </c>
      <c r="U41" s="350"/>
      <c r="V41" s="314" t="b">
        <v>1</v>
      </c>
      <c r="Y41" s="341" t="e">
        <v>#NAME?</v>
      </c>
      <c r="Z41" s="342">
        <v>0.9</v>
      </c>
      <c r="AA41" s="341" t="e">
        <v>#NAME?</v>
      </c>
      <c r="AB41" s="342">
        <v>0.8</v>
      </c>
      <c r="AC41" s="341" t="e">
        <v>#NAME?</v>
      </c>
      <c r="AD41" s="342">
        <v>0.75</v>
      </c>
      <c r="AE41" s="341" t="e">
        <v>#NAME?</v>
      </c>
      <c r="AF41" s="343">
        <v>0.80249999999999999</v>
      </c>
      <c r="AG41" s="344" t="e">
        <v>#NAME?</v>
      </c>
      <c r="AH41" s="345" t="e">
        <v>#NAME?</v>
      </c>
      <c r="AI41" s="346" t="e">
        <v>#NAME?</v>
      </c>
      <c r="AJ41" s="353" t="e">
        <v>#NAME?</v>
      </c>
      <c r="AK41" s="348" t="e">
        <v>#NAME?</v>
      </c>
      <c r="AL41" s="354" t="e">
        <v>#NAME?</v>
      </c>
    </row>
    <row r="42" spans="2:39" s="252" customFormat="1" x14ac:dyDescent="0.15">
      <c r="B42" s="326" t="s">
        <v>129</v>
      </c>
      <c r="C42" s="326" t="s">
        <v>65</v>
      </c>
      <c r="D42" s="327">
        <v>0</v>
      </c>
      <c r="E42" s="328" t="s">
        <v>69</v>
      </c>
      <c r="F42" s="329" t="s">
        <v>85</v>
      </c>
      <c r="G42" s="330" t="s">
        <v>248</v>
      </c>
      <c r="H42" s="330" t="s">
        <v>243</v>
      </c>
      <c r="I42" s="331" t="s">
        <v>252</v>
      </c>
      <c r="J42" s="332">
        <v>38718</v>
      </c>
      <c r="K42" s="333">
        <v>0</v>
      </c>
      <c r="L42" s="334">
        <v>15</v>
      </c>
      <c r="M42" s="335">
        <v>0</v>
      </c>
      <c r="N42" s="335">
        <v>0</v>
      </c>
      <c r="O42" s="336">
        <v>600</v>
      </c>
      <c r="P42" s="337">
        <v>1</v>
      </c>
      <c r="Q42" s="337">
        <v>1</v>
      </c>
      <c r="R42" s="337">
        <v>0</v>
      </c>
      <c r="S42" s="338">
        <v>12</v>
      </c>
      <c r="T42" s="339">
        <v>2000</v>
      </c>
      <c r="U42" s="350"/>
      <c r="V42" s="314" t="b">
        <v>1</v>
      </c>
      <c r="Y42" s="341" t="e">
        <v>#NAME?</v>
      </c>
      <c r="Z42" s="342">
        <v>0.85</v>
      </c>
      <c r="AA42" s="341" t="e">
        <v>#NAME?</v>
      </c>
      <c r="AB42" s="342">
        <v>0.8</v>
      </c>
      <c r="AC42" s="341" t="e">
        <v>#NAME?</v>
      </c>
      <c r="AD42" s="342">
        <v>0.85</v>
      </c>
      <c r="AE42" s="341" t="e">
        <v>#NAME?</v>
      </c>
      <c r="AF42" s="343">
        <v>0.82750000000000012</v>
      </c>
      <c r="AG42" s="344" t="e">
        <v>#NAME?</v>
      </c>
      <c r="AH42" s="345" t="e">
        <v>#NAME?</v>
      </c>
      <c r="AI42" s="346" t="e">
        <v>#NAME?</v>
      </c>
      <c r="AJ42" s="353" t="e">
        <v>#NAME?</v>
      </c>
      <c r="AK42" s="348" t="e">
        <v>#NAME?</v>
      </c>
      <c r="AL42" s="354" t="e">
        <v>#NAME?</v>
      </c>
    </row>
    <row r="43" spans="2:39" s="252" customFormat="1" x14ac:dyDescent="0.15">
      <c r="B43" s="326" t="s">
        <v>129</v>
      </c>
      <c r="C43" s="326" t="s">
        <v>284</v>
      </c>
      <c r="D43" s="327">
        <v>12</v>
      </c>
      <c r="E43" s="328" t="s">
        <v>285</v>
      </c>
      <c r="F43" s="329" t="s">
        <v>85</v>
      </c>
      <c r="G43" s="330" t="s">
        <v>246</v>
      </c>
      <c r="H43" s="330" t="s">
        <v>259</v>
      </c>
      <c r="I43" s="331" t="s">
        <v>252</v>
      </c>
      <c r="J43" s="332">
        <v>38718</v>
      </c>
      <c r="K43" s="333">
        <v>0</v>
      </c>
      <c r="L43" s="334">
        <v>15</v>
      </c>
      <c r="M43" s="335">
        <v>17.343541944074566</v>
      </c>
      <c r="N43" s="335">
        <v>2.4367509986684424E-2</v>
      </c>
      <c r="O43" s="336">
        <v>5.0599201065246335</v>
      </c>
      <c r="P43" s="337">
        <v>1</v>
      </c>
      <c r="Q43" s="337">
        <v>1</v>
      </c>
      <c r="R43" s="337">
        <v>0</v>
      </c>
      <c r="S43" s="338">
        <v>12</v>
      </c>
      <c r="T43" s="339">
        <v>2000</v>
      </c>
      <c r="U43" s="350"/>
      <c r="V43" s="314" t="b">
        <v>1</v>
      </c>
      <c r="Y43" s="341" t="e">
        <v>#NAME?</v>
      </c>
      <c r="Z43" s="342">
        <v>0.19800000000000001</v>
      </c>
      <c r="AA43" s="341" t="e">
        <v>#NAME?</v>
      </c>
      <c r="AB43" s="342">
        <v>0.29700000000000004</v>
      </c>
      <c r="AC43" s="341" t="e">
        <v>#NAME?</v>
      </c>
      <c r="AD43" s="342">
        <v>0.27900000000000003</v>
      </c>
      <c r="AE43" s="341" t="e">
        <v>#NAME?</v>
      </c>
      <c r="AF43" s="343">
        <v>0.26103000000000004</v>
      </c>
      <c r="AG43" s="344" t="e">
        <v>#NAME?</v>
      </c>
      <c r="AH43" s="345" t="e">
        <v>#NAME?</v>
      </c>
      <c r="AI43" s="346" t="e">
        <v>#NAME?</v>
      </c>
      <c r="AJ43" s="353" t="e">
        <v>#NAME?</v>
      </c>
      <c r="AK43" s="348" t="e">
        <v>#NAME?</v>
      </c>
      <c r="AL43" s="354" t="e">
        <v>#NAME?</v>
      </c>
    </row>
    <row r="44" spans="2:39" s="252" customFormat="1" x14ac:dyDescent="0.15">
      <c r="B44" s="357" t="s">
        <v>129</v>
      </c>
      <c r="C44" s="357" t="s">
        <v>286</v>
      </c>
      <c r="D44" s="358">
        <v>12</v>
      </c>
      <c r="E44" s="359" t="s">
        <v>287</v>
      </c>
      <c r="F44" s="360" t="s">
        <v>235</v>
      </c>
      <c r="G44" s="360" t="s">
        <v>246</v>
      </c>
      <c r="H44" s="360" t="s">
        <v>259</v>
      </c>
      <c r="I44" s="361" t="s">
        <v>252</v>
      </c>
      <c r="J44" s="362">
        <v>38718</v>
      </c>
      <c r="K44" s="363">
        <v>0</v>
      </c>
      <c r="L44" s="364">
        <v>15</v>
      </c>
      <c r="M44" s="365">
        <v>1.8088773579999999</v>
      </c>
      <c r="N44" s="365">
        <v>4.4930799999999999E-4</v>
      </c>
      <c r="O44" s="366">
        <v>-4.6540879999999998E-3</v>
      </c>
      <c r="P44" s="367">
        <v>1</v>
      </c>
      <c r="Q44" s="367">
        <v>1</v>
      </c>
      <c r="R44" s="367">
        <v>0</v>
      </c>
      <c r="S44" s="368">
        <v>12</v>
      </c>
      <c r="T44" s="369">
        <v>2000</v>
      </c>
      <c r="U44" s="370"/>
      <c r="V44" s="314" t="b">
        <v>1</v>
      </c>
      <c r="Y44" s="371" t="e">
        <v>#NAME?</v>
      </c>
      <c r="Z44" s="372">
        <v>0.19800000000000001</v>
      </c>
      <c r="AA44" s="371" t="e">
        <v>#NAME?</v>
      </c>
      <c r="AB44" s="372">
        <v>0.29700000000000004</v>
      </c>
      <c r="AC44" s="371" t="e">
        <v>#NAME?</v>
      </c>
      <c r="AD44" s="372">
        <v>0.27900000000000003</v>
      </c>
      <c r="AE44" s="371" t="e">
        <v>#NAME?</v>
      </c>
      <c r="AF44" s="373">
        <v>0.26103000000000004</v>
      </c>
      <c r="AG44" s="374" t="e">
        <v>#NAME?</v>
      </c>
      <c r="AH44" s="375" t="e">
        <v>#NAME?</v>
      </c>
      <c r="AI44" s="376" t="e">
        <v>#NAME?</v>
      </c>
      <c r="AJ44" s="377" t="e">
        <v>#NAME?</v>
      </c>
      <c r="AK44" s="378" t="e">
        <v>#NAME?</v>
      </c>
      <c r="AL44" s="379" t="e">
        <v>#NAME?</v>
      </c>
    </row>
    <row r="45" spans="2:39" s="252" customFormat="1" x14ac:dyDescent="0.15">
      <c r="B45" s="326" t="s">
        <v>129</v>
      </c>
      <c r="C45" s="326" t="s">
        <v>141</v>
      </c>
      <c r="D45" s="327">
        <v>1</v>
      </c>
      <c r="E45" s="328" t="s">
        <v>145</v>
      </c>
      <c r="F45" s="330" t="s">
        <v>260</v>
      </c>
      <c r="G45" s="330" t="s">
        <v>260</v>
      </c>
      <c r="H45" s="330" t="s">
        <v>260</v>
      </c>
      <c r="I45" s="361" t="s">
        <v>252</v>
      </c>
      <c r="J45" s="332">
        <v>38718</v>
      </c>
      <c r="K45" s="333">
        <v>0</v>
      </c>
      <c r="L45" s="334">
        <v>15</v>
      </c>
      <c r="M45" s="335">
        <v>370.1</v>
      </c>
      <c r="N45" s="335">
        <v>2.1999999999999999E-2</v>
      </c>
      <c r="O45" s="336">
        <v>0</v>
      </c>
      <c r="P45" s="337">
        <v>1</v>
      </c>
      <c r="Q45" s="337">
        <v>1</v>
      </c>
      <c r="R45" s="337">
        <v>0</v>
      </c>
      <c r="S45" s="338">
        <v>12</v>
      </c>
      <c r="T45" s="339">
        <v>2000</v>
      </c>
      <c r="U45" s="350"/>
      <c r="V45" s="314" t="b">
        <v>1</v>
      </c>
      <c r="Y45" s="341" t="e">
        <v>#NAME?</v>
      </c>
      <c r="Z45" s="342">
        <v>0.75</v>
      </c>
      <c r="AA45" s="341" t="e">
        <v>#NAME?</v>
      </c>
      <c r="AB45" s="342">
        <v>0.95</v>
      </c>
      <c r="AC45" s="341" t="e">
        <v>#NAME?</v>
      </c>
      <c r="AD45" s="342">
        <v>0.9</v>
      </c>
      <c r="AE45" s="341" t="e">
        <v>#NAME?</v>
      </c>
      <c r="AF45" s="343">
        <v>0.87760000000000016</v>
      </c>
      <c r="AG45" s="344" t="e">
        <v>#NAME?</v>
      </c>
      <c r="AH45" s="345" t="e">
        <v>#NAME?</v>
      </c>
      <c r="AI45" s="346" t="e">
        <v>#NAME?</v>
      </c>
      <c r="AJ45" s="353" t="e">
        <v>#NAME?</v>
      </c>
      <c r="AK45" s="348" t="e">
        <v>#NAME?</v>
      </c>
      <c r="AL45" s="354" t="e">
        <v>#NAME?</v>
      </c>
    </row>
    <row r="46" spans="2:39" s="252" customFormat="1" x14ac:dyDescent="0.15">
      <c r="B46" s="326" t="s">
        <v>129</v>
      </c>
      <c r="C46" s="326" t="s">
        <v>142</v>
      </c>
      <c r="D46" s="327">
        <v>1</v>
      </c>
      <c r="E46" s="328" t="s">
        <v>146</v>
      </c>
      <c r="F46" s="330" t="s">
        <v>260</v>
      </c>
      <c r="G46" s="330" t="s">
        <v>260</v>
      </c>
      <c r="H46" s="330" t="s">
        <v>260</v>
      </c>
      <c r="I46" s="361" t="s">
        <v>252</v>
      </c>
      <c r="J46" s="332">
        <v>38718</v>
      </c>
      <c r="K46" s="333">
        <v>0</v>
      </c>
      <c r="L46" s="334">
        <v>15</v>
      </c>
      <c r="M46" s="335">
        <v>0</v>
      </c>
      <c r="N46" s="335">
        <v>0</v>
      </c>
      <c r="O46" s="336">
        <v>0</v>
      </c>
      <c r="P46" s="337">
        <v>1</v>
      </c>
      <c r="Q46" s="337">
        <v>1</v>
      </c>
      <c r="R46" s="337">
        <v>0</v>
      </c>
      <c r="S46" s="338">
        <v>12</v>
      </c>
      <c r="T46" s="339">
        <v>2000</v>
      </c>
      <c r="U46" s="350"/>
      <c r="V46" s="314" t="b">
        <v>1</v>
      </c>
      <c r="Y46" s="341" t="e">
        <v>#NAME?</v>
      </c>
      <c r="Z46" s="342">
        <v>0.23899999999999999</v>
      </c>
      <c r="AA46" s="341" t="e">
        <v>#NAME?</v>
      </c>
      <c r="AB46" s="342">
        <v>0.33900000000000002</v>
      </c>
      <c r="AC46" s="341" t="e">
        <v>#NAME?</v>
      </c>
      <c r="AD46" s="342">
        <v>0.315</v>
      </c>
      <c r="AE46" s="341" t="e">
        <v>#NAME?</v>
      </c>
      <c r="AF46" s="343">
        <v>0.30071599999999998</v>
      </c>
      <c r="AG46" s="344" t="e">
        <v>#NAME?</v>
      </c>
      <c r="AH46" s="345" t="e">
        <v>#NAME?</v>
      </c>
      <c r="AI46" s="346" t="e">
        <v>#NAME?</v>
      </c>
      <c r="AJ46" s="353" t="e">
        <v>#NAME?</v>
      </c>
      <c r="AK46" s="348" t="e">
        <v>#NAME?</v>
      </c>
      <c r="AL46" s="354" t="e">
        <v>#NAME?</v>
      </c>
    </row>
    <row r="47" spans="2:39" s="252" customFormat="1" ht="14" thickBot="1" x14ac:dyDescent="0.2">
      <c r="B47" s="380" t="s">
        <v>129</v>
      </c>
      <c r="C47" s="380" t="s">
        <v>143</v>
      </c>
      <c r="D47" s="381">
        <v>1</v>
      </c>
      <c r="E47" s="382" t="s">
        <v>147</v>
      </c>
      <c r="F47" s="383" t="s">
        <v>260</v>
      </c>
      <c r="G47" s="383" t="s">
        <v>260</v>
      </c>
      <c r="H47" s="383" t="s">
        <v>260</v>
      </c>
      <c r="I47" s="384" t="s">
        <v>252</v>
      </c>
      <c r="J47" s="385">
        <v>38718</v>
      </c>
      <c r="K47" s="386">
        <v>0</v>
      </c>
      <c r="L47" s="387">
        <v>15</v>
      </c>
      <c r="M47" s="388">
        <v>0</v>
      </c>
      <c r="N47" s="388">
        <v>0</v>
      </c>
      <c r="O47" s="389">
        <v>5.59</v>
      </c>
      <c r="P47" s="390">
        <v>1</v>
      </c>
      <c r="Q47" s="390">
        <v>1</v>
      </c>
      <c r="R47" s="390">
        <v>0</v>
      </c>
      <c r="S47" s="391">
        <v>12</v>
      </c>
      <c r="T47" s="392">
        <v>2000</v>
      </c>
      <c r="U47" s="393"/>
      <c r="V47" s="314" t="b">
        <v>1</v>
      </c>
      <c r="Y47" s="394" t="e">
        <v>#NAME?</v>
      </c>
      <c r="Z47" s="395">
        <v>0.75</v>
      </c>
      <c r="AA47" s="394" t="e">
        <v>#NAME?</v>
      </c>
      <c r="AB47" s="395">
        <v>0.95</v>
      </c>
      <c r="AC47" s="394" t="e">
        <v>#NAME?</v>
      </c>
      <c r="AD47" s="395">
        <v>0.9</v>
      </c>
      <c r="AE47" s="394" t="e">
        <v>#NAME?</v>
      </c>
      <c r="AF47" s="396">
        <v>0.87760000000000016</v>
      </c>
      <c r="AG47" s="397" t="e">
        <v>#NAME?</v>
      </c>
      <c r="AH47" s="398" t="e">
        <v>#NAME?</v>
      </c>
      <c r="AI47" s="399" t="e">
        <v>#NAME?</v>
      </c>
      <c r="AJ47" s="400" t="e">
        <v>#NAME?</v>
      </c>
      <c r="AK47" s="401" t="e">
        <v>#NAME?</v>
      </c>
      <c r="AL47" s="402" t="e">
        <v>#NAME?</v>
      </c>
    </row>
    <row r="48" spans="2:39" ht="14" thickBot="1" x14ac:dyDescent="0.2">
      <c r="B48" s="380" t="s">
        <v>129</v>
      </c>
      <c r="C48" s="380" t="s">
        <v>144</v>
      </c>
      <c r="D48" s="381">
        <v>1</v>
      </c>
      <c r="E48" s="382" t="s">
        <v>148</v>
      </c>
      <c r="F48" s="383" t="s">
        <v>260</v>
      </c>
      <c r="G48" s="383" t="s">
        <v>260</v>
      </c>
      <c r="H48" s="383" t="s">
        <v>260</v>
      </c>
      <c r="I48" s="403" t="s">
        <v>252</v>
      </c>
      <c r="J48" s="385">
        <v>38718</v>
      </c>
      <c r="K48" s="386">
        <v>0</v>
      </c>
      <c r="L48" s="387">
        <v>15</v>
      </c>
      <c r="M48" s="388">
        <v>0</v>
      </c>
      <c r="N48" s="388">
        <v>0</v>
      </c>
      <c r="O48" s="389"/>
      <c r="P48" s="390">
        <v>1</v>
      </c>
      <c r="Q48" s="390">
        <v>1</v>
      </c>
      <c r="R48" s="390">
        <v>0</v>
      </c>
      <c r="S48" s="391">
        <v>12</v>
      </c>
      <c r="T48" s="392">
        <v>2000</v>
      </c>
      <c r="U48" s="393"/>
      <c r="V48" s="314" t="b">
        <v>1</v>
      </c>
      <c r="Y48" s="404" t="e">
        <v>#NAME?</v>
      </c>
      <c r="Z48" s="404">
        <v>0.23899999999999999</v>
      </c>
      <c r="AA48" s="404" t="e">
        <v>#NAME?</v>
      </c>
      <c r="AB48" s="404">
        <v>0.33900000000000002</v>
      </c>
      <c r="AC48" s="404" t="e">
        <v>#NAME?</v>
      </c>
      <c r="AD48" s="404">
        <v>0.315</v>
      </c>
      <c r="AE48" s="404" t="e">
        <v>#NAME?</v>
      </c>
      <c r="AF48" s="396">
        <v>0.30071599999999998</v>
      </c>
      <c r="AG48" s="405" t="e">
        <v>#NAME?</v>
      </c>
      <c r="AH48" s="406" t="e">
        <v>#NAME?</v>
      </c>
      <c r="AI48" s="407" t="e">
        <v>#NAME?</v>
      </c>
      <c r="AJ48" s="408" t="e">
        <v>#NAME?</v>
      </c>
      <c r="AK48" s="409" t="e">
        <v>#NAME?</v>
      </c>
      <c r="AL48" s="410" t="e">
        <v>#NAME?</v>
      </c>
      <c r="AM48" s="253"/>
    </row>
    <row r="49" spans="2:39" ht="14" thickBot="1" x14ac:dyDescent="0.2">
      <c r="B49" s="411" t="s">
        <v>365</v>
      </c>
      <c r="C49" s="411" t="s">
        <v>370</v>
      </c>
      <c r="D49" s="411"/>
      <c r="E49" s="412" t="s">
        <v>76</v>
      </c>
      <c r="F49" s="412" t="s">
        <v>85</v>
      </c>
      <c r="G49" s="412"/>
      <c r="H49" s="412"/>
      <c r="I49" s="412" t="s">
        <v>238</v>
      </c>
      <c r="J49" s="413">
        <v>39455</v>
      </c>
      <c r="K49" s="414">
        <v>0</v>
      </c>
      <c r="L49" s="415">
        <v>4</v>
      </c>
      <c r="M49" s="416">
        <v>5.8</v>
      </c>
      <c r="N49" s="416">
        <v>1.0400000000000001E-3</v>
      </c>
      <c r="O49" s="416">
        <v>0</v>
      </c>
      <c r="P49" s="417">
        <v>1.04</v>
      </c>
      <c r="Q49" s="417">
        <v>1.32</v>
      </c>
      <c r="R49" s="417">
        <v>-2.0666666666666667E-2</v>
      </c>
      <c r="S49" s="418">
        <v>18</v>
      </c>
      <c r="T49" s="418">
        <v>2000</v>
      </c>
      <c r="U49" s="419"/>
      <c r="V49" s="314" t="b">
        <v>1</v>
      </c>
      <c r="Y49" s="404" t="e">
        <v>#NAME?</v>
      </c>
      <c r="Z49" s="342">
        <v>0.9</v>
      </c>
      <c r="AA49" s="404" t="e">
        <v>#NAME?</v>
      </c>
      <c r="AB49" s="342">
        <v>0.75</v>
      </c>
      <c r="AC49" s="404" t="e">
        <v>#NAME?</v>
      </c>
      <c r="AD49" s="342">
        <v>0.4</v>
      </c>
      <c r="AE49" s="404" t="e">
        <v>#NAME?</v>
      </c>
      <c r="AF49" s="396">
        <v>0.60750000000000004</v>
      </c>
      <c r="AG49" s="405" t="e">
        <v>#NAME?</v>
      </c>
      <c r="AH49" s="406" t="e">
        <v>#NAME?</v>
      </c>
      <c r="AI49" s="407" t="e">
        <v>#NAME?</v>
      </c>
      <c r="AJ49" s="408" t="e">
        <v>#NAME?</v>
      </c>
      <c r="AK49" s="409" t="e">
        <v>#NAME?</v>
      </c>
      <c r="AL49" s="410" t="e">
        <v>#NAME?</v>
      </c>
      <c r="AM49" s="253"/>
    </row>
    <row r="50" spans="2:39" ht="14" thickBot="1" x14ac:dyDescent="0.2">
      <c r="B50" s="411" t="s">
        <v>365</v>
      </c>
      <c r="C50" s="411" t="s">
        <v>371</v>
      </c>
      <c r="D50" s="411"/>
      <c r="E50" s="412" t="s">
        <v>77</v>
      </c>
      <c r="F50" s="412" t="s">
        <v>235</v>
      </c>
      <c r="G50" s="412"/>
      <c r="H50" s="412"/>
      <c r="I50" s="412" t="s">
        <v>238</v>
      </c>
      <c r="J50" s="413">
        <v>39455</v>
      </c>
      <c r="K50" s="414">
        <v>0</v>
      </c>
      <c r="L50" s="415">
        <v>1</v>
      </c>
      <c r="M50" s="416">
        <v>33.6</v>
      </c>
      <c r="N50" s="416">
        <v>7.8300000000000002E-3</v>
      </c>
      <c r="O50" s="416">
        <v>0</v>
      </c>
      <c r="P50" s="417">
        <v>1.1000000000000001</v>
      </c>
      <c r="Q50" s="417">
        <v>1.32</v>
      </c>
      <c r="R50" s="417">
        <v>-4.1000000000000003E-3</v>
      </c>
      <c r="S50" s="418">
        <v>18</v>
      </c>
      <c r="T50" s="418">
        <v>2000</v>
      </c>
      <c r="U50" s="419"/>
      <c r="V50" s="314" t="b">
        <v>1</v>
      </c>
      <c r="Y50" s="404" t="e">
        <v>#NAME?</v>
      </c>
      <c r="Z50" s="342">
        <v>0.9</v>
      </c>
      <c r="AA50" s="404" t="e">
        <v>#NAME?</v>
      </c>
      <c r="AB50" s="342">
        <v>0.75</v>
      </c>
      <c r="AC50" s="404" t="e">
        <v>#NAME?</v>
      </c>
      <c r="AD50" s="342">
        <v>0.4</v>
      </c>
      <c r="AE50" s="404" t="e">
        <v>#NAME?</v>
      </c>
      <c r="AF50" s="396">
        <v>0.60750000000000004</v>
      </c>
      <c r="AG50" s="405" t="e">
        <v>#NAME?</v>
      </c>
      <c r="AH50" s="406" t="e">
        <v>#NAME?</v>
      </c>
      <c r="AI50" s="407" t="e">
        <v>#NAME?</v>
      </c>
      <c r="AJ50" s="408" t="e">
        <v>#NAME?</v>
      </c>
      <c r="AK50" s="409" t="e">
        <v>#NAME?</v>
      </c>
      <c r="AL50" s="410" t="e">
        <v>#NAME?</v>
      </c>
      <c r="AM50" s="253"/>
    </row>
    <row r="51" spans="2:39" ht="14" thickBot="1" x14ac:dyDescent="0.2">
      <c r="B51" s="411" t="s">
        <v>365</v>
      </c>
      <c r="C51" s="411" t="s">
        <v>372</v>
      </c>
      <c r="D51" s="411"/>
      <c r="E51" s="412" t="s">
        <v>91</v>
      </c>
      <c r="F51" s="412"/>
      <c r="G51" s="412"/>
      <c r="H51" s="412"/>
      <c r="I51" s="412" t="s">
        <v>238</v>
      </c>
      <c r="J51" s="413">
        <v>40179</v>
      </c>
      <c r="K51" s="414">
        <v>16977.8</v>
      </c>
      <c r="L51" s="415">
        <v>14</v>
      </c>
      <c r="M51" s="416">
        <v>171.6</v>
      </c>
      <c r="N51" s="416">
        <v>3.0200000000000001E-2</v>
      </c>
      <c r="O51" s="416">
        <v>0</v>
      </c>
      <c r="P51" s="417">
        <v>1.1000000000000001</v>
      </c>
      <c r="Q51" s="417">
        <v>1.32</v>
      </c>
      <c r="R51" s="417">
        <v>-4.1000000000000003E-3</v>
      </c>
      <c r="S51" s="418">
        <v>9</v>
      </c>
      <c r="T51" s="418">
        <v>2000</v>
      </c>
      <c r="U51" s="419"/>
      <c r="V51" s="314" t="b">
        <v>1</v>
      </c>
      <c r="Y51" s="404" t="e">
        <v>#NAME?</v>
      </c>
      <c r="Z51" s="342">
        <v>0.7</v>
      </c>
      <c r="AA51" s="404" t="e">
        <v>#NAME?</v>
      </c>
      <c r="AB51" s="342">
        <v>0.7</v>
      </c>
      <c r="AC51" s="404" t="e">
        <v>#NAME?</v>
      </c>
      <c r="AD51" s="342">
        <v>0.75</v>
      </c>
      <c r="AE51" s="404" t="e">
        <v>#NAME?</v>
      </c>
      <c r="AF51" s="396">
        <v>0.72249999999999992</v>
      </c>
      <c r="AG51" s="405" t="e">
        <v>#NAME?</v>
      </c>
      <c r="AH51" s="406" t="e">
        <v>#NAME?</v>
      </c>
      <c r="AI51" s="407" t="e">
        <v>#NAME?</v>
      </c>
      <c r="AJ51" s="408" t="e">
        <v>#NAME?</v>
      </c>
      <c r="AK51" s="409" t="e">
        <v>#NAME?</v>
      </c>
      <c r="AL51" s="410" t="e">
        <v>#NAME?</v>
      </c>
      <c r="AM51" s="253"/>
    </row>
    <row r="52" spans="2:39" ht="14" thickBot="1" x14ac:dyDescent="0.2">
      <c r="B52" s="411" t="s">
        <v>365</v>
      </c>
      <c r="C52" s="411" t="s">
        <v>373</v>
      </c>
      <c r="D52" s="411"/>
      <c r="E52" s="412" t="s">
        <v>92</v>
      </c>
      <c r="F52" s="412"/>
      <c r="G52" s="412"/>
      <c r="H52" s="412"/>
      <c r="I52" s="412" t="s">
        <v>238</v>
      </c>
      <c r="J52" s="413">
        <v>40179</v>
      </c>
      <c r="K52" s="414">
        <v>0</v>
      </c>
      <c r="L52" s="415">
        <v>12</v>
      </c>
      <c r="M52" s="416">
        <v>25.56</v>
      </c>
      <c r="N52" s="416">
        <v>3.8E-3</v>
      </c>
      <c r="O52" s="416">
        <v>0</v>
      </c>
      <c r="P52" s="417">
        <v>1.07</v>
      </c>
      <c r="Q52" s="417">
        <v>1.2733333333333334</v>
      </c>
      <c r="R52" s="417">
        <v>-1.235E-2</v>
      </c>
      <c r="S52" s="418">
        <v>9</v>
      </c>
      <c r="T52" s="418">
        <v>2000</v>
      </c>
      <c r="U52" s="419"/>
      <c r="V52" s="314" t="b">
        <v>1</v>
      </c>
      <c r="Y52" s="404" t="e">
        <v>#NAME?</v>
      </c>
      <c r="Z52" s="342">
        <v>0.4</v>
      </c>
      <c r="AA52" s="404" t="e">
        <v>#NAME?</v>
      </c>
      <c r="AB52" s="342">
        <v>0.5</v>
      </c>
      <c r="AC52" s="404" t="e">
        <v>#NAME?</v>
      </c>
      <c r="AD52" s="342">
        <v>0.5</v>
      </c>
      <c r="AE52" s="404" t="e">
        <v>#NAME?</v>
      </c>
      <c r="AF52" s="396">
        <v>0.49000000000000005</v>
      </c>
      <c r="AG52" s="405" t="e">
        <v>#NAME?</v>
      </c>
      <c r="AH52" s="406" t="e">
        <v>#NAME?</v>
      </c>
      <c r="AI52" s="407" t="e">
        <v>#NAME?</v>
      </c>
      <c r="AJ52" s="408" t="e">
        <v>#NAME?</v>
      </c>
      <c r="AK52" s="409" t="e">
        <v>#NAME?</v>
      </c>
      <c r="AL52" s="410" t="e">
        <v>#NAME?</v>
      </c>
      <c r="AM52" s="253"/>
    </row>
    <row r="53" spans="2:39" ht="14" thickBot="1" x14ac:dyDescent="0.2">
      <c r="B53" s="411" t="s">
        <v>365</v>
      </c>
      <c r="C53" s="411" t="s">
        <v>374</v>
      </c>
      <c r="D53" s="411"/>
      <c r="E53" s="412" t="s">
        <v>116</v>
      </c>
      <c r="F53" s="412"/>
      <c r="G53" s="412"/>
      <c r="H53" s="412"/>
      <c r="I53" s="412" t="s">
        <v>238</v>
      </c>
      <c r="J53" s="413">
        <v>40544</v>
      </c>
      <c r="K53" s="414">
        <v>0</v>
      </c>
      <c r="L53" s="415">
        <v>2</v>
      </c>
      <c r="M53" s="416">
        <v>14.85</v>
      </c>
      <c r="N53" s="416">
        <v>2.0500000000000002E-3</v>
      </c>
      <c r="O53" s="416">
        <v>0</v>
      </c>
      <c r="P53" s="417">
        <v>1.07</v>
      </c>
      <c r="Q53" s="417">
        <v>1.2733333333333334</v>
      </c>
      <c r="R53" s="417">
        <v>-1.235E-2</v>
      </c>
      <c r="S53" s="418">
        <v>6</v>
      </c>
      <c r="T53" s="418">
        <v>2000</v>
      </c>
      <c r="U53" s="419"/>
      <c r="V53" s="314" t="b">
        <v>1</v>
      </c>
      <c r="Y53" s="404" t="e">
        <v>#NAME?</v>
      </c>
      <c r="Z53" s="342">
        <v>0.9</v>
      </c>
      <c r="AA53" s="404" t="e">
        <v>#NAME?</v>
      </c>
      <c r="AB53" s="342">
        <v>0.8</v>
      </c>
      <c r="AC53" s="404" t="e">
        <v>#NAME?</v>
      </c>
      <c r="AD53" s="342">
        <v>0.65</v>
      </c>
      <c r="AE53" s="404" t="e">
        <v>#NAME?</v>
      </c>
      <c r="AF53" s="396">
        <v>0.75749999999999995</v>
      </c>
      <c r="AG53" s="405" t="e">
        <v>#NAME?</v>
      </c>
      <c r="AH53" s="406" t="e">
        <v>#NAME?</v>
      </c>
      <c r="AI53" s="407" t="e">
        <v>#NAME?</v>
      </c>
      <c r="AJ53" s="408" t="e">
        <v>#NAME?</v>
      </c>
      <c r="AK53" s="409" t="e">
        <v>#NAME?</v>
      </c>
      <c r="AL53" s="410" t="e">
        <v>#NAME?</v>
      </c>
      <c r="AM53" s="253"/>
    </row>
    <row r="54" spans="2:39" ht="14" thickBot="1" x14ac:dyDescent="0.2">
      <c r="B54" s="411" t="s">
        <v>365</v>
      </c>
      <c r="C54" s="411" t="s">
        <v>375</v>
      </c>
      <c r="D54" s="411"/>
      <c r="E54" s="412" t="s">
        <v>117</v>
      </c>
      <c r="F54" s="412"/>
      <c r="G54" s="412"/>
      <c r="H54" s="412"/>
      <c r="I54" s="412" t="s">
        <v>238</v>
      </c>
      <c r="J54" s="413">
        <v>40909</v>
      </c>
      <c r="K54" s="414">
        <v>0</v>
      </c>
      <c r="L54" s="415">
        <v>2</v>
      </c>
      <c r="M54" s="416">
        <v>10.79</v>
      </c>
      <c r="N54" s="416">
        <v>1.49E-3</v>
      </c>
      <c r="O54" s="416">
        <v>0</v>
      </c>
      <c r="P54" s="417">
        <v>1.07</v>
      </c>
      <c r="Q54" s="417">
        <v>1.2733333333333334</v>
      </c>
      <c r="R54" s="417">
        <v>-1.235E-2</v>
      </c>
      <c r="S54" s="418">
        <v>6</v>
      </c>
      <c r="T54" s="418">
        <v>2000</v>
      </c>
      <c r="U54" s="419"/>
      <c r="V54" s="314" t="b">
        <v>1</v>
      </c>
      <c r="Y54" s="404" t="e">
        <v>#NAME?</v>
      </c>
      <c r="Z54" s="342">
        <v>0.9</v>
      </c>
      <c r="AA54" s="404" t="e">
        <v>#NAME?</v>
      </c>
      <c r="AB54" s="342">
        <v>0.8</v>
      </c>
      <c r="AC54" s="404" t="e">
        <v>#NAME?</v>
      </c>
      <c r="AD54" s="342">
        <v>0.65</v>
      </c>
      <c r="AE54" s="404" t="e">
        <v>#NAME?</v>
      </c>
      <c r="AF54" s="396">
        <v>0.75749999999999995</v>
      </c>
      <c r="AG54" s="405" t="e">
        <v>#NAME?</v>
      </c>
      <c r="AH54" s="406" t="e">
        <v>#NAME?</v>
      </c>
      <c r="AI54" s="407" t="e">
        <v>#NAME?</v>
      </c>
      <c r="AJ54" s="408" t="e">
        <v>#NAME?</v>
      </c>
      <c r="AK54" s="409" t="e">
        <v>#NAME?</v>
      </c>
      <c r="AL54" s="410" t="e">
        <v>#NAME?</v>
      </c>
      <c r="AM54" s="253"/>
    </row>
    <row r="55" spans="2:39" ht="14" thickBot="1" x14ac:dyDescent="0.2">
      <c r="B55" s="411" t="s">
        <v>365</v>
      </c>
      <c r="C55" s="411" t="s">
        <v>376</v>
      </c>
      <c r="D55" s="411"/>
      <c r="E55" s="412" t="s">
        <v>118</v>
      </c>
      <c r="F55" s="412"/>
      <c r="G55" s="412"/>
      <c r="H55" s="412"/>
      <c r="I55" s="412" t="s">
        <v>238</v>
      </c>
      <c r="J55" s="413">
        <v>41275</v>
      </c>
      <c r="K55" s="414">
        <v>0</v>
      </c>
      <c r="L55" s="415">
        <v>2</v>
      </c>
      <c r="M55" s="416">
        <v>9.08</v>
      </c>
      <c r="N55" s="416">
        <v>1.25E-3</v>
      </c>
      <c r="O55" s="416">
        <v>0</v>
      </c>
      <c r="P55" s="417">
        <v>1.07</v>
      </c>
      <c r="Q55" s="417">
        <v>1.2733333333333334</v>
      </c>
      <c r="R55" s="417">
        <v>-1.235E-2</v>
      </c>
      <c r="S55" s="418">
        <v>6</v>
      </c>
      <c r="T55" s="418">
        <v>2000</v>
      </c>
      <c r="U55" s="419"/>
      <c r="V55" s="314" t="b">
        <v>1</v>
      </c>
      <c r="Y55" s="404" t="e">
        <v>#NAME?</v>
      </c>
      <c r="Z55" s="342">
        <v>0.9</v>
      </c>
      <c r="AA55" s="404" t="e">
        <v>#NAME?</v>
      </c>
      <c r="AB55" s="342">
        <v>0.8</v>
      </c>
      <c r="AC55" s="404" t="e">
        <v>#NAME?</v>
      </c>
      <c r="AD55" s="342">
        <v>0.65</v>
      </c>
      <c r="AE55" s="404" t="e">
        <v>#NAME?</v>
      </c>
      <c r="AF55" s="396">
        <v>0.75749999999999995</v>
      </c>
      <c r="AG55" s="405" t="e">
        <v>#NAME?</v>
      </c>
      <c r="AH55" s="406" t="e">
        <v>#NAME?</v>
      </c>
      <c r="AI55" s="407" t="e">
        <v>#NAME?</v>
      </c>
      <c r="AJ55" s="408" t="e">
        <v>#NAME?</v>
      </c>
      <c r="AK55" s="409" t="e">
        <v>#NAME?</v>
      </c>
      <c r="AL55" s="410" t="e">
        <v>#NAME?</v>
      </c>
      <c r="AM55" s="253"/>
    </row>
    <row r="56" spans="2:39" ht="14" thickBot="1" x14ac:dyDescent="0.2">
      <c r="B56" s="411" t="s">
        <v>365</v>
      </c>
      <c r="C56" s="411" t="s">
        <v>377</v>
      </c>
      <c r="D56" s="411"/>
      <c r="E56" s="412" t="s">
        <v>139</v>
      </c>
      <c r="F56" s="412" t="s">
        <v>85</v>
      </c>
      <c r="G56" s="412"/>
      <c r="H56" s="412"/>
      <c r="I56" s="412" t="s">
        <v>238</v>
      </c>
      <c r="J56" s="413">
        <v>40544</v>
      </c>
      <c r="K56" s="414">
        <v>579000</v>
      </c>
      <c r="L56" s="415">
        <v>10</v>
      </c>
      <c r="M56" s="416">
        <v>110</v>
      </c>
      <c r="N56" s="416">
        <v>0.01</v>
      </c>
      <c r="O56" s="416">
        <v>0</v>
      </c>
      <c r="P56" s="417">
        <v>1.05</v>
      </c>
      <c r="Q56" s="417">
        <v>1.32</v>
      </c>
      <c r="R56" s="417">
        <v>-2.0666666666666667E-2</v>
      </c>
      <c r="S56" s="418">
        <v>6</v>
      </c>
      <c r="T56" s="418">
        <v>2000</v>
      </c>
      <c r="U56" s="419"/>
      <c r="V56" s="314" t="b">
        <v>1</v>
      </c>
      <c r="Y56" s="404" t="e">
        <v>#NAME?</v>
      </c>
      <c r="Z56" s="342">
        <v>0.5</v>
      </c>
      <c r="AA56" s="404" t="e">
        <v>#NAME?</v>
      </c>
      <c r="AB56" s="342">
        <v>0.65</v>
      </c>
      <c r="AC56" s="404" t="e">
        <v>#NAME?</v>
      </c>
      <c r="AD56" s="342">
        <v>0.65</v>
      </c>
      <c r="AE56" s="404" t="e">
        <v>#NAME?</v>
      </c>
      <c r="AF56" s="396">
        <v>0.60499999999999998</v>
      </c>
      <c r="AG56" s="405" t="e">
        <v>#NAME?</v>
      </c>
      <c r="AH56" s="406" t="e">
        <v>#NAME?</v>
      </c>
      <c r="AI56" s="407" t="e">
        <v>#NAME?</v>
      </c>
      <c r="AJ56" s="408" t="e">
        <v>#NAME?</v>
      </c>
      <c r="AK56" s="409" t="e">
        <v>#NAME?</v>
      </c>
      <c r="AL56" s="410" t="e">
        <v>#NAME?</v>
      </c>
      <c r="AM56" s="253"/>
    </row>
    <row r="57" spans="2:39" ht="14" thickBot="1" x14ac:dyDescent="0.2">
      <c r="B57" s="411" t="s">
        <v>365</v>
      </c>
      <c r="C57" s="411" t="s">
        <v>378</v>
      </c>
      <c r="D57" s="411"/>
      <c r="E57" s="412" t="s">
        <v>140</v>
      </c>
      <c r="F57" s="412" t="s">
        <v>85</v>
      </c>
      <c r="G57" s="412"/>
      <c r="H57" s="412"/>
      <c r="I57" s="412" t="s">
        <v>238</v>
      </c>
      <c r="J57" s="413">
        <v>41275</v>
      </c>
      <c r="K57" s="414">
        <v>579000</v>
      </c>
      <c r="L57" s="415">
        <v>10</v>
      </c>
      <c r="M57" s="416">
        <v>102</v>
      </c>
      <c r="N57" s="416">
        <v>8.9999999999999993E-3</v>
      </c>
      <c r="O57" s="416">
        <v>0</v>
      </c>
      <c r="P57" s="417">
        <v>1.05</v>
      </c>
      <c r="Q57" s="417">
        <v>1.32</v>
      </c>
      <c r="R57" s="417">
        <v>-2.0666666666666667E-2</v>
      </c>
      <c r="S57" s="418">
        <v>6</v>
      </c>
      <c r="T57" s="418">
        <v>2000</v>
      </c>
      <c r="U57" s="419"/>
      <c r="V57" s="314" t="b">
        <v>1</v>
      </c>
      <c r="Y57" s="404" t="e">
        <v>#NAME?</v>
      </c>
      <c r="Z57" s="342">
        <v>0.5</v>
      </c>
      <c r="AA57" s="404" t="e">
        <v>#NAME?</v>
      </c>
      <c r="AB57" s="342">
        <v>0.65</v>
      </c>
      <c r="AC57" s="404" t="e">
        <v>#NAME?</v>
      </c>
      <c r="AD57" s="342">
        <v>0.65</v>
      </c>
      <c r="AE57" s="404" t="e">
        <v>#NAME?</v>
      </c>
      <c r="AF57" s="396">
        <v>0.60499999999999998</v>
      </c>
      <c r="AG57" s="405" t="e">
        <v>#NAME?</v>
      </c>
      <c r="AH57" s="406" t="e">
        <v>#NAME?</v>
      </c>
      <c r="AI57" s="407" t="e">
        <v>#NAME?</v>
      </c>
      <c r="AJ57" s="408" t="e">
        <v>#NAME?</v>
      </c>
      <c r="AK57" s="409" t="e">
        <v>#NAME?</v>
      </c>
      <c r="AL57" s="410" t="e">
        <v>#NAME?</v>
      </c>
      <c r="AM57" s="253"/>
    </row>
    <row r="58" spans="2:39" x14ac:dyDescent="0.15">
      <c r="B58" s="411" t="s">
        <v>379</v>
      </c>
      <c r="C58" s="411" t="s">
        <v>380</v>
      </c>
      <c r="D58" s="411"/>
      <c r="E58" s="412" t="s">
        <v>281</v>
      </c>
      <c r="F58" s="412" t="s">
        <v>85</v>
      </c>
      <c r="G58" s="412"/>
      <c r="H58" s="412"/>
      <c r="I58" s="412" t="s">
        <v>238</v>
      </c>
      <c r="J58" s="420">
        <v>41306</v>
      </c>
      <c r="K58" s="414">
        <v>0</v>
      </c>
      <c r="L58" s="415">
        <v>3.3257958477508653</v>
      </c>
      <c r="M58" s="416">
        <v>1000</v>
      </c>
      <c r="N58" s="416">
        <v>9.8548038307074454E-2</v>
      </c>
      <c r="O58" s="416">
        <v>0</v>
      </c>
      <c r="P58" s="417">
        <v>1</v>
      </c>
      <c r="Q58" s="417">
        <v>1</v>
      </c>
      <c r="R58" s="417">
        <v>0</v>
      </c>
      <c r="S58" s="418">
        <v>9</v>
      </c>
      <c r="T58" s="418">
        <v>2000</v>
      </c>
      <c r="U58" s="419"/>
      <c r="V58" s="314" t="b">
        <v>1</v>
      </c>
      <c r="Y58" s="404" t="e">
        <v>#NAME?</v>
      </c>
      <c r="Z58" s="342">
        <v>0</v>
      </c>
      <c r="AA58" s="404" t="e">
        <v>#NAME?</v>
      </c>
      <c r="AB58" s="342">
        <v>0</v>
      </c>
      <c r="AC58" s="404" t="e">
        <v>#NAME?</v>
      </c>
      <c r="AD58" s="342">
        <v>0</v>
      </c>
      <c r="AE58" s="404" t="e">
        <v>#NAME?</v>
      </c>
      <c r="AF58" s="421">
        <v>0.74</v>
      </c>
      <c r="AG58" s="405" t="e">
        <v>#NAME?</v>
      </c>
      <c r="AH58" s="406" t="e">
        <v>#NAME?</v>
      </c>
      <c r="AI58" s="407" t="e">
        <v>#NAME?</v>
      </c>
      <c r="AJ58" s="408" t="e">
        <v>#NAME?</v>
      </c>
      <c r="AK58" s="409" t="e">
        <v>#NAME?</v>
      </c>
      <c r="AL58" s="410" t="e">
        <v>#NAME?</v>
      </c>
      <c r="AM58" s="253"/>
    </row>
    <row r="59" spans="2:39" x14ac:dyDescent="0.15">
      <c r="B59" s="411" t="s">
        <v>379</v>
      </c>
      <c r="C59" s="411" t="s">
        <v>381</v>
      </c>
      <c r="D59" s="411"/>
      <c r="E59" s="412" t="s">
        <v>282</v>
      </c>
      <c r="F59" s="412"/>
      <c r="G59" s="412"/>
      <c r="H59" s="412"/>
      <c r="I59" s="412" t="s">
        <v>238</v>
      </c>
      <c r="J59" s="420">
        <v>41640</v>
      </c>
      <c r="K59" s="414">
        <v>0</v>
      </c>
      <c r="L59" s="415">
        <v>10.049261083743843</v>
      </c>
      <c r="M59" s="416">
        <v>1000</v>
      </c>
      <c r="N59" s="416">
        <v>0.11904761904761904</v>
      </c>
      <c r="O59" s="416">
        <v>0</v>
      </c>
      <c r="P59" s="417">
        <v>1</v>
      </c>
      <c r="Q59" s="417">
        <v>1</v>
      </c>
      <c r="R59" s="417">
        <v>0</v>
      </c>
      <c r="S59" s="418">
        <v>9</v>
      </c>
      <c r="T59" s="418">
        <v>2000</v>
      </c>
      <c r="U59" s="419"/>
      <c r="V59" s="314" t="b">
        <v>1</v>
      </c>
      <c r="Y59" s="404" t="e">
        <v>#NAME?</v>
      </c>
      <c r="Z59" s="342">
        <v>0</v>
      </c>
      <c r="AA59" s="404" t="e">
        <v>#NAME?</v>
      </c>
      <c r="AB59" s="342">
        <v>0</v>
      </c>
      <c r="AC59" s="404" t="e">
        <v>#NAME?</v>
      </c>
      <c r="AD59" s="342">
        <v>0</v>
      </c>
      <c r="AE59" s="404" t="e">
        <v>#NAME?</v>
      </c>
      <c r="AF59" s="421">
        <v>0.74</v>
      </c>
      <c r="AG59" s="405" t="e">
        <v>#NAME?</v>
      </c>
      <c r="AH59" s="406" t="e">
        <v>#NAME?</v>
      </c>
      <c r="AI59" s="407" t="e">
        <v>#NAME?</v>
      </c>
      <c r="AJ59" s="408" t="e">
        <v>#NAME?</v>
      </c>
      <c r="AK59" s="409" t="e">
        <v>#NAME?</v>
      </c>
      <c r="AL59" s="410" t="e">
        <v>#NAME?</v>
      </c>
      <c r="AM59" s="253"/>
    </row>
    <row r="60" spans="2:39" x14ac:dyDescent="0.15">
      <c r="B60" s="411" t="s">
        <v>379</v>
      </c>
      <c r="C60" s="411" t="s">
        <v>382</v>
      </c>
      <c r="D60" s="411"/>
      <c r="E60" s="412" t="s">
        <v>283</v>
      </c>
      <c r="F60" s="412"/>
      <c r="G60" s="412"/>
      <c r="H60" s="412"/>
      <c r="I60" s="412" t="s">
        <v>238</v>
      </c>
      <c r="J60" s="420">
        <v>41640</v>
      </c>
      <c r="K60" s="414">
        <v>0</v>
      </c>
      <c r="L60" s="415">
        <v>10.049261083743843</v>
      </c>
      <c r="M60" s="416">
        <v>1000</v>
      </c>
      <c r="N60" s="416">
        <v>0.19444444444444445</v>
      </c>
      <c r="O60" s="416">
        <v>0</v>
      </c>
      <c r="P60" s="417">
        <v>1</v>
      </c>
      <c r="Q60" s="417">
        <v>1</v>
      </c>
      <c r="R60" s="417">
        <v>0</v>
      </c>
      <c r="S60" s="418">
        <v>9</v>
      </c>
      <c r="T60" s="418">
        <v>2000</v>
      </c>
      <c r="U60" s="419"/>
      <c r="V60" s="314" t="b">
        <v>1</v>
      </c>
      <c r="Y60" s="404" t="e">
        <v>#NAME?</v>
      </c>
      <c r="Z60" s="342">
        <v>0</v>
      </c>
      <c r="AA60" s="404" t="e">
        <v>#NAME?</v>
      </c>
      <c r="AB60" s="342">
        <v>0</v>
      </c>
      <c r="AC60" s="404" t="e">
        <v>#NAME?</v>
      </c>
      <c r="AD60" s="342">
        <v>0</v>
      </c>
      <c r="AE60" s="404" t="e">
        <v>#NAME?</v>
      </c>
      <c r="AF60" s="421">
        <v>0.74</v>
      </c>
      <c r="AG60" s="405" t="e">
        <v>#NAME?</v>
      </c>
      <c r="AH60" s="406" t="e">
        <v>#NAME?</v>
      </c>
      <c r="AI60" s="407" t="e">
        <v>#NAME?</v>
      </c>
      <c r="AJ60" s="408" t="e">
        <v>#NAME?</v>
      </c>
      <c r="AK60" s="409" t="e">
        <v>#NAME?</v>
      </c>
      <c r="AL60" s="410" t="e">
        <v>#NAME?</v>
      </c>
      <c r="AM60" s="253"/>
    </row>
    <row r="61" spans="2:39" ht="14" thickBot="1" x14ac:dyDescent="0.2">
      <c r="B61" s="411" t="s">
        <v>293</v>
      </c>
      <c r="C61" s="411" t="s">
        <v>383</v>
      </c>
      <c r="D61" s="411"/>
      <c r="E61" s="412" t="s">
        <v>304</v>
      </c>
      <c r="F61" s="412"/>
      <c r="G61" s="412"/>
      <c r="H61" s="412"/>
      <c r="I61" s="412" t="s">
        <v>384</v>
      </c>
      <c r="J61" s="413">
        <v>40513</v>
      </c>
      <c r="K61" s="414">
        <v>0</v>
      </c>
      <c r="L61" s="415">
        <v>7</v>
      </c>
      <c r="M61" s="416">
        <v>575</v>
      </c>
      <c r="N61" s="416">
        <v>7.9000000000000001E-2</v>
      </c>
      <c r="O61" s="416">
        <v>0</v>
      </c>
      <c r="P61" s="417">
        <v>1</v>
      </c>
      <c r="Q61" s="417">
        <v>1</v>
      </c>
      <c r="R61" s="417">
        <v>0</v>
      </c>
      <c r="S61" s="418">
        <v>24</v>
      </c>
      <c r="T61" s="418">
        <v>2000</v>
      </c>
      <c r="U61" s="419"/>
      <c r="V61" s="314" t="b">
        <v>1</v>
      </c>
      <c r="Y61" s="404" t="e">
        <v>#NAME?</v>
      </c>
      <c r="Z61" s="342">
        <v>0</v>
      </c>
      <c r="AA61" s="404" t="e">
        <v>#NAME?</v>
      </c>
      <c r="AB61" s="342">
        <v>0.75</v>
      </c>
      <c r="AC61" s="404" t="e">
        <v>#NAME?</v>
      </c>
      <c r="AD61" s="342">
        <v>0.4</v>
      </c>
      <c r="AE61" s="404" t="e">
        <v>#NAME?</v>
      </c>
      <c r="AF61" s="396">
        <v>0.52</v>
      </c>
      <c r="AG61" s="405" t="e">
        <v>#NAME?</v>
      </c>
      <c r="AH61" s="406" t="e">
        <v>#NAME?</v>
      </c>
      <c r="AI61" s="407" t="e">
        <v>#NAME?</v>
      </c>
      <c r="AJ61" s="408" t="e">
        <v>#NAME?</v>
      </c>
      <c r="AK61" s="409" t="e">
        <v>#NAME?</v>
      </c>
      <c r="AL61" s="410" t="e">
        <v>#NAME?</v>
      </c>
      <c r="AM61" s="253"/>
    </row>
    <row r="62" spans="2:39" ht="14" thickBot="1" x14ac:dyDescent="0.2">
      <c r="B62" s="411" t="s">
        <v>293</v>
      </c>
      <c r="C62" s="411" t="s">
        <v>385</v>
      </c>
      <c r="D62" s="411"/>
      <c r="E62" s="412" t="s">
        <v>11</v>
      </c>
      <c r="F62" s="412"/>
      <c r="G62" s="412"/>
      <c r="H62" s="412"/>
      <c r="I62" s="412" t="s">
        <v>384</v>
      </c>
      <c r="J62" s="413">
        <v>40786</v>
      </c>
      <c r="K62" s="414">
        <v>0</v>
      </c>
      <c r="L62" s="415">
        <v>10</v>
      </c>
      <c r="M62" s="416">
        <v>307.69999999999982</v>
      </c>
      <c r="N62" s="416">
        <v>4.0890365448504953E-2</v>
      </c>
      <c r="O62" s="416">
        <v>0</v>
      </c>
      <c r="P62" s="417">
        <v>1.0249999999999999</v>
      </c>
      <c r="Q62" s="417">
        <v>1.1600000000000001</v>
      </c>
      <c r="R62" s="417">
        <v>-1.0333333333333333E-2</v>
      </c>
      <c r="S62" s="418">
        <v>9</v>
      </c>
      <c r="T62" s="418">
        <v>1998</v>
      </c>
      <c r="U62" s="419"/>
      <c r="V62" s="314" t="b">
        <v>1</v>
      </c>
      <c r="Y62" s="404" t="e">
        <v>#NAME?</v>
      </c>
      <c r="Z62" s="342">
        <v>0.26</v>
      </c>
      <c r="AA62" s="404" t="e">
        <v>#NAME?</v>
      </c>
      <c r="AB62" s="342">
        <v>0.45</v>
      </c>
      <c r="AC62" s="404" t="e">
        <v>#NAME?</v>
      </c>
      <c r="AD62" s="342">
        <v>0.75</v>
      </c>
      <c r="AE62" s="404" t="e">
        <v>#NAME?</v>
      </c>
      <c r="AF62" s="396">
        <v>0.45300000000000001</v>
      </c>
      <c r="AG62" s="405" t="e">
        <v>#NAME?</v>
      </c>
      <c r="AH62" s="406" t="e">
        <v>#NAME?</v>
      </c>
      <c r="AI62" s="407" t="e">
        <v>#NAME?</v>
      </c>
      <c r="AJ62" s="408" t="e">
        <v>#NAME?</v>
      </c>
      <c r="AK62" s="409" t="e">
        <v>#NAME?</v>
      </c>
      <c r="AL62" s="410" t="e">
        <v>#NAME?</v>
      </c>
      <c r="AM62" s="253"/>
    </row>
    <row r="63" spans="2:39" ht="14" thickBot="1" x14ac:dyDescent="0.2">
      <c r="B63" s="411" t="s">
        <v>293</v>
      </c>
      <c r="C63" s="411" t="s">
        <v>386</v>
      </c>
      <c r="D63" s="411"/>
      <c r="E63" s="412" t="s">
        <v>123</v>
      </c>
      <c r="F63" s="412"/>
      <c r="G63" s="412"/>
      <c r="H63" s="412"/>
      <c r="I63" s="412" t="s">
        <v>384</v>
      </c>
      <c r="J63" s="413">
        <v>40909</v>
      </c>
      <c r="K63" s="414">
        <v>0</v>
      </c>
      <c r="L63" s="415">
        <v>10</v>
      </c>
      <c r="M63" s="416">
        <v>548.32307721077837</v>
      </c>
      <c r="N63" s="416">
        <v>7.3110470382435122E-2</v>
      </c>
      <c r="O63" s="416">
        <v>0</v>
      </c>
      <c r="P63" s="417">
        <v>1.05</v>
      </c>
      <c r="Q63" s="417">
        <v>1.32</v>
      </c>
      <c r="R63" s="417">
        <v>-2.0666666666666667E-2</v>
      </c>
      <c r="S63" s="418">
        <v>9</v>
      </c>
      <c r="T63" s="418">
        <v>1995</v>
      </c>
      <c r="U63" s="419"/>
      <c r="V63" s="314" t="b">
        <v>1</v>
      </c>
      <c r="Y63" s="404" t="e">
        <v>#NAME?</v>
      </c>
      <c r="Z63" s="342">
        <v>0.2</v>
      </c>
      <c r="AA63" s="404" t="e">
        <v>#NAME?</v>
      </c>
      <c r="AB63" s="342">
        <v>0.625</v>
      </c>
      <c r="AC63" s="404" t="e">
        <v>#NAME?</v>
      </c>
      <c r="AD63" s="342">
        <v>0.4</v>
      </c>
      <c r="AE63" s="404" t="e">
        <v>#NAME?</v>
      </c>
      <c r="AF63" s="396">
        <v>0.435</v>
      </c>
      <c r="AG63" s="405" t="e">
        <v>#NAME?</v>
      </c>
      <c r="AH63" s="406" t="e">
        <v>#NAME?</v>
      </c>
      <c r="AI63" s="407" t="e">
        <v>#NAME?</v>
      </c>
      <c r="AJ63" s="408" t="e">
        <v>#NAME?</v>
      </c>
      <c r="AK63" s="409" t="e">
        <v>#NAME?</v>
      </c>
      <c r="AL63" s="410" t="e">
        <v>#NAME?</v>
      </c>
      <c r="AM63" s="253"/>
    </row>
    <row r="64" spans="2:39" ht="14" thickBot="1" x14ac:dyDescent="0.2">
      <c r="B64" s="411" t="s">
        <v>293</v>
      </c>
      <c r="C64" s="411" t="s">
        <v>387</v>
      </c>
      <c r="D64" s="411"/>
      <c r="E64" s="412" t="s">
        <v>300</v>
      </c>
      <c r="F64" s="412"/>
      <c r="G64" s="412"/>
      <c r="H64" s="412"/>
      <c r="I64" s="412" t="s">
        <v>384</v>
      </c>
      <c r="J64" s="413">
        <v>40970</v>
      </c>
      <c r="K64" s="414">
        <v>0</v>
      </c>
      <c r="L64" s="415">
        <v>30</v>
      </c>
      <c r="M64" s="416">
        <v>0</v>
      </c>
      <c r="N64" s="416">
        <v>0</v>
      </c>
      <c r="O64" s="416">
        <v>10</v>
      </c>
      <c r="P64" s="417">
        <v>1</v>
      </c>
      <c r="Q64" s="417">
        <v>1</v>
      </c>
      <c r="R64" s="417">
        <v>0</v>
      </c>
      <c r="S64" s="418">
        <v>9</v>
      </c>
      <c r="T64" s="418">
        <v>1965</v>
      </c>
      <c r="U64" s="419"/>
      <c r="V64" s="314" t="b">
        <v>1</v>
      </c>
      <c r="Y64" s="404" t="e">
        <v>#NAME?</v>
      </c>
      <c r="Z64" s="342">
        <v>0</v>
      </c>
      <c r="AA64" s="404" t="e">
        <v>#NAME?</v>
      </c>
      <c r="AB64" s="342">
        <v>0</v>
      </c>
      <c r="AC64" s="404" t="e">
        <v>#NAME?</v>
      </c>
      <c r="AD64" s="342">
        <v>0</v>
      </c>
      <c r="AE64" s="404" t="e">
        <v>#NAME?</v>
      </c>
      <c r="AF64" s="422">
        <v>0.34800000000000003</v>
      </c>
      <c r="AG64" s="405" t="e">
        <v>#NAME?</v>
      </c>
      <c r="AH64" s="406" t="e">
        <v>#NAME?</v>
      </c>
      <c r="AI64" s="407" t="e">
        <v>#NAME?</v>
      </c>
      <c r="AJ64" s="408" t="e">
        <v>#NAME?</v>
      </c>
      <c r="AK64" s="409" t="e">
        <v>#NAME?</v>
      </c>
      <c r="AL64" s="410" t="e">
        <v>#NAME?</v>
      </c>
      <c r="AM64" s="253"/>
    </row>
    <row r="65" spans="2:39" ht="14" thickBot="1" x14ac:dyDescent="0.2">
      <c r="B65" s="411" t="s">
        <v>293</v>
      </c>
      <c r="C65" s="411" t="s">
        <v>388</v>
      </c>
      <c r="D65" s="411"/>
      <c r="E65" s="412" t="s">
        <v>301</v>
      </c>
      <c r="F65" s="412" t="s">
        <v>85</v>
      </c>
      <c r="G65" s="412"/>
      <c r="H65" s="412"/>
      <c r="I65" s="412" t="s">
        <v>384</v>
      </c>
      <c r="J65" s="413">
        <v>41008</v>
      </c>
      <c r="K65" s="414">
        <v>0</v>
      </c>
      <c r="L65" s="415">
        <v>19</v>
      </c>
      <c r="M65" s="416">
        <v>0</v>
      </c>
      <c r="N65" s="416">
        <v>0</v>
      </c>
      <c r="O65" s="416">
        <v>30.5</v>
      </c>
      <c r="P65" s="417">
        <v>1</v>
      </c>
      <c r="Q65" s="417">
        <v>1</v>
      </c>
      <c r="R65" s="417">
        <v>0</v>
      </c>
      <c r="S65" s="418">
        <v>9</v>
      </c>
      <c r="T65" s="418">
        <v>1965</v>
      </c>
      <c r="U65" s="419"/>
      <c r="V65" s="314" t="b">
        <v>1</v>
      </c>
      <c r="Y65" s="404" t="e">
        <v>#NAME?</v>
      </c>
      <c r="Z65" s="342">
        <v>0</v>
      </c>
      <c r="AA65" s="404" t="e">
        <v>#NAME?</v>
      </c>
      <c r="AB65" s="342">
        <v>0.2</v>
      </c>
      <c r="AC65" s="404" t="e">
        <v>#NAME?</v>
      </c>
      <c r="AD65" s="342">
        <v>0.25</v>
      </c>
      <c r="AE65" s="404" t="e">
        <v>#NAME?</v>
      </c>
      <c r="AF65" s="396">
        <v>0.22</v>
      </c>
      <c r="AG65" s="405" t="e">
        <v>#NAME?</v>
      </c>
      <c r="AH65" s="406" t="e">
        <v>#NAME?</v>
      </c>
      <c r="AI65" s="407" t="e">
        <v>#NAME?</v>
      </c>
      <c r="AJ65" s="408" t="e">
        <v>#NAME?</v>
      </c>
      <c r="AK65" s="409" t="e">
        <v>#NAME?</v>
      </c>
      <c r="AL65" s="410" t="e">
        <v>#NAME?</v>
      </c>
      <c r="AM65" s="253"/>
    </row>
    <row r="66" spans="2:39" ht="14" thickBot="1" x14ac:dyDescent="0.2">
      <c r="B66" s="411" t="s">
        <v>293</v>
      </c>
      <c r="C66" s="411" t="s">
        <v>389</v>
      </c>
      <c r="D66" s="411"/>
      <c r="E66" s="412" t="s">
        <v>302</v>
      </c>
      <c r="F66" s="412"/>
      <c r="G66" s="412"/>
      <c r="H66" s="412"/>
      <c r="I66" s="412" t="s">
        <v>384</v>
      </c>
      <c r="J66" s="413">
        <v>41104</v>
      </c>
      <c r="K66" s="414">
        <v>0</v>
      </c>
      <c r="L66" s="415">
        <v>1</v>
      </c>
      <c r="M66" s="416">
        <v>7.1</v>
      </c>
      <c r="N66" s="416">
        <v>1.4299999999999998E-3</v>
      </c>
      <c r="O66" s="416">
        <v>0</v>
      </c>
      <c r="P66" s="417">
        <v>1.07</v>
      </c>
      <c r="Q66" s="417">
        <v>1.2733333333333334</v>
      </c>
      <c r="R66" s="417">
        <v>-1.235E-2</v>
      </c>
      <c r="S66" s="418">
        <v>9</v>
      </c>
      <c r="T66" s="418">
        <v>2008</v>
      </c>
      <c r="U66" s="419"/>
      <c r="V66" s="314" t="b">
        <v>1</v>
      </c>
      <c r="Y66" s="404" t="e">
        <v>#NAME?</v>
      </c>
      <c r="Z66" s="342">
        <v>0</v>
      </c>
      <c r="AA66" s="404" t="e">
        <v>#NAME?</v>
      </c>
      <c r="AB66" s="342">
        <v>0.25</v>
      </c>
      <c r="AC66" s="404" t="e">
        <v>#NAME?</v>
      </c>
      <c r="AD66" s="342">
        <v>0.35</v>
      </c>
      <c r="AE66" s="404" t="e">
        <v>#NAME?</v>
      </c>
      <c r="AF66" s="396">
        <v>0.27</v>
      </c>
      <c r="AG66" s="405" t="e">
        <v>#NAME?</v>
      </c>
      <c r="AH66" s="406" t="e">
        <v>#NAME?</v>
      </c>
      <c r="AI66" s="407" t="e">
        <v>#NAME?</v>
      </c>
      <c r="AJ66" s="408" t="e">
        <v>#NAME?</v>
      </c>
      <c r="AK66" s="409" t="e">
        <v>#NAME?</v>
      </c>
      <c r="AL66" s="410" t="e">
        <v>#NAME?</v>
      </c>
      <c r="AM66" s="253"/>
    </row>
    <row r="67" spans="2:39" ht="14" thickBot="1" x14ac:dyDescent="0.2">
      <c r="B67" s="411" t="s">
        <v>293</v>
      </c>
      <c r="C67" s="411" t="s">
        <v>390</v>
      </c>
      <c r="D67" s="411"/>
      <c r="E67" s="412" t="s">
        <v>303</v>
      </c>
      <c r="F67" s="412"/>
      <c r="G67" s="412"/>
      <c r="H67" s="412"/>
      <c r="I67" s="412" t="s">
        <v>384</v>
      </c>
      <c r="J67" s="413">
        <v>41104</v>
      </c>
      <c r="K67" s="414">
        <v>0</v>
      </c>
      <c r="L67" s="415">
        <v>6</v>
      </c>
      <c r="M67" s="416">
        <v>32.4</v>
      </c>
      <c r="N67" s="416">
        <v>8.0000000000000002E-3</v>
      </c>
      <c r="O67" s="416">
        <v>0</v>
      </c>
      <c r="P67" s="417">
        <v>1.1000000000000001</v>
      </c>
      <c r="Q67" s="417">
        <v>1.2266666666666668</v>
      </c>
      <c r="R67" s="417">
        <v>-4.0333333333333341E-3</v>
      </c>
      <c r="S67" s="418">
        <v>9</v>
      </c>
      <c r="T67" s="418">
        <v>2000</v>
      </c>
      <c r="U67" s="419"/>
      <c r="V67" s="314" t="b">
        <v>1</v>
      </c>
      <c r="Y67" s="404" t="e">
        <v>#NAME?</v>
      </c>
      <c r="Z67" s="342">
        <v>0</v>
      </c>
      <c r="AA67" s="404" t="e">
        <v>#NAME?</v>
      </c>
      <c r="AB67" s="342">
        <v>0.1</v>
      </c>
      <c r="AC67" s="404" t="e">
        <v>#NAME?</v>
      </c>
      <c r="AD67" s="342">
        <v>0.35</v>
      </c>
      <c r="AE67" s="404" t="e">
        <v>#NAME?</v>
      </c>
      <c r="AF67" s="396">
        <v>0.19</v>
      </c>
      <c r="AG67" s="405" t="e">
        <v>#NAME?</v>
      </c>
      <c r="AH67" s="406" t="e">
        <v>#NAME?</v>
      </c>
      <c r="AI67" s="407" t="e">
        <v>#NAME?</v>
      </c>
      <c r="AJ67" s="408" t="e">
        <v>#NAME?</v>
      </c>
      <c r="AK67" s="409" t="e">
        <v>#NAME?</v>
      </c>
      <c r="AL67" s="410" t="e">
        <v>#NAME?</v>
      </c>
      <c r="AM67" s="253"/>
    </row>
    <row r="68" spans="2:39" ht="14" thickBot="1" x14ac:dyDescent="0.2">
      <c r="B68" s="411" t="s">
        <v>131</v>
      </c>
      <c r="C68" s="411" t="s">
        <v>101</v>
      </c>
      <c r="D68" s="411"/>
      <c r="E68" s="412" t="s">
        <v>93</v>
      </c>
      <c r="F68" s="412"/>
      <c r="G68" s="412"/>
      <c r="H68" s="412"/>
      <c r="I68" s="412" t="s">
        <v>252</v>
      </c>
      <c r="J68" s="413">
        <v>40452</v>
      </c>
      <c r="K68" s="414">
        <v>0</v>
      </c>
      <c r="L68" s="415">
        <v>30</v>
      </c>
      <c r="M68" s="416">
        <v>0.1521585279547063</v>
      </c>
      <c r="N68" s="416">
        <v>9.0207942284483488E-6</v>
      </c>
      <c r="O68" s="416">
        <v>1.6876258914475476E-2</v>
      </c>
      <c r="P68" s="417">
        <v>1</v>
      </c>
      <c r="Q68" s="417">
        <v>1</v>
      </c>
      <c r="R68" s="417">
        <v>-5.8021000000000001E-3</v>
      </c>
      <c r="S68" s="418">
        <v>12</v>
      </c>
      <c r="T68" s="418">
        <v>2000</v>
      </c>
      <c r="U68" s="419"/>
      <c r="V68" s="314" t="b">
        <v>1</v>
      </c>
      <c r="Y68" s="404" t="e">
        <v>#NAME?</v>
      </c>
      <c r="Z68" s="342">
        <v>0.9</v>
      </c>
      <c r="AA68" s="404" t="e">
        <v>#NAME?</v>
      </c>
      <c r="AB68" s="342">
        <v>0.8</v>
      </c>
      <c r="AC68" s="404" t="e">
        <v>#NAME?</v>
      </c>
      <c r="AD68" s="342">
        <v>0.65</v>
      </c>
      <c r="AE68" s="404" t="e">
        <v>#NAME?</v>
      </c>
      <c r="AF68" s="396">
        <v>0.77</v>
      </c>
      <c r="AG68" s="405" t="e">
        <v>#NAME?</v>
      </c>
      <c r="AH68" s="406" t="e">
        <v>#NAME?</v>
      </c>
      <c r="AI68" s="407" t="e">
        <v>#NAME?</v>
      </c>
      <c r="AJ68" s="408" t="e">
        <v>#NAME?</v>
      </c>
      <c r="AK68" s="409" t="e">
        <v>#NAME?</v>
      </c>
      <c r="AL68" s="410" t="e">
        <v>#NAME?</v>
      </c>
      <c r="AM68" s="253"/>
    </row>
    <row r="69" spans="2:39" ht="14" thickBot="1" x14ac:dyDescent="0.2">
      <c r="B69" s="411" t="s">
        <v>131</v>
      </c>
      <c r="C69" s="411" t="s">
        <v>102</v>
      </c>
      <c r="D69" s="411"/>
      <c r="E69" s="412" t="s">
        <v>125</v>
      </c>
      <c r="F69" s="412"/>
      <c r="G69" s="412"/>
      <c r="H69" s="412"/>
      <c r="I69" s="412" t="s">
        <v>252</v>
      </c>
      <c r="J69" s="413">
        <v>40452</v>
      </c>
      <c r="K69" s="414">
        <v>0</v>
      </c>
      <c r="L69" s="415">
        <v>30</v>
      </c>
      <c r="M69" s="416">
        <v>0.19</v>
      </c>
      <c r="N69" s="416">
        <v>0</v>
      </c>
      <c r="O69" s="416"/>
      <c r="P69" s="417">
        <v>1</v>
      </c>
      <c r="Q69" s="417">
        <v>1</v>
      </c>
      <c r="R69" s="417">
        <v>0</v>
      </c>
      <c r="S69" s="418">
        <v>12</v>
      </c>
      <c r="T69" s="418">
        <v>1990</v>
      </c>
      <c r="U69" s="419"/>
      <c r="V69" s="314" t="b">
        <v>1</v>
      </c>
      <c r="Y69" s="404" t="e">
        <v>#NAME?</v>
      </c>
      <c r="Z69" s="342">
        <v>0.85</v>
      </c>
      <c r="AA69" s="404" t="e">
        <v>#NAME?</v>
      </c>
      <c r="AB69" s="342">
        <v>0.85</v>
      </c>
      <c r="AC69" s="404" t="e">
        <v>#NAME?</v>
      </c>
      <c r="AD69" s="342">
        <v>0.9</v>
      </c>
      <c r="AE69" s="404" t="e">
        <v>#NAME?</v>
      </c>
      <c r="AF69" s="396">
        <v>0.85250000000000004</v>
      </c>
      <c r="AG69" s="405" t="e">
        <v>#NAME?</v>
      </c>
      <c r="AH69" s="406" t="e">
        <v>#NAME?</v>
      </c>
      <c r="AI69" s="407" t="e">
        <v>#NAME?</v>
      </c>
      <c r="AJ69" s="408" t="e">
        <v>#NAME?</v>
      </c>
      <c r="AK69" s="409" t="e">
        <v>#NAME?</v>
      </c>
      <c r="AL69" s="410" t="e">
        <v>#NAME?</v>
      </c>
      <c r="AM69" s="253"/>
    </row>
    <row r="70" spans="2:39" ht="14" thickBot="1" x14ac:dyDescent="0.2">
      <c r="B70" s="411" t="s">
        <v>131</v>
      </c>
      <c r="C70" s="411" t="s">
        <v>103</v>
      </c>
      <c r="D70" s="411"/>
      <c r="E70" s="412" t="s">
        <v>94</v>
      </c>
      <c r="F70" s="412"/>
      <c r="G70" s="412"/>
      <c r="H70" s="412"/>
      <c r="I70" s="412" t="s">
        <v>252</v>
      </c>
      <c r="J70" s="413">
        <v>40452</v>
      </c>
      <c r="K70" s="414">
        <v>0</v>
      </c>
      <c r="L70" s="415">
        <v>10</v>
      </c>
      <c r="M70" s="416">
        <v>1.8</v>
      </c>
      <c r="N70" s="416">
        <v>1E-4</v>
      </c>
      <c r="O70" s="416">
        <v>0</v>
      </c>
      <c r="P70" s="417">
        <v>1</v>
      </c>
      <c r="Q70" s="417">
        <v>1</v>
      </c>
      <c r="R70" s="417">
        <v>-4.0333333333333341E-3</v>
      </c>
      <c r="S70" s="418">
        <v>12</v>
      </c>
      <c r="T70" s="418">
        <v>2000</v>
      </c>
      <c r="U70" s="419"/>
      <c r="V70" s="314" t="b">
        <v>1</v>
      </c>
      <c r="Y70" s="404" t="e">
        <v>#NAME?</v>
      </c>
      <c r="Z70" s="342">
        <v>0.8</v>
      </c>
      <c r="AA70" s="404" t="e">
        <v>#NAME?</v>
      </c>
      <c r="AB70" s="342">
        <v>0.7</v>
      </c>
      <c r="AC70" s="404" t="e">
        <v>#NAME?</v>
      </c>
      <c r="AD70" s="342">
        <v>0.8</v>
      </c>
      <c r="AE70" s="404" t="e">
        <v>#NAME?</v>
      </c>
      <c r="AF70" s="396">
        <v>0.76</v>
      </c>
      <c r="AG70" s="405" t="e">
        <v>#NAME?</v>
      </c>
      <c r="AH70" s="406" t="e">
        <v>#NAME?</v>
      </c>
      <c r="AI70" s="407" t="e">
        <v>#NAME?</v>
      </c>
      <c r="AJ70" s="408" t="e">
        <v>#NAME?</v>
      </c>
      <c r="AK70" s="409" t="e">
        <v>#NAME?</v>
      </c>
      <c r="AL70" s="410" t="e">
        <v>#NAME?</v>
      </c>
      <c r="AM70" s="253"/>
    </row>
    <row r="71" spans="2:39" ht="14" thickBot="1" x14ac:dyDescent="0.2">
      <c r="B71" s="411" t="s">
        <v>131</v>
      </c>
      <c r="C71" s="411" t="s">
        <v>104</v>
      </c>
      <c r="D71" s="411"/>
      <c r="E71" s="412" t="s">
        <v>95</v>
      </c>
      <c r="F71" s="412"/>
      <c r="G71" s="412"/>
      <c r="H71" s="412"/>
      <c r="I71" s="412" t="s">
        <v>252</v>
      </c>
      <c r="J71" s="413">
        <v>40452</v>
      </c>
      <c r="K71" s="414">
        <v>0</v>
      </c>
      <c r="L71" s="415">
        <v>10</v>
      </c>
      <c r="M71" s="416">
        <v>0.92</v>
      </c>
      <c r="N71" s="416">
        <v>3.8000000000000002E-4</v>
      </c>
      <c r="O71" s="416">
        <v>8.0000000000000002E-3</v>
      </c>
      <c r="P71" s="417">
        <v>1</v>
      </c>
      <c r="Q71" s="417">
        <v>1</v>
      </c>
      <c r="R71" s="417">
        <v>-4.0333333333333341E-3</v>
      </c>
      <c r="S71" s="418">
        <v>12</v>
      </c>
      <c r="T71" s="418">
        <v>2000</v>
      </c>
      <c r="U71" s="419"/>
      <c r="V71" s="314" t="b">
        <v>1</v>
      </c>
      <c r="Y71" s="404" t="e">
        <v>#NAME?</v>
      </c>
      <c r="Z71" s="342">
        <v>0.7</v>
      </c>
      <c r="AA71" s="404" t="e">
        <v>#NAME?</v>
      </c>
      <c r="AB71" s="342">
        <v>0.75</v>
      </c>
      <c r="AC71" s="404" t="e">
        <v>#NAME?</v>
      </c>
      <c r="AD71" s="342">
        <v>0.85</v>
      </c>
      <c r="AE71" s="404" t="e">
        <v>#NAME?</v>
      </c>
      <c r="AF71" s="396">
        <v>0.75249999999999995</v>
      </c>
      <c r="AG71" s="405" t="e">
        <v>#NAME?</v>
      </c>
      <c r="AH71" s="406" t="e">
        <v>#NAME?</v>
      </c>
      <c r="AI71" s="407" t="e">
        <v>#NAME?</v>
      </c>
      <c r="AJ71" s="408" t="e">
        <v>#NAME?</v>
      </c>
      <c r="AK71" s="409" t="e">
        <v>#NAME?</v>
      </c>
      <c r="AL71" s="410" t="e">
        <v>#NAME?</v>
      </c>
      <c r="AM71" s="253"/>
    </row>
    <row r="72" spans="2:39" ht="14" thickBot="1" x14ac:dyDescent="0.2">
      <c r="B72" s="411" t="s">
        <v>131</v>
      </c>
      <c r="C72" s="411" t="s">
        <v>105</v>
      </c>
      <c r="D72" s="411"/>
      <c r="E72" s="412" t="s">
        <v>126</v>
      </c>
      <c r="F72" s="412"/>
      <c r="G72" s="412"/>
      <c r="H72" s="412"/>
      <c r="I72" s="412" t="s">
        <v>252</v>
      </c>
      <c r="J72" s="413">
        <v>40452</v>
      </c>
      <c r="K72" s="414">
        <v>0</v>
      </c>
      <c r="L72" s="415">
        <v>7</v>
      </c>
      <c r="M72" s="416">
        <v>3.2</v>
      </c>
      <c r="N72" s="416">
        <v>6.9999999999999999E-4</v>
      </c>
      <c r="O72" s="416">
        <v>0</v>
      </c>
      <c r="P72" s="417">
        <v>1</v>
      </c>
      <c r="Q72" s="417">
        <v>1</v>
      </c>
      <c r="R72" s="417">
        <v>-4.0333333333333341E-3</v>
      </c>
      <c r="S72" s="418">
        <v>12</v>
      </c>
      <c r="T72" s="418">
        <v>2000</v>
      </c>
      <c r="U72" s="419"/>
      <c r="V72" s="314" t="b">
        <v>1</v>
      </c>
      <c r="Y72" s="404" t="e">
        <v>#NAME?</v>
      </c>
      <c r="Z72" s="342">
        <v>0.69999999999999984</v>
      </c>
      <c r="AA72" s="404" t="e">
        <v>#NAME?</v>
      </c>
      <c r="AB72" s="342">
        <v>0.69999999999999984</v>
      </c>
      <c r="AC72" s="404" t="e">
        <v>#NAME?</v>
      </c>
      <c r="AD72" s="342">
        <v>0.65</v>
      </c>
      <c r="AE72" s="404" t="e">
        <v>#NAME?</v>
      </c>
      <c r="AF72" s="396">
        <v>0.68249999999999988</v>
      </c>
      <c r="AG72" s="405" t="e">
        <v>#NAME?</v>
      </c>
      <c r="AH72" s="406" t="e">
        <v>#NAME?</v>
      </c>
      <c r="AI72" s="407" t="e">
        <v>#NAME?</v>
      </c>
      <c r="AJ72" s="408" t="e">
        <v>#NAME?</v>
      </c>
      <c r="AK72" s="409" t="e">
        <v>#NAME?</v>
      </c>
      <c r="AL72" s="410" t="e">
        <v>#NAME?</v>
      </c>
      <c r="AM72" s="253"/>
    </row>
    <row r="73" spans="2:39" ht="14" thickBot="1" x14ac:dyDescent="0.2">
      <c r="B73" s="411" t="s">
        <v>131</v>
      </c>
      <c r="C73" s="411" t="s">
        <v>391</v>
      </c>
      <c r="D73" s="411"/>
      <c r="E73" s="412" t="s">
        <v>127</v>
      </c>
      <c r="F73" s="412"/>
      <c r="G73" s="412"/>
      <c r="H73" s="412"/>
      <c r="I73" s="412" t="s">
        <v>252</v>
      </c>
      <c r="J73" s="413">
        <v>40452</v>
      </c>
      <c r="K73" s="414">
        <v>0</v>
      </c>
      <c r="L73" s="415">
        <v>10</v>
      </c>
      <c r="M73" s="416">
        <v>0</v>
      </c>
      <c r="N73" s="416">
        <v>0</v>
      </c>
      <c r="O73" s="416"/>
      <c r="P73" s="417">
        <v>1</v>
      </c>
      <c r="Q73" s="417">
        <v>1</v>
      </c>
      <c r="R73" s="417">
        <v>0</v>
      </c>
      <c r="S73" s="418">
        <v>18</v>
      </c>
      <c r="T73" s="418">
        <v>2006</v>
      </c>
      <c r="U73" s="419"/>
      <c r="V73" s="314" t="b">
        <v>1</v>
      </c>
      <c r="Y73" s="404" t="e">
        <v>#NAME?</v>
      </c>
      <c r="Z73" s="342">
        <v>0.9</v>
      </c>
      <c r="AA73" s="404" t="e">
        <v>#NAME?</v>
      </c>
      <c r="AB73" s="342">
        <v>0.85</v>
      </c>
      <c r="AC73" s="404" t="e">
        <v>#NAME?</v>
      </c>
      <c r="AD73" s="342">
        <v>0.9</v>
      </c>
      <c r="AE73" s="404" t="e">
        <v>#NAME?</v>
      </c>
      <c r="AF73" s="396">
        <v>0.88749999999999996</v>
      </c>
      <c r="AG73" s="405" t="e">
        <v>#NAME?</v>
      </c>
      <c r="AH73" s="406" t="e">
        <v>#NAME?</v>
      </c>
      <c r="AI73" s="407" t="e">
        <v>#NAME?</v>
      </c>
      <c r="AJ73" s="408" t="e">
        <v>#NAME?</v>
      </c>
      <c r="AK73" s="409" t="e">
        <v>#NAME?</v>
      </c>
      <c r="AL73" s="410" t="e">
        <v>#NAME?</v>
      </c>
      <c r="AM73" s="253"/>
    </row>
    <row r="74" spans="2:39" ht="14" thickBot="1" x14ac:dyDescent="0.2">
      <c r="B74" s="411" t="s">
        <v>131</v>
      </c>
      <c r="C74" s="411" t="s">
        <v>392</v>
      </c>
      <c r="D74" s="411"/>
      <c r="E74" s="412" t="s">
        <v>294</v>
      </c>
      <c r="F74" s="412"/>
      <c r="G74" s="412"/>
      <c r="H74" s="412"/>
      <c r="I74" s="412" t="s">
        <v>252</v>
      </c>
      <c r="J74" s="413">
        <v>40452</v>
      </c>
      <c r="K74" s="414">
        <v>0</v>
      </c>
      <c r="L74" s="415">
        <v>10</v>
      </c>
      <c r="M74" s="416">
        <v>4000</v>
      </c>
      <c r="N74" s="416">
        <v>1</v>
      </c>
      <c r="O74" s="416">
        <v>0</v>
      </c>
      <c r="P74" s="417">
        <v>1</v>
      </c>
      <c r="Q74" s="417">
        <v>1</v>
      </c>
      <c r="R74" s="417">
        <v>-2.016666666666667E-3</v>
      </c>
      <c r="S74" s="418">
        <v>18</v>
      </c>
      <c r="T74" s="418">
        <v>2000</v>
      </c>
      <c r="U74" s="419"/>
      <c r="V74" s="314" t="b">
        <v>1</v>
      </c>
      <c r="Y74" s="404" t="e">
        <v>#NAME?</v>
      </c>
      <c r="Z74" s="342">
        <v>0.9</v>
      </c>
      <c r="AA74" s="404" t="e">
        <v>#NAME?</v>
      </c>
      <c r="AB74" s="342">
        <v>0.75</v>
      </c>
      <c r="AC74" s="404" t="e">
        <v>#NAME?</v>
      </c>
      <c r="AD74" s="342">
        <v>0.75</v>
      </c>
      <c r="AE74" s="404" t="e">
        <v>#NAME?</v>
      </c>
      <c r="AF74" s="396">
        <v>0.78749999999999998</v>
      </c>
      <c r="AG74" s="405" t="e">
        <v>#NAME?</v>
      </c>
      <c r="AH74" s="406" t="e">
        <v>#NAME?</v>
      </c>
      <c r="AI74" s="407" t="e">
        <v>#NAME?</v>
      </c>
      <c r="AJ74" s="408" t="e">
        <v>#NAME?</v>
      </c>
      <c r="AK74" s="409" t="e">
        <v>#NAME?</v>
      </c>
      <c r="AL74" s="410" t="e">
        <v>#NAME?</v>
      </c>
      <c r="AM74" s="253"/>
    </row>
    <row r="75" spans="2:39" ht="14" thickBot="1" x14ac:dyDescent="0.2">
      <c r="B75" s="411" t="s">
        <v>131</v>
      </c>
      <c r="C75" s="411" t="s">
        <v>106</v>
      </c>
      <c r="D75" s="411"/>
      <c r="E75" s="412" t="s">
        <v>96</v>
      </c>
      <c r="F75" s="412"/>
      <c r="G75" s="412"/>
      <c r="H75" s="412"/>
      <c r="I75" s="412" t="s">
        <v>252</v>
      </c>
      <c r="J75" s="413">
        <v>40452</v>
      </c>
      <c r="K75" s="414">
        <v>0</v>
      </c>
      <c r="L75" s="415">
        <v>10</v>
      </c>
      <c r="M75" s="416">
        <v>0.29099999999999998</v>
      </c>
      <c r="N75" s="416">
        <v>0</v>
      </c>
      <c r="O75" s="416">
        <v>0</v>
      </c>
      <c r="P75" s="417">
        <v>1</v>
      </c>
      <c r="Q75" s="417">
        <v>1</v>
      </c>
      <c r="R75" s="417">
        <v>0</v>
      </c>
      <c r="S75" s="418">
        <v>12</v>
      </c>
      <c r="T75" s="418">
        <v>2000</v>
      </c>
      <c r="U75" s="419"/>
      <c r="V75" s="314" t="b">
        <v>1</v>
      </c>
      <c r="Y75" s="404" t="e">
        <v>#NAME?</v>
      </c>
      <c r="Z75" s="342">
        <v>0.85</v>
      </c>
      <c r="AA75" s="404" t="e">
        <v>#NAME?</v>
      </c>
      <c r="AB75" s="342">
        <v>0.65</v>
      </c>
      <c r="AC75" s="404" t="e">
        <v>#NAME?</v>
      </c>
      <c r="AD75" s="342">
        <v>0.8</v>
      </c>
      <c r="AE75" s="404" t="e">
        <v>#NAME?</v>
      </c>
      <c r="AF75" s="396">
        <v>0.75249999999999995</v>
      </c>
      <c r="AG75" s="405" t="e">
        <v>#NAME?</v>
      </c>
      <c r="AH75" s="406" t="e">
        <v>#NAME?</v>
      </c>
      <c r="AI75" s="407" t="e">
        <v>#NAME?</v>
      </c>
      <c r="AJ75" s="408" t="e">
        <v>#NAME?</v>
      </c>
      <c r="AK75" s="409" t="e">
        <v>#NAME?</v>
      </c>
      <c r="AL75" s="410" t="e">
        <v>#NAME?</v>
      </c>
      <c r="AM75" s="253"/>
    </row>
    <row r="76" spans="2:39" ht="14" thickBot="1" x14ac:dyDescent="0.2">
      <c r="B76" s="411" t="s">
        <v>131</v>
      </c>
      <c r="C76" s="411" t="s">
        <v>107</v>
      </c>
      <c r="D76" s="411"/>
      <c r="E76" s="412" t="s">
        <v>128</v>
      </c>
      <c r="F76" s="412"/>
      <c r="G76" s="412"/>
      <c r="H76" s="412"/>
      <c r="I76" s="412" t="s">
        <v>252</v>
      </c>
      <c r="J76" s="413">
        <v>40452</v>
      </c>
      <c r="K76" s="414">
        <v>0</v>
      </c>
      <c r="L76" s="415">
        <v>10</v>
      </c>
      <c r="M76" s="416">
        <v>1000</v>
      </c>
      <c r="N76" s="416">
        <v>0</v>
      </c>
      <c r="O76" s="416">
        <v>0</v>
      </c>
      <c r="P76" s="417">
        <v>1</v>
      </c>
      <c r="Q76" s="417">
        <v>1</v>
      </c>
      <c r="R76" s="417">
        <v>0</v>
      </c>
      <c r="S76" s="418">
        <v>12</v>
      </c>
      <c r="T76" s="418">
        <v>2000</v>
      </c>
      <c r="U76" s="419"/>
      <c r="V76" s="314" t="b">
        <v>1</v>
      </c>
      <c r="Y76" s="404" t="e">
        <v>#NAME?</v>
      </c>
      <c r="Z76" s="342">
        <v>0.85</v>
      </c>
      <c r="AA76" s="404" t="e">
        <v>#NAME?</v>
      </c>
      <c r="AB76" s="342">
        <v>0.7</v>
      </c>
      <c r="AC76" s="404" t="e">
        <v>#NAME?</v>
      </c>
      <c r="AD76" s="342">
        <v>0.85</v>
      </c>
      <c r="AE76" s="404" t="e">
        <v>#NAME?</v>
      </c>
      <c r="AF76" s="396">
        <v>0.77499999999999991</v>
      </c>
      <c r="AG76" s="405" t="e">
        <v>#NAME?</v>
      </c>
      <c r="AH76" s="406" t="e">
        <v>#NAME?</v>
      </c>
      <c r="AI76" s="407" t="e">
        <v>#NAME?</v>
      </c>
      <c r="AJ76" s="408" t="e">
        <v>#NAME?</v>
      </c>
      <c r="AK76" s="409" t="e">
        <v>#NAME?</v>
      </c>
      <c r="AL76" s="410" t="e">
        <v>#NAME?</v>
      </c>
      <c r="AM76" s="253"/>
    </row>
    <row r="77" spans="2:39" ht="14" thickBot="1" x14ac:dyDescent="0.2">
      <c r="B77" s="411" t="s">
        <v>131</v>
      </c>
      <c r="C77" s="411" t="s">
        <v>108</v>
      </c>
      <c r="D77" s="411"/>
      <c r="E77" s="412" t="s">
        <v>97</v>
      </c>
      <c r="F77" s="412"/>
      <c r="G77" s="412"/>
      <c r="H77" s="412"/>
      <c r="I77" s="412" t="s">
        <v>252</v>
      </c>
      <c r="J77" s="413">
        <v>40452</v>
      </c>
      <c r="K77" s="414">
        <v>0</v>
      </c>
      <c r="L77" s="415">
        <v>30</v>
      </c>
      <c r="M77" s="416">
        <v>7.9</v>
      </c>
      <c r="N77" s="416">
        <v>1.2999999999999999E-3</v>
      </c>
      <c r="O77" s="416">
        <v>0</v>
      </c>
      <c r="P77" s="417">
        <v>1</v>
      </c>
      <c r="Q77" s="417">
        <v>1</v>
      </c>
      <c r="R77" s="417">
        <v>0</v>
      </c>
      <c r="S77" s="418">
        <v>12</v>
      </c>
      <c r="T77" s="418">
        <v>1985</v>
      </c>
      <c r="U77" s="419"/>
      <c r="V77" s="314" t="b">
        <v>1</v>
      </c>
      <c r="Y77" s="404" t="e">
        <v>#NAME?</v>
      </c>
      <c r="Z77" s="342">
        <v>0.75</v>
      </c>
      <c r="AA77" s="404" t="e">
        <v>#NAME?</v>
      </c>
      <c r="AB77" s="342">
        <v>0.8</v>
      </c>
      <c r="AC77" s="404" t="e">
        <v>#NAME?</v>
      </c>
      <c r="AD77" s="342">
        <v>0.7</v>
      </c>
      <c r="AE77" s="404" t="e">
        <v>#NAME?</v>
      </c>
      <c r="AF77" s="396">
        <v>0.75249999999999995</v>
      </c>
      <c r="AG77" s="405" t="e">
        <v>#NAME?</v>
      </c>
      <c r="AH77" s="406" t="e">
        <v>#NAME?</v>
      </c>
      <c r="AI77" s="407" t="e">
        <v>#NAME?</v>
      </c>
      <c r="AJ77" s="408" t="e">
        <v>#NAME?</v>
      </c>
      <c r="AK77" s="409" t="e">
        <v>#NAME?</v>
      </c>
      <c r="AL77" s="410" t="e">
        <v>#NAME?</v>
      </c>
      <c r="AM77" s="253"/>
    </row>
    <row r="78" spans="2:39" ht="14" thickBot="1" x14ac:dyDescent="0.2">
      <c r="B78" s="411" t="s">
        <v>131</v>
      </c>
      <c r="C78" s="411" t="s">
        <v>109</v>
      </c>
      <c r="D78" s="411"/>
      <c r="E78" s="412" t="s">
        <v>98</v>
      </c>
      <c r="F78" s="412"/>
      <c r="G78" s="412"/>
      <c r="H78" s="412"/>
      <c r="I78" s="412" t="s">
        <v>252</v>
      </c>
      <c r="J78" s="413">
        <v>40452</v>
      </c>
      <c r="K78" s="414">
        <v>0</v>
      </c>
      <c r="L78" s="415">
        <v>10</v>
      </c>
      <c r="M78" s="416">
        <v>0.47462074924396719</v>
      </c>
      <c r="N78" s="416">
        <v>2.0172190335123125E-4</v>
      </c>
      <c r="O78" s="416">
        <v>6.1494784916373502E-2</v>
      </c>
      <c r="P78" s="417">
        <v>1</v>
      </c>
      <c r="Q78" s="417">
        <v>1</v>
      </c>
      <c r="R78" s="417">
        <v>0</v>
      </c>
      <c r="S78" s="418">
        <v>12</v>
      </c>
      <c r="T78" s="418">
        <v>2000</v>
      </c>
      <c r="U78" s="419"/>
      <c r="V78" s="314" t="b">
        <v>1</v>
      </c>
      <c r="Y78" s="404" t="e">
        <v>#NAME?</v>
      </c>
      <c r="Z78" s="342">
        <v>0.9</v>
      </c>
      <c r="AA78" s="404" t="e">
        <v>#NAME?</v>
      </c>
      <c r="AB78" s="342">
        <v>0.6</v>
      </c>
      <c r="AC78" s="404" t="e">
        <v>#NAME?</v>
      </c>
      <c r="AD78" s="342">
        <v>0.7</v>
      </c>
      <c r="AE78" s="404" t="e">
        <v>#NAME?</v>
      </c>
      <c r="AF78" s="396">
        <v>0.72499999999999998</v>
      </c>
      <c r="AG78" s="405" t="e">
        <v>#NAME?</v>
      </c>
      <c r="AH78" s="406" t="e">
        <v>#NAME?</v>
      </c>
      <c r="AI78" s="407" t="e">
        <v>#NAME?</v>
      </c>
      <c r="AJ78" s="408" t="e">
        <v>#NAME?</v>
      </c>
      <c r="AK78" s="409" t="e">
        <v>#NAME?</v>
      </c>
      <c r="AL78" s="410" t="e">
        <v>#NAME?</v>
      </c>
      <c r="AM78" s="253"/>
    </row>
    <row r="79" spans="2:39" ht="14" thickBot="1" x14ac:dyDescent="0.2">
      <c r="B79" s="411" t="s">
        <v>131</v>
      </c>
      <c r="C79" s="411" t="s">
        <v>110</v>
      </c>
      <c r="D79" s="411"/>
      <c r="E79" s="412" t="s">
        <v>99</v>
      </c>
      <c r="F79" s="412"/>
      <c r="G79" s="412"/>
      <c r="H79" s="412"/>
      <c r="I79" s="412" t="s">
        <v>252</v>
      </c>
      <c r="J79" s="413">
        <v>40360</v>
      </c>
      <c r="K79" s="414">
        <v>0</v>
      </c>
      <c r="L79" s="415">
        <v>15</v>
      </c>
      <c r="M79" s="416">
        <v>1623</v>
      </c>
      <c r="N79" s="416">
        <v>0.90700000000000003</v>
      </c>
      <c r="O79" s="416">
        <v>0</v>
      </c>
      <c r="P79" s="417">
        <v>1</v>
      </c>
      <c r="Q79" s="417">
        <v>1</v>
      </c>
      <c r="R79" s="417">
        <v>0</v>
      </c>
      <c r="S79" s="418">
        <v>12</v>
      </c>
      <c r="T79" s="418">
        <v>2000</v>
      </c>
      <c r="U79" s="419"/>
      <c r="V79" s="314" t="b">
        <v>1</v>
      </c>
      <c r="Y79" s="404" t="e">
        <v>#NAME?</v>
      </c>
      <c r="Z79" s="342">
        <v>0.65</v>
      </c>
      <c r="AA79" s="404" t="e">
        <v>#NAME?</v>
      </c>
      <c r="AB79" s="342">
        <v>0.75</v>
      </c>
      <c r="AC79" s="404" t="e">
        <v>#NAME?</v>
      </c>
      <c r="AD79" s="342">
        <v>0.6</v>
      </c>
      <c r="AE79" s="404" t="e">
        <v>#NAME?</v>
      </c>
      <c r="AF79" s="396">
        <v>0.67500000000000004</v>
      </c>
      <c r="AG79" s="405" t="e">
        <v>#NAME?</v>
      </c>
      <c r="AH79" s="406" t="e">
        <v>#NAME?</v>
      </c>
      <c r="AI79" s="407" t="e">
        <v>#NAME?</v>
      </c>
      <c r="AJ79" s="408" t="e">
        <v>#NAME?</v>
      </c>
      <c r="AK79" s="409" t="e">
        <v>#NAME?</v>
      </c>
      <c r="AL79" s="410" t="e">
        <v>#NAME?</v>
      </c>
      <c r="AM79" s="253"/>
    </row>
    <row r="80" spans="2:39" ht="14" thickBot="1" x14ac:dyDescent="0.2">
      <c r="B80" s="411" t="s">
        <v>131</v>
      </c>
      <c r="C80" s="411" t="s">
        <v>114</v>
      </c>
      <c r="D80" s="411"/>
      <c r="E80" s="412" t="s">
        <v>113</v>
      </c>
      <c r="F80" s="412"/>
      <c r="G80" s="412"/>
      <c r="H80" s="412"/>
      <c r="I80" s="412" t="s">
        <v>252</v>
      </c>
      <c r="J80" s="413">
        <v>40452</v>
      </c>
      <c r="K80" s="414">
        <v>0</v>
      </c>
      <c r="L80" s="415">
        <v>25</v>
      </c>
      <c r="M80" s="416">
        <v>1000</v>
      </c>
      <c r="N80" s="416">
        <v>0</v>
      </c>
      <c r="O80" s="416">
        <v>25.675675675675677</v>
      </c>
      <c r="P80" s="417">
        <v>1.17</v>
      </c>
      <c r="Q80" s="417">
        <v>1.27</v>
      </c>
      <c r="R80" s="417">
        <v>-5.8021000000000001E-3</v>
      </c>
      <c r="S80" s="418">
        <v>12</v>
      </c>
      <c r="T80" s="418">
        <v>2000</v>
      </c>
      <c r="U80" s="419"/>
      <c r="V80" s="314" t="b">
        <v>1</v>
      </c>
      <c r="Y80" s="404" t="e">
        <v>#NAME?</v>
      </c>
      <c r="Z80" s="342">
        <v>0.7</v>
      </c>
      <c r="AA80" s="404" t="e">
        <v>#NAME?</v>
      </c>
      <c r="AB80" s="342">
        <v>0.65</v>
      </c>
      <c r="AC80" s="404" t="e">
        <v>#NAME?</v>
      </c>
      <c r="AD80" s="342">
        <v>0.65</v>
      </c>
      <c r="AE80" s="404" t="e">
        <v>#NAME?</v>
      </c>
      <c r="AF80" s="396">
        <v>0.66749999999999998</v>
      </c>
      <c r="AG80" s="405" t="e">
        <v>#NAME?</v>
      </c>
      <c r="AH80" s="406" t="e">
        <v>#NAME?</v>
      </c>
      <c r="AI80" s="407" t="e">
        <v>#NAME?</v>
      </c>
      <c r="AJ80" s="408" t="e">
        <v>#NAME?</v>
      </c>
      <c r="AK80" s="409" t="e">
        <v>#NAME?</v>
      </c>
      <c r="AL80" s="410" t="e">
        <v>#NAME?</v>
      </c>
      <c r="AM80" s="253"/>
    </row>
    <row r="81" spans="2:39" ht="14" thickBot="1" x14ac:dyDescent="0.2">
      <c r="B81" s="411" t="s">
        <v>131</v>
      </c>
      <c r="C81" s="411" t="s">
        <v>124</v>
      </c>
      <c r="D81" s="411"/>
      <c r="E81" s="412" t="s">
        <v>100</v>
      </c>
      <c r="F81" s="412" t="s">
        <v>85</v>
      </c>
      <c r="G81" s="412"/>
      <c r="H81" s="412"/>
      <c r="I81" s="412" t="s">
        <v>252</v>
      </c>
      <c r="J81" s="413">
        <v>40360</v>
      </c>
      <c r="K81" s="414">
        <v>0</v>
      </c>
      <c r="L81" s="415">
        <v>30</v>
      </c>
      <c r="M81" s="416">
        <v>127</v>
      </c>
      <c r="N81" s="416">
        <v>8.4000000000000005E-2</v>
      </c>
      <c r="O81" s="416">
        <v>40</v>
      </c>
      <c r="P81" s="417">
        <v>1.1100000000000001</v>
      </c>
      <c r="Q81" s="417">
        <v>1.2749999999999999</v>
      </c>
      <c r="R81" s="417">
        <v>-3.2082199999999998E-2</v>
      </c>
      <c r="S81" s="418">
        <v>12</v>
      </c>
      <c r="T81" s="418">
        <v>2000</v>
      </c>
      <c r="U81" s="419"/>
      <c r="V81" s="314" t="b">
        <v>1</v>
      </c>
      <c r="Y81" s="404" t="e">
        <v>#NAME?</v>
      </c>
      <c r="Z81" s="342">
        <v>0.9</v>
      </c>
      <c r="AA81" s="404" t="e">
        <v>#NAME?</v>
      </c>
      <c r="AB81" s="342">
        <v>0.75</v>
      </c>
      <c r="AC81" s="404" t="e">
        <v>#NAME?</v>
      </c>
      <c r="AD81" s="342">
        <v>0.80000000000000016</v>
      </c>
      <c r="AE81" s="404" t="e">
        <v>#NAME?</v>
      </c>
      <c r="AF81" s="396">
        <v>0.8075</v>
      </c>
      <c r="AG81" s="405" t="e">
        <v>#NAME?</v>
      </c>
      <c r="AH81" s="406" t="e">
        <v>#NAME?</v>
      </c>
      <c r="AI81" s="407" t="e">
        <v>#NAME?</v>
      </c>
      <c r="AJ81" s="408" t="e">
        <v>#NAME?</v>
      </c>
      <c r="AK81" s="409" t="e">
        <v>#NAME?</v>
      </c>
      <c r="AL81" s="410" t="e">
        <v>#NAME?</v>
      </c>
      <c r="AM81" s="253"/>
    </row>
    <row r="82" spans="2:39" ht="14" thickBot="1" x14ac:dyDescent="0.2">
      <c r="B82" s="411" t="s">
        <v>131</v>
      </c>
      <c r="C82" s="411" t="s">
        <v>261</v>
      </c>
      <c r="D82" s="411"/>
      <c r="E82" s="412" t="s">
        <v>119</v>
      </c>
      <c r="F82" s="412"/>
      <c r="G82" s="412"/>
      <c r="H82" s="412"/>
      <c r="I82" s="412" t="s">
        <v>252</v>
      </c>
      <c r="J82" s="413">
        <v>40452</v>
      </c>
      <c r="K82" s="414">
        <v>0</v>
      </c>
      <c r="L82" s="415">
        <v>30</v>
      </c>
      <c r="M82" s="416">
        <v>0.95604372230428358</v>
      </c>
      <c r="N82" s="416">
        <v>8.829039881831611E-5</v>
      </c>
      <c r="O82" s="416">
        <v>-2.7807545051698672E-3</v>
      </c>
      <c r="P82" s="417">
        <v>1</v>
      </c>
      <c r="Q82" s="417">
        <v>1</v>
      </c>
      <c r="R82" s="417">
        <v>0</v>
      </c>
      <c r="S82" s="418">
        <v>12</v>
      </c>
      <c r="T82" s="418">
        <v>2000</v>
      </c>
      <c r="U82" s="419"/>
      <c r="V82" s="314" t="b">
        <v>1</v>
      </c>
      <c r="Y82" s="404" t="e">
        <v>#NAME?</v>
      </c>
      <c r="Z82" s="342">
        <v>0.8</v>
      </c>
      <c r="AA82" s="404" t="e">
        <v>#NAME?</v>
      </c>
      <c r="AB82" s="342">
        <v>0.7</v>
      </c>
      <c r="AC82" s="404" t="e">
        <v>#NAME?</v>
      </c>
      <c r="AD82" s="342">
        <v>0.7</v>
      </c>
      <c r="AE82" s="404" t="e">
        <v>#NAME?</v>
      </c>
      <c r="AF82" s="396">
        <v>0.72500000000000009</v>
      </c>
      <c r="AG82" s="405" t="e">
        <v>#NAME?</v>
      </c>
      <c r="AH82" s="406" t="e">
        <v>#NAME?</v>
      </c>
      <c r="AI82" s="407" t="e">
        <v>#NAME?</v>
      </c>
      <c r="AJ82" s="408" t="e">
        <v>#NAME?</v>
      </c>
      <c r="AK82" s="409" t="e">
        <v>#NAME?</v>
      </c>
      <c r="AL82" s="410" t="e">
        <v>#NAME?</v>
      </c>
      <c r="AM82" s="253"/>
    </row>
    <row r="83" spans="2:39" ht="14" thickBot="1" x14ac:dyDescent="0.2">
      <c r="B83" s="411" t="s">
        <v>131</v>
      </c>
      <c r="C83" s="411" t="s">
        <v>262</v>
      </c>
      <c r="D83" s="411"/>
      <c r="E83" s="412" t="s">
        <v>115</v>
      </c>
      <c r="F83" s="412"/>
      <c r="G83" s="412"/>
      <c r="H83" s="412"/>
      <c r="I83" s="412" t="s">
        <v>252</v>
      </c>
      <c r="J83" s="413">
        <v>40422</v>
      </c>
      <c r="K83" s="414">
        <v>0</v>
      </c>
      <c r="L83" s="415">
        <v>15</v>
      </c>
      <c r="M83" s="416">
        <v>0</v>
      </c>
      <c r="N83" s="416">
        <v>0</v>
      </c>
      <c r="O83" s="416">
        <v>2.4</v>
      </c>
      <c r="P83" s="417">
        <v>1</v>
      </c>
      <c r="Q83" s="417">
        <v>1</v>
      </c>
      <c r="R83" s="417">
        <v>0</v>
      </c>
      <c r="S83" s="418">
        <v>12</v>
      </c>
      <c r="T83" s="418">
        <v>2000</v>
      </c>
      <c r="U83" s="419"/>
      <c r="V83" s="314" t="b">
        <v>1</v>
      </c>
      <c r="Y83" s="404" t="e">
        <v>#NAME?</v>
      </c>
      <c r="Z83" s="342">
        <v>0.85</v>
      </c>
      <c r="AA83" s="404" t="e">
        <v>#NAME?</v>
      </c>
      <c r="AB83" s="342">
        <v>0.8</v>
      </c>
      <c r="AC83" s="404" t="e">
        <v>#NAME?</v>
      </c>
      <c r="AD83" s="342">
        <v>0.85</v>
      </c>
      <c r="AE83" s="404" t="e">
        <v>#NAME?</v>
      </c>
      <c r="AF83" s="396">
        <v>0.83499999999999996</v>
      </c>
      <c r="AG83" s="405" t="e">
        <v>#NAME?</v>
      </c>
      <c r="AH83" s="406" t="e">
        <v>#NAME?</v>
      </c>
      <c r="AI83" s="407" t="e">
        <v>#NAME?</v>
      </c>
      <c r="AJ83" s="408" t="e">
        <v>#NAME?</v>
      </c>
      <c r="AK83" s="409" t="e">
        <v>#NAME?</v>
      </c>
      <c r="AL83" s="410" t="e">
        <v>#NAME?</v>
      </c>
      <c r="AM83" s="253"/>
    </row>
    <row r="84" spans="2:39" x14ac:dyDescent="0.15">
      <c r="B84" s="411" t="s">
        <v>131</v>
      </c>
      <c r="C84" s="411" t="s">
        <v>353</v>
      </c>
      <c r="D84" s="411"/>
      <c r="E84" s="412" t="s">
        <v>347</v>
      </c>
      <c r="F84" s="412"/>
      <c r="G84" s="412"/>
      <c r="H84" s="412"/>
      <c r="I84" s="412" t="s">
        <v>252</v>
      </c>
      <c r="J84" s="413">
        <v>40422</v>
      </c>
      <c r="K84" s="414">
        <v>0</v>
      </c>
      <c r="L84" s="415">
        <v>15</v>
      </c>
      <c r="M84" s="416">
        <v>0.91078261370953095</v>
      </c>
      <c r="N84" s="416">
        <v>2.0267274553303566E-4</v>
      </c>
      <c r="O84" s="416">
        <v>0</v>
      </c>
      <c r="P84" s="417">
        <v>1</v>
      </c>
      <c r="Q84" s="417">
        <v>1</v>
      </c>
      <c r="R84" s="417">
        <v>-4.0333333333333341E-3</v>
      </c>
      <c r="S84" s="418">
        <v>12</v>
      </c>
      <c r="T84" s="418">
        <v>2000</v>
      </c>
      <c r="U84" s="419"/>
      <c r="V84" s="314" t="b">
        <v>1</v>
      </c>
      <c r="Y84" s="404" t="e">
        <v>#NAME?</v>
      </c>
      <c r="Z84" s="342">
        <v>0</v>
      </c>
      <c r="AA84" s="404" t="e">
        <v>#NAME?</v>
      </c>
      <c r="AB84" s="342">
        <v>0.05</v>
      </c>
      <c r="AC84" s="404" t="e">
        <v>#NAME?</v>
      </c>
      <c r="AD84" s="342">
        <v>0.05</v>
      </c>
      <c r="AE84" s="404" t="e">
        <v>#NAME?</v>
      </c>
      <c r="AF84" s="423">
        <v>3.5000000000000003E-2</v>
      </c>
      <c r="AG84" s="405" t="e">
        <v>#NAME?</v>
      </c>
      <c r="AH84" s="406" t="e">
        <v>#NAME?</v>
      </c>
      <c r="AI84" s="407" t="e">
        <v>#NAME?</v>
      </c>
      <c r="AJ84" s="408" t="e">
        <v>#NAME?</v>
      </c>
      <c r="AK84" s="409" t="e">
        <v>#NAME?</v>
      </c>
      <c r="AL84" s="410" t="e">
        <v>#NAME?</v>
      </c>
      <c r="AM84" s="253"/>
    </row>
    <row r="85" spans="2:39" x14ac:dyDescent="0.15">
      <c r="B85" s="411" t="s">
        <v>131</v>
      </c>
      <c r="C85" s="411" t="s">
        <v>354</v>
      </c>
      <c r="D85" s="411"/>
      <c r="E85" s="412" t="s">
        <v>348</v>
      </c>
      <c r="F85" s="412"/>
      <c r="G85" s="412"/>
      <c r="H85" s="412"/>
      <c r="I85" s="412" t="s">
        <v>252</v>
      </c>
      <c r="J85" s="413">
        <v>40422</v>
      </c>
      <c r="K85" s="414">
        <v>0</v>
      </c>
      <c r="L85" s="415">
        <v>15</v>
      </c>
      <c r="M85" s="416">
        <v>0.33099380425213593</v>
      </c>
      <c r="N85" s="416">
        <v>7.4358322385182903E-5</v>
      </c>
      <c r="O85" s="416">
        <v>0</v>
      </c>
      <c r="P85" s="417">
        <v>1</v>
      </c>
      <c r="Q85" s="417">
        <v>1</v>
      </c>
      <c r="R85" s="417">
        <v>-4.0333333333333341E-3</v>
      </c>
      <c r="S85" s="418">
        <v>12</v>
      </c>
      <c r="T85" s="418">
        <v>2000</v>
      </c>
      <c r="U85" s="419"/>
      <c r="V85" s="314" t="b">
        <v>1</v>
      </c>
      <c r="Y85" s="404" t="e">
        <v>#NAME?</v>
      </c>
      <c r="Z85" s="342">
        <v>0</v>
      </c>
      <c r="AA85" s="404" t="e">
        <v>#NAME?</v>
      </c>
      <c r="AB85" s="342">
        <v>0.05</v>
      </c>
      <c r="AC85" s="404" t="e">
        <v>#NAME?</v>
      </c>
      <c r="AD85" s="342">
        <v>0.05</v>
      </c>
      <c r="AE85" s="404" t="e">
        <v>#NAME?</v>
      </c>
      <c r="AF85" s="423">
        <v>3.5000000000000003E-2</v>
      </c>
      <c r="AG85" s="405" t="e">
        <v>#NAME?</v>
      </c>
      <c r="AH85" s="406" t="e">
        <v>#NAME?</v>
      </c>
      <c r="AI85" s="407" t="e">
        <v>#NAME?</v>
      </c>
      <c r="AJ85" s="408" t="e">
        <v>#NAME?</v>
      </c>
      <c r="AK85" s="409" t="e">
        <v>#NAME?</v>
      </c>
      <c r="AL85" s="410" t="e">
        <v>#NAME?</v>
      </c>
      <c r="AM85" s="253"/>
    </row>
    <row r="86" spans="2:39" x14ac:dyDescent="0.15">
      <c r="B86" s="411" t="s">
        <v>131</v>
      </c>
      <c r="C86" s="411" t="s">
        <v>355</v>
      </c>
      <c r="D86" s="411"/>
      <c r="E86" s="412" t="s">
        <v>349</v>
      </c>
      <c r="F86" s="412"/>
      <c r="G86" s="412"/>
      <c r="H86" s="412"/>
      <c r="I86" s="412" t="s">
        <v>252</v>
      </c>
      <c r="J86" s="413">
        <v>40422</v>
      </c>
      <c r="K86" s="414">
        <v>0</v>
      </c>
      <c r="L86" s="415">
        <v>15</v>
      </c>
      <c r="M86" s="416">
        <v>0.81039073666855144</v>
      </c>
      <c r="N86" s="416">
        <v>0</v>
      </c>
      <c r="O86" s="416">
        <v>0</v>
      </c>
      <c r="P86" s="417">
        <v>1</v>
      </c>
      <c r="Q86" s="417">
        <v>1</v>
      </c>
      <c r="R86" s="417">
        <v>-4.0333333333333341E-3</v>
      </c>
      <c r="S86" s="418">
        <v>12</v>
      </c>
      <c r="T86" s="418">
        <v>2000</v>
      </c>
      <c r="U86" s="419"/>
      <c r="V86" s="314" t="b">
        <v>1</v>
      </c>
      <c r="Y86" s="404" t="e">
        <v>#NAME?</v>
      </c>
      <c r="Z86" s="342">
        <v>0</v>
      </c>
      <c r="AA86" s="404" t="e">
        <v>#NAME?</v>
      </c>
      <c r="AB86" s="342">
        <v>0.05</v>
      </c>
      <c r="AC86" s="404" t="e">
        <v>#NAME?</v>
      </c>
      <c r="AD86" s="342">
        <v>0.05</v>
      </c>
      <c r="AE86" s="404" t="e">
        <v>#NAME?</v>
      </c>
      <c r="AF86" s="423">
        <v>3.5000000000000003E-2</v>
      </c>
      <c r="AG86" s="405" t="e">
        <v>#NAME?</v>
      </c>
      <c r="AH86" s="406" t="e">
        <v>#NAME?</v>
      </c>
      <c r="AI86" s="407" t="e">
        <v>#NAME?</v>
      </c>
      <c r="AJ86" s="408" t="e">
        <v>#NAME?</v>
      </c>
      <c r="AK86" s="409" t="e">
        <v>#NAME?</v>
      </c>
      <c r="AL86" s="410" t="e">
        <v>#NAME?</v>
      </c>
      <c r="AM86" s="253"/>
    </row>
    <row r="87" spans="2:39" x14ac:dyDescent="0.15">
      <c r="B87" s="411" t="s">
        <v>131</v>
      </c>
      <c r="C87" s="411" t="s">
        <v>356</v>
      </c>
      <c r="D87" s="411"/>
      <c r="E87" s="412" t="s">
        <v>350</v>
      </c>
      <c r="F87" s="412"/>
      <c r="G87" s="412"/>
      <c r="H87" s="412"/>
      <c r="I87" s="412" t="s">
        <v>252</v>
      </c>
      <c r="J87" s="413">
        <v>40422</v>
      </c>
      <c r="K87" s="414">
        <v>0</v>
      </c>
      <c r="L87" s="415">
        <v>15</v>
      </c>
      <c r="M87" s="416">
        <v>1000</v>
      </c>
      <c r="N87" s="416">
        <v>0.5485714285714286</v>
      </c>
      <c r="O87" s="416">
        <v>0</v>
      </c>
      <c r="P87" s="417">
        <v>1</v>
      </c>
      <c r="Q87" s="417">
        <v>1</v>
      </c>
      <c r="R87" s="417">
        <v>-4.0333333333333341E-3</v>
      </c>
      <c r="S87" s="418">
        <v>12</v>
      </c>
      <c r="T87" s="418">
        <v>2000</v>
      </c>
      <c r="U87" s="419"/>
      <c r="V87" s="314" t="b">
        <v>1</v>
      </c>
      <c r="Y87" s="404" t="e">
        <v>#NAME?</v>
      </c>
      <c r="Z87" s="342">
        <v>0</v>
      </c>
      <c r="AA87" s="404" t="e">
        <v>#NAME?</v>
      </c>
      <c r="AB87" s="342">
        <v>0.1</v>
      </c>
      <c r="AC87" s="404" t="e">
        <v>#NAME?</v>
      </c>
      <c r="AD87" s="342">
        <v>0.2</v>
      </c>
      <c r="AE87" s="404" t="e">
        <v>#NAME?</v>
      </c>
      <c r="AF87" s="423">
        <v>0.10000000000000002</v>
      </c>
      <c r="AG87" s="405" t="e">
        <v>#NAME?</v>
      </c>
      <c r="AH87" s="406" t="e">
        <v>#NAME?</v>
      </c>
      <c r="AI87" s="407" t="e">
        <v>#NAME?</v>
      </c>
      <c r="AJ87" s="408" t="e">
        <v>#NAME?</v>
      </c>
      <c r="AK87" s="409" t="e">
        <v>#NAME?</v>
      </c>
      <c r="AL87" s="410" t="e">
        <v>#NAME?</v>
      </c>
      <c r="AM87" s="253"/>
    </row>
    <row r="88" spans="2:39" x14ac:dyDescent="0.15">
      <c r="B88" s="411" t="s">
        <v>131</v>
      </c>
      <c r="C88" s="411" t="s">
        <v>357</v>
      </c>
      <c r="D88" s="411"/>
      <c r="E88" s="412" t="s">
        <v>351</v>
      </c>
      <c r="F88" s="412"/>
      <c r="G88" s="412"/>
      <c r="H88" s="412"/>
      <c r="I88" s="412" t="s">
        <v>252</v>
      </c>
      <c r="J88" s="413">
        <v>40422</v>
      </c>
      <c r="K88" s="414">
        <v>0</v>
      </c>
      <c r="L88" s="415">
        <v>15</v>
      </c>
      <c r="M88" s="416">
        <v>1000</v>
      </c>
      <c r="N88" s="416">
        <v>0.66630513376717282</v>
      </c>
      <c r="O88" s="416">
        <v>-17.35357917570499</v>
      </c>
      <c r="P88" s="417">
        <v>1.1100000000000001</v>
      </c>
      <c r="Q88" s="417">
        <v>1.2749999999999999</v>
      </c>
      <c r="R88" s="417">
        <v>-3.2082199999999998E-2</v>
      </c>
      <c r="S88" s="418">
        <v>12</v>
      </c>
      <c r="T88" s="418">
        <v>2000</v>
      </c>
      <c r="U88" s="419"/>
      <c r="V88" s="314" t="b">
        <v>1</v>
      </c>
      <c r="Y88" s="404" t="e">
        <v>#NAME?</v>
      </c>
      <c r="Z88" s="342">
        <v>0.05</v>
      </c>
      <c r="AA88" s="404" t="e">
        <v>#NAME?</v>
      </c>
      <c r="AB88" s="342">
        <v>0.1</v>
      </c>
      <c r="AC88" s="404" t="e">
        <v>#NAME?</v>
      </c>
      <c r="AD88" s="342">
        <v>0.3</v>
      </c>
      <c r="AE88" s="404" t="e">
        <v>#NAME?</v>
      </c>
      <c r="AF88" s="423">
        <v>0.14500000000000002</v>
      </c>
      <c r="AG88" s="405" t="e">
        <v>#NAME?</v>
      </c>
      <c r="AH88" s="406" t="e">
        <v>#NAME?</v>
      </c>
      <c r="AI88" s="407" t="e">
        <v>#NAME?</v>
      </c>
      <c r="AJ88" s="408" t="e">
        <v>#NAME?</v>
      </c>
      <c r="AK88" s="409" t="e">
        <v>#NAME?</v>
      </c>
      <c r="AL88" s="410" t="e">
        <v>#NAME?</v>
      </c>
      <c r="AM88" s="253"/>
    </row>
    <row r="89" spans="2:39" x14ac:dyDescent="0.15">
      <c r="B89" s="411" t="s">
        <v>131</v>
      </c>
      <c r="C89" s="411" t="s">
        <v>358</v>
      </c>
      <c r="D89" s="411"/>
      <c r="E89" s="412" t="s">
        <v>352</v>
      </c>
      <c r="F89" s="412"/>
      <c r="G89" s="412"/>
      <c r="H89" s="412"/>
      <c r="I89" s="412" t="s">
        <v>252</v>
      </c>
      <c r="J89" s="413">
        <v>40422</v>
      </c>
      <c r="K89" s="414">
        <v>0</v>
      </c>
      <c r="L89" s="415">
        <v>15</v>
      </c>
      <c r="M89" s="416">
        <v>1000</v>
      </c>
      <c r="N89" s="416">
        <v>0.62408259733797733</v>
      </c>
      <c r="O89" s="416">
        <v>0</v>
      </c>
      <c r="P89" s="417">
        <v>1.04</v>
      </c>
      <c r="Q89" s="417">
        <v>1.32</v>
      </c>
      <c r="R89" s="417">
        <v>-2.0666666666666667E-2</v>
      </c>
      <c r="S89" s="418">
        <v>12</v>
      </c>
      <c r="T89" s="418">
        <v>2000</v>
      </c>
      <c r="U89" s="419"/>
      <c r="V89" s="314" t="b">
        <v>1</v>
      </c>
      <c r="Y89" s="404" t="e">
        <v>#NAME?</v>
      </c>
      <c r="Z89" s="342">
        <v>0.2</v>
      </c>
      <c r="AA89" s="404" t="e">
        <v>#NAME?</v>
      </c>
      <c r="AB89" s="342">
        <v>0.3</v>
      </c>
      <c r="AC89" s="404" t="e">
        <v>#NAME?</v>
      </c>
      <c r="AD89" s="342">
        <v>0</v>
      </c>
      <c r="AE89" s="404" t="e">
        <v>#NAME?</v>
      </c>
      <c r="AF89" s="423">
        <v>0.2</v>
      </c>
      <c r="AG89" s="405" t="e">
        <v>#NAME?</v>
      </c>
      <c r="AH89" s="406" t="e">
        <v>#NAME?</v>
      </c>
      <c r="AI89" s="407" t="e">
        <v>#NAME?</v>
      </c>
      <c r="AJ89" s="408" t="e">
        <v>#NAME?</v>
      </c>
      <c r="AK89" s="409" t="e">
        <v>#NAME?</v>
      </c>
      <c r="AL89" s="410" t="e">
        <v>#NAME?</v>
      </c>
      <c r="AM89" s="253"/>
    </row>
    <row r="90" spans="2:39" ht="15" x14ac:dyDescent="0.2">
      <c r="B90" s="769" t="s">
        <v>393</v>
      </c>
      <c r="C90" s="770"/>
      <c r="D90" s="770"/>
      <c r="E90" s="770"/>
      <c r="F90" s="770"/>
      <c r="G90" s="770"/>
      <c r="H90" s="770"/>
      <c r="I90" s="770"/>
      <c r="J90" s="770"/>
      <c r="K90" s="770"/>
      <c r="L90" s="770"/>
      <c r="M90" s="770"/>
      <c r="N90" s="770"/>
      <c r="O90" s="770"/>
      <c r="P90" s="770"/>
      <c r="Q90" s="770"/>
      <c r="R90" s="770"/>
      <c r="S90" s="770"/>
      <c r="T90" s="770"/>
      <c r="U90" s="770"/>
      <c r="V90" s="770"/>
      <c r="W90" s="770"/>
      <c r="X90" s="770"/>
      <c r="Y90" s="770"/>
      <c r="Z90" s="770"/>
      <c r="AA90" s="770"/>
      <c r="AB90" s="770"/>
      <c r="AC90" s="770"/>
      <c r="AD90" s="770"/>
      <c r="AE90" s="770"/>
      <c r="AF90" s="770"/>
      <c r="AG90" s="770"/>
      <c r="AH90" s="770"/>
      <c r="AI90" s="770"/>
      <c r="AJ90" s="770"/>
      <c r="AK90" s="770"/>
      <c r="AL90" s="770"/>
      <c r="AM90" s="253"/>
    </row>
    <row r="91" spans="2:39" x14ac:dyDescent="0.15">
      <c r="B91" s="253"/>
      <c r="C91" s="253"/>
      <c r="D91" s="253"/>
      <c r="E91" s="253"/>
      <c r="F91" s="253"/>
      <c r="G91" s="253"/>
      <c r="H91" s="253"/>
      <c r="I91" s="253"/>
      <c r="J91" s="424"/>
      <c r="K91" s="424"/>
      <c r="L91" s="253"/>
      <c r="M91" s="425"/>
      <c r="N91" s="425"/>
      <c r="O91" s="425"/>
      <c r="P91" s="425"/>
      <c r="Q91" s="425"/>
      <c r="R91" s="425"/>
      <c r="S91" s="253"/>
      <c r="T91" s="424"/>
      <c r="U91" s="253"/>
      <c r="V91" s="426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425"/>
      <c r="AH91" s="425"/>
      <c r="AI91" s="425"/>
      <c r="AJ91" s="424"/>
      <c r="AK91" s="427"/>
      <c r="AL91" s="427"/>
      <c r="AM91" s="253"/>
    </row>
    <row r="92" spans="2:39" x14ac:dyDescent="0.15">
      <c r="B92" s="253"/>
      <c r="C92" s="253"/>
      <c r="D92" s="253"/>
      <c r="E92" s="253"/>
      <c r="F92" s="253"/>
      <c r="G92" s="253"/>
      <c r="H92" s="253"/>
      <c r="I92" s="253"/>
      <c r="J92" s="424"/>
      <c r="K92" s="424"/>
      <c r="L92" s="253"/>
      <c r="M92" s="425"/>
      <c r="N92" s="425"/>
      <c r="O92" s="425"/>
      <c r="P92" s="425"/>
      <c r="Q92" s="425"/>
      <c r="R92" s="425"/>
      <c r="S92" s="253"/>
      <c r="T92" s="424"/>
      <c r="U92" s="253"/>
      <c r="V92" s="426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425"/>
      <c r="AH92" s="425"/>
      <c r="AI92" s="425"/>
      <c r="AJ92" s="424"/>
      <c r="AK92" s="427"/>
      <c r="AL92" s="427"/>
      <c r="AM92" s="253"/>
    </row>
    <row r="93" spans="2:39" x14ac:dyDescent="0.15">
      <c r="B93" s="253"/>
      <c r="C93" s="253"/>
      <c r="D93" s="253"/>
      <c r="E93" s="253"/>
      <c r="F93" s="253"/>
      <c r="G93" s="253"/>
      <c r="H93" s="253"/>
      <c r="I93" s="253"/>
      <c r="J93" s="424"/>
      <c r="K93" s="424"/>
      <c r="L93" s="253"/>
      <c r="M93" s="425"/>
      <c r="N93" s="425"/>
      <c r="O93" s="425"/>
      <c r="P93" s="425"/>
      <c r="Q93" s="425"/>
      <c r="R93" s="425"/>
      <c r="S93" s="253"/>
      <c r="T93" s="424"/>
      <c r="U93" s="253"/>
      <c r="V93" s="426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425"/>
      <c r="AH93" s="425"/>
      <c r="AI93" s="425"/>
      <c r="AJ93" s="424"/>
      <c r="AK93" s="427"/>
      <c r="AL93" s="427"/>
      <c r="AM93" s="253"/>
    </row>
    <row r="94" spans="2:39" x14ac:dyDescent="0.15">
      <c r="B94" s="253"/>
      <c r="C94" s="253"/>
      <c r="D94" s="253"/>
      <c r="E94" s="253"/>
      <c r="F94" s="253"/>
      <c r="G94" s="253"/>
      <c r="H94" s="253"/>
      <c r="I94" s="253"/>
      <c r="J94" s="424"/>
      <c r="K94" s="424"/>
      <c r="L94" s="253"/>
      <c r="M94" s="425"/>
      <c r="N94" s="425"/>
      <c r="O94" s="425"/>
      <c r="P94" s="425"/>
      <c r="Q94" s="425"/>
      <c r="R94" s="425"/>
      <c r="S94" s="253"/>
      <c r="T94" s="424"/>
      <c r="U94" s="253"/>
      <c r="V94" s="426"/>
      <c r="W94" s="253"/>
      <c r="X94" s="253"/>
      <c r="Y94" s="253"/>
      <c r="Z94" s="253"/>
      <c r="AA94" s="253"/>
      <c r="AB94" s="253"/>
      <c r="AC94" s="253"/>
      <c r="AD94" s="253"/>
      <c r="AE94" s="253"/>
      <c r="AF94" s="253"/>
      <c r="AG94" s="425"/>
      <c r="AH94" s="425"/>
      <c r="AI94" s="425"/>
      <c r="AJ94" s="424"/>
      <c r="AK94" s="427"/>
      <c r="AL94" s="427"/>
      <c r="AM94" s="253"/>
    </row>
    <row r="95" spans="2:39" x14ac:dyDescent="0.15">
      <c r="B95" s="253"/>
      <c r="C95" s="253"/>
      <c r="D95" s="253"/>
      <c r="E95" s="253"/>
      <c r="F95" s="253"/>
      <c r="G95" s="253"/>
      <c r="H95" s="253"/>
      <c r="I95" s="253"/>
      <c r="J95" s="424"/>
      <c r="K95" s="424"/>
      <c r="L95" s="253"/>
      <c r="M95" s="425"/>
      <c r="N95" s="425"/>
      <c r="O95" s="425"/>
      <c r="P95" s="425"/>
      <c r="Q95" s="425"/>
      <c r="R95" s="425"/>
      <c r="S95" s="253"/>
      <c r="T95" s="424"/>
      <c r="U95" s="253"/>
      <c r="V95" s="426"/>
      <c r="W95" s="253"/>
      <c r="X95" s="253"/>
      <c r="Y95" s="253"/>
      <c r="Z95" s="253"/>
      <c r="AA95" s="253"/>
      <c r="AB95" s="253"/>
      <c r="AC95" s="253"/>
      <c r="AD95" s="253"/>
      <c r="AE95" s="253"/>
      <c r="AF95" s="253"/>
      <c r="AG95" s="425"/>
      <c r="AH95" s="425"/>
      <c r="AI95" s="425"/>
      <c r="AJ95" s="424"/>
      <c r="AK95" s="427"/>
      <c r="AL95" s="427"/>
      <c r="AM95" s="253"/>
    </row>
    <row r="96" spans="2:39" x14ac:dyDescent="0.15">
      <c r="B96" s="253"/>
      <c r="C96" s="253"/>
      <c r="D96" s="253"/>
      <c r="E96" s="253"/>
      <c r="F96" s="253"/>
      <c r="G96" s="253"/>
      <c r="H96" s="253"/>
      <c r="I96" s="253"/>
      <c r="J96" s="424"/>
      <c r="K96" s="424"/>
      <c r="L96" s="253"/>
      <c r="M96" s="425"/>
      <c r="N96" s="425"/>
      <c r="O96" s="425"/>
      <c r="P96" s="425"/>
      <c r="Q96" s="425"/>
      <c r="R96" s="425"/>
      <c r="S96" s="253"/>
      <c r="T96" s="424"/>
      <c r="U96" s="253"/>
      <c r="V96" s="426"/>
      <c r="W96" s="253"/>
      <c r="X96" s="253"/>
      <c r="Y96" s="253"/>
      <c r="Z96" s="253"/>
      <c r="AA96" s="253"/>
      <c r="AB96" s="253"/>
      <c r="AC96" s="253"/>
      <c r="AD96" s="253"/>
      <c r="AE96" s="253"/>
      <c r="AF96" s="253"/>
      <c r="AG96" s="425"/>
      <c r="AH96" s="425"/>
      <c r="AI96" s="425"/>
      <c r="AJ96" s="424"/>
      <c r="AK96" s="427"/>
      <c r="AL96" s="427"/>
      <c r="AM96" s="253"/>
    </row>
    <row r="97" spans="2:39" x14ac:dyDescent="0.15">
      <c r="B97" s="253"/>
      <c r="C97" s="253"/>
      <c r="D97" s="253"/>
      <c r="E97" s="253"/>
      <c r="F97" s="253"/>
      <c r="G97" s="253"/>
      <c r="H97" s="253"/>
      <c r="I97" s="253"/>
      <c r="J97" s="424"/>
      <c r="K97" s="424"/>
      <c r="L97" s="253"/>
      <c r="M97" s="425"/>
      <c r="N97" s="425"/>
      <c r="O97" s="425"/>
      <c r="P97" s="425"/>
      <c r="Q97" s="425"/>
      <c r="R97" s="425"/>
      <c r="S97" s="253"/>
      <c r="T97" s="424"/>
      <c r="U97" s="253"/>
      <c r="V97" s="426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425"/>
      <c r="AH97" s="425"/>
      <c r="AI97" s="425"/>
      <c r="AJ97" s="424"/>
      <c r="AK97" s="427"/>
      <c r="AL97" s="427"/>
      <c r="AM97" s="253"/>
    </row>
    <row r="98" spans="2:39" x14ac:dyDescent="0.15">
      <c r="B98" s="253"/>
      <c r="C98" s="253"/>
      <c r="D98" s="253"/>
      <c r="E98" s="253"/>
      <c r="F98" s="253"/>
      <c r="G98" s="253"/>
      <c r="H98" s="253"/>
      <c r="I98" s="253"/>
      <c r="J98" s="424"/>
      <c r="K98" s="424"/>
      <c r="L98" s="253"/>
      <c r="M98" s="425"/>
      <c r="N98" s="425"/>
      <c r="O98" s="425"/>
      <c r="P98" s="425"/>
      <c r="Q98" s="425"/>
      <c r="R98" s="425"/>
      <c r="S98" s="253"/>
      <c r="T98" s="424"/>
      <c r="U98" s="253"/>
      <c r="V98" s="426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425"/>
      <c r="AH98" s="425"/>
      <c r="AI98" s="425"/>
      <c r="AJ98" s="424"/>
      <c r="AK98" s="427"/>
      <c r="AL98" s="427"/>
      <c r="AM98" s="253"/>
    </row>
    <row r="99" spans="2:39" x14ac:dyDescent="0.15">
      <c r="B99" s="253"/>
      <c r="C99" s="253"/>
      <c r="D99" s="253"/>
      <c r="E99" s="253"/>
      <c r="F99" s="253"/>
      <c r="G99" s="253"/>
      <c r="H99" s="253"/>
      <c r="I99" s="253"/>
      <c r="J99" s="424"/>
      <c r="K99" s="424"/>
      <c r="L99" s="253"/>
      <c r="M99" s="425"/>
      <c r="N99" s="425"/>
      <c r="O99" s="425"/>
      <c r="P99" s="425"/>
      <c r="Q99" s="425"/>
      <c r="R99" s="425"/>
      <c r="S99" s="253"/>
      <c r="T99" s="424"/>
      <c r="U99" s="253"/>
      <c r="V99" s="426"/>
      <c r="W99" s="253"/>
      <c r="X99" s="253"/>
      <c r="Y99" s="253"/>
      <c r="Z99" s="253"/>
      <c r="AA99" s="253"/>
      <c r="AB99" s="253"/>
      <c r="AC99" s="253"/>
      <c r="AD99" s="253"/>
      <c r="AE99" s="253"/>
      <c r="AF99" s="253"/>
      <c r="AG99" s="425"/>
      <c r="AH99" s="425"/>
      <c r="AI99" s="425"/>
      <c r="AJ99" s="424"/>
      <c r="AK99" s="427"/>
      <c r="AL99" s="427"/>
      <c r="AM99" s="253"/>
    </row>
    <row r="100" spans="2:39" x14ac:dyDescent="0.15">
      <c r="B100" s="253"/>
      <c r="C100" s="253"/>
      <c r="D100" s="253"/>
      <c r="E100" s="253"/>
      <c r="F100" s="253"/>
      <c r="G100" s="253"/>
      <c r="H100" s="253"/>
      <c r="I100" s="253"/>
      <c r="J100" s="424"/>
      <c r="K100" s="424"/>
      <c r="L100" s="253"/>
      <c r="M100" s="425"/>
      <c r="N100" s="425"/>
      <c r="O100" s="425"/>
      <c r="P100" s="425"/>
      <c r="Q100" s="425"/>
      <c r="R100" s="425"/>
      <c r="S100" s="253"/>
      <c r="T100" s="424"/>
      <c r="U100" s="253"/>
      <c r="V100" s="426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425"/>
      <c r="AH100" s="425"/>
      <c r="AI100" s="425"/>
      <c r="AJ100" s="424"/>
      <c r="AK100" s="427"/>
      <c r="AL100" s="427"/>
      <c r="AM100" s="253"/>
    </row>
    <row r="101" spans="2:39" x14ac:dyDescent="0.15">
      <c r="B101" s="253"/>
      <c r="C101" s="253"/>
      <c r="D101" s="253"/>
      <c r="E101" s="253"/>
      <c r="F101" s="253"/>
      <c r="G101" s="253"/>
      <c r="H101" s="253"/>
      <c r="I101" s="253"/>
      <c r="J101" s="424"/>
      <c r="K101" s="424"/>
      <c r="L101" s="253"/>
      <c r="M101" s="425"/>
      <c r="N101" s="425"/>
      <c r="O101" s="425"/>
      <c r="P101" s="425"/>
      <c r="Q101" s="425"/>
      <c r="R101" s="425"/>
      <c r="S101" s="253"/>
      <c r="T101" s="424"/>
      <c r="U101" s="253"/>
      <c r="V101" s="426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425"/>
      <c r="AH101" s="425"/>
      <c r="AI101" s="425"/>
      <c r="AJ101" s="424"/>
      <c r="AK101" s="427"/>
      <c r="AL101" s="427"/>
      <c r="AM101" s="253"/>
    </row>
    <row r="102" spans="2:39" x14ac:dyDescent="0.15">
      <c r="B102" s="253"/>
      <c r="C102" s="253"/>
      <c r="D102" s="253"/>
      <c r="E102" s="253"/>
      <c r="F102" s="253"/>
      <c r="G102" s="253"/>
      <c r="H102" s="253"/>
      <c r="I102" s="253"/>
      <c r="J102" s="424"/>
      <c r="K102" s="424"/>
      <c r="L102" s="253"/>
      <c r="M102" s="425"/>
      <c r="N102" s="425"/>
      <c r="O102" s="425"/>
      <c r="P102" s="425"/>
      <c r="Q102" s="425"/>
      <c r="R102" s="425"/>
      <c r="S102" s="253"/>
      <c r="T102" s="424"/>
      <c r="U102" s="253"/>
      <c r="V102" s="426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425"/>
      <c r="AH102" s="425"/>
      <c r="AI102" s="425"/>
      <c r="AJ102" s="424"/>
      <c r="AK102" s="427"/>
      <c r="AL102" s="427"/>
      <c r="AM102" s="253"/>
    </row>
    <row r="103" spans="2:39" x14ac:dyDescent="0.15">
      <c r="B103" s="253"/>
      <c r="C103" s="253"/>
      <c r="D103" s="253"/>
      <c r="E103" s="253"/>
      <c r="F103" s="253"/>
      <c r="G103" s="253"/>
      <c r="H103" s="253"/>
      <c r="I103" s="253"/>
      <c r="J103" s="424"/>
      <c r="K103" s="424"/>
      <c r="L103" s="253"/>
      <c r="M103" s="425"/>
      <c r="N103" s="425"/>
      <c r="O103" s="425"/>
      <c r="P103" s="425"/>
      <c r="Q103" s="425"/>
      <c r="R103" s="425"/>
      <c r="S103" s="253"/>
      <c r="T103" s="424"/>
      <c r="U103" s="253"/>
      <c r="V103" s="426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425"/>
      <c r="AH103" s="425"/>
      <c r="AI103" s="425"/>
      <c r="AJ103" s="424"/>
      <c r="AK103" s="427"/>
      <c r="AL103" s="427"/>
      <c r="AM103" s="253"/>
    </row>
    <row r="104" spans="2:39" x14ac:dyDescent="0.15">
      <c r="B104" s="253"/>
      <c r="C104" s="253"/>
      <c r="D104" s="253"/>
      <c r="E104" s="253"/>
      <c r="F104" s="253"/>
      <c r="G104" s="253"/>
      <c r="H104" s="253"/>
      <c r="I104" s="253"/>
      <c r="J104" s="424"/>
      <c r="K104" s="424"/>
      <c r="L104" s="253"/>
      <c r="M104" s="425"/>
      <c r="N104" s="425"/>
      <c r="O104" s="425"/>
      <c r="P104" s="425"/>
      <c r="Q104" s="425"/>
      <c r="R104" s="425"/>
      <c r="S104" s="253"/>
      <c r="T104" s="424"/>
      <c r="U104" s="253"/>
      <c r="V104" s="426"/>
      <c r="W104" s="253"/>
      <c r="X104" s="253"/>
      <c r="Y104" s="253"/>
      <c r="Z104" s="253"/>
      <c r="AA104" s="253"/>
      <c r="AB104" s="253"/>
      <c r="AC104" s="253"/>
      <c r="AD104" s="253"/>
      <c r="AE104" s="253"/>
      <c r="AF104" s="253"/>
      <c r="AG104" s="425"/>
      <c r="AH104" s="425"/>
      <c r="AI104" s="425"/>
      <c r="AJ104" s="424"/>
      <c r="AK104" s="427"/>
      <c r="AL104" s="427"/>
      <c r="AM104" s="253"/>
    </row>
    <row r="105" spans="2:39" x14ac:dyDescent="0.15">
      <c r="B105" s="253"/>
      <c r="C105" s="253"/>
      <c r="D105" s="253"/>
      <c r="E105" s="253"/>
      <c r="F105" s="253"/>
      <c r="G105" s="253"/>
      <c r="H105" s="253"/>
      <c r="I105" s="253"/>
      <c r="J105" s="424"/>
      <c r="K105" s="424"/>
      <c r="L105" s="253"/>
      <c r="M105" s="425"/>
      <c r="N105" s="425"/>
      <c r="O105" s="425"/>
      <c r="P105" s="425"/>
      <c r="Q105" s="425"/>
      <c r="R105" s="425"/>
      <c r="S105" s="253"/>
      <c r="T105" s="424"/>
      <c r="U105" s="253"/>
      <c r="V105" s="426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425"/>
      <c r="AH105" s="425"/>
      <c r="AI105" s="425"/>
      <c r="AJ105" s="424"/>
      <c r="AK105" s="427"/>
      <c r="AL105" s="427"/>
      <c r="AM105" s="253"/>
    </row>
    <row r="106" spans="2:39" x14ac:dyDescent="0.15">
      <c r="B106" s="253"/>
      <c r="C106" s="253"/>
      <c r="D106" s="253"/>
      <c r="E106" s="253"/>
      <c r="F106" s="253"/>
      <c r="G106" s="253"/>
      <c r="H106" s="253"/>
      <c r="I106" s="253"/>
      <c r="J106" s="424"/>
      <c r="K106" s="424"/>
      <c r="L106" s="253"/>
      <c r="M106" s="425"/>
      <c r="N106" s="425"/>
      <c r="O106" s="425"/>
      <c r="P106" s="425"/>
      <c r="Q106" s="425"/>
      <c r="R106" s="425"/>
      <c r="S106" s="253"/>
      <c r="T106" s="424"/>
      <c r="U106" s="253"/>
      <c r="V106" s="426"/>
      <c r="W106" s="253"/>
      <c r="X106" s="253"/>
      <c r="Y106" s="253"/>
      <c r="Z106" s="253"/>
      <c r="AA106" s="253"/>
      <c r="AB106" s="253"/>
      <c r="AC106" s="253"/>
      <c r="AD106" s="253"/>
      <c r="AE106" s="253"/>
      <c r="AF106" s="253"/>
      <c r="AG106" s="425"/>
      <c r="AH106" s="425"/>
      <c r="AI106" s="425"/>
      <c r="AJ106" s="424"/>
      <c r="AK106" s="427"/>
      <c r="AL106" s="427"/>
      <c r="AM106" s="253"/>
    </row>
    <row r="107" spans="2:39" x14ac:dyDescent="0.15">
      <c r="B107" s="253"/>
      <c r="C107" s="253"/>
      <c r="D107" s="253"/>
      <c r="E107" s="253"/>
      <c r="F107" s="253"/>
      <c r="G107" s="253"/>
      <c r="H107" s="253"/>
      <c r="I107" s="253"/>
      <c r="J107" s="424"/>
      <c r="K107" s="424"/>
      <c r="L107" s="253"/>
      <c r="M107" s="425"/>
      <c r="N107" s="425"/>
      <c r="O107" s="425"/>
      <c r="P107" s="425"/>
      <c r="Q107" s="425"/>
      <c r="R107" s="425"/>
      <c r="S107" s="253"/>
      <c r="T107" s="424"/>
      <c r="U107" s="253"/>
      <c r="V107" s="426"/>
      <c r="W107" s="253"/>
      <c r="X107" s="253"/>
      <c r="Y107" s="253"/>
      <c r="Z107" s="253"/>
      <c r="AA107" s="253"/>
      <c r="AB107" s="253"/>
      <c r="AC107" s="253"/>
      <c r="AD107" s="253"/>
      <c r="AE107" s="253"/>
      <c r="AF107" s="253"/>
      <c r="AG107" s="425"/>
      <c r="AH107" s="425"/>
      <c r="AI107" s="425"/>
      <c r="AJ107" s="424"/>
      <c r="AK107" s="427"/>
      <c r="AL107" s="427"/>
      <c r="AM107" s="253"/>
    </row>
    <row r="108" spans="2:39" x14ac:dyDescent="0.15">
      <c r="B108" s="253"/>
      <c r="C108" s="253"/>
      <c r="D108" s="253"/>
      <c r="E108" s="253"/>
      <c r="F108" s="253"/>
      <c r="G108" s="253"/>
      <c r="H108" s="253"/>
      <c r="I108" s="253"/>
      <c r="J108" s="424"/>
      <c r="K108" s="424"/>
      <c r="L108" s="253"/>
      <c r="M108" s="425"/>
      <c r="N108" s="425"/>
      <c r="O108" s="425"/>
      <c r="P108" s="425"/>
      <c r="Q108" s="425"/>
      <c r="R108" s="425"/>
      <c r="S108" s="253"/>
      <c r="T108" s="424"/>
      <c r="U108" s="253"/>
      <c r="V108" s="426"/>
      <c r="W108" s="253"/>
      <c r="X108" s="253"/>
      <c r="Y108" s="253"/>
      <c r="Z108" s="253"/>
      <c r="AA108" s="253"/>
      <c r="AB108" s="253"/>
      <c r="AC108" s="253"/>
      <c r="AD108" s="253"/>
      <c r="AE108" s="253"/>
      <c r="AF108" s="253"/>
      <c r="AG108" s="425"/>
      <c r="AH108" s="425"/>
      <c r="AI108" s="425"/>
      <c r="AJ108" s="424"/>
      <c r="AK108" s="427"/>
      <c r="AL108" s="427"/>
      <c r="AM108" s="253"/>
    </row>
    <row r="109" spans="2:39" x14ac:dyDescent="0.15">
      <c r="B109" s="253"/>
      <c r="C109" s="253"/>
      <c r="D109" s="253"/>
      <c r="E109" s="253"/>
      <c r="F109" s="253"/>
      <c r="G109" s="253"/>
      <c r="H109" s="253"/>
      <c r="I109" s="253"/>
      <c r="J109" s="424"/>
      <c r="K109" s="424"/>
      <c r="L109" s="253"/>
      <c r="M109" s="425"/>
      <c r="N109" s="425"/>
      <c r="O109" s="425"/>
      <c r="P109" s="425"/>
      <c r="Q109" s="425"/>
      <c r="R109" s="425"/>
      <c r="S109" s="253"/>
      <c r="T109" s="424"/>
      <c r="U109" s="253"/>
      <c r="V109" s="426"/>
      <c r="W109" s="253"/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425"/>
      <c r="AH109" s="425"/>
      <c r="AI109" s="425"/>
      <c r="AJ109" s="424"/>
      <c r="AK109" s="427"/>
      <c r="AL109" s="427"/>
      <c r="AM109" s="253"/>
    </row>
    <row r="110" spans="2:39" x14ac:dyDescent="0.15">
      <c r="B110" s="253"/>
      <c r="C110" s="253"/>
      <c r="D110" s="253"/>
      <c r="E110" s="253"/>
      <c r="F110" s="253"/>
      <c r="G110" s="253"/>
      <c r="H110" s="253"/>
      <c r="I110" s="253"/>
      <c r="J110" s="424"/>
      <c r="K110" s="424"/>
      <c r="L110" s="253"/>
      <c r="M110" s="425"/>
      <c r="N110" s="425"/>
      <c r="O110" s="425"/>
      <c r="P110" s="425"/>
      <c r="Q110" s="425"/>
      <c r="R110" s="425"/>
      <c r="S110" s="253"/>
      <c r="T110" s="424"/>
      <c r="U110" s="253"/>
      <c r="V110" s="426"/>
      <c r="W110" s="253"/>
      <c r="X110" s="253"/>
      <c r="Y110" s="253"/>
      <c r="Z110" s="253"/>
      <c r="AA110" s="253"/>
      <c r="AB110" s="253"/>
      <c r="AC110" s="253"/>
      <c r="AD110" s="253"/>
      <c r="AE110" s="253"/>
      <c r="AF110" s="253"/>
      <c r="AG110" s="425"/>
      <c r="AH110" s="425"/>
      <c r="AI110" s="425"/>
      <c r="AJ110" s="424"/>
      <c r="AK110" s="427"/>
      <c r="AL110" s="427"/>
      <c r="AM110" s="253"/>
    </row>
    <row r="111" spans="2:39" x14ac:dyDescent="0.15">
      <c r="B111" s="253"/>
      <c r="C111" s="253"/>
      <c r="D111" s="253"/>
      <c r="E111" s="253"/>
      <c r="F111" s="253"/>
      <c r="G111" s="253"/>
      <c r="H111" s="253"/>
      <c r="I111" s="253"/>
      <c r="J111" s="424"/>
      <c r="K111" s="424"/>
      <c r="L111" s="253"/>
      <c r="M111" s="425"/>
      <c r="N111" s="425"/>
      <c r="O111" s="425"/>
      <c r="P111" s="425"/>
      <c r="Q111" s="425"/>
      <c r="R111" s="425"/>
      <c r="S111" s="253"/>
      <c r="T111" s="424"/>
      <c r="U111" s="253"/>
      <c r="V111" s="426"/>
      <c r="W111" s="253"/>
      <c r="X111" s="253"/>
      <c r="Y111" s="253"/>
      <c r="Z111" s="253"/>
      <c r="AA111" s="253"/>
      <c r="AB111" s="253"/>
      <c r="AC111" s="253"/>
      <c r="AD111" s="253"/>
      <c r="AE111" s="253"/>
      <c r="AF111" s="253"/>
      <c r="AG111" s="425"/>
      <c r="AH111" s="425"/>
      <c r="AI111" s="425"/>
      <c r="AJ111" s="424"/>
      <c r="AK111" s="427"/>
      <c r="AL111" s="427"/>
      <c r="AM111" s="253"/>
    </row>
    <row r="112" spans="2:39" x14ac:dyDescent="0.15">
      <c r="B112" s="253"/>
      <c r="C112" s="253"/>
      <c r="D112" s="253"/>
      <c r="E112" s="253"/>
      <c r="F112" s="253"/>
      <c r="G112" s="253"/>
      <c r="H112" s="253"/>
      <c r="I112" s="253"/>
      <c r="J112" s="424"/>
      <c r="K112" s="424"/>
      <c r="L112" s="253"/>
      <c r="M112" s="425"/>
      <c r="N112" s="425"/>
      <c r="O112" s="425"/>
      <c r="P112" s="425"/>
      <c r="Q112" s="425"/>
      <c r="R112" s="425"/>
      <c r="S112" s="253"/>
      <c r="T112" s="424"/>
      <c r="U112" s="253"/>
      <c r="V112" s="426"/>
      <c r="W112" s="253"/>
      <c r="X112" s="253"/>
      <c r="Y112" s="253"/>
      <c r="Z112" s="253"/>
      <c r="AA112" s="253"/>
      <c r="AB112" s="253"/>
      <c r="AC112" s="253"/>
      <c r="AD112" s="253"/>
      <c r="AE112" s="253"/>
      <c r="AF112" s="253"/>
      <c r="AG112" s="425"/>
      <c r="AH112" s="425"/>
      <c r="AI112" s="425"/>
      <c r="AJ112" s="424"/>
      <c r="AK112" s="427"/>
      <c r="AL112" s="427"/>
      <c r="AM112" s="253"/>
    </row>
    <row r="113" spans="2:39" x14ac:dyDescent="0.15">
      <c r="B113" s="253"/>
      <c r="C113" s="253"/>
      <c r="D113" s="253"/>
      <c r="E113" s="253"/>
      <c r="F113" s="253"/>
      <c r="G113" s="253"/>
      <c r="H113" s="253"/>
      <c r="I113" s="253"/>
      <c r="J113" s="424"/>
      <c r="K113" s="424"/>
      <c r="L113" s="253"/>
      <c r="M113" s="425"/>
      <c r="N113" s="425"/>
      <c r="O113" s="425"/>
      <c r="P113" s="425"/>
      <c r="Q113" s="425"/>
      <c r="R113" s="425"/>
      <c r="S113" s="253"/>
      <c r="T113" s="424"/>
      <c r="U113" s="253"/>
      <c r="V113" s="426"/>
      <c r="W113" s="253"/>
      <c r="X113" s="253"/>
      <c r="Y113" s="253"/>
      <c r="Z113" s="253"/>
      <c r="AA113" s="253"/>
      <c r="AB113" s="253"/>
      <c r="AC113" s="253"/>
      <c r="AD113" s="253"/>
      <c r="AE113" s="253"/>
      <c r="AF113" s="253"/>
      <c r="AG113" s="425"/>
      <c r="AH113" s="425"/>
      <c r="AI113" s="425"/>
      <c r="AJ113" s="424"/>
      <c r="AK113" s="427"/>
      <c r="AL113" s="427"/>
      <c r="AM113" s="253"/>
    </row>
    <row r="114" spans="2:39" x14ac:dyDescent="0.15">
      <c r="B114" s="253"/>
      <c r="C114" s="253"/>
      <c r="D114" s="253"/>
      <c r="E114" s="253"/>
      <c r="F114" s="253"/>
      <c r="G114" s="253"/>
      <c r="H114" s="253"/>
      <c r="I114" s="253"/>
      <c r="J114" s="424"/>
      <c r="K114" s="424"/>
      <c r="L114" s="253"/>
      <c r="M114" s="425"/>
      <c r="N114" s="425"/>
      <c r="O114" s="425"/>
      <c r="P114" s="425"/>
      <c r="Q114" s="425"/>
      <c r="R114" s="425"/>
      <c r="S114" s="253"/>
      <c r="T114" s="424"/>
      <c r="U114" s="253"/>
      <c r="V114" s="426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  <c r="AG114" s="425"/>
      <c r="AH114" s="425"/>
      <c r="AI114" s="425"/>
      <c r="AJ114" s="424"/>
      <c r="AK114" s="427"/>
      <c r="AL114" s="427"/>
      <c r="AM114" s="253"/>
    </row>
    <row r="115" spans="2:39" x14ac:dyDescent="0.15">
      <c r="B115" s="253"/>
      <c r="C115" s="253"/>
      <c r="D115" s="253"/>
      <c r="E115" s="253"/>
      <c r="F115" s="253"/>
      <c r="G115" s="253"/>
      <c r="H115" s="253"/>
      <c r="I115" s="253"/>
      <c r="J115" s="424"/>
      <c r="K115" s="424"/>
      <c r="L115" s="253"/>
      <c r="M115" s="425"/>
      <c r="N115" s="425"/>
      <c r="O115" s="425"/>
      <c r="P115" s="425"/>
      <c r="Q115" s="425"/>
      <c r="R115" s="425"/>
      <c r="S115" s="253"/>
      <c r="T115" s="424"/>
      <c r="U115" s="253"/>
      <c r="V115" s="426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  <c r="AG115" s="425"/>
      <c r="AH115" s="425"/>
      <c r="AI115" s="425"/>
      <c r="AJ115" s="424"/>
      <c r="AK115" s="427"/>
      <c r="AL115" s="427"/>
      <c r="AM115" s="253"/>
    </row>
  </sheetData>
  <mergeCells count="7">
    <mergeCell ref="B90:AL90"/>
    <mergeCell ref="S2:T2"/>
    <mergeCell ref="Y2:Z2"/>
    <mergeCell ref="AA2:AB2"/>
    <mergeCell ref="AC2:AD2"/>
    <mergeCell ref="AE2:AF2"/>
    <mergeCell ref="AJ2:AL2"/>
  </mergeCells>
  <pageMargins left="0.75" right="0.75" top="0.56999999999999995" bottom="0.52" header="0.5" footer="0.5"/>
  <pageSetup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tabColor rgb="FFFFFF00"/>
  </sheetPr>
  <dimension ref="A1:S90"/>
  <sheetViews>
    <sheetView zoomScale="80" zoomScaleNormal="80" zoomScalePageLayoutView="80" workbookViewId="0">
      <pane xSplit="3" ySplit="3" topLeftCell="K4" activePane="bottomRight" state="frozen"/>
      <selection activeCell="Y6" sqref="Y6"/>
      <selection pane="topRight" activeCell="Y6" sqref="Y6"/>
      <selection pane="bottomLeft" activeCell="Y6" sqref="Y6"/>
      <selection pane="bottomRight" activeCell="O14" sqref="O14"/>
    </sheetView>
  </sheetViews>
  <sheetFormatPr baseColWidth="10" defaultColWidth="8.83203125" defaultRowHeight="13" x14ac:dyDescent="0.15"/>
  <cols>
    <col min="1" max="1" width="2.83203125" style="252" customWidth="1"/>
    <col min="2" max="2" width="15" style="252" customWidth="1"/>
    <col min="3" max="3" width="52.5" style="252" customWidth="1"/>
    <col min="4" max="4" width="11.83203125" style="252" customWidth="1"/>
    <col min="5" max="18" width="12.5" style="434" customWidth="1"/>
    <col min="19" max="19" width="11.5" style="252" customWidth="1"/>
    <col min="20" max="241" width="8.83203125" style="252"/>
    <col min="242" max="242" width="2.83203125" style="252" customWidth="1"/>
    <col min="243" max="243" width="8.83203125" style="252"/>
    <col min="244" max="244" width="52.5" style="252" customWidth="1"/>
    <col min="245" max="245" width="11.83203125" style="252" customWidth="1"/>
    <col min="246" max="259" width="12.5" style="252" customWidth="1"/>
    <col min="260" max="260" width="11.5" style="252" customWidth="1"/>
    <col min="261" max="497" width="8.83203125" style="252"/>
    <col min="498" max="498" width="2.83203125" style="252" customWidth="1"/>
    <col min="499" max="499" width="8.83203125" style="252"/>
    <col min="500" max="500" width="52.5" style="252" customWidth="1"/>
    <col min="501" max="501" width="11.83203125" style="252" customWidth="1"/>
    <col min="502" max="515" width="12.5" style="252" customWidth="1"/>
    <col min="516" max="516" width="11.5" style="252" customWidth="1"/>
    <col min="517" max="753" width="8.83203125" style="252"/>
    <col min="754" max="754" width="2.83203125" style="252" customWidth="1"/>
    <col min="755" max="755" width="8.83203125" style="252"/>
    <col min="756" max="756" width="52.5" style="252" customWidth="1"/>
    <col min="757" max="757" width="11.83203125" style="252" customWidth="1"/>
    <col min="758" max="771" width="12.5" style="252" customWidth="1"/>
    <col min="772" max="772" width="11.5" style="252" customWidth="1"/>
    <col min="773" max="1009" width="8.83203125" style="252"/>
    <col min="1010" max="1010" width="2.83203125" style="252" customWidth="1"/>
    <col min="1011" max="1011" width="8.83203125" style="252"/>
    <col min="1012" max="1012" width="52.5" style="252" customWidth="1"/>
    <col min="1013" max="1013" width="11.83203125" style="252" customWidth="1"/>
    <col min="1014" max="1027" width="12.5" style="252" customWidth="1"/>
    <col min="1028" max="1028" width="11.5" style="252" customWidth="1"/>
    <col min="1029" max="1265" width="8.83203125" style="252"/>
    <col min="1266" max="1266" width="2.83203125" style="252" customWidth="1"/>
    <col min="1267" max="1267" width="8.83203125" style="252"/>
    <col min="1268" max="1268" width="52.5" style="252" customWidth="1"/>
    <col min="1269" max="1269" width="11.83203125" style="252" customWidth="1"/>
    <col min="1270" max="1283" width="12.5" style="252" customWidth="1"/>
    <col min="1284" max="1284" width="11.5" style="252" customWidth="1"/>
    <col min="1285" max="1521" width="8.83203125" style="252"/>
    <col min="1522" max="1522" width="2.83203125" style="252" customWidth="1"/>
    <col min="1523" max="1523" width="8.83203125" style="252"/>
    <col min="1524" max="1524" width="52.5" style="252" customWidth="1"/>
    <col min="1525" max="1525" width="11.83203125" style="252" customWidth="1"/>
    <col min="1526" max="1539" width="12.5" style="252" customWidth="1"/>
    <col min="1540" max="1540" width="11.5" style="252" customWidth="1"/>
    <col min="1541" max="1777" width="8.83203125" style="252"/>
    <col min="1778" max="1778" width="2.83203125" style="252" customWidth="1"/>
    <col min="1779" max="1779" width="8.83203125" style="252"/>
    <col min="1780" max="1780" width="52.5" style="252" customWidth="1"/>
    <col min="1781" max="1781" width="11.83203125" style="252" customWidth="1"/>
    <col min="1782" max="1795" width="12.5" style="252" customWidth="1"/>
    <col min="1796" max="1796" width="11.5" style="252" customWidth="1"/>
    <col min="1797" max="2033" width="8.83203125" style="252"/>
    <col min="2034" max="2034" width="2.83203125" style="252" customWidth="1"/>
    <col min="2035" max="2035" width="8.83203125" style="252"/>
    <col min="2036" max="2036" width="52.5" style="252" customWidth="1"/>
    <col min="2037" max="2037" width="11.83203125" style="252" customWidth="1"/>
    <col min="2038" max="2051" width="12.5" style="252" customWidth="1"/>
    <col min="2052" max="2052" width="11.5" style="252" customWidth="1"/>
    <col min="2053" max="2289" width="8.83203125" style="252"/>
    <col min="2290" max="2290" width="2.83203125" style="252" customWidth="1"/>
    <col min="2291" max="2291" width="8.83203125" style="252"/>
    <col min="2292" max="2292" width="52.5" style="252" customWidth="1"/>
    <col min="2293" max="2293" width="11.83203125" style="252" customWidth="1"/>
    <col min="2294" max="2307" width="12.5" style="252" customWidth="1"/>
    <col min="2308" max="2308" width="11.5" style="252" customWidth="1"/>
    <col min="2309" max="2545" width="8.83203125" style="252"/>
    <col min="2546" max="2546" width="2.83203125" style="252" customWidth="1"/>
    <col min="2547" max="2547" width="8.83203125" style="252"/>
    <col min="2548" max="2548" width="52.5" style="252" customWidth="1"/>
    <col min="2549" max="2549" width="11.83203125" style="252" customWidth="1"/>
    <col min="2550" max="2563" width="12.5" style="252" customWidth="1"/>
    <col min="2564" max="2564" width="11.5" style="252" customWidth="1"/>
    <col min="2565" max="2801" width="8.83203125" style="252"/>
    <col min="2802" max="2802" width="2.83203125" style="252" customWidth="1"/>
    <col min="2803" max="2803" width="8.83203125" style="252"/>
    <col min="2804" max="2804" width="52.5" style="252" customWidth="1"/>
    <col min="2805" max="2805" width="11.83203125" style="252" customWidth="1"/>
    <col min="2806" max="2819" width="12.5" style="252" customWidth="1"/>
    <col min="2820" max="2820" width="11.5" style="252" customWidth="1"/>
    <col min="2821" max="3057" width="8.83203125" style="252"/>
    <col min="3058" max="3058" width="2.83203125" style="252" customWidth="1"/>
    <col min="3059" max="3059" width="8.83203125" style="252"/>
    <col min="3060" max="3060" width="52.5" style="252" customWidth="1"/>
    <col min="3061" max="3061" width="11.83203125" style="252" customWidth="1"/>
    <col min="3062" max="3075" width="12.5" style="252" customWidth="1"/>
    <col min="3076" max="3076" width="11.5" style="252" customWidth="1"/>
    <col min="3077" max="3313" width="8.83203125" style="252"/>
    <col min="3314" max="3314" width="2.83203125" style="252" customWidth="1"/>
    <col min="3315" max="3315" width="8.83203125" style="252"/>
    <col min="3316" max="3316" width="52.5" style="252" customWidth="1"/>
    <col min="3317" max="3317" width="11.83203125" style="252" customWidth="1"/>
    <col min="3318" max="3331" width="12.5" style="252" customWidth="1"/>
    <col min="3332" max="3332" width="11.5" style="252" customWidth="1"/>
    <col min="3333" max="3569" width="8.83203125" style="252"/>
    <col min="3570" max="3570" width="2.83203125" style="252" customWidth="1"/>
    <col min="3571" max="3571" width="8.83203125" style="252"/>
    <col min="3572" max="3572" width="52.5" style="252" customWidth="1"/>
    <col min="3573" max="3573" width="11.83203125" style="252" customWidth="1"/>
    <col min="3574" max="3587" width="12.5" style="252" customWidth="1"/>
    <col min="3588" max="3588" width="11.5" style="252" customWidth="1"/>
    <col min="3589" max="3825" width="8.83203125" style="252"/>
    <col min="3826" max="3826" width="2.83203125" style="252" customWidth="1"/>
    <col min="3827" max="3827" width="8.83203125" style="252"/>
    <col min="3828" max="3828" width="52.5" style="252" customWidth="1"/>
    <col min="3829" max="3829" width="11.83203125" style="252" customWidth="1"/>
    <col min="3830" max="3843" width="12.5" style="252" customWidth="1"/>
    <col min="3844" max="3844" width="11.5" style="252" customWidth="1"/>
    <col min="3845" max="4081" width="8.83203125" style="252"/>
    <col min="4082" max="4082" width="2.83203125" style="252" customWidth="1"/>
    <col min="4083" max="4083" width="8.83203125" style="252"/>
    <col min="4084" max="4084" width="52.5" style="252" customWidth="1"/>
    <col min="4085" max="4085" width="11.83203125" style="252" customWidth="1"/>
    <col min="4086" max="4099" width="12.5" style="252" customWidth="1"/>
    <col min="4100" max="4100" width="11.5" style="252" customWidth="1"/>
    <col min="4101" max="4337" width="8.83203125" style="252"/>
    <col min="4338" max="4338" width="2.83203125" style="252" customWidth="1"/>
    <col min="4339" max="4339" width="8.83203125" style="252"/>
    <col min="4340" max="4340" width="52.5" style="252" customWidth="1"/>
    <col min="4341" max="4341" width="11.83203125" style="252" customWidth="1"/>
    <col min="4342" max="4355" width="12.5" style="252" customWidth="1"/>
    <col min="4356" max="4356" width="11.5" style="252" customWidth="1"/>
    <col min="4357" max="4593" width="8.83203125" style="252"/>
    <col min="4594" max="4594" width="2.83203125" style="252" customWidth="1"/>
    <col min="4595" max="4595" width="8.83203125" style="252"/>
    <col min="4596" max="4596" width="52.5" style="252" customWidth="1"/>
    <col min="4597" max="4597" width="11.83203125" style="252" customWidth="1"/>
    <col min="4598" max="4611" width="12.5" style="252" customWidth="1"/>
    <col min="4612" max="4612" width="11.5" style="252" customWidth="1"/>
    <col min="4613" max="4849" width="8.83203125" style="252"/>
    <col min="4850" max="4850" width="2.83203125" style="252" customWidth="1"/>
    <col min="4851" max="4851" width="8.83203125" style="252"/>
    <col min="4852" max="4852" width="52.5" style="252" customWidth="1"/>
    <col min="4853" max="4853" width="11.83203125" style="252" customWidth="1"/>
    <col min="4854" max="4867" width="12.5" style="252" customWidth="1"/>
    <col min="4868" max="4868" width="11.5" style="252" customWidth="1"/>
    <col min="4869" max="5105" width="8.83203125" style="252"/>
    <col min="5106" max="5106" width="2.83203125" style="252" customWidth="1"/>
    <col min="5107" max="5107" width="8.83203125" style="252"/>
    <col min="5108" max="5108" width="52.5" style="252" customWidth="1"/>
    <col min="5109" max="5109" width="11.83203125" style="252" customWidth="1"/>
    <col min="5110" max="5123" width="12.5" style="252" customWidth="1"/>
    <col min="5124" max="5124" width="11.5" style="252" customWidth="1"/>
    <col min="5125" max="5361" width="8.83203125" style="252"/>
    <col min="5362" max="5362" width="2.83203125" style="252" customWidth="1"/>
    <col min="5363" max="5363" width="8.83203125" style="252"/>
    <col min="5364" max="5364" width="52.5" style="252" customWidth="1"/>
    <col min="5365" max="5365" width="11.83203125" style="252" customWidth="1"/>
    <col min="5366" max="5379" width="12.5" style="252" customWidth="1"/>
    <col min="5380" max="5380" width="11.5" style="252" customWidth="1"/>
    <col min="5381" max="5617" width="8.83203125" style="252"/>
    <col min="5618" max="5618" width="2.83203125" style="252" customWidth="1"/>
    <col min="5619" max="5619" width="8.83203125" style="252"/>
    <col min="5620" max="5620" width="52.5" style="252" customWidth="1"/>
    <col min="5621" max="5621" width="11.83203125" style="252" customWidth="1"/>
    <col min="5622" max="5635" width="12.5" style="252" customWidth="1"/>
    <col min="5636" max="5636" width="11.5" style="252" customWidth="1"/>
    <col min="5637" max="5873" width="8.83203125" style="252"/>
    <col min="5874" max="5874" width="2.83203125" style="252" customWidth="1"/>
    <col min="5875" max="5875" width="8.83203125" style="252"/>
    <col min="5876" max="5876" width="52.5" style="252" customWidth="1"/>
    <col min="5877" max="5877" width="11.83203125" style="252" customWidth="1"/>
    <col min="5878" max="5891" width="12.5" style="252" customWidth="1"/>
    <col min="5892" max="5892" width="11.5" style="252" customWidth="1"/>
    <col min="5893" max="6129" width="8.83203125" style="252"/>
    <col min="6130" max="6130" width="2.83203125" style="252" customWidth="1"/>
    <col min="6131" max="6131" width="8.83203125" style="252"/>
    <col min="6132" max="6132" width="52.5" style="252" customWidth="1"/>
    <col min="6133" max="6133" width="11.83203125" style="252" customWidth="1"/>
    <col min="6134" max="6147" width="12.5" style="252" customWidth="1"/>
    <col min="6148" max="6148" width="11.5" style="252" customWidth="1"/>
    <col min="6149" max="6385" width="8.83203125" style="252"/>
    <col min="6386" max="6386" width="2.83203125" style="252" customWidth="1"/>
    <col min="6387" max="6387" width="8.83203125" style="252"/>
    <col min="6388" max="6388" width="52.5" style="252" customWidth="1"/>
    <col min="6389" max="6389" width="11.83203125" style="252" customWidth="1"/>
    <col min="6390" max="6403" width="12.5" style="252" customWidth="1"/>
    <col min="6404" max="6404" width="11.5" style="252" customWidth="1"/>
    <col min="6405" max="6641" width="8.83203125" style="252"/>
    <col min="6642" max="6642" width="2.83203125" style="252" customWidth="1"/>
    <col min="6643" max="6643" width="8.83203125" style="252"/>
    <col min="6644" max="6644" width="52.5" style="252" customWidth="1"/>
    <col min="6645" max="6645" width="11.83203125" style="252" customWidth="1"/>
    <col min="6646" max="6659" width="12.5" style="252" customWidth="1"/>
    <col min="6660" max="6660" width="11.5" style="252" customWidth="1"/>
    <col min="6661" max="6897" width="8.83203125" style="252"/>
    <col min="6898" max="6898" width="2.83203125" style="252" customWidth="1"/>
    <col min="6899" max="6899" width="8.83203125" style="252"/>
    <col min="6900" max="6900" width="52.5" style="252" customWidth="1"/>
    <col min="6901" max="6901" width="11.83203125" style="252" customWidth="1"/>
    <col min="6902" max="6915" width="12.5" style="252" customWidth="1"/>
    <col min="6916" max="6916" width="11.5" style="252" customWidth="1"/>
    <col min="6917" max="7153" width="8.83203125" style="252"/>
    <col min="7154" max="7154" width="2.83203125" style="252" customWidth="1"/>
    <col min="7155" max="7155" width="8.83203125" style="252"/>
    <col min="7156" max="7156" width="52.5" style="252" customWidth="1"/>
    <col min="7157" max="7157" width="11.83203125" style="252" customWidth="1"/>
    <col min="7158" max="7171" width="12.5" style="252" customWidth="1"/>
    <col min="7172" max="7172" width="11.5" style="252" customWidth="1"/>
    <col min="7173" max="7409" width="8.83203125" style="252"/>
    <col min="7410" max="7410" width="2.83203125" style="252" customWidth="1"/>
    <col min="7411" max="7411" width="8.83203125" style="252"/>
    <col min="7412" max="7412" width="52.5" style="252" customWidth="1"/>
    <col min="7413" max="7413" width="11.83203125" style="252" customWidth="1"/>
    <col min="7414" max="7427" width="12.5" style="252" customWidth="1"/>
    <col min="7428" max="7428" width="11.5" style="252" customWidth="1"/>
    <col min="7429" max="7665" width="8.83203125" style="252"/>
    <col min="7666" max="7666" width="2.83203125" style="252" customWidth="1"/>
    <col min="7667" max="7667" width="8.83203125" style="252"/>
    <col min="7668" max="7668" width="52.5" style="252" customWidth="1"/>
    <col min="7669" max="7669" width="11.83203125" style="252" customWidth="1"/>
    <col min="7670" max="7683" width="12.5" style="252" customWidth="1"/>
    <col min="7684" max="7684" width="11.5" style="252" customWidth="1"/>
    <col min="7685" max="7921" width="8.83203125" style="252"/>
    <col min="7922" max="7922" width="2.83203125" style="252" customWidth="1"/>
    <col min="7923" max="7923" width="8.83203125" style="252"/>
    <col min="7924" max="7924" width="52.5" style="252" customWidth="1"/>
    <col min="7925" max="7925" width="11.83203125" style="252" customWidth="1"/>
    <col min="7926" max="7939" width="12.5" style="252" customWidth="1"/>
    <col min="7940" max="7940" width="11.5" style="252" customWidth="1"/>
    <col min="7941" max="8177" width="8.83203125" style="252"/>
    <col min="8178" max="8178" width="2.83203125" style="252" customWidth="1"/>
    <col min="8179" max="8179" width="8.83203125" style="252"/>
    <col min="8180" max="8180" width="52.5" style="252" customWidth="1"/>
    <col min="8181" max="8181" width="11.83203125" style="252" customWidth="1"/>
    <col min="8182" max="8195" width="12.5" style="252" customWidth="1"/>
    <col min="8196" max="8196" width="11.5" style="252" customWidth="1"/>
    <col min="8197" max="8433" width="8.83203125" style="252"/>
    <col min="8434" max="8434" width="2.83203125" style="252" customWidth="1"/>
    <col min="8435" max="8435" width="8.83203125" style="252"/>
    <col min="8436" max="8436" width="52.5" style="252" customWidth="1"/>
    <col min="8437" max="8437" width="11.83203125" style="252" customWidth="1"/>
    <col min="8438" max="8451" width="12.5" style="252" customWidth="1"/>
    <col min="8452" max="8452" width="11.5" style="252" customWidth="1"/>
    <col min="8453" max="8689" width="8.83203125" style="252"/>
    <col min="8690" max="8690" width="2.83203125" style="252" customWidth="1"/>
    <col min="8691" max="8691" width="8.83203125" style="252"/>
    <col min="8692" max="8692" width="52.5" style="252" customWidth="1"/>
    <col min="8693" max="8693" width="11.83203125" style="252" customWidth="1"/>
    <col min="8694" max="8707" width="12.5" style="252" customWidth="1"/>
    <col min="8708" max="8708" width="11.5" style="252" customWidth="1"/>
    <col min="8709" max="8945" width="8.83203125" style="252"/>
    <col min="8946" max="8946" width="2.83203125" style="252" customWidth="1"/>
    <col min="8947" max="8947" width="8.83203125" style="252"/>
    <col min="8948" max="8948" width="52.5" style="252" customWidth="1"/>
    <col min="8949" max="8949" width="11.83203125" style="252" customWidth="1"/>
    <col min="8950" max="8963" width="12.5" style="252" customWidth="1"/>
    <col min="8964" max="8964" width="11.5" style="252" customWidth="1"/>
    <col min="8965" max="9201" width="8.83203125" style="252"/>
    <col min="9202" max="9202" width="2.83203125" style="252" customWidth="1"/>
    <col min="9203" max="9203" width="8.83203125" style="252"/>
    <col min="9204" max="9204" width="52.5" style="252" customWidth="1"/>
    <col min="9205" max="9205" width="11.83203125" style="252" customWidth="1"/>
    <col min="9206" max="9219" width="12.5" style="252" customWidth="1"/>
    <col min="9220" max="9220" width="11.5" style="252" customWidth="1"/>
    <col min="9221" max="9457" width="8.83203125" style="252"/>
    <col min="9458" max="9458" width="2.83203125" style="252" customWidth="1"/>
    <col min="9459" max="9459" width="8.83203125" style="252"/>
    <col min="9460" max="9460" width="52.5" style="252" customWidth="1"/>
    <col min="9461" max="9461" width="11.83203125" style="252" customWidth="1"/>
    <col min="9462" max="9475" width="12.5" style="252" customWidth="1"/>
    <col min="9476" max="9476" width="11.5" style="252" customWidth="1"/>
    <col min="9477" max="9713" width="8.83203125" style="252"/>
    <col min="9714" max="9714" width="2.83203125" style="252" customWidth="1"/>
    <col min="9715" max="9715" width="8.83203125" style="252"/>
    <col min="9716" max="9716" width="52.5" style="252" customWidth="1"/>
    <col min="9717" max="9717" width="11.83203125" style="252" customWidth="1"/>
    <col min="9718" max="9731" width="12.5" style="252" customWidth="1"/>
    <col min="9732" max="9732" width="11.5" style="252" customWidth="1"/>
    <col min="9733" max="9969" width="8.83203125" style="252"/>
    <col min="9970" max="9970" width="2.83203125" style="252" customWidth="1"/>
    <col min="9971" max="9971" width="8.83203125" style="252"/>
    <col min="9972" max="9972" width="52.5" style="252" customWidth="1"/>
    <col min="9973" max="9973" width="11.83203125" style="252" customWidth="1"/>
    <col min="9974" max="9987" width="12.5" style="252" customWidth="1"/>
    <col min="9988" max="9988" width="11.5" style="252" customWidth="1"/>
    <col min="9989" max="10225" width="8.83203125" style="252"/>
    <col min="10226" max="10226" width="2.83203125" style="252" customWidth="1"/>
    <col min="10227" max="10227" width="8.83203125" style="252"/>
    <col min="10228" max="10228" width="52.5" style="252" customWidth="1"/>
    <col min="10229" max="10229" width="11.83203125" style="252" customWidth="1"/>
    <col min="10230" max="10243" width="12.5" style="252" customWidth="1"/>
    <col min="10244" max="10244" width="11.5" style="252" customWidth="1"/>
    <col min="10245" max="10481" width="8.83203125" style="252"/>
    <col min="10482" max="10482" width="2.83203125" style="252" customWidth="1"/>
    <col min="10483" max="10483" width="8.83203125" style="252"/>
    <col min="10484" max="10484" width="52.5" style="252" customWidth="1"/>
    <col min="10485" max="10485" width="11.83203125" style="252" customWidth="1"/>
    <col min="10486" max="10499" width="12.5" style="252" customWidth="1"/>
    <col min="10500" max="10500" width="11.5" style="252" customWidth="1"/>
    <col min="10501" max="10737" width="8.83203125" style="252"/>
    <col min="10738" max="10738" width="2.83203125" style="252" customWidth="1"/>
    <col min="10739" max="10739" width="8.83203125" style="252"/>
    <col min="10740" max="10740" width="52.5" style="252" customWidth="1"/>
    <col min="10741" max="10741" width="11.83203125" style="252" customWidth="1"/>
    <col min="10742" max="10755" width="12.5" style="252" customWidth="1"/>
    <col min="10756" max="10756" width="11.5" style="252" customWidth="1"/>
    <col min="10757" max="10993" width="8.83203125" style="252"/>
    <col min="10994" max="10994" width="2.83203125" style="252" customWidth="1"/>
    <col min="10995" max="10995" width="8.83203125" style="252"/>
    <col min="10996" max="10996" width="52.5" style="252" customWidth="1"/>
    <col min="10997" max="10997" width="11.83203125" style="252" customWidth="1"/>
    <col min="10998" max="11011" width="12.5" style="252" customWidth="1"/>
    <col min="11012" max="11012" width="11.5" style="252" customWidth="1"/>
    <col min="11013" max="11249" width="8.83203125" style="252"/>
    <col min="11250" max="11250" width="2.83203125" style="252" customWidth="1"/>
    <col min="11251" max="11251" width="8.83203125" style="252"/>
    <col min="11252" max="11252" width="52.5" style="252" customWidth="1"/>
    <col min="11253" max="11253" width="11.83203125" style="252" customWidth="1"/>
    <col min="11254" max="11267" width="12.5" style="252" customWidth="1"/>
    <col min="11268" max="11268" width="11.5" style="252" customWidth="1"/>
    <col min="11269" max="11505" width="8.83203125" style="252"/>
    <col min="11506" max="11506" width="2.83203125" style="252" customWidth="1"/>
    <col min="11507" max="11507" width="8.83203125" style="252"/>
    <col min="11508" max="11508" width="52.5" style="252" customWidth="1"/>
    <col min="11509" max="11509" width="11.83203125" style="252" customWidth="1"/>
    <col min="11510" max="11523" width="12.5" style="252" customWidth="1"/>
    <col min="11524" max="11524" width="11.5" style="252" customWidth="1"/>
    <col min="11525" max="11761" width="8.83203125" style="252"/>
    <col min="11762" max="11762" width="2.83203125" style="252" customWidth="1"/>
    <col min="11763" max="11763" width="8.83203125" style="252"/>
    <col min="11764" max="11764" width="52.5" style="252" customWidth="1"/>
    <col min="11765" max="11765" width="11.83203125" style="252" customWidth="1"/>
    <col min="11766" max="11779" width="12.5" style="252" customWidth="1"/>
    <col min="11780" max="11780" width="11.5" style="252" customWidth="1"/>
    <col min="11781" max="12017" width="8.83203125" style="252"/>
    <col min="12018" max="12018" width="2.83203125" style="252" customWidth="1"/>
    <col min="12019" max="12019" width="8.83203125" style="252"/>
    <col min="12020" max="12020" width="52.5" style="252" customWidth="1"/>
    <col min="12021" max="12021" width="11.83203125" style="252" customWidth="1"/>
    <col min="12022" max="12035" width="12.5" style="252" customWidth="1"/>
    <col min="12036" max="12036" width="11.5" style="252" customWidth="1"/>
    <col min="12037" max="12273" width="8.83203125" style="252"/>
    <col min="12274" max="12274" width="2.83203125" style="252" customWidth="1"/>
    <col min="12275" max="12275" width="8.83203125" style="252"/>
    <col min="12276" max="12276" width="52.5" style="252" customWidth="1"/>
    <col min="12277" max="12277" width="11.83203125" style="252" customWidth="1"/>
    <col min="12278" max="12291" width="12.5" style="252" customWidth="1"/>
    <col min="12292" max="12292" width="11.5" style="252" customWidth="1"/>
    <col min="12293" max="12529" width="8.83203125" style="252"/>
    <col min="12530" max="12530" width="2.83203125" style="252" customWidth="1"/>
    <col min="12531" max="12531" width="8.83203125" style="252"/>
    <col min="12532" max="12532" width="52.5" style="252" customWidth="1"/>
    <col min="12533" max="12533" width="11.83203125" style="252" customWidth="1"/>
    <col min="12534" max="12547" width="12.5" style="252" customWidth="1"/>
    <col min="12548" max="12548" width="11.5" style="252" customWidth="1"/>
    <col min="12549" max="12785" width="8.83203125" style="252"/>
    <col min="12786" max="12786" width="2.83203125" style="252" customWidth="1"/>
    <col min="12787" max="12787" width="8.83203125" style="252"/>
    <col min="12788" max="12788" width="52.5" style="252" customWidth="1"/>
    <col min="12789" max="12789" width="11.83203125" style="252" customWidth="1"/>
    <col min="12790" max="12803" width="12.5" style="252" customWidth="1"/>
    <col min="12804" max="12804" width="11.5" style="252" customWidth="1"/>
    <col min="12805" max="13041" width="8.83203125" style="252"/>
    <col min="13042" max="13042" width="2.83203125" style="252" customWidth="1"/>
    <col min="13043" max="13043" width="8.83203125" style="252"/>
    <col min="13044" max="13044" width="52.5" style="252" customWidth="1"/>
    <col min="13045" max="13045" width="11.83203125" style="252" customWidth="1"/>
    <col min="13046" max="13059" width="12.5" style="252" customWidth="1"/>
    <col min="13060" max="13060" width="11.5" style="252" customWidth="1"/>
    <col min="13061" max="13297" width="8.83203125" style="252"/>
    <col min="13298" max="13298" width="2.83203125" style="252" customWidth="1"/>
    <col min="13299" max="13299" width="8.83203125" style="252"/>
    <col min="13300" max="13300" width="52.5" style="252" customWidth="1"/>
    <col min="13301" max="13301" width="11.83203125" style="252" customWidth="1"/>
    <col min="13302" max="13315" width="12.5" style="252" customWidth="1"/>
    <col min="13316" max="13316" width="11.5" style="252" customWidth="1"/>
    <col min="13317" max="13553" width="8.83203125" style="252"/>
    <col min="13554" max="13554" width="2.83203125" style="252" customWidth="1"/>
    <col min="13555" max="13555" width="8.83203125" style="252"/>
    <col min="13556" max="13556" width="52.5" style="252" customWidth="1"/>
    <col min="13557" max="13557" width="11.83203125" style="252" customWidth="1"/>
    <col min="13558" max="13571" width="12.5" style="252" customWidth="1"/>
    <col min="13572" max="13572" width="11.5" style="252" customWidth="1"/>
    <col min="13573" max="13809" width="8.83203125" style="252"/>
    <col min="13810" max="13810" width="2.83203125" style="252" customWidth="1"/>
    <col min="13811" max="13811" width="8.83203125" style="252"/>
    <col min="13812" max="13812" width="52.5" style="252" customWidth="1"/>
    <col min="13813" max="13813" width="11.83203125" style="252" customWidth="1"/>
    <col min="13814" max="13827" width="12.5" style="252" customWidth="1"/>
    <col min="13828" max="13828" width="11.5" style="252" customWidth="1"/>
    <col min="13829" max="14065" width="8.83203125" style="252"/>
    <col min="14066" max="14066" width="2.83203125" style="252" customWidth="1"/>
    <col min="14067" max="14067" width="8.83203125" style="252"/>
    <col min="14068" max="14068" width="52.5" style="252" customWidth="1"/>
    <col min="14069" max="14069" width="11.83203125" style="252" customWidth="1"/>
    <col min="14070" max="14083" width="12.5" style="252" customWidth="1"/>
    <col min="14084" max="14084" width="11.5" style="252" customWidth="1"/>
    <col min="14085" max="14321" width="8.83203125" style="252"/>
    <col min="14322" max="14322" width="2.83203125" style="252" customWidth="1"/>
    <col min="14323" max="14323" width="8.83203125" style="252"/>
    <col min="14324" max="14324" width="52.5" style="252" customWidth="1"/>
    <col min="14325" max="14325" width="11.83203125" style="252" customWidth="1"/>
    <col min="14326" max="14339" width="12.5" style="252" customWidth="1"/>
    <col min="14340" max="14340" width="11.5" style="252" customWidth="1"/>
    <col min="14341" max="14577" width="8.83203125" style="252"/>
    <col min="14578" max="14578" width="2.83203125" style="252" customWidth="1"/>
    <col min="14579" max="14579" width="8.83203125" style="252"/>
    <col min="14580" max="14580" width="52.5" style="252" customWidth="1"/>
    <col min="14581" max="14581" width="11.83203125" style="252" customWidth="1"/>
    <col min="14582" max="14595" width="12.5" style="252" customWidth="1"/>
    <col min="14596" max="14596" width="11.5" style="252" customWidth="1"/>
    <col min="14597" max="14833" width="8.83203125" style="252"/>
    <col min="14834" max="14834" width="2.83203125" style="252" customWidth="1"/>
    <col min="14835" max="14835" width="8.83203125" style="252"/>
    <col min="14836" max="14836" width="52.5" style="252" customWidth="1"/>
    <col min="14837" max="14837" width="11.83203125" style="252" customWidth="1"/>
    <col min="14838" max="14851" width="12.5" style="252" customWidth="1"/>
    <col min="14852" max="14852" width="11.5" style="252" customWidth="1"/>
    <col min="14853" max="15089" width="8.83203125" style="252"/>
    <col min="15090" max="15090" width="2.83203125" style="252" customWidth="1"/>
    <col min="15091" max="15091" width="8.83203125" style="252"/>
    <col min="15092" max="15092" width="52.5" style="252" customWidth="1"/>
    <col min="15093" max="15093" width="11.83203125" style="252" customWidth="1"/>
    <col min="15094" max="15107" width="12.5" style="252" customWidth="1"/>
    <col min="15108" max="15108" width="11.5" style="252" customWidth="1"/>
    <col min="15109" max="15345" width="8.83203125" style="252"/>
    <col min="15346" max="15346" width="2.83203125" style="252" customWidth="1"/>
    <col min="15347" max="15347" width="8.83203125" style="252"/>
    <col min="15348" max="15348" width="52.5" style="252" customWidth="1"/>
    <col min="15349" max="15349" width="11.83203125" style="252" customWidth="1"/>
    <col min="15350" max="15363" width="12.5" style="252" customWidth="1"/>
    <col min="15364" max="15364" width="11.5" style="252" customWidth="1"/>
    <col min="15365" max="15601" width="8.83203125" style="252"/>
    <col min="15602" max="15602" width="2.83203125" style="252" customWidth="1"/>
    <col min="15603" max="15603" width="8.83203125" style="252"/>
    <col min="15604" max="15604" width="52.5" style="252" customWidth="1"/>
    <col min="15605" max="15605" width="11.83203125" style="252" customWidth="1"/>
    <col min="15606" max="15619" width="12.5" style="252" customWidth="1"/>
    <col min="15620" max="15620" width="11.5" style="252" customWidth="1"/>
    <col min="15621" max="15857" width="8.83203125" style="252"/>
    <col min="15858" max="15858" width="2.83203125" style="252" customWidth="1"/>
    <col min="15859" max="15859" width="8.83203125" style="252"/>
    <col min="15860" max="15860" width="52.5" style="252" customWidth="1"/>
    <col min="15861" max="15861" width="11.83203125" style="252" customWidth="1"/>
    <col min="15862" max="15875" width="12.5" style="252" customWidth="1"/>
    <col min="15876" max="15876" width="11.5" style="252" customWidth="1"/>
    <col min="15877" max="16113" width="8.83203125" style="252"/>
    <col min="16114" max="16114" width="2.83203125" style="252" customWidth="1"/>
    <col min="16115" max="16115" width="8.83203125" style="252"/>
    <col min="16116" max="16116" width="52.5" style="252" customWidth="1"/>
    <col min="16117" max="16117" width="11.83203125" style="252" customWidth="1"/>
    <col min="16118" max="16131" width="12.5" style="252" customWidth="1"/>
    <col min="16132" max="16132" width="11.5" style="252" customWidth="1"/>
    <col min="16133" max="16369" width="8.83203125" style="252"/>
    <col min="16370" max="16384" width="9.1640625" style="252" customWidth="1"/>
  </cols>
  <sheetData>
    <row r="1" spans="1:18" ht="19" thickBot="1" x14ac:dyDescent="0.25">
      <c r="B1" s="433" t="s">
        <v>218</v>
      </c>
    </row>
    <row r="2" spans="1:18" ht="16" x14ac:dyDescent="0.2">
      <c r="B2" s="262"/>
      <c r="C2" s="435" t="s">
        <v>171</v>
      </c>
      <c r="D2" s="436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8"/>
    </row>
    <row r="3" spans="1:18" s="439" customFormat="1" ht="14" x14ac:dyDescent="0.15">
      <c r="B3" s="276" t="s">
        <v>170</v>
      </c>
      <c r="C3" s="440" t="s">
        <v>5</v>
      </c>
      <c r="D3" s="441">
        <f>2006</f>
        <v>2006</v>
      </c>
      <c r="E3" s="442">
        <f t="shared" ref="E3:R3" si="0">D3+1</f>
        <v>2007</v>
      </c>
      <c r="F3" s="442">
        <f t="shared" si="0"/>
        <v>2008</v>
      </c>
      <c r="G3" s="442">
        <f t="shared" si="0"/>
        <v>2009</v>
      </c>
      <c r="H3" s="442">
        <f t="shared" si="0"/>
        <v>2010</v>
      </c>
      <c r="I3" s="442">
        <f t="shared" si="0"/>
        <v>2011</v>
      </c>
      <c r="J3" s="442">
        <f t="shared" si="0"/>
        <v>2012</v>
      </c>
      <c r="K3" s="442">
        <f t="shared" si="0"/>
        <v>2013</v>
      </c>
      <c r="L3" s="442">
        <f t="shared" si="0"/>
        <v>2014</v>
      </c>
      <c r="M3" s="442">
        <f t="shared" si="0"/>
        <v>2015</v>
      </c>
      <c r="N3" s="442">
        <f t="shared" si="0"/>
        <v>2016</v>
      </c>
      <c r="O3" s="442">
        <f t="shared" si="0"/>
        <v>2017</v>
      </c>
      <c r="P3" s="442">
        <f t="shared" si="0"/>
        <v>2018</v>
      </c>
      <c r="Q3" s="442">
        <f t="shared" si="0"/>
        <v>2019</v>
      </c>
      <c r="R3" s="443">
        <f t="shared" si="0"/>
        <v>2020</v>
      </c>
    </row>
    <row r="4" spans="1:18" x14ac:dyDescent="0.15">
      <c r="A4" s="444"/>
      <c r="B4" s="299" t="s">
        <v>186</v>
      </c>
      <c r="C4" s="445" t="s">
        <v>35</v>
      </c>
      <c r="D4" s="446">
        <v>0.7</v>
      </c>
      <c r="E4" s="447">
        <v>0.7</v>
      </c>
      <c r="F4" s="447">
        <v>0.7</v>
      </c>
      <c r="G4" s="447">
        <v>0.7</v>
      </c>
      <c r="H4" s="447">
        <v>0.7</v>
      </c>
      <c r="I4" s="447">
        <v>0.7</v>
      </c>
      <c r="J4" s="447">
        <v>0.7</v>
      </c>
      <c r="K4" s="447">
        <v>0.7</v>
      </c>
      <c r="L4" s="447">
        <v>0.7</v>
      </c>
      <c r="M4" s="447">
        <v>0.7</v>
      </c>
      <c r="N4" s="447">
        <v>0.7</v>
      </c>
      <c r="O4" s="447">
        <v>0.7</v>
      </c>
      <c r="P4" s="447">
        <v>0.7</v>
      </c>
      <c r="Q4" s="447">
        <v>0.7</v>
      </c>
      <c r="R4" s="448">
        <v>0.7</v>
      </c>
    </row>
    <row r="5" spans="1:18" x14ac:dyDescent="0.15">
      <c r="A5" s="444"/>
      <c r="B5" s="299" t="s">
        <v>187</v>
      </c>
      <c r="C5" s="445" t="s">
        <v>36</v>
      </c>
      <c r="D5" s="446">
        <v>0</v>
      </c>
      <c r="E5" s="447">
        <v>0.7</v>
      </c>
      <c r="F5" s="447">
        <v>0.7</v>
      </c>
      <c r="G5" s="447">
        <v>0.7</v>
      </c>
      <c r="H5" s="447">
        <v>0.7</v>
      </c>
      <c r="I5" s="447">
        <v>0.7</v>
      </c>
      <c r="J5" s="447">
        <v>0.7</v>
      </c>
      <c r="K5" s="447">
        <v>0.7</v>
      </c>
      <c r="L5" s="447">
        <v>0.7</v>
      </c>
      <c r="M5" s="447">
        <v>0.7</v>
      </c>
      <c r="N5" s="447">
        <v>0.7</v>
      </c>
      <c r="O5" s="447">
        <v>0.7</v>
      </c>
      <c r="P5" s="447">
        <v>0.7</v>
      </c>
      <c r="Q5" s="447">
        <v>0.7</v>
      </c>
      <c r="R5" s="448">
        <v>0.7</v>
      </c>
    </row>
    <row r="6" spans="1:18" x14ac:dyDescent="0.15">
      <c r="A6" s="444"/>
      <c r="B6" s="299" t="s">
        <v>188</v>
      </c>
      <c r="C6" s="445" t="s">
        <v>9</v>
      </c>
      <c r="D6" s="446">
        <v>0</v>
      </c>
      <c r="E6" s="447">
        <v>0</v>
      </c>
      <c r="F6" s="447">
        <v>0.7</v>
      </c>
      <c r="G6" s="447">
        <v>0.7</v>
      </c>
      <c r="H6" s="447">
        <v>0.7</v>
      </c>
      <c r="I6" s="447">
        <v>0.7</v>
      </c>
      <c r="J6" s="447">
        <v>0.7</v>
      </c>
      <c r="K6" s="447">
        <v>0.7</v>
      </c>
      <c r="L6" s="447">
        <v>0.7</v>
      </c>
      <c r="M6" s="447">
        <v>0.7</v>
      </c>
      <c r="N6" s="447">
        <v>0.7</v>
      </c>
      <c r="O6" s="447">
        <v>0.7</v>
      </c>
      <c r="P6" s="447">
        <v>0.7</v>
      </c>
      <c r="Q6" s="447">
        <v>0.7</v>
      </c>
      <c r="R6" s="448">
        <v>0.7</v>
      </c>
    </row>
    <row r="7" spans="1:18" x14ac:dyDescent="0.15">
      <c r="A7" s="444"/>
      <c r="B7" s="299" t="s">
        <v>189</v>
      </c>
      <c r="C7" s="445" t="s">
        <v>10</v>
      </c>
      <c r="D7" s="446"/>
      <c r="E7" s="446"/>
      <c r="F7" s="446"/>
      <c r="G7" s="446"/>
      <c r="H7" s="446">
        <v>0.91</v>
      </c>
      <c r="I7" s="446">
        <v>0.91</v>
      </c>
      <c r="J7" s="446">
        <v>0.91</v>
      </c>
      <c r="K7" s="446">
        <v>0.91</v>
      </c>
      <c r="L7" s="446">
        <v>0.91</v>
      </c>
      <c r="M7" s="446">
        <v>0.91</v>
      </c>
      <c r="N7" s="446">
        <v>0.91</v>
      </c>
      <c r="O7" s="446">
        <v>0.91</v>
      </c>
      <c r="P7" s="446">
        <v>0.91</v>
      </c>
      <c r="Q7" s="446">
        <v>0.91</v>
      </c>
      <c r="R7" s="446">
        <v>0.91</v>
      </c>
    </row>
    <row r="8" spans="1:18" x14ac:dyDescent="0.15">
      <c r="A8" s="444"/>
      <c r="B8" s="299" t="s">
        <v>190</v>
      </c>
      <c r="C8" s="445" t="s">
        <v>11</v>
      </c>
      <c r="D8" s="446">
        <v>0.37</v>
      </c>
      <c r="E8" s="447">
        <v>0.37</v>
      </c>
      <c r="F8" s="447">
        <v>0.37</v>
      </c>
      <c r="G8" s="447">
        <v>0.37</v>
      </c>
      <c r="H8" s="447">
        <v>0.37</v>
      </c>
      <c r="I8" s="447">
        <v>0.37</v>
      </c>
      <c r="J8" s="447">
        <v>0.37</v>
      </c>
      <c r="K8" s="447">
        <v>0.37</v>
      </c>
      <c r="L8" s="447">
        <v>0.37</v>
      </c>
      <c r="M8" s="447">
        <v>0.37</v>
      </c>
      <c r="N8" s="447">
        <v>0.37</v>
      </c>
      <c r="O8" s="447">
        <v>0.37</v>
      </c>
      <c r="P8" s="447">
        <v>0.37</v>
      </c>
      <c r="Q8" s="447">
        <v>0.37</v>
      </c>
      <c r="R8" s="448">
        <v>0.37</v>
      </c>
    </row>
    <row r="9" spans="1:18" x14ac:dyDescent="0.15">
      <c r="A9" s="444"/>
      <c r="B9" s="299" t="s">
        <v>191</v>
      </c>
      <c r="C9" s="445" t="s">
        <v>12</v>
      </c>
      <c r="D9" s="446">
        <v>0.7</v>
      </c>
      <c r="E9" s="447">
        <v>0.7</v>
      </c>
      <c r="F9" s="447">
        <v>0.7</v>
      </c>
      <c r="G9" s="447">
        <v>0.7</v>
      </c>
      <c r="H9" s="447">
        <v>0.7</v>
      </c>
      <c r="I9" s="447">
        <v>0.7</v>
      </c>
      <c r="J9" s="447">
        <v>0.7</v>
      </c>
      <c r="K9" s="447">
        <v>0.7</v>
      </c>
      <c r="L9" s="447">
        <v>0.7</v>
      </c>
      <c r="M9" s="447">
        <v>0.7</v>
      </c>
      <c r="N9" s="447">
        <v>0.7</v>
      </c>
      <c r="O9" s="447">
        <v>0.7</v>
      </c>
      <c r="P9" s="447">
        <v>0.7</v>
      </c>
      <c r="Q9" s="447">
        <v>0.7</v>
      </c>
      <c r="R9" s="448">
        <v>0.7</v>
      </c>
    </row>
    <row r="10" spans="1:18" x14ac:dyDescent="0.15">
      <c r="A10" s="444"/>
      <c r="B10" s="299" t="s">
        <v>192</v>
      </c>
      <c r="C10" s="445" t="s">
        <v>23</v>
      </c>
      <c r="D10" s="446">
        <v>0</v>
      </c>
      <c r="E10" s="447">
        <v>0</v>
      </c>
      <c r="F10" s="447">
        <v>0</v>
      </c>
      <c r="G10" s="447">
        <v>0</v>
      </c>
      <c r="H10" s="447">
        <v>0.7</v>
      </c>
      <c r="I10" s="447">
        <v>0.7</v>
      </c>
      <c r="J10" s="447">
        <v>0.7</v>
      </c>
      <c r="K10" s="447">
        <v>0.7</v>
      </c>
      <c r="L10" s="447">
        <v>0.7</v>
      </c>
      <c r="M10" s="447">
        <v>0.7</v>
      </c>
      <c r="N10" s="447">
        <v>0.7</v>
      </c>
      <c r="O10" s="447">
        <v>0.7</v>
      </c>
      <c r="P10" s="447">
        <v>0.7</v>
      </c>
      <c r="Q10" s="447">
        <v>0.7</v>
      </c>
      <c r="R10" s="448">
        <v>0.7</v>
      </c>
    </row>
    <row r="11" spans="1:18" x14ac:dyDescent="0.15">
      <c r="A11" s="444"/>
      <c r="B11" s="299" t="s">
        <v>193</v>
      </c>
      <c r="C11" s="445" t="s">
        <v>37</v>
      </c>
      <c r="D11" s="446">
        <v>1</v>
      </c>
      <c r="E11" s="447">
        <v>1</v>
      </c>
      <c r="F11" s="447">
        <v>1</v>
      </c>
      <c r="G11" s="447">
        <v>1</v>
      </c>
      <c r="H11" s="447">
        <v>1</v>
      </c>
      <c r="I11" s="447">
        <v>1</v>
      </c>
      <c r="J11" s="447">
        <v>1</v>
      </c>
      <c r="K11" s="447">
        <v>1</v>
      </c>
      <c r="L11" s="447">
        <v>1</v>
      </c>
      <c r="M11" s="447">
        <v>1</v>
      </c>
      <c r="N11" s="447">
        <v>1</v>
      </c>
      <c r="O11" s="447">
        <v>1</v>
      </c>
      <c r="P11" s="447">
        <v>1</v>
      </c>
      <c r="Q11" s="447">
        <v>1</v>
      </c>
      <c r="R11" s="448">
        <v>1</v>
      </c>
    </row>
    <row r="12" spans="1:18" x14ac:dyDescent="0.15">
      <c r="A12" s="444"/>
      <c r="B12" s="299" t="s">
        <v>194</v>
      </c>
      <c r="C12" s="445" t="s">
        <v>38</v>
      </c>
      <c r="D12" s="446"/>
      <c r="E12" s="447"/>
      <c r="F12" s="447">
        <v>0.86</v>
      </c>
      <c r="G12" s="447">
        <v>0.86</v>
      </c>
      <c r="H12" s="447">
        <v>0.86</v>
      </c>
      <c r="I12" s="447">
        <v>0.86</v>
      </c>
      <c r="J12" s="447">
        <v>0.86</v>
      </c>
      <c r="K12" s="447">
        <v>0.86</v>
      </c>
      <c r="L12" s="447">
        <v>0.86</v>
      </c>
      <c r="M12" s="447">
        <v>0.86</v>
      </c>
      <c r="N12" s="447">
        <v>0.86</v>
      </c>
      <c r="O12" s="447">
        <v>0.86</v>
      </c>
      <c r="P12" s="447">
        <v>0.86</v>
      </c>
      <c r="Q12" s="447">
        <v>0.86</v>
      </c>
      <c r="R12" s="447">
        <v>0.86</v>
      </c>
    </row>
    <row r="13" spans="1:18" x14ac:dyDescent="0.15">
      <c r="A13" s="444"/>
      <c r="B13" s="299" t="s">
        <v>195</v>
      </c>
      <c r="C13" s="445" t="s">
        <v>14</v>
      </c>
      <c r="D13" s="446">
        <v>0.7</v>
      </c>
      <c r="E13" s="447">
        <v>0.7</v>
      </c>
      <c r="F13" s="447">
        <v>0.7</v>
      </c>
      <c r="G13" s="447">
        <v>0.7</v>
      </c>
      <c r="H13" s="447">
        <v>0.7</v>
      </c>
      <c r="I13" s="447">
        <v>0.7</v>
      </c>
      <c r="J13" s="447">
        <v>0.7</v>
      </c>
      <c r="K13" s="447">
        <v>0.7</v>
      </c>
      <c r="L13" s="447">
        <v>0.7</v>
      </c>
      <c r="M13" s="447">
        <v>0.7</v>
      </c>
      <c r="N13" s="447">
        <v>0.7</v>
      </c>
      <c r="O13" s="447">
        <v>0.7</v>
      </c>
      <c r="P13" s="447">
        <v>0.7</v>
      </c>
      <c r="Q13" s="447">
        <v>0.7</v>
      </c>
      <c r="R13" s="448">
        <v>0.7</v>
      </c>
    </row>
    <row r="14" spans="1:18" x14ac:dyDescent="0.15">
      <c r="A14" s="444"/>
      <c r="B14" s="299" t="s">
        <v>196</v>
      </c>
      <c r="C14" s="301" t="s">
        <v>15</v>
      </c>
      <c r="D14" s="446">
        <v>0.68700000000000006</v>
      </c>
      <c r="E14" s="447">
        <v>0.68700000000000006</v>
      </c>
      <c r="F14" s="447">
        <v>0.68700000000000006</v>
      </c>
      <c r="G14" s="447">
        <v>0.68700000000000006</v>
      </c>
      <c r="H14" s="447">
        <v>0.68700000000000006</v>
      </c>
      <c r="I14" s="447">
        <v>0.68700000000000006</v>
      </c>
      <c r="J14" s="447">
        <v>0.68700000000000006</v>
      </c>
      <c r="K14" s="447">
        <v>0.68700000000000006</v>
      </c>
      <c r="L14" s="447">
        <v>0.68700000000000006</v>
      </c>
      <c r="M14" s="447">
        <v>0.68700000000000006</v>
      </c>
      <c r="N14" s="447">
        <v>0.68700000000000006</v>
      </c>
      <c r="O14" s="447">
        <v>0.68700000000000006</v>
      </c>
      <c r="P14" s="447">
        <v>0.68700000000000006</v>
      </c>
      <c r="Q14" s="447">
        <v>0.68700000000000006</v>
      </c>
      <c r="R14" s="448">
        <v>0.68700000000000006</v>
      </c>
    </row>
    <row r="15" spans="1:18" x14ac:dyDescent="0.15">
      <c r="A15" s="444"/>
      <c r="B15" s="299" t="s">
        <v>366</v>
      </c>
      <c r="C15" s="301" t="s">
        <v>16</v>
      </c>
      <c r="D15" s="446">
        <v>0</v>
      </c>
      <c r="E15" s="447">
        <v>0</v>
      </c>
      <c r="F15" s="447">
        <v>0.72</v>
      </c>
      <c r="G15" s="447">
        <v>0.72</v>
      </c>
      <c r="H15" s="447">
        <v>0.72</v>
      </c>
      <c r="I15" s="447">
        <v>0.72</v>
      </c>
      <c r="J15" s="447">
        <v>0.87</v>
      </c>
      <c r="K15" s="447">
        <v>0.87</v>
      </c>
      <c r="L15" s="447">
        <v>0.87</v>
      </c>
      <c r="M15" s="447">
        <v>0.87</v>
      </c>
      <c r="N15" s="447">
        <v>0.87</v>
      </c>
      <c r="O15" s="447">
        <v>0.87</v>
      </c>
      <c r="P15" s="447">
        <v>0.87</v>
      </c>
      <c r="Q15" s="447">
        <v>0.87</v>
      </c>
      <c r="R15" s="447">
        <v>0.87</v>
      </c>
    </row>
    <row r="16" spans="1:18" x14ac:dyDescent="0.15">
      <c r="A16" s="444"/>
      <c r="B16" s="299" t="s">
        <v>367</v>
      </c>
      <c r="C16" s="301" t="s">
        <v>16</v>
      </c>
      <c r="D16" s="446">
        <v>0</v>
      </c>
      <c r="E16" s="447">
        <v>0</v>
      </c>
      <c r="F16" s="447">
        <v>0.72</v>
      </c>
      <c r="G16" s="447">
        <v>0.72</v>
      </c>
      <c r="H16" s="447">
        <v>0.72</v>
      </c>
      <c r="I16" s="447">
        <v>0.72</v>
      </c>
      <c r="J16" s="447">
        <v>0.87</v>
      </c>
      <c r="K16" s="447">
        <v>0.87</v>
      </c>
      <c r="L16" s="447">
        <v>0.87</v>
      </c>
      <c r="M16" s="447">
        <v>0.87</v>
      </c>
      <c r="N16" s="447">
        <v>0.87</v>
      </c>
      <c r="O16" s="447">
        <v>0.87</v>
      </c>
      <c r="P16" s="447">
        <v>0.87</v>
      </c>
      <c r="Q16" s="447">
        <v>0.87</v>
      </c>
      <c r="R16" s="447">
        <v>0.87</v>
      </c>
    </row>
    <row r="17" spans="1:18" x14ac:dyDescent="0.15">
      <c r="A17" s="444"/>
      <c r="B17" s="299" t="s">
        <v>368</v>
      </c>
      <c r="C17" s="301" t="s">
        <v>16</v>
      </c>
      <c r="D17" s="446">
        <v>0</v>
      </c>
      <c r="E17" s="447">
        <v>0</v>
      </c>
      <c r="F17" s="447">
        <v>0</v>
      </c>
      <c r="G17" s="447">
        <v>0</v>
      </c>
      <c r="H17" s="447">
        <v>0</v>
      </c>
      <c r="I17" s="447">
        <v>0</v>
      </c>
      <c r="J17" s="447">
        <v>0.88978630017288496</v>
      </c>
      <c r="K17" s="447">
        <v>0.88978630017288496</v>
      </c>
      <c r="L17" s="447">
        <v>0.88978630017288496</v>
      </c>
      <c r="M17" s="447">
        <v>0.88978630017288496</v>
      </c>
      <c r="N17" s="447">
        <v>0.88978630017288496</v>
      </c>
      <c r="O17" s="447">
        <v>0.88978630017288496</v>
      </c>
      <c r="P17" s="447">
        <v>0.88978630017288496</v>
      </c>
      <c r="Q17" s="447">
        <v>0.88978630017288496</v>
      </c>
      <c r="R17" s="447">
        <v>0.88978630017288496</v>
      </c>
    </row>
    <row r="18" spans="1:18" x14ac:dyDescent="0.15">
      <c r="A18" s="444"/>
      <c r="B18" s="299" t="s">
        <v>197</v>
      </c>
      <c r="C18" s="445" t="s">
        <v>198</v>
      </c>
      <c r="D18" s="446">
        <v>1</v>
      </c>
      <c r="E18" s="447">
        <v>1</v>
      </c>
      <c r="F18" s="447">
        <v>1</v>
      </c>
      <c r="G18" s="447">
        <v>1</v>
      </c>
      <c r="H18" s="447">
        <v>1</v>
      </c>
      <c r="I18" s="447">
        <v>1</v>
      </c>
      <c r="J18" s="447">
        <v>1</v>
      </c>
      <c r="K18" s="447">
        <v>1</v>
      </c>
      <c r="L18" s="447">
        <v>1</v>
      </c>
      <c r="M18" s="447">
        <v>1</v>
      </c>
      <c r="N18" s="447">
        <v>1</v>
      </c>
      <c r="O18" s="447">
        <v>1</v>
      </c>
      <c r="P18" s="447">
        <v>1</v>
      </c>
      <c r="Q18" s="447">
        <v>1</v>
      </c>
      <c r="R18" s="448">
        <v>1</v>
      </c>
    </row>
    <row r="19" spans="1:18" x14ac:dyDescent="0.15">
      <c r="A19" s="444"/>
      <c r="B19" s="299" t="s">
        <v>199</v>
      </c>
      <c r="C19" s="301" t="s">
        <v>200</v>
      </c>
      <c r="D19" s="446">
        <v>0</v>
      </c>
      <c r="E19" s="447">
        <v>0</v>
      </c>
      <c r="F19" s="447">
        <v>0.51900000000000002</v>
      </c>
      <c r="G19" s="447">
        <v>1</v>
      </c>
      <c r="H19" s="447">
        <v>1</v>
      </c>
      <c r="I19" s="447">
        <v>1</v>
      </c>
      <c r="J19" s="447">
        <v>1</v>
      </c>
      <c r="K19" s="447">
        <v>1</v>
      </c>
      <c r="L19" s="447">
        <v>1</v>
      </c>
      <c r="M19" s="447">
        <v>1</v>
      </c>
      <c r="N19" s="447">
        <v>1</v>
      </c>
      <c r="O19" s="447">
        <v>1</v>
      </c>
      <c r="P19" s="447">
        <v>1</v>
      </c>
      <c r="Q19" s="447">
        <v>1</v>
      </c>
      <c r="R19" s="448">
        <v>1</v>
      </c>
    </row>
    <row r="20" spans="1:18" x14ac:dyDescent="0.15">
      <c r="A20" s="444"/>
      <c r="B20" s="299" t="s">
        <v>201</v>
      </c>
      <c r="C20" s="445" t="s">
        <v>202</v>
      </c>
      <c r="D20" s="446">
        <v>0</v>
      </c>
      <c r="E20" s="447">
        <v>0</v>
      </c>
      <c r="F20" s="447">
        <v>0.7</v>
      </c>
      <c r="G20" s="447">
        <v>0.7</v>
      </c>
      <c r="H20" s="447">
        <v>0.7</v>
      </c>
      <c r="I20" s="447">
        <v>0.7</v>
      </c>
      <c r="J20" s="447">
        <v>0.7</v>
      </c>
      <c r="K20" s="447">
        <v>0.7</v>
      </c>
      <c r="L20" s="447">
        <v>0.7</v>
      </c>
      <c r="M20" s="447">
        <v>0.7</v>
      </c>
      <c r="N20" s="447">
        <v>0.7</v>
      </c>
      <c r="O20" s="447">
        <v>0.7</v>
      </c>
      <c r="P20" s="447">
        <v>0.7</v>
      </c>
      <c r="Q20" s="447">
        <v>0.7</v>
      </c>
      <c r="R20" s="448">
        <v>0.7</v>
      </c>
    </row>
    <row r="21" spans="1:18" x14ac:dyDescent="0.15">
      <c r="A21" s="444"/>
      <c r="B21" s="299" t="s">
        <v>203</v>
      </c>
      <c r="C21" s="445" t="s">
        <v>20</v>
      </c>
      <c r="D21" s="446">
        <v>0.7</v>
      </c>
      <c r="E21" s="447">
        <v>0.7</v>
      </c>
      <c r="F21" s="447">
        <v>0.7</v>
      </c>
      <c r="G21" s="447">
        <v>0.7</v>
      </c>
      <c r="H21" s="447">
        <v>0.7</v>
      </c>
      <c r="I21" s="447">
        <v>0.7</v>
      </c>
      <c r="J21" s="447">
        <v>0.7</v>
      </c>
      <c r="K21" s="447">
        <v>0.7</v>
      </c>
      <c r="L21" s="447">
        <v>0.7</v>
      </c>
      <c r="M21" s="447">
        <v>0.7</v>
      </c>
      <c r="N21" s="447">
        <v>0.7</v>
      </c>
      <c r="O21" s="447">
        <v>0.7</v>
      </c>
      <c r="P21" s="447">
        <v>0.7</v>
      </c>
      <c r="Q21" s="447">
        <v>0.7</v>
      </c>
      <c r="R21" s="448">
        <v>0.7</v>
      </c>
    </row>
    <row r="22" spans="1:18" x14ac:dyDescent="0.15">
      <c r="A22" s="444"/>
      <c r="B22" s="299" t="s">
        <v>204</v>
      </c>
      <c r="C22" s="445" t="s">
        <v>217</v>
      </c>
      <c r="D22" s="446">
        <v>0</v>
      </c>
      <c r="E22" s="447">
        <v>1</v>
      </c>
      <c r="F22" s="447">
        <v>1</v>
      </c>
      <c r="G22" s="447">
        <v>1</v>
      </c>
      <c r="H22" s="447">
        <v>1</v>
      </c>
      <c r="I22" s="447">
        <v>1</v>
      </c>
      <c r="J22" s="447">
        <v>1</v>
      </c>
      <c r="K22" s="447">
        <v>1</v>
      </c>
      <c r="L22" s="447">
        <v>1</v>
      </c>
      <c r="M22" s="447">
        <v>1</v>
      </c>
      <c r="N22" s="447">
        <v>1</v>
      </c>
      <c r="O22" s="447">
        <v>1</v>
      </c>
      <c r="P22" s="447">
        <v>1</v>
      </c>
      <c r="Q22" s="447">
        <v>1</v>
      </c>
      <c r="R22" s="448">
        <v>1</v>
      </c>
    </row>
    <row r="23" spans="1:18" x14ac:dyDescent="0.15">
      <c r="A23" s="444"/>
      <c r="B23" s="299" t="s">
        <v>205</v>
      </c>
      <c r="C23" s="445" t="s">
        <v>40</v>
      </c>
      <c r="D23" s="446">
        <v>0</v>
      </c>
      <c r="E23" s="447">
        <v>0</v>
      </c>
      <c r="F23" s="447">
        <v>0.98699999999999999</v>
      </c>
      <c r="G23" s="447">
        <v>0.98699999999999999</v>
      </c>
      <c r="H23" s="447">
        <v>0.98699999999999999</v>
      </c>
      <c r="I23" s="447">
        <v>0.98699999999999999</v>
      </c>
      <c r="J23" s="447">
        <v>0.98699999999999999</v>
      </c>
      <c r="K23" s="447">
        <v>0.98699999999999999</v>
      </c>
      <c r="L23" s="447">
        <v>0.98699999999999999</v>
      </c>
      <c r="M23" s="447">
        <v>0.98699999999999999</v>
      </c>
      <c r="N23" s="447">
        <v>0.98699999999999999</v>
      </c>
      <c r="O23" s="447">
        <v>0.98699999999999999</v>
      </c>
      <c r="P23" s="447">
        <v>0.98699999999999999</v>
      </c>
      <c r="Q23" s="447">
        <v>0.98699999999999999</v>
      </c>
      <c r="R23" s="448">
        <v>0.98699999999999999</v>
      </c>
    </row>
    <row r="24" spans="1:18" x14ac:dyDescent="0.15">
      <c r="A24" s="444"/>
      <c r="B24" s="299" t="s">
        <v>206</v>
      </c>
      <c r="C24" s="445" t="s">
        <v>88</v>
      </c>
      <c r="D24" s="446">
        <v>0</v>
      </c>
      <c r="E24" s="447">
        <v>1</v>
      </c>
      <c r="F24" s="447">
        <v>1</v>
      </c>
      <c r="G24" s="447">
        <v>1</v>
      </c>
      <c r="H24" s="447">
        <v>1</v>
      </c>
      <c r="I24" s="447">
        <v>1</v>
      </c>
      <c r="J24" s="447">
        <v>1</v>
      </c>
      <c r="K24" s="447">
        <v>1</v>
      </c>
      <c r="L24" s="447">
        <v>1</v>
      </c>
      <c r="M24" s="447">
        <v>1</v>
      </c>
      <c r="N24" s="447">
        <v>1</v>
      </c>
      <c r="O24" s="447">
        <v>1</v>
      </c>
      <c r="P24" s="447">
        <v>1</v>
      </c>
      <c r="Q24" s="447">
        <v>1</v>
      </c>
      <c r="R24" s="448">
        <v>1</v>
      </c>
    </row>
    <row r="25" spans="1:18" x14ac:dyDescent="0.15">
      <c r="A25" s="444"/>
      <c r="B25" s="299" t="s">
        <v>207</v>
      </c>
      <c r="C25" s="445" t="s">
        <v>86</v>
      </c>
      <c r="D25" s="446">
        <v>0.96099999999999997</v>
      </c>
      <c r="E25" s="447">
        <v>0.96099999999999997</v>
      </c>
      <c r="F25" s="447">
        <v>0.96099999999999997</v>
      </c>
      <c r="G25" s="447">
        <v>0.96099999999999997</v>
      </c>
      <c r="H25" s="447">
        <v>0.96099999999999997</v>
      </c>
      <c r="I25" s="447">
        <v>0.96099999999999997</v>
      </c>
      <c r="J25" s="447">
        <v>0.96099999999999997</v>
      </c>
      <c r="K25" s="447">
        <v>0.96099999999999997</v>
      </c>
      <c r="L25" s="447">
        <v>0.96099999999999997</v>
      </c>
      <c r="M25" s="447">
        <v>0.96099999999999997</v>
      </c>
      <c r="N25" s="447">
        <v>0.96099999999999997</v>
      </c>
      <c r="O25" s="447">
        <v>0.96099999999999997</v>
      </c>
      <c r="P25" s="447">
        <v>0.96099999999999997</v>
      </c>
      <c r="Q25" s="447">
        <v>0.96099999999999997</v>
      </c>
      <c r="R25" s="448">
        <v>0.96099999999999997</v>
      </c>
    </row>
    <row r="26" spans="1:18" x14ac:dyDescent="0.15">
      <c r="A26" s="444"/>
      <c r="B26" s="299" t="s">
        <v>208</v>
      </c>
      <c r="C26" s="445" t="s">
        <v>87</v>
      </c>
      <c r="D26" s="446">
        <v>0.31</v>
      </c>
      <c r="E26" s="447">
        <v>0.31</v>
      </c>
      <c r="F26" s="447">
        <v>0.31</v>
      </c>
      <c r="G26" s="447">
        <v>0.31</v>
      </c>
      <c r="H26" s="447">
        <v>0.31</v>
      </c>
      <c r="I26" s="447">
        <v>0.31</v>
      </c>
      <c r="J26" s="447">
        <v>0.31</v>
      </c>
      <c r="K26" s="447">
        <v>0.31</v>
      </c>
      <c r="L26" s="447">
        <v>0.31</v>
      </c>
      <c r="M26" s="447">
        <v>0.31</v>
      </c>
      <c r="N26" s="447">
        <v>0.31</v>
      </c>
      <c r="O26" s="447">
        <v>0.31</v>
      </c>
      <c r="P26" s="447">
        <v>0.31</v>
      </c>
      <c r="Q26" s="447">
        <v>0.31</v>
      </c>
      <c r="R26" s="448">
        <v>0.31</v>
      </c>
    </row>
    <row r="27" spans="1:18" x14ac:dyDescent="0.15">
      <c r="A27" s="444"/>
      <c r="B27" s="299" t="s">
        <v>209</v>
      </c>
      <c r="C27" s="445" t="s">
        <v>22</v>
      </c>
      <c r="D27" s="446">
        <v>0.7</v>
      </c>
      <c r="E27" s="447">
        <v>0.7</v>
      </c>
      <c r="F27" s="447">
        <v>0.7</v>
      </c>
      <c r="G27" s="447">
        <v>0.7</v>
      </c>
      <c r="H27" s="447">
        <v>0.7</v>
      </c>
      <c r="I27" s="447">
        <v>0.7</v>
      </c>
      <c r="J27" s="447">
        <v>0.7</v>
      </c>
      <c r="K27" s="447">
        <v>0.7</v>
      </c>
      <c r="L27" s="447">
        <v>0.7</v>
      </c>
      <c r="M27" s="447">
        <v>0.7</v>
      </c>
      <c r="N27" s="447">
        <v>0.7</v>
      </c>
      <c r="O27" s="447">
        <v>0.7</v>
      </c>
      <c r="P27" s="447">
        <v>0.7</v>
      </c>
      <c r="Q27" s="447">
        <v>0.7</v>
      </c>
      <c r="R27" s="448">
        <v>0.7</v>
      </c>
    </row>
    <row r="28" spans="1:18" x14ac:dyDescent="0.15">
      <c r="A28" s="444"/>
      <c r="B28" s="324" t="s">
        <v>210</v>
      </c>
      <c r="C28" s="445" t="s">
        <v>24</v>
      </c>
      <c r="D28" s="446">
        <v>1</v>
      </c>
      <c r="E28" s="447">
        <v>1</v>
      </c>
      <c r="F28" s="447">
        <v>1</v>
      </c>
      <c r="G28" s="447">
        <v>1</v>
      </c>
      <c r="H28" s="447">
        <v>1</v>
      </c>
      <c r="I28" s="447">
        <v>1</v>
      </c>
      <c r="J28" s="447">
        <v>1</v>
      </c>
      <c r="K28" s="447">
        <v>1</v>
      </c>
      <c r="L28" s="447">
        <v>1</v>
      </c>
      <c r="M28" s="447">
        <v>1</v>
      </c>
      <c r="N28" s="447">
        <v>1</v>
      </c>
      <c r="O28" s="447">
        <v>1</v>
      </c>
      <c r="P28" s="447">
        <v>1</v>
      </c>
      <c r="Q28" s="447">
        <v>1</v>
      </c>
      <c r="R28" s="448">
        <v>1</v>
      </c>
    </row>
    <row r="29" spans="1:18" x14ac:dyDescent="0.15">
      <c r="A29" s="444"/>
      <c r="B29" s="299" t="s">
        <v>211</v>
      </c>
      <c r="C29" s="445" t="s">
        <v>25</v>
      </c>
      <c r="D29" s="446">
        <v>1</v>
      </c>
      <c r="E29" s="447">
        <v>1</v>
      </c>
      <c r="F29" s="447">
        <v>1</v>
      </c>
      <c r="G29" s="447">
        <v>1</v>
      </c>
      <c r="H29" s="447">
        <v>1</v>
      </c>
      <c r="I29" s="447">
        <v>1</v>
      </c>
      <c r="J29" s="447">
        <v>1</v>
      </c>
      <c r="K29" s="447">
        <v>1</v>
      </c>
      <c r="L29" s="447">
        <v>1</v>
      </c>
      <c r="M29" s="447">
        <v>1</v>
      </c>
      <c r="N29" s="447">
        <v>1</v>
      </c>
      <c r="O29" s="447">
        <v>1</v>
      </c>
      <c r="P29" s="447">
        <v>1</v>
      </c>
      <c r="Q29" s="447">
        <v>1</v>
      </c>
      <c r="R29" s="448">
        <v>1</v>
      </c>
    </row>
    <row r="30" spans="1:18" x14ac:dyDescent="0.15">
      <c r="A30" s="444"/>
      <c r="B30" s="326" t="s">
        <v>53</v>
      </c>
      <c r="C30" s="449" t="s">
        <v>41</v>
      </c>
      <c r="D30" s="450">
        <v>0</v>
      </c>
      <c r="E30" s="451">
        <v>0</v>
      </c>
      <c r="F30" s="451">
        <v>0</v>
      </c>
      <c r="G30" s="451">
        <v>0</v>
      </c>
      <c r="H30" s="451">
        <v>0</v>
      </c>
      <c r="I30" s="451">
        <v>0</v>
      </c>
      <c r="J30" s="451">
        <v>0</v>
      </c>
      <c r="K30" s="451">
        <v>0</v>
      </c>
      <c r="L30" s="451">
        <v>0</v>
      </c>
      <c r="M30" s="451">
        <v>0</v>
      </c>
      <c r="N30" s="451">
        <v>0</v>
      </c>
      <c r="O30" s="451">
        <v>0</v>
      </c>
      <c r="P30" s="451">
        <v>0</v>
      </c>
      <c r="Q30" s="451">
        <v>0</v>
      </c>
      <c r="R30" s="452">
        <v>0</v>
      </c>
    </row>
    <row r="31" spans="1:18" x14ac:dyDescent="0.15">
      <c r="A31" s="444"/>
      <c r="B31" s="326" t="s">
        <v>54</v>
      </c>
      <c r="C31" s="449" t="s">
        <v>42</v>
      </c>
      <c r="D31" s="450">
        <v>0</v>
      </c>
      <c r="E31" s="451">
        <v>0</v>
      </c>
      <c r="F31" s="451">
        <v>0</v>
      </c>
      <c r="G31" s="451">
        <v>0</v>
      </c>
      <c r="H31" s="451">
        <v>0</v>
      </c>
      <c r="I31" s="451">
        <v>0</v>
      </c>
      <c r="J31" s="451">
        <v>0</v>
      </c>
      <c r="K31" s="451">
        <v>0</v>
      </c>
      <c r="L31" s="451">
        <v>0</v>
      </c>
      <c r="M31" s="451">
        <v>0</v>
      </c>
      <c r="N31" s="451">
        <v>0</v>
      </c>
      <c r="O31" s="451">
        <v>0</v>
      </c>
      <c r="P31" s="451">
        <v>0</v>
      </c>
      <c r="Q31" s="451">
        <v>0</v>
      </c>
      <c r="R31" s="452">
        <v>0</v>
      </c>
    </row>
    <row r="32" spans="1:18" x14ac:dyDescent="0.15">
      <c r="A32" s="444"/>
      <c r="B32" s="326" t="s">
        <v>55</v>
      </c>
      <c r="C32" s="449" t="s">
        <v>43</v>
      </c>
      <c r="D32" s="450">
        <v>1.1299999999999999</v>
      </c>
      <c r="E32" s="451">
        <v>1.1299999999999999</v>
      </c>
      <c r="F32" s="451">
        <v>1.1299999999999999</v>
      </c>
      <c r="G32" s="451">
        <v>1.1299999999999999</v>
      </c>
      <c r="H32" s="451">
        <v>1.1299999999999999</v>
      </c>
      <c r="I32" s="451">
        <v>1.1299999999999999</v>
      </c>
      <c r="J32" s="451">
        <v>1.1299999999999999</v>
      </c>
      <c r="K32" s="451">
        <v>1.1299999999999999</v>
      </c>
      <c r="L32" s="451">
        <v>1.1299999999999999</v>
      </c>
      <c r="M32" s="451">
        <v>1.1299999999999999</v>
      </c>
      <c r="N32" s="451">
        <v>1.1299999999999999</v>
      </c>
      <c r="O32" s="451">
        <v>1.1299999999999999</v>
      </c>
      <c r="P32" s="451">
        <v>1.1299999999999999</v>
      </c>
      <c r="Q32" s="451">
        <v>1.1299999999999999</v>
      </c>
      <c r="R32" s="452">
        <v>1.1299999999999999</v>
      </c>
    </row>
    <row r="33" spans="1:18" x14ac:dyDescent="0.15">
      <c r="A33" s="444"/>
      <c r="B33" s="326" t="s">
        <v>56</v>
      </c>
      <c r="C33" s="449" t="s">
        <v>44</v>
      </c>
      <c r="D33" s="450">
        <v>0.59</v>
      </c>
      <c r="E33" s="451">
        <v>0.59</v>
      </c>
      <c r="F33" s="451">
        <v>0.59</v>
      </c>
      <c r="G33" s="451">
        <v>0.59</v>
      </c>
      <c r="H33" s="451">
        <v>0.59</v>
      </c>
      <c r="I33" s="451">
        <v>0.59</v>
      </c>
      <c r="J33" s="451">
        <v>0.59</v>
      </c>
      <c r="K33" s="451">
        <v>0.59</v>
      </c>
      <c r="L33" s="451">
        <v>0.59</v>
      </c>
      <c r="M33" s="451">
        <v>0.59</v>
      </c>
      <c r="N33" s="451">
        <v>0.59</v>
      </c>
      <c r="O33" s="451">
        <v>0.59</v>
      </c>
      <c r="P33" s="451">
        <v>0.59</v>
      </c>
      <c r="Q33" s="451">
        <v>0.59</v>
      </c>
      <c r="R33" s="452">
        <v>0.59</v>
      </c>
    </row>
    <row r="34" spans="1:18" x14ac:dyDescent="0.15">
      <c r="A34" s="444"/>
      <c r="B34" s="326" t="s">
        <v>57</v>
      </c>
      <c r="C34" s="449" t="s">
        <v>45</v>
      </c>
      <c r="D34" s="450">
        <v>0.8</v>
      </c>
      <c r="E34" s="451">
        <v>0.8</v>
      </c>
      <c r="F34" s="451">
        <v>0.8</v>
      </c>
      <c r="G34" s="451">
        <v>0.8</v>
      </c>
      <c r="H34" s="451">
        <v>0.8</v>
      </c>
      <c r="I34" s="451">
        <v>0.8</v>
      </c>
      <c r="J34" s="451">
        <v>0.8</v>
      </c>
      <c r="K34" s="451">
        <v>0.8</v>
      </c>
      <c r="L34" s="451">
        <v>0.8</v>
      </c>
      <c r="M34" s="451">
        <v>0.8</v>
      </c>
      <c r="N34" s="451">
        <v>0.8</v>
      </c>
      <c r="O34" s="451">
        <v>0.8</v>
      </c>
      <c r="P34" s="451">
        <v>0.8</v>
      </c>
      <c r="Q34" s="451">
        <v>0.8</v>
      </c>
      <c r="R34" s="452">
        <v>0.8</v>
      </c>
    </row>
    <row r="35" spans="1:18" x14ac:dyDescent="0.15">
      <c r="A35" s="444"/>
      <c r="B35" s="326" t="s">
        <v>58</v>
      </c>
      <c r="C35" s="449" t="s">
        <v>46</v>
      </c>
      <c r="D35" s="450">
        <v>8.3000000000000004E-2</v>
      </c>
      <c r="E35" s="451">
        <v>8.3000000000000004E-2</v>
      </c>
      <c r="F35" s="451">
        <v>8.3000000000000004E-2</v>
      </c>
      <c r="G35" s="451">
        <v>8.3000000000000004E-2</v>
      </c>
      <c r="H35" s="451">
        <v>8.3000000000000004E-2</v>
      </c>
      <c r="I35" s="451">
        <v>8.3000000000000004E-2</v>
      </c>
      <c r="J35" s="451">
        <v>8.3000000000000004E-2</v>
      </c>
      <c r="K35" s="451">
        <v>8.3000000000000004E-2</v>
      </c>
      <c r="L35" s="451">
        <v>8.3000000000000004E-2</v>
      </c>
      <c r="M35" s="451">
        <v>8.3000000000000004E-2</v>
      </c>
      <c r="N35" s="451">
        <v>8.3000000000000004E-2</v>
      </c>
      <c r="O35" s="451">
        <v>8.3000000000000004E-2</v>
      </c>
      <c r="P35" s="451">
        <v>8.3000000000000004E-2</v>
      </c>
      <c r="Q35" s="451">
        <v>8.3000000000000004E-2</v>
      </c>
      <c r="R35" s="452">
        <v>8.3000000000000004E-2</v>
      </c>
    </row>
    <row r="36" spans="1:18" x14ac:dyDescent="0.15">
      <c r="A36" s="444"/>
      <c r="B36" s="326" t="s">
        <v>59</v>
      </c>
      <c r="C36" s="449" t="s">
        <v>47</v>
      </c>
      <c r="D36" s="450">
        <v>0.75</v>
      </c>
      <c r="E36" s="451">
        <v>0.75</v>
      </c>
      <c r="F36" s="451">
        <v>0.75</v>
      </c>
      <c r="G36" s="451">
        <v>0.75</v>
      </c>
      <c r="H36" s="451">
        <v>0.75</v>
      </c>
      <c r="I36" s="451">
        <v>0.75</v>
      </c>
      <c r="J36" s="451">
        <v>0.75</v>
      </c>
      <c r="K36" s="451">
        <v>0.75</v>
      </c>
      <c r="L36" s="451">
        <v>0.75</v>
      </c>
      <c r="M36" s="451">
        <v>0.75</v>
      </c>
      <c r="N36" s="451">
        <v>0.75</v>
      </c>
      <c r="O36" s="451">
        <v>0.75</v>
      </c>
      <c r="P36" s="451">
        <v>0.75</v>
      </c>
      <c r="Q36" s="451">
        <v>0.75</v>
      </c>
      <c r="R36" s="452">
        <v>0.75</v>
      </c>
    </row>
    <row r="37" spans="1:18" x14ac:dyDescent="0.15">
      <c r="A37" s="444"/>
      <c r="B37" s="326" t="s">
        <v>60</v>
      </c>
      <c r="C37" s="449" t="s">
        <v>48</v>
      </c>
      <c r="D37" s="450">
        <v>0.75</v>
      </c>
      <c r="E37" s="451">
        <v>0.75</v>
      </c>
      <c r="F37" s="451">
        <v>0.75</v>
      </c>
      <c r="G37" s="451">
        <v>0.75</v>
      </c>
      <c r="H37" s="451">
        <v>0.75</v>
      </c>
      <c r="I37" s="451">
        <v>0.75</v>
      </c>
      <c r="J37" s="451">
        <v>0.75</v>
      </c>
      <c r="K37" s="451">
        <v>0.75</v>
      </c>
      <c r="L37" s="451">
        <v>0.75</v>
      </c>
      <c r="M37" s="451">
        <v>0.75</v>
      </c>
      <c r="N37" s="451">
        <v>0.75</v>
      </c>
      <c r="O37" s="451">
        <v>0.75</v>
      </c>
      <c r="P37" s="451">
        <v>0.75</v>
      </c>
      <c r="Q37" s="451">
        <v>0.75</v>
      </c>
      <c r="R37" s="452">
        <v>0.75</v>
      </c>
    </row>
    <row r="38" spans="1:18" x14ac:dyDescent="0.15">
      <c r="A38" s="444"/>
      <c r="B38" s="326" t="s">
        <v>61</v>
      </c>
      <c r="C38" s="449" t="s">
        <v>49</v>
      </c>
      <c r="D38" s="450">
        <v>1</v>
      </c>
      <c r="E38" s="451">
        <v>1</v>
      </c>
      <c r="F38" s="451">
        <v>1</v>
      </c>
      <c r="G38" s="451">
        <v>1</v>
      </c>
      <c r="H38" s="451">
        <v>1</v>
      </c>
      <c r="I38" s="451">
        <v>1</v>
      </c>
      <c r="J38" s="451">
        <v>1</v>
      </c>
      <c r="K38" s="451">
        <v>1</v>
      </c>
      <c r="L38" s="451">
        <v>1</v>
      </c>
      <c r="M38" s="451">
        <v>1</v>
      </c>
      <c r="N38" s="451">
        <v>1</v>
      </c>
      <c r="O38" s="451">
        <v>1</v>
      </c>
      <c r="P38" s="451">
        <v>1</v>
      </c>
      <c r="Q38" s="451">
        <v>1</v>
      </c>
      <c r="R38" s="452">
        <v>1</v>
      </c>
    </row>
    <row r="39" spans="1:18" x14ac:dyDescent="0.15">
      <c r="A39" s="444"/>
      <c r="B39" s="326" t="s">
        <v>62</v>
      </c>
      <c r="C39" s="449" t="s">
        <v>50</v>
      </c>
      <c r="D39" s="450">
        <v>0.78700000000000003</v>
      </c>
      <c r="E39" s="451">
        <v>0.78700000000000003</v>
      </c>
      <c r="F39" s="451">
        <v>0.78700000000000003</v>
      </c>
      <c r="G39" s="451">
        <v>0.78700000000000003</v>
      </c>
      <c r="H39" s="451">
        <v>0.78700000000000003</v>
      </c>
      <c r="I39" s="451">
        <v>0.78700000000000003</v>
      </c>
      <c r="J39" s="451">
        <v>0.78700000000000003</v>
      </c>
      <c r="K39" s="451">
        <v>0.78700000000000003</v>
      </c>
      <c r="L39" s="451">
        <v>0.78700000000000003</v>
      </c>
      <c r="M39" s="451">
        <v>0.78700000000000003</v>
      </c>
      <c r="N39" s="451">
        <v>0.78700000000000003</v>
      </c>
      <c r="O39" s="451">
        <v>0.78700000000000003</v>
      </c>
      <c r="P39" s="451">
        <v>0.78700000000000003</v>
      </c>
      <c r="Q39" s="451">
        <v>0.78700000000000003</v>
      </c>
      <c r="R39" s="452">
        <v>0.78700000000000003</v>
      </c>
    </row>
    <row r="40" spans="1:18" x14ac:dyDescent="0.15">
      <c r="A40" s="444"/>
      <c r="B40" s="326" t="s">
        <v>63</v>
      </c>
      <c r="C40" s="449" t="s">
        <v>51</v>
      </c>
      <c r="D40" s="450">
        <v>0.81499999999999995</v>
      </c>
      <c r="E40" s="451">
        <v>0.81499999999999995</v>
      </c>
      <c r="F40" s="451">
        <v>0.81499999999999995</v>
      </c>
      <c r="G40" s="451">
        <v>0.81499999999999995</v>
      </c>
      <c r="H40" s="451">
        <v>0.81499999999999995</v>
      </c>
      <c r="I40" s="451">
        <v>0.81499999999999995</v>
      </c>
      <c r="J40" s="451">
        <v>0.81499999999999995</v>
      </c>
      <c r="K40" s="451">
        <v>0.81499999999999995</v>
      </c>
      <c r="L40" s="451">
        <v>0.81499999999999995</v>
      </c>
      <c r="M40" s="451">
        <v>0.81499999999999995</v>
      </c>
      <c r="N40" s="451">
        <v>0.81499999999999995</v>
      </c>
      <c r="O40" s="451">
        <v>0.81499999999999995</v>
      </c>
      <c r="P40" s="451">
        <v>0.81499999999999995</v>
      </c>
      <c r="Q40" s="451">
        <v>0.81499999999999995</v>
      </c>
      <c r="R40" s="452">
        <v>0.81499999999999995</v>
      </c>
    </row>
    <row r="41" spans="1:18" x14ac:dyDescent="0.15">
      <c r="A41" s="444"/>
      <c r="B41" s="326" t="s">
        <v>64</v>
      </c>
      <c r="C41" s="449" t="s">
        <v>52</v>
      </c>
      <c r="D41" s="450">
        <v>0.875</v>
      </c>
      <c r="E41" s="451">
        <v>0.875</v>
      </c>
      <c r="F41" s="451">
        <v>0.875</v>
      </c>
      <c r="G41" s="451">
        <v>0.875</v>
      </c>
      <c r="H41" s="451">
        <v>0.875</v>
      </c>
      <c r="I41" s="451">
        <v>0.875</v>
      </c>
      <c r="J41" s="451">
        <v>0.875</v>
      </c>
      <c r="K41" s="451">
        <v>0.875</v>
      </c>
      <c r="L41" s="451">
        <v>0.875</v>
      </c>
      <c r="M41" s="451">
        <v>0.875</v>
      </c>
      <c r="N41" s="451">
        <v>0.875</v>
      </c>
      <c r="O41" s="451">
        <v>0.875</v>
      </c>
      <c r="P41" s="451">
        <v>0.875</v>
      </c>
      <c r="Q41" s="451">
        <v>0.875</v>
      </c>
      <c r="R41" s="452">
        <v>0.875</v>
      </c>
    </row>
    <row r="42" spans="1:18" x14ac:dyDescent="0.15">
      <c r="A42" s="444"/>
      <c r="B42" s="326" t="s">
        <v>65</v>
      </c>
      <c r="C42" s="449" t="s">
        <v>69</v>
      </c>
      <c r="D42" s="450">
        <v>0.78100000000000003</v>
      </c>
      <c r="E42" s="451">
        <v>0.78100000000000003</v>
      </c>
      <c r="F42" s="451">
        <v>0.78100000000000003</v>
      </c>
      <c r="G42" s="451">
        <v>0.78100000000000003</v>
      </c>
      <c r="H42" s="451">
        <v>0.78100000000000003</v>
      </c>
      <c r="I42" s="451">
        <v>0.78100000000000003</v>
      </c>
      <c r="J42" s="451">
        <v>0.78100000000000003</v>
      </c>
      <c r="K42" s="451">
        <v>0.78100000000000003</v>
      </c>
      <c r="L42" s="451">
        <v>0.78100000000000003</v>
      </c>
      <c r="M42" s="451">
        <v>0.78100000000000003</v>
      </c>
      <c r="N42" s="451">
        <v>0.78100000000000003</v>
      </c>
      <c r="O42" s="451">
        <v>0.78100000000000003</v>
      </c>
      <c r="P42" s="451">
        <v>0.78100000000000003</v>
      </c>
      <c r="Q42" s="451">
        <v>0.78100000000000003</v>
      </c>
      <c r="R42" s="452">
        <v>0.78100000000000003</v>
      </c>
    </row>
    <row r="43" spans="1:18" x14ac:dyDescent="0.15">
      <c r="A43" s="444"/>
      <c r="B43" s="326" t="s">
        <v>284</v>
      </c>
      <c r="C43" s="449" t="s">
        <v>285</v>
      </c>
      <c r="D43" s="450">
        <v>1.2</v>
      </c>
      <c r="E43" s="451">
        <v>1.2</v>
      </c>
      <c r="F43" s="451">
        <v>1.2</v>
      </c>
      <c r="G43" s="451">
        <v>1.2</v>
      </c>
      <c r="H43" s="451">
        <v>1.2</v>
      </c>
      <c r="I43" s="451">
        <v>1.2</v>
      </c>
      <c r="J43" s="451">
        <v>1.2</v>
      </c>
      <c r="K43" s="451">
        <v>1.2</v>
      </c>
      <c r="L43" s="451">
        <v>1.2</v>
      </c>
      <c r="M43" s="451">
        <v>1.2</v>
      </c>
      <c r="N43" s="451">
        <v>1.2</v>
      </c>
      <c r="O43" s="451">
        <v>1.2</v>
      </c>
      <c r="P43" s="451">
        <v>1.2</v>
      </c>
      <c r="Q43" s="451">
        <v>1.2</v>
      </c>
      <c r="R43" s="452">
        <v>1.2</v>
      </c>
    </row>
    <row r="44" spans="1:18" x14ac:dyDescent="0.15">
      <c r="A44" s="444"/>
      <c r="B44" s="357" t="s">
        <v>286</v>
      </c>
      <c r="C44" s="359" t="s">
        <v>287</v>
      </c>
      <c r="D44" s="450">
        <v>0.85299999999999998</v>
      </c>
      <c r="E44" s="451">
        <v>0.85299999999999998</v>
      </c>
      <c r="F44" s="451">
        <v>0.85299999999999998</v>
      </c>
      <c r="G44" s="451">
        <v>0.85299999999999998</v>
      </c>
      <c r="H44" s="451">
        <v>0.85299999999999998</v>
      </c>
      <c r="I44" s="451">
        <v>0.85299999999999998</v>
      </c>
      <c r="J44" s="451">
        <v>0.85299999999999998</v>
      </c>
      <c r="K44" s="451">
        <v>0.85299999999999998</v>
      </c>
      <c r="L44" s="451">
        <v>0.85299999999999998</v>
      </c>
      <c r="M44" s="451">
        <v>0.85299999999999998</v>
      </c>
      <c r="N44" s="451">
        <v>0.85299999999999998</v>
      </c>
      <c r="O44" s="451">
        <v>0.85299999999999998</v>
      </c>
      <c r="P44" s="451">
        <v>0.85299999999999998</v>
      </c>
      <c r="Q44" s="451">
        <v>0.85299999999999998</v>
      </c>
      <c r="R44" s="452">
        <v>0.85299999999999998</v>
      </c>
    </row>
    <row r="45" spans="1:18" x14ac:dyDescent="0.15">
      <c r="A45" s="444"/>
      <c r="B45" s="326" t="s">
        <v>141</v>
      </c>
      <c r="C45" s="328" t="s">
        <v>145</v>
      </c>
      <c r="D45" s="450">
        <v>1.2</v>
      </c>
      <c r="E45" s="451">
        <v>1.2</v>
      </c>
      <c r="F45" s="451">
        <v>1.2</v>
      </c>
      <c r="G45" s="451">
        <v>1.2</v>
      </c>
      <c r="H45" s="451">
        <v>1.2</v>
      </c>
      <c r="I45" s="451">
        <v>1.2</v>
      </c>
      <c r="J45" s="451">
        <v>1.2</v>
      </c>
      <c r="K45" s="451">
        <v>1.2</v>
      </c>
      <c r="L45" s="451">
        <v>1.2</v>
      </c>
      <c r="M45" s="451">
        <v>1.2</v>
      </c>
      <c r="N45" s="451">
        <v>1.2</v>
      </c>
      <c r="O45" s="451">
        <v>1.2</v>
      </c>
      <c r="P45" s="451">
        <v>1.2</v>
      </c>
      <c r="Q45" s="451">
        <v>1.2</v>
      </c>
      <c r="R45" s="452">
        <v>1.2</v>
      </c>
    </row>
    <row r="46" spans="1:18" x14ac:dyDescent="0.15">
      <c r="A46" s="444"/>
      <c r="B46" s="326" t="s">
        <v>142</v>
      </c>
      <c r="C46" s="328" t="s">
        <v>146</v>
      </c>
      <c r="D46" s="450"/>
      <c r="E46" s="451"/>
      <c r="F46" s="451"/>
      <c r="G46" s="451"/>
      <c r="H46" s="451"/>
      <c r="I46" s="451"/>
      <c r="J46" s="451"/>
      <c r="K46" s="451"/>
      <c r="L46" s="451"/>
      <c r="M46" s="451"/>
      <c r="N46" s="451"/>
      <c r="O46" s="451"/>
      <c r="P46" s="451"/>
      <c r="Q46" s="451"/>
      <c r="R46" s="452"/>
    </row>
    <row r="47" spans="1:18" x14ac:dyDescent="0.15">
      <c r="A47" s="444"/>
      <c r="B47" s="380" t="s">
        <v>143</v>
      </c>
      <c r="C47" s="382" t="s">
        <v>147</v>
      </c>
      <c r="D47" s="450">
        <v>2.35</v>
      </c>
      <c r="E47" s="451">
        <v>2.35</v>
      </c>
      <c r="F47" s="451">
        <v>2.35</v>
      </c>
      <c r="G47" s="451">
        <v>2.35</v>
      </c>
      <c r="H47" s="451">
        <v>2.35</v>
      </c>
      <c r="I47" s="451">
        <v>2.35</v>
      </c>
      <c r="J47" s="451">
        <v>2.35</v>
      </c>
      <c r="K47" s="451">
        <v>2.35</v>
      </c>
      <c r="L47" s="451">
        <v>2.35</v>
      </c>
      <c r="M47" s="451">
        <v>2.35</v>
      </c>
      <c r="N47" s="451">
        <v>2.35</v>
      </c>
      <c r="O47" s="451">
        <v>2.35</v>
      </c>
      <c r="P47" s="451">
        <v>2.35</v>
      </c>
      <c r="Q47" s="451">
        <v>2.35</v>
      </c>
      <c r="R47" s="452">
        <v>2.35</v>
      </c>
    </row>
    <row r="48" spans="1:18" ht="14" thickBot="1" x14ac:dyDescent="0.2">
      <c r="A48" s="444"/>
      <c r="B48" s="453" t="s">
        <v>144</v>
      </c>
      <c r="C48" s="454" t="s">
        <v>148</v>
      </c>
      <c r="D48" s="450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2"/>
    </row>
    <row r="49" spans="1:18" x14ac:dyDescent="0.15">
      <c r="A49" s="444"/>
      <c r="B49" s="455" t="s">
        <v>370</v>
      </c>
      <c r="C49" s="456" t="s">
        <v>76</v>
      </c>
      <c r="D49" s="450"/>
      <c r="E49" s="451"/>
      <c r="F49" s="451"/>
      <c r="G49" s="451"/>
      <c r="H49" s="451">
        <v>0.81699999999999995</v>
      </c>
      <c r="I49" s="451">
        <v>0.81699999999999995</v>
      </c>
      <c r="J49" s="451">
        <v>0.81699999999999995</v>
      </c>
      <c r="K49" s="451">
        <v>0.81699999999999995</v>
      </c>
      <c r="L49" s="451">
        <v>0.81699999999999995</v>
      </c>
      <c r="M49" s="451">
        <v>0.81699999999999995</v>
      </c>
      <c r="N49" s="451">
        <v>0.81699999999999995</v>
      </c>
      <c r="O49" s="451">
        <v>0.81699999999999995</v>
      </c>
      <c r="P49" s="451">
        <v>0.81699999999999995</v>
      </c>
      <c r="Q49" s="451">
        <v>0.81699999999999995</v>
      </c>
      <c r="R49" s="451">
        <v>0.81699999999999995</v>
      </c>
    </row>
    <row r="50" spans="1:18" x14ac:dyDescent="0.15">
      <c r="A50" s="444"/>
      <c r="B50" s="455" t="s">
        <v>371</v>
      </c>
      <c r="C50" s="456" t="s">
        <v>77</v>
      </c>
      <c r="D50" s="450"/>
      <c r="E50" s="451"/>
      <c r="F50" s="451"/>
      <c r="G50" s="451"/>
      <c r="H50" s="451">
        <v>0.81699999999999995</v>
      </c>
      <c r="I50" s="451">
        <v>0.81699999999999995</v>
      </c>
      <c r="J50" s="451">
        <v>0.81699999999999995</v>
      </c>
      <c r="K50" s="451">
        <v>0.81699999999999995</v>
      </c>
      <c r="L50" s="451">
        <v>0.81699999999999995</v>
      </c>
      <c r="M50" s="451">
        <v>0.81699999999999995</v>
      </c>
      <c r="N50" s="451">
        <v>0.81699999999999995</v>
      </c>
      <c r="O50" s="451">
        <v>0.81699999999999995</v>
      </c>
      <c r="P50" s="451">
        <v>0.81699999999999995</v>
      </c>
      <c r="Q50" s="451">
        <v>0.81699999999999995</v>
      </c>
      <c r="R50" s="451">
        <v>0.81699999999999995</v>
      </c>
    </row>
    <row r="51" spans="1:18" x14ac:dyDescent="0.15">
      <c r="A51" s="444"/>
      <c r="B51" s="455" t="s">
        <v>372</v>
      </c>
      <c r="C51" s="456" t="s">
        <v>91</v>
      </c>
      <c r="D51" s="450"/>
      <c r="E51" s="451"/>
      <c r="F51" s="451"/>
      <c r="G51" s="451"/>
      <c r="H51" s="451">
        <v>0.95</v>
      </c>
      <c r="I51" s="451">
        <v>0.95</v>
      </c>
      <c r="J51" s="451">
        <v>0.95</v>
      </c>
      <c r="K51" s="451">
        <v>0.95</v>
      </c>
      <c r="L51" s="451">
        <v>0.95</v>
      </c>
      <c r="M51" s="451">
        <v>0.95</v>
      </c>
      <c r="N51" s="451">
        <v>0.95</v>
      </c>
      <c r="O51" s="451">
        <v>0.95</v>
      </c>
      <c r="P51" s="451">
        <v>0.95</v>
      </c>
      <c r="Q51" s="451">
        <v>0.95</v>
      </c>
      <c r="R51" s="451">
        <v>0.95</v>
      </c>
    </row>
    <row r="52" spans="1:18" x14ac:dyDescent="0.15">
      <c r="A52" s="444"/>
      <c r="B52" s="455" t="s">
        <v>373</v>
      </c>
      <c r="C52" s="456" t="s">
        <v>92</v>
      </c>
      <c r="D52" s="450"/>
      <c r="E52" s="451"/>
      <c r="F52" s="451"/>
      <c r="G52" s="451"/>
      <c r="H52" s="451">
        <v>0.93</v>
      </c>
      <c r="I52" s="451">
        <v>0.93</v>
      </c>
      <c r="J52" s="451">
        <v>0.93</v>
      </c>
      <c r="K52" s="451">
        <v>0.93</v>
      </c>
      <c r="L52" s="451">
        <v>0.93</v>
      </c>
      <c r="M52" s="451">
        <v>0.93</v>
      </c>
      <c r="N52" s="451">
        <v>0.93</v>
      </c>
      <c r="O52" s="451">
        <v>0.93</v>
      </c>
      <c r="P52" s="451">
        <v>0.93</v>
      </c>
      <c r="Q52" s="451">
        <v>0.93</v>
      </c>
      <c r="R52" s="451">
        <v>0.93</v>
      </c>
    </row>
    <row r="53" spans="1:18" x14ac:dyDescent="0.15">
      <c r="A53" s="444"/>
      <c r="B53" s="455" t="s">
        <v>374</v>
      </c>
      <c r="C53" s="456" t="s">
        <v>116</v>
      </c>
      <c r="D53" s="450"/>
      <c r="E53" s="451"/>
      <c r="F53" s="451"/>
      <c r="G53" s="451"/>
      <c r="H53" s="451"/>
      <c r="I53" s="451">
        <v>0.36</v>
      </c>
      <c r="J53" s="451">
        <v>0.88</v>
      </c>
      <c r="K53" s="451">
        <v>0.88</v>
      </c>
      <c r="L53" s="451">
        <v>0.88</v>
      </c>
      <c r="M53" s="451">
        <v>0.88</v>
      </c>
      <c r="N53" s="451">
        <v>0.88</v>
      </c>
      <c r="O53" s="451">
        <v>0.88</v>
      </c>
      <c r="P53" s="451">
        <v>0.88</v>
      </c>
      <c r="Q53" s="451">
        <v>0.88</v>
      </c>
      <c r="R53" s="451">
        <v>0.88</v>
      </c>
    </row>
    <row r="54" spans="1:18" x14ac:dyDescent="0.15">
      <c r="A54" s="444"/>
      <c r="B54" s="455" t="s">
        <v>375</v>
      </c>
      <c r="C54" s="456" t="s">
        <v>117</v>
      </c>
      <c r="D54" s="450"/>
      <c r="E54" s="451"/>
      <c r="F54" s="451"/>
      <c r="G54" s="451"/>
      <c r="H54" s="451"/>
      <c r="I54" s="451"/>
      <c r="J54" s="451">
        <v>0.4</v>
      </c>
      <c r="K54" s="451">
        <v>0.4</v>
      </c>
      <c r="L54" s="451">
        <v>0.4</v>
      </c>
      <c r="M54" s="451">
        <v>0.4</v>
      </c>
      <c r="N54" s="451">
        <v>0.4</v>
      </c>
      <c r="O54" s="451">
        <v>0.4</v>
      </c>
      <c r="P54" s="451">
        <v>0.4</v>
      </c>
      <c r="Q54" s="451">
        <v>0.4</v>
      </c>
      <c r="R54" s="451">
        <v>0.4</v>
      </c>
    </row>
    <row r="55" spans="1:18" x14ac:dyDescent="0.15">
      <c r="A55" s="444"/>
      <c r="B55" s="455" t="s">
        <v>376</v>
      </c>
      <c r="C55" s="456" t="s">
        <v>118</v>
      </c>
      <c r="D55" s="450"/>
      <c r="E55" s="451"/>
      <c r="F55" s="451">
        <v>0.84566240920500235</v>
      </c>
      <c r="G55" s="451">
        <v>0.84566240920500235</v>
      </c>
      <c r="H55" s="451">
        <v>0.84566240920500235</v>
      </c>
      <c r="I55" s="451">
        <v>0.84566240920500235</v>
      </c>
      <c r="J55" s="451">
        <v>0.84566240920500235</v>
      </c>
      <c r="K55" s="451">
        <v>0.84566240920500235</v>
      </c>
      <c r="L55" s="451">
        <v>0.84566240920500235</v>
      </c>
      <c r="M55" s="451">
        <v>0.84566240920500235</v>
      </c>
      <c r="N55" s="451">
        <v>0.84566240920500235</v>
      </c>
      <c r="O55" s="451">
        <v>0.84566240920500235</v>
      </c>
      <c r="P55" s="451">
        <v>0.84566240920500235</v>
      </c>
      <c r="Q55" s="451">
        <v>0.84566240920500235</v>
      </c>
      <c r="R55" s="452">
        <v>0.84566240920500235</v>
      </c>
    </row>
    <row r="56" spans="1:18" x14ac:dyDescent="0.15">
      <c r="A56" s="444"/>
      <c r="B56" s="455" t="s">
        <v>377</v>
      </c>
      <c r="C56" s="456" t="s">
        <v>139</v>
      </c>
      <c r="D56" s="450"/>
      <c r="E56" s="451"/>
      <c r="F56" s="451"/>
      <c r="G56" s="451"/>
      <c r="H56" s="451">
        <v>0.98</v>
      </c>
      <c r="I56" s="451">
        <v>0.98</v>
      </c>
      <c r="J56" s="451">
        <v>0.98</v>
      </c>
      <c r="K56" s="451">
        <v>0.98</v>
      </c>
      <c r="L56" s="451">
        <v>0.98</v>
      </c>
      <c r="M56" s="451">
        <v>0.98</v>
      </c>
      <c r="N56" s="451">
        <v>0.98</v>
      </c>
      <c r="O56" s="451">
        <v>0.98</v>
      </c>
      <c r="P56" s="451">
        <v>0.98</v>
      </c>
      <c r="Q56" s="451">
        <v>0.98</v>
      </c>
      <c r="R56" s="451">
        <v>0.98</v>
      </c>
    </row>
    <row r="57" spans="1:18" x14ac:dyDescent="0.15">
      <c r="A57" s="444"/>
      <c r="B57" s="455" t="s">
        <v>378</v>
      </c>
      <c r="C57" s="456" t="s">
        <v>140</v>
      </c>
      <c r="D57" s="450"/>
      <c r="E57" s="451"/>
      <c r="F57" s="451"/>
      <c r="G57" s="451"/>
      <c r="H57" s="451"/>
      <c r="I57" s="451"/>
      <c r="J57" s="451"/>
      <c r="K57" s="451">
        <v>0.84566240920500235</v>
      </c>
      <c r="L57" s="451">
        <v>0.84566240920500235</v>
      </c>
      <c r="M57" s="451">
        <v>0.84566240920500235</v>
      </c>
      <c r="N57" s="451">
        <v>0.84566240920500235</v>
      </c>
      <c r="O57" s="451">
        <v>0.84566240920500235</v>
      </c>
      <c r="P57" s="451">
        <v>0.84566240920500235</v>
      </c>
      <c r="Q57" s="451">
        <v>0.84566240920500235</v>
      </c>
      <c r="R57" s="452">
        <v>0.84566240920500235</v>
      </c>
    </row>
    <row r="58" spans="1:18" x14ac:dyDescent="0.15">
      <c r="A58" s="444"/>
      <c r="B58" s="455" t="s">
        <v>380</v>
      </c>
      <c r="C58" s="456" t="s">
        <v>281</v>
      </c>
      <c r="D58" s="450"/>
      <c r="E58" s="451"/>
      <c r="F58" s="451">
        <v>0.84566240920500235</v>
      </c>
      <c r="G58" s="451">
        <v>0.84566240920500235</v>
      </c>
      <c r="H58" s="451">
        <v>0.84566240920500235</v>
      </c>
      <c r="I58" s="451">
        <v>0.84566240920500235</v>
      </c>
      <c r="J58" s="451">
        <v>0.84566240920500235</v>
      </c>
      <c r="K58" s="451">
        <v>0.84566240920500235</v>
      </c>
      <c r="L58" s="451">
        <v>0.84566240920500235</v>
      </c>
      <c r="M58" s="451">
        <v>0.84566240920500235</v>
      </c>
      <c r="N58" s="451">
        <v>0.84566240920500235</v>
      </c>
      <c r="O58" s="451">
        <v>0.84566240920500235</v>
      </c>
      <c r="P58" s="451">
        <v>0.84566240920500235</v>
      </c>
      <c r="Q58" s="451">
        <v>0.84566240920500235</v>
      </c>
      <c r="R58" s="452">
        <v>0.84566240920500235</v>
      </c>
    </row>
    <row r="59" spans="1:18" x14ac:dyDescent="0.15">
      <c r="A59" s="444"/>
      <c r="B59" s="455" t="s">
        <v>381</v>
      </c>
      <c r="C59" s="456" t="s">
        <v>282</v>
      </c>
      <c r="D59" s="450"/>
      <c r="E59" s="451"/>
      <c r="F59" s="451">
        <v>0.84566240920500235</v>
      </c>
      <c r="G59" s="451">
        <v>0.84566240920500235</v>
      </c>
      <c r="H59" s="451">
        <v>0.84566240920500235</v>
      </c>
      <c r="I59" s="451">
        <v>0.84566240920500235</v>
      </c>
      <c r="J59" s="451">
        <v>0.84566240920500235</v>
      </c>
      <c r="K59" s="451">
        <v>0.84566240920500235</v>
      </c>
      <c r="L59" s="451">
        <v>0.84566240920500235</v>
      </c>
      <c r="M59" s="451">
        <v>0.84566240920500235</v>
      </c>
      <c r="N59" s="451">
        <v>0.84566240920500235</v>
      </c>
      <c r="O59" s="451">
        <v>0.84566240920500235</v>
      </c>
      <c r="P59" s="451">
        <v>0.84566240920500235</v>
      </c>
      <c r="Q59" s="451">
        <v>0.84566240920500235</v>
      </c>
      <c r="R59" s="452">
        <v>0.84566240920500235</v>
      </c>
    </row>
    <row r="60" spans="1:18" x14ac:dyDescent="0.15">
      <c r="A60" s="444"/>
      <c r="B60" s="455" t="s">
        <v>382</v>
      </c>
      <c r="C60" s="456" t="s">
        <v>283</v>
      </c>
      <c r="D60" s="450"/>
      <c r="E60" s="451"/>
      <c r="F60" s="451">
        <v>0.84566240920500235</v>
      </c>
      <c r="G60" s="451">
        <v>0.84566240920500235</v>
      </c>
      <c r="H60" s="451">
        <v>0.84566240920500235</v>
      </c>
      <c r="I60" s="451">
        <v>0.84566240920500235</v>
      </c>
      <c r="J60" s="451">
        <v>0.84566240920500235</v>
      </c>
      <c r="K60" s="451">
        <v>0.84566240920500235</v>
      </c>
      <c r="L60" s="451">
        <v>0.84566240920500235</v>
      </c>
      <c r="M60" s="451">
        <v>0.84566240920500235</v>
      </c>
      <c r="N60" s="451">
        <v>0.84566240920500235</v>
      </c>
      <c r="O60" s="451">
        <v>0.84566240920500235</v>
      </c>
      <c r="P60" s="451">
        <v>0.84566240920500235</v>
      </c>
      <c r="Q60" s="451">
        <v>0.84566240920500235</v>
      </c>
      <c r="R60" s="452">
        <v>0.84566240920500235</v>
      </c>
    </row>
    <row r="61" spans="1:18" x14ac:dyDescent="0.15">
      <c r="A61" s="444"/>
      <c r="B61" s="455" t="s">
        <v>383</v>
      </c>
      <c r="C61" s="456" t="s">
        <v>304</v>
      </c>
      <c r="D61" s="450"/>
      <c r="E61" s="451"/>
      <c r="F61" s="451"/>
      <c r="G61" s="451"/>
      <c r="H61" s="451">
        <v>0.91</v>
      </c>
      <c r="I61" s="451">
        <v>0.91</v>
      </c>
      <c r="J61" s="451">
        <v>0.91</v>
      </c>
      <c r="K61" s="451">
        <v>0.91</v>
      </c>
      <c r="L61" s="451">
        <v>0.91</v>
      </c>
      <c r="M61" s="451">
        <v>0.91</v>
      </c>
      <c r="N61" s="451">
        <v>0.91</v>
      </c>
      <c r="O61" s="451">
        <v>0.91</v>
      </c>
      <c r="P61" s="451">
        <v>0.91</v>
      </c>
      <c r="Q61" s="451">
        <v>0.91</v>
      </c>
      <c r="R61" s="451">
        <v>0.91</v>
      </c>
    </row>
    <row r="62" spans="1:18" x14ac:dyDescent="0.15">
      <c r="A62" s="444"/>
      <c r="B62" s="455" t="s">
        <v>385</v>
      </c>
      <c r="C62" s="456" t="s">
        <v>11</v>
      </c>
      <c r="D62" s="450"/>
      <c r="E62" s="451"/>
      <c r="F62" s="451"/>
      <c r="G62" s="451"/>
      <c r="H62" s="451">
        <v>0.37</v>
      </c>
      <c r="I62" s="451">
        <v>0.37</v>
      </c>
      <c r="J62" s="451">
        <v>0.37</v>
      </c>
      <c r="K62" s="451">
        <v>0.37</v>
      </c>
      <c r="L62" s="451">
        <v>0.37</v>
      </c>
      <c r="M62" s="451">
        <v>0.37</v>
      </c>
      <c r="N62" s="451">
        <v>0.37</v>
      </c>
      <c r="O62" s="451">
        <v>0.37</v>
      </c>
      <c r="P62" s="451">
        <v>0.37</v>
      </c>
      <c r="Q62" s="451">
        <v>0.37</v>
      </c>
      <c r="R62" s="452">
        <v>0.37</v>
      </c>
    </row>
    <row r="63" spans="1:18" x14ac:dyDescent="0.15">
      <c r="A63" s="444"/>
      <c r="B63" s="455" t="s">
        <v>386</v>
      </c>
      <c r="C63" s="456" t="s">
        <v>123</v>
      </c>
      <c r="D63" s="450"/>
      <c r="E63" s="451"/>
      <c r="F63" s="451"/>
      <c r="G63" s="451"/>
      <c r="H63" s="451">
        <v>0.7</v>
      </c>
      <c r="I63" s="451">
        <v>0.7</v>
      </c>
      <c r="J63" s="451">
        <v>0.7</v>
      </c>
      <c r="K63" s="451">
        <v>0.7</v>
      </c>
      <c r="L63" s="451">
        <v>0.7</v>
      </c>
      <c r="M63" s="451">
        <v>0.7</v>
      </c>
      <c r="N63" s="451">
        <v>0.7</v>
      </c>
      <c r="O63" s="451">
        <v>0.7</v>
      </c>
      <c r="P63" s="451">
        <v>0.7</v>
      </c>
      <c r="Q63" s="451">
        <v>0.7</v>
      </c>
      <c r="R63" s="452">
        <v>0.7</v>
      </c>
    </row>
    <row r="64" spans="1:18" x14ac:dyDescent="0.15">
      <c r="A64" s="444"/>
      <c r="B64" s="455" t="s">
        <v>387</v>
      </c>
      <c r="C64" s="456" t="s">
        <v>300</v>
      </c>
      <c r="D64" s="450"/>
      <c r="E64" s="451"/>
      <c r="F64" s="451"/>
      <c r="G64" s="451"/>
      <c r="H64" s="451">
        <v>0.95</v>
      </c>
      <c r="I64" s="451">
        <v>0.95</v>
      </c>
      <c r="J64" s="451">
        <v>0.95</v>
      </c>
      <c r="K64" s="451">
        <v>0.95</v>
      </c>
      <c r="L64" s="451">
        <v>0.95</v>
      </c>
      <c r="M64" s="451">
        <v>0.95</v>
      </c>
      <c r="N64" s="451">
        <v>0.95</v>
      </c>
      <c r="O64" s="451">
        <v>0.95</v>
      </c>
      <c r="P64" s="451">
        <v>0.95</v>
      </c>
      <c r="Q64" s="451">
        <v>0.95</v>
      </c>
      <c r="R64" s="452">
        <v>0.95</v>
      </c>
    </row>
    <row r="65" spans="1:18" x14ac:dyDescent="0.15">
      <c r="A65" s="444"/>
      <c r="B65" s="455" t="s">
        <v>388</v>
      </c>
      <c r="C65" s="456" t="s">
        <v>301</v>
      </c>
      <c r="D65" s="450"/>
      <c r="E65" s="451"/>
      <c r="F65" s="451"/>
      <c r="G65" s="451"/>
      <c r="H65" s="451">
        <v>1</v>
      </c>
      <c r="I65" s="451">
        <v>1</v>
      </c>
      <c r="J65" s="451">
        <v>1</v>
      </c>
      <c r="K65" s="451">
        <v>1</v>
      </c>
      <c r="L65" s="451">
        <v>1</v>
      </c>
      <c r="M65" s="451">
        <v>1</v>
      </c>
      <c r="N65" s="451">
        <v>1</v>
      </c>
      <c r="O65" s="451">
        <v>1</v>
      </c>
      <c r="P65" s="451">
        <v>1</v>
      </c>
      <c r="Q65" s="451">
        <v>1</v>
      </c>
      <c r="R65" s="451">
        <v>1</v>
      </c>
    </row>
    <row r="66" spans="1:18" x14ac:dyDescent="0.15">
      <c r="A66" s="444"/>
      <c r="B66" s="455" t="s">
        <v>389</v>
      </c>
      <c r="C66" s="456" t="s">
        <v>302</v>
      </c>
      <c r="D66" s="450"/>
      <c r="E66" s="451"/>
      <c r="F66" s="451"/>
      <c r="G66" s="451"/>
      <c r="H66" s="451">
        <v>6.9000000000000006E-2</v>
      </c>
      <c r="I66" s="451">
        <v>6.9000000000000006E-2</v>
      </c>
      <c r="J66" s="451">
        <v>6.9000000000000006E-2</v>
      </c>
      <c r="K66" s="451">
        <v>6.9000000000000006E-2</v>
      </c>
      <c r="L66" s="451">
        <v>6.9000000000000006E-2</v>
      </c>
      <c r="M66" s="451">
        <v>6.9000000000000006E-2</v>
      </c>
      <c r="N66" s="451">
        <v>6.9000000000000006E-2</v>
      </c>
      <c r="O66" s="451">
        <v>6.9000000000000006E-2</v>
      </c>
      <c r="P66" s="451">
        <v>6.9000000000000006E-2</v>
      </c>
      <c r="Q66" s="451">
        <v>6.9000000000000006E-2</v>
      </c>
      <c r="R66" s="452">
        <v>6.9000000000000006E-2</v>
      </c>
    </row>
    <row r="67" spans="1:18" x14ac:dyDescent="0.15">
      <c r="A67" s="444"/>
      <c r="B67" s="455" t="s">
        <v>390</v>
      </c>
      <c r="C67" s="456" t="s">
        <v>303</v>
      </c>
      <c r="D67" s="450"/>
      <c r="E67" s="451"/>
      <c r="F67" s="451"/>
      <c r="G67" s="451"/>
      <c r="H67" s="451">
        <v>0.95</v>
      </c>
      <c r="I67" s="451">
        <v>0.95</v>
      </c>
      <c r="J67" s="451">
        <v>0.95</v>
      </c>
      <c r="K67" s="451">
        <v>0.95</v>
      </c>
      <c r="L67" s="451">
        <v>0.95</v>
      </c>
      <c r="M67" s="451">
        <v>0.95</v>
      </c>
      <c r="N67" s="451">
        <v>0.95</v>
      </c>
      <c r="O67" s="451">
        <v>0.95</v>
      </c>
      <c r="P67" s="451">
        <v>0.95</v>
      </c>
      <c r="Q67" s="451">
        <v>0.95</v>
      </c>
      <c r="R67" s="452">
        <v>0.95</v>
      </c>
    </row>
    <row r="68" spans="1:18" x14ac:dyDescent="0.15">
      <c r="A68" s="444"/>
      <c r="B68" s="455" t="s">
        <v>101</v>
      </c>
      <c r="C68" s="456" t="s">
        <v>93</v>
      </c>
      <c r="D68" s="450"/>
      <c r="E68" s="451"/>
      <c r="F68" s="451"/>
      <c r="G68" s="451"/>
      <c r="H68" s="451">
        <v>1.2258264758497317</v>
      </c>
      <c r="I68" s="451">
        <v>1.2258264758497317</v>
      </c>
      <c r="J68" s="451">
        <v>1.2258264758497317</v>
      </c>
      <c r="K68" s="451">
        <v>1.2258264758497317</v>
      </c>
      <c r="L68" s="451">
        <v>1.2258264758497317</v>
      </c>
      <c r="M68" s="451">
        <v>1.2258264758497317</v>
      </c>
      <c r="N68" s="451">
        <v>1.2258264758497317</v>
      </c>
      <c r="O68" s="451">
        <v>1.2258264758497317</v>
      </c>
      <c r="P68" s="451">
        <v>1.2258264758497317</v>
      </c>
      <c r="Q68" s="451">
        <v>1.2258264758497317</v>
      </c>
      <c r="R68" s="451">
        <v>1.2258264758497317</v>
      </c>
    </row>
    <row r="69" spans="1:18" x14ac:dyDescent="0.15">
      <c r="A69" s="444"/>
      <c r="B69" s="455" t="s">
        <v>102</v>
      </c>
      <c r="C69" s="456" t="s">
        <v>125</v>
      </c>
      <c r="D69" s="450"/>
      <c r="E69" s="451"/>
      <c r="F69" s="451"/>
      <c r="G69" s="451"/>
      <c r="H69" s="451">
        <v>3.97</v>
      </c>
      <c r="I69" s="451">
        <v>3.97</v>
      </c>
      <c r="J69" s="451">
        <v>3.97</v>
      </c>
      <c r="K69" s="451">
        <v>3.97</v>
      </c>
      <c r="L69" s="451">
        <v>3.97</v>
      </c>
      <c r="M69" s="451">
        <v>3.97</v>
      </c>
      <c r="N69" s="451">
        <v>3.97</v>
      </c>
      <c r="O69" s="451">
        <v>3.97</v>
      </c>
      <c r="P69" s="451">
        <v>3.97</v>
      </c>
      <c r="Q69" s="451">
        <v>3.97</v>
      </c>
      <c r="R69" s="451">
        <v>3.97</v>
      </c>
    </row>
    <row r="70" spans="1:18" x14ac:dyDescent="0.15">
      <c r="A70" s="444"/>
      <c r="B70" s="455" t="s">
        <v>103</v>
      </c>
      <c r="C70" s="456" t="s">
        <v>94</v>
      </c>
      <c r="D70" s="450"/>
      <c r="E70" s="451"/>
      <c r="F70" s="451"/>
      <c r="G70" s="451"/>
      <c r="H70" s="451">
        <v>3.97</v>
      </c>
      <c r="I70" s="451">
        <v>3.97</v>
      </c>
      <c r="J70" s="451">
        <v>3.97</v>
      </c>
      <c r="K70" s="451">
        <v>3.97</v>
      </c>
      <c r="L70" s="451">
        <v>3.97</v>
      </c>
      <c r="M70" s="451">
        <v>3.97</v>
      </c>
      <c r="N70" s="451">
        <v>3.97</v>
      </c>
      <c r="O70" s="451">
        <v>3.97</v>
      </c>
      <c r="P70" s="451">
        <v>3.97</v>
      </c>
      <c r="Q70" s="451">
        <v>3.97</v>
      </c>
      <c r="R70" s="451">
        <v>3.97</v>
      </c>
    </row>
    <row r="71" spans="1:18" x14ac:dyDescent="0.15">
      <c r="A71" s="444"/>
      <c r="B71" s="455" t="s">
        <v>104</v>
      </c>
      <c r="C71" s="456" t="s">
        <v>95</v>
      </c>
      <c r="D71" s="450"/>
      <c r="E71" s="451"/>
      <c r="F71" s="451"/>
      <c r="G71" s="451"/>
      <c r="H71" s="451">
        <v>3.97</v>
      </c>
      <c r="I71" s="451">
        <v>3.97</v>
      </c>
      <c r="J71" s="451">
        <v>3.97</v>
      </c>
      <c r="K71" s="451">
        <v>3.97</v>
      </c>
      <c r="L71" s="451">
        <v>3.97</v>
      </c>
      <c r="M71" s="451">
        <v>3.97</v>
      </c>
      <c r="N71" s="451">
        <v>3.97</v>
      </c>
      <c r="O71" s="451">
        <v>3.97</v>
      </c>
      <c r="P71" s="451">
        <v>3.97</v>
      </c>
      <c r="Q71" s="451">
        <v>3.97</v>
      </c>
      <c r="R71" s="451">
        <v>3.97</v>
      </c>
    </row>
    <row r="72" spans="1:18" x14ac:dyDescent="0.15">
      <c r="A72" s="444"/>
      <c r="B72" s="455" t="s">
        <v>105</v>
      </c>
      <c r="C72" s="456" t="s">
        <v>126</v>
      </c>
      <c r="D72" s="450"/>
      <c r="E72" s="451"/>
      <c r="F72" s="451"/>
      <c r="G72" s="451"/>
      <c r="H72" s="451">
        <v>5.7252066689822856</v>
      </c>
      <c r="I72" s="451">
        <v>5.7252066689822856</v>
      </c>
      <c r="J72" s="451">
        <v>5.7252066689822856</v>
      </c>
      <c r="K72" s="451">
        <v>5.7252066689822856</v>
      </c>
      <c r="L72" s="451">
        <v>5.7252066689822856</v>
      </c>
      <c r="M72" s="451">
        <v>5.7252066689822856</v>
      </c>
      <c r="N72" s="451">
        <v>5.7252066689822856</v>
      </c>
      <c r="O72" s="451">
        <v>5.7252066689822856</v>
      </c>
      <c r="P72" s="451">
        <v>5.7252066689822856</v>
      </c>
      <c r="Q72" s="451">
        <v>5.7252066689822856</v>
      </c>
      <c r="R72" s="451">
        <v>5.7252066689822856</v>
      </c>
    </row>
    <row r="73" spans="1:18" x14ac:dyDescent="0.15">
      <c r="A73" s="444"/>
      <c r="B73" s="455" t="s">
        <v>391</v>
      </c>
      <c r="C73" s="456" t="s">
        <v>127</v>
      </c>
      <c r="D73" s="450"/>
      <c r="E73" s="451"/>
      <c r="F73" s="451"/>
      <c r="G73" s="451"/>
      <c r="H73" s="451"/>
      <c r="I73" s="451"/>
      <c r="J73" s="451"/>
      <c r="K73" s="451"/>
      <c r="L73" s="451"/>
      <c r="M73" s="451"/>
      <c r="N73" s="451"/>
      <c r="O73" s="451"/>
      <c r="P73" s="451"/>
      <c r="Q73" s="451"/>
      <c r="R73" s="451"/>
    </row>
    <row r="74" spans="1:18" x14ac:dyDescent="0.15">
      <c r="A74" s="444"/>
      <c r="B74" s="455" t="s">
        <v>392</v>
      </c>
      <c r="C74" s="456" t="s">
        <v>294</v>
      </c>
      <c r="D74" s="450"/>
      <c r="E74" s="451"/>
      <c r="F74" s="451"/>
      <c r="G74" s="451"/>
      <c r="H74" s="451">
        <v>3.97</v>
      </c>
      <c r="I74" s="451">
        <v>3.97</v>
      </c>
      <c r="J74" s="451">
        <v>3.97</v>
      </c>
      <c r="K74" s="451">
        <v>3.97</v>
      </c>
      <c r="L74" s="451">
        <v>3.97</v>
      </c>
      <c r="M74" s="451">
        <v>3.97</v>
      </c>
      <c r="N74" s="451">
        <v>3.97</v>
      </c>
      <c r="O74" s="451">
        <v>3.97</v>
      </c>
      <c r="P74" s="451">
        <v>3.97</v>
      </c>
      <c r="Q74" s="451">
        <v>3.97</v>
      </c>
      <c r="R74" s="451">
        <v>3.97</v>
      </c>
    </row>
    <row r="75" spans="1:18" x14ac:dyDescent="0.15">
      <c r="A75" s="444"/>
      <c r="B75" s="455" t="s">
        <v>106</v>
      </c>
      <c r="C75" s="456" t="s">
        <v>96</v>
      </c>
      <c r="D75" s="450"/>
      <c r="E75" s="451"/>
      <c r="F75" s="451"/>
      <c r="G75" s="451"/>
      <c r="H75" s="451">
        <v>0.83</v>
      </c>
      <c r="I75" s="451">
        <v>0.83</v>
      </c>
      <c r="J75" s="451">
        <v>0.83</v>
      </c>
      <c r="K75" s="451">
        <v>0.83</v>
      </c>
      <c r="L75" s="451">
        <v>0.83</v>
      </c>
      <c r="M75" s="451">
        <v>0.83</v>
      </c>
      <c r="N75" s="451">
        <v>0.83</v>
      </c>
      <c r="O75" s="451">
        <v>0.83</v>
      </c>
      <c r="P75" s="451">
        <v>0.83</v>
      </c>
      <c r="Q75" s="451">
        <v>0.83</v>
      </c>
      <c r="R75" s="451">
        <v>0.83</v>
      </c>
    </row>
    <row r="76" spans="1:18" x14ac:dyDescent="0.15">
      <c r="A76" s="444"/>
      <c r="B76" s="455" t="s">
        <v>107</v>
      </c>
      <c r="C76" s="456" t="s">
        <v>128</v>
      </c>
      <c r="D76" s="450"/>
      <c r="E76" s="451"/>
      <c r="F76" s="451"/>
      <c r="G76" s="451"/>
      <c r="H76" s="451">
        <v>0.83</v>
      </c>
      <c r="I76" s="451">
        <v>0.83</v>
      </c>
      <c r="J76" s="451">
        <v>0.83</v>
      </c>
      <c r="K76" s="451">
        <v>0.83</v>
      </c>
      <c r="L76" s="451">
        <v>0.83</v>
      </c>
      <c r="M76" s="451">
        <v>0.83</v>
      </c>
      <c r="N76" s="451">
        <v>0.83</v>
      </c>
      <c r="O76" s="451">
        <v>0.83</v>
      </c>
      <c r="P76" s="451">
        <v>0.83</v>
      </c>
      <c r="Q76" s="451">
        <v>0.83</v>
      </c>
      <c r="R76" s="451">
        <v>0.83</v>
      </c>
    </row>
    <row r="77" spans="1:18" x14ac:dyDescent="0.15">
      <c r="A77" s="444"/>
      <c r="B77" s="455" t="s">
        <v>108</v>
      </c>
      <c r="C77" s="456" t="s">
        <v>97</v>
      </c>
      <c r="D77" s="450"/>
      <c r="E77" s="451"/>
      <c r="F77" s="451"/>
      <c r="G77" s="451"/>
      <c r="H77" s="451">
        <v>0.83</v>
      </c>
      <c r="I77" s="451">
        <v>0.83</v>
      </c>
      <c r="J77" s="451">
        <v>0.83</v>
      </c>
      <c r="K77" s="451">
        <v>0.83</v>
      </c>
      <c r="L77" s="451">
        <v>0.83</v>
      </c>
      <c r="M77" s="451">
        <v>0.83</v>
      </c>
      <c r="N77" s="451">
        <v>0.83</v>
      </c>
      <c r="O77" s="451">
        <v>0.83</v>
      </c>
      <c r="P77" s="451">
        <v>0.83</v>
      </c>
      <c r="Q77" s="451">
        <v>0.83</v>
      </c>
      <c r="R77" s="451">
        <v>0.83</v>
      </c>
    </row>
    <row r="78" spans="1:18" x14ac:dyDescent="0.15">
      <c r="A78" s="444"/>
      <c r="B78" s="455" t="s">
        <v>109</v>
      </c>
      <c r="C78" s="456" t="s">
        <v>98</v>
      </c>
      <c r="D78" s="450"/>
      <c r="E78" s="451"/>
      <c r="F78" s="451"/>
      <c r="G78" s="451"/>
      <c r="H78" s="451">
        <v>3.97</v>
      </c>
      <c r="I78" s="451">
        <v>3.97</v>
      </c>
      <c r="J78" s="451">
        <v>3.97</v>
      </c>
      <c r="K78" s="451">
        <v>3.97</v>
      </c>
      <c r="L78" s="451">
        <v>3.97</v>
      </c>
      <c r="M78" s="451">
        <v>3.97</v>
      </c>
      <c r="N78" s="451">
        <v>3.97</v>
      </c>
      <c r="O78" s="451">
        <v>3.97</v>
      </c>
      <c r="P78" s="451">
        <v>3.97</v>
      </c>
      <c r="Q78" s="451">
        <v>3.97</v>
      </c>
      <c r="R78" s="451">
        <v>3.97</v>
      </c>
    </row>
    <row r="79" spans="1:18" x14ac:dyDescent="0.15">
      <c r="A79" s="444"/>
      <c r="B79" s="455" t="s">
        <v>110</v>
      </c>
      <c r="C79" s="456" t="s">
        <v>99</v>
      </c>
      <c r="D79" s="450"/>
      <c r="E79" s="451"/>
      <c r="F79" s="451"/>
      <c r="G79" s="451"/>
      <c r="H79" s="451">
        <v>0.83</v>
      </c>
      <c r="I79" s="451">
        <v>0.83</v>
      </c>
      <c r="J79" s="451">
        <v>0.83</v>
      </c>
      <c r="K79" s="451">
        <v>0.83</v>
      </c>
      <c r="L79" s="451">
        <v>0.83</v>
      </c>
      <c r="M79" s="451">
        <v>0.83</v>
      </c>
      <c r="N79" s="451">
        <v>0.83</v>
      </c>
      <c r="O79" s="451">
        <v>0.83</v>
      </c>
      <c r="P79" s="451">
        <v>0.83</v>
      </c>
      <c r="Q79" s="451">
        <v>0.83</v>
      </c>
      <c r="R79" s="451">
        <v>0.83</v>
      </c>
    </row>
    <row r="80" spans="1:18" x14ac:dyDescent="0.15">
      <c r="A80" s="444"/>
      <c r="B80" s="455" t="s">
        <v>114</v>
      </c>
      <c r="C80" s="456" t="s">
        <v>113</v>
      </c>
      <c r="D80" s="450"/>
      <c r="E80" s="451"/>
      <c r="F80" s="451"/>
      <c r="G80" s="451"/>
      <c r="H80" s="451">
        <v>0.83</v>
      </c>
      <c r="I80" s="451">
        <v>0.83</v>
      </c>
      <c r="J80" s="451">
        <v>0.83</v>
      </c>
      <c r="K80" s="451">
        <v>0.83</v>
      </c>
      <c r="L80" s="451">
        <v>0.83</v>
      </c>
      <c r="M80" s="451">
        <v>0.83</v>
      </c>
      <c r="N80" s="451">
        <v>0.83</v>
      </c>
      <c r="O80" s="451">
        <v>0.83</v>
      </c>
      <c r="P80" s="451">
        <v>0.83</v>
      </c>
      <c r="Q80" s="451">
        <v>0.83</v>
      </c>
      <c r="R80" s="451">
        <v>0.83</v>
      </c>
    </row>
    <row r="81" spans="1:19" x14ac:dyDescent="0.15">
      <c r="A81" s="444"/>
      <c r="B81" s="455" t="s">
        <v>124</v>
      </c>
      <c r="C81" s="456" t="s">
        <v>100</v>
      </c>
      <c r="D81" s="450"/>
      <c r="E81" s="451"/>
      <c r="F81" s="451"/>
      <c r="G81" s="451"/>
      <c r="H81" s="451">
        <v>0.83</v>
      </c>
      <c r="I81" s="451">
        <v>0.83</v>
      </c>
      <c r="J81" s="451">
        <v>0.83</v>
      </c>
      <c r="K81" s="451">
        <v>0.83</v>
      </c>
      <c r="L81" s="451">
        <v>0.83</v>
      </c>
      <c r="M81" s="451">
        <v>0.83</v>
      </c>
      <c r="N81" s="451">
        <v>0.83</v>
      </c>
      <c r="O81" s="451">
        <v>0.83</v>
      </c>
      <c r="P81" s="451">
        <v>0.83</v>
      </c>
      <c r="Q81" s="451">
        <v>0.83</v>
      </c>
      <c r="R81" s="451">
        <v>0.83</v>
      </c>
    </row>
    <row r="82" spans="1:19" x14ac:dyDescent="0.15">
      <c r="A82" s="444"/>
      <c r="B82" s="455" t="s">
        <v>261</v>
      </c>
      <c r="C82" s="456" t="s">
        <v>119</v>
      </c>
      <c r="D82" s="450"/>
      <c r="E82" s="451"/>
      <c r="F82" s="451"/>
      <c r="G82" s="451"/>
      <c r="H82" s="451">
        <v>1.5270570198207285</v>
      </c>
      <c r="I82" s="451">
        <v>1.5270570198207285</v>
      </c>
      <c r="J82" s="451">
        <v>1.5270570198207285</v>
      </c>
      <c r="K82" s="451">
        <v>1.5270570198207285</v>
      </c>
      <c r="L82" s="451">
        <v>1.5270570198207285</v>
      </c>
      <c r="M82" s="451">
        <v>1.5270570198207285</v>
      </c>
      <c r="N82" s="451">
        <v>1.5270570198207285</v>
      </c>
      <c r="O82" s="451">
        <v>1.5270570198207285</v>
      </c>
      <c r="P82" s="451">
        <v>1.5270570198207285</v>
      </c>
      <c r="Q82" s="451">
        <v>1.5270570198207285</v>
      </c>
      <c r="R82" s="451">
        <v>1.5270570198207285</v>
      </c>
    </row>
    <row r="83" spans="1:19" x14ac:dyDescent="0.15">
      <c r="A83" s="444"/>
      <c r="B83" s="455" t="s">
        <v>262</v>
      </c>
      <c r="C83" s="456" t="s">
        <v>115</v>
      </c>
      <c r="D83" s="450"/>
      <c r="E83" s="451"/>
      <c r="F83" s="451"/>
      <c r="G83" s="451"/>
      <c r="H83" s="451"/>
      <c r="I83" s="451"/>
      <c r="J83" s="451"/>
      <c r="K83" s="451"/>
      <c r="L83" s="451"/>
      <c r="M83" s="451"/>
      <c r="N83" s="451"/>
      <c r="O83" s="451"/>
      <c r="P83" s="451"/>
      <c r="Q83" s="451"/>
      <c r="R83" s="451"/>
    </row>
    <row r="84" spans="1:19" x14ac:dyDescent="0.15">
      <c r="A84" s="444"/>
      <c r="B84" s="455" t="s">
        <v>353</v>
      </c>
      <c r="C84" s="456" t="s">
        <v>347</v>
      </c>
      <c r="D84" s="450"/>
      <c r="E84" s="451"/>
      <c r="F84" s="451"/>
      <c r="G84" s="451"/>
      <c r="H84" s="451">
        <v>5.7067301833016693</v>
      </c>
      <c r="I84" s="451">
        <v>5.7067301833016693</v>
      </c>
      <c r="J84" s="451">
        <v>5.7067301833016693</v>
      </c>
      <c r="K84" s="451">
        <v>5.7067301833016693</v>
      </c>
      <c r="L84" s="451">
        <v>5.7067301833016693</v>
      </c>
      <c r="M84" s="451">
        <v>5.7067301833016693</v>
      </c>
      <c r="N84" s="451">
        <v>5.7067301833016693</v>
      </c>
      <c r="O84" s="451">
        <v>5.7067301833016693</v>
      </c>
      <c r="P84" s="451">
        <v>5.7067301833016693</v>
      </c>
      <c r="Q84" s="451">
        <v>5.7067301833016693</v>
      </c>
      <c r="R84" s="451">
        <v>5.7067301833016693</v>
      </c>
    </row>
    <row r="85" spans="1:19" x14ac:dyDescent="0.15">
      <c r="A85" s="444"/>
      <c r="B85" s="455" t="s">
        <v>354</v>
      </c>
      <c r="C85" s="456" t="s">
        <v>348</v>
      </c>
      <c r="D85" s="450"/>
      <c r="E85" s="451"/>
      <c r="F85" s="451"/>
      <c r="G85" s="451"/>
      <c r="H85" s="451">
        <v>5.6905838172590304</v>
      </c>
      <c r="I85" s="451">
        <v>5.6905838172590304</v>
      </c>
      <c r="J85" s="451">
        <v>5.6905838172590304</v>
      </c>
      <c r="K85" s="451">
        <v>5.6905838172590304</v>
      </c>
      <c r="L85" s="451">
        <v>5.6905838172590304</v>
      </c>
      <c r="M85" s="451">
        <v>5.6905838172590304</v>
      </c>
      <c r="N85" s="451">
        <v>5.6905838172590304</v>
      </c>
      <c r="O85" s="451">
        <v>5.6905838172590304</v>
      </c>
      <c r="P85" s="451">
        <v>5.6905838172590304</v>
      </c>
      <c r="Q85" s="451">
        <v>5.6905838172590304</v>
      </c>
      <c r="R85" s="451">
        <v>5.6905838172590304</v>
      </c>
    </row>
    <row r="86" spans="1:19" x14ac:dyDescent="0.15">
      <c r="A86" s="444"/>
      <c r="B86" s="455" t="s">
        <v>355</v>
      </c>
      <c r="C86" s="456" t="s">
        <v>349</v>
      </c>
      <c r="D86" s="450"/>
      <c r="E86" s="451"/>
      <c r="F86" s="451"/>
      <c r="G86" s="451"/>
      <c r="H86" s="451">
        <v>3.97</v>
      </c>
      <c r="I86" s="451">
        <v>3.97</v>
      </c>
      <c r="J86" s="451">
        <v>3.97</v>
      </c>
      <c r="K86" s="451">
        <v>3.97</v>
      </c>
      <c r="L86" s="451">
        <v>3.97</v>
      </c>
      <c r="M86" s="451">
        <v>3.97</v>
      </c>
      <c r="N86" s="451">
        <v>3.97</v>
      </c>
      <c r="O86" s="451">
        <v>3.97</v>
      </c>
      <c r="P86" s="451">
        <v>3.97</v>
      </c>
      <c r="Q86" s="451">
        <v>3.97</v>
      </c>
      <c r="R86" s="451">
        <v>3.97</v>
      </c>
    </row>
    <row r="87" spans="1:19" x14ac:dyDescent="0.15">
      <c r="A87" s="444"/>
      <c r="B87" s="455" t="s">
        <v>356</v>
      </c>
      <c r="C87" s="456" t="s">
        <v>350</v>
      </c>
      <c r="D87" s="450"/>
      <c r="E87" s="451"/>
      <c r="F87" s="451"/>
      <c r="G87" s="451"/>
      <c r="H87" s="451">
        <v>3.97</v>
      </c>
      <c r="I87" s="451">
        <v>3.97</v>
      </c>
      <c r="J87" s="451">
        <v>3.97</v>
      </c>
      <c r="K87" s="451">
        <v>3.97</v>
      </c>
      <c r="L87" s="451">
        <v>3.97</v>
      </c>
      <c r="M87" s="451">
        <v>3.97</v>
      </c>
      <c r="N87" s="451">
        <v>3.97</v>
      </c>
      <c r="O87" s="451">
        <v>3.97</v>
      </c>
      <c r="P87" s="451">
        <v>3.97</v>
      </c>
      <c r="Q87" s="451">
        <v>3.97</v>
      </c>
      <c r="R87" s="451">
        <v>3.97</v>
      </c>
    </row>
    <row r="88" spans="1:19" x14ac:dyDescent="0.15">
      <c r="A88" s="444"/>
      <c r="B88" s="455" t="s">
        <v>357</v>
      </c>
      <c r="C88" s="456" t="s">
        <v>351</v>
      </c>
      <c r="D88" s="450"/>
      <c r="E88" s="451"/>
      <c r="F88" s="451"/>
      <c r="G88" s="451"/>
      <c r="H88" s="451">
        <v>0.83</v>
      </c>
      <c r="I88" s="451">
        <v>0.83</v>
      </c>
      <c r="J88" s="451">
        <v>0.83</v>
      </c>
      <c r="K88" s="451">
        <v>0.83</v>
      </c>
      <c r="L88" s="451">
        <v>0.83</v>
      </c>
      <c r="M88" s="451">
        <v>0.83</v>
      </c>
      <c r="N88" s="451">
        <v>0.83</v>
      </c>
      <c r="O88" s="451">
        <v>0.83</v>
      </c>
      <c r="P88" s="451">
        <v>0.83</v>
      </c>
      <c r="Q88" s="451">
        <v>0.83</v>
      </c>
      <c r="R88" s="451">
        <v>0.83</v>
      </c>
    </row>
    <row r="89" spans="1:19" x14ac:dyDescent="0.15">
      <c r="A89" s="444"/>
      <c r="B89" s="455" t="s">
        <v>358</v>
      </c>
      <c r="C89" s="456" t="s">
        <v>352</v>
      </c>
      <c r="D89" s="450"/>
      <c r="E89" s="451"/>
      <c r="F89" s="451"/>
      <c r="G89" s="451"/>
      <c r="H89" s="451">
        <v>0.83</v>
      </c>
      <c r="I89" s="451">
        <v>0.83</v>
      </c>
      <c r="J89" s="451">
        <v>0.83</v>
      </c>
      <c r="K89" s="451">
        <v>0.83</v>
      </c>
      <c r="L89" s="451">
        <v>0.83</v>
      </c>
      <c r="M89" s="451">
        <v>0.83</v>
      </c>
      <c r="N89" s="451">
        <v>0.83</v>
      </c>
      <c r="O89" s="451">
        <v>0.83</v>
      </c>
      <c r="P89" s="451">
        <v>0.83</v>
      </c>
      <c r="Q89" s="451">
        <v>0.83</v>
      </c>
      <c r="R89" s="451">
        <v>0.83</v>
      </c>
    </row>
    <row r="90" spans="1:19" x14ac:dyDescent="0.15">
      <c r="B90" s="777" t="s">
        <v>393</v>
      </c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</row>
  </sheetData>
  <mergeCells count="1">
    <mergeCell ref="B90:S90"/>
  </mergeCells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>
    <tabColor rgb="FFFFFF00"/>
  </sheetPr>
  <dimension ref="A1:S90"/>
  <sheetViews>
    <sheetView zoomScale="90" zoomScaleNormal="90" zoomScalePageLayoutView="90" workbookViewId="0">
      <pane xSplit="3" ySplit="3" topLeftCell="D51" activePane="bottomRight" state="frozen"/>
      <selection activeCell="Y6" sqref="Y6"/>
      <selection pane="topRight" activeCell="Y6" sqref="Y6"/>
      <selection pane="bottomLeft" activeCell="Y6" sqref="Y6"/>
      <selection pane="bottomRight" activeCell="T1" sqref="T1:AH1048576"/>
    </sheetView>
  </sheetViews>
  <sheetFormatPr baseColWidth="10" defaultColWidth="8.83203125" defaultRowHeight="13" x14ac:dyDescent="0.15"/>
  <cols>
    <col min="1" max="1" width="2.83203125" style="252" customWidth="1"/>
    <col min="2" max="2" width="15" style="252" customWidth="1"/>
    <col min="3" max="3" width="52.5" style="252" customWidth="1"/>
    <col min="4" max="4" width="11.83203125" style="252" customWidth="1"/>
    <col min="5" max="18" width="12.5" style="434" customWidth="1"/>
    <col min="19" max="19" width="11.5" style="252" customWidth="1"/>
    <col min="20" max="241" width="8.83203125" style="252"/>
    <col min="242" max="242" width="2.83203125" style="252" customWidth="1"/>
    <col min="243" max="243" width="8.83203125" style="252"/>
    <col min="244" max="244" width="52.5" style="252" customWidth="1"/>
    <col min="245" max="245" width="11.83203125" style="252" customWidth="1"/>
    <col min="246" max="259" width="12.5" style="252" customWidth="1"/>
    <col min="260" max="260" width="11.5" style="252" customWidth="1"/>
    <col min="261" max="497" width="8.83203125" style="252"/>
    <col min="498" max="498" width="2.83203125" style="252" customWidth="1"/>
    <col min="499" max="499" width="8.83203125" style="252"/>
    <col min="500" max="500" width="52.5" style="252" customWidth="1"/>
    <col min="501" max="501" width="11.83203125" style="252" customWidth="1"/>
    <col min="502" max="515" width="12.5" style="252" customWidth="1"/>
    <col min="516" max="516" width="11.5" style="252" customWidth="1"/>
    <col min="517" max="753" width="8.83203125" style="252"/>
    <col min="754" max="754" width="2.83203125" style="252" customWidth="1"/>
    <col min="755" max="755" width="8.83203125" style="252"/>
    <col min="756" max="756" width="52.5" style="252" customWidth="1"/>
    <col min="757" max="757" width="11.83203125" style="252" customWidth="1"/>
    <col min="758" max="771" width="12.5" style="252" customWidth="1"/>
    <col min="772" max="772" width="11.5" style="252" customWidth="1"/>
    <col min="773" max="1009" width="8.83203125" style="252"/>
    <col min="1010" max="1010" width="2.83203125" style="252" customWidth="1"/>
    <col min="1011" max="1011" width="8.83203125" style="252"/>
    <col min="1012" max="1012" width="52.5" style="252" customWidth="1"/>
    <col min="1013" max="1013" width="11.83203125" style="252" customWidth="1"/>
    <col min="1014" max="1027" width="12.5" style="252" customWidth="1"/>
    <col min="1028" max="1028" width="11.5" style="252" customWidth="1"/>
    <col min="1029" max="1265" width="8.83203125" style="252"/>
    <col min="1266" max="1266" width="2.83203125" style="252" customWidth="1"/>
    <col min="1267" max="1267" width="8.83203125" style="252"/>
    <col min="1268" max="1268" width="52.5" style="252" customWidth="1"/>
    <col min="1269" max="1269" width="11.83203125" style="252" customWidth="1"/>
    <col min="1270" max="1283" width="12.5" style="252" customWidth="1"/>
    <col min="1284" max="1284" width="11.5" style="252" customWidth="1"/>
    <col min="1285" max="1521" width="8.83203125" style="252"/>
    <col min="1522" max="1522" width="2.83203125" style="252" customWidth="1"/>
    <col min="1523" max="1523" width="8.83203125" style="252"/>
    <col min="1524" max="1524" width="52.5" style="252" customWidth="1"/>
    <col min="1525" max="1525" width="11.83203125" style="252" customWidth="1"/>
    <col min="1526" max="1539" width="12.5" style="252" customWidth="1"/>
    <col min="1540" max="1540" width="11.5" style="252" customWidth="1"/>
    <col min="1541" max="1777" width="8.83203125" style="252"/>
    <col min="1778" max="1778" width="2.83203125" style="252" customWidth="1"/>
    <col min="1779" max="1779" width="8.83203125" style="252"/>
    <col min="1780" max="1780" width="52.5" style="252" customWidth="1"/>
    <col min="1781" max="1781" width="11.83203125" style="252" customWidth="1"/>
    <col min="1782" max="1795" width="12.5" style="252" customWidth="1"/>
    <col min="1796" max="1796" width="11.5" style="252" customWidth="1"/>
    <col min="1797" max="2033" width="8.83203125" style="252"/>
    <col min="2034" max="2034" width="2.83203125" style="252" customWidth="1"/>
    <col min="2035" max="2035" width="8.83203125" style="252"/>
    <col min="2036" max="2036" width="52.5" style="252" customWidth="1"/>
    <col min="2037" max="2037" width="11.83203125" style="252" customWidth="1"/>
    <col min="2038" max="2051" width="12.5" style="252" customWidth="1"/>
    <col min="2052" max="2052" width="11.5" style="252" customWidth="1"/>
    <col min="2053" max="2289" width="8.83203125" style="252"/>
    <col min="2290" max="2290" width="2.83203125" style="252" customWidth="1"/>
    <col min="2291" max="2291" width="8.83203125" style="252"/>
    <col min="2292" max="2292" width="52.5" style="252" customWidth="1"/>
    <col min="2293" max="2293" width="11.83203125" style="252" customWidth="1"/>
    <col min="2294" max="2307" width="12.5" style="252" customWidth="1"/>
    <col min="2308" max="2308" width="11.5" style="252" customWidth="1"/>
    <col min="2309" max="2545" width="8.83203125" style="252"/>
    <col min="2546" max="2546" width="2.83203125" style="252" customWidth="1"/>
    <col min="2547" max="2547" width="8.83203125" style="252"/>
    <col min="2548" max="2548" width="52.5" style="252" customWidth="1"/>
    <col min="2549" max="2549" width="11.83203125" style="252" customWidth="1"/>
    <col min="2550" max="2563" width="12.5" style="252" customWidth="1"/>
    <col min="2564" max="2564" width="11.5" style="252" customWidth="1"/>
    <col min="2565" max="2801" width="8.83203125" style="252"/>
    <col min="2802" max="2802" width="2.83203125" style="252" customWidth="1"/>
    <col min="2803" max="2803" width="8.83203125" style="252"/>
    <col min="2804" max="2804" width="52.5" style="252" customWidth="1"/>
    <col min="2805" max="2805" width="11.83203125" style="252" customWidth="1"/>
    <col min="2806" max="2819" width="12.5" style="252" customWidth="1"/>
    <col min="2820" max="2820" width="11.5" style="252" customWidth="1"/>
    <col min="2821" max="3057" width="8.83203125" style="252"/>
    <col min="3058" max="3058" width="2.83203125" style="252" customWidth="1"/>
    <col min="3059" max="3059" width="8.83203125" style="252"/>
    <col min="3060" max="3060" width="52.5" style="252" customWidth="1"/>
    <col min="3061" max="3061" width="11.83203125" style="252" customWidth="1"/>
    <col min="3062" max="3075" width="12.5" style="252" customWidth="1"/>
    <col min="3076" max="3076" width="11.5" style="252" customWidth="1"/>
    <col min="3077" max="3313" width="8.83203125" style="252"/>
    <col min="3314" max="3314" width="2.83203125" style="252" customWidth="1"/>
    <col min="3315" max="3315" width="8.83203125" style="252"/>
    <col min="3316" max="3316" width="52.5" style="252" customWidth="1"/>
    <col min="3317" max="3317" width="11.83203125" style="252" customWidth="1"/>
    <col min="3318" max="3331" width="12.5" style="252" customWidth="1"/>
    <col min="3332" max="3332" width="11.5" style="252" customWidth="1"/>
    <col min="3333" max="3569" width="8.83203125" style="252"/>
    <col min="3570" max="3570" width="2.83203125" style="252" customWidth="1"/>
    <col min="3571" max="3571" width="8.83203125" style="252"/>
    <col min="3572" max="3572" width="52.5" style="252" customWidth="1"/>
    <col min="3573" max="3573" width="11.83203125" style="252" customWidth="1"/>
    <col min="3574" max="3587" width="12.5" style="252" customWidth="1"/>
    <col min="3588" max="3588" width="11.5" style="252" customWidth="1"/>
    <col min="3589" max="3825" width="8.83203125" style="252"/>
    <col min="3826" max="3826" width="2.83203125" style="252" customWidth="1"/>
    <col min="3827" max="3827" width="8.83203125" style="252"/>
    <col min="3828" max="3828" width="52.5" style="252" customWidth="1"/>
    <col min="3829" max="3829" width="11.83203125" style="252" customWidth="1"/>
    <col min="3830" max="3843" width="12.5" style="252" customWidth="1"/>
    <col min="3844" max="3844" width="11.5" style="252" customWidth="1"/>
    <col min="3845" max="4081" width="8.83203125" style="252"/>
    <col min="4082" max="4082" width="2.83203125" style="252" customWidth="1"/>
    <col min="4083" max="4083" width="8.83203125" style="252"/>
    <col min="4084" max="4084" width="52.5" style="252" customWidth="1"/>
    <col min="4085" max="4085" width="11.83203125" style="252" customWidth="1"/>
    <col min="4086" max="4099" width="12.5" style="252" customWidth="1"/>
    <col min="4100" max="4100" width="11.5" style="252" customWidth="1"/>
    <col min="4101" max="4337" width="8.83203125" style="252"/>
    <col min="4338" max="4338" width="2.83203125" style="252" customWidth="1"/>
    <col min="4339" max="4339" width="8.83203125" style="252"/>
    <col min="4340" max="4340" width="52.5" style="252" customWidth="1"/>
    <col min="4341" max="4341" width="11.83203125" style="252" customWidth="1"/>
    <col min="4342" max="4355" width="12.5" style="252" customWidth="1"/>
    <col min="4356" max="4356" width="11.5" style="252" customWidth="1"/>
    <col min="4357" max="4593" width="8.83203125" style="252"/>
    <col min="4594" max="4594" width="2.83203125" style="252" customWidth="1"/>
    <col min="4595" max="4595" width="8.83203125" style="252"/>
    <col min="4596" max="4596" width="52.5" style="252" customWidth="1"/>
    <col min="4597" max="4597" width="11.83203125" style="252" customWidth="1"/>
    <col min="4598" max="4611" width="12.5" style="252" customWidth="1"/>
    <col min="4612" max="4612" width="11.5" style="252" customWidth="1"/>
    <col min="4613" max="4849" width="8.83203125" style="252"/>
    <col min="4850" max="4850" width="2.83203125" style="252" customWidth="1"/>
    <col min="4851" max="4851" width="8.83203125" style="252"/>
    <col min="4852" max="4852" width="52.5" style="252" customWidth="1"/>
    <col min="4853" max="4853" width="11.83203125" style="252" customWidth="1"/>
    <col min="4854" max="4867" width="12.5" style="252" customWidth="1"/>
    <col min="4868" max="4868" width="11.5" style="252" customWidth="1"/>
    <col min="4869" max="5105" width="8.83203125" style="252"/>
    <col min="5106" max="5106" width="2.83203125" style="252" customWidth="1"/>
    <col min="5107" max="5107" width="8.83203125" style="252"/>
    <col min="5108" max="5108" width="52.5" style="252" customWidth="1"/>
    <col min="5109" max="5109" width="11.83203125" style="252" customWidth="1"/>
    <col min="5110" max="5123" width="12.5" style="252" customWidth="1"/>
    <col min="5124" max="5124" width="11.5" style="252" customWidth="1"/>
    <col min="5125" max="5361" width="8.83203125" style="252"/>
    <col min="5362" max="5362" width="2.83203125" style="252" customWidth="1"/>
    <col min="5363" max="5363" width="8.83203125" style="252"/>
    <col min="5364" max="5364" width="52.5" style="252" customWidth="1"/>
    <col min="5365" max="5365" width="11.83203125" style="252" customWidth="1"/>
    <col min="5366" max="5379" width="12.5" style="252" customWidth="1"/>
    <col min="5380" max="5380" width="11.5" style="252" customWidth="1"/>
    <col min="5381" max="5617" width="8.83203125" style="252"/>
    <col min="5618" max="5618" width="2.83203125" style="252" customWidth="1"/>
    <col min="5619" max="5619" width="8.83203125" style="252"/>
    <col min="5620" max="5620" width="52.5" style="252" customWidth="1"/>
    <col min="5621" max="5621" width="11.83203125" style="252" customWidth="1"/>
    <col min="5622" max="5635" width="12.5" style="252" customWidth="1"/>
    <col min="5636" max="5636" width="11.5" style="252" customWidth="1"/>
    <col min="5637" max="5873" width="8.83203125" style="252"/>
    <col min="5874" max="5874" width="2.83203125" style="252" customWidth="1"/>
    <col min="5875" max="5875" width="8.83203125" style="252"/>
    <col min="5876" max="5876" width="52.5" style="252" customWidth="1"/>
    <col min="5877" max="5877" width="11.83203125" style="252" customWidth="1"/>
    <col min="5878" max="5891" width="12.5" style="252" customWidth="1"/>
    <col min="5892" max="5892" width="11.5" style="252" customWidth="1"/>
    <col min="5893" max="6129" width="8.83203125" style="252"/>
    <col min="6130" max="6130" width="2.83203125" style="252" customWidth="1"/>
    <col min="6131" max="6131" width="8.83203125" style="252"/>
    <col min="6132" max="6132" width="52.5" style="252" customWidth="1"/>
    <col min="6133" max="6133" width="11.83203125" style="252" customWidth="1"/>
    <col min="6134" max="6147" width="12.5" style="252" customWidth="1"/>
    <col min="6148" max="6148" width="11.5" style="252" customWidth="1"/>
    <col min="6149" max="6385" width="8.83203125" style="252"/>
    <col min="6386" max="6386" width="2.83203125" style="252" customWidth="1"/>
    <col min="6387" max="6387" width="8.83203125" style="252"/>
    <col min="6388" max="6388" width="52.5" style="252" customWidth="1"/>
    <col min="6389" max="6389" width="11.83203125" style="252" customWidth="1"/>
    <col min="6390" max="6403" width="12.5" style="252" customWidth="1"/>
    <col min="6404" max="6404" width="11.5" style="252" customWidth="1"/>
    <col min="6405" max="6641" width="8.83203125" style="252"/>
    <col min="6642" max="6642" width="2.83203125" style="252" customWidth="1"/>
    <col min="6643" max="6643" width="8.83203125" style="252"/>
    <col min="6644" max="6644" width="52.5" style="252" customWidth="1"/>
    <col min="6645" max="6645" width="11.83203125" style="252" customWidth="1"/>
    <col min="6646" max="6659" width="12.5" style="252" customWidth="1"/>
    <col min="6660" max="6660" width="11.5" style="252" customWidth="1"/>
    <col min="6661" max="6897" width="8.83203125" style="252"/>
    <col min="6898" max="6898" width="2.83203125" style="252" customWidth="1"/>
    <col min="6899" max="6899" width="8.83203125" style="252"/>
    <col min="6900" max="6900" width="52.5" style="252" customWidth="1"/>
    <col min="6901" max="6901" width="11.83203125" style="252" customWidth="1"/>
    <col min="6902" max="6915" width="12.5" style="252" customWidth="1"/>
    <col min="6916" max="6916" width="11.5" style="252" customWidth="1"/>
    <col min="6917" max="7153" width="8.83203125" style="252"/>
    <col min="7154" max="7154" width="2.83203125" style="252" customWidth="1"/>
    <col min="7155" max="7155" width="8.83203125" style="252"/>
    <col min="7156" max="7156" width="52.5" style="252" customWidth="1"/>
    <col min="7157" max="7157" width="11.83203125" style="252" customWidth="1"/>
    <col min="7158" max="7171" width="12.5" style="252" customWidth="1"/>
    <col min="7172" max="7172" width="11.5" style="252" customWidth="1"/>
    <col min="7173" max="7409" width="8.83203125" style="252"/>
    <col min="7410" max="7410" width="2.83203125" style="252" customWidth="1"/>
    <col min="7411" max="7411" width="8.83203125" style="252"/>
    <col min="7412" max="7412" width="52.5" style="252" customWidth="1"/>
    <col min="7413" max="7413" width="11.83203125" style="252" customWidth="1"/>
    <col min="7414" max="7427" width="12.5" style="252" customWidth="1"/>
    <col min="7428" max="7428" width="11.5" style="252" customWidth="1"/>
    <col min="7429" max="7665" width="8.83203125" style="252"/>
    <col min="7666" max="7666" width="2.83203125" style="252" customWidth="1"/>
    <col min="7667" max="7667" width="8.83203125" style="252"/>
    <col min="7668" max="7668" width="52.5" style="252" customWidth="1"/>
    <col min="7669" max="7669" width="11.83203125" style="252" customWidth="1"/>
    <col min="7670" max="7683" width="12.5" style="252" customWidth="1"/>
    <col min="7684" max="7684" width="11.5" style="252" customWidth="1"/>
    <col min="7685" max="7921" width="8.83203125" style="252"/>
    <col min="7922" max="7922" width="2.83203125" style="252" customWidth="1"/>
    <col min="7923" max="7923" width="8.83203125" style="252"/>
    <col min="7924" max="7924" width="52.5" style="252" customWidth="1"/>
    <col min="7925" max="7925" width="11.83203125" style="252" customWidth="1"/>
    <col min="7926" max="7939" width="12.5" style="252" customWidth="1"/>
    <col min="7940" max="7940" width="11.5" style="252" customWidth="1"/>
    <col min="7941" max="8177" width="8.83203125" style="252"/>
    <col min="8178" max="8178" width="2.83203125" style="252" customWidth="1"/>
    <col min="8179" max="8179" width="8.83203125" style="252"/>
    <col min="8180" max="8180" width="52.5" style="252" customWidth="1"/>
    <col min="8181" max="8181" width="11.83203125" style="252" customWidth="1"/>
    <col min="8182" max="8195" width="12.5" style="252" customWidth="1"/>
    <col min="8196" max="8196" width="11.5" style="252" customWidth="1"/>
    <col min="8197" max="8433" width="8.83203125" style="252"/>
    <col min="8434" max="8434" width="2.83203125" style="252" customWidth="1"/>
    <col min="8435" max="8435" width="8.83203125" style="252"/>
    <col min="8436" max="8436" width="52.5" style="252" customWidth="1"/>
    <col min="8437" max="8437" width="11.83203125" style="252" customWidth="1"/>
    <col min="8438" max="8451" width="12.5" style="252" customWidth="1"/>
    <col min="8452" max="8452" width="11.5" style="252" customWidth="1"/>
    <col min="8453" max="8689" width="8.83203125" style="252"/>
    <col min="8690" max="8690" width="2.83203125" style="252" customWidth="1"/>
    <col min="8691" max="8691" width="8.83203125" style="252"/>
    <col min="8692" max="8692" width="52.5" style="252" customWidth="1"/>
    <col min="8693" max="8693" width="11.83203125" style="252" customWidth="1"/>
    <col min="8694" max="8707" width="12.5" style="252" customWidth="1"/>
    <col min="8708" max="8708" width="11.5" style="252" customWidth="1"/>
    <col min="8709" max="8945" width="8.83203125" style="252"/>
    <col min="8946" max="8946" width="2.83203125" style="252" customWidth="1"/>
    <col min="8947" max="8947" width="8.83203125" style="252"/>
    <col min="8948" max="8948" width="52.5" style="252" customWidth="1"/>
    <col min="8949" max="8949" width="11.83203125" style="252" customWidth="1"/>
    <col min="8950" max="8963" width="12.5" style="252" customWidth="1"/>
    <col min="8964" max="8964" width="11.5" style="252" customWidth="1"/>
    <col min="8965" max="9201" width="8.83203125" style="252"/>
    <col min="9202" max="9202" width="2.83203125" style="252" customWidth="1"/>
    <col min="9203" max="9203" width="8.83203125" style="252"/>
    <col min="9204" max="9204" width="52.5" style="252" customWidth="1"/>
    <col min="9205" max="9205" width="11.83203125" style="252" customWidth="1"/>
    <col min="9206" max="9219" width="12.5" style="252" customWidth="1"/>
    <col min="9220" max="9220" width="11.5" style="252" customWidth="1"/>
    <col min="9221" max="9457" width="8.83203125" style="252"/>
    <col min="9458" max="9458" width="2.83203125" style="252" customWidth="1"/>
    <col min="9459" max="9459" width="8.83203125" style="252"/>
    <col min="9460" max="9460" width="52.5" style="252" customWidth="1"/>
    <col min="9461" max="9461" width="11.83203125" style="252" customWidth="1"/>
    <col min="9462" max="9475" width="12.5" style="252" customWidth="1"/>
    <col min="9476" max="9476" width="11.5" style="252" customWidth="1"/>
    <col min="9477" max="9713" width="8.83203125" style="252"/>
    <col min="9714" max="9714" width="2.83203125" style="252" customWidth="1"/>
    <col min="9715" max="9715" width="8.83203125" style="252"/>
    <col min="9716" max="9716" width="52.5" style="252" customWidth="1"/>
    <col min="9717" max="9717" width="11.83203125" style="252" customWidth="1"/>
    <col min="9718" max="9731" width="12.5" style="252" customWidth="1"/>
    <col min="9732" max="9732" width="11.5" style="252" customWidth="1"/>
    <col min="9733" max="9969" width="8.83203125" style="252"/>
    <col min="9970" max="9970" width="2.83203125" style="252" customWidth="1"/>
    <col min="9971" max="9971" width="8.83203125" style="252"/>
    <col min="9972" max="9972" width="52.5" style="252" customWidth="1"/>
    <col min="9973" max="9973" width="11.83203125" style="252" customWidth="1"/>
    <col min="9974" max="9987" width="12.5" style="252" customWidth="1"/>
    <col min="9988" max="9988" width="11.5" style="252" customWidth="1"/>
    <col min="9989" max="10225" width="8.83203125" style="252"/>
    <col min="10226" max="10226" width="2.83203125" style="252" customWidth="1"/>
    <col min="10227" max="10227" width="8.83203125" style="252"/>
    <col min="10228" max="10228" width="52.5" style="252" customWidth="1"/>
    <col min="10229" max="10229" width="11.83203125" style="252" customWidth="1"/>
    <col min="10230" max="10243" width="12.5" style="252" customWidth="1"/>
    <col min="10244" max="10244" width="11.5" style="252" customWidth="1"/>
    <col min="10245" max="10481" width="8.83203125" style="252"/>
    <col min="10482" max="10482" width="2.83203125" style="252" customWidth="1"/>
    <col min="10483" max="10483" width="8.83203125" style="252"/>
    <col min="10484" max="10484" width="52.5" style="252" customWidth="1"/>
    <col min="10485" max="10485" width="11.83203125" style="252" customWidth="1"/>
    <col min="10486" max="10499" width="12.5" style="252" customWidth="1"/>
    <col min="10500" max="10500" width="11.5" style="252" customWidth="1"/>
    <col min="10501" max="10737" width="8.83203125" style="252"/>
    <col min="10738" max="10738" width="2.83203125" style="252" customWidth="1"/>
    <col min="10739" max="10739" width="8.83203125" style="252"/>
    <col min="10740" max="10740" width="52.5" style="252" customWidth="1"/>
    <col min="10741" max="10741" width="11.83203125" style="252" customWidth="1"/>
    <col min="10742" max="10755" width="12.5" style="252" customWidth="1"/>
    <col min="10756" max="10756" width="11.5" style="252" customWidth="1"/>
    <col min="10757" max="10993" width="8.83203125" style="252"/>
    <col min="10994" max="10994" width="2.83203125" style="252" customWidth="1"/>
    <col min="10995" max="10995" width="8.83203125" style="252"/>
    <col min="10996" max="10996" width="52.5" style="252" customWidth="1"/>
    <col min="10997" max="10997" width="11.83203125" style="252" customWidth="1"/>
    <col min="10998" max="11011" width="12.5" style="252" customWidth="1"/>
    <col min="11012" max="11012" width="11.5" style="252" customWidth="1"/>
    <col min="11013" max="11249" width="8.83203125" style="252"/>
    <col min="11250" max="11250" width="2.83203125" style="252" customWidth="1"/>
    <col min="11251" max="11251" width="8.83203125" style="252"/>
    <col min="11252" max="11252" width="52.5" style="252" customWidth="1"/>
    <col min="11253" max="11253" width="11.83203125" style="252" customWidth="1"/>
    <col min="11254" max="11267" width="12.5" style="252" customWidth="1"/>
    <col min="11268" max="11268" width="11.5" style="252" customWidth="1"/>
    <col min="11269" max="11505" width="8.83203125" style="252"/>
    <col min="11506" max="11506" width="2.83203125" style="252" customWidth="1"/>
    <col min="11507" max="11507" width="8.83203125" style="252"/>
    <col min="11508" max="11508" width="52.5" style="252" customWidth="1"/>
    <col min="11509" max="11509" width="11.83203125" style="252" customWidth="1"/>
    <col min="11510" max="11523" width="12.5" style="252" customWidth="1"/>
    <col min="11524" max="11524" width="11.5" style="252" customWidth="1"/>
    <col min="11525" max="11761" width="8.83203125" style="252"/>
    <col min="11762" max="11762" width="2.83203125" style="252" customWidth="1"/>
    <col min="11763" max="11763" width="8.83203125" style="252"/>
    <col min="11764" max="11764" width="52.5" style="252" customWidth="1"/>
    <col min="11765" max="11765" width="11.83203125" style="252" customWidth="1"/>
    <col min="11766" max="11779" width="12.5" style="252" customWidth="1"/>
    <col min="11780" max="11780" width="11.5" style="252" customWidth="1"/>
    <col min="11781" max="12017" width="8.83203125" style="252"/>
    <col min="12018" max="12018" width="2.83203125" style="252" customWidth="1"/>
    <col min="12019" max="12019" width="8.83203125" style="252"/>
    <col min="12020" max="12020" width="52.5" style="252" customWidth="1"/>
    <col min="12021" max="12021" width="11.83203125" style="252" customWidth="1"/>
    <col min="12022" max="12035" width="12.5" style="252" customWidth="1"/>
    <col min="12036" max="12036" width="11.5" style="252" customWidth="1"/>
    <col min="12037" max="12273" width="8.83203125" style="252"/>
    <col min="12274" max="12274" width="2.83203125" style="252" customWidth="1"/>
    <col min="12275" max="12275" width="8.83203125" style="252"/>
    <col min="12276" max="12276" width="52.5" style="252" customWidth="1"/>
    <col min="12277" max="12277" width="11.83203125" style="252" customWidth="1"/>
    <col min="12278" max="12291" width="12.5" style="252" customWidth="1"/>
    <col min="12292" max="12292" width="11.5" style="252" customWidth="1"/>
    <col min="12293" max="12529" width="8.83203125" style="252"/>
    <col min="12530" max="12530" width="2.83203125" style="252" customWidth="1"/>
    <col min="12531" max="12531" width="8.83203125" style="252"/>
    <col min="12532" max="12532" width="52.5" style="252" customWidth="1"/>
    <col min="12533" max="12533" width="11.83203125" style="252" customWidth="1"/>
    <col min="12534" max="12547" width="12.5" style="252" customWidth="1"/>
    <col min="12548" max="12548" width="11.5" style="252" customWidth="1"/>
    <col min="12549" max="12785" width="8.83203125" style="252"/>
    <col min="12786" max="12786" width="2.83203125" style="252" customWidth="1"/>
    <col min="12787" max="12787" width="8.83203125" style="252"/>
    <col min="12788" max="12788" width="52.5" style="252" customWidth="1"/>
    <col min="12789" max="12789" width="11.83203125" style="252" customWidth="1"/>
    <col min="12790" max="12803" width="12.5" style="252" customWidth="1"/>
    <col min="12804" max="12804" width="11.5" style="252" customWidth="1"/>
    <col min="12805" max="13041" width="8.83203125" style="252"/>
    <col min="13042" max="13042" width="2.83203125" style="252" customWidth="1"/>
    <col min="13043" max="13043" width="8.83203125" style="252"/>
    <col min="13044" max="13044" width="52.5" style="252" customWidth="1"/>
    <col min="13045" max="13045" width="11.83203125" style="252" customWidth="1"/>
    <col min="13046" max="13059" width="12.5" style="252" customWidth="1"/>
    <col min="13060" max="13060" width="11.5" style="252" customWidth="1"/>
    <col min="13061" max="13297" width="8.83203125" style="252"/>
    <col min="13298" max="13298" width="2.83203125" style="252" customWidth="1"/>
    <col min="13299" max="13299" width="8.83203125" style="252"/>
    <col min="13300" max="13300" width="52.5" style="252" customWidth="1"/>
    <col min="13301" max="13301" width="11.83203125" style="252" customWidth="1"/>
    <col min="13302" max="13315" width="12.5" style="252" customWidth="1"/>
    <col min="13316" max="13316" width="11.5" style="252" customWidth="1"/>
    <col min="13317" max="13553" width="8.83203125" style="252"/>
    <col min="13554" max="13554" width="2.83203125" style="252" customWidth="1"/>
    <col min="13555" max="13555" width="8.83203125" style="252"/>
    <col min="13556" max="13556" width="52.5" style="252" customWidth="1"/>
    <col min="13557" max="13557" width="11.83203125" style="252" customWidth="1"/>
    <col min="13558" max="13571" width="12.5" style="252" customWidth="1"/>
    <col min="13572" max="13572" width="11.5" style="252" customWidth="1"/>
    <col min="13573" max="13809" width="8.83203125" style="252"/>
    <col min="13810" max="13810" width="2.83203125" style="252" customWidth="1"/>
    <col min="13811" max="13811" width="8.83203125" style="252"/>
    <col min="13812" max="13812" width="52.5" style="252" customWidth="1"/>
    <col min="13813" max="13813" width="11.83203125" style="252" customWidth="1"/>
    <col min="13814" max="13827" width="12.5" style="252" customWidth="1"/>
    <col min="13828" max="13828" width="11.5" style="252" customWidth="1"/>
    <col min="13829" max="14065" width="8.83203125" style="252"/>
    <col min="14066" max="14066" width="2.83203125" style="252" customWidth="1"/>
    <col min="14067" max="14067" width="8.83203125" style="252"/>
    <col min="14068" max="14068" width="52.5" style="252" customWidth="1"/>
    <col min="14069" max="14069" width="11.83203125" style="252" customWidth="1"/>
    <col min="14070" max="14083" width="12.5" style="252" customWidth="1"/>
    <col min="14084" max="14084" width="11.5" style="252" customWidth="1"/>
    <col min="14085" max="14321" width="8.83203125" style="252"/>
    <col min="14322" max="14322" width="2.83203125" style="252" customWidth="1"/>
    <col min="14323" max="14323" width="8.83203125" style="252"/>
    <col min="14324" max="14324" width="52.5" style="252" customWidth="1"/>
    <col min="14325" max="14325" width="11.83203125" style="252" customWidth="1"/>
    <col min="14326" max="14339" width="12.5" style="252" customWidth="1"/>
    <col min="14340" max="14340" width="11.5" style="252" customWidth="1"/>
    <col min="14341" max="14577" width="8.83203125" style="252"/>
    <col min="14578" max="14578" width="2.83203125" style="252" customWidth="1"/>
    <col min="14579" max="14579" width="8.83203125" style="252"/>
    <col min="14580" max="14580" width="52.5" style="252" customWidth="1"/>
    <col min="14581" max="14581" width="11.83203125" style="252" customWidth="1"/>
    <col min="14582" max="14595" width="12.5" style="252" customWidth="1"/>
    <col min="14596" max="14596" width="11.5" style="252" customWidth="1"/>
    <col min="14597" max="14833" width="8.83203125" style="252"/>
    <col min="14834" max="14834" width="2.83203125" style="252" customWidth="1"/>
    <col min="14835" max="14835" width="8.83203125" style="252"/>
    <col min="14836" max="14836" width="52.5" style="252" customWidth="1"/>
    <col min="14837" max="14837" width="11.83203125" style="252" customWidth="1"/>
    <col min="14838" max="14851" width="12.5" style="252" customWidth="1"/>
    <col min="14852" max="14852" width="11.5" style="252" customWidth="1"/>
    <col min="14853" max="15089" width="8.83203125" style="252"/>
    <col min="15090" max="15090" width="2.83203125" style="252" customWidth="1"/>
    <col min="15091" max="15091" width="8.83203125" style="252"/>
    <col min="15092" max="15092" width="52.5" style="252" customWidth="1"/>
    <col min="15093" max="15093" width="11.83203125" style="252" customWidth="1"/>
    <col min="15094" max="15107" width="12.5" style="252" customWidth="1"/>
    <col min="15108" max="15108" width="11.5" style="252" customWidth="1"/>
    <col min="15109" max="15345" width="8.83203125" style="252"/>
    <col min="15346" max="15346" width="2.83203125" style="252" customWidth="1"/>
    <col min="15347" max="15347" width="8.83203125" style="252"/>
    <col min="15348" max="15348" width="52.5" style="252" customWidth="1"/>
    <col min="15349" max="15349" width="11.83203125" style="252" customWidth="1"/>
    <col min="15350" max="15363" width="12.5" style="252" customWidth="1"/>
    <col min="15364" max="15364" width="11.5" style="252" customWidth="1"/>
    <col min="15365" max="15601" width="8.83203125" style="252"/>
    <col min="15602" max="15602" width="2.83203125" style="252" customWidth="1"/>
    <col min="15603" max="15603" width="8.83203125" style="252"/>
    <col min="15604" max="15604" width="52.5" style="252" customWidth="1"/>
    <col min="15605" max="15605" width="11.83203125" style="252" customWidth="1"/>
    <col min="15606" max="15619" width="12.5" style="252" customWidth="1"/>
    <col min="15620" max="15620" width="11.5" style="252" customWidth="1"/>
    <col min="15621" max="15857" width="8.83203125" style="252"/>
    <col min="15858" max="15858" width="2.83203125" style="252" customWidth="1"/>
    <col min="15859" max="15859" width="8.83203125" style="252"/>
    <col min="15860" max="15860" width="52.5" style="252" customWidth="1"/>
    <col min="15861" max="15861" width="11.83203125" style="252" customWidth="1"/>
    <col min="15862" max="15875" width="12.5" style="252" customWidth="1"/>
    <col min="15876" max="15876" width="11.5" style="252" customWidth="1"/>
    <col min="15877" max="16113" width="8.83203125" style="252"/>
    <col min="16114" max="16114" width="2.83203125" style="252" customWidth="1"/>
    <col min="16115" max="16115" width="8.83203125" style="252"/>
    <col min="16116" max="16116" width="52.5" style="252" customWidth="1"/>
    <col min="16117" max="16117" width="11.83203125" style="252" customWidth="1"/>
    <col min="16118" max="16131" width="12.5" style="252" customWidth="1"/>
    <col min="16132" max="16132" width="11.5" style="252" customWidth="1"/>
    <col min="16133" max="16369" width="8.83203125" style="252"/>
    <col min="16370" max="16384" width="9.1640625" style="252" customWidth="1"/>
  </cols>
  <sheetData>
    <row r="1" spans="1:18" ht="19" thickBot="1" x14ac:dyDescent="0.25">
      <c r="B1" s="433" t="s">
        <v>218</v>
      </c>
    </row>
    <row r="2" spans="1:18" ht="16" x14ac:dyDescent="0.2">
      <c r="B2" s="262"/>
      <c r="C2" s="435" t="s">
        <v>171</v>
      </c>
      <c r="D2" s="436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8"/>
    </row>
    <row r="3" spans="1:18" s="439" customFormat="1" ht="14" x14ac:dyDescent="0.15">
      <c r="B3" s="276" t="s">
        <v>170</v>
      </c>
      <c r="C3" s="440" t="s">
        <v>5</v>
      </c>
      <c r="D3" s="441">
        <f>2006</f>
        <v>2006</v>
      </c>
      <c r="E3" s="442">
        <f t="shared" ref="E3:R3" si="0">D3+1</f>
        <v>2007</v>
      </c>
      <c r="F3" s="442">
        <f t="shared" si="0"/>
        <v>2008</v>
      </c>
      <c r="G3" s="442">
        <f t="shared" si="0"/>
        <v>2009</v>
      </c>
      <c r="H3" s="442">
        <f t="shared" si="0"/>
        <v>2010</v>
      </c>
      <c r="I3" s="442">
        <f t="shared" si="0"/>
        <v>2011</v>
      </c>
      <c r="J3" s="442">
        <f t="shared" si="0"/>
        <v>2012</v>
      </c>
      <c r="K3" s="442">
        <f t="shared" si="0"/>
        <v>2013</v>
      </c>
      <c r="L3" s="442">
        <f t="shared" si="0"/>
        <v>2014</v>
      </c>
      <c r="M3" s="442">
        <f t="shared" si="0"/>
        <v>2015</v>
      </c>
      <c r="N3" s="442">
        <f t="shared" si="0"/>
        <v>2016</v>
      </c>
      <c r="O3" s="442">
        <f t="shared" si="0"/>
        <v>2017</v>
      </c>
      <c r="P3" s="442">
        <f t="shared" si="0"/>
        <v>2018</v>
      </c>
      <c r="Q3" s="442">
        <f t="shared" si="0"/>
        <v>2019</v>
      </c>
      <c r="R3" s="443">
        <f t="shared" si="0"/>
        <v>2020</v>
      </c>
    </row>
    <row r="4" spans="1:18" x14ac:dyDescent="0.15">
      <c r="A4" s="444"/>
      <c r="B4" s="299" t="s">
        <v>186</v>
      </c>
      <c r="C4" s="445" t="s">
        <v>35</v>
      </c>
      <c r="D4" s="446">
        <v>0.7</v>
      </c>
      <c r="E4" s="447">
        <v>0.7</v>
      </c>
      <c r="F4" s="447">
        <v>0.7</v>
      </c>
      <c r="G4" s="447">
        <v>0.7</v>
      </c>
      <c r="H4" s="447">
        <v>0.7</v>
      </c>
      <c r="I4" s="447">
        <v>0.7</v>
      </c>
      <c r="J4" s="447">
        <v>0.7</v>
      </c>
      <c r="K4" s="447">
        <v>0.7</v>
      </c>
      <c r="L4" s="447">
        <v>0.7</v>
      </c>
      <c r="M4" s="447">
        <v>0.7</v>
      </c>
      <c r="N4" s="447">
        <v>0.7</v>
      </c>
      <c r="O4" s="447">
        <v>0.7</v>
      </c>
      <c r="P4" s="447">
        <v>0.7</v>
      </c>
      <c r="Q4" s="447">
        <v>0.7</v>
      </c>
      <c r="R4" s="448">
        <v>0.7</v>
      </c>
    </row>
    <row r="5" spans="1:18" x14ac:dyDescent="0.15">
      <c r="A5" s="444"/>
      <c r="B5" s="299" t="s">
        <v>187</v>
      </c>
      <c r="C5" s="445" t="s">
        <v>36</v>
      </c>
      <c r="D5" s="446">
        <v>0</v>
      </c>
      <c r="E5" s="447">
        <v>0.7</v>
      </c>
      <c r="F5" s="447">
        <v>0.7</v>
      </c>
      <c r="G5" s="447">
        <v>0.7</v>
      </c>
      <c r="H5" s="447">
        <v>0.7</v>
      </c>
      <c r="I5" s="447">
        <v>0.7</v>
      </c>
      <c r="J5" s="447">
        <v>0.7</v>
      </c>
      <c r="K5" s="447">
        <v>0.7</v>
      </c>
      <c r="L5" s="447">
        <v>0.7</v>
      </c>
      <c r="M5" s="447">
        <v>0.7</v>
      </c>
      <c r="N5" s="447">
        <v>0.7</v>
      </c>
      <c r="O5" s="447">
        <v>0.7</v>
      </c>
      <c r="P5" s="447">
        <v>0.7</v>
      </c>
      <c r="Q5" s="447">
        <v>0.7</v>
      </c>
      <c r="R5" s="448">
        <v>0.7</v>
      </c>
    </row>
    <row r="6" spans="1:18" x14ac:dyDescent="0.15">
      <c r="A6" s="444"/>
      <c r="B6" s="299" t="s">
        <v>188</v>
      </c>
      <c r="C6" s="445" t="s">
        <v>9</v>
      </c>
      <c r="D6" s="446">
        <v>0</v>
      </c>
      <c r="E6" s="447">
        <v>0</v>
      </c>
      <c r="F6" s="447">
        <v>0.7</v>
      </c>
      <c r="G6" s="447">
        <v>0.7</v>
      </c>
      <c r="H6" s="447">
        <v>0.7</v>
      </c>
      <c r="I6" s="447">
        <v>0.7</v>
      </c>
      <c r="J6" s="447">
        <v>0.7</v>
      </c>
      <c r="K6" s="447">
        <v>0.7</v>
      </c>
      <c r="L6" s="447">
        <v>0.7</v>
      </c>
      <c r="M6" s="447">
        <v>0.7</v>
      </c>
      <c r="N6" s="447">
        <v>0.7</v>
      </c>
      <c r="O6" s="447">
        <v>0.7</v>
      </c>
      <c r="P6" s="447">
        <v>0.7</v>
      </c>
      <c r="Q6" s="447">
        <v>0.7</v>
      </c>
      <c r="R6" s="448">
        <v>0.7</v>
      </c>
    </row>
    <row r="7" spans="1:18" x14ac:dyDescent="0.15">
      <c r="A7" s="444"/>
      <c r="B7" s="299" t="s">
        <v>189</v>
      </c>
      <c r="C7" s="445" t="s">
        <v>10</v>
      </c>
      <c r="D7" s="446"/>
      <c r="E7" s="446"/>
      <c r="F7" s="446"/>
      <c r="G7" s="446"/>
      <c r="H7" s="446">
        <v>0.91</v>
      </c>
      <c r="I7" s="446">
        <v>0.91</v>
      </c>
      <c r="J7" s="446">
        <v>0.91</v>
      </c>
      <c r="K7" s="446">
        <v>0.91</v>
      </c>
      <c r="L7" s="446">
        <v>0.91</v>
      </c>
      <c r="M7" s="446">
        <v>0.91</v>
      </c>
      <c r="N7" s="446">
        <v>0.91</v>
      </c>
      <c r="O7" s="446">
        <v>0.91</v>
      </c>
      <c r="P7" s="446">
        <v>0.91</v>
      </c>
      <c r="Q7" s="446">
        <v>0.91</v>
      </c>
      <c r="R7" s="446">
        <v>0.91</v>
      </c>
    </row>
    <row r="8" spans="1:18" x14ac:dyDescent="0.15">
      <c r="A8" s="444"/>
      <c r="B8" s="299" t="s">
        <v>190</v>
      </c>
      <c r="C8" s="445" t="s">
        <v>11</v>
      </c>
      <c r="D8" s="446">
        <v>0.37</v>
      </c>
      <c r="E8" s="447">
        <v>0.37</v>
      </c>
      <c r="F8" s="447">
        <v>0.37</v>
      </c>
      <c r="G8" s="447">
        <v>0.37</v>
      </c>
      <c r="H8" s="447">
        <v>0.37</v>
      </c>
      <c r="I8" s="447">
        <v>0.37</v>
      </c>
      <c r="J8" s="447">
        <v>0.37</v>
      </c>
      <c r="K8" s="447">
        <v>0.37</v>
      </c>
      <c r="L8" s="447">
        <v>0.37</v>
      </c>
      <c r="M8" s="447">
        <v>0.37</v>
      </c>
      <c r="N8" s="447">
        <v>0.37</v>
      </c>
      <c r="O8" s="447">
        <v>0.37</v>
      </c>
      <c r="P8" s="447">
        <v>0.37</v>
      </c>
      <c r="Q8" s="447">
        <v>0.37</v>
      </c>
      <c r="R8" s="448">
        <v>0.37</v>
      </c>
    </row>
    <row r="9" spans="1:18" x14ac:dyDescent="0.15">
      <c r="A9" s="444"/>
      <c r="B9" s="299" t="s">
        <v>191</v>
      </c>
      <c r="C9" s="445" t="s">
        <v>12</v>
      </c>
      <c r="D9" s="446">
        <v>0.7</v>
      </c>
      <c r="E9" s="447">
        <v>0.7</v>
      </c>
      <c r="F9" s="447">
        <v>0.7</v>
      </c>
      <c r="G9" s="447">
        <v>0.7</v>
      </c>
      <c r="H9" s="447">
        <v>0.7</v>
      </c>
      <c r="I9" s="447">
        <v>0.7</v>
      </c>
      <c r="J9" s="447">
        <v>0.7</v>
      </c>
      <c r="K9" s="447">
        <v>0.7</v>
      </c>
      <c r="L9" s="447">
        <v>0.7</v>
      </c>
      <c r="M9" s="447">
        <v>0.7</v>
      </c>
      <c r="N9" s="447">
        <v>0.7</v>
      </c>
      <c r="O9" s="447">
        <v>0.7</v>
      </c>
      <c r="P9" s="447">
        <v>0.7</v>
      </c>
      <c r="Q9" s="447">
        <v>0.7</v>
      </c>
      <c r="R9" s="448">
        <v>0.7</v>
      </c>
    </row>
    <row r="10" spans="1:18" x14ac:dyDescent="0.15">
      <c r="A10" s="444"/>
      <c r="B10" s="299" t="s">
        <v>192</v>
      </c>
      <c r="C10" s="445" t="s">
        <v>23</v>
      </c>
      <c r="D10" s="446">
        <v>0</v>
      </c>
      <c r="E10" s="447">
        <v>0</v>
      </c>
      <c r="F10" s="447">
        <v>0</v>
      </c>
      <c r="G10" s="447">
        <v>0</v>
      </c>
      <c r="H10" s="447">
        <v>0.7</v>
      </c>
      <c r="I10" s="447">
        <v>0.7</v>
      </c>
      <c r="J10" s="447">
        <v>0.7</v>
      </c>
      <c r="K10" s="447">
        <v>0.7</v>
      </c>
      <c r="L10" s="447">
        <v>0.7</v>
      </c>
      <c r="M10" s="447">
        <v>0.7</v>
      </c>
      <c r="N10" s="447">
        <v>0.7</v>
      </c>
      <c r="O10" s="447">
        <v>0.7</v>
      </c>
      <c r="P10" s="447">
        <v>0.7</v>
      </c>
      <c r="Q10" s="447">
        <v>0.7</v>
      </c>
      <c r="R10" s="448">
        <v>0.7</v>
      </c>
    </row>
    <row r="11" spans="1:18" x14ac:dyDescent="0.15">
      <c r="A11" s="444"/>
      <c r="B11" s="299" t="s">
        <v>193</v>
      </c>
      <c r="C11" s="445" t="s">
        <v>37</v>
      </c>
      <c r="D11" s="446">
        <v>1</v>
      </c>
      <c r="E11" s="447">
        <v>1</v>
      </c>
      <c r="F11" s="447">
        <v>1</v>
      </c>
      <c r="G11" s="447">
        <v>1</v>
      </c>
      <c r="H11" s="447">
        <v>1</v>
      </c>
      <c r="I11" s="447">
        <v>1</v>
      </c>
      <c r="J11" s="447">
        <v>1</v>
      </c>
      <c r="K11" s="447">
        <v>1</v>
      </c>
      <c r="L11" s="447">
        <v>1</v>
      </c>
      <c r="M11" s="447">
        <v>1</v>
      </c>
      <c r="N11" s="447">
        <v>1</v>
      </c>
      <c r="O11" s="447">
        <v>1</v>
      </c>
      <c r="P11" s="447">
        <v>1</v>
      </c>
      <c r="Q11" s="447">
        <v>1</v>
      </c>
      <c r="R11" s="448">
        <v>1</v>
      </c>
    </row>
    <row r="12" spans="1:18" x14ac:dyDescent="0.15">
      <c r="A12" s="444"/>
      <c r="B12" s="299" t="s">
        <v>194</v>
      </c>
      <c r="C12" s="445" t="s">
        <v>38</v>
      </c>
      <c r="D12" s="446"/>
      <c r="E12" s="447"/>
      <c r="F12" s="447">
        <v>0.86</v>
      </c>
      <c r="G12" s="447">
        <v>0.86</v>
      </c>
      <c r="H12" s="447">
        <v>0.86</v>
      </c>
      <c r="I12" s="447">
        <v>0.86</v>
      </c>
      <c r="J12" s="447">
        <v>0.86</v>
      </c>
      <c r="K12" s="447">
        <v>0.86</v>
      </c>
      <c r="L12" s="447">
        <v>0.86</v>
      </c>
      <c r="M12" s="447">
        <v>0.86</v>
      </c>
      <c r="N12" s="447">
        <v>0.86</v>
      </c>
      <c r="O12" s="447">
        <v>0.86</v>
      </c>
      <c r="P12" s="447">
        <v>0.86</v>
      </c>
      <c r="Q12" s="447">
        <v>0.86</v>
      </c>
      <c r="R12" s="447">
        <v>0.86</v>
      </c>
    </row>
    <row r="13" spans="1:18" x14ac:dyDescent="0.15">
      <c r="A13" s="444"/>
      <c r="B13" s="299" t="s">
        <v>195</v>
      </c>
      <c r="C13" s="445" t="s">
        <v>14</v>
      </c>
      <c r="D13" s="446">
        <v>0.7</v>
      </c>
      <c r="E13" s="447">
        <v>0.7</v>
      </c>
      <c r="F13" s="447">
        <v>0.7</v>
      </c>
      <c r="G13" s="447">
        <v>0.7</v>
      </c>
      <c r="H13" s="447">
        <v>0.7</v>
      </c>
      <c r="I13" s="447">
        <v>0.7</v>
      </c>
      <c r="J13" s="447">
        <v>0.7</v>
      </c>
      <c r="K13" s="447">
        <v>0.7</v>
      </c>
      <c r="L13" s="447">
        <v>0.7</v>
      </c>
      <c r="M13" s="447">
        <v>0.7</v>
      </c>
      <c r="N13" s="447">
        <v>0.7</v>
      </c>
      <c r="O13" s="447">
        <v>0.7</v>
      </c>
      <c r="P13" s="447">
        <v>0.7</v>
      </c>
      <c r="Q13" s="447">
        <v>0.7</v>
      </c>
      <c r="R13" s="448">
        <v>0.7</v>
      </c>
    </row>
    <row r="14" spans="1:18" x14ac:dyDescent="0.15">
      <c r="A14" s="444"/>
      <c r="B14" s="299" t="s">
        <v>196</v>
      </c>
      <c r="C14" s="301" t="s">
        <v>15</v>
      </c>
      <c r="D14" s="446">
        <v>0.68700000000000006</v>
      </c>
      <c r="E14" s="447">
        <v>0.68700000000000006</v>
      </c>
      <c r="F14" s="447">
        <v>0.68700000000000006</v>
      </c>
      <c r="G14" s="447">
        <v>0.68700000000000006</v>
      </c>
      <c r="H14" s="447">
        <v>0.68700000000000006</v>
      </c>
      <c r="I14" s="447">
        <v>0.68700000000000006</v>
      </c>
      <c r="J14" s="447">
        <v>0.68700000000000006</v>
      </c>
      <c r="K14" s="447">
        <v>0.68700000000000006</v>
      </c>
      <c r="L14" s="447">
        <v>0.68700000000000006</v>
      </c>
      <c r="M14" s="447">
        <v>0.68700000000000006</v>
      </c>
      <c r="N14" s="447">
        <v>0.68700000000000006</v>
      </c>
      <c r="O14" s="447">
        <v>0.68700000000000006</v>
      </c>
      <c r="P14" s="447">
        <v>0.68700000000000006</v>
      </c>
      <c r="Q14" s="447">
        <v>0.68700000000000006</v>
      </c>
      <c r="R14" s="448">
        <v>0.68700000000000006</v>
      </c>
    </row>
    <row r="15" spans="1:18" x14ac:dyDescent="0.15">
      <c r="A15" s="444"/>
      <c r="B15" s="299" t="s">
        <v>366</v>
      </c>
      <c r="C15" s="301" t="s">
        <v>16</v>
      </c>
      <c r="D15" s="446">
        <v>0</v>
      </c>
      <c r="E15" s="447">
        <v>0</v>
      </c>
      <c r="F15" s="447">
        <v>0.72</v>
      </c>
      <c r="G15" s="447">
        <v>0.72</v>
      </c>
      <c r="H15" s="447">
        <v>0.72</v>
      </c>
      <c r="I15" s="447">
        <v>0.72</v>
      </c>
      <c r="J15" s="447">
        <v>0.87</v>
      </c>
      <c r="K15" s="447">
        <v>0.87</v>
      </c>
      <c r="L15" s="447">
        <v>0.87</v>
      </c>
      <c r="M15" s="447">
        <v>0.87</v>
      </c>
      <c r="N15" s="447">
        <v>0.87</v>
      </c>
      <c r="O15" s="447">
        <v>0.87</v>
      </c>
      <c r="P15" s="447">
        <v>0.87</v>
      </c>
      <c r="Q15" s="447">
        <v>0.87</v>
      </c>
      <c r="R15" s="447">
        <v>0.87</v>
      </c>
    </row>
    <row r="16" spans="1:18" x14ac:dyDescent="0.15">
      <c r="A16" s="444"/>
      <c r="B16" s="299" t="s">
        <v>367</v>
      </c>
      <c r="C16" s="301" t="s">
        <v>16</v>
      </c>
      <c r="D16" s="446">
        <v>0</v>
      </c>
      <c r="E16" s="447">
        <v>0</v>
      </c>
      <c r="F16" s="447">
        <v>0.72</v>
      </c>
      <c r="G16" s="447">
        <v>0.72</v>
      </c>
      <c r="H16" s="447">
        <v>0.72</v>
      </c>
      <c r="I16" s="447">
        <v>0.72</v>
      </c>
      <c r="J16" s="447">
        <v>0.87</v>
      </c>
      <c r="K16" s="447">
        <v>0.87</v>
      </c>
      <c r="L16" s="447">
        <v>0.87</v>
      </c>
      <c r="M16" s="447">
        <v>0.87</v>
      </c>
      <c r="N16" s="447">
        <v>0.87</v>
      </c>
      <c r="O16" s="447">
        <v>0.87</v>
      </c>
      <c r="P16" s="447">
        <v>0.87</v>
      </c>
      <c r="Q16" s="447">
        <v>0.87</v>
      </c>
      <c r="R16" s="447">
        <v>0.87</v>
      </c>
    </row>
    <row r="17" spans="1:18" x14ac:dyDescent="0.15">
      <c r="A17" s="444"/>
      <c r="B17" s="299" t="s">
        <v>368</v>
      </c>
      <c r="C17" s="301" t="s">
        <v>16</v>
      </c>
      <c r="D17" s="446">
        <v>0</v>
      </c>
      <c r="E17" s="447">
        <v>0</v>
      </c>
      <c r="F17" s="447">
        <v>0</v>
      </c>
      <c r="G17" s="447">
        <v>0</v>
      </c>
      <c r="H17" s="447">
        <v>0</v>
      </c>
      <c r="I17" s="447">
        <v>0</v>
      </c>
      <c r="J17" s="447">
        <v>0.88978630017288496</v>
      </c>
      <c r="K17" s="447">
        <v>0.88978630017288496</v>
      </c>
      <c r="L17" s="447">
        <v>0.88978630017288496</v>
      </c>
      <c r="M17" s="447">
        <v>0.88978630017288496</v>
      </c>
      <c r="N17" s="447">
        <v>0.88978630017288496</v>
      </c>
      <c r="O17" s="447">
        <v>0.88978630017288496</v>
      </c>
      <c r="P17" s="447">
        <v>0.88978630017288496</v>
      </c>
      <c r="Q17" s="447">
        <v>0.88978630017288496</v>
      </c>
      <c r="R17" s="447">
        <v>0.88978630017288496</v>
      </c>
    </row>
    <row r="18" spans="1:18" x14ac:dyDescent="0.15">
      <c r="A18" s="444"/>
      <c r="B18" s="299" t="s">
        <v>197</v>
      </c>
      <c r="C18" s="445" t="s">
        <v>198</v>
      </c>
      <c r="D18" s="446">
        <v>1</v>
      </c>
      <c r="E18" s="447">
        <v>1</v>
      </c>
      <c r="F18" s="447">
        <v>1</v>
      </c>
      <c r="G18" s="447">
        <v>1</v>
      </c>
      <c r="H18" s="447">
        <v>1</v>
      </c>
      <c r="I18" s="447">
        <v>1</v>
      </c>
      <c r="J18" s="447">
        <v>1</v>
      </c>
      <c r="K18" s="447">
        <v>1</v>
      </c>
      <c r="L18" s="447">
        <v>1</v>
      </c>
      <c r="M18" s="447">
        <v>1</v>
      </c>
      <c r="N18" s="447">
        <v>1</v>
      </c>
      <c r="O18" s="447">
        <v>1</v>
      </c>
      <c r="P18" s="447">
        <v>1</v>
      </c>
      <c r="Q18" s="447">
        <v>1</v>
      </c>
      <c r="R18" s="448">
        <v>1</v>
      </c>
    </row>
    <row r="19" spans="1:18" x14ac:dyDescent="0.15">
      <c r="A19" s="444"/>
      <c r="B19" s="299" t="s">
        <v>199</v>
      </c>
      <c r="C19" s="301" t="s">
        <v>200</v>
      </c>
      <c r="D19" s="446">
        <v>0</v>
      </c>
      <c r="E19" s="447">
        <v>0</v>
      </c>
      <c r="F19" s="447">
        <v>0.51900000000000002</v>
      </c>
      <c r="G19" s="447">
        <v>1</v>
      </c>
      <c r="H19" s="447">
        <v>1</v>
      </c>
      <c r="I19" s="447">
        <v>1</v>
      </c>
      <c r="J19" s="447">
        <v>1</v>
      </c>
      <c r="K19" s="447">
        <v>1</v>
      </c>
      <c r="L19" s="447">
        <v>1</v>
      </c>
      <c r="M19" s="447">
        <v>1</v>
      </c>
      <c r="N19" s="447">
        <v>1</v>
      </c>
      <c r="O19" s="447">
        <v>1</v>
      </c>
      <c r="P19" s="447">
        <v>1</v>
      </c>
      <c r="Q19" s="447">
        <v>1</v>
      </c>
      <c r="R19" s="448">
        <v>1</v>
      </c>
    </row>
    <row r="20" spans="1:18" x14ac:dyDescent="0.15">
      <c r="A20" s="444"/>
      <c r="B20" s="299" t="s">
        <v>201</v>
      </c>
      <c r="C20" s="445" t="s">
        <v>202</v>
      </c>
      <c r="D20" s="446">
        <v>0</v>
      </c>
      <c r="E20" s="447">
        <v>0</v>
      </c>
      <c r="F20" s="447">
        <v>0.7</v>
      </c>
      <c r="G20" s="447">
        <v>0.7</v>
      </c>
      <c r="H20" s="447">
        <v>0.7</v>
      </c>
      <c r="I20" s="447">
        <v>0.7</v>
      </c>
      <c r="J20" s="447">
        <v>0.7</v>
      </c>
      <c r="K20" s="447">
        <v>0.7</v>
      </c>
      <c r="L20" s="447">
        <v>0.7</v>
      </c>
      <c r="M20" s="447">
        <v>0.7</v>
      </c>
      <c r="N20" s="447">
        <v>0.7</v>
      </c>
      <c r="O20" s="447">
        <v>0.7</v>
      </c>
      <c r="P20" s="447">
        <v>0.7</v>
      </c>
      <c r="Q20" s="447">
        <v>0.7</v>
      </c>
      <c r="R20" s="448">
        <v>0.7</v>
      </c>
    </row>
    <row r="21" spans="1:18" x14ac:dyDescent="0.15">
      <c r="A21" s="444"/>
      <c r="B21" s="299" t="s">
        <v>203</v>
      </c>
      <c r="C21" s="445" t="s">
        <v>20</v>
      </c>
      <c r="D21" s="446">
        <v>0.7</v>
      </c>
      <c r="E21" s="447">
        <v>0.7</v>
      </c>
      <c r="F21" s="447">
        <v>0.7</v>
      </c>
      <c r="G21" s="447">
        <v>0.7</v>
      </c>
      <c r="H21" s="447">
        <v>0.7</v>
      </c>
      <c r="I21" s="447">
        <v>0.7</v>
      </c>
      <c r="J21" s="447">
        <v>0.7</v>
      </c>
      <c r="K21" s="447">
        <v>0.7</v>
      </c>
      <c r="L21" s="447">
        <v>0.7</v>
      </c>
      <c r="M21" s="447">
        <v>0.7</v>
      </c>
      <c r="N21" s="447">
        <v>0.7</v>
      </c>
      <c r="O21" s="447">
        <v>0.7</v>
      </c>
      <c r="P21" s="447">
        <v>0.7</v>
      </c>
      <c r="Q21" s="447">
        <v>0.7</v>
      </c>
      <c r="R21" s="448">
        <v>0.7</v>
      </c>
    </row>
    <row r="22" spans="1:18" x14ac:dyDescent="0.15">
      <c r="A22" s="444"/>
      <c r="B22" s="299" t="s">
        <v>204</v>
      </c>
      <c r="C22" s="445" t="s">
        <v>217</v>
      </c>
      <c r="D22" s="446">
        <v>0</v>
      </c>
      <c r="E22" s="447">
        <v>1</v>
      </c>
      <c r="F22" s="447">
        <v>1</v>
      </c>
      <c r="G22" s="447">
        <v>1</v>
      </c>
      <c r="H22" s="447">
        <v>1</v>
      </c>
      <c r="I22" s="447">
        <v>1</v>
      </c>
      <c r="J22" s="447">
        <v>1</v>
      </c>
      <c r="K22" s="447">
        <v>1</v>
      </c>
      <c r="L22" s="447">
        <v>1</v>
      </c>
      <c r="M22" s="447">
        <v>1</v>
      </c>
      <c r="N22" s="447">
        <v>1</v>
      </c>
      <c r="O22" s="447">
        <v>1</v>
      </c>
      <c r="P22" s="447">
        <v>1</v>
      </c>
      <c r="Q22" s="447">
        <v>1</v>
      </c>
      <c r="R22" s="448">
        <v>1</v>
      </c>
    </row>
    <row r="23" spans="1:18" x14ac:dyDescent="0.15">
      <c r="A23" s="444"/>
      <c r="B23" s="299" t="s">
        <v>205</v>
      </c>
      <c r="C23" s="445" t="s">
        <v>40</v>
      </c>
      <c r="D23" s="446">
        <v>0</v>
      </c>
      <c r="E23" s="447">
        <v>0</v>
      </c>
      <c r="F23" s="447">
        <v>0.98699999999999999</v>
      </c>
      <c r="G23" s="447">
        <v>0.98699999999999999</v>
      </c>
      <c r="H23" s="447">
        <v>0.98699999999999999</v>
      </c>
      <c r="I23" s="447">
        <v>0.98699999999999999</v>
      </c>
      <c r="J23" s="447">
        <v>0.98699999999999999</v>
      </c>
      <c r="K23" s="447">
        <v>0.98699999999999999</v>
      </c>
      <c r="L23" s="447">
        <v>0.98699999999999999</v>
      </c>
      <c r="M23" s="447">
        <v>0.98699999999999999</v>
      </c>
      <c r="N23" s="447">
        <v>0.98699999999999999</v>
      </c>
      <c r="O23" s="447">
        <v>0.98699999999999999</v>
      </c>
      <c r="P23" s="447">
        <v>0.98699999999999999</v>
      </c>
      <c r="Q23" s="447">
        <v>0.98699999999999999</v>
      </c>
      <c r="R23" s="448">
        <v>0.98699999999999999</v>
      </c>
    </row>
    <row r="24" spans="1:18" x14ac:dyDescent="0.15">
      <c r="A24" s="444"/>
      <c r="B24" s="299" t="s">
        <v>206</v>
      </c>
      <c r="C24" s="445" t="s">
        <v>88</v>
      </c>
      <c r="D24" s="446">
        <v>0</v>
      </c>
      <c r="E24" s="447">
        <v>1</v>
      </c>
      <c r="F24" s="447">
        <v>1</v>
      </c>
      <c r="G24" s="447">
        <v>1</v>
      </c>
      <c r="H24" s="447">
        <v>1</v>
      </c>
      <c r="I24" s="447">
        <v>1</v>
      </c>
      <c r="J24" s="447">
        <v>1</v>
      </c>
      <c r="K24" s="447">
        <v>1</v>
      </c>
      <c r="L24" s="447">
        <v>1</v>
      </c>
      <c r="M24" s="447">
        <v>1</v>
      </c>
      <c r="N24" s="447">
        <v>1</v>
      </c>
      <c r="O24" s="447">
        <v>1</v>
      </c>
      <c r="P24" s="447">
        <v>1</v>
      </c>
      <c r="Q24" s="447">
        <v>1</v>
      </c>
      <c r="R24" s="448">
        <v>1</v>
      </c>
    </row>
    <row r="25" spans="1:18" x14ac:dyDescent="0.15">
      <c r="A25" s="444"/>
      <c r="B25" s="299" t="s">
        <v>207</v>
      </c>
      <c r="C25" s="445" t="s">
        <v>86</v>
      </c>
      <c r="D25" s="446">
        <v>0.96099999999999997</v>
      </c>
      <c r="E25" s="447">
        <v>0.96099999999999997</v>
      </c>
      <c r="F25" s="447">
        <v>0.96099999999999997</v>
      </c>
      <c r="G25" s="447">
        <v>0.96099999999999997</v>
      </c>
      <c r="H25" s="447">
        <v>0.96099999999999997</v>
      </c>
      <c r="I25" s="447">
        <v>0.96099999999999997</v>
      </c>
      <c r="J25" s="447">
        <v>0.96099999999999997</v>
      </c>
      <c r="K25" s="447">
        <v>0.96099999999999997</v>
      </c>
      <c r="L25" s="447">
        <v>0.96099999999999997</v>
      </c>
      <c r="M25" s="447">
        <v>0.96099999999999997</v>
      </c>
      <c r="N25" s="447">
        <v>0.96099999999999997</v>
      </c>
      <c r="O25" s="447">
        <v>0.96099999999999997</v>
      </c>
      <c r="P25" s="447">
        <v>0.96099999999999997</v>
      </c>
      <c r="Q25" s="447">
        <v>0.96099999999999997</v>
      </c>
      <c r="R25" s="448">
        <v>0.96099999999999997</v>
      </c>
    </row>
    <row r="26" spans="1:18" x14ac:dyDescent="0.15">
      <c r="A26" s="444"/>
      <c r="B26" s="299" t="s">
        <v>208</v>
      </c>
      <c r="C26" s="445" t="s">
        <v>87</v>
      </c>
      <c r="D26" s="446">
        <v>0.31</v>
      </c>
      <c r="E26" s="447">
        <v>0.31</v>
      </c>
      <c r="F26" s="447">
        <v>0.31</v>
      </c>
      <c r="G26" s="447">
        <v>0.31</v>
      </c>
      <c r="H26" s="447">
        <v>0.31</v>
      </c>
      <c r="I26" s="447">
        <v>0.31</v>
      </c>
      <c r="J26" s="447">
        <v>0.31</v>
      </c>
      <c r="K26" s="447">
        <v>0.31</v>
      </c>
      <c r="L26" s="447">
        <v>0.31</v>
      </c>
      <c r="M26" s="447">
        <v>0.31</v>
      </c>
      <c r="N26" s="447">
        <v>0.31</v>
      </c>
      <c r="O26" s="447">
        <v>0.31</v>
      </c>
      <c r="P26" s="447">
        <v>0.31</v>
      </c>
      <c r="Q26" s="447">
        <v>0.31</v>
      </c>
      <c r="R26" s="448">
        <v>0.31</v>
      </c>
    </row>
    <row r="27" spans="1:18" x14ac:dyDescent="0.15">
      <c r="A27" s="444"/>
      <c r="B27" s="299" t="s">
        <v>209</v>
      </c>
      <c r="C27" s="445" t="s">
        <v>22</v>
      </c>
      <c r="D27" s="446">
        <v>0.7</v>
      </c>
      <c r="E27" s="447">
        <v>0.7</v>
      </c>
      <c r="F27" s="447">
        <v>0.7</v>
      </c>
      <c r="G27" s="447">
        <v>0.7</v>
      </c>
      <c r="H27" s="447">
        <v>0.7</v>
      </c>
      <c r="I27" s="447">
        <v>0.7</v>
      </c>
      <c r="J27" s="447">
        <v>0.7</v>
      </c>
      <c r="K27" s="447">
        <v>0.7</v>
      </c>
      <c r="L27" s="447">
        <v>0.7</v>
      </c>
      <c r="M27" s="447">
        <v>0.7</v>
      </c>
      <c r="N27" s="447">
        <v>0.7</v>
      </c>
      <c r="O27" s="447">
        <v>0.7</v>
      </c>
      <c r="P27" s="447">
        <v>0.7</v>
      </c>
      <c r="Q27" s="447">
        <v>0.7</v>
      </c>
      <c r="R27" s="448">
        <v>0.7</v>
      </c>
    </row>
    <row r="28" spans="1:18" x14ac:dyDescent="0.15">
      <c r="A28" s="444"/>
      <c r="B28" s="324" t="s">
        <v>210</v>
      </c>
      <c r="C28" s="445" t="s">
        <v>24</v>
      </c>
      <c r="D28" s="446">
        <v>1</v>
      </c>
      <c r="E28" s="447">
        <v>1</v>
      </c>
      <c r="F28" s="447">
        <v>1</v>
      </c>
      <c r="G28" s="447">
        <v>1</v>
      </c>
      <c r="H28" s="447">
        <v>1</v>
      </c>
      <c r="I28" s="447">
        <v>1</v>
      </c>
      <c r="J28" s="447">
        <v>1</v>
      </c>
      <c r="K28" s="447">
        <v>1</v>
      </c>
      <c r="L28" s="447">
        <v>1</v>
      </c>
      <c r="M28" s="447">
        <v>1</v>
      </c>
      <c r="N28" s="447">
        <v>1</v>
      </c>
      <c r="O28" s="447">
        <v>1</v>
      </c>
      <c r="P28" s="447">
        <v>1</v>
      </c>
      <c r="Q28" s="447">
        <v>1</v>
      </c>
      <c r="R28" s="448">
        <v>1</v>
      </c>
    </row>
    <row r="29" spans="1:18" x14ac:dyDescent="0.15">
      <c r="A29" s="444"/>
      <c r="B29" s="299" t="s">
        <v>211</v>
      </c>
      <c r="C29" s="445" t="s">
        <v>25</v>
      </c>
      <c r="D29" s="446">
        <v>1</v>
      </c>
      <c r="E29" s="447">
        <v>1</v>
      </c>
      <c r="F29" s="447">
        <v>1</v>
      </c>
      <c r="G29" s="447">
        <v>1</v>
      </c>
      <c r="H29" s="447">
        <v>1</v>
      </c>
      <c r="I29" s="447">
        <v>1</v>
      </c>
      <c r="J29" s="447">
        <v>1</v>
      </c>
      <c r="K29" s="447">
        <v>1</v>
      </c>
      <c r="L29" s="447">
        <v>1</v>
      </c>
      <c r="M29" s="447">
        <v>1</v>
      </c>
      <c r="N29" s="447">
        <v>1</v>
      </c>
      <c r="O29" s="447">
        <v>1</v>
      </c>
      <c r="P29" s="447">
        <v>1</v>
      </c>
      <c r="Q29" s="447">
        <v>1</v>
      </c>
      <c r="R29" s="448">
        <v>1</v>
      </c>
    </row>
    <row r="30" spans="1:18" x14ac:dyDescent="0.15">
      <c r="A30" s="444"/>
      <c r="B30" s="326" t="s">
        <v>53</v>
      </c>
      <c r="C30" s="449" t="s">
        <v>41</v>
      </c>
      <c r="D30" s="450">
        <v>0</v>
      </c>
      <c r="E30" s="451">
        <v>0</v>
      </c>
      <c r="F30" s="451">
        <v>0</v>
      </c>
      <c r="G30" s="451">
        <v>0</v>
      </c>
      <c r="H30" s="451">
        <v>0</v>
      </c>
      <c r="I30" s="451">
        <v>0</v>
      </c>
      <c r="J30" s="451">
        <v>0</v>
      </c>
      <c r="K30" s="451">
        <v>0</v>
      </c>
      <c r="L30" s="451">
        <v>0</v>
      </c>
      <c r="M30" s="451">
        <v>0</v>
      </c>
      <c r="N30" s="451">
        <v>0</v>
      </c>
      <c r="O30" s="451">
        <v>0</v>
      </c>
      <c r="P30" s="451">
        <v>0</v>
      </c>
      <c r="Q30" s="451">
        <v>0</v>
      </c>
      <c r="R30" s="452">
        <v>0</v>
      </c>
    </row>
    <row r="31" spans="1:18" x14ac:dyDescent="0.15">
      <c r="A31" s="444"/>
      <c r="B31" s="326" t="s">
        <v>54</v>
      </c>
      <c r="C31" s="449" t="s">
        <v>42</v>
      </c>
      <c r="D31" s="450">
        <v>0</v>
      </c>
      <c r="E31" s="451">
        <v>0</v>
      </c>
      <c r="F31" s="451">
        <v>0</v>
      </c>
      <c r="G31" s="451">
        <v>0</v>
      </c>
      <c r="H31" s="451">
        <v>0</v>
      </c>
      <c r="I31" s="451">
        <v>0</v>
      </c>
      <c r="J31" s="451">
        <v>0</v>
      </c>
      <c r="K31" s="451">
        <v>0</v>
      </c>
      <c r="L31" s="451">
        <v>0</v>
      </c>
      <c r="M31" s="451">
        <v>0</v>
      </c>
      <c r="N31" s="451">
        <v>0</v>
      </c>
      <c r="O31" s="451">
        <v>0</v>
      </c>
      <c r="P31" s="451">
        <v>0</v>
      </c>
      <c r="Q31" s="451">
        <v>0</v>
      </c>
      <c r="R31" s="452">
        <v>0</v>
      </c>
    </row>
    <row r="32" spans="1:18" x14ac:dyDescent="0.15">
      <c r="A32" s="444"/>
      <c r="B32" s="326" t="s">
        <v>55</v>
      </c>
      <c r="C32" s="449" t="s">
        <v>43</v>
      </c>
      <c r="D32" s="450">
        <v>1.1299999999999999</v>
      </c>
      <c r="E32" s="451">
        <v>1.1299999999999999</v>
      </c>
      <c r="F32" s="451">
        <v>1.1299999999999999</v>
      </c>
      <c r="G32" s="451">
        <v>1.1299999999999999</v>
      </c>
      <c r="H32" s="451">
        <v>1.1299999999999999</v>
      </c>
      <c r="I32" s="451">
        <v>1.1299999999999999</v>
      </c>
      <c r="J32" s="451">
        <v>1.1299999999999999</v>
      </c>
      <c r="K32" s="451">
        <v>1.1299999999999999</v>
      </c>
      <c r="L32" s="451">
        <v>1.1299999999999999</v>
      </c>
      <c r="M32" s="451">
        <v>1.1299999999999999</v>
      </c>
      <c r="N32" s="451">
        <v>1.1299999999999999</v>
      </c>
      <c r="O32" s="451">
        <v>1.1299999999999999</v>
      </c>
      <c r="P32" s="451">
        <v>1.1299999999999999</v>
      </c>
      <c r="Q32" s="451">
        <v>1.1299999999999999</v>
      </c>
      <c r="R32" s="452">
        <v>1.1299999999999999</v>
      </c>
    </row>
    <row r="33" spans="1:18" x14ac:dyDescent="0.15">
      <c r="A33" s="444"/>
      <c r="B33" s="326" t="s">
        <v>56</v>
      </c>
      <c r="C33" s="449" t="s">
        <v>44</v>
      </c>
      <c r="D33" s="450">
        <v>0.59</v>
      </c>
      <c r="E33" s="451">
        <v>0.59</v>
      </c>
      <c r="F33" s="451">
        <v>0.59</v>
      </c>
      <c r="G33" s="451">
        <v>0.59</v>
      </c>
      <c r="H33" s="451">
        <v>0.59</v>
      </c>
      <c r="I33" s="451">
        <v>0.59</v>
      </c>
      <c r="J33" s="451">
        <v>0.59</v>
      </c>
      <c r="K33" s="451">
        <v>0.59</v>
      </c>
      <c r="L33" s="451">
        <v>0.59</v>
      </c>
      <c r="M33" s="451">
        <v>0.59</v>
      </c>
      <c r="N33" s="451">
        <v>0.59</v>
      </c>
      <c r="O33" s="451">
        <v>0.59</v>
      </c>
      <c r="P33" s="451">
        <v>0.59</v>
      </c>
      <c r="Q33" s="451">
        <v>0.59</v>
      </c>
      <c r="R33" s="452">
        <v>0.59</v>
      </c>
    </row>
    <row r="34" spans="1:18" x14ac:dyDescent="0.15">
      <c r="A34" s="444"/>
      <c r="B34" s="326" t="s">
        <v>57</v>
      </c>
      <c r="C34" s="449" t="s">
        <v>45</v>
      </c>
      <c r="D34" s="450">
        <v>0.8</v>
      </c>
      <c r="E34" s="451">
        <v>0.8</v>
      </c>
      <c r="F34" s="451">
        <v>0.8</v>
      </c>
      <c r="G34" s="451">
        <v>0.8</v>
      </c>
      <c r="H34" s="451">
        <v>0.8</v>
      </c>
      <c r="I34" s="451">
        <v>0.8</v>
      </c>
      <c r="J34" s="451">
        <v>0.8</v>
      </c>
      <c r="K34" s="451">
        <v>0.8</v>
      </c>
      <c r="L34" s="451">
        <v>0.8</v>
      </c>
      <c r="M34" s="451">
        <v>0.8</v>
      </c>
      <c r="N34" s="451">
        <v>0.8</v>
      </c>
      <c r="O34" s="451">
        <v>0.8</v>
      </c>
      <c r="P34" s="451">
        <v>0.8</v>
      </c>
      <c r="Q34" s="451">
        <v>0.8</v>
      </c>
      <c r="R34" s="452">
        <v>0.8</v>
      </c>
    </row>
    <row r="35" spans="1:18" x14ac:dyDescent="0.15">
      <c r="A35" s="444"/>
      <c r="B35" s="326" t="s">
        <v>58</v>
      </c>
      <c r="C35" s="449" t="s">
        <v>46</v>
      </c>
      <c r="D35" s="450">
        <v>8.3000000000000004E-2</v>
      </c>
      <c r="E35" s="451">
        <v>8.3000000000000004E-2</v>
      </c>
      <c r="F35" s="451">
        <v>8.3000000000000004E-2</v>
      </c>
      <c r="G35" s="451">
        <v>8.3000000000000004E-2</v>
      </c>
      <c r="H35" s="451">
        <v>8.3000000000000004E-2</v>
      </c>
      <c r="I35" s="451">
        <v>8.3000000000000004E-2</v>
      </c>
      <c r="J35" s="451">
        <v>8.3000000000000004E-2</v>
      </c>
      <c r="K35" s="451">
        <v>8.3000000000000004E-2</v>
      </c>
      <c r="L35" s="451">
        <v>8.3000000000000004E-2</v>
      </c>
      <c r="M35" s="451">
        <v>8.3000000000000004E-2</v>
      </c>
      <c r="N35" s="451">
        <v>8.3000000000000004E-2</v>
      </c>
      <c r="O35" s="451">
        <v>8.3000000000000004E-2</v>
      </c>
      <c r="P35" s="451">
        <v>8.3000000000000004E-2</v>
      </c>
      <c r="Q35" s="451">
        <v>8.3000000000000004E-2</v>
      </c>
      <c r="R35" s="452">
        <v>8.3000000000000004E-2</v>
      </c>
    </row>
    <row r="36" spans="1:18" x14ac:dyDescent="0.15">
      <c r="A36" s="444"/>
      <c r="B36" s="326" t="s">
        <v>59</v>
      </c>
      <c r="C36" s="449" t="s">
        <v>47</v>
      </c>
      <c r="D36" s="450">
        <v>0.75</v>
      </c>
      <c r="E36" s="451">
        <v>0.75</v>
      </c>
      <c r="F36" s="451">
        <v>0.75</v>
      </c>
      <c r="G36" s="451">
        <v>0.75</v>
      </c>
      <c r="H36" s="451">
        <v>0.75</v>
      </c>
      <c r="I36" s="451">
        <v>0.75</v>
      </c>
      <c r="J36" s="451">
        <v>0.75</v>
      </c>
      <c r="K36" s="451">
        <v>0.75</v>
      </c>
      <c r="L36" s="451">
        <v>0.75</v>
      </c>
      <c r="M36" s="451">
        <v>0.75</v>
      </c>
      <c r="N36" s="451">
        <v>0.75</v>
      </c>
      <c r="O36" s="451">
        <v>0.75</v>
      </c>
      <c r="P36" s="451">
        <v>0.75</v>
      </c>
      <c r="Q36" s="451">
        <v>0.75</v>
      </c>
      <c r="R36" s="452">
        <v>0.75</v>
      </c>
    </row>
    <row r="37" spans="1:18" x14ac:dyDescent="0.15">
      <c r="A37" s="444"/>
      <c r="B37" s="326" t="s">
        <v>60</v>
      </c>
      <c r="C37" s="449" t="s">
        <v>48</v>
      </c>
      <c r="D37" s="450">
        <v>0.75</v>
      </c>
      <c r="E37" s="451">
        <v>0.75</v>
      </c>
      <c r="F37" s="451">
        <v>0.75</v>
      </c>
      <c r="G37" s="451">
        <v>0.75</v>
      </c>
      <c r="H37" s="451">
        <v>0.75</v>
      </c>
      <c r="I37" s="451">
        <v>0.75</v>
      </c>
      <c r="J37" s="451">
        <v>0.75</v>
      </c>
      <c r="K37" s="451">
        <v>0.75</v>
      </c>
      <c r="L37" s="451">
        <v>0.75</v>
      </c>
      <c r="M37" s="451">
        <v>0.75</v>
      </c>
      <c r="N37" s="451">
        <v>0.75</v>
      </c>
      <c r="O37" s="451">
        <v>0.75</v>
      </c>
      <c r="P37" s="451">
        <v>0.75</v>
      </c>
      <c r="Q37" s="451">
        <v>0.75</v>
      </c>
      <c r="R37" s="452">
        <v>0.75</v>
      </c>
    </row>
    <row r="38" spans="1:18" x14ac:dyDescent="0.15">
      <c r="A38" s="444"/>
      <c r="B38" s="326" t="s">
        <v>61</v>
      </c>
      <c r="C38" s="449" t="s">
        <v>49</v>
      </c>
      <c r="D38" s="450">
        <v>1</v>
      </c>
      <c r="E38" s="451">
        <v>1</v>
      </c>
      <c r="F38" s="451">
        <v>1</v>
      </c>
      <c r="G38" s="451">
        <v>1</v>
      </c>
      <c r="H38" s="451">
        <v>1</v>
      </c>
      <c r="I38" s="451">
        <v>1</v>
      </c>
      <c r="J38" s="451">
        <v>1</v>
      </c>
      <c r="K38" s="451">
        <v>1</v>
      </c>
      <c r="L38" s="451">
        <v>1</v>
      </c>
      <c r="M38" s="451">
        <v>1</v>
      </c>
      <c r="N38" s="451">
        <v>1</v>
      </c>
      <c r="O38" s="451">
        <v>1</v>
      </c>
      <c r="P38" s="451">
        <v>1</v>
      </c>
      <c r="Q38" s="451">
        <v>1</v>
      </c>
      <c r="R38" s="452">
        <v>1</v>
      </c>
    </row>
    <row r="39" spans="1:18" x14ac:dyDescent="0.15">
      <c r="A39" s="444"/>
      <c r="B39" s="326" t="s">
        <v>62</v>
      </c>
      <c r="C39" s="449" t="s">
        <v>50</v>
      </c>
      <c r="D39" s="450">
        <v>0.78700000000000003</v>
      </c>
      <c r="E39" s="451">
        <v>0.78700000000000003</v>
      </c>
      <c r="F39" s="451">
        <v>0.78700000000000003</v>
      </c>
      <c r="G39" s="451">
        <v>0.78700000000000003</v>
      </c>
      <c r="H39" s="451">
        <v>0.78700000000000003</v>
      </c>
      <c r="I39" s="451">
        <v>0.78700000000000003</v>
      </c>
      <c r="J39" s="451">
        <v>0.78700000000000003</v>
      </c>
      <c r="K39" s="451">
        <v>0.78700000000000003</v>
      </c>
      <c r="L39" s="451">
        <v>0.78700000000000003</v>
      </c>
      <c r="M39" s="451">
        <v>0.78700000000000003</v>
      </c>
      <c r="N39" s="451">
        <v>0.78700000000000003</v>
      </c>
      <c r="O39" s="451">
        <v>0.78700000000000003</v>
      </c>
      <c r="P39" s="451">
        <v>0.78700000000000003</v>
      </c>
      <c r="Q39" s="451">
        <v>0.78700000000000003</v>
      </c>
      <c r="R39" s="452">
        <v>0.78700000000000003</v>
      </c>
    </row>
    <row r="40" spans="1:18" x14ac:dyDescent="0.15">
      <c r="A40" s="444"/>
      <c r="B40" s="326" t="s">
        <v>63</v>
      </c>
      <c r="C40" s="449" t="s">
        <v>51</v>
      </c>
      <c r="D40" s="450">
        <v>0.81499999999999995</v>
      </c>
      <c r="E40" s="451">
        <v>0.81499999999999995</v>
      </c>
      <c r="F40" s="451">
        <v>0.81499999999999995</v>
      </c>
      <c r="G40" s="451">
        <v>0.81499999999999995</v>
      </c>
      <c r="H40" s="451">
        <v>0.81499999999999995</v>
      </c>
      <c r="I40" s="451">
        <v>0.81499999999999995</v>
      </c>
      <c r="J40" s="451">
        <v>0.81499999999999995</v>
      </c>
      <c r="K40" s="451">
        <v>0.81499999999999995</v>
      </c>
      <c r="L40" s="451">
        <v>0.81499999999999995</v>
      </c>
      <c r="M40" s="451">
        <v>0.81499999999999995</v>
      </c>
      <c r="N40" s="451">
        <v>0.81499999999999995</v>
      </c>
      <c r="O40" s="451">
        <v>0.81499999999999995</v>
      </c>
      <c r="P40" s="451">
        <v>0.81499999999999995</v>
      </c>
      <c r="Q40" s="451">
        <v>0.81499999999999995</v>
      </c>
      <c r="R40" s="452">
        <v>0.81499999999999995</v>
      </c>
    </row>
    <row r="41" spans="1:18" x14ac:dyDescent="0.15">
      <c r="A41" s="444"/>
      <c r="B41" s="326" t="s">
        <v>64</v>
      </c>
      <c r="C41" s="449" t="s">
        <v>52</v>
      </c>
      <c r="D41" s="450">
        <v>0.875</v>
      </c>
      <c r="E41" s="451">
        <v>0.875</v>
      </c>
      <c r="F41" s="451">
        <v>0.875</v>
      </c>
      <c r="G41" s="451">
        <v>0.875</v>
      </c>
      <c r="H41" s="451">
        <v>0.875</v>
      </c>
      <c r="I41" s="451">
        <v>0.875</v>
      </c>
      <c r="J41" s="451">
        <v>0.875</v>
      </c>
      <c r="K41" s="451">
        <v>0.875</v>
      </c>
      <c r="L41" s="451">
        <v>0.875</v>
      </c>
      <c r="M41" s="451">
        <v>0.875</v>
      </c>
      <c r="N41" s="451">
        <v>0.875</v>
      </c>
      <c r="O41" s="451">
        <v>0.875</v>
      </c>
      <c r="P41" s="451">
        <v>0.875</v>
      </c>
      <c r="Q41" s="451">
        <v>0.875</v>
      </c>
      <c r="R41" s="452">
        <v>0.875</v>
      </c>
    </row>
    <row r="42" spans="1:18" x14ac:dyDescent="0.15">
      <c r="A42" s="444"/>
      <c r="B42" s="326" t="s">
        <v>65</v>
      </c>
      <c r="C42" s="449" t="s">
        <v>69</v>
      </c>
      <c r="D42" s="450">
        <v>0.78100000000000003</v>
      </c>
      <c r="E42" s="451">
        <v>0.78100000000000003</v>
      </c>
      <c r="F42" s="451">
        <v>0.78100000000000003</v>
      </c>
      <c r="G42" s="451">
        <v>0.78100000000000003</v>
      </c>
      <c r="H42" s="451">
        <v>0.78100000000000003</v>
      </c>
      <c r="I42" s="451">
        <v>0.78100000000000003</v>
      </c>
      <c r="J42" s="451">
        <v>0.78100000000000003</v>
      </c>
      <c r="K42" s="451">
        <v>0.78100000000000003</v>
      </c>
      <c r="L42" s="451">
        <v>0.78100000000000003</v>
      </c>
      <c r="M42" s="451">
        <v>0.78100000000000003</v>
      </c>
      <c r="N42" s="451">
        <v>0.78100000000000003</v>
      </c>
      <c r="O42" s="451">
        <v>0.78100000000000003</v>
      </c>
      <c r="P42" s="451">
        <v>0.78100000000000003</v>
      </c>
      <c r="Q42" s="451">
        <v>0.78100000000000003</v>
      </c>
      <c r="R42" s="452">
        <v>0.78100000000000003</v>
      </c>
    </row>
    <row r="43" spans="1:18" x14ac:dyDescent="0.15">
      <c r="A43" s="444"/>
      <c r="B43" s="326" t="s">
        <v>284</v>
      </c>
      <c r="C43" s="449" t="s">
        <v>285</v>
      </c>
      <c r="D43" s="450">
        <v>1.2</v>
      </c>
      <c r="E43" s="451">
        <v>1.2</v>
      </c>
      <c r="F43" s="451">
        <v>1.2</v>
      </c>
      <c r="G43" s="451">
        <v>1.2</v>
      </c>
      <c r="H43" s="451">
        <v>1.2</v>
      </c>
      <c r="I43" s="451">
        <v>1.2</v>
      </c>
      <c r="J43" s="451">
        <v>1.2</v>
      </c>
      <c r="K43" s="451">
        <v>1.2</v>
      </c>
      <c r="L43" s="451">
        <v>1.2</v>
      </c>
      <c r="M43" s="451">
        <v>1.2</v>
      </c>
      <c r="N43" s="451">
        <v>1.2</v>
      </c>
      <c r="O43" s="451">
        <v>1.2</v>
      </c>
      <c r="P43" s="451">
        <v>1.2</v>
      </c>
      <c r="Q43" s="451">
        <v>1.2</v>
      </c>
      <c r="R43" s="452">
        <v>1.2</v>
      </c>
    </row>
    <row r="44" spans="1:18" x14ac:dyDescent="0.15">
      <c r="A44" s="444"/>
      <c r="B44" s="357" t="s">
        <v>286</v>
      </c>
      <c r="C44" s="359" t="s">
        <v>287</v>
      </c>
      <c r="D44" s="450">
        <v>0.85299999999999998</v>
      </c>
      <c r="E44" s="451">
        <v>0.85299999999999998</v>
      </c>
      <c r="F44" s="451">
        <v>0.85299999999999998</v>
      </c>
      <c r="G44" s="451">
        <v>0.85299999999999998</v>
      </c>
      <c r="H44" s="451">
        <v>0.85299999999999998</v>
      </c>
      <c r="I44" s="451">
        <v>0.85299999999999998</v>
      </c>
      <c r="J44" s="451">
        <v>0.85299999999999998</v>
      </c>
      <c r="K44" s="451">
        <v>0.85299999999999998</v>
      </c>
      <c r="L44" s="451">
        <v>0.85299999999999998</v>
      </c>
      <c r="M44" s="451">
        <v>0.85299999999999998</v>
      </c>
      <c r="N44" s="451">
        <v>0.85299999999999998</v>
      </c>
      <c r="O44" s="451">
        <v>0.85299999999999998</v>
      </c>
      <c r="P44" s="451">
        <v>0.85299999999999998</v>
      </c>
      <c r="Q44" s="451">
        <v>0.85299999999999998</v>
      </c>
      <c r="R44" s="452">
        <v>0.85299999999999998</v>
      </c>
    </row>
    <row r="45" spans="1:18" x14ac:dyDescent="0.15">
      <c r="A45" s="444"/>
      <c r="B45" s="326" t="s">
        <v>141</v>
      </c>
      <c r="C45" s="328" t="s">
        <v>145</v>
      </c>
      <c r="D45" s="450">
        <v>1.2</v>
      </c>
      <c r="E45" s="451">
        <v>1.2</v>
      </c>
      <c r="F45" s="451">
        <v>1.2</v>
      </c>
      <c r="G45" s="451">
        <v>1.2</v>
      </c>
      <c r="H45" s="451">
        <v>1.2</v>
      </c>
      <c r="I45" s="451">
        <v>1.2</v>
      </c>
      <c r="J45" s="451">
        <v>1.2</v>
      </c>
      <c r="K45" s="451">
        <v>1.2</v>
      </c>
      <c r="L45" s="451">
        <v>1.2</v>
      </c>
      <c r="M45" s="451">
        <v>1.2</v>
      </c>
      <c r="N45" s="451">
        <v>1.2</v>
      </c>
      <c r="O45" s="451">
        <v>1.2</v>
      </c>
      <c r="P45" s="451">
        <v>1.2</v>
      </c>
      <c r="Q45" s="451">
        <v>1.2</v>
      </c>
      <c r="R45" s="452">
        <v>1.2</v>
      </c>
    </row>
    <row r="46" spans="1:18" x14ac:dyDescent="0.15">
      <c r="A46" s="444"/>
      <c r="B46" s="326" t="s">
        <v>142</v>
      </c>
      <c r="C46" s="328" t="s">
        <v>146</v>
      </c>
      <c r="D46" s="450"/>
      <c r="E46" s="451"/>
      <c r="F46" s="451"/>
      <c r="G46" s="451"/>
      <c r="H46" s="451"/>
      <c r="I46" s="451"/>
      <c r="J46" s="451"/>
      <c r="K46" s="451"/>
      <c r="L46" s="451"/>
      <c r="M46" s="451"/>
      <c r="N46" s="451"/>
      <c r="O46" s="451"/>
      <c r="P46" s="451"/>
      <c r="Q46" s="451"/>
      <c r="R46" s="452"/>
    </row>
    <row r="47" spans="1:18" x14ac:dyDescent="0.15">
      <c r="A47" s="444"/>
      <c r="B47" s="380" t="s">
        <v>143</v>
      </c>
      <c r="C47" s="382" t="s">
        <v>147</v>
      </c>
      <c r="D47" s="450">
        <v>2.35</v>
      </c>
      <c r="E47" s="451">
        <v>2.35</v>
      </c>
      <c r="F47" s="451">
        <v>2.35</v>
      </c>
      <c r="G47" s="451">
        <v>2.35</v>
      </c>
      <c r="H47" s="451">
        <v>2.35</v>
      </c>
      <c r="I47" s="451">
        <v>2.35</v>
      </c>
      <c r="J47" s="451">
        <v>2.35</v>
      </c>
      <c r="K47" s="451">
        <v>2.35</v>
      </c>
      <c r="L47" s="451">
        <v>2.35</v>
      </c>
      <c r="M47" s="451">
        <v>2.35</v>
      </c>
      <c r="N47" s="451">
        <v>2.35</v>
      </c>
      <c r="O47" s="451">
        <v>2.35</v>
      </c>
      <c r="P47" s="451">
        <v>2.35</v>
      </c>
      <c r="Q47" s="451">
        <v>2.35</v>
      </c>
      <c r="R47" s="452">
        <v>2.35</v>
      </c>
    </row>
    <row r="48" spans="1:18" ht="14" thickBot="1" x14ac:dyDescent="0.2">
      <c r="A48" s="444"/>
      <c r="B48" s="453" t="s">
        <v>144</v>
      </c>
      <c r="C48" s="454" t="s">
        <v>148</v>
      </c>
      <c r="D48" s="450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2"/>
    </row>
    <row r="49" spans="1:18" x14ac:dyDescent="0.15">
      <c r="A49" s="444"/>
      <c r="B49" s="455" t="s">
        <v>370</v>
      </c>
      <c r="C49" s="456" t="s">
        <v>76</v>
      </c>
      <c r="D49" s="450"/>
      <c r="E49" s="451"/>
      <c r="F49" s="451"/>
      <c r="G49" s="451"/>
      <c r="H49" s="451">
        <v>0.81699999999999995</v>
      </c>
      <c r="I49" s="451">
        <v>0.81699999999999995</v>
      </c>
      <c r="J49" s="451">
        <v>0.81699999999999995</v>
      </c>
      <c r="K49" s="451">
        <v>0.81699999999999995</v>
      </c>
      <c r="L49" s="451">
        <v>0.81699999999999995</v>
      </c>
      <c r="M49" s="451">
        <v>0.81699999999999995</v>
      </c>
      <c r="N49" s="451">
        <v>0.81699999999999995</v>
      </c>
      <c r="O49" s="451">
        <v>0.81699999999999995</v>
      </c>
      <c r="P49" s="451">
        <v>0.81699999999999995</v>
      </c>
      <c r="Q49" s="451">
        <v>0.81699999999999995</v>
      </c>
      <c r="R49" s="451">
        <v>0.81699999999999995</v>
      </c>
    </row>
    <row r="50" spans="1:18" x14ac:dyDescent="0.15">
      <c r="A50" s="444"/>
      <c r="B50" s="455" t="s">
        <v>371</v>
      </c>
      <c r="C50" s="456" t="s">
        <v>77</v>
      </c>
      <c r="D50" s="450"/>
      <c r="E50" s="451"/>
      <c r="F50" s="451"/>
      <c r="G50" s="451"/>
      <c r="H50" s="451">
        <v>0.81699999999999995</v>
      </c>
      <c r="I50" s="451">
        <v>0.81699999999999995</v>
      </c>
      <c r="J50" s="451">
        <v>0.81699999999999995</v>
      </c>
      <c r="K50" s="451">
        <v>0.81699999999999995</v>
      </c>
      <c r="L50" s="451">
        <v>0.81699999999999995</v>
      </c>
      <c r="M50" s="451">
        <v>0.81699999999999995</v>
      </c>
      <c r="N50" s="451">
        <v>0.81699999999999995</v>
      </c>
      <c r="O50" s="451">
        <v>0.81699999999999995</v>
      </c>
      <c r="P50" s="451">
        <v>0.81699999999999995</v>
      </c>
      <c r="Q50" s="451">
        <v>0.81699999999999995</v>
      </c>
      <c r="R50" s="451">
        <v>0.81699999999999995</v>
      </c>
    </row>
    <row r="51" spans="1:18" x14ac:dyDescent="0.15">
      <c r="A51" s="444"/>
      <c r="B51" s="455" t="s">
        <v>372</v>
      </c>
      <c r="C51" s="456" t="s">
        <v>91</v>
      </c>
      <c r="D51" s="450"/>
      <c r="E51" s="451"/>
      <c r="F51" s="451"/>
      <c r="G51" s="451"/>
      <c r="H51" s="451">
        <v>0.95</v>
      </c>
      <c r="I51" s="451">
        <v>0.95</v>
      </c>
      <c r="J51" s="451">
        <v>0.95</v>
      </c>
      <c r="K51" s="451">
        <v>0.95</v>
      </c>
      <c r="L51" s="451">
        <v>0.95</v>
      </c>
      <c r="M51" s="451">
        <v>0.95</v>
      </c>
      <c r="N51" s="451">
        <v>0.95</v>
      </c>
      <c r="O51" s="451">
        <v>0.95</v>
      </c>
      <c r="P51" s="451">
        <v>0.95</v>
      </c>
      <c r="Q51" s="451">
        <v>0.95</v>
      </c>
      <c r="R51" s="451">
        <v>0.95</v>
      </c>
    </row>
    <row r="52" spans="1:18" x14ac:dyDescent="0.15">
      <c r="A52" s="444"/>
      <c r="B52" s="455" t="s">
        <v>373</v>
      </c>
      <c r="C52" s="456" t="s">
        <v>92</v>
      </c>
      <c r="D52" s="450"/>
      <c r="E52" s="451"/>
      <c r="F52" s="451"/>
      <c r="G52" s="451"/>
      <c r="H52" s="451">
        <v>0.93</v>
      </c>
      <c r="I52" s="451">
        <v>0.93</v>
      </c>
      <c r="J52" s="451">
        <v>0.93</v>
      </c>
      <c r="K52" s="451">
        <v>0.93</v>
      </c>
      <c r="L52" s="451">
        <v>0.93</v>
      </c>
      <c r="M52" s="451">
        <v>0.93</v>
      </c>
      <c r="N52" s="451">
        <v>0.93</v>
      </c>
      <c r="O52" s="451">
        <v>0.93</v>
      </c>
      <c r="P52" s="451">
        <v>0.93</v>
      </c>
      <c r="Q52" s="451">
        <v>0.93</v>
      </c>
      <c r="R52" s="451">
        <v>0.93</v>
      </c>
    </row>
    <row r="53" spans="1:18" x14ac:dyDescent="0.15">
      <c r="A53" s="444"/>
      <c r="B53" s="455" t="s">
        <v>374</v>
      </c>
      <c r="C53" s="456" t="s">
        <v>116</v>
      </c>
      <c r="D53" s="450"/>
      <c r="E53" s="451"/>
      <c r="F53" s="451"/>
      <c r="G53" s="451"/>
      <c r="H53" s="451"/>
      <c r="I53" s="451">
        <v>0.36</v>
      </c>
      <c r="J53" s="451">
        <v>0.88</v>
      </c>
      <c r="K53" s="451">
        <v>0.88</v>
      </c>
      <c r="L53" s="451">
        <v>0.88</v>
      </c>
      <c r="M53" s="451">
        <v>0.88</v>
      </c>
      <c r="N53" s="451">
        <v>0.88</v>
      </c>
      <c r="O53" s="451">
        <v>0.88</v>
      </c>
      <c r="P53" s="451">
        <v>0.88</v>
      </c>
      <c r="Q53" s="451">
        <v>0.88</v>
      </c>
      <c r="R53" s="451">
        <v>0.88</v>
      </c>
    </row>
    <row r="54" spans="1:18" x14ac:dyDescent="0.15">
      <c r="A54" s="444"/>
      <c r="B54" s="455" t="s">
        <v>375</v>
      </c>
      <c r="C54" s="456" t="s">
        <v>117</v>
      </c>
      <c r="D54" s="450"/>
      <c r="E54" s="451"/>
      <c r="F54" s="451"/>
      <c r="G54" s="451"/>
      <c r="H54" s="451"/>
      <c r="I54" s="451"/>
      <c r="J54" s="451">
        <v>0.4</v>
      </c>
      <c r="K54" s="451">
        <v>0.4</v>
      </c>
      <c r="L54" s="451">
        <v>0.4</v>
      </c>
      <c r="M54" s="451">
        <v>0.4</v>
      </c>
      <c r="N54" s="451">
        <v>0.4</v>
      </c>
      <c r="O54" s="451">
        <v>0.4</v>
      </c>
      <c r="P54" s="451">
        <v>0.4</v>
      </c>
      <c r="Q54" s="451">
        <v>0.4</v>
      </c>
      <c r="R54" s="451">
        <v>0.4</v>
      </c>
    </row>
    <row r="55" spans="1:18" x14ac:dyDescent="0.15">
      <c r="A55" s="444"/>
      <c r="B55" s="455" t="s">
        <v>376</v>
      </c>
      <c r="C55" s="456" t="s">
        <v>118</v>
      </c>
      <c r="D55" s="450"/>
      <c r="E55" s="451"/>
      <c r="F55" s="451">
        <v>0.84566240920500235</v>
      </c>
      <c r="G55" s="451">
        <v>0.84566240920500235</v>
      </c>
      <c r="H55" s="451">
        <v>0.84566240920500235</v>
      </c>
      <c r="I55" s="451">
        <v>0.84566240920500235</v>
      </c>
      <c r="J55" s="451">
        <v>0.84566240920500235</v>
      </c>
      <c r="K55" s="451">
        <v>0.84566240920500235</v>
      </c>
      <c r="L55" s="451">
        <v>0.84566240920500235</v>
      </c>
      <c r="M55" s="451">
        <v>0.84566240920500235</v>
      </c>
      <c r="N55" s="451">
        <v>0.84566240920500235</v>
      </c>
      <c r="O55" s="451">
        <v>0.84566240920500235</v>
      </c>
      <c r="P55" s="451">
        <v>0.84566240920500235</v>
      </c>
      <c r="Q55" s="451">
        <v>0.84566240920500235</v>
      </c>
      <c r="R55" s="452">
        <v>0.84566240920500235</v>
      </c>
    </row>
    <row r="56" spans="1:18" x14ac:dyDescent="0.15">
      <c r="A56" s="444"/>
      <c r="B56" s="455" t="s">
        <v>377</v>
      </c>
      <c r="C56" s="456" t="s">
        <v>139</v>
      </c>
      <c r="D56" s="450"/>
      <c r="E56" s="451"/>
      <c r="F56" s="451"/>
      <c r="G56" s="451"/>
      <c r="H56" s="451">
        <v>0.98</v>
      </c>
      <c r="I56" s="451">
        <v>0.98</v>
      </c>
      <c r="J56" s="451">
        <v>0.98</v>
      </c>
      <c r="K56" s="451">
        <v>0.98</v>
      </c>
      <c r="L56" s="451">
        <v>0.98</v>
      </c>
      <c r="M56" s="451">
        <v>0.98</v>
      </c>
      <c r="N56" s="451">
        <v>0.98</v>
      </c>
      <c r="O56" s="451">
        <v>0.98</v>
      </c>
      <c r="P56" s="451">
        <v>0.98</v>
      </c>
      <c r="Q56" s="451">
        <v>0.98</v>
      </c>
      <c r="R56" s="451">
        <v>0.98</v>
      </c>
    </row>
    <row r="57" spans="1:18" x14ac:dyDescent="0.15">
      <c r="A57" s="444"/>
      <c r="B57" s="455" t="s">
        <v>378</v>
      </c>
      <c r="C57" s="456" t="s">
        <v>140</v>
      </c>
      <c r="D57" s="450"/>
      <c r="E57" s="451"/>
      <c r="F57" s="451"/>
      <c r="G57" s="451"/>
      <c r="H57" s="451"/>
      <c r="I57" s="451"/>
      <c r="J57" s="451"/>
      <c r="K57" s="451">
        <v>0.84566240920500235</v>
      </c>
      <c r="L57" s="451">
        <v>0.84566240920500235</v>
      </c>
      <c r="M57" s="451">
        <v>0.84566240920500235</v>
      </c>
      <c r="N57" s="451">
        <v>0.84566240920500235</v>
      </c>
      <c r="O57" s="451">
        <v>0.84566240920500235</v>
      </c>
      <c r="P57" s="451">
        <v>0.84566240920500235</v>
      </c>
      <c r="Q57" s="451">
        <v>0.84566240920500235</v>
      </c>
      <c r="R57" s="452">
        <v>0.84566240920500235</v>
      </c>
    </row>
    <row r="58" spans="1:18" x14ac:dyDescent="0.15">
      <c r="A58" s="444"/>
      <c r="B58" s="455" t="s">
        <v>380</v>
      </c>
      <c r="C58" s="456" t="s">
        <v>281</v>
      </c>
      <c r="D58" s="450"/>
      <c r="E58" s="451"/>
      <c r="F58" s="451">
        <v>0.84566240920500235</v>
      </c>
      <c r="G58" s="451">
        <v>0.84566240920500235</v>
      </c>
      <c r="H58" s="451">
        <v>0.84566240920500235</v>
      </c>
      <c r="I58" s="451">
        <v>0.84566240920500235</v>
      </c>
      <c r="J58" s="451">
        <v>0.84566240920500235</v>
      </c>
      <c r="K58" s="451">
        <v>0.84566240920500235</v>
      </c>
      <c r="L58" s="451">
        <v>0.84566240920500235</v>
      </c>
      <c r="M58" s="451">
        <v>0.84566240920500235</v>
      </c>
      <c r="N58" s="451">
        <v>0.84566240920500235</v>
      </c>
      <c r="O58" s="451">
        <v>0.84566240920500235</v>
      </c>
      <c r="P58" s="451">
        <v>0.84566240920500235</v>
      </c>
      <c r="Q58" s="451">
        <v>0.84566240920500235</v>
      </c>
      <c r="R58" s="452">
        <v>0.84566240920500235</v>
      </c>
    </row>
    <row r="59" spans="1:18" x14ac:dyDescent="0.15">
      <c r="A59" s="444"/>
      <c r="B59" s="455" t="s">
        <v>381</v>
      </c>
      <c r="C59" s="456" t="s">
        <v>282</v>
      </c>
      <c r="D59" s="450"/>
      <c r="E59" s="451"/>
      <c r="F59" s="451">
        <v>0.84566240920500235</v>
      </c>
      <c r="G59" s="451">
        <v>0.84566240920500235</v>
      </c>
      <c r="H59" s="451">
        <v>0.84566240920500235</v>
      </c>
      <c r="I59" s="451">
        <v>0.84566240920500235</v>
      </c>
      <c r="J59" s="451">
        <v>0.84566240920500235</v>
      </c>
      <c r="K59" s="451">
        <v>0.84566240920500235</v>
      </c>
      <c r="L59" s="451">
        <v>0.84566240920500235</v>
      </c>
      <c r="M59" s="451">
        <v>0.84566240920500235</v>
      </c>
      <c r="N59" s="451">
        <v>0.84566240920500235</v>
      </c>
      <c r="O59" s="451">
        <v>0.84566240920500235</v>
      </c>
      <c r="P59" s="451">
        <v>0.84566240920500235</v>
      </c>
      <c r="Q59" s="451">
        <v>0.84566240920500235</v>
      </c>
      <c r="R59" s="452">
        <v>0.84566240920500235</v>
      </c>
    </row>
    <row r="60" spans="1:18" x14ac:dyDescent="0.15">
      <c r="A60" s="444"/>
      <c r="B60" s="455" t="s">
        <v>382</v>
      </c>
      <c r="C60" s="456" t="s">
        <v>283</v>
      </c>
      <c r="D60" s="450"/>
      <c r="E60" s="451"/>
      <c r="F60" s="451">
        <v>0.84566240920500235</v>
      </c>
      <c r="G60" s="451">
        <v>0.84566240920500235</v>
      </c>
      <c r="H60" s="451">
        <v>0.84566240920500235</v>
      </c>
      <c r="I60" s="451">
        <v>0.84566240920500235</v>
      </c>
      <c r="J60" s="451">
        <v>0.84566240920500235</v>
      </c>
      <c r="K60" s="451">
        <v>0.84566240920500235</v>
      </c>
      <c r="L60" s="451">
        <v>0.84566240920500235</v>
      </c>
      <c r="M60" s="451">
        <v>0.84566240920500235</v>
      </c>
      <c r="N60" s="451">
        <v>0.84566240920500235</v>
      </c>
      <c r="O60" s="451">
        <v>0.84566240920500235</v>
      </c>
      <c r="P60" s="451">
        <v>0.84566240920500235</v>
      </c>
      <c r="Q60" s="451">
        <v>0.84566240920500235</v>
      </c>
      <c r="R60" s="452">
        <v>0.84566240920500235</v>
      </c>
    </row>
    <row r="61" spans="1:18" x14ac:dyDescent="0.15">
      <c r="A61" s="444"/>
      <c r="B61" s="455" t="s">
        <v>383</v>
      </c>
      <c r="C61" s="456" t="s">
        <v>304</v>
      </c>
      <c r="D61" s="450"/>
      <c r="E61" s="451"/>
      <c r="F61" s="451"/>
      <c r="G61" s="451"/>
      <c r="H61" s="451">
        <v>0.91</v>
      </c>
      <c r="I61" s="451">
        <v>0.91</v>
      </c>
      <c r="J61" s="451">
        <v>0.91</v>
      </c>
      <c r="K61" s="451">
        <v>0.91</v>
      </c>
      <c r="L61" s="451">
        <v>0.91</v>
      </c>
      <c r="M61" s="451">
        <v>0.91</v>
      </c>
      <c r="N61" s="451">
        <v>0.91</v>
      </c>
      <c r="O61" s="451">
        <v>0.91</v>
      </c>
      <c r="P61" s="451">
        <v>0.91</v>
      </c>
      <c r="Q61" s="451">
        <v>0.91</v>
      </c>
      <c r="R61" s="451">
        <v>0.91</v>
      </c>
    </row>
    <row r="62" spans="1:18" x14ac:dyDescent="0.15">
      <c r="A62" s="444"/>
      <c r="B62" s="455" t="s">
        <v>385</v>
      </c>
      <c r="C62" s="456" t="s">
        <v>11</v>
      </c>
      <c r="D62" s="450"/>
      <c r="E62" s="451"/>
      <c r="F62" s="451"/>
      <c r="G62" s="451"/>
      <c r="H62" s="451">
        <v>0.37</v>
      </c>
      <c r="I62" s="451">
        <v>0.37</v>
      </c>
      <c r="J62" s="451">
        <v>0.37</v>
      </c>
      <c r="K62" s="451">
        <v>0.37</v>
      </c>
      <c r="L62" s="451">
        <v>0.37</v>
      </c>
      <c r="M62" s="451">
        <v>0.37</v>
      </c>
      <c r="N62" s="451">
        <v>0.37</v>
      </c>
      <c r="O62" s="451">
        <v>0.37</v>
      </c>
      <c r="P62" s="451">
        <v>0.37</v>
      </c>
      <c r="Q62" s="451">
        <v>0.37</v>
      </c>
      <c r="R62" s="452">
        <v>0.37</v>
      </c>
    </row>
    <row r="63" spans="1:18" x14ac:dyDescent="0.15">
      <c r="A63" s="444"/>
      <c r="B63" s="455" t="s">
        <v>386</v>
      </c>
      <c r="C63" s="456" t="s">
        <v>123</v>
      </c>
      <c r="D63" s="450"/>
      <c r="E63" s="451"/>
      <c r="F63" s="451"/>
      <c r="G63" s="451"/>
      <c r="H63" s="451">
        <v>0.7</v>
      </c>
      <c r="I63" s="451">
        <v>0.7</v>
      </c>
      <c r="J63" s="451">
        <v>0.7</v>
      </c>
      <c r="K63" s="451">
        <v>0.7</v>
      </c>
      <c r="L63" s="451">
        <v>0.7</v>
      </c>
      <c r="M63" s="451">
        <v>0.7</v>
      </c>
      <c r="N63" s="451">
        <v>0.7</v>
      </c>
      <c r="O63" s="451">
        <v>0.7</v>
      </c>
      <c r="P63" s="451">
        <v>0.7</v>
      </c>
      <c r="Q63" s="451">
        <v>0.7</v>
      </c>
      <c r="R63" s="452">
        <v>0.7</v>
      </c>
    </row>
    <row r="64" spans="1:18" x14ac:dyDescent="0.15">
      <c r="A64" s="444"/>
      <c r="B64" s="455" t="s">
        <v>387</v>
      </c>
      <c r="C64" s="456" t="s">
        <v>300</v>
      </c>
      <c r="D64" s="450"/>
      <c r="E64" s="451"/>
      <c r="F64" s="451"/>
      <c r="G64" s="451"/>
      <c r="H64" s="451">
        <v>0.95</v>
      </c>
      <c r="I64" s="451">
        <v>0.95</v>
      </c>
      <c r="J64" s="451">
        <v>0.95</v>
      </c>
      <c r="K64" s="451">
        <v>0.95</v>
      </c>
      <c r="L64" s="451">
        <v>0.95</v>
      </c>
      <c r="M64" s="451">
        <v>0.95</v>
      </c>
      <c r="N64" s="451">
        <v>0.95</v>
      </c>
      <c r="O64" s="451">
        <v>0.95</v>
      </c>
      <c r="P64" s="451">
        <v>0.95</v>
      </c>
      <c r="Q64" s="451">
        <v>0.95</v>
      </c>
      <c r="R64" s="452">
        <v>0.95</v>
      </c>
    </row>
    <row r="65" spans="1:18" x14ac:dyDescent="0.15">
      <c r="A65" s="444"/>
      <c r="B65" s="455" t="s">
        <v>388</v>
      </c>
      <c r="C65" s="456" t="s">
        <v>301</v>
      </c>
      <c r="D65" s="450"/>
      <c r="E65" s="451"/>
      <c r="F65" s="451"/>
      <c r="G65" s="451"/>
      <c r="H65" s="451">
        <v>1</v>
      </c>
      <c r="I65" s="451">
        <v>1</v>
      </c>
      <c r="J65" s="451">
        <v>1</v>
      </c>
      <c r="K65" s="451">
        <v>1</v>
      </c>
      <c r="L65" s="451">
        <v>1</v>
      </c>
      <c r="M65" s="451">
        <v>1</v>
      </c>
      <c r="N65" s="451">
        <v>1</v>
      </c>
      <c r="O65" s="451">
        <v>1</v>
      </c>
      <c r="P65" s="451">
        <v>1</v>
      </c>
      <c r="Q65" s="451">
        <v>1</v>
      </c>
      <c r="R65" s="451">
        <v>1</v>
      </c>
    </row>
    <row r="66" spans="1:18" x14ac:dyDescent="0.15">
      <c r="A66" s="444"/>
      <c r="B66" s="455" t="s">
        <v>389</v>
      </c>
      <c r="C66" s="456" t="s">
        <v>302</v>
      </c>
      <c r="D66" s="450"/>
      <c r="E66" s="451"/>
      <c r="F66" s="451"/>
      <c r="G66" s="451"/>
      <c r="H66" s="451">
        <v>6.9000000000000006E-2</v>
      </c>
      <c r="I66" s="451">
        <v>6.9000000000000006E-2</v>
      </c>
      <c r="J66" s="451">
        <v>6.9000000000000006E-2</v>
      </c>
      <c r="K66" s="451">
        <v>6.9000000000000006E-2</v>
      </c>
      <c r="L66" s="451">
        <v>6.9000000000000006E-2</v>
      </c>
      <c r="M66" s="451">
        <v>6.9000000000000006E-2</v>
      </c>
      <c r="N66" s="451">
        <v>6.9000000000000006E-2</v>
      </c>
      <c r="O66" s="451">
        <v>6.9000000000000006E-2</v>
      </c>
      <c r="P66" s="451">
        <v>6.9000000000000006E-2</v>
      </c>
      <c r="Q66" s="451">
        <v>6.9000000000000006E-2</v>
      </c>
      <c r="R66" s="452">
        <v>6.9000000000000006E-2</v>
      </c>
    </row>
    <row r="67" spans="1:18" x14ac:dyDescent="0.15">
      <c r="A67" s="444"/>
      <c r="B67" s="455" t="s">
        <v>390</v>
      </c>
      <c r="C67" s="456" t="s">
        <v>303</v>
      </c>
      <c r="D67" s="450"/>
      <c r="E67" s="451"/>
      <c r="F67" s="451"/>
      <c r="G67" s="451"/>
      <c r="H67" s="451">
        <v>0.95</v>
      </c>
      <c r="I67" s="451">
        <v>0.95</v>
      </c>
      <c r="J67" s="451">
        <v>0.95</v>
      </c>
      <c r="K67" s="451">
        <v>0.95</v>
      </c>
      <c r="L67" s="451">
        <v>0.95</v>
      </c>
      <c r="M67" s="451">
        <v>0.95</v>
      </c>
      <c r="N67" s="451">
        <v>0.95</v>
      </c>
      <c r="O67" s="451">
        <v>0.95</v>
      </c>
      <c r="P67" s="451">
        <v>0.95</v>
      </c>
      <c r="Q67" s="451">
        <v>0.95</v>
      </c>
      <c r="R67" s="452">
        <v>0.95</v>
      </c>
    </row>
    <row r="68" spans="1:18" x14ac:dyDescent="0.15">
      <c r="A68" s="444"/>
      <c r="B68" s="455" t="s">
        <v>101</v>
      </c>
      <c r="C68" s="456" t="s">
        <v>93</v>
      </c>
      <c r="D68" s="450"/>
      <c r="E68" s="451"/>
      <c r="F68" s="451"/>
      <c r="G68" s="451"/>
      <c r="H68" s="451">
        <v>3.29</v>
      </c>
      <c r="I68" s="451">
        <v>3.29</v>
      </c>
      <c r="J68" s="451">
        <v>3.29</v>
      </c>
      <c r="K68" s="451">
        <v>3.29</v>
      </c>
      <c r="L68" s="451">
        <v>3.29</v>
      </c>
      <c r="M68" s="451">
        <v>3.29</v>
      </c>
      <c r="N68" s="451">
        <v>3.29</v>
      </c>
      <c r="O68" s="451">
        <v>3.29</v>
      </c>
      <c r="P68" s="451">
        <v>3.29</v>
      </c>
      <c r="Q68" s="451">
        <v>3.29</v>
      </c>
      <c r="R68" s="451">
        <v>3.29</v>
      </c>
    </row>
    <row r="69" spans="1:18" x14ac:dyDescent="0.15">
      <c r="A69" s="444"/>
      <c r="B69" s="455" t="s">
        <v>102</v>
      </c>
      <c r="C69" s="456" t="s">
        <v>125</v>
      </c>
      <c r="D69" s="450"/>
      <c r="E69" s="451"/>
      <c r="F69" s="451"/>
      <c r="G69" s="451"/>
      <c r="H69" s="451">
        <v>3.29</v>
      </c>
      <c r="I69" s="451">
        <v>3.29</v>
      </c>
      <c r="J69" s="451">
        <v>3.29</v>
      </c>
      <c r="K69" s="451">
        <v>3.29</v>
      </c>
      <c r="L69" s="451">
        <v>3.29</v>
      </c>
      <c r="M69" s="451">
        <v>3.29</v>
      </c>
      <c r="N69" s="451">
        <v>3.29</v>
      </c>
      <c r="O69" s="451">
        <v>3.29</v>
      </c>
      <c r="P69" s="451">
        <v>3.29</v>
      </c>
      <c r="Q69" s="451">
        <v>3.29</v>
      </c>
      <c r="R69" s="452">
        <v>3.29</v>
      </c>
    </row>
    <row r="70" spans="1:18" x14ac:dyDescent="0.15">
      <c r="A70" s="444"/>
      <c r="B70" s="455" t="s">
        <v>103</v>
      </c>
      <c r="C70" s="456" t="s">
        <v>94</v>
      </c>
      <c r="D70" s="450"/>
      <c r="E70" s="451"/>
      <c r="F70" s="451"/>
      <c r="G70" s="451"/>
      <c r="H70" s="451">
        <v>3.29</v>
      </c>
      <c r="I70" s="451">
        <v>3.29</v>
      </c>
      <c r="J70" s="451">
        <v>3.29</v>
      </c>
      <c r="K70" s="451">
        <v>3.29</v>
      </c>
      <c r="L70" s="451">
        <v>3.29</v>
      </c>
      <c r="M70" s="451">
        <v>3.29</v>
      </c>
      <c r="N70" s="451">
        <v>3.29</v>
      </c>
      <c r="O70" s="451">
        <v>3.29</v>
      </c>
      <c r="P70" s="451">
        <v>3.29</v>
      </c>
      <c r="Q70" s="451">
        <v>3.29</v>
      </c>
      <c r="R70" s="452">
        <v>3.29</v>
      </c>
    </row>
    <row r="71" spans="1:18" x14ac:dyDescent="0.15">
      <c r="A71" s="444"/>
      <c r="B71" s="455" t="s">
        <v>104</v>
      </c>
      <c r="C71" s="456" t="s">
        <v>95</v>
      </c>
      <c r="D71" s="450"/>
      <c r="E71" s="451"/>
      <c r="F71" s="451"/>
      <c r="G71" s="451"/>
      <c r="H71" s="451">
        <v>3.29</v>
      </c>
      <c r="I71" s="451">
        <v>3.29</v>
      </c>
      <c r="J71" s="451">
        <v>3.29</v>
      </c>
      <c r="K71" s="451">
        <v>3.29</v>
      </c>
      <c r="L71" s="451">
        <v>3.29</v>
      </c>
      <c r="M71" s="451">
        <v>3.29</v>
      </c>
      <c r="N71" s="451">
        <v>3.29</v>
      </c>
      <c r="O71" s="451">
        <v>3.29</v>
      </c>
      <c r="P71" s="451">
        <v>3.29</v>
      </c>
      <c r="Q71" s="451">
        <v>3.29</v>
      </c>
      <c r="R71" s="452">
        <v>3.29</v>
      </c>
    </row>
    <row r="72" spans="1:18" x14ac:dyDescent="0.15">
      <c r="A72" s="444"/>
      <c r="B72" s="455" t="s">
        <v>105</v>
      </c>
      <c r="C72" s="456" t="s">
        <v>126</v>
      </c>
      <c r="D72" s="450"/>
      <c r="E72" s="451"/>
      <c r="F72" s="451"/>
      <c r="G72" s="451"/>
      <c r="H72" s="451">
        <v>5.7165971981011934</v>
      </c>
      <c r="I72" s="451">
        <v>5.7165971981011934</v>
      </c>
      <c r="J72" s="451">
        <v>5.7165971981011934</v>
      </c>
      <c r="K72" s="451">
        <v>5.7165971981011934</v>
      </c>
      <c r="L72" s="451">
        <v>5.7165971981011934</v>
      </c>
      <c r="M72" s="451">
        <v>5.7165971981011934</v>
      </c>
      <c r="N72" s="451">
        <v>5.7165971981011934</v>
      </c>
      <c r="O72" s="451">
        <v>5.7165971981011934</v>
      </c>
      <c r="P72" s="451">
        <v>5.7165971981011934</v>
      </c>
      <c r="Q72" s="451">
        <v>5.7165971981011934</v>
      </c>
      <c r="R72" s="452">
        <v>5.7165971981011934</v>
      </c>
    </row>
    <row r="73" spans="1:18" x14ac:dyDescent="0.15">
      <c r="A73" s="444"/>
      <c r="B73" s="455" t="s">
        <v>391</v>
      </c>
      <c r="C73" s="456" t="s">
        <v>127</v>
      </c>
      <c r="D73" s="450"/>
      <c r="E73" s="451"/>
      <c r="F73" s="451"/>
      <c r="G73" s="451"/>
      <c r="H73" s="451"/>
      <c r="I73" s="451"/>
      <c r="J73" s="451"/>
      <c r="K73" s="451"/>
      <c r="L73" s="451"/>
      <c r="M73" s="451"/>
      <c r="N73" s="451"/>
      <c r="O73" s="451"/>
      <c r="P73" s="451"/>
      <c r="Q73" s="451"/>
      <c r="R73" s="452"/>
    </row>
    <row r="74" spans="1:18" x14ac:dyDescent="0.15">
      <c r="A74" s="444"/>
      <c r="B74" s="455" t="s">
        <v>392</v>
      </c>
      <c r="C74" s="456" t="s">
        <v>294</v>
      </c>
      <c r="D74" s="450"/>
      <c r="E74" s="451"/>
      <c r="F74" s="451"/>
      <c r="G74" s="451"/>
      <c r="H74" s="451">
        <v>3.29</v>
      </c>
      <c r="I74" s="451">
        <v>3.29</v>
      </c>
      <c r="J74" s="451">
        <v>3.29</v>
      </c>
      <c r="K74" s="451">
        <v>3.29</v>
      </c>
      <c r="L74" s="451">
        <v>3.29</v>
      </c>
      <c r="M74" s="451">
        <v>3.29</v>
      </c>
      <c r="N74" s="451">
        <v>3.29</v>
      </c>
      <c r="O74" s="451">
        <v>3.29</v>
      </c>
      <c r="P74" s="451">
        <v>3.29</v>
      </c>
      <c r="Q74" s="451">
        <v>3.29</v>
      </c>
      <c r="R74" s="452">
        <v>3.29</v>
      </c>
    </row>
    <row r="75" spans="1:18" x14ac:dyDescent="0.15">
      <c r="A75" s="444"/>
      <c r="B75" s="455" t="s">
        <v>106</v>
      </c>
      <c r="C75" s="456" t="s">
        <v>96</v>
      </c>
      <c r="D75" s="450"/>
      <c r="E75" s="451"/>
      <c r="F75" s="451"/>
      <c r="G75" s="451"/>
      <c r="H75" s="451">
        <v>0.83</v>
      </c>
      <c r="I75" s="451">
        <v>0.83</v>
      </c>
      <c r="J75" s="451">
        <v>0.83</v>
      </c>
      <c r="K75" s="451">
        <v>0.83</v>
      </c>
      <c r="L75" s="451">
        <v>0.83</v>
      </c>
      <c r="M75" s="451">
        <v>0.83</v>
      </c>
      <c r="N75" s="451">
        <v>0.83</v>
      </c>
      <c r="O75" s="451">
        <v>0.83</v>
      </c>
      <c r="P75" s="451">
        <v>0.83</v>
      </c>
      <c r="Q75" s="451">
        <v>0.83</v>
      </c>
      <c r="R75" s="452">
        <v>0.83</v>
      </c>
    </row>
    <row r="76" spans="1:18" x14ac:dyDescent="0.15">
      <c r="A76" s="444"/>
      <c r="B76" s="455" t="s">
        <v>107</v>
      </c>
      <c r="C76" s="456" t="s">
        <v>128</v>
      </c>
      <c r="D76" s="450"/>
      <c r="E76" s="451"/>
      <c r="F76" s="451"/>
      <c r="G76" s="451"/>
      <c r="H76" s="451">
        <v>0.83</v>
      </c>
      <c r="I76" s="451">
        <v>0.83</v>
      </c>
      <c r="J76" s="451">
        <v>0.83</v>
      </c>
      <c r="K76" s="451">
        <v>0.83</v>
      </c>
      <c r="L76" s="451">
        <v>0.83</v>
      </c>
      <c r="M76" s="451">
        <v>0.83</v>
      </c>
      <c r="N76" s="451">
        <v>0.83</v>
      </c>
      <c r="O76" s="451">
        <v>0.83</v>
      </c>
      <c r="P76" s="451">
        <v>0.83</v>
      </c>
      <c r="Q76" s="451">
        <v>0.83</v>
      </c>
      <c r="R76" s="452">
        <v>0.83</v>
      </c>
    </row>
    <row r="77" spans="1:18" x14ac:dyDescent="0.15">
      <c r="A77" s="444"/>
      <c r="B77" s="455" t="s">
        <v>108</v>
      </c>
      <c r="C77" s="456" t="s">
        <v>97</v>
      </c>
      <c r="D77" s="450"/>
      <c r="E77" s="451"/>
      <c r="F77" s="451"/>
      <c r="G77" s="451"/>
      <c r="H77" s="451">
        <v>0.83</v>
      </c>
      <c r="I77" s="451">
        <v>0.83</v>
      </c>
      <c r="J77" s="451">
        <v>0.83</v>
      </c>
      <c r="K77" s="451">
        <v>0.83</v>
      </c>
      <c r="L77" s="451">
        <v>0.83</v>
      </c>
      <c r="M77" s="451">
        <v>0.83</v>
      </c>
      <c r="N77" s="451">
        <v>0.83</v>
      </c>
      <c r="O77" s="451">
        <v>0.83</v>
      </c>
      <c r="P77" s="451">
        <v>0.83</v>
      </c>
      <c r="Q77" s="451">
        <v>0.83</v>
      </c>
      <c r="R77" s="452">
        <v>0.83</v>
      </c>
    </row>
    <row r="78" spans="1:18" x14ac:dyDescent="0.15">
      <c r="A78" s="444"/>
      <c r="B78" s="455" t="s">
        <v>109</v>
      </c>
      <c r="C78" s="456" t="s">
        <v>98</v>
      </c>
      <c r="D78" s="450"/>
      <c r="E78" s="451"/>
      <c r="F78" s="451"/>
      <c r="G78" s="451"/>
      <c r="H78" s="451">
        <v>3.29</v>
      </c>
      <c r="I78" s="451">
        <v>3.29</v>
      </c>
      <c r="J78" s="451">
        <v>3.29</v>
      </c>
      <c r="K78" s="451">
        <v>3.29</v>
      </c>
      <c r="L78" s="451">
        <v>3.29</v>
      </c>
      <c r="M78" s="451">
        <v>3.29</v>
      </c>
      <c r="N78" s="451">
        <v>3.29</v>
      </c>
      <c r="O78" s="451">
        <v>3.29</v>
      </c>
      <c r="P78" s="451">
        <v>3.29</v>
      </c>
      <c r="Q78" s="451">
        <v>3.29</v>
      </c>
      <c r="R78" s="452">
        <v>3.29</v>
      </c>
    </row>
    <row r="79" spans="1:18" x14ac:dyDescent="0.15">
      <c r="A79" s="444"/>
      <c r="B79" s="455" t="s">
        <v>110</v>
      </c>
      <c r="C79" s="456" t="s">
        <v>99</v>
      </c>
      <c r="D79" s="450"/>
      <c r="E79" s="451"/>
      <c r="F79" s="451"/>
      <c r="G79" s="451"/>
      <c r="H79" s="451">
        <v>0.83</v>
      </c>
      <c r="I79" s="451">
        <v>0.83</v>
      </c>
      <c r="J79" s="451">
        <v>0.83</v>
      </c>
      <c r="K79" s="451">
        <v>0.83</v>
      </c>
      <c r="L79" s="451">
        <v>0.83</v>
      </c>
      <c r="M79" s="451">
        <v>0.83</v>
      </c>
      <c r="N79" s="451">
        <v>0.83</v>
      </c>
      <c r="O79" s="451">
        <v>0.83</v>
      </c>
      <c r="P79" s="451">
        <v>0.83</v>
      </c>
      <c r="Q79" s="451">
        <v>0.83</v>
      </c>
      <c r="R79" s="452">
        <v>0.83</v>
      </c>
    </row>
    <row r="80" spans="1:18" x14ac:dyDescent="0.15">
      <c r="A80" s="444"/>
      <c r="B80" s="455" t="s">
        <v>114</v>
      </c>
      <c r="C80" s="456" t="s">
        <v>113</v>
      </c>
      <c r="D80" s="450"/>
      <c r="E80" s="451"/>
      <c r="F80" s="451"/>
      <c r="G80" s="451"/>
      <c r="H80" s="451">
        <v>0.83</v>
      </c>
      <c r="I80" s="451">
        <v>0.83</v>
      </c>
      <c r="J80" s="451">
        <v>0.83</v>
      </c>
      <c r="K80" s="451">
        <v>0.83</v>
      </c>
      <c r="L80" s="451">
        <v>0.83</v>
      </c>
      <c r="M80" s="451">
        <v>0.83</v>
      </c>
      <c r="N80" s="451">
        <v>0.83</v>
      </c>
      <c r="O80" s="451">
        <v>0.83</v>
      </c>
      <c r="P80" s="451">
        <v>0.83</v>
      </c>
      <c r="Q80" s="451">
        <v>0.83</v>
      </c>
      <c r="R80" s="452">
        <v>0.83</v>
      </c>
    </row>
    <row r="81" spans="1:19" x14ac:dyDescent="0.15">
      <c r="A81" s="444"/>
      <c r="B81" s="455" t="s">
        <v>124</v>
      </c>
      <c r="C81" s="456" t="s">
        <v>100</v>
      </c>
      <c r="D81" s="450"/>
      <c r="E81" s="451"/>
      <c r="F81" s="451"/>
      <c r="G81" s="451"/>
      <c r="H81" s="451">
        <v>0.83</v>
      </c>
      <c r="I81" s="451">
        <v>0.83</v>
      </c>
      <c r="J81" s="451">
        <v>0.83</v>
      </c>
      <c r="K81" s="451">
        <v>0.83</v>
      </c>
      <c r="L81" s="451">
        <v>0.83</v>
      </c>
      <c r="M81" s="451">
        <v>0.83</v>
      </c>
      <c r="N81" s="451">
        <v>0.83</v>
      </c>
      <c r="O81" s="451">
        <v>0.83</v>
      </c>
      <c r="P81" s="451">
        <v>0.83</v>
      </c>
      <c r="Q81" s="451">
        <v>0.83</v>
      </c>
      <c r="R81" s="452">
        <v>0.83</v>
      </c>
    </row>
    <row r="82" spans="1:19" x14ac:dyDescent="0.15">
      <c r="A82" s="444"/>
      <c r="B82" s="455" t="s">
        <v>261</v>
      </c>
      <c r="C82" s="456" t="s">
        <v>119</v>
      </c>
      <c r="D82" s="450"/>
      <c r="E82" s="451"/>
      <c r="F82" s="451"/>
      <c r="G82" s="451"/>
      <c r="H82" s="451">
        <v>1.3780033727828469</v>
      </c>
      <c r="I82" s="451">
        <v>1.3780033727828469</v>
      </c>
      <c r="J82" s="451">
        <v>1.3780033727828469</v>
      </c>
      <c r="K82" s="451">
        <v>1.3780033727828469</v>
      </c>
      <c r="L82" s="451">
        <v>1.3780033727828469</v>
      </c>
      <c r="M82" s="451">
        <v>1.3780033727828469</v>
      </c>
      <c r="N82" s="451">
        <v>1.3780033727828469</v>
      </c>
      <c r="O82" s="451">
        <v>1.3780033727828469</v>
      </c>
      <c r="P82" s="451">
        <v>1.3780033727828469</v>
      </c>
      <c r="Q82" s="451">
        <v>1.3780033727828469</v>
      </c>
      <c r="R82" s="451">
        <v>1.3780033727828469</v>
      </c>
    </row>
    <row r="83" spans="1:19" x14ac:dyDescent="0.15">
      <c r="A83" s="444"/>
      <c r="B83" s="455" t="s">
        <v>262</v>
      </c>
      <c r="C83" s="456" t="s">
        <v>115</v>
      </c>
      <c r="D83" s="450"/>
      <c r="E83" s="451"/>
      <c r="F83" s="451"/>
      <c r="G83" s="451"/>
      <c r="H83" s="451"/>
      <c r="I83" s="451"/>
      <c r="J83" s="451"/>
      <c r="K83" s="451"/>
      <c r="L83" s="451"/>
      <c r="M83" s="451"/>
      <c r="N83" s="451"/>
      <c r="O83" s="451"/>
      <c r="P83" s="451"/>
      <c r="Q83" s="451"/>
      <c r="R83" s="452"/>
    </row>
    <row r="84" spans="1:19" x14ac:dyDescent="0.15">
      <c r="A84" s="444"/>
      <c r="B84" s="455" t="s">
        <v>353</v>
      </c>
      <c r="C84" s="456" t="s">
        <v>347</v>
      </c>
      <c r="D84" s="450"/>
      <c r="E84" s="451"/>
      <c r="F84" s="451"/>
      <c r="G84" s="451"/>
      <c r="H84" s="451">
        <v>5.6908190935923963</v>
      </c>
      <c r="I84" s="451">
        <v>5.6908190935923963</v>
      </c>
      <c r="J84" s="451">
        <v>5.6908190935923963</v>
      </c>
      <c r="K84" s="451">
        <v>5.6908190935923963</v>
      </c>
      <c r="L84" s="451">
        <v>5.6908190935923963</v>
      </c>
      <c r="M84" s="451">
        <v>5.6908190935923963</v>
      </c>
      <c r="N84" s="451">
        <v>5.6908190935923963</v>
      </c>
      <c r="O84" s="451">
        <v>5.6908190935923963</v>
      </c>
      <c r="P84" s="451">
        <v>5.6908190935923963</v>
      </c>
      <c r="Q84" s="451">
        <v>5.6908190935923963</v>
      </c>
      <c r="R84" s="452">
        <v>5.6908190935923963</v>
      </c>
    </row>
    <row r="85" spans="1:19" x14ac:dyDescent="0.15">
      <c r="A85" s="444"/>
      <c r="B85" s="455" t="s">
        <v>354</v>
      </c>
      <c r="C85" s="456" t="s">
        <v>348</v>
      </c>
      <c r="D85" s="450"/>
      <c r="E85" s="451"/>
      <c r="F85" s="451"/>
      <c r="G85" s="451"/>
      <c r="H85" s="451">
        <v>5.6703665261962577</v>
      </c>
      <c r="I85" s="451">
        <v>5.6703665261962577</v>
      </c>
      <c r="J85" s="451">
        <v>5.6703665261962577</v>
      </c>
      <c r="K85" s="451">
        <v>5.6703665261962577</v>
      </c>
      <c r="L85" s="451">
        <v>5.6703665261962577</v>
      </c>
      <c r="M85" s="451">
        <v>5.6703665261962577</v>
      </c>
      <c r="N85" s="451">
        <v>5.6703665261962577</v>
      </c>
      <c r="O85" s="451">
        <v>5.6703665261962577</v>
      </c>
      <c r="P85" s="451">
        <v>5.6703665261962577</v>
      </c>
      <c r="Q85" s="451">
        <v>5.6703665261962577</v>
      </c>
      <c r="R85" s="452">
        <v>5.6703665261962577</v>
      </c>
    </row>
    <row r="86" spans="1:19" x14ac:dyDescent="0.15">
      <c r="A86" s="444"/>
      <c r="B86" s="455" t="s">
        <v>355</v>
      </c>
      <c r="C86" s="456" t="s">
        <v>349</v>
      </c>
      <c r="D86" s="450"/>
      <c r="E86" s="451"/>
      <c r="F86" s="451"/>
      <c r="G86" s="451"/>
      <c r="H86" s="451">
        <v>3.29</v>
      </c>
      <c r="I86" s="451">
        <v>3.29</v>
      </c>
      <c r="J86" s="451">
        <v>3.29</v>
      </c>
      <c r="K86" s="451">
        <v>3.29</v>
      </c>
      <c r="L86" s="451">
        <v>3.29</v>
      </c>
      <c r="M86" s="451">
        <v>3.29</v>
      </c>
      <c r="N86" s="451">
        <v>3.29</v>
      </c>
      <c r="O86" s="451">
        <v>3.29</v>
      </c>
      <c r="P86" s="451">
        <v>3.29</v>
      </c>
      <c r="Q86" s="451">
        <v>3.29</v>
      </c>
      <c r="R86" s="452">
        <v>3.29</v>
      </c>
    </row>
    <row r="87" spans="1:19" x14ac:dyDescent="0.15">
      <c r="A87" s="444"/>
      <c r="B87" s="455" t="s">
        <v>356</v>
      </c>
      <c r="C87" s="456" t="s">
        <v>350</v>
      </c>
      <c r="D87" s="450"/>
      <c r="E87" s="451"/>
      <c r="F87" s="451"/>
      <c r="G87" s="451"/>
      <c r="H87" s="451">
        <v>3.29</v>
      </c>
      <c r="I87" s="451">
        <v>3.29</v>
      </c>
      <c r="J87" s="451">
        <v>3.29</v>
      </c>
      <c r="K87" s="451">
        <v>3.29</v>
      </c>
      <c r="L87" s="451">
        <v>3.29</v>
      </c>
      <c r="M87" s="451">
        <v>3.29</v>
      </c>
      <c r="N87" s="451">
        <v>3.29</v>
      </c>
      <c r="O87" s="451">
        <v>3.29</v>
      </c>
      <c r="P87" s="451">
        <v>3.29</v>
      </c>
      <c r="Q87" s="451">
        <v>3.29</v>
      </c>
      <c r="R87" s="452">
        <v>3.29</v>
      </c>
    </row>
    <row r="88" spans="1:19" x14ac:dyDescent="0.15">
      <c r="A88" s="444"/>
      <c r="B88" s="455" t="s">
        <v>357</v>
      </c>
      <c r="C88" s="456" t="s">
        <v>351</v>
      </c>
      <c r="D88" s="450"/>
      <c r="E88" s="451"/>
      <c r="F88" s="451"/>
      <c r="G88" s="451"/>
      <c r="H88" s="451">
        <v>0.83</v>
      </c>
      <c r="I88" s="451">
        <v>0.83</v>
      </c>
      <c r="J88" s="451">
        <v>0.83</v>
      </c>
      <c r="K88" s="451">
        <v>0.83</v>
      </c>
      <c r="L88" s="451">
        <v>0.83</v>
      </c>
      <c r="M88" s="451">
        <v>0.83</v>
      </c>
      <c r="N88" s="451">
        <v>0.83</v>
      </c>
      <c r="O88" s="451">
        <v>0.83</v>
      </c>
      <c r="P88" s="451">
        <v>0.83</v>
      </c>
      <c r="Q88" s="451">
        <v>0.83</v>
      </c>
      <c r="R88" s="452">
        <v>0.83</v>
      </c>
    </row>
    <row r="89" spans="1:19" x14ac:dyDescent="0.15">
      <c r="A89" s="444"/>
      <c r="B89" s="455" t="s">
        <v>358</v>
      </c>
      <c r="C89" s="456" t="s">
        <v>352</v>
      </c>
      <c r="D89" s="450"/>
      <c r="E89" s="451"/>
      <c r="F89" s="451"/>
      <c r="G89" s="451"/>
      <c r="H89" s="451">
        <v>0.83</v>
      </c>
      <c r="I89" s="451">
        <v>0.83</v>
      </c>
      <c r="J89" s="451">
        <v>0.83</v>
      </c>
      <c r="K89" s="451">
        <v>0.83</v>
      </c>
      <c r="L89" s="451">
        <v>0.83</v>
      </c>
      <c r="M89" s="451">
        <v>0.83</v>
      </c>
      <c r="N89" s="451">
        <v>0.83</v>
      </c>
      <c r="O89" s="451">
        <v>0.83</v>
      </c>
      <c r="P89" s="451">
        <v>0.83</v>
      </c>
      <c r="Q89" s="451">
        <v>0.83</v>
      </c>
      <c r="R89" s="452">
        <v>0.83</v>
      </c>
    </row>
    <row r="90" spans="1:19" x14ac:dyDescent="0.15">
      <c r="B90" s="777" t="s">
        <v>393</v>
      </c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</row>
  </sheetData>
  <mergeCells count="1">
    <mergeCell ref="B90:S90"/>
  </mergeCells>
  <pageMargins left="0.7" right="0.7" top="0.75" bottom="0.75" header="0.3" footer="0.3"/>
  <pageSetup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EB435662BCEB47BBD83BD0933A752E" ma:contentTypeVersion="2" ma:contentTypeDescription="Create a new document." ma:contentTypeScope="" ma:versionID="24849355d23d09a214ed68b7d35d2fc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945b1eb723395c1f2f5ab635b757ccd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F6FA22-FAF5-4D3C-B4EE-41D42CF2E05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6B737C7-A105-4571-88B8-99C365EADE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DED09F-226A-42B6-940C-55380B9943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Dashboard</vt:lpstr>
      <vt:lpstr>Summary</vt:lpstr>
      <vt:lpstr>Inputs</vt:lpstr>
      <vt:lpstr>Std Detail</vt:lpstr>
      <vt:lpstr>Savings by Standards</vt:lpstr>
      <vt:lpstr>2013-14Phase1</vt:lpstr>
      <vt:lpstr>InputsStatic</vt:lpstr>
      <vt:lpstr>InputsTimeDependentComplianceE</vt:lpstr>
      <vt:lpstr>InputsTimeDependentComplianceD</vt:lpstr>
      <vt:lpstr>InputsTimeDependentComplianceG</vt:lpstr>
      <vt:lpstr>InputsTimeDependentUnits</vt:lpstr>
      <vt:lpstr>InputsNOMAD</vt:lpstr>
      <vt:lpstr>InputsAttribution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_</dc:title>
  <dc:subject/>
  <dc:creator/>
  <cp:keywords/>
  <dc:description/>
  <cp:lastModifiedBy/>
  <dcterms:created xsi:type="dcterms:W3CDTF">2017-04-11T20:48:04Z</dcterms:created>
  <dcterms:modified xsi:type="dcterms:W3CDTF">2017-04-12T01:10:50Z</dcterms:modified>
  <cp:category/>
  <cp:contentStatus/>
</cp:coreProperties>
</file>